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ce634f106649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净值底稿" sheetId="1" r:id="Rc9225c84a4b54c48"/>
    <x:sheet xmlns:r="http://schemas.openxmlformats.org/officeDocument/2006/relationships" name="2080回测" sheetId="2" r:id="R841b6fc4b8df4984"/>
  </x:sheets>
</x:workbook>
</file>

<file path=xl/comments1.xml><?xml version="1.0" encoding="utf-8"?>
<x:comments xmlns:x="http://schemas.openxmlformats.org/spreadsheetml/2006/main">
  <x:authors>
    <x:author>tc={3E4DF2FB-73D1-423B-8351-A43D1B3FAC34}</x:author>
    <x:author>tc={663DEBEB-C35F-4E8E-A30A-02908217CE75}</x:author>
  </x:authors>
  <x:commentList>
    <x:comment ref="P2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输出文件已将原iFinD公式的已缓存数值固化，以保证无插件时回测仍可重算。原始底稿未被修改。</x:t>
        </x:r>
      </x:text>
    </x:comment>
    <x:comment ref="Q2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输出文件已将原iFinD公式的已缓存数值固化，以保证无插件时回测仍可重算。原始底稿未被修改。</x:t>
        </x:r>
      </x:text>
    </x:comment>
  </x:commentList>
</x:comments>
</file>

<file path=xl/comments2.xml><?xml version="1.0" encoding="utf-8"?>
<x:comments xmlns:x="http://schemas.openxmlformats.org/spreadsheetml/2006/main">
  <x:authors>
    <x:author>tc={970EB744-1300-40AF-90CE-4709CF4DFB4B}</x:author>
    <x:author>tc={09A5A659-A6CD-4FA9-8643-7E422015F8BB}</x:author>
    <x:author>tc={52C68B49-C238-4B46-8276-C36FFBBC6EB9}</x:author>
  </x:authors>
  <x:commentList>
    <x:comment ref="E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动态阈值触发时，权益合计调整到该目标，默认20%。单个权益策略不强制回到10%，季末再单独校准为1:1。</x:t>
        </x:r>
      </x:text>
    </x:comment>
    <x:comment ref="H5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年化费率按相邻净值日的实际日历天数折算：POWER(1-年费率, 间隔天数/计费日基准)。</x:t>
        </x:r>
      </x:text>
    </x:comment>
    <x:comment ref="H6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用于算术年化收益率、年化波动率和Sharpe Ratio，默认250个交易日。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<x:sst xmlns:x="http://schemas.openxmlformats.org/spreadsheetml/2006/main">
  <x:si>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000852.SH</x:t>
  </x:si>
  <x:si>
    <x:t xml:space="preserve">932000.CSI</x:t>
  </x:si>
  <x:si>
    <x:t xml:space="preserve">代码</x:t>
  </x:si>
  <x:si>
    <x:t xml:space="preserve">000940.OF</x:t>
  </x:si>
  <x:si>
    <x:t xml:space="preserve">001513.OF</x:t>
  </x:si>
  <x:si>
    <x:t xml:space="preserve">001480.OF</x:t>
  </x:si>
  <x:si>
    <x:t xml:space="preserve">001323.OF</x:t>
  </x:si>
  <x:si>
    <x:t xml:space="preserve">003957.OF</x:t>
  </x:si>
  <x:si>
    <x:t xml:space="preserve">007044.OF</x:t>
  </x:si>
  <x:si>
    <x:t xml:space="preserve">001556.OF</x:t>
  </x:si>
  <x:si>
    <x:t xml:space="preserve">006593.OF</x:t>
  </x:si>
  <x:si>
    <x:t xml:space="preserve">017953.OF</x:t>
  </x:si>
  <x:si>
    <x:t xml:space="preserve">015867.OF</x:t>
  </x:si>
  <x:si>
    <x:t xml:space="preserve">019923.OF</x:t>
  </x:si>
  <x:si>
    <x:t xml:space="preserve">019918.OF</x:t>
  </x:si>
  <x:si>
    <x:t xml:space="preserve">161119.OF</x:t>
  </x:si>
  <x:si>
    <x:t xml:space="preserve">000216.OF</x:t>
  </x:si>
  <x:si>
    <x:t xml:space="preserve">日期</x:t>
  </x:si>
  <x:si>
    <x:t xml:space="preserve">富国曹晋</x:t>
  </x:si>
  <x:si>
    <x:t xml:space="preserve">易方达郑希</x:t>
  </x:si>
  <x:si>
    <x:t xml:space="preserve">财通金梓才</x:t>
  </x:si>
  <x:si>
    <x:t xml:space="preserve">东吴刘元海</x:t>
  </x:si>
  <x:si>
    <x:t xml:space="preserve">产业趋势</x:t>
  </x:si>
  <x:si>
    <x:t xml:space="preserve">安信量化精选沪深300指数增强A</x:t>
  </x:si>
  <x:si>
    <x:t xml:space="preserve">博道沪深300指数增强A</x:t>
  </x:si>
  <x:si>
    <x:t xml:space="preserve">天弘中证500指数增强A</x:t>
  </x:si>
  <x:si>
    <x:t xml:space="preserve">博道中证500指数增强A</x:t>
  </x:si>
  <x:si>
    <x:t xml:space="preserve">汇添富中证1000指数增强A</x:t>
  </x:si>
  <x:si>
    <x:t xml:space="preserve">国泰海通中证1000指数增强A</x:t>
  </x:si>
  <x:si>
    <x:t xml:space="preserve">华泰柏瑞中证2000指数增强A</x:t>
  </x:si>
  <x:si>
    <x:t xml:space="preserve">招商中证2000指数增强A</x:t>
  </x:si>
  <x:si>
    <x:t xml:space="preserve">指增组合</x:t>
  </x:si>
  <x:si>
    <x:t xml:space="preserve">中债新综合</x:t>
  </x:si>
  <x:si>
    <x:t xml:space="preserve">华安黄金</x:t>
  </x:si>
</x:sst>
</file>

<file path=xl/styles.xml><?xml version="1.0" encoding="utf-8"?>
<x:styleSheet xmlns:x="http://schemas.openxmlformats.org/spreadsheetml/2006/main">
  <x:numFmts count="15">
    <x:numFmt numFmtId="179" formatCode="_ * #,##0.00_ ;_ * \-#,##0.00_ ;_ * &quot;-&quot;??_ ;_ @_ "/>
    <x:numFmt numFmtId="180" formatCode="0.0_);[Red]\(0.0\)"/>
    <x:numFmt numFmtId="181" formatCode="yyyy\-mm\-dd"/>
    <x:numFmt numFmtId="182" formatCode="0.00_);[Red]\(0.00\)"/>
    <x:numFmt numFmtId="184" formatCode="0.0%"/>
    <x:numFmt numFmtId="190" formatCode="#,##0.0000"/>
    <x:numFmt numFmtId="200" formatCode="0.0000"/>
    <x:numFmt numFmtId="201" formatCode="0.00%"/>
    <x:numFmt numFmtId="202" formatCode="0"/>
    <x:numFmt numFmtId="203" formatCode="0.00%;[Red](0.00%);-"/>
    <x:numFmt numFmtId="204" formatCode="0.00x;[Red](0.00x);-"/>
    <x:numFmt numFmtId="205" formatCode="yyyy-mm-dd"/>
    <x:numFmt numFmtId="206" formatCode="0.000%"/>
    <x:numFmt numFmtId="207" formatCode="0.000000"/>
    <x:numFmt numFmtId="208" formatCode="yyyy-mm"/>
  </x:numFmts>
  <x:fonts count="14">
    <x:font>
      <x:sz val="11"/>
      <x:color theme="1"/>
      <x:name val="宋体"/>
    </x:font>
    <x:font>
      <x:sz val="11"/>
      <x:color theme="1"/>
      <x:name val="宋体"/>
    </x:font>
    <x:font>
      <x:sz val="11"/>
      <x:color theme="1"/>
      <x:name val="宋体"/>
    </x:font>
    <x:font>
      <x:sz val="9"/>
      <x:name val="宋体"/>
    </x:font>
    <x:font>
      <x:sz val="11"/>
      <x:name val="宋体"/>
    </x:font>
    <x:font>
      <x:b/>
      <x:sz val="11"/>
      <x:color rgb="FFFFFFFF"/>
      <x:name val="宋体"/>
    </x:font>
    <x:font>
      <x:i/>
      <x:sz val="11"/>
      <x:color rgb="FF2F5597"/>
      <x:name val="宋体"/>
    </x:font>
    <x:font>
      <x:sz val="11"/>
      <x:color rgb="FF0000FF"/>
      <x:name val="宋体"/>
    </x:font>
    <x:font>
      <x:sz val="11"/>
      <x:color rgb="FF333333"/>
      <x:name val="宋体"/>
    </x:font>
    <x:font>
      <x:sz val="11"/>
      <x:color rgb="FF404040"/>
      <x:name val="宋体"/>
    </x:font>
    <x:font>
      <x:sz val="11"/>
      <x:color rgb="FF2F5597"/>
      <x:name val="宋体"/>
    </x:font>
    <x:font>
      <x:b/>
      <x:sz val="11"/>
      <x:color rgb="FF2F5597"/>
      <x:name val="宋体"/>
    </x:font>
    <x:font>
      <x:sz val="11"/>
      <x:color rgb="FF666666"/>
      <x:name val="宋体"/>
    </x:font>
    <x:font>
      <x:sz val="11"/>
      <x:color rgb="FF008000"/>
      <x:name val="宋体"/>
    </x:font>
  </x:fonts>
  <x:fills count="14">
    <x:fill>
      <x:patternFill patternType="none"/>
    </x:fill>
    <x:fill>
      <x:patternFill patternType="gray125"/>
    </x:fill>
    <x:fill>
      <x:patternFill patternType="solid">
        <x:fgColor theme="4" tint="0.79998"/>
      </x:patternFill>
    </x:fill>
    <x:fill>
      <x:patternFill patternType="solid">
        <x:fgColor theme="0"/>
      </x:patternFill>
    </x:fill>
    <x:fill>
      <x:patternFill patternType="solid">
        <x:fgColor theme="6" tint="0.79998"/>
      </x:patternFill>
    </x:fill>
    <x:fill>
      <x:patternFill patternType="solid">
        <x:fgColor rgb="FFFFFF00"/>
      </x:patternFill>
    </x:fill>
    <x:fill>
      <x:patternFill patternType="solid">
        <x:fgColor rgb="FF2F5597"/>
      </x:patternFill>
    </x:fill>
    <x:fill>
      <x:patternFill patternType="solid">
        <x:fgColor rgb="FFEAF2F8"/>
      </x:patternFill>
    </x:fill>
    <x:fill>
      <x:patternFill patternType="solid">
        <x:fgColor rgb="FF4472C4"/>
      </x:patternFill>
    </x:fill>
    <x:fill>
      <x:patternFill patternType="solid">
        <x:fgColor rgb="FFFFF2CC"/>
      </x:patternFill>
    </x:fill>
    <x:fill>
      <x:patternFill patternType="solid">
        <x:fgColor rgb="FFF7F9FB"/>
      </x:patternFill>
    </x:fill>
    <x:fill>
      <x:patternFill patternType="solid">
        <x:fgColor rgb="FFE2F0D9"/>
      </x:patternFill>
    </x:fill>
    <x:fill>
      <x:patternFill patternType="solid">
        <x:fgColor rgb="FFF2F2F2"/>
      </x:patternFill>
    </x:fill>
    <x:fill>
      <x:patternFill patternType="solid">
        <x:fgColor rgb="FFD9EAF7"/>
      </x:patternFill>
    </x:fill>
  </x:fills>
  <x:borders count="18">
    <x:border/>
    <x:border>
      <x:left style="thin">
        <x:color rgb="FF4472C4"/>
      </x:left>
      <x:top style="thin">
        <x:color rgb="FF4472C4"/>
      </x:top>
      <x:bottom style="thin">
        <x:color rgb="FF4472C4"/>
      </x:bottom>
    </x:border>
    <x:border>
      <x:right style="thin">
        <x:color rgb="FF4472C4"/>
      </x:right>
      <x:top style="thin">
        <x:color rgb="FF4472C4"/>
      </x:top>
      <x:bottom style="thin">
        <x:color rgb="FF4472C4"/>
      </x:bottom>
    </x:border>
    <x:border>
      <x:top style="thin">
        <x:color rgb="FF4472C4"/>
      </x:top>
      <x:bottom style="thin">
        <x:color rgb="FF4472C4"/>
      </x:bottom>
    </x:border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B4C6E7"/>
      </x:left>
      <x:top style="thin">
        <x:color rgb="FFB4C6E7"/>
      </x:top>
    </x:border>
    <x:border>
      <x:top style="thin">
        <x:color rgb="FFB4C6E7"/>
      </x:top>
    </x:border>
    <x:border>
      <x:right style="thin">
        <x:color rgb="FFB4C6E7"/>
      </x:right>
      <x:top style="thin">
        <x:color rgb="FFB4C6E7"/>
      </x:top>
    </x:border>
    <x:border>
      <x:left style="thin">
        <x:color rgb="FFB4C6E7"/>
      </x:left>
    </x:border>
    <x:border>
      <x:right style="thin">
        <x:color rgb="FFB4C6E7"/>
      </x:right>
    </x:border>
    <x:border>
      <x:left style="thin">
        <x:color rgb="FFB4C6E7"/>
      </x:left>
      <x:bottom style="thin">
        <x:color rgb="FFB4C6E7"/>
      </x:bottom>
    </x:border>
    <x:border>
      <x:bottom style="thin">
        <x:color rgb="FFB4C6E7"/>
      </x:bottom>
    </x:border>
    <x:border>
      <x:right style="thin">
        <x:color rgb="FFB4C6E7"/>
      </x:right>
      <x:bottom style="thin">
        <x:color rgb="FFB4C6E7"/>
      </x:bottom>
    </x:border>
    <x:border>
      <x:left style="thin">
        <x:color rgb="FFB4C6E7"/>
      </x:left>
      <x:top style="thin">
        <x:color rgb="FFB4C6E7"/>
      </x:top>
      <x:bottom style="thin">
        <x:color rgb="FFB4C6E7"/>
      </x:bottom>
    </x:border>
    <x:border>
      <x:top style="thin">
        <x:color rgb="FFB4C6E7"/>
      </x:top>
      <x:bottom style="thin">
        <x:color rgb="FFB4C6E7"/>
      </x:bottom>
    </x:border>
    <x:border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5">
    <x:xf numFmtId="0" fontId="0" fillId="0" borderId="0">
      <x:alignment vertical="center"/>
    </x:xf>
    <x:xf numFmtId="9" fontId="1" fillId="0" borderId="0" applyFont="0" applyFill="0" applyBorder="0" applyAlignment="0" applyProtection="0">
      <x:alignment vertical="center"/>
    </x:xf>
    <x:xf numFmtId="0" fontId="2" fillId="0" borderId="0"/>
    <x:xf numFmtId="179" fontId="2" fillId="0" borderId="0" applyFont="0" applyFill="0" applyBorder="0" applyAlignment="0" applyProtection="0">
      <x:alignment vertical="center"/>
    </x:xf>
    <x:xf numFmtId="9" fontId="2" fillId="0" borderId="0" applyFont="0" applyFill="0" applyBorder="0" applyAlignment="0" applyProtection="0">
      <x:alignment vertical="center"/>
    </x:xf>
  </x:cellStyleXfs>
  <x:cellXfs count="143">
    <x:xf numFmtId="0" fontId="0" fillId="0" borderId="0" xfId="0">
      <x:alignment vertical="center"/>
    </x:xf>
    <x:xf numFmtId="0" fontId="2" fillId="5" borderId="0" xfId="2" applyFill="1" applyAlignment="1">
      <x:alignment horizontal="center" vertical="center"/>
    </x:xf>
    <x:xf numFmtId="0" fontId="0" fillId="5" borderId="0" xfId="0" applyFill="1">
      <x:alignment vertical="center"/>
    </x:xf>
    <x:xf numFmtId="184" fontId="0" fillId="0" borderId="0" xfId="1" applyNumberFormat="1" applyFont="1">
      <x:alignment vertical="center"/>
    </x:xf>
    <x:xf numFmtId="0" fontId="2" fillId="0" borderId="0" xfId="2"/>
    <x:xf numFmtId="0" fontId="2" fillId="0" borderId="0" xfId="2" applyAlignment="1">
      <x:alignment vertical="center"/>
    </x:xf>
    <x:xf numFmtId="0" fontId="2" fillId="0" borderId="0" xfId="2" applyAlignment="1">
      <x:alignment horizontal="center" vertical="center"/>
    </x:xf>
    <x:xf numFmtId="9" fontId="2" fillId="0" borderId="0" xfId="2" applyNumberFormat="1" applyAlignment="1">
      <x:alignment horizontal="center" vertical="center"/>
    </x:xf>
    <x:xf numFmtId="180" fontId="4" fillId="0" borderId="0" xfId="3" applyNumberFormat="1" applyFont="1" applyAlignment="1">
      <x:alignment horizontal="center" vertical="center"/>
    </x:xf>
    <x:xf numFmtId="181" fontId="2" fillId="0" borderId="0" xfId="2" applyNumberFormat="1"/>
    <x:xf numFmtId="181" fontId="2" fillId="3" borderId="0" xfId="2" applyNumberFormat="1" applyFill="1" applyAlignment="1">
      <x:alignment horizontal="left"/>
    </x:xf>
    <x:xf numFmtId="181" fontId="2" fillId="5" borderId="0" xfId="2" applyNumberFormat="1" applyFill="1"/>
    <x:xf numFmtId="180" fontId="4" fillId="5" borderId="0" xfId="3" applyNumberFormat="1" applyFont="1" applyFill="1" applyAlignment="1">
      <x:alignment horizontal="center" vertical="center"/>
    </x:xf>
    <x:xf numFmtId="182" fontId="2" fillId="5" borderId="0" xfId="2" applyNumberFormat="1" applyFill="1"/>
    <x:xf numFmtId="0" fontId="2" fillId="0" borderId="0" xfId="2"/>
    <x:xf numFmtId="0" fontId="2" fillId="0" borderId="0" xfId="2" applyAlignment="1">
      <x:alignment vertical="center"/>
    </x:xf>
    <x:xf numFmtId="0" fontId="2" fillId="0" borderId="0" xfId="2" applyAlignment="1">
      <x:alignment horizontal="center" vertical="center"/>
    </x:xf>
    <x:xf numFmtId="181" fontId="2" fillId="0" borderId="0" xfId="2" applyNumberFormat="1"/>
    <x:xf numFmtId="184" fontId="4" fillId="0" borderId="0" xfId="4" applyNumberFormat="1" applyFont="1" applyAlignment="1">
      <x:alignment horizontal="center" vertical="center"/>
    </x:xf>
    <x:xf numFmtId="10" fontId="4" fillId="0" borderId="0" xfId="4" applyNumberFormat="1" applyFont="1" applyAlignment="1">
      <x:alignment horizontal="center" vertical="center"/>
    </x:xf>
    <x:xf numFmtId="10" fontId="4" fillId="2" borderId="0" xfId="4" applyNumberFormat="1" applyFont="1" applyFill="1" applyAlignment="1">
      <x:alignment horizontal="center" vertical="center"/>
    </x:xf>
    <x:xf numFmtId="9" fontId="2" fillId="4" borderId="0" xfId="4" applyFont="1" applyFill="1" applyAlignment="1">
      <x:alignment horizontal="center"/>
    </x:xf>
    <x:xf numFmtId="184" fontId="2" fillId="4" borderId="0" xfId="4" applyNumberFormat="1" applyFont="1" applyFill="1" applyAlignment="1">
      <x:alignment horizontal="center"/>
    </x:xf>
    <x:xf numFmtId="182" fontId="4" fillId="5" borderId="0" xfId="4" applyNumberFormat="1" applyFont="1" applyFill="1" applyAlignment="1">
      <x:alignment horizontal="center" vertical="center"/>
    </x:xf>
    <x:xf numFmtId="0" fontId="2" fillId="5" borderId="0" xfId="2" applyFill="1"/>
    <x:xf numFmtId="190" fontId="0" fillId="5" borderId="0" xfId="0" applyNumberFormat="1" applyFill="1" applyAlignment="1">
      <x:alignment horizontal="right" vertical="center"/>
    </x:xf>
    <x:xf numFmtId="200" fontId="0" fillId="5" borderId="0" xfId="0" applyNumberFormat="1" applyFont="1" applyFill="1" applyBorder="1" applyAlignment="1">
      <x:alignment horizontal="right" vertical="center"/>
    </x:xf>
    <x:xf numFmtId="0" fontId="0" fillId="6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 applyAlignment="1">
      <x:alignment vertical="center"/>
    </x:xf>
    <x:xf numFmtId="0" fontId="6" fillId="7" borderId="0" xfId="0" applyNumberFormat="1" applyFont="1" applyFill="1" applyBorder="1" applyAlignment="1">
      <x:alignment vertical="center"/>
    </x:xf>
    <x:xf numFmtId="0" fontId="6" fillId="7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 applyAlignment="1">
      <x:alignment vertical="center"/>
    </x:xf>
    <x:xf numFmtId="0" fontId="5" fillId="8" borderId="0" xfId="0" applyNumberFormat="1" applyFont="1" applyFill="1" applyBorder="1" applyAlignment="1">
      <x:alignment vertical="center"/>
    </x:xf>
    <x:xf numFmtId="0" fontId="5" fillId="8" borderId="1" xfId="0" applyNumberFormat="1" applyFont="1" applyFill="1" applyBorder="1" applyAlignment="1">
      <x:alignment vertical="center"/>
    </x:xf>
    <x:xf numFmtId="0" fontId="5" fillId="8" borderId="2" xfId="0" applyNumberFormat="1" applyFont="1" applyFill="1" applyBorder="1" applyAlignment="1">
      <x:alignment vertical="center"/>
    </x:xf>
    <x:xf numFmtId="0" fontId="5" fillId="8" borderId="1" xfId="0" applyNumberFormat="1" applyFont="1" applyFill="1" applyBorder="1" applyAlignment="1">
      <x:alignment horizontal="center" vertical="center"/>
    </x:xf>
    <x:xf numFmtId="0" fontId="5" fillId="8" borderId="2" xfId="0" applyNumberFormat="1" applyFont="1" applyFill="1" applyBorder="1" applyAlignment="1">
      <x:alignment horizontal="center" vertical="center"/>
    </x:xf>
    <x:xf numFmtId="0" fontId="5" fillId="8" borderId="3" xfId="0" applyNumberFormat="1" applyFont="1" applyFill="1" applyBorder="1" applyAlignment="1">
      <x:alignment vertical="center"/>
    </x:xf>
    <x:xf numFmtId="0" fontId="5" fillId="8" borderId="3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 applyAlignment="1">
      <x:alignment vertical="center"/>
    </x:xf>
    <x:xf numFmtId="0" fontId="7" fillId="9" borderId="0" xfId="0" applyNumberFormat="1" applyFont="1" applyFill="1" applyBorder="1" applyAlignment="1">
      <x:alignment vertical="center"/>
    </x:xf>
    <x:xf numFmtId="0" fontId="7" fillId="9" borderId="4" xfId="0" applyNumberFormat="1" applyFont="1" applyFill="1" applyBorder="1" applyAlignment="1">
      <x:alignment vertical="center"/>
    </x:xf>
    <x:xf numFmtId="0" fontId="7" fillId="9" borderId="4" xfId="0" applyNumberFormat="1" applyFont="1" applyFill="1" applyBorder="1" applyAlignment="1">
      <x:alignment horizontal="right" vertical="center"/>
    </x:xf>
    <x:xf numFmtId="201" fontId="7" fillId="9" borderId="4" xfId="0" applyNumberFormat="1" applyFont="1" applyFill="1" applyBorder="1" applyAlignment="1">
      <x:alignment horizontal="right" vertical="center"/>
    </x:xf>
    <x:xf numFmtId="202" fontId="7" fillId="9" borderId="4" xfId="0" applyNumberFormat="1" applyFont="1" applyFill="1" applyBorder="1" applyAlignment="1">
      <x:alignment horizontal="right" vertical="center"/>
    </x:xf>
    <x:xf numFmtId="0" fontId="0" fillId="10" borderId="0" xfId="0" applyNumberFormat="1" applyFont="1" applyFill="1" applyBorder="1" applyAlignment="1">
      <x:alignment vertical="center"/>
    </x:xf>
    <x:xf numFmtId="0" fontId="8" fillId="10" borderId="0" xfId="0" applyNumberFormat="1" applyFont="1" applyFill="1" applyBorder="1" applyAlignment="1">
      <x:alignment vertical="center"/>
    </x:xf>
    <x:xf numFmtId="0" fontId="8" fillId="10" borderId="4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201" fontId="0" fillId="0" borderId="4" xfId="0" applyNumberFormat="1" applyFont="1" applyFill="1" applyBorder="1" applyAlignment="1">
      <x:alignment vertical="center"/>
    </x:xf>
    <x:xf numFmtId="201" fontId="0" fillId="11" borderId="4" xfId="0" applyNumberFormat="1" applyFont="1" applyFill="1" applyBorder="1" applyAlignment="1">
      <x:alignment vertical="center"/>
    </x:xf>
    <x:xf numFmtId="0" fontId="0" fillId="11" borderId="4" xfId="0" applyNumberFormat="1" applyFont="1" applyFill="1" applyBorder="1" applyAlignment="1">
      <x:alignment vertical="center"/>
    </x:xf>
    <x:xf numFmtId="201" fontId="0" fillId="11" borderId="4" xfId="0" applyNumberFormat="1" applyFont="1" applyFill="1" applyBorder="1" applyAlignment="1">
      <x:alignment horizontal="center" vertical="center"/>
    </x:xf>
    <x:xf numFmtId="0" fontId="0" fillId="11" borderId="4" xfId="0" applyNumberFormat="1" applyFont="1" applyFill="1" applyBorder="1" applyAlignment="1">
      <x:alignment horizontal="center" vertical="center"/>
    </x:xf>
    <x:xf numFmtId="0" fontId="0" fillId="12" borderId="0" xfId="0" applyNumberFormat="1" applyFont="1" applyFill="1" applyBorder="1" applyAlignment="1">
      <x:alignment vertical="center"/>
    </x:xf>
    <x:xf numFmtId="0" fontId="9" fillId="12" borderId="0" xfId="0" applyNumberFormat="1" applyFont="1" applyFill="1" applyBorder="1" applyAlignment="1">
      <x:alignment vertical="center"/>
    </x:xf>
    <x:xf numFmtId="0" fontId="9" fillId="12" borderId="5" xfId="0" applyNumberFormat="1" applyFont="1" applyFill="1" applyBorder="1" applyAlignment="1">
      <x:alignment vertical="center"/>
    </x:xf>
    <x:xf numFmtId="0" fontId="9" fillId="12" borderId="6" xfId="0" applyNumberFormat="1" applyFont="1" applyFill="1" applyBorder="1" applyAlignment="1">
      <x:alignment vertical="center"/>
    </x:xf>
    <x:xf numFmtId="0" fontId="9" fillId="12" borderId="7" xfId="0" applyNumberFormat="1" applyFont="1" applyFill="1" applyBorder="1" applyAlignment="1">
      <x:alignment vertical="center"/>
    </x:xf>
    <x:xf numFmtId="0" fontId="9" fillId="12" borderId="8" xfId="0" applyNumberFormat="1" applyFont="1" applyFill="1" applyBorder="1" applyAlignment="1">
      <x:alignment vertical="center"/>
    </x:xf>
    <x:xf numFmtId="0" fontId="9" fillId="12" borderId="9" xfId="0" applyNumberFormat="1" applyFont="1" applyFill="1" applyBorder="1" applyAlignment="1">
      <x:alignment vertical="center"/>
    </x:xf>
    <x:xf numFmtId="0" fontId="9" fillId="12" borderId="10" xfId="0" applyNumberFormat="1" applyFont="1" applyFill="1" applyBorder="1" applyAlignment="1">
      <x:alignment vertical="center"/>
    </x:xf>
    <x:xf numFmtId="0" fontId="9" fillId="12" borderId="11" xfId="0" applyNumberFormat="1" applyFont="1" applyFill="1" applyBorder="1" applyAlignment="1">
      <x:alignment vertical="center"/>
    </x:xf>
    <x:xf numFmtId="0" fontId="9" fillId="12" borderId="12" xfId="0" applyNumberFormat="1" applyFont="1" applyFill="1" applyBorder="1" applyAlignment="1">
      <x:alignment vertical="center"/>
    </x:xf>
    <x:xf numFmtId="0" fontId="9" fillId="12" borderId="5" xfId="0" applyNumberFormat="1" applyFont="1" applyFill="1" applyBorder="1" applyAlignment="1">
      <x:alignment vertical="center" wrapText="1"/>
    </x:xf>
    <x:xf numFmtId="0" fontId="9" fillId="12" borderId="6" xfId="0" applyNumberFormat="1" applyFont="1" applyFill="1" applyBorder="1" applyAlignment="1">
      <x:alignment vertical="center" wrapText="1"/>
    </x:xf>
    <x:xf numFmtId="0" fontId="9" fillId="12" borderId="7" xfId="0" applyNumberFormat="1" applyFont="1" applyFill="1" applyBorder="1" applyAlignment="1">
      <x:alignment vertical="center" wrapText="1"/>
    </x:xf>
    <x:xf numFmtId="0" fontId="9" fillId="12" borderId="8" xfId="0" applyNumberFormat="1" applyFont="1" applyFill="1" applyBorder="1" applyAlignment="1">
      <x:alignment vertical="center" wrapText="1"/>
    </x:xf>
    <x:xf numFmtId="0" fontId="9" fillId="12" borderId="0" xfId="0" applyNumberFormat="1" applyFont="1" applyFill="1" applyBorder="1" applyAlignment="1">
      <x:alignment vertical="center" wrapText="1"/>
    </x:xf>
    <x:xf numFmtId="0" fontId="9" fillId="12" borderId="9" xfId="0" applyNumberFormat="1" applyFont="1" applyFill="1" applyBorder="1" applyAlignment="1">
      <x:alignment vertical="center" wrapText="1"/>
    </x:xf>
    <x:xf numFmtId="0" fontId="9" fillId="12" borderId="10" xfId="0" applyNumberFormat="1" applyFont="1" applyFill="1" applyBorder="1" applyAlignment="1">
      <x:alignment vertical="center" wrapText="1"/>
    </x:xf>
    <x:xf numFmtId="0" fontId="9" fillId="12" borderId="11" xfId="0" applyNumberFormat="1" applyFont="1" applyFill="1" applyBorder="1" applyAlignment="1">
      <x:alignment vertical="center" wrapText="1"/>
    </x:xf>
    <x:xf numFmtId="0" fontId="9" fillId="12" borderId="12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 applyAlignment="1">
      <x:alignment vertical="center"/>
    </x:xf>
    <x:xf numFmtId="0" fontId="10" fillId="13" borderId="0" xfId="0" applyNumberFormat="1" applyFont="1" applyFill="1" applyBorder="1" applyAlignment="1">
      <x:alignment vertical="center"/>
    </x:xf>
    <x:xf numFmtId="0" fontId="10" fillId="13" borderId="13" xfId="0" applyNumberFormat="1" applyFont="1" applyFill="1" applyBorder="1" applyAlignment="1">
      <x:alignment vertical="center"/>
    </x:xf>
    <x:xf numFmtId="0" fontId="10" fillId="13" borderId="14" xfId="0" applyNumberFormat="1" applyFont="1" applyFill="1" applyBorder="1" applyAlignment="1">
      <x:alignment vertical="center"/>
    </x:xf>
    <x:xf numFmtId="0" fontId="10" fillId="13" borderId="15" xfId="0" applyNumberFormat="1" applyFont="1" applyFill="1" applyBorder="1" applyAlignment="1">
      <x:alignment vertical="center"/>
    </x:xf>
    <x:xf numFmtId="0" fontId="10" fillId="13" borderId="13" xfId="0" applyNumberFormat="1" applyFont="1" applyFill="1" applyBorder="1" applyAlignment="1">
      <x:alignment horizontal="center" vertical="center"/>
    </x:xf>
    <x:xf numFmtId="0" fontId="10" fillId="13" borderId="14" xfId="0" applyNumberFormat="1" applyFont="1" applyFill="1" applyBorder="1" applyAlignment="1">
      <x:alignment horizontal="center" vertical="center"/>
    </x:xf>
    <x:xf numFmtId="0" fontId="10" fillId="13" borderId="15" xfId="0" applyNumberFormat="1" applyFont="1" applyFill="1" applyBorder="1" applyAlignment="1">
      <x:alignment horizontal="center" vertical="center"/>
    </x:xf>
    <x:xf numFmtId="0" fontId="11" fillId="13" borderId="0" xfId="0" applyNumberFormat="1" applyFont="1" applyFill="1" applyBorder="1" applyAlignment="1">
      <x:alignment vertical="center"/>
    </x:xf>
    <x:xf numFmtId="0" fontId="11" fillId="13" borderId="4" xfId="0" applyNumberFormat="1" applyFont="1" applyFill="1" applyBorder="1" applyAlignment="1">
      <x:alignment vertical="center"/>
    </x:xf>
    <x:xf numFmtId="0" fontId="11" fillId="13" borderId="4" xfId="0" applyNumberFormat="1" applyFont="1" applyFill="1" applyBorder="1" applyAlignment="1">
      <x:alignment horizontal="center" vertical="center"/>
    </x:xf>
    <x:xf numFmtId="203" fontId="0" fillId="0" borderId="4" xfId="0" applyNumberFormat="1" applyFont="1" applyFill="1" applyBorder="1" applyAlignment="1">
      <x:alignment vertical="center"/>
    </x:xf>
    <x:xf numFmtId="204" fontId="0" fillId="0" borderId="4" xfId="0" applyNumberFormat="1" applyFont="1" applyFill="1" applyBorder="1" applyAlignment="1">
      <x:alignment vertical="center"/>
    </x:xf>
    <x:xf numFmtId="203" fontId="11" fillId="0" borderId="4" xfId="0" applyNumberFormat="1" applyFont="1" applyFill="1" applyBorder="1" applyAlignment="1">
      <x:alignment vertical="center"/>
    </x:xf>
    <x:xf numFmtId="204" fontId="11" fillId="0" borderId="4" xfId="0" applyNumberFormat="1" applyFont="1" applyFill="1" applyBorder="1" applyAlignment="1">
      <x:alignment vertical="center"/>
    </x:xf>
    <x:xf numFmtId="202" fontId="0" fillId="0" borderId="4" xfId="0" applyNumberFormat="1" applyFont="1" applyFill="1" applyBorder="1" applyAlignment="1">
      <x:alignment vertical="center"/>
    </x:xf>
    <x:xf numFmtId="200" fontId="0" fillId="0" borderId="4" xfId="0" applyNumberFormat="1" applyFont="1" applyFill="1" applyBorder="1" applyAlignment="1">
      <x:alignment vertical="center"/>
    </x:xf>
    <x:xf numFmtId="0" fontId="5" fillId="8" borderId="16" xfId="0" applyNumberFormat="1" applyFont="1" applyFill="1" applyBorder="1" applyAlignment="1">
      <x:alignment vertical="center"/>
    </x:xf>
    <x:xf numFmtId="0" fontId="5" fillId="8" borderId="16" xfId="0" applyNumberFormat="1" applyFont="1" applyFill="1" applyBorder="1" applyAlignment="1">
      <x:alignment vertical="center" wrapText="1"/>
    </x:xf>
    <x:xf numFmtId="0" fontId="5" fillId="8" borderId="16" xfId="0" applyNumberFormat="1" applyFont="1" applyFill="1" applyBorder="1" applyAlignment="1">
      <x:alignment horizontal="center" vertical="center" wrapText="1"/>
    </x:xf>
    <x:xf numFmtId="0" fontId="0" fillId="0" borderId="17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horizontal="center" vertical="center"/>
    </x:xf>
    <x:xf numFmtId="203" fontId="0" fillId="0" borderId="17" xfId="0" applyNumberFormat="1" applyFont="1" applyFill="1" applyBorder="1" applyAlignment="1">
      <x:alignment horizontal="center" vertical="center"/>
    </x:xf>
    <x:xf numFmtId="0" fontId="0" fillId="13" borderId="17" xfId="0" applyNumberFormat="1" applyFont="1" applyFill="1" applyBorder="1" applyAlignment="1">
      <x:alignment horizontal="center" vertical="center"/>
    </x:xf>
    <x:xf numFmtId="203" fontId="0" fillId="13" borderId="17" xfId="0" applyNumberFormat="1" applyFont="1" applyFill="1" applyBorder="1" applyAlignment="1">
      <x:alignment horizontal="center" vertical="center"/>
    </x:xf>
    <x:xf numFmtId="0" fontId="11" fillId="13" borderId="17" xfId="0" applyNumberFormat="1" applyFont="1" applyFill="1" applyBorder="1" applyAlignment="1">
      <x:alignment horizontal="center" vertical="center"/>
    </x:xf>
    <x:xf numFmtId="203" fontId="11" fillId="13" borderId="17" xfId="0" applyNumberFormat="1" applyFont="1" applyFill="1" applyBorder="1" applyAlignment="1">
      <x:alignment horizontal="center" vertical="center"/>
    </x:xf>
    <x:xf numFmtId="203" fontId="11" fillId="13" borderId="4" xfId="0" applyNumberFormat="1" applyFont="1" applyFill="1" applyBorder="1" applyAlignment="1">
      <x:alignment horizontal="center" vertical="center"/>
    </x:xf>
    <x:xf numFmtId="0" fontId="12" fillId="12" borderId="0" xfId="0" applyNumberFormat="1" applyFont="1" applyFill="1" applyBorder="1" applyAlignment="1">
      <x:alignment vertical="center"/>
    </x:xf>
    <x:xf numFmtId="0" fontId="12" fillId="12" borderId="0" xfId="0" applyNumberFormat="1" applyFont="1" applyFill="1" applyBorder="1" applyAlignment="1">
      <x:alignment vertical="center" wrapText="1"/>
    </x:xf>
    <x:xf numFmtId="0" fontId="5" fillId="6" borderId="16" xfId="0" applyNumberFormat="1" applyFont="1" applyFill="1" applyBorder="1" applyAlignment="1">
      <x:alignment vertical="center"/>
    </x:xf>
    <x:xf numFmtId="0" fontId="5" fillId="6" borderId="16" xfId="0" applyNumberFormat="1" applyFont="1" applyFill="1" applyBorder="1" applyAlignment="1">
      <x:alignment vertical="center" wrapText="1"/>
    </x:xf>
    <x:xf numFmtId="0" fontId="5" fillId="6" borderId="16" xfId="0" applyNumberFormat="1" applyFont="1" applyFill="1" applyBorder="1" applyAlignment="1">
      <x:alignment horizontal="center" vertical="center" wrapText="1"/>
    </x:xf>
    <x:xf numFmtId="0" fontId="0" fillId="0" borderId="0" xfId="0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13" fillId="0" borderId="0" xfId="0" applyNumberFormat="1" applyFont="1" applyFill="1" applyBorder="1" applyAlignment="1">
      <x:alignment vertical="center"/>
    </x:xf>
    <x:xf numFmtId="206" fontId="0" fillId="0" borderId="0" xfId="0" applyNumberFormat="1" applyFont="1" applyFill="1" applyBorder="1" applyAlignment="1">
      <x:alignment vertical="center"/>
    </x:xf>
    <x:xf numFmtId="207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8" fontId="0" fillId="0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 applyAlignment="1">
      <x:alignment horizontal="center" vertical="center" wrapText="1"/>
    </x:xf>
    <x:xf numFmtId="0" fontId="5" fillId="8" borderId="1" xfId="0" applyNumberFormat="1" applyFont="1" applyFill="1" applyBorder="1" applyAlignment="1">
      <x:alignment horizontal="center" vertical="center" wrapText="1"/>
    </x:xf>
    <x:xf numFmtId="0" fontId="5" fillId="8" borderId="2" xfId="0" applyNumberFormat="1" applyFont="1" applyFill="1" applyBorder="1" applyAlignment="1">
      <x:alignment horizontal="center" vertical="center" wrapText="1"/>
    </x:xf>
    <x:xf numFmtId="0" fontId="5" fillId="8" borderId="3" xfId="0" applyNumberFormat="1" applyFont="1" applyFill="1" applyBorder="1" applyAlignment="1">
      <x:alignment horizontal="center" vertical="center" wrapText="1"/>
    </x:xf>
    <x:xf numFmtId="0" fontId="8" fillId="10" borderId="4" xfId="0" applyNumberFormat="1" applyFont="1" applyFill="1" applyBorder="1" applyAlignment="1">
      <x:alignment vertical="center" wrapText="1"/>
    </x:xf>
    <x:xf numFmtId="201" fontId="7" fillId="9" borderId="4" xfId="0" applyNumberFormat="1" applyFont="1" applyFill="1" applyBorder="1" applyAlignment="1">
      <x:alignment horizontal="right"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201" fontId="0" fillId="11" borderId="4" xfId="0" applyNumberFormat="1" applyFont="1" applyFill="1" applyBorder="1" applyAlignment="1">
      <x:alignment horizontal="center" vertical="center" wrapText="1"/>
    </x:xf>
    <x:xf numFmtId="202" fontId="7" fillId="9" borderId="4" xfId="0" applyNumberFormat="1" applyFont="1" applyFill="1" applyBorder="1" applyAlignment="1">
      <x:alignment horizontal="right" vertical="center" wrapText="1"/>
    </x:xf>
    <x:xf numFmtId="0" fontId="0" fillId="11" borderId="4" xfId="0" applyNumberFormat="1" applyFont="1" applyFill="1" applyBorder="1" applyAlignment="1">
      <x:alignment horizontal="center" vertical="center" wrapText="1"/>
    </x:xf>
    <x:xf numFmtId="0" fontId="10" fillId="13" borderId="13" xfId="0" applyNumberFormat="1" applyFont="1" applyFill="1" applyBorder="1" applyAlignment="1">
      <x:alignment horizontal="center" vertical="center" wrapText="1"/>
    </x:xf>
    <x:xf numFmtId="0" fontId="10" fillId="13" borderId="14" xfId="0" applyNumberFormat="1" applyFont="1" applyFill="1" applyBorder="1" applyAlignment="1">
      <x:alignment horizontal="center" vertical="center" wrapText="1"/>
    </x:xf>
    <x:xf numFmtId="0" fontId="10" fillId="13" borderId="15" xfId="0" applyNumberFormat="1" applyFont="1" applyFill="1" applyBorder="1" applyAlignment="1">
      <x:alignment horizontal="center" vertical="center" wrapText="1"/>
    </x:xf>
    <x:xf numFmtId="0" fontId="11" fillId="13" borderId="4" xfId="0" applyNumberFormat="1" applyFont="1" applyFill="1" applyBorder="1" applyAlignment="1">
      <x:alignment horizontal="center" vertical="center" wrapText="1"/>
    </x:xf>
    <x:xf numFmtId="203" fontId="11" fillId="0" borderId="4" xfId="0" applyNumberFormat="1" applyFont="1" applyFill="1" applyBorder="1" applyAlignment="1">
      <x:alignment vertical="center" wrapText="1"/>
    </x:xf>
    <x:xf numFmtId="204" fontId="11" fillId="0" borderId="4" xfId="0" applyNumberFormat="1" applyFont="1" applyFill="1" applyBorder="1" applyAlignment="1">
      <x:alignment vertical="center" wrapText="1"/>
    </x:xf>
    <x:xf numFmtId="202" fontId="0" fillId="0" borderId="4" xfId="0" applyNumberFormat="1" applyFont="1" applyFill="1" applyBorder="1" applyAlignment="1">
      <x:alignment vertical="center" wrapText="1"/>
    </x:xf>
    <x:xf numFmtId="201" fontId="0" fillId="0" borderId="4" xfId="0" applyNumberFormat="1" applyFont="1" applyFill="1" applyBorder="1" applyAlignment="1">
      <x:alignment vertical="center" wrapText="1"/>
    </x:xf>
    <x:xf numFmtId="200" fontId="0" fillId="0" borderId="4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horizontal="center" vertical="center" wrapText="1"/>
    </x:xf>
    <x:xf numFmtId="203" fontId="0" fillId="0" borderId="17" xfId="0" applyNumberFormat="1" applyFont="1" applyFill="1" applyBorder="1" applyAlignment="1">
      <x:alignment horizontal="center" vertical="center" wrapText="1"/>
    </x:xf>
    <x:xf numFmtId="203" fontId="11" fillId="13" borderId="4" xfId="0" applyNumberFormat="1" applyFont="1" applyFill="1" applyBorder="1" applyAlignment="1">
      <x:alignment horizontal="center" vertical="center" wrapText="1"/>
    </x:xf>
  </x:cellXfs>
  <x:cellStyles count="5">
    <x:cellStyle name="百分比" xfId="1"/>
    <x:cellStyle name="百分比 2" xfId="4"/>
    <x:cellStyle name="常规" xfId="0"/>
    <x:cellStyle name="常规 2" xfId="2"/>
    <x:cellStyle name="千位分隔 2" xfId="3"/>
  </x:cellStyles>
  <x:dxfs count="9">
    <x:dxf>
      <x:font>
        <x:b/>
        <x:color rgb="FF008000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008000"/>
      </x:font>
      <x:fill>
        <x:patternFill patternType="solid">
          <x:bgColor rgb="FFE2F0D9"/>
        </x:patternFill>
      </x:fill>
    </x:dxf>
    <x:dxf>
      <x:font>
        <x:color rgb="FF008000"/>
      </x:font>
      <x:fill>
        <x:patternFill patternType="solid">
          <x:bgColor rgb="FFE2F0D9"/>
        </x:patternFill>
      </x:fill>
    </x:dxf>
    <x:dxf>
      <x:fill>
        <x:patternFill patternType="solid">
          <x:bgColor rgb="FFF8FAFC"/>
        </x:patternFill>
      </x:fill>
    </x:dxf>
    <x:dxf>
      <x:font>
        <x:b/>
        <x:color rgb="FFC00000"/>
      </x:font>
      <x:fill>
        <x:patternFill patternType="solid">
          <x:bgColor rgb="FFFFF2CC"/>
        </x:patternFill>
      </x:fill>
    </x:dxf>
    <x:dxf>
      <x:font>
        <x:b/>
        <x:color rgb="FF2F5597"/>
      </x:font>
      <x:fill>
        <x:patternFill patternType="solid">
          <x:bgColor rgb="FFD9EAF7"/>
        </x:patternFill>
      </x:fill>
    </x:dxf>
    <x:dxf>
      <x:font>
        <x:color rgb="FF666666"/>
      </x:font>
      <x:fill>
        <x:patternFill patternType="solid">
          <x:bgColor rgb="FFF2F2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cb0182b8a84e9e" /><Relationship Type="http://schemas.openxmlformats.org/officeDocument/2006/relationships/theme" Target="/xl/theme/theme1.xml" Id="R2cfa7c6bc3db41d0" /><Relationship Type="http://schemas.microsoft.com/office/2022/11/relationships/FeaturePropertyBag" Target="/xl/featurePropertyBag/featurePropertyBag.xml" Id="Rebf59fb1d1fe4527" /><Relationship Type="http://schemas.openxmlformats.org/officeDocument/2006/relationships/sharedStrings" Target="/xl/sharedStrings.xml" Id="Re92ecd0f9e2449d7" /><Relationship Type="http://schemas.openxmlformats.org/officeDocument/2006/relationships/worksheet" Target="/xl/worksheets/sheet1.xml" Id="Rc9225c84a4b54c48" /><Relationship Type="http://schemas.openxmlformats.org/officeDocument/2006/relationships/worksheet" Target="/xl/worksheets/sheet2.xml" Id="R841b6fc4b8df4984" /><Relationship Type="http://schemas.microsoft.com/office/2017/10/relationships/person" Target="/xl/persons/person.xml" Id="Rd83bcf171cbf43c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7b93a477fba455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2080组合费后净值走势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月末费后净值</c:v>
          </c:tx>
          <c:spPr>
            <a:solidFill xmlns:a="http://schemas.openxmlformats.org/drawingml/2006/main">
              <a:srgbClr val="4472C4"/>
            </a:solidFill>
          </c:spPr>
          <c:marker>
            <c:symbol val="none"/>
          </c:marker>
          <c:cat>
            <c:strRef>
              <c:f>'2080回测'!$AS$46:$AS$125</c:f>
              <c:strCache>
                <c:ptCount val="0"/>
              </c:strCache>
            </c:strRef>
          </c:cat>
          <c:val>
            <c:numRef>
              <c:f>'2080回测'!$AT$46:$AT$125</c:f>
              <c:numCache>
                <c:formatCode>0.0000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11</xdr:row>
      <xdr:rowOff>0</xdr:rowOff>
    </xdr:from>
    <xdr:to>
      <xdr:col>15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7b93a477fba4559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persons/person.xml><?xml version="1.0" encoding="utf-8"?>
<xltc:personList xmlns:xltc="http://schemas.microsoft.com/office/spreadsheetml/2018/threadedcomments">
  <xltc:person displayName="User" id="{0990D716-AAB2-4B4C-8751-2EE1B712B6DC}"/>
</xltc:personList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P2" dT="2026-09-01T09:59:12.498" personId="{0990D716-AAB2-4B4C-8751-2EE1B712B6DC}" id="{3E4DF2FB-73D1-423B-8351-A43D1B3FAC34}">
    <xltc:text>输出文件已将原iFinD公式的已缓存数值固化，以保证无插件时回测仍可重算。原始底稿未被修改。</xltc:text>
  </xltc:threadedComment>
  <xltc:threadedComment ref="Q2" dT="2026-09-01T09:59:12.498" personId="{0990D716-AAB2-4B4C-8751-2EE1B712B6DC}" id="{663DEBEB-C35F-4E8E-A30A-02908217CE75}">
    <xltc:text>输出文件已将原iFinD公式的已缓存数值固化，以保证无插件时回测仍可重算。原始底稿未被修改。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E5" dT="2026-09-01T09:59:12.497" personId="{0990D716-AAB2-4B4C-8751-2EE1B712B6DC}" id="{970EB744-1300-40AF-90CE-4709CF4DFB4B}">
    <xltc:text>动态阈值触发时，权益合计调整到该目标，默认20%。单个权益策略不强制回到10%，季末再单独校准为1:1。</xltc:text>
  </xltc:threadedComment>
  <xltc:threadedComment ref="H5" dT="2026-09-01T09:59:12.498" personId="{0990D716-AAB2-4B4C-8751-2EE1B712B6DC}" id="{09A5A659-A6CD-4FA9-8643-7E422015F8BB}">
    <xltc:text>年化费率按相邻净值日的实际日历天数折算：POWER(1-年费率, 间隔天数/计费日基准)。</xltc:text>
  </xltc:threadedComment>
  <xltc:threadedComment ref="H6" dT="2026-09-01T09:59:12.498" personId="{0990D716-AAB2-4B4C-8751-2EE1B712B6DC}" id="{52C68B49-C238-4B46-8276-C36FFBBC6EB9}">
    <xltc:text>用于算术年化收益率、年化波动率和Sharpe Ratio，默认250个交易日。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75f6cc233c284a0b" /><Relationship Type="http://schemas.openxmlformats.org/officeDocument/2006/relationships/vmlDrawing" Target="/xl/drawings/vmldrawing.vml" Id="R2f8c53c214d04999" /><Relationship Type="http://schemas.microsoft.com/office/2017/10/relationships/threadedComment" Target="/xl/threadedcomments/threadedcomment.xml" Id="R1323e8deb5f54af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c0c38834168d4e79" /><Relationship Type="http://schemas.openxmlformats.org/officeDocument/2006/relationships/vmlDrawing" Target="/xl/drawings/vmldrawing2.vml" Id="Rc196d00f575e4b14" /><Relationship Type="http://schemas.microsoft.com/office/2017/10/relationships/threadedComment" Target="/xl/threadedcomments/threadedcomment2.xml" Id="R1708db03990d4a7c" /><Relationship Type="http://schemas.openxmlformats.org/officeDocument/2006/relationships/drawing" Target="/xl/drawings/drawing1.xml" Id="Rc764205d6bbd4a7f" /></Relationships>
</file>

<file path=xl/worksheets/sheet1.xml><?xml version="1.0" encoding="utf-8"?>
<x:worksheet xmlns:x="http://schemas.openxmlformats.org/spreadsheetml/2006/main">
  <x:sheetFormatPr defaultRowHeight="14"/>
  <x:cols>
    <x:col min="1" max="1" width="11.36328125" customWidth="1"/>
    <x:col min="6" max="6" width="8.7265625" style="2" customWidth="0"/>
    <x:col min="15" max="17" width="8.7265625" style="2" customWidth="0"/>
  </x:cols>
  <x:sheetData>
    <x:row r="1">
      <x:c r="K1" t="s">
        <x:v>0</x:v>
      </x:c>
      <x:c r="L1" t="s">
        <x:v>0</x:v>
      </x:c>
      <x:c r="M1" t="s">
        <x:v>1</x:v>
      </x:c>
      <x:c r="N1" t="s">
        <x:v>1</x:v>
      </x:c>
      <x:c r="O1" s="24"/>
    </x:row>
    <x:row r="2">
      <x:c r="A2" s="6" t="s">
        <x:v>2</x:v>
      </x:c>
      <x:c r="B2" s="4" t="s">
        <x:v>3</x:v>
      </x:c>
      <x:c r="C2" s="4" t="s">
        <x:v>4</x:v>
      </x:c>
      <x:c r="D2" s="5" t="s">
        <x:v>5</x:v>
      </x:c>
      <x:c r="E2" s="4" t="s">
        <x:v>6</x:v>
      </x:c>
      <x:c r="F2" s="24"/>
      <x:c r="G2" s="14" t="s">
        <x:v>7</x:v>
      </x:c>
      <x:c r="H2" s="15" t="s">
        <x:v>8</x:v>
      </x:c>
      <x:c r="I2" s="14" t="s">
        <x:v>9</x:v>
      </x:c>
      <x:c r="J2" s="14" t="s">
        <x:v>10</x:v>
      </x:c>
      <x:c r="K2" s="14" t="s">
        <x:v>11</x:v>
      </x:c>
      <x:c r="L2" s="15" t="s">
        <x:v>12</x:v>
      </x:c>
      <x:c r="M2" s="14" t="s">
        <x:v>13</x:v>
      </x:c>
      <x:c r="N2" s="14" t="s">
        <x:v>14</x:v>
      </x:c>
      <x:c r="O2" s="24"/>
      <x:c r="P2" s="24" t="s">
        <x:v>15</x:v>
      </x:c>
      <x:c r="Q2" s="2" t="s">
        <x:v>16</x:v>
      </x:c>
    </x:row>
    <x:row r="3">
      <x:c r="A3" s="6" t="s">
        <x:v>17</x:v>
      </x:c>
      <x:c r="B3" s="6" t="s">
        <x:v>18</x:v>
      </x:c>
      <x:c r="C3" s="6" t="s">
        <x:v>19</x:v>
      </x:c>
      <x:c r="D3" s="6" t="s">
        <x:v>20</x:v>
      </x:c>
      <x:c r="E3" s="6" t="s">
        <x:v>21</x:v>
      </x:c>
      <x:c r="F3" s="1" t="s">
        <x:v>22</x:v>
      </x:c>
      <x:c r="G3" s="16" t="s">
        <x:v>23</x:v>
      </x:c>
      <x:c r="H3" s="16" t="s">
        <x:v>24</x:v>
      </x:c>
      <x:c r="I3" s="16" t="s">
        <x:v>25</x:v>
      </x:c>
      <x:c r="J3" s="16" t="s">
        <x:v>26</x:v>
      </x:c>
      <x:c r="K3" s="16" t="s">
        <x:v>27</x:v>
      </x:c>
      <x:c r="L3" s="16" t="s">
        <x:v>28</x:v>
      </x:c>
      <x:c r="M3" s="16" t="s">
        <x:v>29</x:v>
      </x:c>
      <x:c r="N3" s="16" t="s">
        <x:v>30</x:v>
      </x:c>
      <x:c r="O3" s="24" t="s">
        <x:v>31</x:v>
      </x:c>
      <x:c r="P3" s="1" t="s">
        <x:v>32</x:v>
      </x:c>
      <x:c r="Q3" s="1" t="s">
        <x:v>33</x:v>
      </x:c>
    </x:row>
    <x:row r="4">
      <x:c r="A4" s="17">
        <x:v>43832</x:v>
      </x:c>
      <x:c r="B4" s="7">
        <x:v>0.25</x:v>
      </x:c>
      <x:c r="C4" s="7">
        <x:v>0.25</x:v>
      </x:c>
      <x:c r="D4" s="7">
        <x:v>0.25</x:v>
      </x:c>
      <x:c r="E4" s="7">
        <x:v>0.25</x:v>
      </x:c>
      <x:c r="F4" s="23">
        <x:v>1.0024999999999999</x:v>
      </x:c>
      <x:c r="G4" s="3">
        <x:v>0.125</x:v>
      </x:c>
      <x:c r="H4" s="3">
        <x:v>0.125</x:v>
      </x:c>
      <x:c r="I4" s="3">
        <x:v>0.125</x:v>
      </x:c>
      <x:c r="J4" s="3">
        <x:v>0.125</x:v>
      </x:c>
      <x:c r="K4" s="3">
        <x:v>0.125</x:v>
      </x:c>
      <x:c r="L4" s="3">
        <x:v>0.125</x:v>
      </x:c>
      <x:c r="M4" s="3">
        <x:v>0.125</x:v>
      </x:c>
      <x:c r="N4" s="3">
        <x:v>0.125</x:v>
      </x:c>
      <x:c r="O4" s="13">
        <x:v>1.0173100859962818</x:v>
      </x:c>
      <x:c r="P4" s="26" t="n">
        <x:v>1.4008</x:v>
      </x:c>
      <x:c r="Q4" s="26" t="n">
        <x:v>1.2499</x:v>
      </x:c>
    </x:row>
    <x:row r="5">
      <x:c r="A5" s="9">
        <x:v>43833</x:v>
      </x:c>
      <x:c r="B5" s="8">
        <x:v>0.67526089625537</x:v>
      </x:c>
      <x:c r="C5" s="8">
        <x:v>0.51078320090804996</x:v>
      </x:c>
      <x:c r="D5" s="8">
        <x:v>0.99999999999999001</x:v>
      </x:c>
      <x:c r="E5" s="8">
        <x:v>0.29296874999999001</x:v>
      </x:c>
      <x:c r="F5" s="23">
        <x:v>1.0061975321179084</x:v>
      </x:c>
      <x:c r="G5" s="18">
        <x:v>1.3267263427110002E-2</x:v>
      </x:c>
      <x:c r="H5" s="18">
        <x:v>1.0251064199461001E-2</x:v>
      </x:c>
      <x:c r="I5" s="18">
        <x:v>1.7852863647256002E-2</x:v>
      </x:c>
      <x:c r="J5" s="18">
        <x:v>1.6333026242860999E-2</x:v>
      </x:c>
      <x:c r="K5" s="19">
        <x:v>1.9673837033119999E-2</x:v>
      </x:c>
      <x:c r="L5" s="19">
        <x:v>1.9673837033119999E-2</x:v>
      </x:c>
      <x:c r="M5" s="18">
        <x:v>2.0714398193663001E-2</x:v>
      </x:c>
      <x:c r="N5" s="18">
        <x:v>2.0714398193663001E-2</x:v>
      </x:c>
      <x:c r="O5" s="13">
        <x:v>1.0202139083013937</x:v>
      </x:c>
      <x:c r="P5" s="26" t="n">
        <x:v>1.4011</x:v>
      </x:c>
      <x:c r="Q5" s="26" t="n">
        <x:v>1.269</x:v>
      </x:c>
    </x:row>
    <x:row r="6">
      <x:c r="A6" s="9">
        <x:v>43836</x:v>
      </x:c>
      <x:c r="B6" s="8">
        <x:v>1.2891344383057</x:v>
      </x:c>
      <x:c r="C6" s="8">
        <x:v>2.4971623155504998</x:v>
      </x:c>
      <x:c r="D6" s="8">
        <x:v>1.8461538461538001</x:v>
      </x:c>
      <x:c r="E6" s="8">
        <x:v>0.9765625</x:v>
      </x:c>
      <x:c r="F6" s="23">
        <x:v>1.0165225327500249</x:v>
      </x:c>
      <x:c r="G6" s="18">
        <x:v>1.1508951406650002E-2</x:v>
      </x:c>
      <x:c r="H6" s="18">
        <x:v>5.0386586743116002E-3</x:v>
      </x:c>
      <x:c r="I6" s="18">
        <x:v>2.0848310567936998E-2</x:v>
      </x:c>
      <x:c r="J6" s="18">
        <x:v>1.9013317745093E-2</x:v>
      </x:c>
      <x:c r="K6" s="19">
        <x:v>2.4970356741194001E-2</x:v>
      </x:c>
      <x:c r="L6" s="19">
        <x:v>2.4970356741194001E-2</x:v>
      </x:c>
      <x:c r="M6" s="18">
        <x:v>2.7680657267385E-2</x:v>
      </x:c>
      <x:c r="N6" s="18">
        <x:v>2.7680657267385E-2</x:v>
      </x:c>
      <x:c r="O6" s="13">
        <x:v>1.0263971790415489</x:v>
      </x:c>
      <x:c r="P6" s="26" t="n">
        <x:v>1.4023</x:v>
      </x:c>
      <x:c r="Q6" s="26" t="n">
        <x:v>1.2957</x:v>
      </x:c>
    </x:row>
    <x:row r="7">
      <x:c r="A7" s="9">
        <x:v>43837</x:v>
      </x:c>
      <x:c r="B7" s="8">
        <x:v>1.7188459177408999</x:v>
      </x:c>
      <x:c r="C7" s="8">
        <x:v>2.6674233825199001</x:v>
      </x:c>
      <x:c r="D7" s="8">
        <x:v>2.2307692307692002</x:v>
      </x:c>
      <x:c r="E7" s="8">
        <x:v>1.7578125</x:v>
      </x:c>
      <x:c r="F7" s="23">
        <x:v>1.0209371275775749</x:v>
      </x:c>
      <x:c r="G7" s="18">
        <x:v>8.5517902813299004E-3</x:v>
      </x:c>
      <x:c r="H7" s="18">
        <x:v>7.8186082877238991E-4</x:v>
      </x:c>
      <x:c r="I7" s="18">
        <x:v>3.3309369757967999E-2</x:v>
      </x:c>
      <x:c r="J7" s="18">
        <x:v>2.5127732669452996E-2</x:v>
      </x:c>
      <x:c r="K7" s="19">
        <x:v>3.5512704882475002E-2</x:v>
      </x:c>
      <x:c r="L7" s="19">
        <x:v>3.5512704882475002E-2</x:v>
      </x:c>
      <x:c r="M7" s="18">
        <x:v>3.6190634514958998E-2</x:v>
      </x:c>
      <x:c r="N7" s="18">
        <x:v>3.6190634514958998E-2</x:v>
      </x:c>
      <x:c r="O7" s="13">
        <x:v>1.0393231295089347</x:v>
      </x:c>
      <x:c r="P7" s="26" t="n">
        <x:v>1.4024</x:v>
      </x:c>
      <x:c r="Q7" s="26" t="n">
        <x:v>1.2848</x:v>
      </x:c>
    </x:row>
    <x:row r="8">
      <x:c r="A8" s="9">
        <x:v>43838</x:v>
      </x:c>
      <x:c r="B8" s="8">
        <x:v>0.85942295887047004</x:v>
      </x:c>
      <x:c r="C8" s="8">
        <x:v>1.4755959137343999</x:v>
      </x:c>
      <x:c r="D8" s="8">
        <x:v>-0.53846153846154998</x:v>
      </x:c>
      <x:c r="E8" s="8">
        <x:v>0.390625</x:v>
      </x:c>
      <x:c r="F8" s="23">
        <x:v>1.0054679558353583</x:v>
      </x:c>
      <x:c r="G8" s="18">
        <x:v>1.5105498721227999E-2</x:v>
      </x:c>
      <x:c r="H8" s="18">
        <x:v>1.0251064199461001E-2</x:v>
      </x:c>
      <x:c r="I8" s="18">
        <x:v>4.8286604361370999E-2</x:v>
      </x:c>
      <x:c r="J8" s="18">
        <x:v>3.7356562595336998E-2</x:v>
      </x:c>
      <x:c r="K8" s="19">
        <x:v>5.1253136096014E-2</x:v>
      </x:c>
      <x:c r="L8" s="19">
        <x:v>5.1253136096014E-2</x:v>
      </x:c>
      <x:c r="M8" s="18">
        <x:v>5.0539517001026005E-2</x:v>
      </x:c>
      <x:c r="N8" s="18">
        <x:v>5.0539517001026005E-2</x:v>
      </x:c>
      <x:c r="O8" s="13">
        <x:v>1.0261808291465484</x:v>
      </x:c>
      <x:c r="P8" s="26" t="n">
        <x:v>1.403</x:v>
      </x:c>
      <x:c r="Q8" s="26" t="n">
        <x:v>1.3041</x:v>
      </x:c>
    </x:row>
    <x:row r="9">
      <x:c r="A9" s="9">
        <x:v>43839</x:v>
      </x:c>
      <x:c r="B9" s="8">
        <x:v>3.4376918354819002</x:v>
      </x:c>
      <x:c r="C9" s="8">
        <x:v>3.6322360953462001</x:v>
      </x:c>
      <x:c r="D9" s="8">
        <x:v>3.2307692307692002</x:v>
      </x:c>
      <x:c r="E9" s="8">
        <x:v>2.34375</x:v>
      </x:c>
      <x:c r="F9" s="23">
        <x:v>1.0316111179039933</x:v>
      </x:c>
      <x:c r="G9" s="18">
        <x:v>4.1560102301789002E-3</x:v>
      </x:c>
      <x:c r="H9" s="18">
        <x:v>-1.3899748067066999E-3</x:v>
      </x:c>
      <x:c r="I9" s="18">
        <x:v>3.9300263599329005E-2</x:v>
      </x:c>
      <x:c r="J9" s="18">
        <x:v>2.4122623365762E-2</x:v>
      </x:c>
      <x:c r="K9" s="19">
        <x:v>3.6903176252053999E-2</x:v>
      </x:c>
      <x:c r="L9" s="19">
        <x:v>3.6903176252053999E-2</x:v>
      </x:c>
      <x:c r="M9" s="18">
        <x:v>3.4725679139858003E-2</x:v>
      </x:c>
      <x:c r="N9" s="18">
        <x:v>3.4725679139858003E-2</x:v>
      </x:c>
      <x:c r="O9" s="13">
        <x:v>1.0416767099324562</x:v>
      </x:c>
      <x:c r="P9" s="26" t="n">
        <x:v>1.4036</x:v>
      </x:c>
      <x:c r="Q9" s="26" t="n">
        <x:v>1.2656</x:v>
      </x:c>
    </x:row>
    <x:row r="10">
      <x:c r="A10" s="9">
        <x:v>43840</x:v>
      </x:c>
      <x:c r="B10" s="8">
        <x:v>3.7446286065071002</x:v>
      </x:c>
      <x:c r="C10" s="8">
        <x:v>4.0862656072645001</x:v>
      </x:c>
      <x:c r="D10" s="8">
        <x:v>4.9230769230769003</x:v>
      </x:c>
      <x:c r="E10" s="8">
        <x:v>2.83203125</x:v>
      </x:c>
      <x:c r="F10" s="23">
        <x:v>1.0389650059671212</x:v>
      </x:c>
      <x:c r="G10" s="18">
        <x:v>1.6464194373400999E-2</x:v>
      </x:c>
      <x:c r="H10" s="18">
        <x:v>1.2075406133263999E-2</x:v>
      </x:c>
      <x:c r="I10" s="18">
        <x:v>5.2600047927150999E-2</x:v>
      </x:c>
      <x:c r="J10" s="18">
        <x:v>3.9031744716714001E-2</x:v>
      </x:c>
      <x:c r="K10" s="19">
        <x:v>5.3376565218852E-2</x:v>
      </x:c>
      <x:c r="L10" s="19">
        <x:v>5.3376565218852E-2</x:v>
      </x:c>
      <x:c r="M10" s="18">
        <x:v>5.3244577935707998E-2</x:v>
      </x:c>
      <x:c r="N10" s="18">
        <x:v>5.3244577935707998E-2</x:v>
      </x:c>
      <x:c r="O10" s="13">
        <x:v>1.0406964488998707</x:v>
      </x:c>
      <x:c r="P10" s="26" t="n">
        <x:v>1.4048</x:v>
      </x:c>
      <x:c r="Q10" s="26" t="n">
        <x:v>1.2682</x:v>
      </x:c>
    </x:row>
    <x:row r="11">
      <x:c r="A11" s="9">
        <x:v>43843</x:v>
      </x:c>
      <x:c r="B11" s="8">
        <x:v>6.3842848373235004</x:v>
      </x:c>
      <x:c r="C11" s="8">
        <x:v>6.8671963677639001</x:v>
      </x:c>
      <x:c r="D11" s="8">
        <x:v>9.0769230769230997</x:v>
      </x:c>
      <x:c r="E11" s="8">
        <x:v>4.6875</x:v>
      </x:c>
      <x:c r="F11" s="23">
        <x:v>1.0675397607050263</x:v>
      </x:c>
      <x:c r="G11" s="18">
        <x:v>1.6624040920716E-2</x:v>
      </x:c>
      <x:c r="H11" s="18">
        <x:v>1.3726001216228001E-2</x:v>
      </x:c>
      <x:c r="I11" s="18">
        <x:v>5.5475676971004001E-2</x:v>
      </x:c>
      <x:c r="J11" s="18">
        <x:v>3.6686489700488004E-2</x:v>
      </x:c>
      <x:c r="K11" s="19">
        <x:v>5.1169051809104998E-2</x:v>
      </x:c>
      <x:c r="L11" s="19">
        <x:v>5.1169051809104998E-2</x:v>
      </x:c>
      <x:c r="M11" s="18">
        <x:v>5.0360639386160005E-2</x:v>
      </x:c>
      <x:c r="N11" s="18">
        <x:v>5.0360639386160005E-2</x:v>
      </x:c>
      <x:c r="O11" s="13">
        <x:v>1.0533907275985288</x:v>
      </x:c>
      <x:c r="P11" s="26" t="n">
        <x:v>1.4055</x:v>
      </x:c>
      <x:c r="Q11" s="26" t="n">
        <x:v>1.2646</x:v>
      </x:c>
    </x:row>
    <x:row r="12">
      <x:c r="A12" s="9">
        <x:v>43844</x:v>
      </x:c>
      <x:c r="B12" s="8">
        <x:v>6.0773480662982999</x:v>
      </x:c>
      <x:c r="C12" s="8">
        <x:v>7.2077185017026002</x:v>
      </x:c>
      <x:c r="D12" s="8">
        <x:v>8.0769230769230997</x:v>
      </x:c>
      <x:c r="E12" s="8">
        <x:v>4.58984375</x:v>
      </x:c>
      <x:c r="F12" s="23">
        <x:v>1.0648795834873099</x:v>
      </x:c>
      <x:c r="G12" s="18">
        <x:v>2.5895140664961999E-2</x:v>
      </x:c>
      <x:c r="H12" s="18">
        <x:v>2.5453913647815001E-2</x:v>
      </x:c>
      <x:c r="I12" s="18">
        <x:v>7.0812365204888997E-2</x:v>
      </x:c>
      <x:c r="J12" s="18">
        <x:v>4.8915319549207997E-2</x:v>
      </x:c>
      <x:c r="K12" s="19">
        <x:v>6.4610574429861997E-2</x:v>
      </x:c>
      <x:c r="L12" s="19">
        <x:v>6.4610574429861997E-2</x:v>
      </x:c>
      <x:c r="M12" s="18">
        <x:v>6.3413966430815996E-2</x:v>
      </x:c>
      <x:c r="N12" s="18">
        <x:v>6.3413966430815996E-2</x:v>
      </x:c>
      <x:c r="O12" s="13">
        <x:v>1.0518627380144296</x:v>
      </x:c>
      <x:c r="P12" s="26" t="n">
        <x:v>1.4057</x:v>
      </x:c>
      <x:c r="Q12" s="26" t="n">
        <x:v>1.2542</x:v>
      </x:c>
    </x:row>
    <x:row r="13">
      <x:c r="A13" s="9">
        <x:v>43845</x:v>
      </x:c>
      <x:c r="B13" s="8">
        <x:v>7.3050951503989996</x:v>
      </x:c>
      <x:c r="C13" s="8">
        <x:v>7.377979568672</x:v>
      </x:c>
      <x:c r="D13" s="8">
        <x:v>8.6153846153846008</x:v>
      </x:c>
      <x:c r="E13" s="8">
        <x:v>4.98046875</x:v>
      </x:c>
      <x:c r="F13" s="23">
        <x:v>1.0706973202111389</x:v>
      </x:c>
      <x:c r="G13" s="18">
        <x:v>2.2538363171354998E-2</x:v>
      </x:c>
      <x:c r="H13" s="18">
        <x:v>2.3021457736078998E-2</x:v>
      </x:c>
      <x:c r="I13" s="18">
        <x:v>6.9734004313443995E-2</x:v>
      </x:c>
      <x:c r="J13" s="18">
        <x:v>4.7658932938885006E-2</x:v>
      </x:c>
      <x:c r="K13" s="19">
        <x:v>6.2345615698702998E-2</x:v>
      </x:c>
      <x:c r="L13" s="19">
        <x:v>6.2345615698702998E-2</x:v>
      </x:c>
      <x:c r="M13" s="18">
        <x:v>6.3628957279133994E-2</x:v>
      </x:c>
      <x:c r="N13" s="18">
        <x:v>6.3628957279133994E-2</x:v>
      </x:c>
      <x:c r="O13" s="13">
        <x:v>1.0491022395834841</x:v>
      </x:c>
      <x:c r="P13" s="26" t="n">
        <x:v>1.4059</x:v>
      </x:c>
      <x:c r="Q13" s="26" t="n">
        <x:v>1.2616</x:v>
      </x:c>
    </x:row>
    <x:row r="14">
      <x:c r="A14" s="9">
        <x:v>43846</x:v>
      </x:c>
      <x:c r="B14" s="8">
        <x:v>8.7170042971147996</x:v>
      </x:c>
      <x:c r="C14" s="8">
        <x:v>7.2077185017026002</x:v>
      </x:c>
      <x:c r="D14" s="8">
        <x:v>8.4615384615385008</x:v>
      </x:c>
      <x:c r="E14" s="8">
        <x:v>5.37109375</x:v>
      </x:c>
      <x:c r="F14" s="23">
        <x:v>1.0743933875258898</x:v>
      </x:c>
      <x:c r="G14" s="18">
        <x:v>1.7663043478261E-2</x:v>
      </x:c>
      <x:c r="H14" s="18">
        <x:v>1.8504039614282E-2</x:v>
      </x:c>
      <x:c r="I14" s="18">
        <x:v>6.8535825545171E-2</x:v>
      </x:c>
      <x:c r="J14" s="18">
        <x:v>4.4392327721178002E-2</x:v>
      </x:c>
      <x:c r="K14" s="19">
        <x:v>6.2238718541816E-2</x:v>
      </x:c>
      <x:c r="L14" s="19">
        <x:v>6.2238718541816E-2</x:v>
      </x:c>
      <x:c r="M14" s="18">
        <x:v>5.9622621612674995E-2</x:v>
      </x:c>
      <x:c r="N14" s="18">
        <x:v>5.9622621612674995E-2</x:v>
      </x:c>
      <x:c r="O14" s="13">
        <x:v>1.0476066361405596</x:v>
      </x:c>
      <x:c r="P14" s="26" t="n">
        <x:v>1.4061</x:v>
      </x:c>
      <x:c r="Q14" s="26" t="n">
        <x:v>1.2635</x:v>
      </x:c>
    </x:row>
    <x:row r="15">
      <x:c r="A15" s="9">
        <x:v>43847</x:v>
      </x:c>
      <x:c r="B15" s="8">
        <x:v>9.6992019643953</x:v>
      </x:c>
      <x:c r="C15" s="8">
        <x:v>7.3212258796822001</x:v>
      </x:c>
      <x:c r="D15" s="8">
        <x:v>8.0769230769230997</x:v>
      </x:c>
      <x:c r="E15" s="8">
        <x:v>5.2734375</x:v>
      </x:c>
      <x:c r="F15" s="23">
        <x:v>1.0759269710525015</x:v>
      </x:c>
      <x:c r="G15" s="18">
        <x:v>1.5025575447570001E-2</x:v>
      </x:c>
      <x:c r="H15" s="18">
        <x:v>1.9199027017634998E-2</x:v>
      </x:c>
      <x:c r="I15" s="18">
        <x:v>6.7577282530554006E-2</x:v>
      </x:c>
      <x:c r="J15" s="18">
        <x:v>4.5313677922659001E-2</x:v>
      </x:c>
      <x:c r="K15" s="19">
        <x:v>6.0193427989380002E-2</x:v>
      </x:c>
      <x:c r="L15" s="19">
        <x:v>6.0193427989380002E-2</x:v>
      </x:c>
      <x:c r="M15" s="18">
        <x:v>5.6675335113649E-2</x:v>
      </x:c>
      <x:c r="N15" s="18">
        <x:v>5.6675335113649E-2</x:v>
      </x:c>
      <x:c r="O15" s="13">
        <x:v>1.0448326648337998</x:v>
      </x:c>
      <x:c r="P15" s="26" t="n">
        <x:v>1.4064</x:v>
      </x:c>
      <x:c r="Q15" s="26" t="n">
        <x:v>1.261</x:v>
      </x:c>
    </x:row>
    <x:row r="16">
      <x:c r="A16" s="9">
        <x:v>43850</x:v>
      </x:c>
      <x:c r="B16" s="8">
        <x:v>12.277470841007</x:v>
      </x:c>
      <x:c r="C16" s="8">
        <x:v>10.385925085130999</x:v>
      </x:c>
      <x:c r="D16" s="8">
        <x:v>12.846153846153999</x:v>
      </x:c>
      <x:c r="E16" s="8">
        <x:v>7.71484375</x:v>
      </x:c>
      <x:c r="F16" s="23">
        <x:v>1.10806098380573</x:v>
      </x:c>
      <x:c r="G16" s="18">
        <x:v>1.7902813299233E-2</x:v>
      </x:c>
      <x:c r="H16" s="18">
        <x:v>1.8851533315958999E-2</x:v>
      </x:c>
      <x:c r="I16" s="18">
        <x:v>6.3862928348909997E-2</x:v>
      </x:c>
      <x:c r="J16" s="18">
        <x:v>4.1963313525578E-2</x:v>
      </x:c>
      <x:c r="K16" s="19">
        <x:v>5.6112313327403997E-2</x:v>
      </x:c>
      <x:c r="L16" s="19">
        <x:v>5.6112313327403997E-2</x:v>
      </x:c>
      <x:c r="M16" s="18">
        <x:v>5.1928051762955001E-2</x:v>
      </x:c>
      <x:c r="N16" s="18">
        <x:v>5.1928051762955001E-2</x:v>
      </x:c>
      <x:c r="O16" s="13">
        <x:v>1.0570592985537919</x:v>
      </x:c>
      <x:c r="P16" s="26" t="n">
        <x:v>1.4078</x:v>
      </x:c>
      <x:c r="Q16" s="26" t="n">
        <x:v>1.2626</x:v>
      </x:c>
    </x:row>
    <x:row r="17">
      <x:c r="A17" s="9">
        <x:v>43851</x:v>
      </x:c>
      <x:c r="B17" s="8">
        <x:v>10.804174340086</x:v>
      </x:c>
      <x:c r="C17" s="8">
        <x:v>9.9886492622019993</x:v>
      </x:c>
      <x:c r="D17" s="8">
        <x:v>14</x:v>
      </x:c>
      <x:c r="E17" s="8">
        <x:v>6.93359375</x:v>
      </x:c>
      <x:c r="F17" s="23">
        <x:v>1.10431604338072</x:v>
      </x:c>
      <x:c r="G17" s="18">
        <x:v>2.6854219948849001E-2</x:v>
      </x:c>
      <x:c r="H17" s="18">
        <x:v>2.7278255581618002E-2</x:v>
      </x:c>
      <x:c r="I17" s="18">
        <x:v>8.1116702612030009E-2</x:v>
      </x:c>
      <x:c r="J17" s="18">
        <x:v>5.4192143451461998E-2</x:v>
      </x:c>
      <x:c r="K17" s="19">
        <x:v>6.9666157897753003E-2</x:v>
      </x:c>
      <x:c r="L17" s="19">
        <x:v>6.9666157897753003E-2</x:v>
      </x:c>
      <x:c r="M17" s="18">
        <x:v>6.3850375520435002E-2</x:v>
      </x:c>
      <x:c r="N17" s="18">
        <x:v>6.3850375520435002E-2</x:v>
      </x:c>
      <x:c r="O17" s="13">
        <x:v>1.045750171580099</x:v>
      </x:c>
      <x:c r="P17" s="26" t="n">
        <x:v>1.4086</x:v>
      </x:c>
      <x:c r="Q17" s="26" t="n">
        <x:v>1.2735</x:v>
      </x:c>
    </x:row>
    <x:row r="18">
      <x:c r="A18" s="9">
        <x:v>43852</x:v>
      </x:c>
      <x:c r="B18" s="8">
        <x:v>13.627992633517</x:v>
      </x:c>
      <x:c r="C18" s="8">
        <x:v>13.337116912599001</x:v>
      </x:c>
      <x:c r="D18" s="8">
        <x:v>18.153846153846001</x:v>
      </x:c>
      <x:c r="E18" s="8">
        <x:v>9.375</x:v>
      </x:c>
      <x:c r="F18" s="23">
        <x:v>1.136234889249905</x:v>
      </x:c>
      <x:c r="G18" s="18">
        <x:v>1.0629795396418999E-2</x:v>
      </x:c>
      <x:c r="H18" s="18">
        <x:v>1.4420988619581E-2</x:v>
      </x:c>
      <x:c r="I18" s="18">
        <x:v>7.1171818835370007E-2</x:v>
      </x:c>
      <x:c r="J18" s="18">
        <x:v>4.4894882334441999E-2</x:v>
      </x:c>
      <x:c r="K18" s="19">
        <x:v>6.0144371337478998E-2</x:v>
      </x:c>
      <x:c r="L18" s="19">
        <x:v>6.0144371337478998E-2</x:v>
      </x:c>
      <x:c r="M18" s="18">
        <x:v>5.2297572390011003E-2</x:v>
      </x:c>
      <x:c r="N18" s="18">
        <x:v>5.2297572390011003E-2</x:v>
      </x:c>
      <x:c r="O18" s="13">
        <x:v>1.0501214580736238</x:v>
      </x:c>
      <x:c r="P18" s="26" t="n">
        <x:v>1.4094</x:v>
      </x:c>
      <x:c r="Q18" s="26" t="n">
        <x:v>1.2649</x:v>
      </x:c>
    </x:row>
    <x:row r="19">
      <x:c r="A19" s="9">
        <x:v>43853</x:v>
      </x:c>
      <x:c r="B19" s="8">
        <x:v>10.006138735421001</x:v>
      </x:c>
      <x:c r="C19" s="8">
        <x:v>11.180476730988</x:v>
      </x:c>
      <x:c r="D19" s="8">
        <x:v>14.076923076923</x:v>
      </x:c>
      <x:c r="E19" s="8">
        <x:v>6.4453125</x:v>
      </x:c>
      <x:c r="F19" s="23">
        <x:v>1.10427212760833</x:v>
      </x:c>
      <x:c r="G19" s="18">
        <x:v>1.6863810741687999E-2</x:v>
      </x:c>
      <x:c r="H19" s="18">
        <x:v>1.8764659890540002E-2</x:v>
      </x:c>
      <x:c r="I19" s="18">
        <x:v>7.9439252336448996E-2</x:v>
      </x:c>
      <x:c r="J19" s="18">
        <x:v>5.2181924844078999E-2</x:v>
      </x:c>
      <x:c r="K19" s="19">
        <x:v>6.332888632059501E-2</x:v>
      </x:c>
      <x:c r="L19" s="19">
        <x:v>6.332888632059501E-2</x:v>
      </x:c>
      <x:c r="M19" s="18">
        <x:v>5.3532122067522003E-2</x:v>
      </x:c>
      <x:c r="N19" s="18">
        <x:v>5.3532122067522003E-2</x:v>
      </x:c>
      <x:c r="O19" s="13">
        <x:v>1.0151409970561358</x:v>
      </x:c>
      <x:c r="P19" s="26" t="n">
        <x:v>1.4106</x:v>
      </x:c>
      <x:c r="Q19" s="26" t="n">
        <x:v>1.272</x:v>
      </x:c>
    </x:row>
    <x:row r="20">
      <x:c r="A20" s="9">
        <x:v>43864</x:v>
      </x:c>
      <x:c r="B20" s="8">
        <x:v>2.0257826887661001</x:v>
      </x:c>
      <x:c r="C20" s="8">
        <x:v>4.3132803632236003</x:v>
      </x:c>
      <x:c r="D20" s="8">
        <x:v>4.8461538461537996</x:v>
      </x:c>
      <x:c r="E20" s="8">
        <x:v>-1.3671875</x:v>
      </x:c>
      <x:c r="F20" s="23">
        <x:v>1.0245450734953587</x:v>
      </x:c>
      <x:c r="G20" s="18">
        <x:v>-1.1828644501279E-2</x:v>
      </x:c>
      <x:c r="H20" s="18">
        <x:v>-1.2162279558683001E-2</x:v>
      </x:c>
      <x:c r="I20" s="18">
        <x:v>4.5650611071171993E-2</x:v>
      </x:c>
      <x:c r="J20" s="18">
        <x:v>1.7756931134770001E-2</x:v>
      </x:c>
      <x:c r="K20" s="19">
        <x:v>2.3706577633005002E-2</x:v>
      </x:c>
      <x:c r="L20" s="19">
        <x:v>2.3706577633005002E-2</x:v>
      </x:c>
      <x:c r="M20" s="18">
        <x:v>1.7149101518548E-2</x:v>
      </x:c>
      <x:c r="N20" s="18">
        <x:v>1.7149101518548E-2</x:v>
      </x:c>
      <x:c r="O20" s="13">
        <x:v>0.93088255461075264</x:v>
      </x:c>
      <x:c r="P20" s="26" t="n">
        <x:v>1.4189</x:v>
      </x:c>
      <x:c r="Q20" s="26" t="n">
        <x:v>1.3023</x:v>
      </x:c>
    </x:row>
    <x:row r="21">
      <x:c r="A21" s="9">
        <x:v>43865</x:v>
      </x:c>
      <x:c r="B21" s="8">
        <x:v>6.8753836709638003</x:v>
      </x:c>
      <x:c r="C21" s="8">
        <x:v>9.7616345062429009</x:v>
      </x:c>
      <x:c r="D21" s="8">
        <x:v>7.5384615384615001</x:v>
      </x:c>
      <x:c r="E21" s="8">
        <x:v>2.34375</x:v>
      </x:c>
      <x:c r="F21" s="23">
        <x:v>1.0662980742891706</x:v>
      </x:c>
      <x:c r="G21" s="18">
        <x:v>-8.5198209718670009E-2</x:v>
      </x:c>
      <x:c r="H21" s="18">
        <x:v>-8.6265311441229994E-2</x:v>
      </x:c>
      <x:c r="I21" s="18">
        <x:v>-3.8221902707884003E-2</x:v>
      </x:c>
      <x:c r="J21" s="18">
        <x:v>-6.5248345714904996E-2</x:v>
      </x:c>
      <x:c r="K21" s="19">
        <x:v>-6.5900561394192994E-2</x:v>
      </x:c>
      <x:c r="L21" s="19">
        <x:v>-6.5900561394192994E-2</x:v>
      </x:c>
      <x:c r="M21" s="18">
        <x:v>-7.3102335371451999E-2</x:v>
      </x:c>
      <x:c r="N21" s="18">
        <x:v>-7.3102335371451999E-2</x:v>
      </x:c>
      <x:c r="O21" s="13">
        <x:v>0.94018982126206807</x:v>
      </x:c>
      <x:c r="P21" s="26" t="n">
        <x:v>1.418</x:v>
      </x:c>
      <x:c r="Q21" s="26" t="n">
        <x:v>1.2948</x:v>
      </x:c>
    </x:row>
    <x:row r="22">
      <x:c r="A22" s="9">
        <x:v>43866</x:v>
      </x:c>
      <x:c r="B22" s="8">
        <x:v>8.9011663597298991</x:v>
      </x:c>
      <x:c r="C22" s="8">
        <x:v>11.577752553916</x:v>
      </x:c>
      <x:c r="D22" s="8">
        <x:v>8.5384615384614992</x:v>
      </x:c>
      <x:c r="E22" s="8">
        <x:v>3.7109375</x:v>
      </x:c>
      <x:c r="F22" s="23">
        <x:v>1.0818207948802685</x:v>
      </x:c>
      <x:c r="G22" s="18">
        <x:v>-5.8024296675192003E-2</x:v>
      </x:c>
      <x:c r="H22" s="18">
        <x:v>-6.0898271218833996E-2</x:v>
      </x:c>
      <x:c r="I22" s="18">
        <x:v>-2.3484303858136001E-2</x:v>
      </x:c>
      <x:c r="J22" s="18">
        <x:v>-4.4978641359489001E-2</x:v>
      </x:c>
      <x:c r="K22" s="19">
        <x:v>-6.3756223467688999E-2</x:v>
      </x:c>
      <x:c r="L22" s="19">
        <x:v>-6.3756223467688999E-2</x:v>
      </x:c>
      <x:c r="M22" s="18">
        <x:v>-8.1791734928213011E-2</x:v>
      </x:c>
      <x:c r="N22" s="18">
        <x:v>-8.1791734928213011E-2</x:v>
      </x:c>
      <x:c r="O22" s="13">
        <x:v>0.96186451026891095</x:v>
      </x:c>
      <x:c r="P22" s="26" t="n">
        <x:v>1.4179</x:v>
      </x:c>
      <x:c r="Q22" s="26" t="n">
        <x:v>1.2857</x:v>
      </x:c>
    </x:row>
    <x:row r="23">
      <x:c r="A23" s="9">
        <x:v>43867</x:v>
      </x:c>
      <x:c r="B23" s="8">
        <x:v>12.952731737262001</x:v>
      </x:c>
      <x:c r="C23" s="8">
        <x:v>14.982973893303001</x:v>
      </x:c>
      <x:c r="D23" s="8">
        <x:v>11.153846153846001</x:v>
      </x:c>
      <x:c r="E23" s="8">
        <x:v>6.93359375</x:v>
      </x:c>
      <x:c r="F23" s="23">
        <x:v>1.1150578638360276</x:v>
      </x:c>
      <x:c r="G23" s="18">
        <x:v>-4.5875959079284004E-2</x:v>
      </x:c>
      <x:c r="H23" s="18">
        <x:v>-5.0299713317695997E-2</x:v>
      </x:c>
      <x:c r="I23" s="18">
        <x:v>1.4378145219266E-3</x:v>
      </x:c>
      <x:c r="J23" s="18">
        <x:v>-2.5881564589348999E-2</x:v>
      </x:c>
      <x:c r="K23" s="19">
        <x:v>-3.9283438772501997E-2</x:v>
      </x:c>
      <x:c r="L23" s="19">
        <x:v>-3.9283438772501997E-2</x:v>
      </x:c>
      <x:c r="M23" s="18">
        <x:v>-5.2948808919653E-2</x:v>
      </x:c>
      <x:c r="N23" s="18">
        <x:v>-5.2948808919653E-2</x:v>
      </x:c>
      <x:c r="O23" s="13">
        <x:v>0.98683982500709111</x:v>
      </x:c>
      <x:c r="P23" s="26" t="n">
        <x:v>1.4183</x:v>
      </x:c>
      <x:c r="Q23" s="26" t="n">
        <x:v>1.2773</x:v>
      </x:c>
    </x:row>
    <x:row r="24">
      <x:c r="A24" s="9">
        <x:v>43868</x:v>
      </x:c>
      <x:c r="B24" s="8">
        <x:v>16.329036218538999</x:v>
      </x:c>
      <x:c r="C24" s="8">
        <x:v>16.004540295119</x:v>
      </x:c>
      <x:c r="D24" s="8">
        <x:v>13.076923076923</x:v>
      </x:c>
      <x:c r="E24" s="8">
        <x:v>7.91015625</x:v>
      </x:c>
      <x:c r="F24" s="23">
        <x:v>1.1333016396014526</x:v>
      </x:c>
      <x:c r="G24" s="18">
        <x:v>-2.7893222506394002E-2</x:v>
      </x:c>
      <x:c r="H24" s="18">
        <x:v>-3.6747458952306002E-2</x:v>
      </x:c>
      <x:c r="I24" s="18">
        <x:v>3.1991373112867996E-2</x:v>
      </x:c>
      <x:c r="J24" s="18">
        <x:v>-3.9366781125555004E-3</x:v>
      </x:c>
      <x:c r="K24" s="19">
        <x:v>-9.2314703361738009E-3</x:v>
      </x:c>
      <x:c r="L24" s="19">
        <x:v>-9.2314703361738009E-3</x:v>
      </x:c>
      <x:c r="M24" s="18">
        <x:v>-2.5116236406268002E-2</x:v>
      </x:c>
      <x:c r="N24" s="18">
        <x:v>-2.5116236406268002E-2</x:v>
      </x:c>
      <x:c r="O24" s="13">
        <x:v>0.99530967263637871</x:v>
      </x:c>
      <x:c r="P24" s="26" t="n">
        <x:v>1.4197</x:v>
      </x:c>
      <x:c r="Q24" s="26" t="n">
        <x:v>1.286</x:v>
      </x:c>
    </x:row>
    <x:row r="25">
      <x:c r="A25" s="9">
        <x:v>43871</x:v>
      </x:c>
      <x:c r="B25" s="8">
        <x:v>16.635972989563999</x:v>
      </x:c>
      <x:c r="C25" s="8">
        <x:v>16.458569807037001</x:v>
      </x:c>
      <x:c r="D25" s="8">
        <x:v>12.153846153846001</x:v>
      </x:c>
      <x:c r="E25" s="8">
        <x:v>8.0078125</x:v>
      </x:c>
      <x:c r="F25" s="23">
        <x:v>1.1331405036261175</x:v>
      </x:c>
      <x:c r="G25" s="18">
        <x:v>-2.8452685421995E-2</x:v>
      </x:c>
      <x:c r="H25" s="18">
        <x:v>-3.6486838676049002E-2</x:v>
      </x:c>
      <x:c r="I25" s="18">
        <x:v>3.8102084831057002E-2</x:v>
      </x:c>
      <x:c r="J25" s="18">
        <x:v>5.444342106675E-3</x:v>
      </x:c>
      <x:c r="K25" s="19">
        <x:v>2.9751036144388E-3</x:v>
      </x:c>
      <x:c r="L25" s="19">
        <x:v>2.9751036144388E-3</x:v>
      </x:c>
      <x:c r="M25" s="18">
        <x:v>-1.1039864488768002E-2</x:v>
      </x:c>
      <x:c r="N25" s="18">
        <x:v>-1.1039864488768002E-2</x:v>
      </x:c>
      <x:c r="O25" s="13">
        <x:v>1.0066483261248744</x:v>
      </x:c>
      <x:c r="P25" s="26" t="n">
        <x:v>1.4209</x:v>
      </x:c>
      <x:c r="Q25" s="26" t="n">
        <x:v>1.2905</x:v>
      </x:c>
    </x:row>
    <x:row r="26">
      <x:c r="A26" s="9">
        <x:v>43872</x:v>
      </x:c>
      <x:c r="B26" s="8">
        <x:v>16.206261510129</x:v>
      </x:c>
      <x:c r="C26" s="8">
        <x:v>16.855845629966002</x:v>
      </x:c>
      <x:c r="D26" s="8">
        <x:v>14.692307692308001</x:v>
      </x:c>
      <x:c r="E26" s="8">
        <x:v>8.7890625</x:v>
      </x:c>
      <x:c r="F26" s="23">
        <x:v>1.1413586933310076</x:v>
      </x:c>
      <x:c r="G26" s="18">
        <x:v>-2.3737212276214999E-2</x:v>
      </x:c>
      <x:c r="H26" s="18">
        <x:v>-3.1708800277994997E-2</x:v>
      </x:c>
      <x:c r="I26" s="18">
        <x:v>4.8526240115025002E-2</x:v>
      </x:c>
      <x:c r="J26" s="18">
        <x:v>1.7924449339191E-2</x:v>
      </x:c>
      <x:c r="K26" s="19">
        <x:v>1.6980158012356E-2</x:v>
      </x:c>
      <x:c r="L26" s="19">
        <x:v>1.6980158012356E-2</x:v>
      </x:c>
      <x:c r="M26" s="18">
        <x:v>4.1108080371389999E-3</x:v>
      </x:c>
      <x:c r="N26" s="18">
        <x:v>4.1108080371389999E-3</x:v>
      </x:c>
      <x:c r="O26" s="13">
        <x:v>1.0060044350993183</x:v>
      </x:c>
      <x:c r="P26" s="26" t="n">
        <x:v>1.4201</x:v>
      </x:c>
      <x:c r="Q26" s="26" t="n">
        <x:v>1.2884</x:v>
      </x:c>
    </x:row>
    <x:row r="27">
      <x:c r="A27" s="9">
        <x:v>43873</x:v>
      </x:c>
      <x:c r="B27" s="8">
        <x:v>19.459791282996001</x:v>
      </x:c>
      <x:c r="C27" s="8">
        <x:v>19.069239500567999</x:v>
      </x:c>
      <x:c r="D27" s="8">
        <x:v>16.461538461538002</x:v>
      </x:c>
      <x:c r="E27" s="8">
        <x:v>11.328125</x:v>
      </x:c>
      <x:c r="F27" s="23">
        <x:v>1.165796735612755</x:v>
      </x:c>
      <x:c r="G27" s="18">
        <x:v>-1.3107416879795998E-2</x:v>
      </x:c>
      <x:c r="H27" s="18">
        <x:v>-2.0241508122664998E-2</x:v>
      </x:c>
      <x:c r="I27" s="18">
        <x:v>4.9964054636951999E-2</x:v>
      </x:c>
      <x:c r="J27" s="18">
        <x:v>1.9934667946573999E-2</x:v>
      </x:c>
      <x:c r="K27" s="19">
        <x:v>1.0099742537901E-2</x:v>
      </x:c>
      <x:c r="L27" s="19">
        <x:v>1.0099742537901E-2</x:v>
      </x:c>
      <x:c r="M27" s="18">
        <x:v>-4.3569009311604E-3</x:v>
      </x:c>
      <x:c r="N27" s="18">
        <x:v>-4.3569009311604E-3</x:v>
      </x:c>
      <x:c r="O27" s="13">
        <x:v>1.0223104825694842</x:v>
      </x:c>
      <x:c r="P27" s="26" t="n">
        <x:v>1.4206</x:v>
      </x:c>
      <x:c r="Q27" s="26" t="n">
        <x:v>1.2828</x:v>
      </x:c>
    </x:row>
    <x:row r="28">
      <x:c r="A28" s="9">
        <x:v>43874</x:v>
      </x:c>
      <x:c r="B28" s="8">
        <x:v>19.214241866176</x:v>
      </x:c>
      <x:c r="C28" s="8">
        <x:v>18.444948921680002</x:v>
      </x:c>
      <x:c r="D28" s="8">
        <x:v>16.769230769231001</x:v>
      </x:c>
      <x:c r="E28" s="8">
        <x:v>11.1328125</x:v>
      </x:c>
      <x:c r="F28" s="23">
        <x:v>1.1639030851427175</x:v>
      </x:c>
      <x:c r="G28" s="18">
        <x:v>-2.5575447570332999E-3</x:v>
      </x:c>
      <x:c r="H28" s="18">
        <x:v>-1.3812874641646999E-2</x:v>
      </x:c>
      <x:c r="I28" s="18">
        <x:v>6.7697100407381E-2</x:v>
      </x:c>
      <x:c r="J28" s="18">
        <x:v>3.4927548399737003E-2</x:v>
      </x:c>
      <x:c r="K28" s="19">
        <x:v>3.3630966441189999E-2</x:v>
      </x:c>
      <x:c r="L28" s="19">
        <x:v>3.3630966441189999E-2</x:v>
      </x:c>
      <x:c r="M28" s="18">
        <x:v>1.2483849132528001E-2</x:v>
      </x:c>
      <x:c r="N28" s="18">
        <x:v>1.2483849132528001E-2</x:v>
      </x:c>
      <x:c r="O28" s="13">
        <x:v>1.0151659281706074</x:v>
      </x:c>
      <x:c r="P28" s="26" t="n">
        <x:v>1.4211</x:v>
      </x:c>
      <x:c r="Q28" s="26" t="n">
        <x:v>1.292</x:v>
      </x:c>
    </x:row>
    <x:row r="29">
      <x:c r="A29" s="9">
        <x:v>43875</x:v>
      </x:c>
      <x:c r="B29" s="8">
        <x:v>19.275629220380999</x:v>
      </x:c>
      <x:c r="C29" s="8">
        <x:v>17.934165720772</x:v>
      </x:c>
      <x:c r="D29" s="8">
        <x:v>17.846153846153999</x:v>
      </x:c>
      <x:c r="E29" s="8">
        <x:v>12.01171875</x:v>
      </x:c>
      <x:c r="F29" s="23">
        <x:v>1.1676691688432674</x:v>
      </x:c>
      <x:c r="G29" s="18">
        <x:v>-5.2749360613812005E-3</x:v>
      </x:c>
      <x:c r="H29" s="18">
        <x:v>-1.7982799061767002E-2</x:v>
      </x:c>
      <x:c r="I29" s="18">
        <x:v>6.2185478073327999E-2</x:v>
      </x:c>
      <x:c r="J29" s="18">
        <x:v>2.7556746865053001E-2</x:v>
      </x:c>
      <x:c r="K29" s="19">
        <x:v>2.5237788243755999E-2</x:v>
      </x:c>
      <x:c r="L29" s="19">
        <x:v>2.5237788243755999E-2</x:v>
      </x:c>
      <x:c r="M29" s="18">
        <x:v>2.1836795310573999E-3</x:v>
      </x:c>
      <x:c r="N29" s="18">
        <x:v>2.1836795310573999E-3</x:v>
      </x:c>
      <x:c r="O29" s="13">
        <x:v>1.018571077340066</x:v>
      </x:c>
      <x:c r="P29" s="26" t="n">
        <x:v>1.4208</x:v>
      </x:c>
      <x:c r="Q29" s="26" t="n">
        <x:v>1.2934</x:v>
      </x:c>
    </x:row>
    <x:row r="30">
      <x:c r="A30" s="9">
        <x:v>43878</x:v>
      </x:c>
      <x:c r="B30" s="8">
        <x:v>22.958870472683</x:v>
      </x:c>
      <x:c r="C30" s="8">
        <x:v>21.906923950056999</x:v>
      </x:c>
      <x:c r="D30" s="8">
        <x:v>23.307692307692001</x:v>
      </x:c>
      <x:c r="E30" s="8">
        <x:v>15.234375</x:v>
      </x:c>
      <x:c r="F30" s="23">
        <x:v>1.2085196543260799</x:v>
      </x:c>
      <x:c r="G30" s="18">
        <x:v>1.1988491048592E-3</x:v>
      </x:c>
      <x:c r="H30" s="18">
        <x:v>-1.1032925028233999E-2</x:v>
      </x:c>
      <x:c r="I30" s="18">
        <x:v>6.3623292595254996E-2</x:v>
      </x:c>
      <x:c r="J30" s="18">
        <x:v>2.847809698937E-2</x:v>
      </x:c>
      <x:c r="K30" s="19">
        <x:v>2.8883626161368001E-2</x:v>
      </x:c>
      <x:c r="L30" s="19">
        <x:v>2.8883626161368001E-2</x:v>
      </x:c>
      <x:c r="M30" s="18">
        <x:v>4.2670263682706997E-3</x:v>
      </x:c>
      <x:c r="N30" s="18">
        <x:v>4.2670263682706997E-3</x:v>
      </x:c>
      <x:c r="O30" s="13">
        <x:v>1.0504796641549841</x:v>
      </x:c>
      <x:c r="P30" s="26" t="n">
        <x:v>1.4208</x:v>
      </x:c>
      <x:c r="Q30" s="26" t="n">
        <x:v>1.2988</x:v>
      </x:c>
    </x:row>
    <x:row r="31">
      <x:c r="A31" s="9">
        <x:v>43879</x:v>
      </x:c>
      <x:c r="B31" s="8">
        <x:v>25.475751995088999</x:v>
      </x:c>
      <x:c r="C31" s="8">
        <x:v>23.212258796821999</x:v>
      </x:c>
      <x:c r="D31" s="8">
        <x:v>24.769230769231001</x:v>
      </x:c>
      <x:c r="E31" s="8">
        <x:v>15.91796875</x:v>
      </x:c>
      <x:c r="F31" s="23">
        <x:v>1.223438025777855</x:v>
      </x:c>
      <x:c r="G31" s="18">
        <x:v>2.2458439897698003E-2</x:v>
      </x:c>
      <x:c r="H31" s="18">
        <x:v>8.0792285639823998E-3</x:v>
      </x:c>
      <x:c r="I31" s="18">
        <x:v>9.6453390845914005E-2</x:v>
      </x:c>
      <x:c r="J31" s="18">
        <x:v>6.0892872168460996E-2</x:v>
      </x:c>
      <x:c r="K31" s="19">
        <x:v>6.6363842283672009E-2</x:v>
      </x:c>
      <x:c r="L31" s="19">
        <x:v>6.6363842283672009E-2</x:v>
      </x:c>
      <x:c r="M31" s="18">
        <x:v>4.1612848598237002E-2</x:v>
      </x:c>
      <x:c r="N31" s="18">
        <x:v>4.1612848598237002E-2</x:v>
      </x:c>
      <x:c r="O31" s="13">
        <x:v>1.0638202161541339</x:v>
      </x:c>
      <x:c r="P31" s="26" t="n">
        <x:v>1.4214</x:v>
      </x:c>
      <x:c r="Q31" s="26" t="n">
        <x:v>1.3058</x:v>
      </x:c>
    </x:row>
    <x:row r="32">
      <x:c r="A32" s="9">
        <x:v>43880</x:v>
      </x:c>
      <x:c r="B32" s="8">
        <x:v>24.923265807244</x:v>
      </x:c>
      <x:c r="C32" s="8">
        <x:v>20.601589103292</x:v>
      </x:c>
      <x:c r="D32" s="8">
        <x:v>22.846153846153999</x:v>
      </x:c>
      <x:c r="E32" s="8">
        <x:v>13.37890625</x:v>
      </x:c>
      <x:c r="F32" s="23">
        <x:v>1.204374787516725</x:v>
      </x:c>
      <x:c r="G32" s="18">
        <x:v>1.7822890025575001E-2</x:v>
      </x:c>
      <x:c r="H32" s="18">
        <x:v>4.4305446963773002E-3</x:v>
      </x:c>
      <x:c r="I32" s="18">
        <x:v>0.10364246345554999</x:v>
      </x:c>
      <x:c r="J32" s="18">
        <x:v>6.8179914600932992E-2</x:v>
      </x:c>
      <x:c r="K32" s="19">
        <x:v>9.0741387737417994E-2</x:v>
      </x:c>
      <x:c r="L32" s="19">
        <x:v>9.0741387737417994E-2</x:v>
      </x:c>
      <x:c r="M32" s="18">
        <x:v>6.7501570489900006E-2</x:v>
      </x:c>
      <x:c r="N32" s="18">
        <x:v>6.7501570489900006E-2</x:v>
      </x:c>
      <x:c r="O32" s="13">
        <x:v>1.0592597220548257</x:v>
      </x:c>
      <x:c r="P32" s="26" t="n">
        <x:v>1.4216</x:v>
      </x:c>
      <x:c r="Q32" s="26" t="n">
        <x:v>1.3197</x:v>
      </x:c>
    </x:row>
    <x:row r="33">
      <x:c r="A33" s="9">
        <x:v>43881</x:v>
      </x:c>
      <x:c r="B33" s="8">
        <x:v>27.808471454879999</x:v>
      </x:c>
      <x:c r="C33" s="8">
        <x:v>23.212258796821999</x:v>
      </x:c>
      <x:c r="D33" s="8">
        <x:v>26.769230769231001</x:v>
      </x:c>
      <x:c r="E33" s="8">
        <x:v>16.015625</x:v>
      </x:c>
      <x:c r="F33" s="23">
        <x:v>1.2345139650523325</x:v>
      </x:c>
      <x:c r="G33" s="18">
        <x:v>1.6384271099744E-2</x:v>
      </x:c>
      <x:c r="H33" s="18">
        <x:v>5.4730258014072993E-3</x:v>
      </x:c>
      <x:c r="I33" s="18">
        <x:v>9.9209202012940007E-2</x:v>
      </x:c>
      <x:c r="J33" s="18">
        <x:v>6.4494513795010006E-2</x:v>
      </x:c>
      <x:c r="K33" s="19">
        <x:v>8.1015776267178999E-2</x:v>
      </x:c>
      <x:c r="L33" s="19">
        <x:v>8.1015776267178999E-2</x:v>
      </x:c>
      <x:c r="M33" s="18">
        <x:v>6.3242605597572998E-2</x:v>
      </x:c>
      <x:c r="N33" s="18">
        <x:v>6.3242605597572998E-2</x:v>
      </x:c>
      <x:c r="O33" s="13">
        <x:v>1.0800735951429563</x:v>
      </x:c>
      <x:c r="P33" s="26" t="n">
        <x:v>1.4216</x:v>
      </x:c>
      <x:c r="Q33" s="26" t="n">
        <x:v>1.3243</x:v>
      </x:c>
    </x:row>
    <x:row r="34">
      <x:c r="A34" s="9">
        <x:v>43882</x:v>
      </x:c>
      <x:c r="B34" s="8">
        <x:v>29.343155310006001</x:v>
      </x:c>
      <x:c r="C34" s="8">
        <x:v>25.425652667423002</x:v>
      </x:c>
      <x:c r="D34" s="8">
        <x:v>30.538461538461998</x:v>
      </x:c>
      <x:c r="E34" s="8">
        <x:v>17.96875</x:v>
      </x:c>
      <x:c r="F34" s="23">
        <x:v>1.2581900487897275</x:v>
      </x:c>
      <x:c r="G34" s="18">
        <x:v>3.8523017902813005E-2</x:v>
      </x:c>
      <x:c r="H34" s="18">
        <x:v>2.6409521327426001E-2</x:v>
      </x:c>
      <x:c r="I34" s="18">
        <x:v>0.1183800623053</x:v>
      </x:c>
      <x:c r="J34" s="18">
        <x:v>8.5099254559269005E-2</x:v>
      </x:c>
      <x:c r="K34" s="19">
        <x:v>0.10191335312723999</x:v>
      </x:c>
      <x:c r="L34" s="19">
        <x:v>0.10191335312723999</x:v>
      </x:c>
      <x:c r="M34" s="18">
        <x:v>8.4175099397181E-2</x:v>
      </x:c>
      <x:c r="N34" s="18">
        <x:v>8.4175099397181E-2</x:v>
      </x:c>
      <x:c r="O34" s="13">
        <x:v>1.0938566270870136</x:v>
      </x:c>
      <x:c r="P34" s="26" t="n">
        <x:v>1.4225</x:v>
      </x:c>
      <x:c r="Q34" s="26" t="n">
        <x:v>1.3506</x:v>
      </x:c>
    </x:row>
    <x:row r="35">
      <x:c r="A35" s="9">
        <x:v>43885</x:v>
      </x:c>
      <x:c r="B35" s="8">
        <x:v>33.210558624923003</x:v>
      </x:c>
      <x:c r="C35" s="8">
        <x:v>28.320090805902002</x:v>
      </x:c>
      <x:c r="D35" s="8">
        <x:v>37.076923076923002</x:v>
      </x:c>
      <x:c r="E35" s="8">
        <x:v>20.5078125</x:v>
      </x:c>
      <x:c r="F35" s="23">
        <x:v>1.2977884625193701</x:v>
      </x:c>
      <x:c r="G35" s="18">
        <x:v>4.4117647058822998E-2</x:v>
      </x:c>
      <x:c r="H35" s="18">
        <x:v>3.3098775084701999E-2</x:v>
      </x:c>
      <x:c r="I35" s="18">
        <x:v>0.13419602204649</x:v>
      </x:c>
      <x:c r="J35" s="18">
        <x:v>9.9338303092536009E-2</x:v>
      </x:c>
      <x:c r="K35" s="19">
        <x:v>0.12150912344152</x:v>
      </x:c>
      <x:c r="L35" s="19">
        <x:v>0.12150912344152</x:v>
      </x:c>
      <x:c r="M35" s="18">
        <x:v>9.8542011265259008E-2</x:v>
      </x:c>
      <x:c r="N35" s="18">
        <x:v>9.8542011265259008E-2</x:v>
      </x:c>
      <x:c r="O35" s="13">
        <x:v>1.1072834300422698</x:v>
      </x:c>
      <x:c r="P35" s="26" t="n">
        <x:v>1.4242</x:v>
      </x:c>
      <x:c r="Q35" s="26" t="n">
        <x:v>1.376</x:v>
      </x:c>
    </x:row>
    <x:row r="36">
      <x:c r="A36" s="9">
        <x:v>43886</x:v>
      </x:c>
      <x:c r="B36" s="8">
        <x:v>34.254143646408998</x:v>
      </x:c>
      <x:c r="C36" s="8">
        <x:v>30.022701475596001</x:v>
      </x:c>
      <x:c r="D36" s="8">
        <x:v>41.923076923076998</x:v>
      </x:c>
      <x:c r="E36" s="8">
        <x:v>21.77734375</x:v>
      </x:c>
      <x:c r="F36" s="23">
        <x:v>1.3199431644877051</x:v>
      </x:c>
      <x:c r="G36" s="18">
        <x:v>4.1400255754476006E-2</x:v>
      </x:c>
      <x:c r="H36" s="18">
        <x:v>2.7712622708713001E-2</x:v>
      </x:c>
      <x:c r="I36" s="18">
        <x:v>0.14665708123651999</x:v>
      </x:c>
      <x:c r="J36" s="18">
        <x:v>0.10938939612944999</x:v>
      </x:c>
      <x:c r="K36" s="19">
        <x:v>0.14610682207201001</x:v>
      </x:c>
      <x:c r="L36" s="19">
        <x:v>0.14610682207201001</x:v>
      </x:c>
      <x:c r="M36" s="18">
        <x:v>0.12044722018249</x:v>
      </x:c>
      <x:c r="N36" s="18">
        <x:v>0.12044722018249</x:v>
      </x:c>
      <x:c r="O36" s="13">
        <x:v>1.1083746590805332</x:v>
      </x:c>
      <x:c r="P36" s="26" t="n">
        <x:v>1.4243</x:v>
      </x:c>
      <x:c r="Q36" s="26" t="n">
        <x:v>1.3515</x:v>
      </x:c>
    </x:row>
    <x:row r="37">
      <x:c r="A37" s="9">
        <x:v>43887</x:v>
      </x:c>
      <x:c r="B37" s="8">
        <x:v>27.255985267035001</x:v>
      </x:c>
      <x:c r="C37" s="8">
        <x:v>23.269012485811999</x:v>
      </x:c>
      <x:c r="D37" s="8">
        <x:v>32.769230769231001</x:v>
      </x:c>
      <x:c r="E37" s="8">
        <x:v>17.28515625</x:v>
      </x:c>
      <x:c r="F37" s="23">
        <x:v>1.2514484619301949</x:v>
      </x:c>
      <x:c r="G37" s="18">
        <x:v>3.9881713554987E-2</x:v>
      </x:c>
      <x:c r="H37" s="18">
        <x:v>2.2934584310658999E-2</x:v>
      </x:c>
      <x:c r="I37" s="18">
        <x:v>0.14785526000479002</x:v>
      </x:c>
      <x:c r="J37" s="18">
        <x:v>0.11223720583610999</x:v>
      </x:c>
      <x:c r="K37" s="19">
        <x:v>0.15090810490973999</x:v>
      </x:c>
      <x:c r="L37" s="19">
        <x:v>0.15090810490973999</x:v>
      </x:c>
      <x:c r="M37" s="18">
        <x:v>0.12113614955912</x:v>
      </x:c>
      <x:c r="N37" s="18">
        <x:v>0.12113614955912</x:v>
      </x:c>
      <x:c r="O37" s="13">
        <x:v>1.0844756994223208</x:v>
      </x:c>
      <x:c r="P37" s="26" t="n">
        <x:v>1.4249</x:v>
      </x:c>
      <x:c r="Q37" s="26" t="n">
        <x:v>1.3581</x:v>
      </x:c>
    </x:row>
    <x:row r="38">
      <x:c r="A38" s="9">
        <x:v>43888</x:v>
      </x:c>
      <x:c r="B38" s="8">
        <x:v>27.133210558624999</x:v>
      </x:c>
      <x:c r="C38" s="8">
        <x:v>23.269012485811999</x:v>
      </x:c>
      <x:c r="D38" s="8">
        <x:v>29.615384615385</x:v>
      </x:c>
      <x:c r="E38" s="8">
        <x:v>17.1875</x:v>
      </x:c>
      <x:c r="F38" s="23">
        <x:v>1.2430127691495549</x:v>
      </x:c>
      <x:c r="G38" s="18">
        <x:v>2.6214833759590998E-2</x:v>
      </x:c>
      <x:c r="H38" s="18">
        <x:v>1.0946051602814999E-2</x:v>
      </x:c>
      <x:c r="I38" s="18">
        <x:v>0.12449077402347999</x:v>
      </x:c>
      <x:c r="J38" s="18">
        <x:v>8.8030823368133004E-2</x:v>
      </x:c>
      <x:c r="K38" s="19">
        <x:v>0.11762136132478</x:v>
      </x:c>
      <x:c r="L38" s="19">
        <x:v>0.11762136132478</x:v>
      </x:c>
      <x:c r="M38" s="18">
        <x:v>9.5440194987493995E-2</x:v>
      </x:c>
      <x:c r="N38" s="18">
        <x:v>9.5440194987493995E-2</x:v>
      </x:c>
      <x:c r="O38" s="13">
        <x:v>1.0883782197587322</x:v>
      </x:c>
      <x:c r="P38" s="26" t="n">
        <x:v>1.4262</x:v>
      </x:c>
      <x:c r="Q38" s="26" t="n">
        <x:v>1.3564</x:v>
      </x:c>
    </x:row>
    <x:row r="39">
      <x:c r="A39" s="9">
        <x:v>43889</x:v>
      </x:c>
      <x:c r="B39" s="8">
        <x:v>22.467771639041999</x:v>
      </x:c>
      <x:c r="C39" s="8">
        <x:v>17.650397275823</x:v>
      </x:c>
      <x:c r="D39" s="8">
        <x:v>22.461538461538002</x:v>
      </x:c>
      <x:c r="E39" s="8">
        <x:v>12.890625</x:v>
      </x:c>
      <x:c r="F39" s="23">
        <x:v>1.1886758309410075</x:v>
      </x:c>
      <x:c r="G39" s="18">
        <x:v>2.9411764705881999E-2</x:v>
      </x:c>
      <x:c r="H39" s="18">
        <x:v>1.7548431934671E-2</x:v>
      </x:c>
      <x:c r="I39" s="18">
        <x:v>0.13275820752456</x:v>
      </x:c>
      <x:c r="J39" s="18">
        <x:v>9.3726442781439989E-2</x:v>
      </x:c>
      <x:c r="K39" s="19">
        <x:v>0.11946327603949999</x:v>
      </x:c>
      <x:c r="L39" s="19">
        <x:v>0.11946327603949999</x:v>
      </x:c>
      <x:c r="M39" s="18">
        <x:v>9.7327179522152002E-2</x:v>
      </x:c>
      <x:c r="N39" s="18">
        <x:v>9.7327179522152002E-2</x:v>
      </x:c>
      <x:c r="O39" s="13">
        <x:v>1.0348687334413345</x:v>
      </x:c>
      <x:c r="P39" s="26" t="n">
        <x:v>1.4276</x:v>
      </x:c>
      <x:c r="Q39" s="26" t="n">
        <x:v>1.3357</x:v>
      </x:c>
    </x:row>
    <x:row r="40">
      <x:c r="A40" s="9">
        <x:v>43892</x:v>
      </x:c>
      <x:c r="B40" s="8">
        <x:v>26.273787599754002</x:v>
      </x:c>
      <x:c r="C40" s="8">
        <x:v>20.942111237230002</x:v>
      </x:c>
      <x:c r="D40" s="8">
        <x:v>27.307692307692001</x:v>
      </x:c>
      <x:c r="E40" s="8">
        <x:v>15.52734375</x:v>
      </x:c>
      <x:c r="F40" s="23">
        <x:v>1.22512733723669</x:v>
      </x:c>
      <x:c r="G40" s="18">
        <x:v>-6.6336317135551005E-3</x:v>
      </x:c>
      <x:c r="H40" s="18">
        <x:v>-1.6332203978803E-2</x:v>
      </x:c>
      <x:c r="I40" s="18">
        <x:v>8.0637431104720991E-2</x:v>
      </x:c>
      <x:c r="J40" s="18">
        <x:v>4.4894882334441999E-2</x:v>
      </x:c>
      <x:c r="K40" s="19">
        <x:v>5.4595221547995003E-2</x:v>
      </x:c>
      <x:c r="L40" s="19">
        <x:v>5.4595221547995003E-2</x:v>
      </x:c>
      <x:c r="M40" s="18">
        <x:v>3.3596473343939996E-2</x:v>
      </x:c>
      <x:c r="N40" s="18">
        <x:v>3.3596473343939996E-2</x:v>
      </x:c>
      <x:c r="O40" s="13">
        <x:v>1.0740547862229897</x:v>
      </x:c>
      <x:c r="P40" s="26" t="n">
        <x:v>1.4279</x:v>
      </x:c>
      <x:c r="Q40" s="26" t="n">
        <x:v>1.3119</x:v>
      </x:c>
    </x:row>
    <x:row r="41">
      <x:c r="A41" s="9">
        <x:v>43893</x:v>
      </x:c>
      <x:c r="B41" s="8">
        <x:v>26.58072437078</x:v>
      </x:c>
      <x:c r="C41" s="8">
        <x:v>22.077185017026</x:v>
      </x:c>
      <x:c r="D41" s="8">
        <x:v>27.307692307692001</x:v>
      </x:c>
      <x:c r="E41" s="8">
        <x:v>16.30859375</x:v>
      </x:c>
      <x:c r="F41" s="23">
        <x:v>1.230685488613745</x:v>
      </x:c>
      <x:c r="G41" s="18">
        <x:v>2.4856138107416999E-2</x:v>
      </x:c>
      <x:c r="H41" s="18">
        <x:v>1.3291634089132E-2</x:v>
      </x:c>
      <x:c r="I41" s="18">
        <x:v>0.12125569134915</x:v>
      </x:c>
      <x:c r="J41" s="18">
        <x:v>7.8901080532697995E-2</x:v>
      </x:c>
      <x:c r="K41" s="19">
        <x:v>9.8145295707785005E-2</x:v>
      </x:c>
      <x:c r="L41" s="19">
        <x:v>9.8145295707785005E-2</x:v>
      </x:c>
      <x:c r="M41" s="18">
        <x:v>7.8921577144974997E-2</x:v>
      </x:c>
      <x:c r="N41" s="18">
        <x:v>7.8921577144974997E-2</x:v>
      </x:c>
      <x:c r="O41" s="13">
        <x:v>1.0857115082756574</x:v>
      </x:c>
      <x:c r="P41" s="26" t="n">
        <x:v>1.4279</x:v>
      </x:c>
      <x:c r="Q41" s="26" t="n">
        <x:v>1.3099</x:v>
      </x:c>
    </x:row>
    <x:row r="42">
      <x:c r="A42" s="9">
        <x:v>43894</x:v>
      </x:c>
      <x:c r="B42" s="8">
        <x:v>25.598526703499001</x:v>
      </x:c>
      <x:c r="C42" s="8">
        <x:v>19.920544835413999</x:v>
      </x:c>
      <x:c r="D42" s="8">
        <x:v>23.307692307692001</x:v>
      </x:c>
      <x:c r="E42" s="8">
        <x:v>14.6484375</x:v>
      </x:c>
      <x:c r="F42" s="23">
        <x:v>1.2086880033665124</x:v>
      </x:c>
      <x:c r="G42" s="18">
        <x:v>3.0450767263427003E-2</x:v>
      </x:c>
      <x:c r="H42" s="18">
        <x:v>1.9285900443054001E-2</x:v>
      </x:c>
      <x:c r="I42" s="18">
        <x:v>0.13287802540138999</x:v>
      </x:c>
      <x:c r="J42" s="18">
        <x:v>8.5936845658538999E-2</x:v>
      </x:c>
      <x:c r="K42" s="19">
        <x:v>0.11296115902313</x:v>
      </x:c>
      <x:c r="L42" s="19">
        <x:v>0.11296115902313</x:v>
      </x:c>
      <x:c r="M42" s="18">
        <x:v>9.5609104696294994E-2</x:v>
      </x:c>
      <x:c r="N42" s="18">
        <x:v>9.5609104696294994E-2</x:v>
      </x:c>
      <x:c r="O42" s="13">
        <x:v>1.0921893504457723</x:v>
      </x:c>
      <x:c r="P42" s="26" t="n">
        <x:v>1.4301</x:v>
      </x:c>
      <x:c r="Q42" s="26" t="n">
        <x:v>1.3333</x:v>
      </x:c>
    </x:row>
    <x:row r="43">
      <x:c r="A43" s="9">
        <x:v>43895</x:v>
      </x:c>
      <x:c r="B43" s="8">
        <x:v>26.089625537139</x:v>
      </x:c>
      <x:c r="C43" s="8">
        <x:v>19.296254256527</x:v>
      </x:c>
      <x:c r="D43" s="8">
        <x:v>23.769230769231001</x:v>
      </x:c>
      <x:c r="E43" s="8">
        <x:v>16.40625</x:v>
      </x:c>
      <x:c r="F43" s="23">
        <x:v>1.2139034014072425</x:v>
      </x:c>
      <x:c r="G43" s="18">
        <x:v>3.5885549872123002E-2</x:v>
      </x:c>
      <x:c r="H43" s="18">
        <x:v>2.6062027625748999E-2</x:v>
      </x:c>
      <x:c r="I43" s="18">
        <x:v>0.1359932901989</x:v>
      </x:c>
      <x:c r="J43" s="18">
        <x:v>9.1799983276266997E-2</x:v>
      </x:c>
      <x:c r="K43" s="19">
        <x:v>0.11846525788512001</x:v>
      </x:c>
      <x:c r="L43" s="19">
        <x:v>0.11846525788512001</x:v>
      </x:c>
      <x:c r="M43" s="18">
        <x:v>0.10542171841145001</x:v>
      </x:c>
      <x:c r="N43" s="18">
        <x:v>0.10542171841145001</x:v>
      </x:c>
      <x:c r="O43" s="13">
        <x:v>1.1111902778486153</x:v>
      </x:c>
      <x:c r="P43" s="26" t="n">
        <x:v>1.4302</x:v>
      </x:c>
      <x:c r="Q43" s="26" t="n">
        <x:v>1.3385</x:v>
      </x:c>
    </x:row>
    <x:row r="44">
      <x:c r="A44" s="9">
        <x:v>43896</x:v>
      </x:c>
      <x:c r="B44" s="8">
        <x:v>24.616329036219</x:v>
      </x:c>
      <x:c r="C44" s="8">
        <x:v>18.331441543699999</x:v>
      </x:c>
      <x:c r="D44" s="8">
        <x:v>23.076923076922998</x:v>
      </x:c>
      <x:c r="E44" s="8">
        <x:v>15.33203125</x:v>
      </x:c>
      <x:c r="F44" s="23">
        <x:v>1.203391812267105</x:v>
      </x:c>
      <x:c r="G44" s="18">
        <x:v>5.8264066496164002E-2</x:v>
      </x:c>
      <x:c r="H44" s="18">
        <x:v>5.0039093041438998E-2</x:v>
      </x:c>
      <x:c r="I44" s="18">
        <x:v>0.15360651809250001</x:v>
      </x:c>
      <x:c r="J44" s="18">
        <x:v>0.1078817322125</x:v>
      </x:c>
      <x:c r="K44" s="19">
        <x:v>0.13450645972460001</x:v>
      </x:c>
      <x:c r="L44" s="19">
        <x:v>0.13450645972460001</x:v>
      </x:c>
      <x:c r="M44" s="18">
        <x:v>0.12535894674855999</x:v>
      </x:c>
      <x:c r="N44" s="18">
        <x:v>0.12535894674855999</x:v>
      </x:c>
      <x:c r="O44" s="13">
        <x:v>1.1041322981701855</x:v>
      </x:c>
      <x:c r="P44" s="26" t="n">
        <x:v>1.4321</x:v>
      </x:c>
      <x:c r="Q44" s="26" t="n">
        <x:v>1.36</x:v>
      </x:c>
    </x:row>
    <x:row r="45">
      <x:c r="A45" s="9">
        <x:v>43899</x:v>
      </x:c>
      <x:c r="B45" s="8">
        <x:v>19.152854511971</x:v>
      </x:c>
      <x:c r="C45" s="8">
        <x:v>12.088535754823999</x:v>
      </x:c>
      <x:c r="D45" s="8">
        <x:v>16.846153846153999</x:v>
      </x:c>
      <x:c r="E45" s="8">
        <x:v>9.47265625</x:v>
      </x:c>
      <x:c r="F45" s="23">
        <x:v>1.1439005009073724</x:v>
      </x:c>
      <x:c r="G45" s="18">
        <x:v>4.1799872122761997E-2</x:v>
      </x:c>
      <x:c r="H45" s="18">
        <x:v>3.4401876465989002E-2</x:v>
      </x:c>
      <x:c r="I45" s="18">
        <x:v>0.14473999520728001</x:v>
      </x:c>
      <x:c r="J45" s="18">
        <x:v>9.7495602689573996E-2</x:v>
      </x:c>
      <x:c r="K45" s="19">
        <x:v>0.13107619444683999</x:v>
      </x:c>
      <x:c r="L45" s="19">
        <x:v>0.13107619444683999</x:v>
      </x:c>
      <x:c r="M45" s="18">
        <x:v>0.12623432499110002</x:v>
      </x:c>
      <x:c r="N45" s="18">
        <x:v>0.12623432499110002</x:v>
      </x:c>
      <x:c r="O45" s="13">
        <x:v>1.0640220953564794</x:v>
      </x:c>
      <x:c r="P45" s="26" t="n">
        <x:v>1.4368</x:v>
      </x:c>
      <x:c r="Q45" s="26" t="n">
        <x:v>1.3639</x:v>
      </x:c>
    </x:row>
    <x:row r="46">
      <x:c r="A46" s="9">
        <x:v>43900</x:v>
      </x:c>
      <x:c r="B46" s="8">
        <x:v>21.669736034376999</x:v>
      </x:c>
      <x:c r="C46" s="8">
        <x:v>16.742338251985998</x:v>
      </x:c>
      <x:c r="D46" s="8">
        <x:v>23</x:v>
      </x:c>
      <x:c r="E46" s="8">
        <x:v>13.18359375</x:v>
      </x:c>
      <x:c r="F46" s="23">
        <x:v>1.1864891700909075</x:v>
      </x:c>
      <x:c r="G46" s="18">
        <x:v>6.1540920716111006E-3</x:v>
      </x:c>
      <x:c r="H46" s="18">
        <x:v>0</x:v>
      </x:c>
      <x:c r="I46" s="18">
        <x:v>0.10004792715073001</x:v>
      </x:c>
      <x:c r="J46" s="18">
        <x:v>5.5448530061785996E-2</x:v>
      </x:c>
      <x:c r="K46" s="19">
        <x:v>8.6686768337819992E-2</x:v>
      </x:c>
      <x:c r="L46" s="19">
        <x:v>8.6686768337819992E-2</x:v>
      </x:c>
      <x:c r="M46" s="18">
        <x:v>8.8576338446034006E-2</x:v>
      </x:c>
      <x:c r="N46" s="18">
        <x:v>8.8576338446034006E-2</x:v>
      </x:c>
      <x:c r="O46" s="13">
        <x:v>1.0891821976853744</x:v>
      </x:c>
      <x:c r="P46" s="26" t="n">
        <x:v>1.4337</x:v>
      </x:c>
      <x:c r="Q46" s="26" t="n">
        <x:v>1.3413</x:v>
      </x:c>
    </x:row>
    <x:row r="47">
      <x:c r="A47" s="9">
        <x:v>43901</x:v>
      </x:c>
      <x:c r="B47" s="8">
        <x:v>19.521178637201</x:v>
      </x:c>
      <x:c r="C47" s="8">
        <x:v>13.847900113507</x:v>
      </x:c>
      <x:c r="D47" s="8">
        <x:v>19.615384615385</x:v>
      </x:c>
      <x:c r="E47" s="8">
        <x:v>11.1328125</x:v>
      </x:c>
      <x:c r="F47" s="23">
        <x:v>1.1602931896652324</x:v>
      </x:c>
      <x:c r="G47" s="18">
        <x:v>2.7653452685421999E-2</x:v>
      </x:c>
      <x:c r="H47" s="18">
        <x:v>2.076274867518E-2</x:v>
      </x:c>
      <x:c r="I47" s="18">
        <x:v>0.12784567457465001</x:v>
      </x:c>
      <x:c r="J47" s="18">
        <x:v>8.1246335548923992E-2</x:v>
      </x:c>
      <x:c r="K47" s="19">
        <x:v>0.11485022632343</x:v>
      </x:c>
      <x:c r="L47" s="19">
        <x:v>0.11485022632343</x:v>
      </x:c>
      <x:c r="M47" s="18">
        <x:v>0.11312445867598001</x:v>
      </x:c>
      <x:c r="N47" s="18">
        <x:v>0.11312445867598001</x:v>
      </x:c>
      <x:c r="O47" s="13">
        <x:v>1.0756534407875031</x:v>
      </x:c>
      <x:c r="P47" s="26" t="n">
        <x:v>1.4337</x:v>
      </x:c>
      <x:c r="Q47" s="26" t="n">
        <x:v>1.3509</x:v>
      </x:c>
    </x:row>
    <x:row r="48">
      <x:c r="A48" s="9">
        <x:v>43902</x:v>
      </x:c>
      <x:c r="B48" s="8">
        <x:v>17.740945365255001</x:v>
      </x:c>
      <x:c r="C48" s="8">
        <x:v>11.634506242905999</x:v>
      </x:c>
      <x:c r="D48" s="8">
        <x:v>17.153846153846001</x:v>
      </x:c>
      <x:c r="E48" s="8">
        <x:v>9.47265625</x:v>
      </x:c>
      <x:c r="F48" s="23">
        <x:v>1.1400048850300175</x:v>
      </x:c>
      <x:c r="G48" s="18">
        <x:v>1.3666879795396001E-2</x:v>
      </x:c>
      <x:c r="H48" s="18">
        <x:v>8.4267222656589993E-3</x:v>
      </x:c>
      <x:c r="I48" s="18">
        <x:v>0.11083153606517999</x:v>
      </x:c>
      <x:c r="J48" s="18">
        <x:v>6.667225060681399E-2</x:v>
      </x:c>
      <x:c r="K48" s="19">
        <x:v>9.9851446901787988E-2</x:v>
      </x:c>
      <x:c r="L48" s="19">
        <x:v>9.9851446901787988E-2</x:v>
      </x:c>
      <x:c r="M48" s="18">
        <x:v>0.10296362188170001</x:v>
      </x:c>
      <x:c r="N48" s="18">
        <x:v>0.10296362188170001</x:v>
      </x:c>
      <x:c r="O48" s="13">
        <x:v>1.0546610002592036</x:v>
      </x:c>
      <x:c r="P48" s="26" t="n">
        <x:v>1.433</x:v>
      </x:c>
      <x:c r="Q48" s="26" t="n">
        <x:v>1.3389</x:v>
      </x:c>
    </x:row>
    <x:row r="49">
      <x:c r="A49" s="9">
        <x:v>43903</x:v>
      </x:c>
      <x:c r="B49" s="8">
        <x:v>17.004297114793999</x:v>
      </x:c>
      <x:c r="C49" s="8">
        <x:v>11.237230419976999</x:v>
      </x:c>
      <x:c r="D49" s="8">
        <x:v>16.461538461538002</x:v>
      </x:c>
      <x:c r="E49" s="8">
        <x:v>8.88671875</x:v>
      </x:c>
      <x:c r="F49" s="23">
        <x:v>1.1339744618657726</x:v>
      </x:c>
      <x:c r="G49" s="18">
        <x:v>-6.0741687979540002E-3</x:v>
      </x:c>
      <x:c r="H49" s="18">
        <x:v>-9.7298236469465001E-3</x:v>
      </x:c>
      <x:c r="I49" s="18">
        <x:v>9.0342679127726006E-2</x:v>
      </x:c>
      <x:c r="J49" s="18">
        <x:v>4.3889773030750999E-2</x:v>
      </x:c>
      <x:c r="K49" s="19">
        <x:v>7.7708628635755991E-2</x:v>
      </x:c>
      <x:c r="L49" s="19">
        <x:v>7.7708628635755991E-2</x:v>
      </x:c>
      <x:c r="M49" s="18">
        <x:v>8.1721142544269987E-2</x:v>
      </x:c>
      <x:c r="N49" s="18">
        <x:v>8.1721142544269987E-2</x:v>
      </x:c>
      <x:c r="O49" s="13">
        <x:v>1.0433221532757124</x:v>
      </x:c>
      <x:c r="P49" s="26" t="n">
        <x:v>1.4305</x:v>
      </x:c>
      <x:c r="Q49" s="26" t="n">
        <x:v>1.3007</x:v>
      </x:c>
    </x:row>
    <x:row r="50">
      <x:c r="A50" s="9">
        <x:v>43906</x:v>
      </x:c>
      <x:c r="B50" s="8">
        <x:v>11.233885819520999</x:v>
      </x:c>
      <x:c r="C50" s="8">
        <x:v>4.4835414301930001</x:v>
      </x:c>
      <x:c r="D50" s="8">
        <x:v>8.6153846153846008</x:v>
      </x:c>
      <x:c r="E50" s="8">
        <x:v>2.63671875</x:v>
      </x:c>
      <x:c r="F50" s="23">
        <x:v>1.0674238265377465</x:v>
      </x:c>
      <x:c r="G50" s="18">
        <x:v>-1.9101662404091998E-2</x:v>
      </x:c>
      <x:c r="H50" s="18">
        <x:v>-2.2326470332724998E-2</x:v>
      </x:c>
      <x:c r="I50" s="18">
        <x:v>8.1955427749819995E-2</x:v>
      </x:c>
      <x:c r="J50" s="18">
        <x:v>3.2749811587933005E-2</x:v>
      </x:c>
      <x:c r="K50" s="19">
        <x:v>6.7977233115017993E-2</x:v>
      </x:c>
      <x:c r="L50" s="19">
        <x:v>6.7977233115017993E-2</x:v>
      </x:c>
      <x:c r="M50" s="18">
        <x:v>6.8672826687364005E-2</x:v>
      </x:c>
      <x:c r="N50" s="18">
        <x:v>6.8672826687364005E-2</x:v>
      </x:c>
      <x:c r="O50" s="13">
        <x:v>0.99794474099012476</x:v>
      </x:c>
      <x:c r="P50" s="26" t="n">
        <x:v>1.4303</x:v>
      </x:c>
      <x:c r="Q50" s="26" t="n">
        <x:v>1.2615</x:v>
      </x:c>
    </x:row>
    <x:row r="51">
      <x:c r="A51" s="9">
        <x:v>43907</x:v>
      </x:c>
      <x:c r="B51" s="8">
        <x:v>10.374462860651001</x:v>
      </x:c>
      <x:c r="C51" s="8">
        <x:v>5.1078320090806004</x:v>
      </x:c>
      <x:c r="D51" s="8">
        <x:v>7.3076923076923004</x:v>
      </x:c>
      <x:c r="E51" s="8">
        <x:v>2.63671875</x:v>
      </x:c>
      <x:c r="F51" s="23">
        <x:v>1.0635667648185598</x:v>
      </x:c>
      <x:c r="G51" s="18">
        <x:v>-6.1141304347826005E-2</x:v>
      </x:c>
      <x:c r="H51" s="18">
        <x:v>-6.1767005473026E-2</x:v>
      </x:c>
      <x:c r="I51" s="18">
        <x:v>3.2350826743349999E-2</x:v>
      </x:c>
      <x:c r="J51" s="18">
        <x:v>-1.2982661845779999E-2</x:v>
      </x:c>
      <x:c r="K51" s="19">
        <x:v>1.6299831526057001E-2</x:v>
      </x:c>
      <x:c r="L51" s="19">
        <x:v>1.6299831526057001E-2</x:v>
      </x:c>
      <x:c r="M51" s="18">
        <x:v>2.7249204896083002E-2</x:v>
      </x:c>
      <x:c r="N51" s="18">
        <x:v>2.7249204896083002E-2</x:v>
      </x:c>
      <x:c r="O51" s="13">
        <x:v>0.99577748489583673</x:v>
      </x:c>
      <x:c r="P51" s="26" t="n">
        <x:v>1.4286</x:v>
      </x:c>
      <x:c r="Q51" s="26" t="n">
        <x:v>1.211</x:v>
      </x:c>
    </x:row>
    <x:row r="52">
      <x:c r="A52" s="9">
        <x:v>43908</x:v>
      </x:c>
      <x:c r="B52" s="8">
        <x:v>9.0853284223450004</x:v>
      </x:c>
      <x:c r="C52" s="8">
        <x:v>3.8592508513052999</x:v>
      </x:c>
      <x:c r="D52" s="8">
        <x:v>5.5384615384615001</x:v>
      </x:c>
      <x:c r="E52" s="8">
        <x:v>1.3671875</x:v>
      </x:c>
      <x:c r="F52" s="23">
        <x:v>1.0496255707802795</x:v>
      </x:c>
      <x:c r="G52" s="18">
        <x:v>-6.5776854219948999E-2</x:v>
      </x:c>
      <x:c r="H52" s="18">
        <x:v>-6.8977499782816004E-2</x:v>
      </x:c>
      <x:c r="I52" s="18">
        <x:v>3.4387730649413001E-2</x:v>
      </x:c>
      <x:c r="J52" s="18">
        <x:v>-1.1977552542087998E-2</x:v>
      </x:c>
      <x:c r="K52" s="19">
        <x:v>1.3631282588049999E-2</x:v>
      </x:c>
      <x:c r="L52" s="19">
        <x:v>1.3631282588049999E-2</x:v>
      </x:c>
      <x:c r="M52" s="18">
        <x:v>2.5650744943017001E-2</x:v>
      </x:c>
      <x:c r="N52" s="18">
        <x:v>2.5650744943017001E-2</x:v>
      </x:c>
      <x:c r="O52" s="13">
        <x:v>0.97948778639182654</x:v>
      </x:c>
      <x:c r="P52" s="26" t="n">
        <x:v>1.4282</x:v>
      </x:c>
      <x:c r="Q52" s="26" t="n">
        <x:v>1.2384</x:v>
      </x:c>
    </x:row>
    <x:row r="53">
      <x:c r="A53" s="9">
        <x:v>43909</x:v>
      </x:c>
      <x:c r="B53" s="8">
        <x:v>9.4536525475751993</x:v>
      </x:c>
      <x:c r="C53" s="8">
        <x:v>5.9591373439273996</x:v>
      </x:c>
      <x:c r="D53" s="8">
        <x:v>8.9230769230769003</x:v>
      </x:c>
      <x:c r="E53" s="8">
        <x:v>3.22265625</x:v>
      </x:c>
      <x:c r="F53" s="23">
        <x:v>1.0688963076614488</x:v>
      </x:c>
      <x:c r="G53" s="18">
        <x:v>-8.2800511508952013E-2</x:v>
      </x:c>
      <x:c r="H53" s="18">
        <x:v>-8.4354096082008001E-2</x:v>
      </x:c>
      <x:c r="I53" s="18">
        <x:v>1.7133956386293E-2</x:v>
      </x:c>
      <x:c r="J53" s="18">
        <x:v>-2.7556746787889001E-2</x:v>
      </x:c>
      <x:c r="K53" s="19">
        <x:v>-1.962409779141E-3</x:v>
      </x:c>
      <x:c r="L53" s="19">
        <x:v>-1.962409779141E-3</x:v>
      </x:c>
      <x:c r="M53" s="18">
        <x:v>8.7022543427252991E-3</x:v>
      </x:c>
      <x:c r="N53" s="18">
        <x:v>8.7022543427252991E-3</x:v>
      </x:c>
      <x:c r="O53" s="13">
        <x:v>0.9836587857602006</x:v>
      </x:c>
      <x:c r="P53" s="26" t="n">
        <x:v>1.4271</x:v>
      </x:c>
      <x:c r="Q53" s="26" t="n">
        <x:v>1.2299</x:v>
      </x:c>
    </x:row>
    <x:row r="54">
      <x:c r="A54" s="9">
        <x:v>43910</x:v>
      </x:c>
      <x:c r="B54" s="8">
        <x:v>10.926949048496001</x:v>
      </x:c>
      <x:c r="C54" s="8">
        <x:v>6.4699205448354</x:v>
      </x:c>
      <x:c r="D54" s="8">
        <x:v>9.0769230769230997</x:v>
      </x:c>
      <x:c r="E54" s="8">
        <x:v>4.296875</x:v>
      </x:c>
      <x:c r="F54" s="23">
        <x:v>1.0769266691756363</x:v>
      </x:c>
      <x:c r="G54" s="18">
        <x:v>-9.3909846547315004E-2</x:v>
      </x:c>
      <x:c r="H54" s="18">
        <x:v>-9.5213274259404013E-2</x:v>
      </x:c>
      <x:c r="I54" s="18">
        <x:v>2.3484303858136001E-2</x:v>
      </x:c>
      <x:c r="J54" s="18">
        <x:v>-2.3620068675333998E-2</x:v>
      </x:c>
      <x:c r="K54" s="19">
        <x:v>9.0105088293890006E-3</x:v>
      </x:c>
      <x:c r="L54" s="19">
        <x:v>9.0105088293890006E-3</x:v>
      </x:c>
      <x:c r="M54" s="18">
        <x:v>2.0254077023371998E-2</x:v>
      </x:c>
      <x:c r="N54" s="18">
        <x:v>2.0254077023371998E-2</x:v>
      </x:c>
      <x:c r="O54" s="13">
        <x:v>0.99630469873969563</x:v>
      </x:c>
      <x:c r="P54" s="26" t="n">
        <x:v>1.4283</x:v>
      </x:c>
      <x:c r="Q54" s="26" t="n">
        <x:v>1.2431</x:v>
      </x:c>
    </x:row>
    <x:row r="55">
      <x:c r="A55" s="9">
        <x:v>43913</x:v>
      </x:c>
      <x:c r="B55" s="8">
        <x:v>6.5070595457335996</x:v>
      </x:c>
      <x:c r="C55" s="8">
        <x:v>1.4755959137343999</x:v>
      </x:c>
      <x:c r="D55" s="8">
        <x:v>2.9230769230768998</x:v>
      </x:c>
      <x:c r="E55" s="8">
        <x:v>-0.48828125000000999</x:v>
      </x:c>
      <x:c r="F55" s="23">
        <x:v>1.0260436278313623</x:v>
      </x:c>
      <x:c r="G55" s="18">
        <x:v>-7.7605498721228003E-2</x:v>
      </x:c>
      <x:c r="H55" s="18">
        <x:v>-7.9228563982278011E-2</x:v>
      </x:c>
      <x:c r="I55" s="18">
        <x:v>3.3549005511622002E-2</x:v>
      </x:c>
      <x:c r="J55" s="18">
        <x:v>-9.967333934705001E-3</x:v>
      </x:c>
      <x:c r="K55" s="19">
        <x:v>1.8580453897076001E-2</x:v>
      </x:c>
      <x:c r="L55" s="19">
        <x:v>1.8580453897076001E-2</x:v>
      </x:c>
      <x:c r="M55" s="18">
        <x:v>3.3264536625001E-2</x:v>
      </x:c>
      <x:c r="N55" s="18">
        <x:v>3.3264536625001E-2</x:v>
      </x:c>
      <x:c r="O55" s="13">
        <x:v>0.95650228494387057</x:v>
      </x:c>
      <x:c r="P55" s="26" t="n">
        <x:v>1.4311</x:v>
      </x:c>
      <x:c r="Q55" s="26" t="n">
        <x:v>1.2409</x:v>
      </x:c>
    </x:row>
    <x:row r="56">
      <x:c r="A56" s="9">
        <x:v>43914</x:v>
      </x:c>
      <x:c r="B56" s="8">
        <x:v>8.8397790055248997</x:v>
      </x:c>
      <x:c r="C56" s="8">
        <x:v>2.8376844494892</x:v>
      </x:c>
      <x:c r="D56" s="8">
        <x:v>3.7692307692307998</x:v>
      </x:c>
      <x:c r="E56" s="8">
        <x:v>0.1953125</x:v>
      </x:c>
      <x:c r="F56" s="23">
        <x:v>1.0391050168106122</x:v>
      </x:c>
      <x:c r="G56" s="18">
        <x:v>-0.10717710997442</x:v>
      </x:c>
      <x:c r="H56" s="18">
        <x:v>-0.11058987055859999</x:v>
      </x:c>
      <x:c r="I56" s="18">
        <x:v>-9.4656122693505991E-3</x:v>
      </x:c>
      <x:c r="J56" s="18">
        <x:v>-4.9250355958050995E-2</x:v>
      </x:c>
      <x:c r="K56" s="19">
        <x:v>-2.7027359097746003E-2</x:v>
      </x:c>
      <x:c r="L56" s="19">
        <x:v>-2.7027359097746003E-2</x:v>
      </x:c>
      <x:c r="M56" s="18">
        <x:v>-8.7220267465609996E-3</x:v>
      </x:c>
      <x:c r="N56" s="18">
        <x:v>-8.7220267465609996E-3</x:v>
      </x:c>
      <x:c r="O56" s="13">
        <x:v>0.97559105389393674</x:v>
      </x:c>
      <x:c r="P56" s="26" t="n">
        <x:v>1.4323</x:v>
      </x:c>
      <x:c r="Q56" s="26" t="n">
        <x:v>1.3035</x:v>
      </x:c>
    </x:row>
    <x:row r="57">
      <x:c r="A57" s="9">
        <x:v>43915</x:v>
      </x:c>
      <x:c r="B57" s="8">
        <x:v>11.356660527931</x:v>
      </x:c>
      <x:c r="C57" s="8">
        <x:v>5.6753688989783999</x:v>
      </x:c>
      <x:c r="D57" s="8">
        <x:v>8</x:v>
      </x:c>
      <x:c r="E57" s="8">
        <x:v>4.296875</x:v>
      </x:c>
      <x:c r="F57" s="23">
        <x:v>1.0733222610672735</x:v>
      </x:c>
      <x:c r="G57" s="18">
        <x:v>-8.3999360613810997E-2</x:v>
      </x:c>
      <x:c r="H57" s="18">
        <x:v>-8.9305881330900991E-2</x:v>
      </x:c>
      <x:c r="I57" s="18">
        <x:v>9.3457943925234002E-3</x:v>
      </x:c>
      <x:c r="J57" s="18">
        <x:v>-3.1577184002655995E-2</x:v>
      </x:c>
      <x:c r="K57" s="19">
        <x:v>-8.9415313327585004E-3</x:v>
      </x:c>
      <x:c r="L57" s="19">
        <x:v>-8.9415313327585004E-3</x:v>
      </x:c>
      <x:c r="M57" s="18">
        <x:v>9.0740626859279003E-3</x:v>
      </x:c>
      <x:c r="N57" s="18">
        <x:v>9.0740626859279003E-3</x:v>
      </x:c>
      <x:c r="O57" s="13">
        <x:v>0.99910892375938598</x:v>
      </x:c>
      <x:c r="P57" s="26" t="n">
        <x:v>1.4331</x:v>
      </x:c>
      <x:c r="Q57" s="26" t="n">
        <x:v>1.3283</x:v>
      </x:c>
    </x:row>
    <x:row r="58">
      <x:c r="A58" s="9">
        <x:v>43916</x:v>
      </x:c>
      <x:c r="B58" s="8">
        <x:v>10.374462860651001</x:v>
      </x:c>
      <x:c r="C58" s="8">
        <x:v>4.5402951191828</x:v>
      </x:c>
      <x:c r="D58" s="8">
        <x:v>5.5384615384615001</x:v>
      </x:c>
      <x:c r="E58" s="8">
        <x:v>3.125</x:v>
      </x:c>
      <x:c r="F58" s="23">
        <x:v>1.0589455487957382</x:v>
      </x:c>
      <x:c r="G58" s="18">
        <x:v>-6.0342071611253004E-2</x:v>
      </x:c>
      <x:c r="H58" s="18">
        <x:v>-6.4373208235600998E-2</x:v>
      </x:c>
      <x:c r="I58" s="18">
        <x:v>3.2470644620177E-2</x:v>
      </x:c>
      <x:c r="J58" s="18">
        <x:v>-8.9622246310134008E-3</x:v>
      </x:c>
      <x:c r="K58" s="19">
        <x:v>1.4297059133653001E-2</x:v>
      </x:c>
      <x:c r="L58" s="19">
        <x:v>1.4297059133653001E-2</x:v>
      </x:c>
      <x:c r="M58" s="18">
        <x:v>3.2742065832735999E-2</x:v>
      </x:c>
      <x:c r="N58" s="18">
        <x:v>3.2742065832735999E-2</x:v>
      </x:c>
      <x:c r="O58" s="13">
        <x:v>0.9903349071036206</x:v>
      </x:c>
      <x:c r="P58" s="26" t="n">
        <x:v>1.4348</x:v>
      </x:c>
      <x:c r="Q58" s="26" t="n">
        <x:v>1.3248</x:v>
      </x:c>
    </x:row>
    <x:row r="59">
      <x:c r="A59" s="9">
        <x:v>43917</x:v>
      </x:c>
      <x:c r="B59" s="8">
        <x:v>10.374462860651001</x:v>
      </x:c>
      <x:c r="C59" s="8">
        <x:v>2.8944381384789999</x:v>
      </x:c>
      <x:c r="D59" s="8">
        <x:v>4.2307692307691998</x:v>
      </x:c>
      <x:c r="E59" s="8">
        <x:v>2.34375</x:v>
      </x:c>
      <x:c r="F59" s="23">
        <x:v>1.0496085505747481</x:v>
      </x:c>
      <x:c r="G59" s="18">
        <x:v>-6.5297314578005E-2</x:v>
      </x:c>
      <x:c r="H59" s="18">
        <x:v>-6.9324993484493003E-2</x:v>
      </x:c>
      <x:c r="I59" s="18">
        <x:v>2.3005032350827001E-2</x:v>
      </x:c>
      <x:c r="J59" s="18">
        <x:v>-1.8008208364238002E-2</x:v>
      </x:c>
      <x:c r="K59" s="19">
        <x:v>5.1015145769746995E-3</x:v>
      </x:c>
      <x:c r="L59" s="19">
        <x:v>5.1015145769746995E-3</x:v>
      </x:c>
      <x:c r="M59" s="18">
        <x:v>2.1050855875462002E-2</x:v>
      </x:c>
      <x:c r="N59" s="18">
        <x:v>2.1050855875462002E-2</x:v>
      </x:c>
      <x:c r="O59" s="13">
        <x:v>0.98710712992191396</x:v>
      </x:c>
      <x:c r="P59" s="26" t="n">
        <x:v>1.4351</x:v>
      </x:c>
      <x:c r="Q59" s="26" t="n">
        <x:v>1.3376</x:v>
      </x:c>
    </x:row>
    <x:row r="60">
      <x:c r="A60" s="9">
        <x:v>43920</x:v>
      </x:c>
      <x:c r="B60" s="8">
        <x:v>8.7783916513198008</x:v>
      </x:c>
      <x:c r="C60" s="8">
        <x:v>-0.22701475595914</x:v>
      </x:c>
      <x:c r="D60" s="8">
        <x:v>1.9230769230769</x:v>
      </x:c>
      <x:c r="E60" s="8">
        <x:v>0.87890624999999001</x:v>
      </x:c>
      <x:c r="F60" s="23">
        <x:v>1.0283834001710939</x:v>
      </x:c>
      <x:c r="G60" s="18">
        <x:v>-6.2020460358056001E-2</x:v>
      </x:c>
      <x:c r="H60" s="18">
        <x:v>-6.5589436191469008E-2</x:v>
      </x:c>
      <x:c r="I60" s="18">
        <x:v>2.0249221183801E-2</x:v>
      </x:c>
      <x:c r="J60" s="18">
        <x:v>-1.8008208364238002E-2</x:v>
      </x:c>
      <x:c r="K60" s="19">
        <x:v>-2.4107635072399998E-3</x:v>
      </x:c>
      <x:c r="L60" s="19">
        <x:v>-2.4107635072399998E-3</x:v>
      </x:c>
      <x:c r="M60" s="18">
        <x:v>1.3523725059877001E-2</x:v>
      </x:c>
      <x:c r="N60" s="18">
        <x:v>1.3523725059877001E-2</x:v>
      </x:c>
      <x:c r="O60" s="13">
        <x:v>0.96802616287860899</x:v>
      </x:c>
      <x:c r="P60" s="26" t="n">
        <x:v>1.4353</x:v>
      </x:c>
      <x:c r="Q60" s="26" t="n">
        <x:v>1.332</x:v>
      </x:c>
    </x:row>
    <x:row r="61">
      <x:c r="A61" s="9">
        <x:v>43921</x:v>
      </x:c>
      <x:c r="B61" s="8">
        <x:v>9.1467157765499998</x:v>
      </x:c>
      <x:c r="C61" s="8">
        <x:v>-0.17026106696936</x:v>
      </x:c>
      <x:c r="D61" s="8">
        <x:v>1.6153846153846001</x:v>
      </x:c>
      <x:c r="E61" s="8">
        <x:v>0.68359374999999001</x:v>
      </x:c>
      <x:c r="F61" s="23">
        <x:v>1.0281885826874131</x:v>
      </x:c>
      <x:c r="G61" s="18">
        <x:v>-7.0732097186700996E-2</x:v>
      </x:c>
      <x:c r="H61" s="18">
        <x:v>-7.3755538180869995E-2</x:v>
      </x:c>
      <x:c r="I61" s="18">
        <x:v>2.2765396597171999E-3</x:v>
      </x:c>
      <x:c r="J61" s="18">
        <x:v>-3.7691598927015998E-2</x:v>
      </x:c>
      <x:c r="K61" s="19">
        <x:v>-2.7235746581707E-2</x:v>
      </x:c>
      <x:c r="L61" s="19">
        <x:v>-2.7235746581707E-2</x:v>
      </x:c>
      <x:c r="M61" s="18">
        <x:v>-1.0708254586422E-2</x:v>
      </x:c>
      <x:c r="N61" s="18">
        <x:v>-1.0708254586422E-2</x:v>
      </x:c>
      <x:c r="O61" s="13">
        <x:v>0.96953655007322259</x:v>
      </x:c>
      <x:c r="P61" s="26" t="n">
        <x:v>1.4372</x:v>
      </x:c>
      <x:c r="Q61" s="26" t="n">
        <x:v>1.3328</x:v>
      </x:c>
    </x:row>
    <x:row r="62">
      <x:c r="A62" s="9">
        <x:v>43922</x:v>
      </x:c>
      <x:c r="B62" s="8">
        <x:v>9.0853284223450004</x:v>
      </x:c>
      <x:c r="C62" s="8">
        <x:v>0.11350737797957</x:v>
      </x:c>
      <x:c r="D62" s="8">
        <x:v>3.1538461538461</x:v>
      </x:c>
      <x:c r="E62" s="8">
        <x:v>0.9765625</x:v>
      </x:c>
      <x:c r="F62" s="23">
        <x:v>1.0333231111354266</x:v>
      </x:c>
      <x:c r="G62" s="18">
        <x:v>-6.7615089514066001E-2</x:v>
      </x:c>
      <x:c r="H62" s="18">
        <x:v>-6.9064373208235996E-2</x:v>
      </x:c>
      <x:c r="I62" s="18">
        <x:v>4.7927150730888999E-3</x:v>
      </x:c>
      <x:c r="J62" s="18">
        <x:v>-3.6854007827745998E-2</x:v>
      </x:c>
      <x:c r="K62" s="19">
        <x:v>-2.5130190534168002E-2</x:v>
      </x:c>
      <x:c r="L62" s="19">
        <x:v>-2.5130190534168002E-2</x:v>
      </x:c>
      <x:c r="M62" s="18">
        <x:v>-1.2353231434462E-2</x:v>
      </x:c>
      <x:c r="N62" s="18">
        <x:v>-1.2353231434462E-2</x:v>
      </x:c>
      <x:c r="O62" s="13">
        <x:v>0.96603686953984302</x:v>
      </x:c>
      <x:c r="P62" s="26" t="n">
        <x:v>1.4395</x:v>
      </x:c>
      <x:c r="Q62" s="26" t="n">
        <x:v>1.3165</x:v>
      </x:c>
    </x:row>
    <x:row r="63">
      <x:c r="A63" s="9">
        <x:v>43923</x:v>
      </x:c>
      <x:c r="B63" s="8">
        <x:v>11.847759361572001</x:v>
      </x:c>
      <x:c r="C63" s="8">
        <x:v>3.8592508513052999</x:v>
      </x:c>
      <x:c r="D63" s="8">
        <x:v>9.0769230769230997</x:v>
      </x:c>
      <x:c r="E63" s="8">
        <x:v>4.4921875</x:v>
      </x:c>
      <x:c r="F63" s="23">
        <x:v>1.073190301974501</x:v>
      </x:c>
      <x:c r="G63" s="18">
        <x:v>-7.0172634271100001E-2</x:v>
      </x:c>
      <x:c r="H63" s="18">
        <x:v>-7.123620884371501E-2</x:v>
      </x:c>
      <x:c r="I63" s="18">
        <x:v>1.9170860292356002E-3</x:v>
      </x:c>
      <x:c r="J63" s="18">
        <x:v>-4.0455649531457999E-2</x:v>
      </x:c>
      <x:c r="K63" s="19">
        <x:v>-2.9410639383672003E-2</x:v>
      </x:c>
      <x:c r="L63" s="19">
        <x:v>-2.9410639383672003E-2</x:v>
      </x:c>
      <x:c r="M63" s="18">
        <x:v>-1.6468179148437002E-2</x:v>
      </x:c>
      <x:c r="N63" s="18">
        <x:v>-1.6468179148437002E-2</x:v>
      </x:c>
      <x:c r="O63" s="13">
        <x:v>0.98761396553741576</x:v>
      </x:c>
      <x:c r="P63" s="26" t="n">
        <x:v>1.4393</x:v>
      </x:c>
      <x:c r="Q63" s="26" t="n">
        <x:v>1.3183</x:v>
      </x:c>
    </x:row>
    <x:row r="64">
      <x:c r="A64" s="9">
        <x:v>43924</x:v>
      </x:c>
      <x:c r="B64" s="8">
        <x:v>11.418047882135999</x:v>
      </x:c>
      <x:c r="C64" s="8">
        <x:v>2.9511918274687998</x:v>
      </x:c>
      <x:c r="D64" s="8">
        <x:v>7.3846153846154001</x:v>
      </x:c>
      <x:c r="E64" s="8">
        <x:v>3.41796875</x:v>
      </x:c>
      <x:c r="F64" s="23">
        <x:v>1.0629295596105506</x:v>
      </x:c>
      <x:c r="G64" s="18">
        <x:v>-5.5786445012788004E-2</x:v>
      </x:c>
      <x:c r="H64" s="18">
        <x:v>-5.6033359395360999E-2</x:v>
      </x:c>
      <x:c r="I64" s="18">
        <x:v>2.5521207764198001E-2</x:v>
      </x:c>
      <x:c r="J64" s="18">
        <x:v>-2.0604740764259E-2</x:v>
      </x:c>
      <x:c r="K64" s="19">
        <x:v>-5.1066699263324E-3</x:v>
      </x:c>
      <x:c r="L64" s="19">
        <x:v>-5.1066699263324E-3</x:v>
      </x:c>
      <x:c r="M64" s="18">
        <x:v>9.0142007801003003E-3</x:v>
      </x:c>
      <x:c r="N64" s="18">
        <x:v>9.0142007801003003E-3</x:v>
      </x:c>
      <x:c r="O64" s="13">
        <x:v>0.98206677621933713</x:v>
      </x:c>
      <x:c r="P64" s="26" t="n">
        <x:v>1.4391</x:v>
      </x:c>
      <x:c r="Q64" s="26" t="n">
        <x:v>1.3263</x:v>
      </x:c>
    </x:row>
    <x:row r="65">
      <x:c r="A65" s="9">
        <x:v>43928</x:v>
      </x:c>
      <x:c r="B65" s="8">
        <x:v>13.934929404543</x:v>
      </x:c>
      <x:c r="C65" s="8">
        <x:v>5.6753688989783999</x:v>
      </x:c>
      <x:c r="D65" s="8">
        <x:v>10.461538461538</x:v>
      </x:c>
      <x:c r="E65" s="8">
        <x:v>5.76171875</x:v>
      </x:c>
      <x:c r="F65" s="23">
        <x:v>1.0895838887876486</x:v>
      </x:c>
      <x:c r="G65" s="18">
        <x:v>-6.0421994884910998E-2</x:v>
      </x:c>
      <x:c r="H65" s="18">
        <x:v>-5.9247676135870002E-2</x:v>
      </x:c>
      <x:c r="I65" s="18">
        <x:v>1.509705248023E-2</x:v>
      </x:c>
      <x:c r="J65" s="18">
        <x:v>-2.6132841895981002E-2</x:v>
      </x:c>
      <x:c r="K65" s="19">
        <x:v>-1.0762339652018999E-2</x:v>
      </x:c>
      <x:c r="L65" s="19">
        <x:v>-1.0762339652018999E-2</x:v>
      </x:c>
      <x:c r="M65" s="18">
        <x:v>4.3821747476336E-3</x:v>
      </x:c>
      <x:c r="N65" s="18">
        <x:v>4.3821747476336E-3</x:v>
      </x:c>
      <x:c r="O65" s="13">
        <x:v>1.0118957613772031</x:v>
      </x:c>
      <x:c r="P65" s="26" t="n">
        <x:v>1.4481</x:v>
      </x:c>
      <x:c r="Q65" s="26" t="n">
        <x:v>1.3582</x:v>
      </x:c>
    </x:row>
    <x:row r="66">
      <x:c r="A66" s="9">
        <x:v>43929</x:v>
      </x:c>
      <x:c r="B66" s="8">
        <x:v>13.934929404543</x:v>
      </x:c>
      <x:c r="C66" s="8">
        <x:v>5.7321225879681998</x:v>
      </x:c>
      <x:c r="D66" s="8">
        <x:v>12.307692307691999</x:v>
      </x:c>
      <x:c r="E66" s="8">
        <x:v>5.95703125</x:v>
      </x:c>
      <x:c r="F66" s="23">
        <x:v>1.094829438875508</x:v>
      </x:c>
      <x:c r="G66" s="18">
        <x:v>-3.9162404092072001E-2</x:v>
      </x:c>
      <x:c r="H66" s="18">
        <x:v>-3.8571800886109002E-2</x:v>
      </x:c>
      <x:c r="I66" s="18">
        <x:v>4.7208243469926005E-2</x:v>
      </x:c>
      <x:c r="J66" s="18">
        <x:v>2.5127738379590001E-4</x:v>
      </x:c>
      <x:c r="K66" s="19">
        <x:v>2.3016910444037003E-2</x:v>
      </x:c>
      <x:c r="L66" s="19">
        <x:v>2.3016910444037003E-2</x:v>
      </x:c>
      <x:c r="M66" s="18">
        <x:v>3.9703477127004998E-2</x:v>
      </x:c>
      <x:c r="N66" s="18">
        <x:v>3.9703477127004998E-2</x:v>
      </x:c>
      <x:c r="O66" s="13">
        <x:v>1.0133243661717513</x:v>
      </x:c>
      <x:c r="P66" s="26" t="n">
        <x:v>1.4524</x:v>
      </x:c>
      <x:c r="Q66" s="26" t="n">
        <x:v>1.354</x:v>
      </x:c>
    </x:row>
    <x:row r="67">
      <x:c r="A67" s="9">
        <x:v>43930</x:v>
      </x:c>
      <x:c r="B67" s="8">
        <x:v>14.732965009208</x:v>
      </x:c>
      <x:c r="C67" s="8">
        <x:v>6.0158910329171</x:v>
      </x:c>
      <x:c r="D67" s="8">
        <x:v>11.076923076923</x:v>
      </x:c>
      <x:c r="E67" s="8">
        <x:v>5.76171875</x:v>
      </x:c>
      <x:c r="F67" s="23">
        <x:v>1.0939687446726203</x:v>
      </x:c>
      <x:c r="G67" s="18">
        <x:v>-4.4037723785166002E-2</x:v>
      </x:c>
      <x:c r="H67" s="18">
        <x:v>-4.3523586135000999E-2</x:v>
      </x:c>
      <x:c r="I67" s="18">
        <x:v>4.8166786484543998E-2</x:v>
      </x:c>
      <x:c r="J67" s="18">
        <x:v>4.4392328029833998E-3</x:v>
      </x:c>
      <x:c r="K67" s="19">
        <x:v>2.7141064189847998E-2</x:v>
      </x:c>
      <x:c r="L67" s="19">
        <x:v>2.7141064189847998E-2</x:v>
      </x:c>
      <x:c r="M67" s="18">
        <x:v>4.3634045813476997E-2</x:v>
      </x:c>
      <x:c r="N67" s="18">
        <x:v>4.3634045813476997E-2</x:v>
      </x:c>
      <x:c r="O67" s="13">
        <x:v>1.0216002178839312</x:v>
      </x:c>
      <x:c r="P67" s="26" t="n">
        <x:v>1.4535</x:v>
      </x:c>
      <x:c r="Q67" s="26" t="n">
        <x:v>1.3544</x:v>
      </x:c>
    </x:row>
    <x:row r="68">
      <x:c r="A68" s="9">
        <x:v>43931</x:v>
      </x:c>
      <x:c r="B68" s="8">
        <x:v>12.584407612032001</x:v>
      </x:c>
      <x:c r="C68" s="8">
        <x:v>3.3484676503972999</x:v>
      </x:c>
      <x:c r="D68" s="8">
        <x:v>7.4615384615384999</x:v>
      </x:c>
      <x:c r="E68" s="8">
        <x:v>3.7109375</x:v>
      </x:c>
      <x:c r="F68" s="23">
        <x:v>1.0677633780599196</x:v>
      </x:c>
      <x:c r="G68" s="18">
        <x:v>-3.9721867007673002E-2</x:v>
      </x:c>
      <x:c r="H68" s="18">
        <x:v>-3.9353661714881999E-2</x:v>
      </x:c>
      <x:c r="I68" s="18">
        <x:v>5.7872034507548999E-2</x:v>
      </x:c>
      <x:c r="J68" s="18">
        <x:v>1.0637406829553999E-2</x:v>
      </x:c>
      <x:c r="K68" s="19">
        <x:v>3.9919217292226999E-2</x:v>
      </x:c>
      <x:c r="L68" s="19">
        <x:v>3.9919217292226999E-2</x:v>
      </x:c>
      <x:c r="M68" s="18">
        <x:v>5.1764697936224E-2</x:v>
      </x:c>
      <x:c r="N68" s="18">
        <x:v>5.1764697936224E-2</x:v>
      </x:c>
      <x:c r="O68" s="13">
        <x:v>1.0015747765975946</x:v>
      </x:c>
      <x:c r="P68" s="26" t="n">
        <x:v>1.4531</x:v>
      </x:c>
      <x:c r="Q68" s="26" t="n">
        <x:v>1.3615</x:v>
      </x:c>
    </x:row>
    <x:row r="69">
      <x:c r="A69" s="9">
        <x:v>43934</x:v>
      </x:c>
      <x:c r="B69" s="8">
        <x:v>12.216083486802001</x:v>
      </x:c>
      <x:c r="C69" s="8">
        <x:v>1.589103291714</x:v>
      </x:c>
      <x:c r="D69" s="8">
        <x:v>4.6153846153845999</x:v>
      </x:c>
      <x:c r="E69" s="8">
        <x:v>1.7578125</x:v>
      </x:c>
      <x:c r="F69" s="23">
        <x:v>1.0504459597347515</x:v>
      </x:c>
      <x:c r="G69" s="18">
        <x:v>-4.4996803069054001E-2</x:v>
      </x:c>
      <x:c r="H69" s="18">
        <x:v>-4.4392320389193003E-2</x:v>
      </x:c>
      <x:c r="I69" s="18">
        <x:v>3.8940809968846996E-2</x:v>
      </x:c>
      <x:c r="J69" s="18">
        <x:v>-3.2666052177066003E-3</x:v>
      </x:c>
      <x:c r="K69" s="19">
        <x:v>1.266358579157E-2</x:v>
      </x:c>
      <x:c r="L69" s="19">
        <x:v>1.266358579157E-2</x:v>
      </x:c>
      <x:c r="M69" s="18">
        <x:v>2.0492979952362E-2</x:v>
      </x:c>
      <x:c r="N69" s="18">
        <x:v>2.0492979952362E-2</x:v>
      </x:c>
      <x:c r="O69" s="13">
        <x:v>0.99390924520334567</x:v>
      </x:c>
      <x:c r="P69" s="26" t="n">
        <x:v>1.4528</x:v>
      </x:c>
      <x:c r="Q69" s="26" t="n">
        <x:v>1.3607</x:v>
      </x:c>
    </x:row>
    <x:row r="70">
      <x:c r="A70" s="9">
        <x:v>43935</x:v>
      </x:c>
      <x:c r="B70" s="8">
        <x:v>15.162676488642999</x:v>
      </x:c>
      <x:c r="C70" s="8">
        <x:v>4.9375709421111997</x:v>
      </x:c>
      <x:c r="D70" s="8">
        <x:v>7.3846153846154001</x:v>
      </x:c>
      <x:c r="E70" s="8">
        <x:v>4.296875</x:v>
      </x:c>
      <x:c r="F70" s="23">
        <x:v>1.0794543445384239</x:v>
      </x:c>
      <x:c r="G70" s="18">
        <x:v>-4.8113810741687996E-2</x:v>
      </x:c>
      <x:c r="H70" s="18">
        <x:v>-4.9778472765180999E-2</x:v>
      </x:c>
      <x:c r="I70" s="18">
        <x:v>2.9595015576324001E-2</x:v>
      </x:c>
      <x:c r="J70" s="18">
        <x:v>-1.0134852139126E-2</x:v>
      </x:c>
      <x:c r="K70" s="19">
        <x:v>2.1237524548533E-3</x:v>
      </x:c>
      <x:c r="L70" s="19">
        <x:v>2.1237524548533E-3</x:v>
      </x:c>
      <x:c r="M70" s="18">
        <x:v>1.2729288393364999E-2</x:v>
      </x:c>
      <x:c r="N70" s="18">
        <x:v>1.2729288393364999E-2</x:v>
      </x:c>
      <x:c r="O70" s="13">
        <x:v>1.0129659579772279</x:v>
      </x:c>
      <x:c r="P70" s="26" t="n">
        <x:v>1.4534</x:v>
      </x:c>
      <x:c r="Q70" s="26" t="n">
        <x:v>1.3788</x:v>
      </x:c>
    </x:row>
    <x:row r="71">
      <x:c r="A71" s="9">
        <x:v>43936</x:v>
      </x:c>
      <x:c r="B71" s="8">
        <x:v>14.610190300797999</x:v>
      </x:c>
      <x:c r="C71" s="8">
        <x:v>5.5618615209989004</x:v>
      </x:c>
      <x:c r="D71" s="8">
        <x:v>7.7692307692308002</x:v>
      </x:c>
      <x:c r="E71" s="8">
        <x:v>5.17578125</x:v>
      </x:c>
      <x:c r="F71" s="23">
        <x:v>1.0827926596025692</x:v>
      </x:c>
      <x:c r="G71" s="18">
        <x:v>-3.0290920716112998E-2</x:v>
      </x:c>
      <x:c r="H71" s="18">
        <x:v>-3.3533142211796998E-2</x:v>
      </x:c>
      <x:c r="I71" s="18">
        <x:v>5.1162233405224002E-2</x:v>
      </x:c>
      <x:c r="J71" s="18">
        <x:v>8.878465528803E-3</x:v>
      </x:c>
      <x:c r="K71" s="19">
        <x:v>2.2447846096834999E-2</x:v>
      </x:c>
      <x:c r="L71" s="19">
        <x:v>2.2447846096834999E-2</x:v>
      </x:c>
      <x:c r="M71" s="18">
        <x:v>3.1307667809018003E-2</x:v>
      </x:c>
      <x:c r="N71" s="18">
        <x:v>3.1307667809018003E-2</x:v>
      </x:c>
      <x:c r="O71" s="13">
        <x:v>1.0069975657187946</x:v>
      </x:c>
      <x:c r="P71" s="26" t="n">
        <x:v>1.4546</x:v>
      </x:c>
      <x:c r="Q71" s="26" t="n">
        <x:v>1.369</x:v>
      </x:c>
    </x:row>
    <x:row r="72">
      <x:c r="A72" s="9">
        <x:v>43937</x:v>
      </x:c>
      <x:c r="B72" s="8">
        <x:v>15.469613259669</x:v>
      </x:c>
      <x:c r="C72" s="8">
        <x:v>6.8104426787741001</x:v>
      </x:c>
      <x:c r="D72" s="8">
        <x:v>7.9230769230769003</x:v>
      </x:c>
      <x:c r="E72" s="8">
        <x:v>6.25</x:v>
      </x:c>
      <x:c r="F72" s="23">
        <x:v>1.0911328321538001</x:v>
      </x:c>
      <x:c r="G72" s="18">
        <x:v>-3.7004475703324997E-2</x:v>
      </x:c>
      <x:c r="H72" s="18">
        <x:v>-3.9006168013205E-2</x:v>
      </x:c>
      <x:c r="I72" s="18">
        <x:v>4.3613707165109004E-2</x:v>
      </x:c>
      <x:c r="J72" s="18">
        <x:v>6.7844878192090995E-3</x:v>
      </x:c>
      <x:c r="K72" s="19">
        <x:v>1.6330997139768998E-2</x:v>
      </x:c>
      <x:c r="L72" s="19">
        <x:v>1.6330997139768998E-2</x:v>
      </x:c>
      <x:c r="M72" s="18">
        <x:v>2.4465490101515001E-2</x:v>
      </x:c>
      <x:c r="N72" s="18">
        <x:v>2.4465490101515001E-2</x:v>
      </x:c>
      <x:c r="O72" s="13">
        <x:v>1.012742770962219</x:v>
      </x:c>
      <x:c r="P72" s="26" t="n">
        <x:v>1.4563</x:v>
      </x:c>
      <x:c r="Q72" s="26" t="n">
        <x:v>1.3832</x:v>
      </x:c>
    </x:row>
    <x:row r="73">
      <x:c r="A73" s="9">
        <x:v>43938</x:v>
      </x:c>
      <x:c r="B73" s="8">
        <x:v>15.531000613873999</x:v>
      </x:c>
      <x:c r="C73" s="8">
        <x:v>7.9455164585698004</x:v>
      </x:c>
      <x:c r="D73" s="8">
        <x:v>10.615384615385</x:v>
      </x:c>
      <x:c r="E73" s="8">
        <x:v>6.93359375</x:v>
      </x:c>
      <x:c r="F73" s="23">
        <x:v>1.1025637385945719</x:v>
      </x:c>
      <x:c r="G73" s="18">
        <x:v>-3.4926470588235004E-2</x:v>
      </x:c>
      <x:c r="H73" s="18">
        <x:v>-3.6747458952306002E-2</x:v>
      </x:c>
      <x:c r="I73" s="18">
        <x:v>5.2120776419842002E-2</x:v>
      </x:c>
      <x:c r="J73" s="18">
        <x:v>1.4909121428115998E-2</x:v>
      </x:c>
      <x:c r="K73" s="19">
        <x:v>2.4057231203767002E-2</x:v>
      </x:c>
      <x:c r="L73" s="19">
        <x:v>2.4057231203767002E-2</x:v>
      </x:c>
      <x:c r="M73" s="18">
        <x:v>2.9235868491399999E-2</x:v>
      </x:c>
      <x:c r="N73" s="18">
        <x:v>2.9235868491399999E-2</x:v>
      </x:c>
      <x:c r="O73" s="13">
        <x:v>1.0152927868613104</x:v>
      </x:c>
      <x:c r="P73" s="26" t="n">
        <x:v>1.4557</x:v>
      </x:c>
      <x:c r="Q73" s="26" t="n">
        <x:v>1.3543</x:v>
      </x:c>
    </x:row>
    <x:row r="74">
      <x:c r="A74" s="9">
        <x:v>43941</x:v>
      </x:c>
      <x:c r="B74" s="8">
        <x:v>16.820135052179001</x:v>
      </x:c>
      <x:c r="C74" s="8">
        <x:v>8.9103291713960999</x:v>
      </x:c>
      <x:c r="D74" s="8">
        <x:v>12.076923076923</x:v>
      </x:c>
      <x:c r="E74" s="8">
        <x:v>7.71484375</x:v>
      </x:c>
      <x:c r="F74" s="23">
        <x:v>1.1138055776262452</x:v>
      </x:c>
      <x:c r="G74" s="18">
        <x:v>-2.5655370843990003E-2</x:v>
      </x:c>
      <x:c r="H74" s="18">
        <x:v>-2.9102597515420003E-2</x:v>
      </x:c>
      <x:c r="I74" s="18">
        <x:v>5.5116223340521998E-2</x:v>
      </x:c>
      <x:c r="J74" s="18">
        <x:v>1.6333026242860999E-2</x:v>
      </x:c>
      <x:c r="K74" s="19">
        <x:v>2.5690578805621998E-2</x:v>
      </x:c>
      <x:c r="L74" s="19">
        <x:v>2.5690578805621998E-2</x:v>
      </x:c>
      <x:c r="M74" s="18">
        <x:v>2.7134928027632999E-2</x:v>
      </x:c>
      <x:c r="N74" s="18">
        <x:v>2.7134928027632999E-2</x:v>
      </x:c>
      <x:c r="O74" s="13">
        <x:v>1.027750568531268</x:v>
      </x:c>
      <x:c r="P74" s="26" t="n">
        <x:v>1.4547</x:v>
      </x:c>
      <x:c r="Q74" s="26" t="n">
        <x:v>1.3543</x:v>
      </x:c>
    </x:row>
    <x:row r="75">
      <x:c r="A75" s="9">
        <x:v>43942</x:v>
      </x:c>
      <x:c r="B75" s="8">
        <x:v>16.267648864333999</x:v>
      </x:c>
      <x:c r="C75" s="8">
        <x:v>8.5698070374573998</x:v>
      </x:c>
      <x:c r="D75" s="8">
        <x:v>11.153846153846001</x:v>
      </x:c>
      <x:c r="E75" s="8">
        <x:v>6.93359375</x:v>
      </x:c>
      <x:c r="F75" s="23">
        <x:v>1.1073122395140935</x:v>
      </x:c>
      <x:c r="G75" s="18">
        <x:v>-1.9501278772379001E-2</x:v>
      </x:c>
      <x:c r="H75" s="18">
        <x:v>-2.284771088524E-2</x:v>
      </x:c>
      <x:c r="I75" s="18">
        <x:v>6.7697100407381E-2</x:v>
      </x:c>
      <x:c r="J75" s="18">
        <x:v>3.0237038290122E-2</x:v>
      </x:c>
      <x:c r="K75" s="19">
        <x:v>4.2458720830288003E-2</x:v>
      </x:c>
      <x:c r="L75" s="19">
        <x:v>4.2458720830288003E-2</x:v>
      </x:c>
      <x:c r="M75" s="18">
        <x:v>4.0750978774842003E-2</x:v>
      </x:c>
      <x:c r="N75" s="18">
        <x:v>4.0750978774842003E-2</x:v>
      </x:c>
      <x:c r="O75" s="13">
        <x:v>1.021246294445461</x:v>
      </x:c>
      <x:c r="P75" s="26" t="n">
        <x:v>1.4558</x:v>
      </x:c>
      <x:c r="Q75" s="26" t="n">
        <x:v>1.3699</x:v>
      </x:c>
    </x:row>
    <x:row r="76">
      <x:c r="A76" s="9">
        <x:v>43943</x:v>
      </x:c>
      <x:c r="B76" s="8">
        <x:v>17.434008594230001</x:v>
      </x:c>
      <x:c r="C76" s="8">
        <x:v>9.0805902383655006</x:v>
      </x:c>
      <x:c r="D76" s="8">
        <x:v>11.307692307691999</x:v>
      </x:c>
      <x:c r="E76" s="8">
        <x:v>7.421875</x:v>
      </x:c>
      <x:c r="F76" s="23">
        <x:v>1.1131104153507188</x:v>
      </x:c>
      <x:c r="G76" s="18">
        <x:v>-3.0450767263427003E-2</x:v>
      </x:c>
      <x:c r="H76" s="18">
        <x:v>-3.3620015637216998E-2</x:v>
      </x:c>
      <x:c r="I76" s="18">
        <x:v>6.0987299305056003E-2</x:v>
      </x:c>
      <x:c r="J76" s="18">
        <x:v>2.3703827854708003E-2</x:v>
      </x:c>
      <x:c r="K76" s="19">
        <x:v>3.6999044194635997E-2</x:v>
      </x:c>
      <x:c r="L76" s="19">
        <x:v>3.6999044194635997E-2</x:v>
      </x:c>
      <x:c r="M76" s="18">
        <x:v>3.7675961457647997E-2</x:v>
      </x:c>
      <x:c r="N76" s="18">
        <x:v>3.7675961457647997E-2</x:v>
      </x:c>
      <x:c r="O76" s="13">
        <x:v>1.030991600389509</x:v>
      </x:c>
      <x:c r="P76" s="26" t="n">
        <x:v>1.4573</x:v>
      </x:c>
      <x:c r="Q76" s="26" t="n">
        <x:v>1.3658</x:v>
      </x:c>
    </x:row>
    <x:row r="77">
      <x:c r="A77" s="9">
        <x:v>43944</x:v>
      </x:c>
      <x:c r="B77" s="8">
        <x:v>15.960712093309001</x:v>
      </x:c>
      <x:c r="C77" s="8">
        <x:v>7.8320090805901996</x:v>
      </x:c>
      <x:c r="D77" s="8">
        <x:v>9.8461538461538005</x:v>
      </x:c>
      <x:c r="E77" s="8">
        <x:v>6.73828125</x:v>
      </x:c>
      <x:c r="F77" s="23">
        <x:v>1.1009428906751324</x:v>
      </x:c>
      <x:c r="G77" s="18">
        <x:v>-2.2378516624041001E-2</x:v>
      </x:c>
      <x:c r="H77" s="18">
        <x:v>-2.5975154200329999E-2</x:v>
      </x:c>
      <x:c r="I77" s="18">
        <x:v>7.0333093697580007E-2</x:v>
      </x:c>
      <x:c r="J77" s="18">
        <x:v>3.3001088894564996E-2</x:v>
      </x:c>
      <x:c r="K77" s="19">
        <x:v>4.6618477023577999E-2</x:v>
      </x:c>
      <x:c r="L77" s="19">
        <x:v>4.6618477023577999E-2</x:v>
      </x:c>
      <x:c r="M77" s="18">
        <x:v>4.9857668650570994E-2</x:v>
      </x:c>
      <x:c r="N77" s="18">
        <x:v>4.9857668650570994E-2</x:v>
      </x:c>
      <x:c r="O77" s="13">
        <x:v>1.0262879195118411</x:v>
      </x:c>
      <x:c r="P77" s="26" t="n">
        <x:v>1.4601</x:v>
      </x:c>
      <x:c r="Q77" s="26" t="n">
        <x:v>1.3855</x:v>
      </x:c>
    </x:row>
    <x:row r="78">
      <x:c r="A78" s="9">
        <x:v>43945</x:v>
      </x:c>
      <x:c r="B78" s="8">
        <x:v>15.039901780233</x:v>
      </x:c>
      <x:c r="C78" s="8">
        <x:v>6.5266742338252</x:v>
      </x:c>
      <x:c r="D78" s="8">
        <x:v>8.3076923076922995</x:v>
      </x:c>
      <x:c r="E78" s="8">
        <x:v>5.6640625</x:v>
      </x:c>
      <x:c r="F78" s="23">
        <x:v>1.0888458270543762</x:v>
      </x:c>
      <x:c r="G78" s="18">
        <x:v>-2.4856138107416999E-2</x:v>
      </x:c>
      <x:c r="H78" s="18">
        <x:v>-2.8668230388324001E-2</x:v>
      </x:c>
      <x:c r="I78" s="18">
        <x:v>6.6019650131800001E-2</x:v>
      </x:c>
      <x:c r="J78" s="18">
        <x:v>3.0237038290122E-2</x:v>
      </x:c>
      <x:c r="K78" s="19">
        <x:v>3.9958214725869003E-2</x:v>
      </x:c>
      <x:c r="L78" s="19">
        <x:v>3.9958214725869003E-2</x:v>
      </x:c>
      <x:c r="M78" s="18">
        <x:v>4.3827303358404998E-2</x:v>
      </x:c>
      <x:c r="N78" s="18">
        <x:v>4.3827303358404998E-2</x:v>
      </x:c>
      <x:c r="O78" s="13">
        <x:v>1.0091239135431913</x:v>
      </x:c>
      <x:c r="P78" s="26" t="n">
        <x:v>1.4614</x:v>
      </x:c>
      <x:c r="Q78" s="26" t="n">
        <x:v>1.394</x:v>
      </x:c>
    </x:row>
    <x:row r="79">
      <x:c r="A79" s="9">
        <x:v>43948</x:v>
      </x:c>
      <x:c r="B79" s="8">
        <x:v>15.285451197053</x:v>
      </x:c>
      <x:c r="C79" s="8">
        <x:v>7.0942111237230003</x:v>
      </x:c>
      <x:c r="D79" s="8">
        <x:v>9.4615384615385008</x:v>
      </x:c>
      <x:c r="E79" s="8">
        <x:v>5.751953125</x:v>
      </x:c>
      <x:c r="F79" s="23">
        <x:v>1.0939828847682862</x:v>
      </x:c>
      <x:c r="G79" s="18">
        <x:v>-3.1969309462915999E-2</x:v>
      </x:c>
      <x:c r="H79" s="18">
        <x:v>-3.7876813482755997E-2</x:v>
      </x:c>
      <x:c r="I79" s="18">
        <x:v>4.9484783129643002E-2</x:v>
      </x:c>
      <x:c r="J79" s="18">
        <x:v>1.3736493842838999E-2</x:v>
      </x:c>
      <x:c r="K79" s="19">
        <x:v>1.9485532059896001E-2</x:v>
      </x:c>
      <x:c r="L79" s="19">
        <x:v>1.9485532059896001E-2</x:v>
      </x:c>
      <x:c r="M79" s="18">
        <x:v>2.0322545099463997E-2</x:v>
      </x:c>
      <x:c r="N79" s="18">
        <x:v>2.0322545099463997E-2</x:v>
      </x:c>
      <x:c r="O79" s="13">
        <x:v>1.0084329142131847</x:v>
      </x:c>
      <x:c r="P79" s="26" t="n">
        <x:v>1.4612</x:v>
      </x:c>
      <x:c r="Q79" s="26" t="n">
        <x:v>1.3915</x:v>
      </x:c>
    </x:row>
    <x:row r="80">
      <x:c r="A80" s="9">
        <x:v>43949</x:v>
      </x:c>
      <x:c r="B80" s="8">
        <x:v>16.206261510129</x:v>
      </x:c>
      <x:c r="C80" s="8">
        <x:v>8.6833144154369997</x:v>
      </x:c>
      <x:c r="D80" s="8">
        <x:v>12.076923076923</x:v>
      </x:c>
      <x:c r="E80" s="8">
        <x:v>7.2265625</x:v>
      </x:c>
      <x:c r="F80" s="23">
        <x:v>1.1104826537562225</x:v>
      </x:c>
      <x:c r="G80" s="18">
        <x:v>-2.3817135549872002E-2</x:v>
      </x:c>
      <x:c r="H80" s="18">
        <x:v>-2.9884458344192E-2</x:v>
      </x:c>
      <x:c r="I80" s="18">
        <x:v>5.3678408818596E-2</x:v>
      </x:c>
      <x:c r="J80" s="18">
        <x:v>1.616550803844E-2</x:v>
      </x:c>
      <x:c r="K80" s="19">
        <x:v>1.4123052620669001E-2</x:v>
      </x:c>
      <x:c r="L80" s="19">
        <x:v>1.4123052620669001E-2</x:v>
      </x:c>
      <x:c r="M80" s="18">
        <x:v>1.1537442750584E-2</x:v>
      </x:c>
      <x:c r="N80" s="18">
        <x:v>1.1537442750584E-2</x:v>
      </x:c>
      <x:c r="O80" s="13">
        <x:v>0.99944931171850893</x:v>
      </x:c>
      <x:c r="P80" s="26" t="n">
        <x:v>1.462</x:v>
      </x:c>
      <x:c r="Q80" s="26" t="n">
        <x:v>1.3789</x:v>
      </x:c>
    </x:row>
    <x:row r="81">
      <x:c r="A81" s="9">
        <x:v>43950</x:v>
      </x:c>
      <x:c r="B81" s="8">
        <x:v>16.635972989563999</x:v>
      </x:c>
      <x:c r="C81" s="8">
        <x:v>8.9103291713960999</x:v>
      </x:c>
      <x:c r="D81" s="8">
        <x:v>12.692307692308001</x:v>
      </x:c>
      <x:c r="E81" s="8">
        <x:v>6.630859375</x:v>
      </x:c>
      <x:c r="F81" s="23">
        <x:v>1.1121736730706702</x:v>
      </x:c>
      <x:c r="G81" s="18">
        <x:v>-1.6064578005115002E-2</x:v>
      </x:c>
      <x:c r="H81" s="18">
        <x:v>-2.1892103205629E-2</x:v>
      </x:c>
      <x:c r="I81" s="18">
        <x:v>4.9964054636951999E-2</x:v>
      </x:c>
      <x:c r="J81" s="18">
        <x:v>1.3150180127365001E-2</x:v>
      </x:c>
      <x:c r="K81" s="19">
        <x:v>-1.0482064683288001E-3</x:v>
      </x:c>
      <x:c r="L81" s="19">
        <x:v>-1.0482064683288001E-3</x:v>
      </x:c>
      <x:c r="M81" s="18">
        <x:v>-1.3733323434422001E-2</x:v>
      </x:c>
      <x:c r="N81" s="18">
        <x:v>-1.3733323434422001E-2</x:v>
      </x:c>
      <x:c r="O81" s="13">
        <x:v>0.99975193476137214</x:v>
      </x:c>
      <x:c r="P81" s="26" t="n">
        <x:v>1.4629</x:v>
      </x:c>
      <x:c r="Q81" s="26" t="n">
        <x:v>1.3827</x:v>
      </x:c>
    </x:row>
    <x:row r="82">
      <x:c r="A82" s="9">
        <x:v>43951</x:v>
      </x:c>
      <x:c r="B82" s="8">
        <x:v>19.214241866176</x:v>
      </x:c>
      <x:c r="C82" s="8">
        <x:v>12.883087400680999</x:v>
      </x:c>
      <x:c r="D82" s="8">
        <x:v>18.076923076922998</x:v>
      </x:c>
      <x:c r="E82" s="8">
        <x:v>8.701171875</x:v>
      </x:c>
      <x:c r="F82" s="23">
        <x:v>1.1471885605469501</x:v>
      </x:c>
      <x:c r="G82" s="18">
        <x:v>-1.1988491048593E-2</x:v>
      </x:c>
      <x:c r="H82" s="18">
        <x:v>-1.6766571105898999E-2</x:v>
      </x:c>
      <x:c r="I82" s="18">
        <x:v>5.3438773064941006E-2</x:v>
      </x:c>
      <x:c r="J82" s="18">
        <x:v>1.5327916939170001E-2</x:v>
      </x:c>
      <x:c r="K82" s="19">
        <x:v>-3.4857167184027997E-3</x:v>
      </x:c>
      <x:c r="L82" s="19">
        <x:v>-3.4857167184027997E-3</x:v>
      </x:c>
      <x:c r="M82" s="18">
        <x:v>-1.7512358160918E-2</x:v>
      </x:c>
      <x:c r="N82" s="18">
        <x:v>-1.7512358160918E-2</x:v>
      </x:c>
      <x:c r="O82" s="13">
        <x:v>1.0173065543725712</x:v>
      </x:c>
      <x:c r="P82" s="26" t="n">
        <x:v>1.4625</x:v>
      </x:c>
      <x:c r="Q82" s="26" t="n">
        <x:v>1.3927</x:v>
      </x:c>
    </x:row>
    <x:row r="83">
      <x:c r="A83" s="9">
        <x:v>43957</x:v>
      </x:c>
      <x:c r="B83" s="8">
        <x:v>22.651933701657001</x:v>
      </x:c>
      <x:c r="C83" s="8">
        <x:v>15.153234960272</x:v>
      </x:c>
      <x:c r="D83" s="8">
        <x:v>21.076923076922998</x:v>
      </x:c>
      <x:c r="E83" s="8">
        <x:v>11.298828125</x:v>
      </x:c>
      <x:c r="F83" s="23">
        <x:v>1.1754522996596299</x:v>
      </x:c>
      <x:c r="G83" s="18">
        <x:v>-7.9923273657298E-4</x:v>
      </x:c>
      <x:c r="H83" s="18">
        <x:v>-9.5560767961082003E-3</x:v>
      </x:c>
      <x:c r="I83" s="18">
        <x:v>7.2609633357297004E-2</x:v>
      </x:c>
      <x:c r="J83" s="18">
        <x:v>2.9064410782009002E-2</x:v>
      </x:c>
      <x:c r="K83" s="19">
        <x:v>1.9962662337370998E-2</x:v>
      </x:c>
      <x:c r="L83" s="19">
        <x:v>1.9962662337370998E-2</x:v>
      </x:c>
      <x:c r="M83" s="18">
        <x:v>3.6041878496018E-3</x:v>
      </x:c>
      <x:c r="N83" s="18">
        <x:v>3.6041878496018E-3</x:v>
      </x:c>
      <x:c r="O83" s="13">
        <x:v>1.0327838828476708</x:v>
      </x:c>
      <x:c r="P83" s="26" t="n">
        <x:v>1.4614</x:v>
      </x:c>
      <x:c r="Q83" s="26" t="n">
        <x:v>1.3906</x:v>
      </x:c>
    </x:row>
    <x:row r="84">
      <x:c r="A84" s="9">
        <x:v>43958</x:v>
      </x:c>
      <x:c r="B84" s="8">
        <x:v>21.976672805402</x:v>
      </x:c>
      <x:c r="C84" s="8">
        <x:v>14.415437003405</x:v>
      </x:c>
      <x:c r="D84" s="8">
        <x:v>20.076923076922998</x:v>
      </x:c>
      <x:c r="E84" s="8">
        <x:v>11.416015625</x:v>
      </x:c>
      <x:c r="F84" s="23">
        <x:v>1.169712621276825</x:v>
      </x:c>
      <x:c r="G84" s="18">
        <x:v>5.4347826086956E-3</x:v>
      </x:c>
      <x:c r="H84" s="18">
        <x:v>-4.9517852488924E-3</x:v>
      </x:c>
      <x:c r="I84" s="18">
        <x:v>8.5669781931464004E-2</x:v>
      </x:c>
      <x:c r="J84" s="18">
        <x:v>4.3806013928540007E-2</x:v>
      </x:c>
      <x:c r="K84" s="19">
        <x:v>4.2282073772509997E-2</x:v>
      </x:c>
      <x:c r="L84" s="19">
        <x:v>4.2282073772509997E-2</x:v>
      </x:c>
      <x:c r="M84" s="18">
        <x:v>2.3874061008269002E-2</x:v>
      </x:c>
      <x:c r="N84" s="18">
        <x:v>2.3874061008269002E-2</x:v>
      </x:c>
      <x:c r="O84" s="13">
        <x:v>1.0310229976357201</x:v>
      </x:c>
      <x:c r="P84" s="26" t="n">
        <x:v>1.4578</x:v>
      </x:c>
      <x:c r="Q84" s="26" t="n">
        <x:v>1.3888</x:v>
      </x:c>
    </x:row>
    <x:row r="85">
      <x:c r="A85" s="9">
        <x:v>43959</x:v>
      </x:c>
      <x:c r="B85" s="8">
        <x:v>22.774708410068001</x:v>
      </x:c>
      <x:c r="C85" s="8">
        <x:v>15.266742338252</x:v>
      </x:c>
      <x:c r="D85" s="8">
        <x:v>20.692307692307999</x:v>
      </x:c>
      <x:c r="E85" s="8">
        <x:v>12.1484375</x:v>
      </x:c>
      <x:c r="F85" s="23">
        <x:v>1.17720548985157</x:v>
      </x:c>
      <x:c r="G85" s="18">
        <x:v>3.1969309462915999E-3</x:v>
      </x:c>
      <x:c r="H85" s="18">
        <x:v>-5.4730258014072993E-3</x:v>
      </x:c>
      <x:c r="I85" s="18">
        <x:v>8.2794152887611008E-2</x:v>
      </x:c>
      <x:c r="J85" s="18">
        <x:v>4.1628277116736001E-2</x:v>
      </x:c>
      <x:c r="K85" s="19">
        <x:v>4.1106097269406998E-2</x:v>
      </x:c>
      <x:c r="L85" s="19">
        <x:v>4.1106097269406998E-2</x:v>
      </x:c>
      <x:c r="M85" s="18">
        <x:v>2.1912725698858E-2</x:v>
      </x:c>
      <x:c r="N85" s="18">
        <x:v>2.1912725698858E-2</x:v>
      </x:c>
      <x:c r="O85" s="13">
        <x:v>1.0416136729970276</x:v>
      </x:c>
      <x:c r="P85" s="26" t="n">
        <x:v>1.4561</x:v>
      </x:c>
      <x:c r="Q85" s="26" t="n">
        <x:v>1.402</x:v>
      </x:c>
    </x:row>
    <x:row r="86">
      <x:c r="A86" s="9">
        <x:v>43962</x:v>
      </x:c>
      <x:c r="B86" s="8">
        <x:v>23.081645181092998</x:v>
      </x:c>
      <x:c r="C86" s="8">
        <x:v>14.585698070375001</x:v>
      </x:c>
      <x:c r="D86" s="8">
        <x:v>19.461538461538002</x:v>
      </x:c>
      <x:c r="E86" s="8">
        <x:v>11.689453125</x:v>
      </x:c>
      <x:c r="F86" s="23">
        <x:v>1.1720458370950149</x:v>
      </x:c>
      <x:c r="G86" s="18">
        <x:v>1.4226342710997E-2</x:v>
      </x:c>
      <x:c r="H86" s="18">
        <x:v>2.6062027625748004E-3</x:v>
      </x:c>
      <x:c r="I86" s="18">
        <x:v>9.2739036664269997E-2</x:v>
      </x:c>
      <x:c r="J86" s="18">
        <x:v>4.9836669750688997E-2</x:v>
      </x:c>
      <x:c r="K86" s="19">
        <x:v>5.3122282551585E-2</x:v>
      </x:c>
      <x:c r="L86" s="19">
        <x:v>5.3122282551585E-2</x:v>
      </x:c>
      <x:c r="M86" s="18">
        <x:v>3.3628283492259999E-2</x:v>
      </x:c>
      <x:c r="N86" s="18">
        <x:v>3.3628283492259999E-2</x:v>
      </x:c>
      <x:c r="O86" s="13">
        <x:v>1.0407844267566198</x:v>
      </x:c>
      <x:c r="P86" s="26" t="n">
        <x:v>1.4525</x:v>
      </x:c>
      <x:c r="Q86" s="26" t="n">
        <x:v>1.3942</x:v>
      </x:c>
    </x:row>
    <x:row r="87">
      <x:c r="A87" s="9">
        <x:v>43963</x:v>
      </x:c>
      <x:c r="B87" s="8">
        <x:v>23.511356660528001</x:v>
      </x:c>
      <x:c r="C87" s="8">
        <x:v>15.777525539159999</x:v>
      </x:c>
      <x:c r="D87" s="8">
        <x:v>20.615384615385</x:v>
      </x:c>
      <x:c r="E87" s="8">
        <x:v>12.5390625</x:v>
      </x:c>
      <x:c r="F87" s="23">
        <x:v>1.1811083232876824</x:v>
      </x:c>
      <x:c r="G87" s="18">
        <x:v>1.6384271099744E-2</x:v>
      </x:c>
      <x:c r="H87" s="18">
        <x:v>-1.3031013812874999E-3</x:v>
      </x:c>
      <x:c r="I87" s="18">
        <x:v>9.0462497004553E-2</x:v>
      </x:c>
      <x:c r="J87" s="18">
        <x:v>4.8077728449938004E-2</x:v>
      </x:c>
      <x:c r="K87" s="19">
        <x:v>5.1153046874339997E-2</x:v>
      </x:c>
      <x:c r="L87" s="19">
        <x:v>5.1153046874339997E-2</x:v>
      </x:c>
      <x:c r="M87" s="18">
        <x:v>3.5173962565664997E-2</x:v>
      </x:c>
      <x:c r="N87" s="18">
        <x:v>3.5173962565664997E-2</x:v>
      </x:c>
      <x:c r="O87" s="13">
        <x:v>1.0428966835773141</x:v>
      </x:c>
      <x:c r="P87" s="26" t="n">
        <x:v>1.4512</x:v>
      </x:c>
      <x:c r="Q87" s="26" t="n">
        <x:v>1.393</x:v>
      </x:c>
    </x:row>
    <x:row r="88">
      <x:c r="A88" s="9">
        <x:v>43964</x:v>
      </x:c>
      <x:c r="B88" s="8">
        <x:v>24.186617556782998</x:v>
      </x:c>
      <x:c r="C88" s="8">
        <x:v>16.685584562997001</x:v>
      </x:c>
      <x:c r="D88" s="8">
        <x:v>20.692307692307999</x:v>
      </x:c>
      <x:c r="E88" s="8">
        <x:v>13.359375</x:v>
      </x:c>
      <x:c r="F88" s="23">
        <x:v>1.1873097120302201</x:v>
      </x:c>
      <x:c r="G88" s="18">
        <x:v>1.7023657289002E-2</x:v>
      </x:c>
      <x:c r="H88" s="18">
        <x:v>5.2124055251493004E-4</x:v>
      </x:c>
      <x:c r="I88" s="18">
        <x:v>9.5135394200815002E-2</x:v>
      </x:c>
      <x:c r="J88" s="18">
        <x:v>5.2684479457342996E-2</x:v>
      </x:c>
      <x:c r="K88" s="19">
        <x:v>5.4332981320571003E-2</x:v>
      </x:c>
      <x:c r="L88" s="19">
        <x:v>5.4332981320571003E-2</x:v>
      </x:c>
      <x:c r="M88" s="18">
        <x:v>3.4571367238847996E-2</x:v>
      </x:c>
      <x:c r="N88" s="18">
        <x:v>3.4571367238847996E-2</x:v>
      </x:c>
      <x:c r="O88" s="13">
        <x:v>1.0487267660228445</x:v>
      </x:c>
      <x:c r="P88" s="26" t="n">
        <x:v>1.4509</x:v>
      </x:c>
      <x:c r="Q88" s="26" t="n">
        <x:v>1.3934</x:v>
      </x:c>
    </x:row>
    <x:row r="89">
      <x:c r="A89" s="9">
        <x:v>43965</x:v>
      </x:c>
      <x:c r="B89" s="8">
        <x:v>23.572744014733001</x:v>
      </x:c>
      <x:c r="C89" s="8">
        <x:v>15.834279228150001</x:v>
      </x:c>
      <x:c r="D89" s="8">
        <x:v>20</x:v>
      </x:c>
      <x:c r="E89" s="8">
        <x:v>12.9296875</x:v>
      </x:c>
      <x:c r="F89" s="23">
        <x:v>1.1808417768572075</x:v>
      </x:c>
      <x:c r="G89" s="18">
        <x:v>1.9181585677749E-2</x:v>
      </x:c>
      <x:c r="H89" s="18">
        <x:v>5.6467726522456E-3</x:v>
      </x:c>
      <x:c r="I89" s="18">
        <x:v>9.9568655643422002E-2</x:v>
      </x:c>
      <x:c r="J89" s="18">
        <x:v>5.7710025975801001E-2</x:v>
      </x:c>
      <x:c r="K89" s="19">
        <x:v>6.2869000417277998E-2</x:v>
      </x:c>
      <x:c r="L89" s="19">
        <x:v>6.2869000417277998E-2</x:v>
      </x:c>
      <x:c r="M89" s="18">
        <x:v>4.0984543699490998E-2</x:v>
      </x:c>
      <x:c r="N89" s="18">
        <x:v>4.0984543699490998E-2</x:v>
      </x:c>
      <x:c r="O89" s="13">
        <x:v>1.0389958342754928</x:v>
      </x:c>
      <x:c r="P89" s="26" t="n">
        <x:v>1.4509</x:v>
      </x:c>
      <x:c r="Q89" s="26" t="n">
        <x:v>1.402</x:v>
      </x:c>
    </x:row>
    <x:row r="90">
      <x:c r="A90" s="9">
        <x:v>43966</x:v>
      </x:c>
      <x:c r="B90" s="8">
        <x:v>23.941068139963001</x:v>
      </x:c>
      <x:c r="C90" s="8">
        <x:v>16.969353007946001</x:v>
      </x:c>
      <x:c r="D90" s="8">
        <x:v>21.153846153846001</x:v>
      </x:c>
      <x:c r="E90" s="8">
        <x:v>13.7109375</x:v>
      </x:c>
      <x:c r="F90" s="23">
        <x:v>1.1894380120043875</x:v>
      </x:c>
      <x:c r="G90" s="18">
        <x:v>8.7915601023017004E-3</x:v>
      </x:c>
      <x:c r="H90" s="18">
        <x:v>-4.3436712709582995E-3</x:v>
      </x:c>
      <x:c r="I90" s="18">
        <x:v>8.8785046728972E-2</x:v>
      </x:c>
      <x:c r="J90" s="18">
        <x:v>4.7658932938885006E-2</x:v>
      </x:c>
      <x:c r="K90" s="19">
        <x:v>5.3206690170508997E-2</x:v>
      </x:c>
      <x:c r="L90" s="19">
        <x:v>5.3206690170508997E-2</x:v>
      </x:c>
      <x:c r="M90" s="18">
        <x:v>3.2330712681862002E-2</x:v>
      </x:c>
      <x:c r="N90" s="18">
        <x:v>3.2330712681862002E-2</x:v>
      </x:c>
      <x:c r="O90" s="13">
        <x:v>1.0414804905812727</x:v>
      </x:c>
      <x:c r="P90" s="26" t="n">
        <x:v>1.4517</x:v>
      </x:c>
      <x:c r="Q90" s="26" t="n">
        <x:v>1.4212</x:v>
      </x:c>
    </x:row>
    <x:row r="91">
      <x:c r="A91" s="9">
        <x:v>43969</x:v>
      </x:c>
      <x:c r="B91" s="8">
        <x:v>21.117249846532001</x:v>
      </x:c>
      <x:c r="C91" s="8">
        <x:v>14.074914869466999</x:v>
      </x:c>
      <x:c r="D91" s="8">
        <x:v>14.615384615385</x:v>
      </x:c>
      <x:c r="E91" s="8">
        <x:v>11.484375</x:v>
      </x:c>
      <x:c r="F91" s="23">
        <x:v>1.15322981082846</x:v>
      </x:c>
      <x:c r="G91" s="18">
        <x:v>6.0741687979537998E-3</x:v>
      </x:c>
      <x:c r="H91" s="18">
        <x:v>-5.1255320997306997E-3</x:v>
      </x:c>
      <x:c r="I91" s="18">
        <x:v>9.3218308171579001E-2</x:v>
      </x:c>
      <x:c r="J91" s="18">
        <x:v>5.0255465338905993E-2</x:v>
      </x:c>
      <x:c r="K91" s="19">
        <x:v>5.8010020777675003E-2</x:v>
      </x:c>
      <x:c r="L91" s="19">
        <x:v>5.8010020777675003E-2</x:v>
      </x:c>
      <x:c r="M91" s="18">
        <x:v>3.5700736443062001E-2</x:v>
      </x:c>
      <x:c r="N91" s="18">
        <x:v>3.5700736443062001E-2</x:v>
      </x:c>
      <x:c r="O91" s="13">
        <x:v>1.0401314619063124</x:v>
      </x:c>
      <x:c r="P91" s="26" t="n">
        <x:v>1.4509</x:v>
      </x:c>
      <x:c r="Q91" s="26" t="n">
        <x:v>1.4552</x:v>
      </x:c>
    </x:row>
    <x:row r="92">
      <x:c r="A92" s="9">
        <x:v>43970</x:v>
      </x:c>
      <x:c r="B92" s="8">
        <x:v>23.265807243708</x:v>
      </x:c>
      <x:c r="C92" s="8">
        <x:v>17.309875141884</x:v>
      </x:c>
      <x:c r="D92" s="8">
        <x:v>18</x:v>
      </x:c>
      <x:c r="E92" s="8">
        <x:v>13.095703125</x:v>
      </x:c>
      <x:c r="F92" s="23">
        <x:v>1.1791784637764799</x:v>
      </x:c>
      <x:c r="G92" s="18">
        <x:v>9.9904092071610995E-3</x:v>
      </x:c>
      <x:c r="H92" s="18">
        <x:v>-4.3436712709576995E-4</x:v>
      </x:c>
      <x:c r="I92" s="18">
        <x:v>9.2978672417925012E-2</x:v>
      </x:c>
      <x:c r="J92" s="18">
        <x:v>5.3522070556613004E-2</x:v>
      </x:c>
      <x:c r="K92" s="19">
        <x:v>5.2633009360640998E-2</x:v>
      </x:c>
      <x:c r="L92" s="19">
        <x:v>5.2633009360640998E-2</x:v>
      </x:c>
      <x:c r="M92" s="18">
        <x:v>2.9864445737307E-2</x:v>
      </x:c>
      <x:c r="N92" s="18">
        <x:v>2.9864445737307E-2</x:v>
      </x:c>
      <x:c r="O92" s="13">
        <x:v>1.0521687347333437</x:v>
      </x:c>
      <x:c r="P92" s="26" t="n">
        <x:v>1.4499</x:v>
      </x:c>
      <x:c r="Q92" s="26" t="n">
        <x:v>1.4352</x:v>
      </x:c>
    </x:row>
    <x:row r="93">
      <x:c r="A93" s="9">
        <x:v>43971</x:v>
      </x:c>
      <x:c r="B93" s="8">
        <x:v>22.283609576427001</x:v>
      </x:c>
      <x:c r="C93" s="8">
        <x:v>15.039727582293001</x:v>
      </x:c>
      <x:c r="D93" s="8">
        <x:v>15.615384615385</x:v>
      </x:c>
      <x:c r="E93" s="8">
        <x:v>11.85546875</x:v>
      </x:c>
      <x:c r="F93" s="23">
        <x:v>1.1619854763102624</x:v>
      </x:c>
      <x:c r="G93" s="18">
        <x:v>1.9021739130434999E-2</x:v>
      </x:c>
      <x:c r="H93" s="18">
        <x:v>7.1236208843715003E-3</x:v>
      </x:c>
      <x:c r="I93" s="18">
        <x:v>0.10496046010064999</x:v>
      </x:c>
      <x:c r="J93" s="18">
        <x:v>6.667225060681399E-2</x:v>
      </x:c>
      <x:c r="K93" s="19">
        <x:v>6.6384769050227999E-2</x:v>
      </x:c>
      <x:c r="L93" s="19">
        <x:v>6.6384769050227999E-2</x:v>
      </x:c>
      <x:c r="M93" s="18">
        <x:v>4.3401134522011997E-2</x:v>
      </x:c>
      <x:c r="N93" s="18">
        <x:v>4.3401134522011997E-2</x:v>
      </x:c>
      <x:c r="O93" s="13">
        <x:v>1.041323467888231</x:v>
      </x:c>
      <x:c r="P93" s="26" t="n">
        <x:v>1.4503</x:v>
      </x:c>
      <x:c r="Q93" s="26" t="n">
        <x:v>1.4503</x:v>
      </x:c>
    </x:row>
    <x:row r="94">
      <x:c r="A94" s="9">
        <x:v>43972</x:v>
      </x:c>
      <x:c r="B94" s="8">
        <x:v>20.196439533456001</x:v>
      </x:c>
      <x:c r="C94" s="8">
        <x:v>12.315550510783</x:v>
      </x:c>
      <x:c r="D94" s="8">
        <x:v>11.846153846153999</x:v>
      </x:c>
      <x:c r="E94" s="8">
        <x:v>10.546875</x:v>
      </x:c>
      <x:c r="F94" s="23">
        <x:v>1.1372625472259825</x:v>
      </x:c>
      <x:c r="G94" s="18">
        <x:v>1.3666879795396001E-2</x:v>
      </x:c>
      <x:c r="H94" s="18">
        <x:v>-4.3436712709576995E-4</x:v>
      </x:c>
      <x:c r="I94" s="18">
        <x:v>9.2379583033789001E-2</x:v>
      </x:c>
      <x:c r="J94" s="18">
        <x:v>5.1176815540387006E-2</x:v>
      </x:c>
      <x:c r="K94" s="19">
        <x:v>5.3674587522653E-2</x:v>
      </x:c>
      <x:c r="L94" s="19">
        <x:v>5.3674587522653E-2</x:v>
      </x:c>
      <x:c r="M94" s="18">
        <x:v>3.3224828409033E-2</x:v>
      </x:c>
      <x:c r="N94" s="18">
        <x:v>3.3224828409033E-2</x:v>
      </x:c>
      <x:c r="O94" s="13">
        <x:v>1.0315383985952677</x:v>
      </x:c>
      <x:c r="P94" s="26" t="n">
        <x:v>1.4505</x:v>
      </x:c>
      <x:c r="Q94" s="26" t="n">
        <x:v>1.4339</x:v>
      </x:c>
    </x:row>
    <x:row r="95">
      <x:c r="A95" s="9">
        <x:v>43973</x:v>
      </x:c>
      <x:c r="B95" s="8">
        <x:v>17.679558011049998</x:v>
      </x:c>
      <x:c r="C95" s="8">
        <x:v>10.272417707151</x:v>
      </x:c>
      <x:c r="D95" s="8">
        <x:v>9.6153846153846008</x:v>
      </x:c>
      <x:c r="E95" s="8">
        <x:v>8.955078125</x:v>
      </x:c>
      <x:c r="F95" s="23">
        <x:v>1.1163060961464639</x:v>
      </x:c>
      <x:c r="G95" s="18">
        <x:v>8.9514066496163003E-3</x:v>
      </x:c>
      <x:c r="H95" s="18">
        <x:v>-4.0830509947006998E-3</x:v>
      </x:c>
      <x:c r="I95" s="18">
        <x:v>8.3632878025400995E-2</x:v>
      </x:c>
      <x:c r="J95" s="18">
        <x:v>4.3973532132960999E-2</x:v>
      </x:c>
      <x:c r="K95" s="19">
        <x:v>4.0345943701070003E-2</x:v>
      </x:c>
      <x:c r="L95" s="19">
        <x:v>4.0345943701070003E-2</x:v>
      </x:c>
      <x:c r="M95" s="18">
        <x:v>1.9570267773362002E-2</x:v>
      </x:c>
      <x:c r="N95" s="18">
        <x:v>1.9570267773362002E-2</x:v>
      </x:c>
      <x:c r="O95" s="13">
        <x:v>1.0125818824879915</x:v>
      </x:c>
      <x:c r="P95" s="26" t="n">
        <x:v>1.4533</x:v>
      </x:c>
      <x:c r="Q95" s="26" t="n">
        <x:v>1.4331</x:v>
      </x:c>
    </x:row>
    <x:row r="96">
      <x:c r="A96" s="9">
        <x:v>43976</x:v>
      </x:c>
      <x:c r="B96" s="8">
        <x:v>16.267648864333999</x:v>
      </x:c>
      <x:c r="C96" s="8">
        <x:v>9.3076049943246009</x:v>
      </x:c>
      <x:c r="D96" s="8">
        <x:v>7.8461538461537996</x:v>
      </x:c>
      <x:c r="E96" s="8">
        <x:v>8.857421875</x:v>
      </x:c>
      <x:c r="F96" s="23">
        <x:v>1.1056970739495311</x:v>
      </x:c>
      <x:c r="G96" s="18">
        <x:v>-1.2867647058824001E-2</x:v>
      </x:c>
      <x:c r="H96" s="18">
        <x:v>-2.5019546520718999E-2</x:v>
      </x:c>
      <x:c r="I96" s="18">
        <x:v>6.6618739515935999E-2</x:v>
      </x:c>
      <x:c r="J96" s="18">
        <x:v>2.5965323768724E-2</x:v>
      </x:c>
      <x:c r="K96" s="19">
        <x:v>2.1009970661212001E-2</x:v>
      </x:c>
      <x:c r="L96" s="19">
        <x:v>2.1009970661212001E-2</x:v>
      </x:c>
      <x:c r="M96" s="18">
        <x:v>1.9691244381954999E-3</x:v>
      </x:c>
      <x:c r="N96" s="18">
        <x:v>1.9691244381954999E-3</x:v>
      </x:c>
      <x:c r="O96" s="13">
        <x:v>1.0129750784283373</x:v>
      </x:c>
      <x:c r="P96" s="26" t="n">
        <x:v>1.4521</x:v>
      </x:c>
      <x:c r="Q96" s="26" t="n">
        <x:v>1.431</x:v>
      </x:c>
    </x:row>
    <x:row r="97">
      <x:c r="A97" s="9">
        <x:v>43977</x:v>
      </x:c>
      <x:c r="B97" s="8">
        <x:v>19.152854511971</x:v>
      </x:c>
      <x:c r="C97" s="8">
        <x:v>12.599318955732</x:v>
      </x:c>
      <x:c r="D97" s="8">
        <x:v>11.538461538462</x:v>
      </x:c>
      <x:c r="E97" s="8">
        <x:v>10.888671875</x:v>
      </x:c>
      <x:c r="F97" s="23">
        <x:v>1.1354482672029125</x:v>
      </x:c>
      <x:c r="G97" s="18">
        <x:v>-1.1429028132992E-2</x:v>
      </x:c>
      <x:c r="H97" s="18">
        <x:v>-2.1110242376857002E-2</x:v>
      </x:c>
      <x:c r="I97" s="18">
        <x:v>6.6139468008626995E-2</x:v>
      </x:c>
      <x:c r="J97" s="18">
        <x:v>2.7389228583467998E-2</x:v>
      </x:c>
      <x:c r="K97" s="19">
        <x:v>1.8850112797966001E-2</x:v>
      </x:c>
      <x:c r="L97" s="19">
        <x:v>1.8850112797966001E-2</x:v>
      </x:c>
      <x:c r="M97" s="18">
        <x:v>2.5554878742601E-3</x:v>
      </x:c>
      <x:c r="N97" s="18">
        <x:v>2.5554878742601E-3</x:v>
      </x:c>
      <x:c r="O97" s="13">
        <x:v>1.032412818121095</x:v>
      </x:c>
      <x:c r="P97" s="26" t="n">
        <x:v>1.4493</x:v>
      </x:c>
      <x:c r="Q97" s="26" t="n">
        <x:v>1.4374</x:v>
      </x:c>
    </x:row>
    <x:row r="98">
      <x:c r="A98" s="9">
        <x:v>43978</x:v>
      </x:c>
      <x:c r="B98" s="8">
        <x:v>17.92510742787</x:v>
      </x:c>
      <x:c r="C98" s="8">
        <x:v>10.499432463110001</x:v>
      </x:c>
      <x:c r="D98" s="8">
        <x:v>9</x:v>
      </x:c>
      <x:c r="E98" s="8">
        <x:v>9.404296875</x:v>
      </x:c>
      <x:c r="F98" s="23">
        <x:v>1.1170720919149499</x:v>
      </x:c>
      <x:c r="G98" s="18">
        <x:v>-3.9961636828657999E-4</x:v>
      </x:c>
      <x:c r="H98" s="18">
        <x:v>-1.0077317348623001E-2</x:v>
      </x:c>
      <x:c r="I98" s="18">
        <x:v>8.6149053438773007E-2</x:v>
      </x:c>
      <x:c r="J98" s="18">
        <x:v>4.5481196127079994E-2</x:v>
      </x:c>
      <x:c r="K98" s="19">
        <x:v>4.3383180951145996E-2</x:v>
      </x:c>
      <x:c r="L98" s="19">
        <x:v>4.3383180951145996E-2</x:v>
      </x:c>
      <x:c r="M98" s="18">
        <x:v>2.5691433608761999E-2</x:v>
      </x:c>
      <x:c r="N98" s="18">
        <x:v>2.5691433608761999E-2</x:v>
      </x:c>
      <x:c r="O98" s="13">
        <x:v>1.0243525842255334</x:v>
      </x:c>
      <x:c r="P98" s="26" t="n">
        <x:v>1.4476</x:v>
      </x:c>
      <x:c r="Q98" s="26" t="n">
        <x:v>1.4259</x:v>
      </x:c>
    </x:row>
    <x:row r="99">
      <x:c r="A99" s="9">
        <x:v>43979</x:v>
      </x:c>
      <x:c r="B99" s="8">
        <x:v>18.232044198895</x:v>
      </x:c>
      <x:c r="C99" s="8">
        <x:v>10.102156640182001</x:v>
      </x:c>
      <x:c r="D99" s="8">
        <x:v>8.7692307692308002</x:v>
      </x:c>
      <x:c r="E99" s="8">
        <x:v>9.2578125</x:v>
      </x:c>
      <x:c r="F99" s="23">
        <x:v>1.1159031102707695</x:v>
      </x:c>
      <x:c r="G99" s="18">
        <x:v>-8.0722506393861998E-3</x:v>
      </x:c>
      <x:c r="H99" s="18">
        <x:v>-1.6853444531317999E-2</x:v>
      </x:c>
      <x:c r="I99" s="18">
        <x:v>6.9614186436616002E-2</x:v>
      </x:c>
      <x:c r="J99" s="18">
        <x:v>3.1242147593813E-2</x:v>
      </x:c>
      <x:c r="K99" s="19">
        <x:v>3.6833013204699998E-2</x:v>
      </x:c>
      <x:c r="L99" s="19">
        <x:v>3.6833013204699998E-2</x:v>
      </x:c>
      <x:c r="M99" s="18">
        <x:v>2.2612004267570998E-2</x:v>
      </x:c>
      <x:c r="N99" s="18">
        <x:v>2.2612004267570998E-2</x:v>
      </x:c>
      <x:c r="O99" s="13">
        <x:v>1.0238837571893691</x:v>
      </x:c>
      <x:c r="P99" s="26" t="n">
        <x:v>1.4471</x:v>
      </x:c>
      <x:c r="Q99" s="26" t="n">
        <x:v>1.4339</x:v>
      </x:c>
    </x:row>
    <x:row r="100">
      <x:c r="A100" s="9">
        <x:v>43980</x:v>
      </x:c>
      <x:c r="B100" s="8">
        <x:v>19.03007980356</x:v>
      </x:c>
      <x:c r="C100" s="8">
        <x:v>11.180476730988</x:v>
      </x:c>
      <x:c r="D100" s="8">
        <x:v>8.7692307692308002</x:v>
      </x:c>
      <x:c r="E100" s="8">
        <x:v>9.794921875</x:v>
      </x:c>
      <x:c r="F100" s="23">
        <x:v>1.1219367729469469</x:v>
      </x:c>
      <x:c r="G100" s="18">
        <x:v>-5.5147058823530005E-3</x:v>
      </x:c>
      <x:c r="H100" s="18">
        <x:v>-1.3291634089132E-2</x:v>
      </x:c>
      <x:c r="I100" s="18">
        <x:v>7.0692547328061003E-2</x:v>
      </x:c>
      <x:c r="J100" s="18">
        <x:v>3.5765139499007004E-2</x:v>
      </x:c>
      <x:c r="K100" s="19">
        <x:v>3.4469725615063E-2</x:v>
      </x:c>
      <x:c r="L100" s="19">
        <x:v>3.4469725615063E-2</x:v>
      </x:c>
      <x:c r="M100" s="18">
        <x:v>1.7239629714622E-2</x:v>
      </x:c>
      <x:c r="N100" s="18">
        <x:v>1.7239629714622E-2</x:v>
      </x:c>
      <x:c r="O100" s="13">
        <x:v>1.0313174961771674</x:v>
      </x:c>
      <x:c r="P100" s="26" t="n">
        <x:v>1.4469</x:v>
      </x:c>
      <x:c r="Q100" s="26" t="n">
        <x:v>1.4328</x:v>
      </x:c>
    </x:row>
    <x:row r="101">
      <x:c r="A101" s="9">
        <x:v>43983</x:v>
      </x:c>
      <x:c r="B101" s="8">
        <x:v>23.449969306322998</x:v>
      </x:c>
      <x:c r="C101" s="8">
        <x:v>15.66401816118</x:v>
      </x:c>
      <x:c r="D101" s="8">
        <x:v>15.384615384615</x:v>
      </x:c>
      <x:c r="E101" s="8">
        <x:v>13.330078125</x:v>
      </x:c>
      <x:c r="F101" s="23">
        <x:v>1.169571702442795</x:v>
      </x:c>
      <x:c r="G101" s="18">
        <x:v>-2.2378516624042E-3</x:v>
      </x:c>
      <x:c r="H101" s="18">
        <x:v>-8.7742159673356006E-3</x:v>
      </x:c>
      <x:c r="I101" s="18">
        <x:v>7.9079798705967E-2</x:v>
      </x:c>
      <x:c r="J101" s="18">
        <x:v>4.2298350011584003E-2</x:v>
      </x:c>
      <x:c r="K101" s="19">
        <x:v>4.4793573165455E-2</x:v>
      </x:c>
      <x:c r="L101" s="19">
        <x:v>4.4793573165455E-2</x:v>
      </x:c>
      <x:c r="M101" s="18">
        <x:v>2.5293370999308999E-2</x:v>
      </x:c>
      <x:c r="N101" s="18">
        <x:v>2.5293370999308999E-2</x:v>
      </x:c>
      <x:c r="O101" s="13">
        <x:v>1.0604189344746242</x:v>
      </x:c>
      <x:c r="P101" s="26" t="n">
        <x:v>1.4463</x:v>
      </x:c>
      <x:c r="Q101" s="26" t="n">
        <x:v>1.4474</x:v>
      </x:c>
    </x:row>
    <x:row r="102">
      <x:c r="A102" s="9">
        <x:v>43984</x:v>
      </x:c>
      <x:c r="B102" s="8">
        <x:v>24.248004910988001</x:v>
      </x:c>
      <x:c r="C102" s="8">
        <x:v>14.869466515322999</x:v>
      </x:c>
      <x:c r="D102" s="8">
        <x:v>17.076923076922998</x:v>
      </x:c>
      <x:c r="E102" s="8">
        <x:v>12.890625</x:v>
      </x:c>
      <x:c r="F102" s="23">
        <x:v>1.1727125487580849</x:v>
      </x:c>
      <x:c r="G102" s="18">
        <x:v>2.4376598465473E-2</x:v>
      </x:c>
      <x:c r="H102" s="18">
        <x:v>1.6679697680479E-2</x:v>
      </x:c>
      <x:c r="I102" s="18">
        <x:v>0.10687754612988</x:v>
      </x:c>
      <x:c r="J102" s="18">
        <x:v>7.0357651412738004E-2</x:v>
      </x:c>
      <x:c r="K102" s="19">
        <x:v>7.6657045144155E-2</x:v>
      </x:c>
      <x:c r="L102" s="19">
        <x:v>7.6657045144155E-2</x:v>
      </x:c>
      <x:c r="M102" s="18">
        <x:v>5.5872945910057002E-2</x:v>
      </x:c>
      <x:c r="N102" s="18">
        <x:v>5.5872945910057002E-2</x:v>
      </x:c>
      <x:c r="O102" s="13">
        <x:v>1.0617882354312269</x:v>
      </x:c>
      <x:c r="P102" s="26" t="n">
        <x:v>1.4401</x:v>
      </x:c>
      <x:c r="Q102" s="26" t="n">
        <x:v>1.4433</x:v>
      </x:c>
    </x:row>
    <x:row r="103">
      <x:c r="A103" s="9">
        <x:v>43985</x:v>
      </x:c>
      <x:c r="B103" s="8">
        <x:v>24.616329036219</x:v>
      </x:c>
      <x:c r="C103" s="8">
        <x:v>14.585698070375001</x:v>
      </x:c>
      <x:c r="D103" s="8">
        <x:v>17.923076923077002</x:v>
      </x:c>
      <x:c r="E103" s="8">
        <x:v>13.037109375</x:v>
      </x:c>
      <x:c r="F103" s="23">
        <x:v>1.1754055335116775</x:v>
      </x:c>
      <x:c r="G103" s="18">
        <x:v>2.7653452685421999E-2</x:v>
      </x:c>
      <x:c r="H103" s="18">
        <x:v>1.7548431934671E-2</x:v>
      </x:c>
      <x:c r="I103" s="18">
        <x:v>0.1052000958543</x:v>
      </x:c>
      <x:c r="J103" s="18">
        <x:v>6.7258564399453005E-2</x:v>
      </x:c>
      <x:c r="K103" s="19">
        <x:v>7.8282866295206005E-2</x:v>
      </x:c>
      <x:c r="L103" s="19">
        <x:v>7.8282866295206005E-2</x:v>
      </x:c>
      <x:c r="M103" s="18">
        <x:v>6.0039802992778994E-2</x:v>
      </x:c>
      <x:c r="N103" s="18">
        <x:v>6.0039802992778994E-2</x:v>
      </x:c>
      <x:c r="O103" s="13">
        <x:v>1.0622960613975581</x:v>
      </x:c>
      <x:c r="P103" s="26" t="n">
        <x:v>1.4355</x:v>
      </x:c>
      <x:c r="Q103" s="26" t="n">
        <x:v>1.4304</x:v>
      </x:c>
    </x:row>
    <x:row r="104">
      <x:c r="A104" s="9">
        <x:v>43986</x:v>
      </x:c>
      <x:c r="B104" s="8">
        <x:v>24.063842848373</x:v>
      </x:c>
      <x:c r="C104" s="8">
        <x:v>14.245175936436</x:v>
      </x:c>
      <x:c r="D104" s="8">
        <x:v>18</x:v>
      </x:c>
      <x:c r="E104" s="8">
        <x:v>13.06640625</x:v>
      </x:c>
      <x:c r="F104" s="23">
        <x:v>1.1734385625870225</x:v>
      </x:c>
      <x:c r="G104" s="18">
        <x:v>2.8292838874680003E-2</x:v>
      </x:c>
      <x:c r="H104" s="18">
        <x:v>1.7287811658414001E-2</x:v>
      </x:c>
      <x:c r="I104" s="18">
        <x:v>0.10496046010064999</x:v>
      </x:c>
      <x:c r="J104" s="18">
        <x:v>6.8263673703143998E-2</x:v>
      </x:c>
      <x:c r="K104" s="19">
        <x:v>7.6810178779253002E-2</x:v>
      </x:c>
      <x:c r="L104" s="19">
        <x:v>7.6810178779253002E-2</x:v>
      </x:c>
      <x:c r="M104" s="18">
        <x:v>6.2971674642535003E-2</x:v>
      </x:c>
      <x:c r="N104" s="18">
        <x:v>6.2971674642535003E-2</x:v>
      </x:c>
      <x:c r="O104" s="13">
        <x:v>1.0626380351614619</x:v>
      </x:c>
      <x:c r="P104" s="26" t="n">
        <x:v>1.433</x:v>
      </x:c>
      <x:c r="Q104" s="26" t="n">
        <x:v>1.4179</x:v>
      </x:c>
    </x:row>
    <x:row r="105">
      <x:c r="A105" s="9">
        <x:v>43987</x:v>
      </x:c>
      <x:c r="B105" s="8">
        <x:v>24.861878453039001</x:v>
      </x:c>
      <x:c r="C105" s="8">
        <x:v>14.812712826334</x:v>
      </x:c>
      <x:c r="D105" s="8">
        <x:v>18.538461538461998</x:v>
      </x:c>
      <x:c r="E105" s="8">
        <x:v>14.287109375</x:v>
      </x:c>
      <x:c r="F105" s="23">
        <x:v>1.1812504054820876</x:v>
      </x:c>
      <x:c r="G105" s="18">
        <x:v>2.8212915601023E-2</x:v>
      </x:c>
      <x:c r="H105" s="18">
        <x:v>1.5463469724611E-2</x:v>
      </x:c>
      <x:c r="I105" s="18">
        <x:v>0.10376228133236999</x:v>
      </x:c>
      <x:c r="J105" s="18">
        <x:v>6.5499623098700999E-2</x:v>
      </x:c>
      <x:c r="K105" s="19">
        <x:v>7.8988538418939006E-2</x:v>
      </x:c>
      <x:c r="L105" s="19">
        <x:v>7.8988538418939006E-2</x:v>
      </x:c>
      <x:c r="M105" s="18">
        <x:v>6.5094457348555998E-2</x:v>
      </x:c>
      <x:c r="N105" s="18">
        <x:v>6.5094457348555998E-2</x:v>
      </x:c>
      <x:c r="O105" s="13">
        <x:v>1.0644446146995736</x:v>
      </x:c>
      <x:c r="P105" s="26" t="n">
        <x:v>1.4298</x:v>
      </x:c>
      <x:c r="Q105" s="26" t="n">
        <x:v>1.4181</x:v>
      </x:c>
    </x:row>
    <x:row r="106">
      <x:c r="A106" s="9">
        <x:v>43990</x:v>
      </x:c>
      <x:c r="B106" s="8">
        <x:v>24.677716390423999</x:v>
      </x:c>
      <x:c r="C106" s="8">
        <x:v>14.472190692394999</x:v>
      </x:c>
      <x:c r="D106" s="8">
        <x:v>19.461538461538002</x:v>
      </x:c>
      <x:c r="E106" s="8">
        <x:v>13.984375</x:v>
      </x:c>
      <x:c r="F106" s="23">
        <x:v>1.1814895513608925</x:v>
      </x:c>
      <x:c r="G106" s="18">
        <x:v>3.2848465473145995E-2</x:v>
      </x:c>
      <x:c r="H106" s="18">
        <x:v>2.0849622100599E-2</x:v>
      </x:c>
      <x:c r="I106" s="18">
        <x:v>0.10651809249939999</x:v>
      </x:c>
      <x:c r="J106" s="18">
        <x:v>6.608593689134E-2</x:v>
      </x:c>
      <x:c r="K106" s="19">
        <x:v>8.0526628816463011E-2</x:v>
      </x:c>
      <x:c r="L106" s="19">
        <x:v>8.0526628816463011E-2</x:v>
      </x:c>
      <x:c r="M106" s="18">
        <x:v>6.4100771499588996E-2</x:v>
      </x:c>
      <x:c r="N106" s="18">
        <x:v>6.4100771499588996E-2</x:v>
      </x:c>
      <x:c r="O106" s="13">
        <x:v>1.0646576413696087</x:v>
      </x:c>
      <x:c r="P106" s="26" t="n">
        <x:v>1.4295</x:v>
      </x:c>
      <x:c r="Q106" s="26" t="n">
        <x:v>1.4042</x:v>
      </x:c>
    </x:row>
    <x:row r="107">
      <x:c r="A107" s="9">
        <x:v>43991</x:v>
      </x:c>
      <x:c r="B107" s="8">
        <x:v>24.984653161449</x:v>
      </x:c>
      <x:c r="C107" s="8">
        <x:v>15.777525539159999</x:v>
      </x:c>
      <x:c r="D107" s="8">
        <x:v>19.384615384615</x:v>
      </x:c>
      <x:c r="E107" s="8">
        <x:v>15.546875</x:v>
      </x:c>
      <x:c r="F107" s="23">
        <x:v>1.18923417271306</x:v>
      </x:c>
      <x:c r="G107" s="18">
        <x:v>3.8363171355499E-2</x:v>
      </x:c>
      <x:c r="H107" s="18">
        <x:v>2.4585179393623001E-2</x:v>
      </x:c>
      <x:c r="I107" s="18">
        <x:v>0.10615863886892001</x:v>
      </x:c>
      <x:c r="J107" s="18">
        <x:v>6.8096155498722999E-2</x:v>
      </x:c>
      <x:c r="K107" s="19">
        <x:v>7.8030523620032002E-2</x:v>
      </x:c>
      <x:c r="L107" s="19">
        <x:v>7.8030523620032002E-2</x:v>
      </x:c>
      <x:c r="M107" s="18">
        <x:v>6.1998469300019995E-2</x:v>
      </x:c>
      <x:c r="N107" s="18">
        <x:v>6.1998469300019995E-2</x:v>
      </x:c>
      <x:c r="O107" s="13">
        <x:v>1.0709395536799133</x:v>
      </x:c>
      <x:c r="P107" s="26" t="n">
        <x:v>1.4307</x:v>
      </x:c>
      <x:c r="Q107" s="26" t="n">
        <x:v>1.4057</x:v>
      </x:c>
    </x:row>
    <x:row r="108">
      <x:c r="A108" s="9">
        <x:v>43992</x:v>
      </x:c>
      <x:c r="B108" s="8">
        <x:v>26.212400245548999</x:v>
      </x:c>
      <x:c r="C108" s="8">
        <x:v>16.742338251985998</x:v>
      </x:c>
      <x:c r="D108" s="8">
        <x:v>19.461538461538002</x:v>
      </x:c>
      <x:c r="E108" s="8">
        <x:v>16.25</x:v>
      </x:c>
      <x:c r="F108" s="23">
        <x:v>1.1966656923976826</x:v>
      </x:c>
      <x:c r="G108" s="18">
        <x:v>4.4677109974423999E-2</x:v>
      </x:c>
      <x:c r="H108" s="18">
        <x:v>3.2230040830509996E-2</x:v>
      </x:c>
      <x:c r="I108" s="18">
        <x:v>0.11214953271028</x:v>
      </x:c>
      <x:c r="J108" s="18">
        <x:v>7.5550716212781005E-2</x:v>
      </x:c>
      <x:c r="K108" s="19">
        <x:v>8.5378028116593008E-2</x:v>
      </x:c>
      <x:c r="L108" s="19">
        <x:v>8.5378028116593008E-2</x:v>
      </x:c>
      <x:c r="M108" s="18">
        <x:v>6.6076486739062995E-2</x:v>
      </x:c>
      <x:c r="N108" s="18">
        <x:v>6.6076486739062995E-2</x:v>
      </x:c>
      <x:c r="O108" s="13">
        <x:v>1.0720780816786815</x:v>
      </x:c>
      <x:c r="P108" s="26" t="n">
        <x:v>1.4311</x:v>
      </x:c>
      <x:c r="Q108" s="26" t="n">
        <x:v>1.4213</x:v>
      </x:c>
    </x:row>
    <x:row r="109">
      <x:c r="A109" s="9">
        <x:v>43993</x:v>
      </x:c>
      <x:c r="B109" s="8">
        <x:v>25.598526703499001</x:v>
      </x:c>
      <x:c r="C109" s="8">
        <x:v>17.423382519863999</x:v>
      </x:c>
      <x:c r="D109" s="8">
        <x:v>20.230769230768999</x:v>
      </x:c>
      <x:c r="E109" s="8">
        <x:v>15.3125</x:v>
      </x:c>
      <x:c r="F109" s="23">
        <x:v>1.1964129461353301</x:v>
      </x:c>
      <x:c r="G109" s="18">
        <x:v>4.5076726342711003E-2</x:v>
      </x:c>
      <x:c r="H109" s="18">
        <x:v>3.3098775084701999E-2</x:v>
      </x:c>
      <x:c r="I109" s="18">
        <x:v>0.11538461538462</x:v>
      </x:c>
      <x:c r="J109" s="18">
        <x:v>8.0576262731238996E-2</x:v>
      </x:c>
      <x:c r="K109" s="19">
        <x:v>8.6633041334584993E-2</x:v>
      </x:c>
      <x:c r="L109" s="19">
        <x:v>8.6633041334584993E-2</x:v>
      </x:c>
      <x:c r="M109" s="18">
        <x:v>6.4611095608505004E-2</x:v>
      </x:c>
      <x:c r="N109" s="18">
        <x:v>6.4611095608505004E-2</x:v>
      </x:c>
      <x:c r="O109" s="13">
        <x:v>1.067601402036334</x:v>
      </x:c>
      <x:c r="P109" s="26" t="n">
        <x:v>1.4327</x:v>
      </x:c>
      <x:c r="Q109" s="26" t="n">
        <x:v>1.4321</x:v>
      </x:c>
    </x:row>
    <x:row r="110">
      <x:c r="A110" s="9">
        <x:v>43994</x:v>
      </x:c>
      <x:c r="B110" s="8">
        <x:v>25.905463474524002</x:v>
      </x:c>
      <x:c r="C110" s="8">
        <x:v>17.650397275823</x:v>
      </x:c>
      <x:c r="D110" s="8">
        <x:v>20.307692307692001</x:v>
      </x:c>
      <x:c r="E110" s="8">
        <x:v>15.83984375</x:v>
      </x:c>
      <x:c r="F110" s="23">
        <x:v>1.1992584920200975</x:v>
      </x:c>
      <x:c r="G110" s="18">
        <x:v>3.5246163682863998E-2</x:v>
      </x:c>
      <x:c r="H110" s="18">
        <x:v>2.5280166796976998E-2</x:v>
      </x:c>
      <x:c r="I110" s="18">
        <x:v>0.11202971483344999</x:v>
      </x:c>
      <x:c r="J110" s="18">
        <x:v>7.5550716212781005E-2</x:v>
      </x:c>
      <x:c r="K110" s="19">
        <x:v>8.269674348975499E-2</x:v>
      </x:c>
      <x:c r="L110" s="19">
        <x:v>8.269674348975499E-2</x:v>
      </x:c>
      <x:c r="M110" s="18">
        <x:v>6.3655483892544995E-2</x:v>
      </x:c>
      <x:c r="N110" s="18">
        <x:v>6.3655483892544995E-2</x:v>
      </x:c>
      <x:c r="O110" s="13">
        <x:v>1.0695508042456139</x:v>
      </x:c>
      <x:c r="P110" s="26" t="n">
        <x:v>1.4349</x:v>
      </x:c>
      <x:c r="Q110" s="26" t="n">
        <x:v>1.4297</x:v>
      </x:c>
    </x:row>
    <x:row r="111">
      <x:c r="A111" s="9">
        <x:v>43997</x:v>
      </x:c>
      <x:c r="B111" s="8">
        <x:v>23.695518723143</x:v>
      </x:c>
      <x:c r="C111" s="8">
        <x:v>16.742338251985998</x:v>
      </x:c>
      <x:c r="D111" s="8">
        <x:v>18.153846153846001</x:v>
      </x:c>
      <x:c r="E111" s="8">
        <x:v>14.912109375</x:v>
      </x:c>
      <x:c r="F111" s="23">
        <x:v>1.1837595312599376</x:v>
      </x:c>
      <x:c r="G111" s="18">
        <x:v>3.7244245524297004E-2</x:v>
      </x:c>
      <x:c r="H111" s="18">
        <x:v>2.8928850664582E-2</x:v>
      </x:c>
      <x:c r="I111" s="18">
        <x:v>0.11550443326144</x:v>
      </x:c>
      <x:c r="J111" s="18">
        <x:v>7.8147248535637995E-2</x:v>
      </x:c>
      <x:c r="K111" s="19">
        <x:v>8.3372579253616991E-2</x:v>
      </x:c>
      <x:c r="L111" s="19">
        <x:v>8.3372579253616991E-2</x:v>
      </x:c>
      <x:c r="M111" s="18">
        <x:v>6.4918248735859996E-2</x:v>
      </x:c>
      <x:c r="N111" s="18">
        <x:v>6.4918248735859996E-2</x:v>
      </x:c>
      <x:c r="O111" s="13">
        <x:v>1.0677788316543741</x:v>
      </x:c>
      <x:c r="P111" s="26" t="n">
        <x:v>1.4366</x:v>
      </x:c>
      <x:c r="Q111" s="26" t="n">
        <x:v>1.4208</x:v>
      </x:c>
    </x:row>
    <x:row r="112">
      <x:c r="A112" s="9">
        <x:v>43998</x:v>
      </x:c>
      <x:c r="B112" s="8">
        <x:v>26.949048496010001</x:v>
      </x:c>
      <x:c r="C112" s="8">
        <x:v>19.353007945516001</x:v>
      </x:c>
      <x:c r="D112" s="8">
        <x:v>21</x:v>
      </x:c>
      <x:c r="E112" s="8">
        <x:v>16.748046875</x:v>
      </x:c>
      <x:c r="F112" s="23">
        <x:v>1.2101252582913151</x:v>
      </x:c>
      <x:c r="G112" s="18">
        <x:v>2.4216751918159002E-2</x:v>
      </x:c>
      <x:c r="H112" s="18">
        <x:v>1.9546520719312E-2</x:v>
      </x:c>
      <x:c r="I112" s="18">
        <x:v>0.12053678408818999</x:v>
      </x:c>
      <x:c r="J112" s="18">
        <x:v>7.9738671631969002E-2</x:v>
      </x:c>
      <x:c r="K112" s="19">
        <x:v>8.2974647357038994E-2</x:v>
      </x:c>
      <x:c r="L112" s="19">
        <x:v>8.2974647357038994E-2</x:v>
      </x:c>
      <x:c r="M112" s="18">
        <x:v>6.6121315081642998E-2</x:v>
      </x:c>
      <x:c r="N112" s="18">
        <x:v>6.6121315081642998E-2</x:v>
      </x:c>
      <x:c r="O112" s="13">
        <x:v>1.0874249500197382</x:v>
      </x:c>
      <x:c r="P112" s="26" t="n">
        <x:v>1.435</x:v>
      </x:c>
      <x:c r="Q112" s="26" t="n">
        <x:v>1.4238</x:v>
      </x:c>
    </x:row>
    <x:row r="113">
      <x:c r="A113" s="9">
        <x:v>43999</x:v>
      </x:c>
      <x:c r="B113" s="8">
        <x:v>27.501534683854999</x:v>
      </x:c>
      <x:c r="C113" s="8">
        <x:v>19.466515323496001</x:v>
      </x:c>
      <x:c r="D113" s="8">
        <x:v>20.692307692307999</x:v>
      </x:c>
      <x:c r="E113" s="8">
        <x:v>17.216796875</x:v>
      </x:c>
      <x:c r="F113" s="23">
        <x:v>1.2121928864366476</x:v>
      </x:c>
      <x:c r="G113" s="18">
        <x:v>4.0281329923274004E-2</x:v>
      </x:c>
      <x:c r="H113" s="18">
        <x:v>3.5618104421856998E-2</x:v>
      </x:c>
      <x:c r="I113" s="18">
        <x:v>0.14198418404026</x:v>
      </x:c>
      <x:c r="J113" s="18">
        <x:v>9.9254543990325003E-2</x:v>
      </x:c>
      <x:c r="K113" s="19">
        <x:v>0.10502048398132001</x:v>
      </x:c>
      <x:c r="L113" s="19">
        <x:v>0.10502048398132001</x:v>
      </x:c>
      <x:c r="M113" s="18">
        <x:v>8.6110234909774999E-2</x:v>
      </x:c>
      <x:c r="N113" s="18">
        <x:v>8.6110234909774999E-2</x:v>
      </x:c>
      <x:c r="O113" s="13">
        <x:v>1.0921225270732642</x:v>
      </x:c>
      <x:c r="P113" s="26" t="n">
        <x:v>1.4334</x:v>
      </x:c>
      <x:c r="Q113" s="26" t="n">
        <x:v>1.4271</x:v>
      </x:c>
    </x:row>
    <x:row r="114">
      <x:c r="A114" s="9">
        <x:v>44000</x:v>
      </x:c>
      <x:c r="B114" s="8">
        <x:v>29.527317372620999</x:v>
      </x:c>
      <x:c r="C114" s="8">
        <x:v>21.623155505107999</x:v>
      </x:c>
      <x:c r="D114" s="8">
        <x:v>24.769230769231001</x:v>
      </x:c>
      <x:c r="E114" s="8">
        <x:v>18.212890625</x:v>
      </x:c>
      <x:c r="F114" s="23">
        <x:v>1.2353314856799</x:v>
      </x:c>
      <x:c r="G114" s="18">
        <x:v>4.1480179028133002E-2</x:v>
      </x:c>
      <x:c r="H114" s="18">
        <x:v>3.7876813482755997E-2</x:v>
      </x:c>
      <x:c r="I114" s="18">
        <x:v>0.14689671699016998</x:v>
      </x:c>
      <x:c r="J114" s="18">
        <x:v>0.10654158642280001</x:v>
      </x:c>
      <x:c r="K114" s="19">
        <x:v>0.10977271016715999</x:v>
      </x:c>
      <x:c r="L114" s="19">
        <x:v>0.10977271016715999</x:v>
      </x:c>
      <x:c r="M114" s="18">
        <x:v>9.2319750163966999E-2</x:v>
      </x:c>
      <x:c r="N114" s="18">
        <x:v>9.2319750163966999E-2</x:v>
      </x:c>
      <x:c r="O114" s="13">
        <x:v>1.090265205370134</x:v>
      </x:c>
      <x:c r="P114" s="26" t="n">
        <x:v>1.4341</x:v>
      </x:c>
      <x:c r="Q114" s="26" t="n">
        <x:v>1.4249</x:v>
      </x:c>
    </x:row>
    <x:row r="115">
      <x:c r="A115" s="9">
        <x:v>44001</x:v>
      </x:c>
      <x:c r="B115" s="8">
        <x:v>30.816451810926999</x:v>
      </x:c>
      <x:c r="C115" s="8">
        <x:v>23.609534619750001</x:v>
      </x:c>
      <x:c r="D115" s="8">
        <x:v>25.769230769231001</x:v>
      </x:c>
      <x:c r="E115" s="8">
        <x:v>20.29296875</x:v>
      </x:c>
      <x:c r="F115" s="23">
        <x:v>1.25122046487477</x:v>
      </x:c>
      <x:c r="G115" s="18">
        <x:v>4.9392583120204003E-2</x:v>
      </x:c>
      <x:c r="H115" s="18">
        <x:v>4.1612370775779998E-2</x:v>
      </x:c>
      <x:c r="I115" s="18">
        <x:v>0.14521926671458998</x:v>
      </x:c>
      <x:c r="J115" s="18">
        <x:v>0.10369377671614</x:v>
      </x:c>
      <x:c r="K115" s="19">
        <x:v>0.10459003925430001</x:v>
      </x:c>
      <x:c r="L115" s="19">
        <x:v>0.10459003925430001</x:v>
      </x:c>
      <x:c r="M115" s="18">
        <x:v>8.6511783562879002E-2</x:v>
      </x:c>
      <x:c r="N115" s="18">
        <x:v>8.6511783562879002E-2</x:v>
      </x:c>
      <x:c r="O115" s="13">
        <x:v>1.1002793616689575</x:v>
      </x:c>
      <x:c r="P115" s="26" t="n">
        <x:v>1.4332</x:v>
      </x:c>
      <x:c r="Q115" s="26" t="n">
        <x:v>1.4277</x:v>
      </x:c>
    </x:row>
    <x:row r="116">
      <x:c r="A116" s="9">
        <x:v>44004</x:v>
      </x:c>
      <x:c r="B116" s="8">
        <x:v>33.333333333333002</x:v>
      </x:c>
      <x:c r="C116" s="8">
        <x:v>25.425652667423002</x:v>
      </x:c>
      <x:c r="D116" s="8">
        <x:v>27.076923076922998</x:v>
      </x:c>
      <x:c r="E116" s="8">
        <x:v>21.630859375</x:v>
      </x:c>
      <x:c r="F116" s="23">
        <x:v>1.2686669211316974</x:v>
      </x:c>
      <x:c r="G116" s="18">
        <x:v>6.6496163682863998E-2</x:v>
      </x:c>
      <x:c r="H116" s="18">
        <x:v>5.8987055859612995E-2</x:v>
      </x:c>
      <x:c r="I116" s="18">
        <x:v>0.15971722981069</x:v>
      </x:c>
      <x:c r="J116" s="18">
        <x:v>0.11483373823613001</x:v>
      </x:c>
      <x:c r="K116" s="19">
        <x:v>0.11138342452792999</x:v>
      </x:c>
      <x:c r="L116" s="19">
        <x:v>0.11138342452792999</x:v>
      </x:c>
      <x:c r="M116" s="18">
        <x:v>8.9716928353251013E-2</x:v>
      </x:c>
      <x:c r="N116" s="18">
        <x:v>8.9716928353251013E-2</x:v>
      </x:c>
      <x:c r="O116" s="13">
        <x:v>1.1050092205078343</x:v>
      </x:c>
      <x:c r="P116" s="26" t="n">
        <x:v>1.4316</x:v>
      </x:c>
      <x:c r="Q116" s="26" t="n">
        <x:v>1.4396</x:v>
      </x:c>
    </x:row>
    <x:row r="117">
      <x:c r="A117" s="9">
        <x:v>44005</x:v>
      </x:c>
      <x:c r="B117" s="8">
        <x:v>34.745242480049001</x:v>
      </x:c>
      <x:c r="C117" s="8">
        <x:v>28.263337116913</x:v>
      </x:c>
      <x:c r="D117" s="8">
        <x:v>28</x:v>
      </x:c>
      <x:c r="E117" s="8">
        <x:v>24.306640625</x:v>
      </x:c>
      <x:c r="F117" s="23">
        <x:v>1.288288050554905</x:v>
      </x:c>
      <x:c r="G117" s="18">
        <x:v>7.0891943734015E-2</x:v>
      </x:c>
      <x:c r="H117" s="18">
        <x:v>6.4025714533924E-2</x:v>
      </x:c>
      <x:c r="I117" s="18">
        <x:v>0.16307213036185</x:v>
      </x:c>
      <x:c r="J117" s="18">
        <x:v>0.11969176655015999</x:v>
      </x:c>
      <x:c r="K117" s="19">
        <x:v>0.11873168346586001</x:v>
      </x:c>
      <x:c r="L117" s="19">
        <x:v>0.11873168346586001</x:v>
      </x:c>
      <x:c r="M117" s="18">
        <x:v>9.2464420975503003E-2</x:v>
      </x:c>
      <x:c r="N117" s="18">
        <x:v>9.2464420975503003E-2</x:v>
      </x:c>
      <x:c r="O117" s="13">
        <x:v>1.1085257013303838</x:v>
      </x:c>
      <x:c r="P117" s="26" t="n">
        <x:v>1.4284</x:v>
      </x:c>
      <x:c r="Q117" s="26" t="n">
        <x:v>1.4419</x:v>
      </x:c>
    </x:row>
    <x:row r="118">
      <x:c r="A118" s="9">
        <x:v>44006</x:v>
      </x:c>
      <x:c r="B118" s="8">
        <x:v>35.359116022099002</x:v>
      </x:c>
      <x:c r="C118" s="8">
        <x:v>28.830874006809999</x:v>
      </x:c>
      <x:c r="D118" s="8">
        <x:v>29.461538461538002</x:v>
      </x:c>
      <x:c r="E118" s="8">
        <x:v>25.205078125</x:v>
      </x:c>
      <x:c r="F118" s="23">
        <x:v>1.2971415165386175</x:v>
      </x:c>
      <x:c r="G118" s="18">
        <x:v>7.7445652173912999E-2</x:v>
      </x:c>
      <x:c r="H118" s="18">
        <x:v>7.1844322821649001E-2</x:v>
      </x:c>
      <x:c r="I118" s="18">
        <x:v>0.17277737838486001</x:v>
      </x:c>
      <x:c r="J118" s="18">
        <x:v>0.12572242237231002</x:v>
      </x:c>
      <x:c r="K118" s="19">
        <x:v>0.1206862075364</x:v>
      </x:c>
      <x:c r="L118" s="19">
        <x:v>0.1206862075364</x:v>
      </x:c>
      <x:c r="M118" s="18">
        <x:v>8.9521709908768995E-2</x:v>
      </x:c>
      <x:c r="N118" s="18">
        <x:v>8.9521709908768995E-2</x:v>
      </x:c>
      <x:c r="O118" s="13">
        <x:v>1.108743399641688</x:v>
      </x:c>
      <x:c r="P118" s="26" t="n">
        <x:v>1.4293</x:v>
      </x:c>
      <x:c r="Q118" s="26" t="n">
        <x:v>1.4507</x:v>
      </x:c>
    </x:row>
    <x:row r="119">
      <x:c r="A119" s="9">
        <x:v>44011</x:v>
      </x:c>
      <x:c r="B119" s="8">
        <x:v>34.561080417433999</x:v>
      </x:c>
      <x:c r="C119" s="8">
        <x:v>28.320090805902002</x:v>
      </x:c>
      <x:c r="D119" s="8">
        <x:v>28.384615384615</x:v>
      </x:c>
      <x:c r="E119" s="8">
        <x:v>23.759765625</x:v>
      </x:c>
      <x:c r="F119" s="23">
        <x:v>1.2875638805823775</x:v>
      </x:c>
      <x:c r="G119" s="18">
        <x:v>8.3919437340153002E-2</x:v>
      </x:c>
      <x:c r="H119" s="18">
        <x:v>7.8099209451828994E-2</x:v>
      </x:c>
      <x:c r="I119" s="18">
        <x:v>0.17565300742870998</x:v>
      </x:c>
      <x:c r="J119" s="18">
        <x:v>0.12664377257379</x:v>
      </x:c>
      <x:c r="K119" s="19">
        <x:v>0.11865140731158</x:v>
      </x:c>
      <x:c r="L119" s="19">
        <x:v>0.11865140731158</x:v>
      </x:c>
      <x:c r="M119" s="18">
        <x:v>8.4164477857930992E-2</x:v>
      </x:c>
      <x:c r="N119" s="18">
        <x:v>8.4164477857930992E-2</x:v>
      </x:c>
      <x:c r="O119" s="13">
        <x:v>1.1057155760485826</x:v>
      </x:c>
      <x:c r="P119" s="26" t="n">
        <x:v>1.4305</x:v>
      </x:c>
      <x:c r="Q119" s="26" t="n">
        <x:v>1.4513</x:v>
      </x:c>
    </x:row>
    <x:row r="120">
      <x:c r="A120" s="9">
        <x:v>44012</x:v>
      </x:c>
      <x:c r="B120" s="8">
        <x:v>38.367096378146002</x:v>
      </x:c>
      <x:c r="C120" s="8">
        <x:v>32.463110102157003</x:v>
      </x:c>
      <x:c r="D120" s="8">
        <x:v>31.846153846153999</x:v>
      </x:c>
      <x:c r="E120" s="8">
        <x:v>27.900390625</x:v>
      </x:c>
      <x:c r="F120" s="23">
        <x:v>1.3264418773786426</x:v>
      </x:c>
      <x:c r="G120" s="18">
        <x:v>7.7125959079284004E-2</x:v>
      </x:c>
      <x:c r="H120" s="18">
        <x:v>7.5058639562157997E-2</x:v>
      </x:c>
      <x:c r="I120" s="18">
        <x:v>0.17421519290678</x:v>
      </x:c>
      <x:c r="J120" s="18">
        <x:v>0.13032917330255001</x:v>
      </x:c>
      <x:c r="K120" s="19">
        <x:v>0.11574357471923999</x:v>
      </x:c>
      <x:c r="L120" s="19">
        <x:v>0.11574357471923999</x:v>
      </x:c>
      <x:c r="M120" s="18">
        <x:v>7.8754247049704004E-2</x:v>
      </x:c>
      <x:c r="N120" s="18">
        <x:v>7.8754247049704004E-2</x:v>
      </x:c>
      <x:c r="O120" s="13">
        <x:v>1.1247107369750875</x:v>
      </x:c>
      <x:c r="P120" s="26" t="n">
        <x:v>1.431</x:v>
      </x:c>
      <x:c r="Q120" s="26" t="n">
        <x:v>1.4534</x:v>
      </x:c>
    </x:row>
    <x:row r="121">
      <x:c r="A121" s="9">
        <x:v>44013</x:v>
      </x:c>
      <x:c r="B121" s="8">
        <x:v>38.612645794965999</x:v>
      </x:c>
      <x:c r="C121" s="8">
        <x:v>31.271282633371001</x:v>
      </x:c>
      <x:c r="D121" s="8">
        <x:v>31.615384615385</x:v>
      </x:c>
      <x:c r="E121" s="8">
        <x:v>27.119140625</x:v>
      </x:c>
      <x:c r="F121" s="23">
        <x:v>1.3215461341718049</x:v>
      </x:c>
      <x:c r="G121" s="18">
        <x:v>9.3510230179028E-2</x:v>
      </x:c>
      <x:c r="H121" s="18">
        <x:v>9.364955260185899E-2</x:v>
      </x:c>
      <x:c r="I121" s="18">
        <x:v>0.19482386772106</x:v>
      </x:c>
      <x:c r="J121" s="18">
        <x:v>0.15319541005799001</x:v>
      </x:c>
      <x:c r="K121" s="19">
        <x:v>0.13517484088921</x:v>
      </x:c>
      <x:c r="L121" s="19">
        <x:v>0.13517484088921</x:v>
      </x:c>
      <x:c r="M121" s="18">
        <x:v>9.6078576731171011E-2</x:v>
      </x:c>
      <x:c r="N121" s="18">
        <x:v>9.6078576731171011E-2</x:v>
      </x:c>
      <x:c r="O121" s="13">
        <x:v>1.1327743421022607</x:v>
      </x:c>
      <x:c r="P121" s="26" t="n">
        <x:v>1.4315</x:v>
      </x:c>
      <x:c r="Q121" s="26" t="n">
        <x:v>1.4642</x:v>
      </x:c>
    </x:row>
    <x:row r="122">
      <x:c r="A122" s="9">
        <x:v>44014</x:v>
      </x:c>
      <x:c r="B122" s="8">
        <x:v>38.980969920196003</x:v>
      </x:c>
      <x:c r="C122" s="8">
        <x:v>30.874006810442999</x:v>
      </x:c>
      <x:c r="D122" s="8">
        <x:v>32.769230769231001</x:v>
      </x:c>
      <x:c r="E122" s="8">
        <x:v>27.763671875</x:v>
      </x:c>
      <x:c r="F122" s="23">
        <x:v>1.3259696984371749</x:v>
      </x:c>
      <x:c r="G122" s="18">
        <x:v>0.11516943734014999</x:v>
      </x:c>
      <x:c r="H122" s="18">
        <x:v>0.11250108591782</x:v>
      </x:c>
      <x:c r="I122" s="18">
        <x:v>0.20261202971483003</x:v>
      </x:c>
      <x:c r="J122" s="18">
        <x:v>0.15545690597201001</x:v>
      </x:c>
      <x:c r="K122" s="19">
        <x:v>0.13873377434622999</x:v>
      </x:c>
      <x:c r="L122" s="19">
        <x:v>0.13873377434622999</x:v>
      </x:c>
      <x:c r="M122" s="18">
        <x:v>9.9493864590408002E-2</x:v>
      </x:c>
      <x:c r="N122" s="18">
        <x:v>9.9493864590408002E-2</x:v>
      </x:c>
      <x:c r="O122" s="13">
        <x:v>1.1493287208900149</x:v>
      </x:c>
      <x:c r="P122" s="26" t="n">
        <x:v>1.4322</x:v>
      </x:c>
      <x:c r="Q122" s="26" t="n">
        <x:v>1.4475</x:v>
      </x:c>
    </x:row>
    <x:row r="123">
      <x:c r="A123" s="9">
        <x:v>44015</x:v>
      </x:c>
      <x:c r="B123" s="8">
        <x:v>39.472068753837</x:v>
      </x:c>
      <x:c r="C123" s="8">
        <x:v>31.214528944381001</x:v>
      </x:c>
      <x:c r="D123" s="8">
        <x:v>31.923076923077002</x:v>
      </x:c>
      <x:c r="E123" s="8">
        <x:v>28.69140625</x:v>
      </x:c>
      <x:c r="F123" s="23">
        <x:v>1.3282527021782375</x:v>
      </x:c>
      <x:c r="G123" s="18">
        <x:v>0.13746803069054001</x:v>
      </x:c>
      <x:c r="H123" s="18">
        <x:v>0.13491442967596001</x:v>
      </x:c>
      <x:c r="I123" s="18">
        <x:v>0.22190270788402</x:v>
      </x:c>
      <x:c r="J123" s="18">
        <x:v>0.17463774192152001</x:v>
      </x:c>
      <x:c r="K123" s="19">
        <x:v>0.15213112622108999</x:v>
      </x:c>
      <x:c r="L123" s="19">
        <x:v>0.15213112622108999</x:v>
      </x:c>
      <x:c r="M123" s="18">
        <x:v>0.11072230225295</x:v>
      </x:c>
      <x:c r="N123" s="18">
        <x:v>0.11072230225295</x:v>
      </x:c>
      <x:c r="O123" s="13">
        <x:v>1.1640535743378462</x:v>
      </x:c>
      <x:c r="P123" s="26" t="n">
        <x:v>1.4322</x:v>
      </x:c>
      <x:c r="Q123" s="26" t="n">
        <x:v>1.4524</x:v>
      </x:c>
    </x:row>
    <x:row r="124">
      <x:c r="A124" s="9">
        <x:v>44018</x:v>
      </x:c>
      <x:c r="B124" s="8">
        <x:v>46.040515653775003</x:v>
      </x:c>
      <x:c r="C124" s="8">
        <x:v>36.322360953462002</x:v>
      </x:c>
      <x:c r="D124" s="8">
        <x:v>36.923076923076998</x:v>
      </x:c>
      <x:c r="E124" s="8">
        <x:v>32.91015625</x:v>
      </x:c>
      <x:c r="F124" s="23">
        <x:v>1.380490274450785</x:v>
      </x:c>
      <x:c r="G124" s="18">
        <x:v>0.15880754475702999</x:v>
      </x:c>
      <x:c r="H124" s="18">
        <x:v>0.15272348188689</x:v>
      </x:c>
      <x:c r="I124" s="18">
        <x:v>0.23903666427030998</x:v>
      </x:c>
      <x:c r="J124" s="18">
        <x:v>0.18912806768426002</x:v>
      </x:c>
      <x:c r="K124" s="19">
        <x:v>0.16369956851343001</x:v>
      </x:c>
      <x:c r="L124" s="19">
        <x:v>0.16369956851343001</x:v>
      </x:c>
      <x:c r="M124" s="18">
        <x:v>0.12266684953871</x:v>
      </x:c>
      <x:c r="N124" s="18">
        <x:v>0.12266684953871</x:v>
      </x:c>
      <x:c r="O124" s="13">
        <x:v>1.2119535533380874</x:v>
      </x:c>
      <x:c r="P124" s="26" t="n">
        <x:v>1.4288</x:v>
      </x:c>
      <x:c r="Q124" s="26" t="n">
        <x:v>1.4503</x:v>
      </x:c>
    </x:row>
    <x:row r="125">
      <x:c r="A125" s="9">
        <x:v>44019</x:v>
      </x:c>
      <x:c r="B125" s="8">
        <x:v>49.907918968692002</x:v>
      </x:c>
      <x:c r="C125" s="8">
        <x:v>40.465380249715999</x:v>
      </x:c>
      <x:c r="D125" s="8">
        <x:v>39.769230769231001</x:v>
      </x:c>
      <x:c r="E125" s="8">
        <x:v>36.38671875</x:v>
      </x:c>
      <x:c r="F125" s="23">
        <x:v>1.4163231218440975</x:v>
      </x:c>
      <x:c r="G125" s="18">
        <x:v>0.22274616368286002</x:v>
      </x:c>
      <x:c r="H125" s="18">
        <x:v>0.2117105377465</x:v>
      </x:c>
      <x:c r="I125" s="18">
        <x:v>0.28756290438533</x:v>
      </x:c>
      <x:c r="J125" s="18">
        <x:v>0.23410670912091</x:v>
      </x:c>
      <x:c r="K125" s="19">
        <x:v>0.20818328183072998</x:v>
      </x:c>
      <x:c r="L125" s="19">
        <x:v>0.20818328183072998</x:v>
      </x:c>
      <x:c r="M125" s="18">
        <x:v>0.16156777405382003</x:v>
      </x:c>
      <x:c r="N125" s="18">
        <x:v>0.16156777405382003</x:v>
      </x:c>
      <x:c r="O125" s="13">
        <x:v>1.22795461240693</x:v>
      </x:c>
      <x:c r="P125" s="26" t="n">
        <x:v>1.4246</x:v>
      </x:c>
      <x:c r="Q125" s="26" t="n">
        <x:v>1.452</x:v>
      </x:c>
    </x:row>
    <x:row r="126">
      <x:c r="A126" s="9">
        <x:v>44020</x:v>
      </x:c>
      <x:c r="B126" s="8">
        <x:v>54.634745242480001</x:v>
      </x:c>
      <x:c r="C126" s="8">
        <x:v>43.586833144153999</x:v>
      </x:c>
      <x:c r="D126" s="8">
        <x:v>43.769230769231001</x:v>
      </x:c>
      <x:c r="E126" s="8">
        <x:v>40.29296875</x:v>
      </x:c>
      <x:c r="F126" s="23">
        <x:v>1.4557094447646626</x:v>
      </x:c>
      <x:c r="G126" s="18">
        <x:v>0.22985933503836001</x:v>
      </x:c>
      <x:c r="H126" s="18">
        <x:v>0.22317782990183002</x:v>
      </x:c>
      <x:c r="I126" s="18">
        <x:v>0.31260484064221999</x:v>
      </x:c>
      <x:c r="J126" s="18">
        <x:v>0.25412513616969001</x:v>
      </x:c>
      <x:c r="K126" s="19">
        <x:v>0.22468557308714002</x:v>
      </x:c>
      <x:c r="L126" s="19">
        <x:v>0.22468557308714002</x:v>
      </x:c>
      <x:c r="M126" s="18">
        <x:v>0.17724930566453001</x:v>
      </x:c>
      <x:c r="N126" s="18">
        <x:v>0.17724930566453001</x:v>
      </x:c>
      <x:c r="O126" s="13">
        <x:v>1.2545365073167751</x:v>
      </x:c>
      <x:c r="P126" s="26" t="n">
        <x:v>1.4231</x:v>
      </x:c>
      <x:c r="Q126" s="26" t="n">
        <x:v>1.4589</x:v>
      </x:c>
    </x:row>
    <x:row r="127">
      <x:c r="A127" s="9">
        <x:v>44021</x:v>
      </x:c>
      <x:c r="B127" s="8">
        <x:v>59.791282995703</x:v>
      </x:c>
      <x:c r="C127" s="8">
        <x:v>47.673098751418998</x:v>
      </x:c>
      <x:c r="D127" s="8">
        <x:v>47.230769230768999</x:v>
      </x:c>
      <x:c r="E127" s="8">
        <x:v>43.9453125</x:v>
      </x:c>
      <x:c r="F127" s="23">
        <x:v>1.4966011586947274</x:v>
      </x:c>
      <x:c r="G127" s="18">
        <x:v>0.25</x:v>
      </x:c>
      <x:c r="H127" s="18">
        <x:v>0.24741551559378</x:v>
      </x:c>
      <x:c r="I127" s="18">
        <x:v>0.34255930984903005</x:v>
      </x:c>
      <x:c r="J127" s="18">
        <x:v>0.28695870678266999</x:v>
      </x:c>
      <x:c r="K127" s="19">
        <x:v>0.25273133821912003</x:v>
      </x:c>
      <x:c r="L127" s="19">
        <x:v>0.25273133821912003</x:v>
      </x:c>
      <x:c r="M127" s="18">
        <x:v>0.20194792493524003</x:v>
      </x:c>
      <x:c r="N127" s="18">
        <x:v>0.20194792493524003</x:v>
      </x:c>
      <x:c r="O127" s="13">
        <x:v>1.2876617293415087</x:v>
      </x:c>
      <x:c r="P127" s="26" t="n">
        <x:v>1.4179</x:v>
      </x:c>
      <x:c r="Q127" s="26" t="n">
        <x:v>1.4684</x:v>
      </x:c>
    </x:row>
    <x:row r="128">
      <x:c r="A128" s="9">
        <x:v>44022</x:v>
      </x:c>
      <x:c r="B128" s="8">
        <x:v>59.607120933087998</x:v>
      </x:c>
      <x:c r="C128" s="8">
        <x:v>47.275822928490001</x:v>
      </x:c>
      <x:c r="D128" s="8">
        <x:v>47.076923076923002</x:v>
      </x:c>
      <x:c r="E128" s="8">
        <x:v>44.00390625</x:v>
      </x:c>
      <x:c r="F128" s="23">
        <x:v>1.4949094329712524</x:v>
      </x:c>
      <x:c r="G128" s="18">
        <x:v>0.26926150895140999</x:v>
      </x:c>
      <x:c r="H128" s="18">
        <x:v>0.27008947962817997</x:v>
      </x:c>
      <x:c r="I128" s="18">
        <x:v>0.38497483824586998</x:v>
      </x:c>
      <x:c r="J128" s="18">
        <x:v>0.32406399199421004</x:v>
      </x:c>
      <x:c r="K128" s="19">
        <x:v>0.29012651802135997</x:v>
      </x:c>
      <x:c r="L128" s="19">
        <x:v>0.29012651802135997</x:v>
      </x:c>
      <x:c r="M128" s="18">
        <x:v>0.23632548993484001</x:v>
      </x:c>
      <x:c r="N128" s="18">
        <x:v>0.23632548993484001</x:v>
      </x:c>
      <x:c r="O128" s="13">
        <x:v>1.2819139422765338</x:v>
      </x:c>
      <x:c r="P128" s="26" t="n">
        <x:v>1.4162</x:v>
      </x:c>
      <x:c r="Q128" s="26" t="n">
        <x:v>1.4603</x:v>
      </x:c>
    </x:row>
    <x:row r="129">
      <x:c r="A129" s="9">
        <x:v>44025</x:v>
      </x:c>
      <x:c r="B129" s="8">
        <x:v>66.114180478820998</x:v>
      </x:c>
      <x:c r="C129" s="8">
        <x:v>52.837684449488997</x:v>
      </x:c>
      <x:c r="D129" s="8">
        <x:v>53.153846153845997</x:v>
      </x:c>
      <x:c r="E129" s="8">
        <x:v>49.169921875</x:v>
      </x:c>
      <x:c r="F129" s="23">
        <x:v>1.55318908239289</x:v>
      </x:c>
      <x:c r="G129" s="18">
        <x:v>0.25159846547315001</x:v>
      </x:c>
      <x:c r="H129" s="18">
        <x:v>0.25497350360525001</x:v>
      </x:c>
      <x:c r="I129" s="18">
        <x:v>0.38749101365923999</x:v>
      </x:c>
      <x:c r="J129" s="18">
        <x:v>0.32749811549350999</x:v>
      </x:c>
      <x:c r="K129" s="19">
        <x:v>0.28442283349137998</x:v>
      </x:c>
      <x:c r="L129" s="19">
        <x:v>0.28442283349137998</x:v>
      </x:c>
      <x:c r="M129" s="18">
        <x:v>0.23245238649918001</x:v>
      </x:c>
      <x:c r="N129" s="18">
        <x:v>0.23245238649918001</x:v>
      </x:c>
      <x:c r="O129" s="13">
        <x:v>1.3228991777772312</x:v>
      </x:c>
      <x:c r="P129" s="26" t="n">
        <x:v>1.4136</x:v>
      </x:c>
      <x:c r="Q129" s="26" t="n">
        <x:v>1.4652</x:v>
      </x:c>
    </x:row>
    <x:row r="130">
      <x:c r="A130" s="9">
        <x:v>44026</x:v>
      </x:c>
      <x:c r="B130" s="8">
        <x:v>62.246777163904</x:v>
      </x:c>
      <x:c r="C130" s="8">
        <x:v>51.418842224744999</x:v>
      </x:c>
      <x:c r="D130" s="8">
        <x:v>52.384615384615003</x:v>
      </x:c>
      <x:c r="E130" s="8">
        <x:v>47.900390625</x:v>
      </x:c>
      <x:c r="F130" s="23">
        <x:v>1.53487656349566</x:v>
      </x:c>
      <x:c r="G130" s="18">
        <x:v>0.27733375959079004</x:v>
      </x:c>
      <x:c r="H130" s="18">
        <x:v>0.28364173399357001</x:v>
      </x:c>
      <x:c r="I130" s="18">
        <x:v>0.43457943925233999</x:v>
      </x:c>
      <x:c r="J130" s="18">
        <x:v>0.37256051603236995</x:v>
      </x:c>
      <x:c r="K130" s="19">
        <x:v>0.32980812220800998</x:v>
      </x:c>
      <x:c r="L130" s="19">
        <x:v>0.32980812220800998</x:v>
      </x:c>
      <x:c r="M130" s="18">
        <x:v>0.27773086446638001</x:v>
      </x:c>
      <x:c r="N130" s="18">
        <x:v>0.27773086446638001</x:v>
      </x:c>
      <x:c r="O130" s="13">
        <x:v>1.316287314881085</x:v>
      </x:c>
      <x:c r="P130" s="26" t="n">
        <x:v>1.4123</x:v>
      </x:c>
      <x:c r="Q130" s="26" t="n">
        <x:v>1.4623</x:v>
      </x:c>
    </x:row>
    <x:row r="131">
      <x:c r="A131" s="9">
        <x:v>44027</x:v>
      </x:c>
      <x:c r="B131" s="8">
        <x:v>57.274401473296003</x:v>
      </x:c>
      <x:c r="C131" s="8">
        <x:v>45.856980703745997</x:v>
      </x:c>
      <x:c r="D131" s="8">
        <x:v>44.923076923076998</x:v>
      </x:c>
      <x:c r="E131" s="8">
        <x:v>44.267578125</x:v>
      </x:c>
      <x:c r="F131" s="23">
        <x:v>1.4808050930627976</x:v>
      </x:c>
      <x:c r="G131" s="18">
        <x:v>0.26726342710996998</x:v>
      </x:c>
      <x:c r="H131" s="18">
        <x:v>0.27686560681088002</x:v>
      </x:c>
      <x:c r="I131" s="18">
        <x:v>0.43553798226695001</x:v>
      </x:c>
      <x:c r="J131" s="18">
        <x:v>0.37113661114046004</x:v>
      </x:c>
      <x:c r="K131" s="19">
        <x:v>0.31937202455958003</x:v>
      </x:c>
      <x:c r="L131" s="19">
        <x:v>0.31937202455958003</x:v>
      </x:c>
      <x:c r="M131" s="18">
        <x:v>0.27037542130062997</x:v>
      </x:c>
      <x:c r="N131" s="18">
        <x:v>0.27037542130062997</x:v>
      </x:c>
      <x:c r="O131" s="13">
        <x:v>1.2862425743750912</x:v>
      </x:c>
      <x:c r="P131" s="26" t="n">
        <x:v>1.4124</x:v>
      </x:c>
      <x:c r="Q131" s="26" t="n">
        <x:v>1.4627</x:v>
      </x:c>
    </x:row>
    <x:row r="132">
      <x:c r="A132" s="9">
        <x:v>44028</x:v>
      </x:c>
      <x:c r="B132" s="8">
        <x:v>48.066298342541003</x:v>
      </x:c>
      <x:c r="C132" s="8">
        <x:v>37.514188422247003</x:v>
      </x:c>
      <x:c r="D132" s="8">
        <x:v>38.769230769231001</x:v>
      </x:c>
      <x:c r="E132" s="8">
        <x:v>35.41015625</x:v>
      </x:c>
      <x:c r="F132" s="23">
        <x:v>1.3993996844600476</x:v>
      </x:c>
      <x:c r="G132" s="18">
        <x:v>0.25727301790280999</x:v>
      </x:c>
      <x:c r="H132" s="18">
        <x:v>0.26209712448962003</x:v>
      </x:c>
      <x:c r="I132" s="18">
        <x:v>0.39815480469685999</x:v>
      </x:c>
      <x:c r="J132" s="18">
        <x:v>0.33587402633188002</x:v>
      </x:c>
      <x:c r="K132" s="19">
        <x:v>0.28101694385500997</x:v>
      </x:c>
      <x:c r="L132" s="19">
        <x:v>0.28101694385500997</x:v>
      </x:c>
      <x:c r="M132" s="18">
        <x:v>0.23725386693476999</x:v>
      </x:c>
      <x:c r="N132" s="18">
        <x:v>0.23725386693476999</x:v>
      </x:c>
      <x:c r="O132" s="13">
        <x:v>1.2308224114275901</x:v>
      </x:c>
      <x:c r="P132" s="26" t="n">
        <x:v>1.4137</x:v>
      </x:c>
      <x:c r="Q132" s="26" t="n">
        <x:v>1.4604</x:v>
      </x:c>
    </x:row>
    <x:row r="133">
      <x:c r="A133" s="9">
        <x:v>44029</x:v>
      </x:c>
      <x:c r="B133" s="8">
        <x:v>50.890116635973001</x:v>
      </x:c>
      <x:c r="C133" s="8">
        <x:v>38.649262202042998</x:v>
      </x:c>
      <x:c r="D133" s="8">
        <x:v>41</x:v>
      </x:c>
      <x:c r="E133" s="8">
        <x:v>35.888671875</x:v>
      </x:c>
      <x:c r="F133" s="23">
        <x:v>1.41607012678254</x:v>
      </x:c>
      <x:c r="G133" s="18">
        <x:v>0.21107736572890001</x:v>
      </x:c>
      <x:c r="H133" s="18">
        <x:v>0.21640170271913997</x:v>
      </x:c>
      <x:c r="I133" s="18">
        <x:v>0.34675293553797998</x:v>
      </x:c>
      <x:c r="J133" s="18">
        <x:v>0.28913644359447999</x:v>
      </x:c>
      <x:c r="K133" s="19">
        <x:v>0.21395729107407999</x:v>
      </x:c>
      <x:c r="L133" s="19">
        <x:v>0.21395729107407999</x:v>
      </x:c>
      <x:c r="M133" s="18">
        <x:v>0.17764813084602998</x:v>
      </x:c>
      <x:c r="N133" s="18">
        <x:v>0.17764813084602998</x:v>
      </x:c>
      <x:c r="O133" s="13">
        <x:v>1.2386528945228774</x:v>
      </x:c>
      <x:c r="P133" s="26" t="n">
        <x:v>1.4145</x:v>
      </x:c>
      <x:c r="Q133" s="26" t="n">
        <x:v>1.4516</x:v>
      </x:c>
    </x:row>
    <x:row r="134">
      <x:c r="A134" s="9">
        <x:v>44032</x:v>
      </x:c>
      <x:c r="B134" s="8">
        <x:v>55.310006138734998</x:v>
      </x:c>
      <x:c r="C134" s="8">
        <x:v>40.522133938705998</x:v>
      </x:c>
      <x:c r="D134" s="8">
        <x:v>42.153846153845997</x:v>
      </x:c>
      <x:c r="E134" s="8">
        <x:v>37.40234375</x:v>
      </x:c>
      <x:c r="F134" s="23">
        <x:v>1.4384708249532174</x:v>
      </x:c>
      <x:c r="G134" s="18">
        <x:v>0.22058823529412</x:v>
      </x:c>
      <x:c r="H134" s="18">
        <x:v>0.22543653896273</x:v>
      </x:c>
      <x:c r="I134" s="18">
        <x:v>0.36089144500358999</x:v>
      </x:c>
      <x:c r="J134" s="18">
        <x:v>0.3051344334285</x:v>
      </x:c>
      <x:c r="K134" s="19">
        <x:v>0.21654249220366001</x:v>
      </x:c>
      <x:c r="L134" s="19">
        <x:v>0.21654249220366001</x:v>
      </x:c>
      <x:c r="M134" s="18">
        <x:v>0.18204375954338001</x:v>
      </x:c>
      <x:c r="N134" s="18">
        <x:v>0.18204375954338001</x:v>
      </x:c>
      <x:c r="O134" s="13">
        <x:v>1.2779344616266775</x:v>
      </x:c>
      <x:c r="P134" s="26" t="n">
        <x:v>1.4161</x:v>
      </x:c>
      <x:c r="Q134" s="26" t="n">
        <x:v>1.4561</x:v>
      </x:c>
    </x:row>
    <x:row r="135">
      <x:c r="A135" s="9">
        <x:v>44033</x:v>
      </x:c>
      <x:c r="B135" s="8">
        <x:v>56.660527931246001</x:v>
      </x:c>
      <x:c r="C135" s="8">
        <x:v>41.770715096480998</x:v>
      </x:c>
      <x:c r="D135" s="8">
        <x:v>42.615384615384997</x:v>
      </x:c>
      <x:c r="E135" s="8">
        <x:v>38.759765625</x:v>
      </x:c>
      <x:c r="F135" s="23">
        <x:v>1.44951598317028</x:v>
      </x:c>
      <x:c r="G135" s="18">
        <x:v>0.25447570332481001</x:v>
      </x:c>
      <x:c r="H135" s="18">
        <x:v>0.25966466857788001</x:v>
      </x:c>
      <x:c r="I135" s="18">
        <x:v>0.40306733764677999</x:v>
      </x:c>
      <x:c r="J135" s="18">
        <x:v>0.34190468215403003</x:v>
      </x:c>
      <x:c r="K135" s="19">
        <x:v>0.25806101742167004</x:v>
      </x:c>
      <x:c r="L135" s="19">
        <x:v>0.25806101742167004</x:v>
      </x:c>
      <x:c r="M135" s="18">
        <x:v>0.22412063323329001</x:v>
      </x:c>
      <x:c r="N135" s="18">
        <x:v>0.22412063323329001</x:v>
      </x:c>
      <x:c r="O135" s="13">
        <x:v>1.2859448709991312</x:v>
      </x:c>
      <x:c r="P135" s="26" t="n">
        <x:v>1.4189</x:v>
      </x:c>
      <x:c r="Q135" s="26" t="n">
        <x:v>1.4665</x:v>
      </x:c>
    </x:row>
    <x:row r="136">
      <x:c r="A136" s="9">
        <x:v>44034</x:v>
      </x:c>
      <x:c r="B136" s="8">
        <x:v>59.116022099448003</x:v>
      </x:c>
      <x:c r="C136" s="8">
        <x:v>43.473325766175002</x:v>
      </x:c>
      <x:c r="D136" s="8">
        <x:v>44</x:v>
      </x:c>
      <x:c r="E136" s="8">
        <x:v>41.259765625</x:v>
      </x:c>
      <x:c r="F136" s="23">
        <x:v>1.4696227837265576</x:v>
      </x:c>
      <x:c r="G136" s="18">
        <x:v>0.25911125319693001</x:v>
      </x:c>
      <x:c r="H136" s="18">
        <x:v>0.26270523846755001</x:v>
      </x:c>
      <x:c r="I136" s="18">
        <x:v>0.41157440690150998</x:v>
      </x:c>
      <x:c r="J136" s="18">
        <x:v>0.35555741689465997</x:v>
      </x:c>
      <x:c r="K136" s="19">
        <x:v>0.26796280891455004</x:v>
      </x:c>
      <x:c r="L136" s="19">
        <x:v>0.26796280891455004</x:v>
      </x:c>
      <x:c r="M136" s="18">
        <x:v>0.23134251735165001</x:v>
      </x:c>
      <x:c r="N136" s="18">
        <x:v>0.23134251735165001</x:v>
      </x:c>
      <x:c r="O136" s="13">
        <x:v>1.2962881516253775</x:v>
      </x:c>
      <x:c r="P136" s="26" t="n">
        <x:v>1.4216</x:v>
      </x:c>
      <x:c r="Q136" s="26" t="n">
        <x:v>1.4985</x:v>
      </x:c>
    </x:row>
    <x:row r="137">
      <x:c r="A137" s="9">
        <x:v>44035</x:v>
      </x:c>
      <x:c r="B137" s="8">
        <x:v>62.676488643338999</x:v>
      </x:c>
      <x:c r="C137" s="8">
        <x:v>43.076049943245998</x:v>
      </x:c>
      <x:c r="D137" s="8">
        <x:v>42.615384615384997</x:v>
      </x:c>
      <x:c r="E137" s="8">
        <x:v>41.73828125</x:v>
      </x:c>
      <x:c r="F137" s="23">
        <x:v>1.4752655111299249</x:v>
      </x:c>
      <x:c r="G137" s="18">
        <x:v>0.26846227621482999</x:v>
      </x:c>
      <x:c r="H137" s="18">
        <x:v>0.27130570758404998</x:v>
      </x:c>
      <x:c r="I137" s="18">
        <x:v>0.42367601246105996</x:v>
      </x:c>
      <x:c r="J137" s="18">
        <x:v>0.37314682974783997</x:v>
      </x:c>
      <x:c r="K137" s="19">
        <x:v>0.27995803150438997</x:v>
      </x:c>
      <x:c r="L137" s="19">
        <x:v>0.27995803150438997</x:v>
      </x:c>
      <x:c r="M137" s="18">
        <x:v>0.23689916199323002</x:v>
      </x:c>
      <x:c r="N137" s="18">
        <x:v>0.23689916199323002</x:v>
      </x:c>
      <x:c r="O137" s="13">
        <x:v>1.2968859422950301</x:v>
      </x:c>
      <x:c r="P137" s="26" t="n">
        <x:v>1.423</x:v>
      </x:c>
      <x:c r="Q137" s="26" t="n">
        <x:v>1.5065</x:v>
      </x:c>
    </x:row>
    <x:row r="138">
      <x:c r="A138" s="9">
        <x:v>44036</x:v>
      </x:c>
      <x:c r="B138" s="8">
        <x:v>54.450583179864999</x:v>
      </x:c>
      <x:c r="C138" s="8">
        <x:v>34.846765039727998</x:v>
      </x:c>
      <x:c r="D138" s="8">
        <x:v>33.769230769231001</x:v>
      </x:c>
      <x:c r="E138" s="8">
        <x:v>32.880859375</x:v>
      </x:c>
      <x:c r="F138" s="23">
        <x:v>1.38986859590956</x:v>
      </x:c>
      <x:c r="G138" s="18">
        <x:v>0.27022058823528999</x:v>
      </x:c>
      <x:c r="H138" s="18">
        <x:v>0.27217444183824002</x:v>
      </x:c>
      <x:c r="I138" s="18">
        <x:v>0.42739036664270003</x:v>
      </x:c>
      <x:c r="J138" s="18">
        <x:v>0.37666471234935001</x:v>
      </x:c>
      <x:c r="K138" s="19">
        <x:v>0.27889867008153002</x:v>
      </x:c>
      <x:c r="L138" s="19">
        <x:v>0.27889867008153002</x:v>
      </x:c>
      <x:c r="M138" s="18">
        <x:v>0.23542004456579999</x:v>
      </x:c>
      <x:c r="N138" s="18">
        <x:v>0.23542004456579999</x:v>
      </x:c>
      <x:c r="O138" s="13">
        <x:v>1.2380589875716213</x:v>
      </x:c>
      <x:c r="P138" s="26" t="n">
        <x:v>1.4255</x:v>
      </x:c>
      <x:c r="Q138" s="26" t="n">
        <x:v>1.5252</x:v>
      </x:c>
    </x:row>
    <x:row r="139">
      <x:c r="A139" s="9">
        <x:v>44039</x:v>
      </x:c>
      <x:c r="B139" s="8">
        <x:v>55.739717618170999</x:v>
      </x:c>
      <x:c r="C139" s="8">
        <x:v>34.619750283767999</x:v>
      </x:c>
      <x:c r="D139" s="8">
        <x:v>33.538461538462002</x:v>
      </x:c>
      <x:c r="E139" s="8">
        <x:v>32.5390625</x:v>
      </x:c>
      <x:c r="F139" s="23">
        <x:v>1.3910924798510025</x:v>
      </x:c>
      <x:c r="G139" s="18">
        <x:v>0.21379475703324999</x:v>
      </x:c>
      <x:c r="H139" s="18">
        <x:v>0.21648857614455999</x:v>
      </x:c>
      <x:c r="I139" s="18">
        <x:v>0.36568416007667998</x:v>
      </x:c>
      <x:c r="J139" s="18">
        <x:v>0.3094899070521</x:v>
      </x:c>
      <x:c r="K139" s="19">
        <x:v>0.21871645093535</x:v>
      </x:c>
      <x:c r="L139" s="19">
        <x:v>0.21871645093535</x:v>
      </x:c>
      <x:c r="M139" s="18">
        <x:v>0.18079079919784</x:v>
      </x:c>
      <x:c r="N139" s="18">
        <x:v>0.18079079919784</x:v>
      </x:c>
      <x:c r="O139" s="13">
        <x:v>1.241285795509725</x:v>
      </x:c>
      <x:c r="P139" s="26" t="n">
        <x:v>1.4265</x:v>
      </x:c>
      <x:c r="Q139" s="26" t="n">
        <x:v>1.5575</x:v>
      </x:c>
    </x:row>
    <x:row r="140">
      <x:c r="A140" s="9">
        <x:v>44040</x:v>
      </x:c>
      <x:c r="B140" s="8">
        <x:v>56.537753222836002</x:v>
      </x:c>
      <x:c r="C140" s="8">
        <x:v>37.230419977299</x:v>
      </x:c>
      <x:c r="D140" s="8">
        <x:v>36</x:v>
      </x:c>
      <x:c r="E140" s="8">
        <x:v>34.35546875</x:v>
      </x:c>
      <x:c r="F140" s="23">
        <x:v>1.4103091048753376</x:v>
      </x:c>
      <x:c r="G140" s="18">
        <x:v>0.21978900255754</x:v>
      </x:c>
      <x:c r="H140" s="18">
        <x:v>0.21952914603423002</x:v>
      </x:c>
      <x:c r="I140" s="18">
        <x:v>0.37574886173016997</x:v>
      </x:c>
      <x:c r="J140" s="18">
        <x:v>0.31526928556762002</x:v>
      </x:c>
      <x:c r="K140" s="19">
        <x:v>0.21905672195584</x:v>
      </x:c>
      <x:c r="L140" s="19">
        <x:v>0.21905672195584</x:v>
      </x:c>
      <x:c r="M140" s="18">
        <x:v>0.18091831213828002</x:v>
      </x:c>
      <x:c r="N140" s="18">
        <x:v>0.18091831213828002</x:v>
      </x:c>
      <x:c r="O140" s="13">
        <x:v>1.2560901878771025</x:v>
      </x:c>
      <x:c r="P140" s="26" t="n">
        <x:v>1.4265</x:v>
      </x:c>
      <x:c r="Q140" s="26" t="n">
        <x:v>1.5532</x:v>
      </x:c>
    </x:row>
    <x:row r="141">
      <x:c r="A141" s="9">
        <x:v>44041</x:v>
      </x:c>
      <x:c r="B141" s="8">
        <x:v>63.167587476980003</x:v>
      </x:c>
      <x:c r="C141" s="8">
        <x:v>41.997729852440003</x:v>
      </x:c>
      <x:c r="D141" s="8">
        <x:v>40.538461538462002</x:v>
      </x:c>
      <x:c r="E141" s="8">
        <x:v>40.17578125</x:v>
      </x:c>
      <x:c r="F141" s="23">
        <x:v>1.4646989002947051</x:v>
      </x:c>
      <x:c r="G141" s="18">
        <x:v>0.23033887468031</x:v>
      </x:c>
      <x:c r="H141" s="18">
        <x:v>0.23264703327252001</x:v>
      </x:c>
      <x:c r="I141" s="18">
        <x:v>0.39468008626886997</x:v>
      </x:c>
      <x:c r="J141" s="18">
        <x:v>0.33403132592891999</x:v>
      </x:c>
      <x:c r="K141" s="19">
        <x:v>0.23188468615148999</x:v>
      </x:c>
      <x:c r="L141" s="19">
        <x:v>0.23188468615148999</x:v>
      </x:c>
      <x:c r="M141" s="18">
        <x:v>0.19662740528160999</x:v>
      </x:c>
      <x:c r="N141" s="18">
        <x:v>0.19662740528160999</x:v>
      </x:c>
      <x:c r="O141" s="13">
        <x:v>1.2901163835750951</x:v>
      </x:c>
      <x:c r="P141" s="26" t="n">
        <x:v>1.4252</x:v>
      </x:c>
      <x:c r="Q141" s="26" t="n">
        <x:v>1.5588</x:v>
      </x:c>
    </x:row>
    <x:row r="142">
      <x:c r="A142" s="9">
        <x:v>44042</x:v>
      </x:c>
      <x:c r="B142" s="8">
        <x:v>62.001227747084002</x:v>
      </x:c>
      <x:c r="C142" s="8">
        <x:v>40.408626560725999</x:v>
      </x:c>
      <x:c r="D142" s="8">
        <x:v>38.923076923076998</x:v>
      </x:c>
      <x:c r="E142" s="8">
        <x:v>38.671875</x:v>
      </x:c>
      <x:c r="F142" s="23">
        <x:v>1.4500120155772174</x:v>
      </x:c>
      <x:c r="G142" s="18">
        <x:v>0.26342710997442004</x:v>
      </x:c>
      <x:c r="H142" s="18">
        <x:v>0.26253149161671002</x:v>
      </x:c>
      <x:c r="I142" s="18">
        <x:v>0.43170381020847998</x:v>
      </x:c>
      <x:c r="J142" s="18">
        <x:v>0.37122037024267002</x:v>
      </x:c>
      <x:c r="K142" s="19">
        <x:v>0.26827606374885998</x:v>
      </x:c>
      <x:c r="L142" s="19">
        <x:v>0.26827606374885998</x:v>
      </x:c>
      <x:c r="M142" s="18">
        <x:v>0.22774807953038001</x:v>
      </x:c>
      <x:c r="N142" s="18">
        <x:v>0.22774807953038001</x:v>
      </x:c>
      <x:c r="O142" s="13">
        <x:v>1.2867868379744112</x:v>
      </x:c>
      <x:c r="P142" s="26" t="n">
        <x:v>1.4246</x:v>
      </x:c>
      <x:c r="Q142" s="26" t="n">
        <x:v>1.5417</x:v>
      </x:c>
    </x:row>
    <x:row r="143">
      <x:c r="A143" s="9">
        <x:v>44043</x:v>
      </x:c>
      <x:c r="B143" s="8">
        <x:v>66.421117249847001</x:v>
      </x:c>
      <x:c r="C143" s="8">
        <x:v>43.416572077185002</x:v>
      </x:c>
      <x:c r="D143" s="8">
        <x:v>42.153846153845997</x:v>
      </x:c>
      <x:c r="E143" s="8">
        <x:v>43.173828125</x:v>
      </x:c>
      <x:c r="F143" s="23">
        <x:v>1.487913409014695</x:v>
      </x:c>
      <x:c r="G143" s="18">
        <x:v>0.25855179028133002</x:v>
      </x:c>
      <x:c r="H143" s="18">
        <x:v>0.25436538962730998</x:v>
      </x:c>
      <x:c r="I143" s="18">
        <x:v>0.42679127725857002</x:v>
      </x:c>
      <x:c r="J143" s="18">
        <x:v>0.36577602821315996</x:v>
      </x:c>
      <x:c r="K143" s="19">
        <x:v>0.26620073924476001</x:v>
      </x:c>
      <x:c r="L143" s="19">
        <x:v>0.26620073924476001</x:v>
      </x:c>
      <x:c r="M143" s="18">
        <x:v>0.22820436996269999</x:v>
      </x:c>
      <x:c r="N143" s="18">
        <x:v>0.22820436996269999</x:v>
      </x:c>
      <x:c r="O143" s="13">
        <x:v>1.3027357680053175</x:v>
      </x:c>
      <x:c r="P143" s="26" t="n">
        <x:v>1.4237</x:v>
      </x:c>
      <x:c r="Q143" s="26" t="n">
        <x:v>1.5649</x:v>
      </x:c>
    </x:row>
    <x:row r="144">
      <x:c r="A144" s="9">
        <x:v>44046</x:v>
      </x:c>
      <x:c r="B144" s="8">
        <x:v>72.744014732964999</x:v>
      </x:c>
      <x:c r="C144" s="8">
        <x:v>46.708286038593002</x:v>
      </x:c>
      <x:c r="D144" s="8">
        <x:v>45.923076923076998</x:v>
      </x:c>
      <x:c r="E144" s="8">
        <x:v>46.640625</x:v>
      </x:c>
      <x:c r="F144" s="23">
        <x:v>1.5300400067365874</x:v>
      </x:c>
      <x:c r="G144" s="18">
        <x:v>0.27133951406649998</x:v>
      </x:c>
      <x:c r="H144" s="18">
        <x:v>0.26531144123013001</x:v>
      </x:c>
      <x:c r="I144" s="18">
        <x:v>0.43961179007908002</x:v>
      </x:c>
      <x:c r="J144" s="18">
        <x:v>0.38353295927076997</x:v>
      </x:c>
      <x:c r="K144" s="19">
        <x:v>0.28283629718019998</x:v>
      </x:c>
      <x:c r="L144" s="19">
        <x:v>0.28283629718019998</x:v>
      </x:c>
      <x:c r="M144" s="18">
        <x:v>0.24820892251783</x:v>
      </x:c>
      <x:c r="N144" s="18">
        <x:v>0.24820892251783</x:v>
      </x:c>
      <x:c r="O144" s="13">
        <x:v>1.335746871099295</x:v>
      </x:c>
      <x:c r="P144" s="26" t="n">
        <x:v>1.4232</x:v>
      </x:c>
      <x:c r="Q144" s="26" t="n">
        <x:v>1.5611</x:v>
      </x:c>
    </x:row>
    <x:row r="145">
      <x:c r="A145" s="9">
        <x:v>44047</x:v>
      </x:c>
      <x:c r="B145" s="8">
        <x:v>68.324125230202995</x:v>
      </x:c>
      <x:c r="C145" s="8">
        <x:v>44.721906923950002</x:v>
      </x:c>
      <x:c r="D145" s="8">
        <x:v>44.461538461537998</x:v>
      </x:c>
      <x:c r="E145" s="8">
        <x:v>43.69140625</x:v>
      </x:c>
      <x:c r="F145" s="23">
        <x:v>1.5029974421642276</x:v>
      </x:c>
      <x:c r="G145" s="18">
        <x:v>0.29004156010229998</x:v>
      </x:c>
      <x:c r="H145" s="18">
        <x:v>0.28433672139692001</x:v>
      </x:c>
      <x:c r="I145" s="18">
        <x:v>0.47364006709800999</x:v>
      </x:c>
      <x:c r="J145" s="18">
        <x:v>0.41335120197267</x:v>
      </x:c>
      <x:c r="K145" s="19">
        <x:v>0.32446515046704</x:v>
      </x:c>
      <x:c r="L145" s="19">
        <x:v>0.32446515046704</x:v>
      </x:c>
      <x:c r="M145" s="18">
        <x:v>0.28783755864519001</x:v>
      </x:c>
      <x:c r="N145" s="18">
        <x:v>0.28783755864519001</x:v>
      </x:c>
      <x:c r="O145" s="13">
        <x:v>1.3290595586487162</x:v>
      </x:c>
      <x:c r="P145" s="26" t="n">
        <x:v>1.4233</x:v>
      </x:c>
      <x:c r="Q145" s="26" t="n">
        <x:v>1.5625</x:v>
      </x:c>
    </x:row>
    <x:row r="146">
      <x:c r="A146" s="9">
        <x:v>44048</x:v>
      </x:c>
      <x:c r="B146" s="8">
        <x:v>70.779619398403995</x:v>
      </x:c>
      <x:c r="C146" s="8">
        <x:v>46.197502837683999</x:v>
      </x:c>
      <x:c r="D146" s="8">
        <x:v>44.846153846154003</x:v>
      </x:c>
      <x:c r="E146" s="8">
        <x:v>44.580078125</x:v>
      </x:c>
      <x:c r="F146" s="23">
        <x:v>1.516008385518105</x:v>
      </x:c>
      <x:c r="G146" s="18">
        <x:v>0.29140025575447998</x:v>
      </x:c>
      <x:c r="H146" s="18">
        <x:v>0.28720354443576002</x:v>
      </x:c>
      <x:c r="I146" s="18">
        <x:v>0.46261682242990998</x:v>
      </x:c>
      <x:c r="J146" s="18">
        <x:v>0.40765558255936002</x:v>
      </x:c>
      <x:c r="K146" s="19">
        <x:v>0.31599530665616998</x:v>
      </x:c>
      <x:c r="L146" s="19">
        <x:v>0.31599530665616998</x:v>
      </x:c>
      <x:c r="M146" s="18">
        <x:v>0.27580482534894002</x:v>
      </x:c>
      <x:c r="N146" s="18">
        <x:v>0.27580482534894002</x:v>
      </x:c>
      <x:c r="O146" s="13">
        <x:v>1.3418462293832838</x:v>
      </x:c>
      <x:c r="P146" s="26" t="n">
        <x:v>1.4234</x:v>
      </x:c>
      <x:c r="Q146" s="26" t="n">
        <x:v>1.6032</x:v>
      </x:c>
    </x:row>
    <x:row r="147">
      <x:c r="A147" s="9">
        <x:v>44049</x:v>
      </x:c>
      <x:c r="B147" s="8">
        <x:v>69.429097605893006</x:v>
      </x:c>
      <x:c r="C147" s="8">
        <x:v>44.665153234960002</x:v>
      </x:c>
      <x:c r="D147" s="8">
        <x:v>43.769230769231001</x:v>
      </x:c>
      <x:c r="E147" s="8">
        <x:v>43.06640625</x:v>
      </x:c>
      <x:c r="F147" s="23">
        <x:v>1.5023247196502101</x:v>
      </x:c>
      <x:c r="G147" s="18">
        <x:v>0.29307864450128002</x:v>
      </x:c>
      <x:c r="H147" s="18">
        <x:v>0.28833289896621001</x:v>
      </x:c>
      <x:c r="I147" s="18">
        <x:v>0.47447879223580003</x:v>
      </x:c>
      <x:c r="J147" s="18">
        <x:v>0.4270039367133</x:v>
      </x:c>
      <x:c r="K147" s="19">
        <x:v>0.33413778937541999</x:v>
      </x:c>
      <x:c r="L147" s="19">
        <x:v>0.33413778937541999</x:v>
      </x:c>
      <x:c r="M147" s="18">
        <x:v>0.29179999194941997</x:v>
      </x:c>
      <x:c r="N147" s="18">
        <x:v>0.29179999194941997</x:v>
      </x:c>
      <x:c r="O147" s="13">
        <x:v>1.3395278910817925</x:v>
      </x:c>
      <x:c r="P147" s="26" t="n">
        <x:v>1.4234</x:v>
      </x:c>
      <x:c r="Q147" s="26" t="n">
        <x:v>1.6162</x:v>
      </x:c>
    </x:row>
    <x:row r="148">
      <x:c r="A148" s="9">
        <x:v>44050</x:v>
      </x:c>
      <x:c r="B148" s="8">
        <x:v>65.500306936770997</x:v>
      </x:c>
      <x:c r="C148" s="8">
        <x:v>41.146424517593999</x:v>
      </x:c>
      <x:c r="D148" s="8">
        <x:v>40.923076923076998</x:v>
      </x:c>
      <x:c r="E148" s="8">
        <x:v>38.75</x:v>
      </x:c>
      <x:c r="F148" s="23">
        <x:v>1.465799520943605</x:v>
      </x:c>
      <x:c r="G148" s="18">
        <x:v>0.28892263427109999</x:v>
      </x:c>
      <x:c r="H148" s="18">
        <x:v>0.28407610112067</x:v>
      </x:c>
      <x:c r="I148" s="18">
        <x:v>0.47364006709800999</x:v>
      </x:c>
      <x:c r="J148" s="18">
        <x:v>0.42197839019484001</x:v>
      </x:c>
      <x:c r="K148" s="19">
        <x:v>0.33513954381086003</x:v>
      </x:c>
      <x:c r="L148" s="19">
        <x:v>0.33513954381086003</x:v>
      </x:c>
      <x:c r="M148" s="18">
        <x:v>0.28866342417399998</x:v>
      </x:c>
      <x:c r="N148" s="18">
        <x:v>0.28866342417399998</x:v>
      </x:c>
      <x:c r="O148" s="13">
        <x:v>1.32415882851813</x:v>
      </x:c>
      <x:c r="P148" s="26" t="n">
        <x:v>1.4237</x:v>
      </x:c>
      <x:c r="Q148" s="26" t="n">
        <x:v>1.6276</x:v>
      </x:c>
    </x:row>
    <x:row r="149">
      <x:c r="A149" s="9">
        <x:v>44053</x:v>
      </x:c>
      <x:c r="B149" s="8">
        <x:v>64.149785144259994</x:v>
      </x:c>
      <x:c r="C149" s="8">
        <x:v>40.011350737797997</x:v>
      </x:c>
      <x:c r="D149" s="8">
        <x:v>38.846153846154003</x:v>
      </x:c>
      <x:c r="E149" s="8">
        <x:v>38.203125</x:v>
      </x:c>
      <x:c r="F149" s="23">
        <x:v>1.4530260368205299</x:v>
      </x:c>
      <x:c r="G149" s="18">
        <x:v>0.27637468030690998</x:v>
      </x:c>
      <x:c r="H149" s="18">
        <x:v>0.26765702371645</x:v>
      </x:c>
      <x:c r="I149" s="18">
        <x:v>0.46105919003114998</x:v>
      </x:c>
      <x:c r="J149" s="18">
        <x:v>0.40556160484977</x:v>
      </x:c>
      <x:c r="K149" s="19">
        <x:v>0.31844221149758001</x:v>
      </x:c>
      <x:c r="L149" s="19">
        <x:v>0.31844221149758001</x:v>
      </x:c>
      <x:c r="M149" s="18">
        <x:v>0.27286685312280001</x:v>
      </x:c>
      <x:c r="N149" s="18">
        <x:v>0.27286685312280001</x:v>
      </x:c>
      <x:c r="O149" s="13">
        <x:v>1.3295157680278762</x:v>
      </x:c>
      <x:c r="P149" s="26" t="n">
        <x:v>1.425</x:v>
      </x:c>
      <x:c r="Q149" s="26" t="n">
        <x:v>1.613</x:v>
      </x:c>
    </x:row>
    <x:row r="150">
      <x:c r="A150" s="9">
        <x:v>44054</x:v>
      </x:c>
      <x:c r="B150" s="8">
        <x:v>61.448741559238997</x:v>
      </x:c>
      <x:c r="C150" s="8">
        <x:v>37.627695800227002</x:v>
      </x:c>
      <x:c r="D150" s="8">
        <x:v>36.230769230768999</x:v>
      </x:c>
      <x:c r="E150" s="8">
        <x:v>35.087890625</x:v>
      </x:c>
      <x:c r="F150" s="23">
        <x:v>1.4259877430380876</x:v>
      </x:c>
      <x:c r="G150" s="18">
        <x:v>0.28292838874679999</x:v>
      </x:c>
      <x:c r="H150" s="18">
        <x:v>0.27408565719746003</x:v>
      </x:c>
      <x:c r="I150" s="18">
        <x:v>0.46393481907501</x:v>
      </x:c>
      <x:c r="J150" s="18">
        <x:v>0.40455649554608003</x:v>
      </x:c>
      <x:c r="K150" s="19">
        <x:v>0.32186426773471999</x:v>
      </x:c>
      <x:c r="L150" s="19">
        <x:v>0.32186426773471999</x:v>
      </x:c>
      <x:c r="M150" s="18">
        <x:v>0.28344612409410996</x:v>
      </x:c>
      <x:c r="N150" s="18">
        <x:v>0.28344612409410996</x:v>
      </x:c>
      <x:c r="O150" s="13">
        <x:v>1.3065349334825713</x:v>
      </x:c>
      <x:c r="P150" s="26" t="n">
        <x:v>1.4256</x:v>
      </x:c>
      <x:c r="Q150" s="26" t="n">
        <x:v>1.5816</x:v>
      </x:c>
    </x:row>
    <x:row r="151">
      <x:c r="A151" s="9">
        <x:v>44055</x:v>
      </x:c>
      <x:c r="B151" s="8">
        <x:v>59.668508287293001</x:v>
      </x:c>
      <x:c r="C151" s="8">
        <x:v>36.322360953462002</x:v>
      </x:c>
      <x:c r="D151" s="8">
        <x:v>36.076923076923002</x:v>
      </x:c>
      <x:c r="E151" s="8">
        <x:v>34.443359375</x:v>
      </x:c>
      <x:c r="F151" s="23">
        <x:v>1.416277879231695</x:v>
      </x:c>
      <x:c r="G151" s="18">
        <x:v>0.27133951406649998</x:v>
      </x:c>
      <x:c r="H151" s="18">
        <x:v>0.26235774476587997</x:v>
      </x:c>
      <x:c r="I151" s="18">
        <x:v>0.43433980349868001</x:v>
      </x:c>
      <x:c r="J151" s="18">
        <x:v>0.38127146327958994</x:v>
      </x:c>
      <x:c r="K151" s="19">
        <x:v>0.29574320827628997</x:v>
      </x:c>
      <x:c r="L151" s="19">
        <x:v>0.29574320827628997</x:v>
      </x:c>
      <x:c r="M151" s="18">
        <x:v>0.25574226284866997</x:v>
      </x:c>
      <x:c r="N151" s="18">
        <x:v>0.25574226284866997</x:v>
      </x:c>
      <x:c r="O151" s="13">
        <x:v>1.292710016094335</x:v>
      </x:c>
      <x:c r="P151" s="26" t="n">
        <x:v>1.4257</x:v>
      </x:c>
      <x:c r="Q151" s="26" t="n">
        <x:v>1.486</x:v>
      </x:c>
    </x:row>
    <x:row r="152">
      <x:c r="A152" s="9">
        <x:v>44056</x:v>
      </x:c>
      <x:c r="B152" s="8">
        <x:v>59.116022099448003</x:v>
      </x:c>
      <x:c r="C152" s="8">
        <x:v>36.152099886492998</x:v>
      </x:c>
      <x:c r="D152" s="8">
        <x:v>35.153846153845997</x:v>
      </x:c>
      <x:c r="E152" s="8">
        <x:v>33.49609375</x:v>
      </x:c>
      <x:c r="F152" s="23">
        <x:v>1.4097951547244674</x:v>
      </x:c>
      <x:c r="G152" s="18">
        <x:v>0.26062979539642001</x:v>
      </x:c>
      <x:c r="H152" s="18">
        <x:v>0.25193293371558001</x:v>
      </x:c>
      <x:c r="I152" s="18">
        <x:v>0.41972202252575996</x:v>
      </x:c>
      <x:c r="J152" s="18">
        <x:v>0.36468715980726002</x:v>
      </x:c>
      <x:c r="K152" s="19">
        <x:v>0.2739919091552</x:v>
      </x:c>
      <x:c r="L152" s="19">
        <x:v>0.2739919091552</x:v>
      </x:c>
      <x:c r="M152" s="18">
        <x:v>0.24836219949962998</x:v>
      </x:c>
      <x:c r="N152" s="18">
        <x:v>0.24836219949962998</x:v>
      </x:c>
      <x:c r="O152" s="13">
        <x:v>1.29654066454075</x:v>
      </x:c>
      <x:c r="P152" s="26" t="n">
        <x:v>1.4264</x:v>
      </x:c>
      <x:c r="Q152" s="26" t="n">
        <x:v>1.5057</x:v>
      </x:c>
    </x:row>
    <x:row r="153">
      <x:c r="A153" s="9">
        <x:v>44057</x:v>
      </x:c>
      <x:c r="B153" s="8">
        <x:v>61.694290976059001</x:v>
      </x:c>
      <x:c r="C153" s="8">
        <x:v>38.649262202042998</x:v>
      </x:c>
      <x:c r="D153" s="8">
        <x:v>36.769230769231001</x:v>
      </x:c>
      <x:c r="E153" s="8">
        <x:v>35.810546875</x:v>
      </x:c>
      <x:c r="F153" s="23">
        <x:v>1.4323083270558326</x:v>
      </x:c>
      <x:c r="G153" s="18">
        <x:v>0.25831202046036</x:v>
      </x:c>
      <x:c r="H153" s="18">
        <x:v>0.25141169316306</x:v>
      </x:c>
      <x:c r="I153" s="18">
        <x:v>0.41984184040259004</x:v>
      </x:c>
      <x:c r="J153" s="18">
        <x:v>0.37071781562940997</x:v>
      </x:c>
      <x:c r="K153" s="19">
        <x:v>0.27786734872956997</x:v>
      </x:c>
      <x:c r="L153" s="19">
        <x:v>0.27786734872956997</x:v>
      </x:c>
      <x:c r="M153" s="18">
        <x:v>0.25815362460572</x:v>
      </x:c>
      <x:c r="N153" s="18">
        <x:v>0.25815362460572</x:v>
      </x:c>
      <x:c r="O153" s="13">
        <x:v>1.3100851829145639</x:v>
      </x:c>
      <x:c r="P153" s="26" t="n">
        <x:v>1.4274</x:v>
      </x:c>
      <x:c r="Q153" s="26" t="n">
        <x:v>1.5194</x:v>
      </x:c>
    </x:row>
    <x:row r="154">
      <x:c r="A154" s="9">
        <x:v>44060</x:v>
      </x:c>
      <x:c r="B154" s="8">
        <x:v>63.842848373235</x:v>
      </x:c>
      <x:c r="C154" s="8">
        <x:v>39.614074914869001</x:v>
      </x:c>
      <x:c r="D154" s="8">
        <x:v>38.307692307692001</x:v>
      </x:c>
      <x:c r="E154" s="8">
        <x:v>37.08984375</x:v>
      </x:c>
      <x:c r="F154" s="23">
        <x:v>1.44713614836449</x:v>
      </x:c>
      <x:c r="G154" s="18">
        <x:v>0.27821291560102002</x:v>
      </x:c>
      <x:c r="H154" s="18">
        <x:v>0.27304317609243001</x:v>
      </x:c>
      <x:c r="I154" s="18">
        <x:v>0.43685597891204997</x:v>
      </x:c>
      <x:c r="J154" s="18">
        <x:v>0.38478934588108998</x:v>
      </x:c>
      <x:c r="K154" s="19">
        <x:v>0.29044649097642999</x:v>
      </x:c>
      <x:c r="L154" s="19">
        <x:v>0.29044649097642999</x:v>
      </x:c>
      <x:c r="M154" s="18">
        <x:v>0.26344353243853003</x:v>
      </x:c>
      <x:c r="N154" s="18">
        <x:v>0.26344353243853003</x:v>
      </x:c>
      <x:c r="O154" s="13">
        <x:v>1.3383066137147588</x:v>
      </x:c>
      <x:c r="P154" s="26" t="n">
        <x:v>1.4287</x:v>
      </x:c>
      <x:c r="Q154" s="26" t="n">
        <x:v>1.5344</x:v>
      </x:c>
    </x:row>
    <x:row r="155">
      <x:c r="A155" s="9">
        <x:v>44061</x:v>
      </x:c>
      <x:c r="B155" s="8">
        <x:v>63.290362185390002</x:v>
      </x:c>
      <x:c r="C155" s="8">
        <x:v>39.387060158910003</x:v>
      </x:c>
      <x:c r="D155" s="8">
        <x:v>37.692307692307999</x:v>
      </x:c>
      <x:c r="E155" s="8">
        <x:v>36.8359375</x:v>
      </x:c>
      <x:c r="F155" s="23">
        <x:v>1.4430141688415199</x:v>
      </x:c>
      <x:c r="G155" s="18">
        <x:v>0.30938299232736999</x:v>
      </x:c>
      <x:c r="H155" s="18">
        <x:v>0.30284076101120999</x:v>
      </x:c>
      <x:c r="I155" s="18">
        <x:v>0.46645099448838001</x:v>
      </x:c>
      <x:c r="J155" s="18">
        <x:v>0.41393751576531002</x:v>
      </x:c>
      <x:c r="K155" s="19">
        <x:v>0.31842101528768002</x:v>
      </x:c>
      <x:c r="L155" s="19">
        <x:v>0.31842101528768002</x:v>
      </x:c>
      <x:c r="M155" s="18">
        <x:v>0.28849930777522004</x:v>
      </x:c>
      <x:c r="N155" s="18">
        <x:v>0.28849930777522004</x:v>
      </x:c>
      <x:c r="O155" s="13">
        <x:v>1.3477071611546676</x:v>
      </x:c>
      <x:c r="P155" s="26" t="n">
        <x:v>1.4291</x:v>
      </x:c>
      <x:c r="Q155" s="26" t="n">
        <x:v>1.5679</x:v>
      </x:c>
    </x:row>
    <x:row r="156">
      <x:c r="A156" s="9">
        <x:v>44062</x:v>
      </x:c>
      <x:c r="B156" s="8">
        <x:v>58.256599140577002</x:v>
      </x:c>
      <x:c r="C156" s="8">
        <x:v>35.017026106697003</x:v>
      </x:c>
      <x:c r="D156" s="8">
        <x:v>35.538461538462002</x:v>
      </x:c>
      <x:c r="E156" s="8">
        <x:v>32.05078125</x:v>
      </x:c>
      <x:c r="F156" s="23">
        <x:v>1.40215717008934</x:v>
      </x:c>
      <x:c r="G156" s="18">
        <x:v>0.30938299232736999</x:v>
      </x:c>
      <x:c r="H156" s="18">
        <x:v>0.30596820432630001</x:v>
      </x:c>
      <x:c r="I156" s="18">
        <x:v>0.47268152408338998</x:v>
      </x:c>
      <x:c r="J156" s="18">
        <x:v>0.42775776871036003</x:v>
      </x:c>
      <x:c r="K156" s="19">
        <x:v>0.33109343882100001</x:v>
      </x:c>
      <x:c r="L156" s="19">
        <x:v>0.33109343882100001</x:v>
      </x:c>
      <x:c r="M156" s="18">
        <x:v>0.30183996107395999</x:v>
      </x:c>
      <x:c r="N156" s="18">
        <x:v>0.30183996107395999</x:v>
      </x:c>
      <x:c r="O156" s="13">
        <x:v>1.3247952290301563</x:v>
      </x:c>
      <x:c r="P156" s="26" t="n">
        <x:v>1.4291</x:v>
      </x:c>
      <x:c r="Q156" s="26" t="n">
        <x:v>1.5474</x:v>
      </x:c>
    </x:row>
    <x:row r="157">
      <x:c r="A157" s="9">
        <x:v>44063</x:v>
      </x:c>
      <x:c r="B157" s="8">
        <x:v>57.028852056475998</x:v>
      </x:c>
      <x:c r="C157" s="8">
        <x:v>34.165720771849998</x:v>
      </x:c>
      <x:c r="D157" s="8">
        <x:v>35</x:v>
      </x:c>
      <x:c r="E157" s="8">
        <x:v>31.8359375</x:v>
      </x:c>
      <x:c r="F157" s="23">
        <x:v>1.3950762758208151</x:v>
      </x:c>
      <x:c r="G157" s="18">
        <x:v>0.28972186700767</x:v>
      </x:c>
      <x:c r="H157" s="18">
        <x:v>0.28511858222570002</x:v>
      </x:c>
      <x:c r="I157" s="18">
        <x:v>0.45027558111669996</x:v>
      </x:c>
      <x:c r="J157" s="18">
        <x:v>0.40422145913724</x:v>
      </x:c>
      <x:c r="K157" s="19">
        <x:v>0.30341084739392998</x:v>
      </x:c>
      <x:c r="L157" s="19">
        <x:v>0.30341084739392998</x:v>
      </x:c>
      <x:c r="M157" s="18">
        <x:v>0.28110132398304</x:v>
      </x:c>
      <x:c r="N157" s="18">
        <x:v>0.28110132398304</x:v>
      </x:c>
      <x:c r="O157" s="13">
        <x:v>1.3106452738759937</x:v>
      </x:c>
      <x:c r="P157" s="26" t="n">
        <x:v>1.4285</x:v>
      </x:c>
      <x:c r="Q157" s="26" t="n">
        <x:v>1.5166</x:v>
      </x:c>
    </x:row>
    <x:row r="158">
      <x:c r="A158" s="9">
        <x:v>44064</x:v>
      </x:c>
      <x:c r="B158" s="8">
        <x:v>59.238796807858002</x:v>
      </x:c>
      <x:c r="C158" s="8">
        <x:v>36.435868331442002</x:v>
      </x:c>
      <x:c r="D158" s="8">
        <x:v>37.846153846154003</x:v>
      </x:c>
      <x:c r="E158" s="8">
        <x:v>33.955078125</x:v>
      </x:c>
      <x:c r="F158" s="23">
        <x:v>1.4186897427761349</x:v>
      </x:c>
      <x:c r="G158" s="18">
        <x:v>0.27405690537083999</x:v>
      </x:c>
      <x:c r="H158" s="18">
        <x:v>0.27208756841282</x:v>
      </x:c>
      <x:c r="I158" s="18">
        <x:v>0.44224778336927995</x:v>
      </x:c>
      <x:c r="J158" s="18">
        <x:v>0.39626434380990999</x:v>
      </x:c>
      <x:c r="K158" s="19">
        <x:v>0.28457312898989001</x:v>
      </x:c>
      <x:c r="L158" s="19">
        <x:v>0.28457312898989001</x:v>
      </x:c>
      <x:c r="M158" s="18">
        <x:v>0.26567966603266002</x:v>
      </x:c>
      <x:c r="N158" s="18">
        <x:v>0.26567966603266002</x:v>
      </x:c>
      <x:c r="O158" s="13">
        <x:v>1.3208213012563998</x:v>
      </x:c>
      <x:c r="P158" s="26" t="n">
        <x:v>1.4282</x:v>
      </x:c>
      <x:c r="Q158" s="26" t="n">
        <x:v>1.5139</x:v>
      </x:c>
    </x:row>
    <x:row r="159">
      <x:c r="A159" s="9">
        <x:v>44067</x:v>
      </x:c>
      <x:c r="B159" s="8">
        <x:v>63.781461019029997</x:v>
      </x:c>
      <x:c r="C159" s="8">
        <x:v>39.557321225880003</x:v>
      </x:c>
      <x:c r="D159" s="8">
        <x:v>41.923076923076998</x:v>
      </x:c>
      <x:c r="E159" s="8">
        <x:v>39.70703125</x:v>
      </x:c>
      <x:c r="F159" s="23">
        <x:v>1.4624222260449675</x:v>
      </x:c>
      <x:c r="G159" s="18">
        <x:v>0.28476662404092001</x:v>
      </x:c>
      <x:c r="H159" s="18">
        <x:v>0.28616106333072999</x:v>
      </x:c>
      <x:c r="I159" s="18">
        <x:v>0.45351066379103999</x:v>
      </x:c>
      <x:c r="J159" s="18">
        <x:v>0.40983331944832996</x:v>
      </x:c>
      <x:c r="K159" s="19">
        <x:v>0.29229950675701</x:v>
      </x:c>
      <x:c r="L159" s="19">
        <x:v>0.29229950675701</x:v>
      </x:c>
      <x:c r="M159" s="18">
        <x:v>0.27384986296308</x:v>
      </x:c>
      <x:c r="N159" s="18">
        <x:v>0.27384986296308</x:v>
      </x:c>
      <x:c r="O159" s="13">
        <x:v>1.3325120953562362</x:v>
      </x:c>
      <x:c r="P159" s="26" t="n">
        <x:v>1.4279</x:v>
      </x:c>
      <x:c r="Q159" s="26" t="n">
        <x:v>1.5151</x:v>
      </x:c>
    </x:row>
    <x:row r="160">
      <x:c r="A160" s="9">
        <x:v>44068</x:v>
      </x:c>
      <x:c r="B160" s="8">
        <x:v>62.553713934929</x:v>
      </x:c>
      <x:c r="C160" s="8">
        <x:v>39.273552780930999</x:v>
      </x:c>
      <x:c r="D160" s="8">
        <x:v>43.153846153845997</x:v>
      </x:c>
      <x:c r="E160" s="8">
        <x:v>39.6875</x:v>
      </x:c>
      <x:c r="F160" s="23">
        <x:v>1.461671532174265</x:v>
      </x:c>
      <x:c r="G160" s="18">
        <x:v>0.30322890025575</x:v>
      </x:c>
      <x:c r="H160" s="18">
        <x:v>0.2951090261489</x:v>
      </x:c>
      <x:c r="I160" s="18">
        <x:v>0.46273664030672995</x:v>
      </x:c>
      <x:c r="J160" s="18">
        <x:v>0.42189463109263003</x:v>
      </x:c>
      <x:c r="K160" s="19">
        <x:v>0.30296333792165003</x:v>
      </x:c>
      <x:c r="L160" s="19">
        <x:v>0.30296333792165003</x:v>
      </x:c>
      <x:c r="M160" s="18">
        <x:v>0.28560044460128997</x:v>
      </x:c>
      <x:c r="N160" s="18">
        <x:v>0.28560044460128997</x:v>
      </x:c>
      <x:c r="O160" s="13">
        <x:v>1.3302070305581137</x:v>
      </x:c>
      <x:c r="P160" s="26" t="n">
        <x:v>1.4261</x:v>
      </x:c>
      <x:c r="Q160" s="26" t="n">
        <x:v>1.5072</x:v>
      </x:c>
    </x:row>
    <x:row r="161">
      <x:c r="A161" s="9">
        <x:v>44069</x:v>
      </x:c>
      <x:c r="B161" s="8">
        <x:v>58.256599140577002</x:v>
      </x:c>
      <x:c r="C161" s="8">
        <x:v>36.379114642452002</x:v>
      </x:c>
      <x:c r="D161" s="8">
        <x:v>38.846153846154003</x:v>
      </x:c>
      <x:c r="E161" s="8">
        <x:v>36.484375</x:v>
      </x:c>
      <x:c r="F161" s="23">
        <x:v>1.4249156065729576</x:v>
      </x:c>
      <x:c r="G161" s="18">
        <x:v>0.30602621483376002</x:v>
      </x:c>
      <x:c r="H161" s="18">
        <x:v>0.29849708974024997</x:v>
      </x:c>
      <x:c r="I161" s="18">
        <x:v>0.45746465372633999</x:v>
      </x:c>
      <x:c r="J161" s="18">
        <x:v>0.41753915739185998</x:v>
      </x:c>
      <x:c r="K161" s="19">
        <x:v>0.29578581625077</x:v>
      </x:c>
      <x:c r="L161" s="19">
        <x:v>0.29578581625077</x:v>
      </x:c>
      <x:c r="M161" s="18">
        <x:v>0.28527874813558002</x:v>
      </x:c>
      <x:c r="N161" s="18">
        <x:v>0.28527874813558002</x:v>
      </x:c>
      <x:c r="O161" s="13">
        <x:v>1.3044874540832174</x:v>
      </x:c>
      <x:c r="P161" s="26" t="n">
        <x:v>1.4246</x:v>
      </x:c>
      <x:c r="Q161" s="26" t="n">
        <x:v>1.5053</x:v>
      </x:c>
    </x:row>
    <x:row r="162">
      <x:c r="A162" s="9">
        <x:v>44070</x:v>
      </x:c>
      <x:c r="B162" s="8">
        <x:v>60.282381829343002</x:v>
      </x:c>
      <x:c r="C162" s="8">
        <x:v>38.081725312144997</x:v>
      </x:c>
      <x:c r="D162" s="8">
        <x:v>40.153846153845997</x:v>
      </x:c>
      <x:c r="E162" s="8">
        <x:v>37.9296875</x:v>
      </x:c>
      <x:c r="F162" s="23">
        <x:v>1.4411191019883349</x:v>
      </x:c>
      <x:c r="G162" s="18">
        <x:v>0.29116048593350002</x:v>
      </x:c>
      <x:c r="H162" s="18">
        <x:v>0.27947180957345003</x:v>
      </x:c>
      <x:c r="I162" s="18">
        <x:v>0.43134435657799997</x:v>
      </x:c>
      <x:c r="J162" s="18">
        <x:v>0.39500795719959003</x:v>
      </x:c>
      <x:c r="K162" s="19">
        <x:v>0.26422415674561001</x:v>
      </x:c>
      <x:c r="L162" s="19">
        <x:v>0.26422415674561001</x:v>
      </x:c>
      <x:c r="M162" s="18">
        <x:v>0.25523335494499</x:v>
      </x:c>
      <x:c r="N162" s="18">
        <x:v>0.25523335494499</x:v>
      </x:c>
      <x:c r="O162" s="13">
        <x:v>1.3178393574753589</x:v>
      </x:c>
      <x:c r="P162" s="26" t="n">
        <x:v>1.4235</x:v>
      </x:c>
      <x:c r="Q162" s="26" t="n">
        <x:v>1.523</x:v>
      </x:c>
    </x:row>
    <x:row r="163">
      <x:c r="A163" s="9">
        <x:v>44071</x:v>
      </x:c>
      <x:c r="B163" s="8">
        <x:v>61.325966850828998</x:v>
      </x:c>
      <x:c r="C163" s="8">
        <x:v>40.181611804767002</x:v>
      </x:c>
      <x:c r="D163" s="8">
        <x:v>42.692307692307999</x:v>
      </x:c>
      <x:c r="E163" s="8">
        <x:v>39.921875</x:v>
      </x:c>
      <x:c r="F163" s="23">
        <x:v>1.4603044033697601</x:v>
      </x:c>
      <x:c r="G163" s="18">
        <x:v>0.29803388746803</x:v>
      </x:c>
      <x:c r="H163" s="18">
        <x:v>0.28729041786117998</x:v>
      </x:c>
      <x:c r="I163" s="18">
        <x:v>0.44476395878265002</x:v>
      </x:c>
      <x:c r="J163" s="18">
        <x:v>0.40464025464829001</x:v>
      </x:c>
      <x:c r="K163" s="19">
        <x:v>0.27784469752558999</x:v>
      </x:c>
      <x:c r="L163" s="19">
        <x:v>0.27784469752558999</x:v>
      </x:c>
      <x:c r="M163" s="18">
        <x:v>0.27614847299577</x:v>
      </x:c>
      <x:c r="N163" s="18">
        <x:v>0.27614847299577</x:v>
      </x:c>
      <x:c r="O163" s="13">
        <x:v>1.3385630029960338</x:v>
      </x:c>
      <x:c r="P163" s="26" t="n">
        <x:v>1.4223</x:v>
      </x:c>
      <x:c r="Q163" s="26" t="n">
        <x:v>1.5251</x:v>
      </x:c>
    </x:row>
    <x:row r="164">
      <x:c r="A164" s="9">
        <x:v>44074</x:v>
      </x:c>
      <x:c r="B164" s="8">
        <x:v>59.975445058318002</x:v>
      </x:c>
      <x:c r="C164" s="8">
        <x:v>38.649262202042998</x:v>
      </x:c>
      <x:c r="D164" s="8">
        <x:v>41.923076923076998</x:v>
      </x:c>
      <x:c r="E164" s="8">
        <x:v>38.41796875</x:v>
      </x:c>
      <x:c r="F164" s="23">
        <x:v>1.447414382333595</x:v>
      </x:c>
      <x:c r="G164" s="18">
        <x:v>0.33088235294118001</x:v>
      </x:c>
      <x:c r="H164" s="18">
        <x:v>0.31561115454782002</x:v>
      </x:c>
      <x:c r="I164" s="18">
        <x:v>0.47076443805415996</x:v>
      </x:c>
      <x:c r="J164" s="18">
        <x:v>0.42926543262731004</x:v>
      </x:c>
      <x:c r="K164" s="19">
        <x:v>0.29418697536012001</x:v>
      </x:c>
      <x:c r="L164" s="19">
        <x:v>0.29418697536012001</x:v>
      </x:c>
      <x:c r="M164" s="18">
        <x:v>0.28680334753878001</x:v>
      </x:c>
      <x:c r="N164" s="18">
        <x:v>0.28680334753878001</x:v>
      </x:c>
      <x:c r="O164" s="13">
        <x:v>1.3366383345819477</x:v>
      </x:c>
      <x:c r="P164" s="26" t="n">
        <x:v>1.4226</x:v>
      </x:c>
      <x:c r="Q164" s="26" t="n">
        <x:v>1.5286</x:v>
      </x:c>
    </x:row>
    <x:row r="165">
      <x:c r="A165" s="9">
        <x:v>44075</x:v>
      </x:c>
      <x:c r="B165" s="8">
        <x:v>62.369551872313998</x:v>
      </x:c>
      <x:c r="C165" s="8">
        <x:v>39.784335981839</x:v>
      </x:c>
      <x:c r="D165" s="8">
        <x:v>43.461538461537998</x:v>
      </x:c>
      <x:c r="E165" s="8">
        <x:v>40.751953125</x:v>
      </x:c>
      <x:c r="F165" s="23">
        <x:v>1.4659184486017276</x:v>
      </x:c>
      <x:c r="G165" s="18">
        <x:v>0.32360933503836004</x:v>
      </x:c>
      <x:c r="H165" s="18">
        <x:v>0.31005125532099997</x:v>
      </x:c>
      <x:c r="I165" s="18">
        <x:v>0.46129882578481002</x:v>
      </x:c>
      <x:c r="J165" s="18">
        <x:v>0.42264846308969001</x:v>
      </x:c>
      <x:c r="K165" s="19">
        <x:v>0.29764738236686999</x:v>
      </x:c>
      <x:c r="L165" s="19">
        <x:v>0.29764738236686999</x:v>
      </x:c>
      <x:c r="M165" s="18">
        <x:v>0.29010201634399002</x:v>
      </x:c>
      <x:c r="N165" s="18">
        <x:v>0.29010201634399002</x:v>
      </x:c>
      <x:c r="O165" s="13">
        <x:v>1.3460553401920325</x:v>
      </x:c>
      <x:c r="P165" s="26" t="n">
        <x:v>1.4226</x:v>
      </x:c>
      <x:c r="Q165" s="26" t="n">
        <x:v>1.546</x:v>
      </x:c>
    </x:row>
    <x:row r="166">
      <x:c r="A166" s="9">
        <x:v>44076</x:v>
      </x:c>
      <x:c r="B166" s="8">
        <x:v>63.720073664825001</x:v>
      </x:c>
      <x:c r="C166" s="8">
        <x:v>40.351872871737001</x:v>
      </x:c>
      <x:c r="D166" s="8">
        <x:v>43.307692307692001</x:v>
      </x:c>
      <x:c r="E166" s="8">
        <x:v>41.982421875</x:v>
      </x:c>
      <x:c r="F166" s="23">
        <x:v>1.473405151798135</x:v>
      </x:c>
      <x:c r="G166" s="18">
        <x:v>0.33288043478261004</x:v>
      </x:c>
      <x:c r="H166" s="18">
        <x:v>0.31873859786290998</x:v>
      </x:c>
      <x:c r="I166" s="18">
        <x:v>0.47447879223580003</x:v>
      </x:c>
      <x:c r="J166" s="18">
        <x:v>0.43630119783032001</x:v>
      </x:c>
      <x:c r="K166" s="19">
        <x:v>0.30390590463538003</x:v>
      </x:c>
      <x:c r="L166" s="19">
        <x:v>0.30390590463538003</x:v>
      </x:c>
      <x:c r="M166" s="18">
        <x:v>0.29911594477692999</x:v>
      </x:c>
      <x:c r="N166" s="18">
        <x:v>0.29911594477692999</x:v>
      </x:c>
      <x:c r="O166" s="13">
        <x:v>1.3498893712062587</x:v>
      </x:c>
      <x:c r="P166" s="26" t="n">
        <x:v>1.4215</x:v>
      </x:c>
      <x:c r="Q166" s="26" t="n">
        <x:v>1.5266</x:v>
      </x:c>
    </x:row>
    <x:row r="167">
      <x:c r="A167" s="9">
        <x:v>44077</x:v>
      </x:c>
      <x:c r="B167" s="8">
        <x:v>62.124002455494001</x:v>
      </x:c>
      <x:c r="C167" s="8">
        <x:v>38.251986379115003</x:v>
      </x:c>
      <x:c r="D167" s="8">
        <x:v>41.615384615384997</x:v>
      </x:c>
      <x:c r="E167" s="8">
        <x:v>39.794921875</x:v>
      </x:c>
      <x:c r="F167" s="23">
        <x:v>1.454465738312485</x:v>
      </x:c>
      <x:c r="G167" s="18">
        <x:v>0.33495843989770002</x:v>
      </x:c>
      <x:c r="H167" s="18">
        <x:v>0.31830423073581998</x:v>
      </x:c>
      <x:c r="I167" s="18">
        <x:v>0.47256170620657001</x:v>
      </x:c>
      <x:c r="J167" s="18">
        <x:v>0.43403970183913998</x:v>
      </x:c>
      <x:c r="K167" s="19">
        <x:v>0.30637348476289</x:v>
      </x:c>
      <x:c r="L167" s="19">
        <x:v>0.30637348476289</x:v>
      </x:c>
      <x:c r="M167" s="18">
        <x:v>0.31325196072252998</x:v>
      </x:c>
      <x:c r="N167" s="18">
        <x:v>0.31325196072252998</x:v>
      </x:c>
      <x:c r="O167" s="13">
        <x:v>1.3374682713635888</x:v>
      </x:c>
      <x:c r="P167" s="26" t="n">
        <x:v>1.421</x:v>
      </x:c>
      <x:c r="Q167" s="26" t="n">
        <x:v>1.5118</x:v>
      </x:c>
    </x:row>
    <x:row r="168">
      <x:c r="A168" s="9">
        <x:v>44078</x:v>
      </x:c>
      <x:c r="B168" s="8">
        <x:v>60.527931246163</x:v>
      </x:c>
      <x:c r="C168" s="8">
        <x:v>37.173666288309001</x:v>
      </x:c>
      <x:c r="D168" s="8">
        <x:v>40</x:v>
      </x:c>
      <x:c r="E168" s="8">
        <x:v>38.06640625</x:v>
      </x:c>
      <x:c r="F168" s="23">
        <x:v>1.43942000946118</x:v>
      </x:c>
      <x:c r="G168" s="18">
        <x:v>0.32648657289002997</x:v>
      </x:c>
      <x:c r="H168" s="18">
        <x:v>0.30857440708887002</x:v>
      </x:c>
      <x:c r="I168" s="18">
        <x:v>0.46057991852384</x:v>
      </x:c>
      <x:c r="J168" s="18">
        <x:v>0.42507747720812999</x:v>
      </x:c>
      <x:c r="K168" s="19">
        <x:v>0.29150673258088999</x:v>
      </x:c>
      <x:c r="L168" s="19">
        <x:v>0.29150673258088999</x:v>
      </x:c>
      <x:c r="M168" s="18">
        <x:v>0.29800716501802998</x:v>
      </x:c>
      <x:c r="N168" s="18">
        <x:v>0.29800716501802998</x:v>
      </x:c>
      <x:c r="O168" s="13">
        <x:v>1.3312796564978386</x:v>
      </x:c>
      <x:c r="P168" s="26" t="n">
        <x:v>1.4204</x:v>
      </x:c>
      <x:c r="Q168" s="26" t="n">
        <x:v>1.5124</x:v>
      </x:c>
    </x:row>
    <x:row r="169">
      <x:c r="A169" s="9">
        <x:v>44081</x:v>
      </x:c>
      <x:c r="B169" s="8">
        <x:v>56.660527931246001</x:v>
      </x:c>
      <x:c r="C169" s="8">
        <x:v>32.690124858116</x:v>
      </x:c>
      <x:c r="D169" s="8">
        <x:v>35</x:v>
      </x:c>
      <x:c r="E169" s="8">
        <x:v>33.73046875</x:v>
      </x:c>
      <x:c r="F169" s="23">
        <x:v>1.395202803848405</x:v>
      </x:c>
      <x:c r="G169" s="18">
        <x:v>0.31409846547315001</x:v>
      </x:c>
      <x:c r="H169" s="18">
        <x:v>0.29397967161845001</x:v>
      </x:c>
      <x:c r="I169" s="18">
        <x:v>0.44440450515217</x:v>
      </x:c>
      <x:c r="J169" s="18">
        <x:v>0.41175977895350002</x:v>
      </x:c>
      <x:c r="K169" s="19">
        <x:v>0.29011365659230004</x:v>
      </x:c>
      <x:c r="L169" s="19">
        <x:v>0.29011365659230004</x:v>
      </x:c>
      <x:c r="M169" s="18">
        <x:v>0.30288375880042001</x:v>
      </x:c>
      <x:c r="N169" s="18">
        <x:v>0.30288375880042001</x:v>
      </x:c>
      <x:c r="O169" s="13">
        <x:v>1.3065358624503651</x:v>
      </x:c>
      <x:c r="P169" s="26" t="n">
        <x:v>1.4198</x:v>
      </x:c>
      <x:c r="Q169" s="26" t="n">
        <x:v>1.5072</x:v>
      </x:c>
    </x:row>
    <x:row r="170">
      <x:c r="A170" s="9">
        <x:v>44082</x:v>
      </x:c>
      <x:c r="B170" s="8">
        <x:v>56.046654389196</x:v>
      </x:c>
      <x:c r="C170" s="8">
        <x:v>31.895573212258999</x:v>
      </x:c>
      <x:c r="D170" s="8">
        <x:v>34.230769230768999</x:v>
      </x:c>
      <x:c r="E170" s="8">
        <x:v>33.65234375</x:v>
      </x:c>
      <x:c r="F170" s="23">
        <x:v>1.3895633514555601</x:v>
      </x:c>
      <x:c r="G170" s="18">
        <x:v>0.28636508951406997</x:v>
      </x:c>
      <x:c r="H170" s="18">
        <x:v>0.26253149161671002</x:v>
      </x:c>
      <x:c r="I170" s="18">
        <x:v>0.40318715552359996</x:v>
      </x:c>
      <x:c r="J170" s="18">
        <x:v>0.37725102606481997</x:v>
      </x:c>
      <x:c r="K170" s="19">
        <x:v>0.26767601341684</x:v>
      </x:c>
      <x:c r="L170" s="19">
        <x:v>0.26767601341684</x:v>
      </x:c>
      <x:c r="M170" s="18">
        <x:v>0.29380005502501999</x:v>
      </x:c>
      <x:c r="N170" s="18">
        <x:v>0.29380005502501999</x:v>
      </x:c>
      <x:c r="O170" s="13">
        <x:v>1.3151484815188463</x:v>
      </x:c>
      <x:c r="P170" s="26" t="n">
        <x:v>1.4201</x:v>
      </x:c>
      <x:c r="Q170" s="26" t="n">
        <x:v>1.5115</x:v>
      </x:c>
    </x:row>
    <x:row r="171">
      <x:c r="A171" s="9">
        <x:v>44083</x:v>
      </x:c>
      <x:c r="B171" s="8">
        <x:v>50.644567219152997</x:v>
      </x:c>
      <x:c r="C171" s="8">
        <x:v>28.093076049943001</x:v>
      </x:c>
      <x:c r="D171" s="8">
        <x:v>29.384615384615</x:v>
      </x:c>
      <x:c r="E171" s="8">
        <x:v>28.837890625</x:v>
      </x:c>
      <x:c r="F171" s="23">
        <x:v>1.3424003731967775</x:v>
      </x:c>
      <x:c r="G171" s="18">
        <x:v>0.29387787723784997</x:v>
      </x:c>
      <x:c r="H171" s="18">
        <x:v>0.26896012509773004</x:v>
      </x:c>
      <x:c r="I171" s="18">
        <x:v>0.40881859573447998</x:v>
      </x:c>
      <x:c r="J171" s="18">
        <x:v>0.37993131756704995</x:v>
      </x:c>
      <x:c r="K171" s="19">
        <x:v>0.27591956074268004</x:v>
      </x:c>
      <x:c r="L171" s="19">
        <x:v>0.27591956074268004</x:v>
      </x:c>
      <x:c r="M171" s="18">
        <x:v>0.30888040751415002</x:v>
      </x:c>
      <x:c r="N171" s="18">
        <x:v>0.30888040751415002</x:v>
      </x:c>
      <x:c r="O171" s="13">
        <x:v>1.2768406216327501</x:v>
      </x:c>
      <x:c r="P171" s="26" t="n">
        <x:v>1.421</x:v>
      </x:c>
      <x:c r="Q171" s="26" t="n">
        <x:v>1.5121</x:v>
      </x:c>
    </x:row>
    <x:row r="172">
      <x:c r="A172" s="9">
        <x:v>44084</x:v>
      </x:c>
      <x:c r="B172" s="8">
        <x:v>49.539594843461998</x:v>
      </x:c>
      <x:c r="C172" s="8">
        <x:v>27.071509648127002</x:v>
      </x:c>
      <x:c r="D172" s="8">
        <x:v>28</x:v>
      </x:c>
      <x:c r="E172" s="8">
        <x:v>28.046875</x:v>
      </x:c>
      <x:c r="F172" s="23">
        <x:v>1.3316449487289725</x:v>
      </x:c>
      <x:c r="G172" s="18">
        <x:v>0.26470588235294001</x:v>
      </x:c>
      <x:c r="H172" s="18">
        <x:v>0.23785943879766999</x:v>
      </x:c>
      <x:c r="I172" s="18">
        <x:v>0.3640067098011</x:v>
      </x:c>
      <x:c r="J172" s="18">
        <x:v>0.34299355055992997</x:v>
      </x:c>
      <x:c r="K172" s="19">
        <x:v>0.23541606453562999</x:v>
      </x:c>
      <x:c r="L172" s="19">
        <x:v>0.23541606453562999</x:v>
      </x:c>
      <x:c r="M172" s="18">
        <x:v>0.26716363123955</x:v>
      </x:c>
      <x:c r="N172" s="18">
        <x:v>0.26716363123955</x:v>
      </x:c>
      <x:c r="O172" s="13">
        <x:v>1.2473452195133963</x:v>
      </x:c>
      <x:c r="P172" s="26" t="n">
        <x:v>1.4214</x:v>
      </x:c>
      <x:c r="Q172" s="26" t="n">
        <x:v>1.5221</x:v>
      </x:c>
    </x:row>
    <x:row r="173">
      <x:c r="A173" s="9">
        <x:v>44085</x:v>
      </x:c>
      <x:c r="B173" s="8">
        <x:v>55.187231430324999</x:v>
      </x:c>
      <x:c r="C173" s="8">
        <x:v>30.022701475596001</x:v>
      </x:c>
      <x:c r="D173" s="8">
        <x:v>31.461538461538002</x:v>
      </x:c>
      <x:c r="E173" s="8">
        <x:v>32.197265625</x:v>
      </x:c>
      <x:c r="F173" s="23">
        <x:v>1.3721718424811475</x:v>
      </x:c>
      <x:c r="G173" s="18">
        <x:v>0.26782289002557996</x:v>
      </x:c>
      <x:c r="H173" s="18">
        <x:v>0.23951003388063999</x:v>
      </x:c>
      <x:c r="I173" s="18">
        <x:v>0.34771147855259998</x:v>
      </x:c>
      <x:c r="J173" s="18">
        <x:v>0.32967585230530999</x:v>
      </x:c>
      <x:c r="K173" s="19">
        <x:v>0.19163836463696002</x:v>
      </x:c>
      <x:c r="L173" s="19">
        <x:v>0.19163836463696002</x:v>
      </x:c>
      <x:c r="M173" s="18">
        <x:v>0.20538238603456002</x:v>
      </x:c>
      <x:c r="N173" s="18">
        <x:v>0.20538238603456002</x:v>
      </x:c>
      <x:c r="O173" s="13">
        <x:v>1.2643673330647611</x:v>
      </x:c>
      <x:c r="P173" s="26" t="n">
        <x:v>1.4214</x:v>
      </x:c>
      <x:c r="Q173" s="26" t="n">
        <x:v>1.5183</x:v>
      </x:c>
    </x:row>
    <x:row r="174">
      <x:c r="A174" s="9">
        <x:v>44088</x:v>
      </x:c>
      <x:c r="B174" s="8">
        <x:v>57.213014119091</x:v>
      </x:c>
      <x:c r="C174" s="8">
        <x:v>31.555051078319998</x:v>
      </x:c>
      <x:c r="D174" s="8">
        <x:v>34.076923076923002</x:v>
      </x:c>
      <x:c r="E174" s="8">
        <x:v>35.517578125</x:v>
      </x:c>
      <x:c r="F174" s="23">
        <x:v>1.395906415998335</x:v>
      </x:c>
      <x:c r="G174" s="18">
        <x:v>0.28045076726342999</x:v>
      </x:c>
      <x:c r="H174" s="18">
        <x:v>0.25141169316306</x:v>
      </x:c>
      <x:c r="I174" s="18">
        <x:v>0.36448598130840998</x:v>
      </x:c>
      <x:c r="J174" s="18">
        <x:v>0.34634391495701</x:v>
      </x:c>
      <x:c r="K174" s="19">
        <x:v>0.21106869673666001</x:v>
      </x:c>
      <x:c r="L174" s="19">
        <x:v>0.21106869673666001</x:v>
      </x:c>
      <x:c r="M174" s="18">
        <x:v>0.22505445717643</x:v>
      </x:c>
      <x:c r="N174" s="18">
        <x:v>0.22505445717643</x:v>
      </x:c>
      <x:c r="O174" s="13">
        <x:v>1.2806522419608199</x:v>
      </x:c>
      <x:c r="P174" s="26" t="n">
        <x:v>1.4217</x:v>
      </x:c>
      <x:c r="Q174" s="26" t="n">
        <x:v>1.5156</x:v>
      </x:c>
    </x:row>
    <x:row r="175">
      <x:c r="A175" s="9">
        <x:v>44089</x:v>
      </x:c>
      <x:c r="B175" s="8">
        <x:v>58.686310620012001</x:v>
      </x:c>
      <x:c r="C175" s="8">
        <x:v>32.122587968217999</x:v>
      </x:c>
      <x:c r="D175" s="8">
        <x:v>34.846153846154003</x:v>
      </x:c>
      <x:c r="E175" s="8">
        <x:v>35.927734375</x:v>
      </x:c>
      <x:c r="F175" s="23">
        <x:v>1.40395696702346</x:v>
      </x:c>
      <x:c r="G175" s="18">
        <x:v>0.28788363171355003</x:v>
      </x:c>
      <x:c r="H175" s="18">
        <x:v>0.26192337763877999</x:v>
      </x:c>
      <x:c r="I175" s="18">
        <x:v>0.37335250419362997</x:v>
      </x:c>
      <x:c r="J175" s="18">
        <x:v>0.35706508088878003</x:v>
      </x:c>
      <x:c r="K175" s="19">
        <x:v>0.23016310483520003</x:v>
      </x:c>
      <x:c r="L175" s="19">
        <x:v>0.23016310483520003</x:v>
      </x:c>
      <x:c r="M175" s="18">
        <x:v>0.25233356579070998</x:v>
      </x:c>
      <x:c r="N175" s="18">
        <x:v>0.25233356579070998</x:v>
      </x:c>
      <x:c r="O175" s="13">
        <x:v>1.2880212115778651</x:v>
      </x:c>
      <x:c r="P175" s="26" t="n">
        <x:v>1.4228</x:v>
      </x:c>
      <x:c r="Q175" s="26" t="n">
        <x:v>1.521</x:v>
      </x:c>
    </x:row>
    <x:row r="176">
      <x:c r="A176" s="9">
        <x:v>44090</x:v>
      </x:c>
      <x:c r="B176" s="8">
        <x:v>57.519950890117002</x:v>
      </x:c>
      <x:c r="C176" s="8">
        <x:v>30.533484676503999</x:v>
      </x:c>
      <x:c r="D176" s="8">
        <x:v>32.615384615384997</x:v>
      </x:c>
      <x:c r="E176" s="8">
        <x:v>34.5703125</x:v>
      </x:c>
      <x:c r="F176" s="23">
        <x:v>1.388097831705015</x:v>
      </x:c>
      <x:c r="G176" s="18">
        <x:v>0.29827365728899996</x:v>
      </x:c>
      <x:c r="H176" s="18">
        <x:v>0.27434627747372003</x:v>
      </x:c>
      <x:c r="I176" s="18">
        <x:v>0.38581356338366002</x:v>
      </x:c>
      <x:c r="J176" s="18">
        <x:v>0.36334701401755998</x:v>
      </x:c>
      <x:c r="K176" s="19">
        <x:v>0.2361316701374</x:v>
      </x:c>
      <x:c r="L176" s="19">
        <x:v>0.2361316701374</x:v>
      </x:c>
      <x:c r="M176" s="18">
        <x:v>0.25506292009209003</x:v>
      </x:c>
      <x:c r="N176" s="18">
        <x:v>0.25506292009209003</x:v>
      </x:c>
      <x:c r="O176" s="13">
        <x:v>1.2781562686872499</x:v>
      </x:c>
      <x:c r="P176" s="26" t="n">
        <x:v>1.4231</x:v>
      </x:c>
      <x:c r="Q176" s="26" t="n">
        <x:v>1.5185</x:v>
      </x:c>
    </x:row>
    <x:row r="177">
      <x:c r="A177" s="9">
        <x:v>44091</x:v>
      </x:c>
      <x:c r="B177" s="8">
        <x:v>59.422958870473003</x:v>
      </x:c>
      <x:c r="C177" s="8">
        <x:v>30.703745743473</x:v>
      </x:c>
      <x:c r="D177" s="8">
        <x:v>33.846153846154003</x:v>
      </x:c>
      <x:c r="E177" s="8">
        <x:v>35.60546875</x:v>
      </x:c>
      <x:c r="F177" s="23">
        <x:v>1.3989458180252501</x:v>
      </x:c>
      <x:c r="G177" s="18">
        <x:v>0.29140025575447998</x:v>
      </x:c>
      <x:c r="H177" s="18">
        <x:v>0.26479020067761</x:v>
      </x:c>
      <x:c r="I177" s="18">
        <x:v>0.37670740474478998</x:v>
      </x:c>
      <x:c r="J177" s="18">
        <x:v>0.35773515370646003</x:v>
      </x:c>
      <x:c r="K177" s="19">
        <x:v>0.22379578134348999</x:v>
      </x:c>
      <x:c r="L177" s="19">
        <x:v>0.22379578134348999</x:v>
      </x:c>
      <x:c r="M177" s="18">
        <x:v>0.24351278596383999</x:v>
      </x:c>
      <x:c r="N177" s="18">
        <x:v>0.24351278596383999</x:v>
      </x:c>
      <x:c r="O177" s="13">
        <x:v>1.2794913711755675</x:v>
      </x:c>
      <x:c r="P177" s="26" t="n">
        <x:v>1.4233</x:v>
      </x:c>
      <x:c r="Q177" s="26" t="n">
        <x:v>1.5087</x:v>
      </x:c>
    </x:row>
    <x:row r="178">
      <x:c r="A178" s="9">
        <x:v>44092</x:v>
      </x:c>
      <x:c r="B178" s="8">
        <x:v>61.878453038674003</x:v>
      </x:c>
      <x:c r="C178" s="8">
        <x:v>32.746878547106</x:v>
      </x:c>
      <x:c r="D178" s="8">
        <x:v>35.538461538462002</x:v>
      </x:c>
      <x:c r="E178" s="8">
        <x:v>37.6171875</x:v>
      </x:c>
      <x:c r="F178" s="23">
        <x:v>1.4194524515606051</x:v>
      </x:c>
      <x:c r="G178" s="18">
        <x:v>0.28708439897698002</x:v>
      </x:c>
      <x:c r="H178" s="18">
        <x:v>0.25975154200329997</x:v>
      </x:c>
      <x:c r="I178" s="18">
        <x:v>0.38233884495566994</x:v>
      </x:c>
      <x:c r="J178" s="18">
        <x:v>0.36200686830503004</x:v>
      </x:c>
      <x:c r="K178" s="19">
        <x:v>0.22599460071460001</x:v>
      </x:c>
      <x:c r="L178" s="19">
        <x:v>0.22599460071460001</x:v>
      </x:c>
      <x:c r="M178" s="18">
        <x:v>0.24638005686718001</x:v>
      </x:c>
      <x:c r="N178" s="18">
        <x:v>0.24638005686718001</x:v>
      </x:c>
      <x:c r="O178" s="13">
        <x:v>1.3001849120007249</x:v>
      </x:c>
      <x:c r="P178" s="26" t="n">
        <x:v>1.4237</x:v>
      </x:c>
      <x:c r="Q178" s="26" t="n">
        <x:v>1.5145</x:v>
      </x:c>
    </x:row>
    <x:row r="179">
      <x:c r="A179" s="9">
        <x:v>44095</x:v>
      </x:c>
      <x:c r="B179" s="8">
        <x:v>60.466543891957997</x:v>
      </x:c>
      <x:c r="C179" s="8">
        <x:v>31.328036322361001</x:v>
      </x:c>
      <x:c r="D179" s="8">
        <x:v>34.461538461537998</x:v>
      </x:c>
      <x:c r="E179" s="8">
        <x:v>35.888671875</x:v>
      </x:c>
      <x:c r="F179" s="23">
        <x:v>1.4053619763771426</x:v>
      </x:c>
      <x:c r="G179" s="18">
        <x:v>0.31593670076725999</x:v>
      </x:c>
      <x:c r="H179" s="18">
        <x:v>0.28537920250194998</x:v>
      </x:c>
      <x:c r="I179" s="18">
        <x:v>0.40414569853822002</x:v>
      </x:c>
      <x:c r="J179" s="18">
        <x:v>0.38311416368255002</x:v>
      </x:c>
      <x:c r="K179" s="19">
        <x:v>0.24478644189821999</x:v>
      </x:c>
      <x:c r="L179" s="19">
        <x:v>0.24478644189821999</x:v>
      </x:c>
      <x:c r="M179" s="18">
        <x:v>0.26166532335969001</x:v>
      </x:c>
      <x:c r="N179" s="18">
        <x:v>0.26166532335969001</x:v>
      </x:c>
      <x:c r="O179" s="13">
        <x:v>1.29553343408803</x:v>
      </x:c>
      <x:c r="P179" s="26" t="n">
        <x:v>1.4243</x:v>
      </x:c>
      <x:c r="Q179" s="26" t="n">
        <x:v>1.5141</x:v>
      </x:c>
    </x:row>
    <x:row r="180">
      <x:c r="A180" s="9">
        <x:v>44096</x:v>
      </x:c>
      <x:c r="B180" s="8">
        <x:v>59.054634745241998</x:v>
      </x:c>
      <x:c r="C180" s="8">
        <x:v>30.760499432463</x:v>
      </x:c>
      <x:c r="D180" s="8">
        <x:v>33.076923076923002</x:v>
      </x:c>
      <x:c r="E180" s="8">
        <x:v>34.990234375</x:v>
      </x:c>
      <x:c r="F180" s="23">
        <x:v>1.3947057290740701</x:v>
      </x:c>
      <x:c r="G180" s="18">
        <x:v>0.30458759590793</x:v>
      </x:c>
      <x:c r="H180" s="18">
        <x:v>0.27495439145165002</x:v>
      </x:c>
      <x:c r="I180" s="18">
        <x:v>0.39851425832734</x:v>
      </x:c>
      <x:c r="J180" s="18">
        <x:v>0.37658095324713997</x:v>
      </x:c>
      <x:c r="K180" s="19">
        <x:v>0.24432346637787</x:v>
      </x:c>
      <x:c r="L180" s="19">
        <x:v>0.24432346637787</x:v>
      </x:c>
      <x:c r="M180" s="18">
        <x:v>0.26049167050722</x:v>
      </x:c>
      <x:c r="N180" s="18">
        <x:v>0.26049167050722</x:v>
      </x:c>
      <x:c r="O180" s="13">
        <x:v>1.2805935626592988</x:v>
      </x:c>
      <x:c r="P180" s="26" t="n">
        <x:v>1.4245</x:v>
      </x:c>
      <x:c r="Q180" s="26" t="n">
        <x:v>1.4791</x:v>
      </x:c>
    </x:row>
    <x:row r="181">
      <x:c r="A181" s="9">
        <x:v>44097</x:v>
      </x:c>
      <x:c r="B181" s="8">
        <x:v>61.080417434009</x:v>
      </x:c>
      <x:c r="C181" s="8">
        <x:v>32.349602724176997</x:v>
      </x:c>
      <x:c r="D181" s="8">
        <x:v>35.230769230768999</x:v>
      </x:c>
      <x:c r="E181" s="8">
        <x:v>36.455078125</x:v>
      </x:c>
      <x:c r="F181" s="23">
        <x:v>1.4127896687848875</x:v>
      </x:c>
      <x:c r="G181" s="18">
        <x:v>0.29108056265985</x:v>
      </x:c>
      <x:c r="H181" s="18">
        <x:v>0.26626704890974001</x:v>
      </x:c>
      <x:c r="I181" s="18">
        <x:v>0.38701174215193002</x:v>
      </x:c>
      <x:c r="J181" s="18">
        <x:v>0.36619482372420997</x:v>
      </x:c>
      <x:c r="K181" s="19">
        <x:v>0.22431050794920998</x:v>
      </x:c>
      <x:c r="L181" s="19">
        <x:v>0.22431050794920998</x:v>
      </x:c>
      <x:c r="M181" s="18">
        <x:v>0.24278665396512</x:v>
      </x:c>
      <x:c r="N181" s="18">
        <x:v>0.24278665396512</x:v>
      </x:c>
      <x:c r="O181" s="13">
        <x:v>1.2882409827618062</x:v>
      </x:c>
      <x:c r="P181" s="26" t="n">
        <x:v>1.4246</x:v>
      </x:c>
      <x:c r="Q181" s="26" t="n">
        <x:v>1.4616</x:v>
      </x:c>
    </x:row>
    <x:row r="182">
      <x:c r="A182" s="9">
        <x:v>44098</x:v>
      </x:c>
      <x:c r="B182" s="8">
        <x:v>57.151626764885997</x:v>
      </x:c>
      <x:c r="C182" s="8">
        <x:v>29.228149829738999</x:v>
      </x:c>
      <x:c r="D182" s="8">
        <x:v>31.846153846153999</x:v>
      </x:c>
      <x:c r="E182" s="8">
        <x:v>33.525390625</x:v>
      </x:c>
      <x:c r="F182" s="23">
        <x:v>1.3793783026644475</x:v>
      </x:c>
      <x:c r="G182" s="18">
        <x:v>0.29523657289003002</x:v>
      </x:c>
      <x:c r="H182" s="18">
        <x:v>0.27330379636869001</x:v>
      </x:c>
      <x:c r="I182" s="18">
        <x:v>0.39563862928349003</x:v>
      </x:c>
      <x:c r="J182" s="18">
        <x:v>0.37172292493310005</x:v>
      </x:c>
      <x:c r="K182" s="19">
        <x:v>0.23278692617773</x:v>
      </x:c>
      <x:c r="L182" s="19">
        <x:v>0.23278692617773</x:v>
      </x:c>
      <x:c r="M182" s="18">
        <x:v>0.25222604313183999</x:v>
      </x:c>
      <x:c r="N182" s="18">
        <x:v>0.25222604313183999</x:v>
      </x:c>
      <x:c r="O182" s="13">
        <x:v>1.2575622147282264</x:v>
      </x:c>
      <x:c r="P182" s="26" t="n">
        <x:v>1.4247</x:v>
      </x:c>
      <x:c r="Q182" s="26" t="n">
        <x:v>1.4416</x:v>
      </x:c>
    </x:row>
    <x:row r="183">
      <x:c r="A183" s="9">
        <x:v>44099</x:v>
      </x:c>
      <x:c r="B183" s="8">
        <x:v>57.458563535911999</x:v>
      </x:c>
      <x:c r="C183" s="8">
        <x:v>29.738933030647001</x:v>
      </x:c>
      <x:c r="D183" s="8">
        <x:v>32.615384615384997</x:v>
      </x:c>
      <x:c r="E183" s="8">
        <x:v>33.84765625</x:v>
      </x:c>
      <x:c r="F183" s="23">
        <x:v>1.38415134357986</x:v>
      </x:c>
      <x:c r="G183" s="18">
        <x:v>0.27197890025575</x:v>
      </x:c>
      <x:c r="H183" s="18">
        <x:v>0.25019546520718999</x:v>
      </x:c>
      <x:c r="I183" s="18">
        <x:v>0.36987778576563995</x:v>
      </x:c>
      <x:c r="J183" s="18">
        <x:v>0.34357986435256999</x:v>
      </x:c>
      <x:c r="K183" s="19">
        <x:v>0.19905015831593001</x:v>
      </x:c>
      <x:c r="L183" s="19">
        <x:v>0.19905015831593001</x:v>
      </x:c>
      <x:c r="M183" s="18">
        <x:v>0.21338269280639999</x:v>
      </x:c>
      <x:c r="N183" s="18">
        <x:v>0.21338269280639999</x:v>
      </x:c>
      <x:c r="O183" s="13">
        <x:v>1.2551120359249199</x:v>
      </x:c>
      <x:c r="P183" s="26" t="n">
        <x:v>1.4244</x:v>
      </x:c>
      <x:c r="Q183" s="26" t="n">
        <x:v>1.458</x:v>
      </x:c>
    </x:row>
    <x:row r="184">
      <x:c r="A184" s="9">
        <x:v>44102</x:v>
      </x:c>
      <x:c r="B184" s="8">
        <x:v>57.826887661142003</x:v>
      </x:c>
      <x:c r="C184" s="8">
        <x:v>29.852440408627</x:v>
      </x:c>
      <x:c r="D184" s="8">
        <x:v>30.769230769231001</x:v>
      </x:c>
      <x:c r="E184" s="8">
        <x:v>34.228515625</x:v>
      </x:c>
      <x:c r="F184" s="23">
        <x:v>1.3816926861600001</x:v>
      </x:c>
      <x:c r="G184" s="18">
        <x:v>0.27397698209719001</x:v>
      </x:c>
      <x:c r="H184" s="18">
        <x:v>0.25375727564938</x:v>
      </x:c>
      <x:c r="I184" s="18">
        <x:v>0.37502995446921</x:v>
      </x:c>
      <x:c r="J184" s="18">
        <x:v>0.34475249186067997</x:v>
      </x:c>
      <x:c r="K184" s="19">
        <x:v>0.19172790964234998</x:v>
      </x:c>
      <x:c r="L184" s="19">
        <x:v>0.19172790964234998</x:v>
      </x:c>
      <x:c r="M184" s="18">
        <x:v>0.20496188201910001</x:v>
      </x:c>
      <x:c r="N184" s="18">
        <x:v>0.20496188201910001</x:v>
      </x:c>
      <x:c r="O184" s="13">
        <x:v>1.2448674926375201</x:v>
      </x:c>
      <x:c r="P184" s="26" t="n">
        <x:v>1.4247</x:v>
      </x:c>
      <x:c r="Q184" s="26" t="n">
        <x:v>1.4555</x:v>
      </x:c>
    </x:row>
    <x:row r="185">
      <x:c r="A185" s="9">
        <x:v>44103</x:v>
      </x:c>
      <x:c r="B185" s="8">
        <x:v>59.668508287293001</x:v>
      </x:c>
      <x:c r="C185" s="8">
        <x:v>31.725312145288999</x:v>
      </x:c>
      <x:c r="D185" s="8">
        <x:v>32.538461538462002</x:v>
      </x:c>
      <x:c r="E185" s="8">
        <x:v>36.494140625</x:v>
      </x:c>
      <x:c r="F185" s="23">
        <x:v>1.4010660564901101</x:v>
      </x:c>
      <x:c r="G185" s="18">
        <x:v>0.27981138107416997</x:v>
      </x:c>
      <x:c r="H185" s="18">
        <x:v>0.25662409868821001</x:v>
      </x:c>
      <x:c r="I185" s="18">
        <x:v>0.36376707404744996</x:v>
      </x:c>
      <x:c r="J185" s="18">
        <x:v>0.33729793122378998</x:v>
      </x:c>
      <x:c r="K185" s="19">
        <x:v>0.17663554356513</x:v>
      </x:c>
      <x:c r="L185" s="19">
        <x:v>0.17663554356513</x:v>
      </x:c>
      <x:c r="M185" s="18">
        <x:v>0.18408418446814001</x:v>
      </x:c>
      <x:c r="N185" s="18">
        <x:v>0.18408418446814001</x:v>
      </x:c>
      <x:c r="O185" s="13">
        <x:v>1.2547729483809851</x:v>
      </x:c>
      <x:c r="P185" s="26" t="n">
        <x:v>1.4247</x:v>
      </x:c>
      <x:c r="Q185" s="26" t="n">
        <x:v>1.4719</x:v>
      </x:c>
    </x:row>
    <x:row r="186">
      <x:c r="A186" s="9">
        <x:v>44104</x:v>
      </x:c>
      <x:c r="B186" s="8">
        <x:v>59.791282995703</x:v>
      </x:c>
      <x:c r="C186" s="8">
        <x:v>32.065834279228</x:v>
      </x:c>
      <x:c r="D186" s="8">
        <x:v>34</x:v>
      </x:c>
      <x:c r="E186" s="8">
        <x:v>37.44140625</x:v>
      </x:c>
      <x:c r="F186" s="23">
        <x:v>1.4082463088123274</x:v>
      </x:c>
      <x:c r="G186" s="18">
        <x:v>0.28228900255753997</x:v>
      </x:c>
      <x:c r="H186" s="18">
        <x:v>0.26096776995916998</x:v>
      </x:c>
      <x:c r="I186" s="18">
        <x:v>0.37694704049843997</x:v>
      </x:c>
      <x:c r="J186" s="18">
        <x:v>0.34902420645924997</x:v>
      </x:c>
      <x:c r="K186" s="19">
        <x:v>0.18932862442166001</x:v>
      </x:c>
      <x:c r="L186" s="19">
        <x:v>0.18932862442166001</x:v>
      </x:c>
      <x:c r="M186" s="18">
        <x:v>0.19514915936508001</x:v>
      </x:c>
      <x:c r="N186" s="18">
        <x:v>0.19514915936508001</x:v>
      </x:c>
      <x:c r="O186" s="13">
        <x:v>1.2528127289036388</x:v>
      </x:c>
      <x:c r="P186" s="26" t="n">
        <x:v>1.4249</x:v>
      </x:c>
      <x:c r="Q186" s="26" t="n">
        <x:v>1.4698</x:v>
      </x:c>
    </x:row>
    <x:row r="187">
      <x:c r="A187" s="9">
        <x:v>44113</x:v>
      </x:c>
      <x:c r="B187" s="8">
        <x:v>65.561694290976007</x:v>
      </x:c>
      <x:c r="C187" s="8">
        <x:v>36.208853575482003</x:v>
      </x:c>
      <x:c r="D187" s="8">
        <x:v>38.769230769231001</x:v>
      </x:c>
      <x:c r="E187" s="8">
        <x:v>45.341796875</x:v>
      </x:c>
      <x:c r="F187" s="23">
        <x:v>1.4647039387767224</x:v>
      </x:c>
      <x:c r="G187" s="18">
        <x:v>0.28109015345269001</x:v>
      </x:c>
      <x:c r="H187" s="18">
        <x:v>0.26174963078794</x:v>
      </x:c>
      <x:c r="I187" s="18">
        <x:v>0.37059669302659998</x:v>
      </x:c>
      <x:c r="J187" s="18">
        <x:v>0.34424993724742003</x:v>
      </x:c>
      <x:c r="K187" s="19">
        <x:v>0.18863292170173998</x:v>
      </x:c>
      <x:c r="L187" s="19">
        <x:v>0.18863292170173998</x:v>
      </x:c>
      <x:c r="M187" s="18">
        <x:v>0.19377478665549</x:v>
      </x:c>
      <x:c r="N187" s="18">
        <x:v>0.19377478665549</x:v>
      </x:c>
      <x:c r="O187" s="13">
        <x:v>1.2877444081132023</x:v>
      </x:c>
      <x:c r="P187" s="26" t="n">
        <x:v>1.4252</x:v>
      </x:c>
      <x:c r="Q187" s="26" t="n">
        <x:v>1.4744</x:v>
      </x:c>
    </x:row>
    <x:row r="188">
      <x:c r="A188" s="9">
        <x:v>44116</x:v>
      </x:c>
      <x:c r="B188" s="8">
        <x:v>70.902394106814</x:v>
      </x:c>
      <x:c r="C188" s="8">
        <x:v>38.989784335982002</x:v>
      </x:c>
      <x:c r="D188" s="8">
        <x:v>42.153846153845997</x:v>
      </x:c>
      <x:c r="E188" s="8">
        <x:v>49.35546875</x:v>
      </x:c>
      <x:c r="F188" s="23">
        <x:v>1.503503733366605</x:v>
      </x:c>
      <x:c r="G188" s="18">
        <x:v>0.30794437340152997</x:v>
      </x:c>
      <x:c r="H188" s="18">
        <x:v>0.28598731647989001</x:v>
      </x:c>
      <x:c r="I188" s="18">
        <x:v>0.40809968847352002</x:v>
      </x:c>
      <x:c r="J188" s="18">
        <x:v>0.379512522056</x:v>
      </x:c>
      <x:c r="K188" s="19">
        <x:v>0.22549384923710999</x:v>
      </x:c>
      <x:c r="L188" s="19">
        <x:v>0.22549384923710999</x:v>
      </x:c>
      <x:c r="M188" s="18">
        <x:v>0.23471183301022999</x:v>
      </x:c>
      <x:c r="N188" s="18">
        <x:v>0.23471183301022999</x:v>
      </x:c>
      <x:c r="O188" s="13">
        <x:v>1.3267443558957288</x:v>
      </x:c>
      <x:c r="P188" s="26" t="n">
        <x:v>1.4253</x:v>
      </x:c>
      <x:c r="Q188" s="26" t="n">
        <x:v>1.4899</x:v>
      </x:c>
    </x:row>
    <x:row r="189">
      <x:c r="A189" s="9">
        <x:v>44117</x:v>
      </x:c>
      <x:c r="B189" s="8">
        <x:v>72.498465316145001</x:v>
      </x:c>
      <x:c r="C189" s="8">
        <x:v>39.784335981839</x:v>
      </x:c>
      <x:c r="D189" s="8">
        <x:v>43.384615384615003</x:v>
      </x:c>
      <x:c r="E189" s="8">
        <x:v>50.068359375</x:v>
      </x:c>
      <x:c r="F189" s="23">
        <x:v>1.5143394401439976</x:v>
      </x:c>
      <x:c r="G189" s="18">
        <x:v>0.34694693094629003</x:v>
      </x:c>
      <x:c r="H189" s="18">
        <x:v>0.32230040830509998</x:v>
      </x:c>
      <x:c r="I189" s="18">
        <x:v>0.44632159118140002</x:v>
      </x:c>
      <x:c r="J189" s="18">
        <x:v>0.41720412098302001</x:v>
      </x:c>
      <x:c r="K189" s="19">
        <x:v>0.26391837447343997</x:v>
      </x:c>
      <x:c r="L189" s="19">
        <x:v>0.26391837447343997</x:v>
      </x:c>
      <x:c r="M189" s="18">
        <x:v>0.27667252340157</x:v>
      </x:c>
      <x:c r="N189" s="18">
        <x:v>0.27667252340157</x:v>
      </x:c>
      <x:c r="O189" s="13">
        <x:v>1.3329556423523363</x:v>
      </x:c>
      <x:c r="P189" s="26" t="n">
        <x:v>1.4256</x:v>
      </x:c>
      <x:c r="Q189" s="26" t="n">
        <x:v>1.4826</x:v>
      </x:c>
    </x:row>
    <x:row r="190">
      <x:c r="A190" s="9">
        <x:v>44118</x:v>
      </x:c>
      <x:c r="B190" s="8">
        <x:v>71.639042357273993</x:v>
      </x:c>
      <x:c r="C190" s="8">
        <x:v>38.535754824064</x:v>
      </x:c>
      <x:c r="D190" s="8">
        <x:v>41.538461538462002</x:v>
      </x:c>
      <x:c r="E190" s="8">
        <x:v>47.91015625</x:v>
      </x:c>
      <x:c r="F190" s="23">
        <x:v>1.4990585374245</x:v>
      </x:c>
      <x:c r="G190" s="18">
        <x:v>0.35302109974425</x:v>
      </x:c>
      <x:c r="H190" s="18">
        <x:v>0.32759968725567001</x:v>
      </x:c>
      <x:c r="I190" s="18">
        <x:v>0.45434938892882998</x:v>
      </x:c>
      <x:c r="J190" s="18">
        <x:v>0.42407236790444003</x:v>
      </x:c>
      <x:c r="K190" s="19">
        <x:v>0.26707908862764002</x:v>
      </x:c>
      <x:c r="L190" s="19">
        <x:v>0.26707908862764002</x:v>
      </x:c>
      <x:c r="M190" s="18">
        <x:v>0.28522220886511002</x:v>
      </x:c>
      <x:c r="N190" s="18">
        <x:v>0.28522220886511002</x:v>
      </x:c>
      <x:c r="O190" s="13">
        <x:v>1.3262769152393163</x:v>
      </x:c>
      <x:c r="P190" s="26" t="n">
        <x:v>1.426</x:v>
      </x:c>
      <x:c r="Q190" s="26" t="n">
        <x:v>1.4682</x:v>
      </x:c>
    </x:row>
    <x:row r="191">
      <x:c r="A191" s="9">
        <x:v>44119</x:v>
      </x:c>
      <x:c r="B191" s="8">
        <x:v>69.613259668507993</x:v>
      </x:c>
      <x:c r="C191" s="8">
        <x:v>37.287173666287998</x:v>
      </x:c>
      <x:c r="D191" s="8">
        <x:v>40.076923076923002</x:v>
      </x:c>
      <x:c r="E191" s="8">
        <x:v>47.51953125</x:v>
      </x:c>
      <x:c r="F191" s="23">
        <x:v>1.4862422191542974</x:v>
      </x:c>
      <x:c r="G191" s="18">
        <x:v>0.34614769820972002</x:v>
      </x:c>
      <x:c r="H191" s="18">
        <x:v>0.32091043349838999</x:v>
      </x:c>
      <x:c r="I191" s="18">
        <x:v>0.44859813084111999</x:v>
      </x:c>
      <x:c r="J191" s="18">
        <x:v>0.42164335378599999</x:v>
      </x:c>
      <x:c r="K191" s="19">
        <x:v>0.25535614752058999</x:v>
      </x:c>
      <x:c r="L191" s="19">
        <x:v>0.25535614752058999</x:v>
      </x:c>
      <x:c r="M191" s="18">
        <x:v>0.28110170526905998</x:v>
      </x:c>
      <x:c r="N191" s="18">
        <x:v>0.28110170526905998</x:v>
      </x:c>
      <x:c r="O191" s="13">
        <x:v>1.3181769532702186</x:v>
      </x:c>
      <x:c r="P191" s="26" t="n">
        <x:v>1.4262</x:v>
      </x:c>
      <x:c r="Q191" s="26" t="n">
        <x:v>1.4666</x:v>
      </x:c>
    </x:row>
    <x:row r="192">
      <x:c r="A192" s="9">
        <x:v>44120</x:v>
      </x:c>
      <x:c r="B192" s="8">
        <x:v>68.569674647023007</x:v>
      </x:c>
      <x:c r="C192" s="8">
        <x:v>35.868331441544001</x:v>
      </x:c>
      <x:c r="D192" s="8">
        <x:v>38.384615384615003</x:v>
      </x:c>
      <x:c r="E192" s="8">
        <x:v>45.380859375</x:v>
      </x:c>
      <x:c r="F192" s="23">
        <x:v>1.470508702120455</x:v>
      </x:c>
      <x:c r="G192" s="18">
        <x:v>0.34614769820972002</x:v>
      </x:c>
      <x:c r="H192" s="18">
        <x:v>0.31934671184085001</x:v>
      </x:c>
      <x:c r="I192" s="18">
        <x:v>0.43973160795590999</x:v>
      </x:c>
      <x:c r="J192" s="18">
        <x:v>0.41611525257711002</x:v>
      </x:c>
      <x:c r="K192" s="19">
        <x:v>0.2442617458887</x:v>
      </x:c>
      <x:c r="L192" s="19">
        <x:v>0.2442617458887</x:v>
      </x:c>
      <x:c r="M192" s="18">
        <x:v>0.26777543190038</x:v>
      </x:c>
      <x:c r="N192" s="18">
        <x:v>0.26777543190038</x:v>
      </x:c>
      <x:c r="O192" s="13">
        <x:v>1.3168629514835786</x:v>
      </x:c>
      <x:c r="P192" s="26" t="n">
        <x:v>1.4267</x:v>
      </x:c>
      <x:c r="Q192" s="26" t="n">
        <x:v>1.4724</x:v>
      </x:c>
    </x:row>
    <x:row r="193">
      <x:c r="A193" s="9">
        <x:v>44123</x:v>
      </x:c>
      <x:c r="B193" s="8">
        <x:v>66.421117249847001</x:v>
      </x:c>
      <x:c r="C193" s="8">
        <x:v>34.562996594779001</x:v>
      </x:c>
      <x:c r="D193" s="8">
        <x:v>37.923076923076998</x:v>
      </x:c>
      <x:c r="E193" s="8">
        <x:v>44.326171875</x:v>
      </x:c>
      <x:c r="F193" s="23">
        <x:v>1.4580834066067574</x:v>
      </x:c>
      <x:c r="G193" s="18">
        <x:v>0.34526854219948999</x:v>
      </x:c>
      <x:c r="H193" s="18">
        <x:v>0.31943358526627003</x:v>
      </x:c>
      <x:c r="I193" s="18">
        <x:v>0.43362089623771999</x:v>
      </x:c>
      <x:c r="J193" s="18">
        <x:v>0.41117346516086994</x:v>
      </x:c>
      <x:c r="K193" s="19">
        <x:v>0.24058691586702999</x:v>
      </x:c>
      <x:c r="L193" s="19">
        <x:v>0.24058691586702999</x:v>
      </x:c>
      <x:c r="M193" s="18">
        <x:v>0.27211664563511001</x:v>
      </x:c>
      <x:c r="N193" s="18">
        <x:v>0.27211664563511001</x:v>
      </x:c>
      <x:c r="O193" s="13">
        <x:v>1.3061901139357261</x:v>
      </x:c>
      <x:c r="P193" s="26" t="n">
        <x:v>1.4275</x:v>
      </x:c>
      <x:c r="Q193" s="26" t="n">
        <x:v>1.4736</x:v>
      </x:c>
    </x:row>
    <x:row r="194">
      <x:c r="A194" s="9">
        <x:v>44124</x:v>
      </x:c>
      <x:c r="B194" s="8">
        <x:v>68.569674647023007</x:v>
      </x:c>
      <x:c r="C194" s="8">
        <x:v>36.208853575482003</x:v>
      </x:c>
      <x:c r="D194" s="8">
        <x:v>39</x:v>
      </x:c>
      <x:c r="E194" s="8">
        <x:v>46.650390625</x:v>
      </x:c>
      <x:c r="F194" s="23">
        <x:v>1.4760722971187625</x:v>
      </x:c>
      <x:c r="G194" s="18">
        <x:v>0.33487851662404</x:v>
      </x:c>
      <x:c r="H194" s="18">
        <x:v>0.30753192598383999</x:v>
      </x:c>
      <x:c r="I194" s="18">
        <x:v>0.41445003594535995</x:v>
      </x:c>
      <x:c r="J194" s="18">
        <x:v>0.39651562111654998</x:v>
      </x:c>
      <x:c r="K194" s="19">
        <x:v>0.23195889084904001</x:v>
      </x:c>
      <x:c r="L194" s="19">
        <x:v>0.23195889084904001</x:v>
      </x:c>
      <x:c r="M194" s="18">
        <x:v>0.26611351505897002</x:v>
      </x:c>
      <x:c r="N194" s="18">
        <x:v>0.26611351505897002</x:v>
      </x:c>
      <x:c r="O194" s="13">
        <x:v>1.3176102949456188</x:v>
      </x:c>
      <x:c r="P194" s="26" t="n">
        <x:v>1.4283</x:v>
      </x:c>
      <x:c r="Q194" s="26" t="n">
        <x:v>1.4624</x:v>
      </x:c>
    </x:row>
    <x:row r="195">
      <x:c r="A195" s="9">
        <x:v>44125</x:v>
      </x:c>
      <x:c r="B195" s="8">
        <x:v>66.605279312462002</x:v>
      </x:c>
      <x:c r="C195" s="8">
        <x:v>33.371169125992999</x:v>
      </x:c>
      <x:c r="D195" s="8">
        <x:v>36.153846153845997</x:v>
      </x:c>
      <x:c r="E195" s="8">
        <x:v>44.013671875</x:v>
      </x:c>
      <x:c r="F195" s="23">
        <x:v>1.4503599161682525</x:v>
      </x:c>
      <x:c r="G195" s="18">
        <x:v>0.34710677749360996</x:v>
      </x:c>
      <x:c r="H195" s="18">
        <x:v>0.31578490139866</x:v>
      </x:c>
      <x:c r="I195" s="18">
        <x:v>0.42643182362809001</x:v>
      </x:c>
      <x:c r="J195" s="18">
        <x:v>0.40413770003502997</x:v>
      </x:c>
      <x:c r="K195" s="19">
        <x:v>0.24363987064563999</x:v>
      </x:c>
      <x:c r="L195" s="19">
        <x:v>0.24363987064563999</x:v>
      </x:c>
      <x:c r="M195" s="18">
        <x:v>0.28007070785914001</x:v>
      </x:c>
      <x:c r="N195" s="18">
        <x:v>0.28007070785914001</x:v>
      </x:c>
      <x:c r="O195" s="13">
        <x:v>1.3035272208005988</x:v>
      </x:c>
      <x:c r="P195" s="26" t="n">
        <x:v>1.4289</x:v>
      </x:c>
      <x:c r="Q195" s="26" t="n">
        <x:v>1.4728</x:v>
      </x:c>
    </x:row>
    <x:row r="196">
      <x:c r="A196" s="9">
        <x:v>44126</x:v>
      </x:c>
      <x:c r="B196" s="8">
        <x:v>64.27255985267</x:v>
      </x:c>
      <x:c r="C196" s="8">
        <x:v>32.349602724176997</x:v>
      </x:c>
      <x:c r="D196" s="8">
        <x:v>34.846153846154003</x:v>
      </x:c>
      <x:c r="E196" s="8">
        <x:v>42.59765625</x:v>
      </x:c>
      <x:c r="F196" s="23">
        <x:v>1.4351649316825026</x:v>
      </x:c>
      <x:c r="G196" s="18">
        <x:v>0.34702685421995</x:v>
      </x:c>
      <x:c r="H196" s="18">
        <x:v>0.31456867344278999</x:v>
      </x:c>
      <x:c r="I196" s="18">
        <x:v>0.40774023484304001</x:v>
      </x:c>
      <x:c r="J196" s="18">
        <x:v>0.38998241060396999</x:v>
      </x:c>
      <x:c r="K196" s="19">
        <x:v>0.22418760585754999</x:v>
      </x:c>
      <x:c r="L196" s="19">
        <x:v>0.22418760585754999</x:v>
      </x:c>
      <x:c r="M196" s="18">
        <x:v>0.26026219078996998</x:v>
      </x:c>
      <x:c r="N196" s="18">
        <x:v>0.26026219078996998</x:v>
      </x:c>
      <x:c r="O196" s="13">
        <x:v>1.2962296898109424</x:v>
      </x:c>
      <x:c r="P196" s="26" t="n">
        <x:v>1.4299</x:v>
      </x:c>
      <x:c r="Q196" s="26" t="n">
        <x:v>1.4726</x:v>
      </x:c>
    </x:row>
    <x:row r="197">
      <x:c r="A197" s="9">
        <x:v>44127</x:v>
      </x:c>
      <x:c r="B197" s="8">
        <x:v>61.141804788214003</x:v>
      </x:c>
      <x:c r="C197" s="8">
        <x:v>29.057888762769998</x:v>
      </x:c>
      <x:c r="D197" s="8">
        <x:v>32.461538461537998</x:v>
      </x:c>
      <x:c r="E197" s="8">
        <x:v>38.41796875</x:v>
      </x:c>
      <x:c r="F197" s="23">
        <x:v>1.4026980019063049</x:v>
      </x:c>
      <x:c r="G197" s="18">
        <x:v>0.34231138107417003</x:v>
      </x:c>
      <x:c r="H197" s="18">
        <x:v>0.30709755885675</x:v>
      </x:c>
      <x:c r="I197" s="18">
        <x:v>0.39479990414569999</x:v>
      </x:c>
      <x:c r="J197" s="18">
        <x:v>0.37833989447071997</x:v>
      </x:c>
      <x:c r="K197" s="19">
        <x:v>0.21641227921588002</x:v>
      </x:c>
      <x:c r="L197" s="19">
        <x:v>0.21641227921588002</x:v>
      </x:c>
      <x:c r="M197" s="18">
        <x:v>0.25723211075421998</x:v>
      </x:c>
      <x:c r="N197" s="18">
        <x:v>0.25723211075421998</x:v>
      </x:c>
      <x:c r="O197" s="13">
        <x:v>1.2766741394984662</x:v>
      </x:c>
      <x:c r="P197" s="26" t="n">
        <x:v>1.4302</x:v>
      </x:c>
      <x:c r="Q197" s="26" t="n">
        <x:v>1.4677</x:v>
      </x:c>
    </x:row>
    <x:row r="198">
      <x:c r="A198" s="9">
        <x:v>44130</x:v>
      </x:c>
      <x:c r="B198" s="8">
        <x:v>64.211172498465004</x:v>
      </x:c>
      <x:c r="C198" s="8">
        <x:v>29.738933030647001</x:v>
      </x:c>
      <x:c r="D198" s="8">
        <x:v>33.846153846154003</x:v>
      </x:c>
      <x:c r="E198" s="8">
        <x:v>40.595703125</x:v>
      </x:c>
      <x:c r="F198" s="23">
        <x:v>1.4209799062506649</x:v>
      </x:c>
      <x:c r="G198" s="18">
        <x:v>0.32576726342710999</x:v>
      </x:c>
      <x:c r="H198" s="18">
        <x:v>0.28902788636956001</x:v>
      </x:c>
      <x:c r="I198" s="18">
        <x:v>0.37383177570092996</x:v>
      </x:c>
      <x:c r="J198" s="18">
        <x:v>0.36083424079691001</x:v>
      </x:c>
      <x:c r="K198" s="19">
        <x:v>0.19297464196816999</x:v>
      </x:c>
      <x:c r="L198" s="19">
        <x:v>0.19297464196816999</x:v>
      </x:c>
      <x:c r="M198" s="18">
        <x:v>0.23899133287843999</x:v>
      </x:c>
      <x:c r="N198" s="18">
        <x:v>0.23899133287843999</x:v>
      </x:c>
      <x:c r="O198" s="13">
        <x:v>1.2782893496321825</x:v>
      </x:c>
      <x:c r="P198" s="26" t="n">
        <x:v>1.4306</x:v>
      </x:c>
      <x:c r="Q198" s="26" t="n">
        <x:v>1.4612</x:v>
      </x:c>
    </x:row>
    <x:row r="199">
      <x:c r="A199" s="9">
        <x:v>44131</x:v>
      </x:c>
      <x:c r="B199" s="8">
        <x:v>65.623081645181003</x:v>
      </x:c>
      <x:c r="C199" s="8">
        <x:v>31.441543700341001</x:v>
      </x:c>
      <x:c r="D199" s="8">
        <x:v>37.769230769231001</x:v>
      </x:c>
      <x:c r="E199" s="8">
        <x:v>43.017578125</x:v>
      </x:c>
      <x:c r="F199" s="23">
        <x:v>1.4446285855993826</x:v>
      </x:c>
      <x:c r="G199" s="18">
        <x:v>0.3190537084399</x:v>
      </x:c>
      <x:c r="H199" s="18">
        <x:v>0.28303362001564003</x:v>
      </x:c>
      <x:c r="I199" s="18">
        <x:v>0.37886412652768003</x:v>
      </x:c>
      <x:c r="J199" s="18">
        <x:v>0.36410084601462001</x:v>
      </x:c>
      <x:c r="K199" s="19">
        <x:v>0.19426649707304</x:v>
      </x:c>
      <x:c r="L199" s="19">
        <x:v>0.19426649707304</x:v>
      </x:c>
      <x:c r="M199" s="18">
        <x:v>0.24636475095676999</x:v>
      </x:c>
      <x:c r="N199" s="18">
        <x:v>0.24636475095676999</x:v>
      </x:c>
      <x:c r="O199" s="13">
        <x:v>1.2809707075273737</x:v>
      </x:c>
      <x:c r="P199" s="26" t="n">
        <x:v>1.4318</x:v>
      </x:c>
      <x:c r="Q199" s="26" t="n">
        <x:v>1.4723</x:v>
      </x:c>
    </x:row>
    <x:row r="200">
      <x:c r="A200" s="9">
        <x:v>44132</x:v>
      </x:c>
      <x:c r="B200" s="8">
        <x:v>68.937998772252996</x:v>
      </x:c>
      <x:c r="C200" s="8">
        <x:v>33.200908059024002</x:v>
      </x:c>
      <x:c r="D200" s="8">
        <x:v>38.846153846154003</x:v>
      </x:c>
      <x:c r="E200" s="8">
        <x:v>47.392578125</x:v>
      </x:c>
      <x:c r="F200" s="23">
        <x:v>1.4709440970060774</x:v>
      </x:c>
      <x:c r="G200" s="18">
        <x:v>0.32137148337596</x:v>
      </x:c>
      <x:c r="H200" s="18">
        <x:v>0.28633481018156998</x:v>
      </x:c>
      <x:c r="I200" s="18">
        <x:v>0.38066139468008997</x:v>
      </x:c>
      <x:c r="J200" s="18">
        <x:v>0.36493843711388996</x:v>
      </x:c>
      <x:c r="K200" s="19">
        <x:v>0.2003768614269</x:v>
      </x:c>
      <x:c r="L200" s="19">
        <x:v>0.2003768614269</x:v>
      </x:c>
      <x:c r="M200" s="18">
        <x:v>0.24685290600683998</x:v>
      </x:c>
      <x:c r="N200" s="18">
        <x:v>0.24685290600683998</x:v>
      </x:c>
      <x:c r="O200" s="13">
        <x:v>1.2858668404748099</x:v>
      </x:c>
      <x:c r="P200" s="26" t="n">
        <x:v>1.4317</x:v>
      </x:c>
      <x:c r="Q200" s="26" t="n">
        <x:v>1.4745</x:v>
      </x:c>
    </x:row>
    <x:row r="201">
      <x:c r="A201" s="9">
        <x:v>44133</x:v>
      </x:c>
      <x:c r="B201" s="8">
        <x:v>67.833026396562005</x:v>
      </x:c>
      <x:c r="C201" s="8">
        <x:v>33.030646992054002</x:v>
      </x:c>
      <x:c r="D201" s="8">
        <x:v>37.153846153845997</x:v>
      </x:c>
      <x:c r="E201" s="8">
        <x:v>47.509765625</x:v>
      </x:c>
      <x:c r="F201" s="23">
        <x:v>1.463818212918655</x:v>
      </x:c>
      <x:c r="G201" s="18">
        <x:v>0.33383951406649998</x:v>
      </x:c>
      <x:c r="H201" s="18">
        <x:v>0.29571714012684003</x:v>
      </x:c>
      <x:c r="I201" s="18">
        <x:v>0.38880901030434001</x:v>
      </x:c>
      <x:c r="J201" s="18">
        <x:v>0.37021526093897994</x:v>
      </x:c>
      <x:c r="K201" s="19">
        <x:v>0.20089624042106</x:v>
      </x:c>
      <x:c r="L201" s="19">
        <x:v>0.20089624042106</x:v>
      </x:c>
      <x:c r="M201" s="18">
        <x:v>0.24828065875985</x:v>
      </x:c>
      <x:c r="N201" s="18">
        <x:v>0.24828065875985</x:v>
      </x:c>
      <x:c r="O201" s="13">
        <x:v>1.2874899819173213</x:v>
      </x:c>
      <x:c r="P201" s="26" t="n">
        <x:v>1.4318</x:v>
      </x:c>
      <x:c r="Q201" s="26" t="n">
        <x:v>1.4557</x:v>
      </x:c>
    </x:row>
    <x:row r="202">
      <x:c r="A202" s="9">
        <x:v>44134</x:v>
      </x:c>
      <x:c r="B202" s="8">
        <x:v>65.254757519950999</x:v>
      </x:c>
      <x:c r="C202" s="8">
        <x:v>30.192962542564999</x:v>
      </x:c>
      <x:c r="D202" s="8">
        <x:v>32.846153846154003</x:v>
      </x:c>
      <x:c r="E202" s="8">
        <x:v>44.0234375</x:v>
      </x:c>
      <x:c r="F202" s="23">
        <x:v>1.430793278521675</x:v>
      </x:c>
      <x:c r="G202" s="18">
        <x:v>0.34750639386189003</x:v>
      </x:c>
      <x:c r="H202" s="18">
        <x:v>0.30344887498914003</x:v>
      </x:c>
      <x:c r="I202" s="18">
        <x:v>0.38880901030434001</x:v>
      </x:c>
      <x:c r="J202" s="18">
        <x:v>0.37373314354047998</x:v>
      </x:c>
      <x:c r="K202" s="19">
        <x:v>0.19897649250507002</x:v>
      </x:c>
      <x:c r="L202" s="19">
        <x:v>0.19897649250507002</x:v>
      </x:c>
      <x:c r="M202" s="18">
        <x:v>0.24423472381628999</x:v>
      </x:c>
      <x:c r="N202" s="18">
        <x:v>0.24423472381628999</x:v>
      </x:c>
      <x:c r="O202" s="13">
        <x:v>1.2560086997175901</x:v>
      </x:c>
      <x:c r="P202" s="26" t="n">
        <x:v>1.432</x:v>
      </x:c>
      <x:c r="Q202" s="26" t="n">
        <x:v>1.4471</x:v>
      </x:c>
    </x:row>
    <x:row r="203">
      <x:c r="A203" s="9">
        <x:v>44137</x:v>
      </x:c>
      <x:c r="B203" s="8">
        <x:v>68.201350521793003</x:v>
      </x:c>
      <x:c r="C203" s="8">
        <x:v>31.952326901248998</x:v>
      </x:c>
      <x:c r="D203" s="8">
        <x:v>34.076923076923002</x:v>
      </x:c>
      <x:c r="E203" s="8">
        <x:v>47.16796875</x:v>
      </x:c>
      <x:c r="F203" s="23">
        <x:v>1.4534964231249126</x:v>
      </x:c>
      <x:c r="G203" s="18">
        <x:v>0.32552749360614003</x:v>
      </x:c>
      <x:c r="H203" s="18">
        <x:v>0.27816870819216</x:v>
      </x:c>
      <x:c r="I203" s="18">
        <x:v>0.35478073328540999</x:v>
      </x:c>
      <x:c r="J203" s="18">
        <x:v>0.34249099594666998</x:v>
      </x:c>
      <x:c r="K203" s="19">
        <x:v>0.16959211486621001</x:v>
      </x:c>
      <x:c r="L203" s="19">
        <x:v>0.16959211486621001</x:v>
      </x:c>
      <x:c r="M203" s="18">
        <x:v>0.20395871848895999</x:v>
      </x:c>
      <x:c r="N203" s="18">
        <x:v>0.20395871848895999</x:v>
      </x:c>
      <x:c r="O203" s="13">
        <x:v>1.2617264499634275</x:v>
      </x:c>
      <x:c r="P203" s="26" t="n">
        <x:v>1.4323</x:v>
      </x:c>
      <x:c r="Q203" s="26" t="n">
        <x:v>1.4568</x:v>
      </x:c>
    </x:row>
    <x:row r="204">
      <x:c r="A204" s="9">
        <x:v>44138</x:v>
      </x:c>
      <x:c r="B204" s="8">
        <x:v>69.060773480663002</x:v>
      </x:c>
      <x:c r="C204" s="8">
        <x:v>33.711691259932003</x:v>
      </x:c>
      <x:c r="D204" s="8">
        <x:v>36.153846153845997</x:v>
      </x:c>
      <x:c r="E204" s="8">
        <x:v>48.046875</x:v>
      </x:c>
      <x:c r="F204" s="23">
        <x:v>1.4674329647361026</x:v>
      </x:c>
      <x:c r="G204" s="18">
        <x:v>0.33743606138106996</x:v>
      </x:c>
      <x:c r="H204" s="18">
        <x:v>0.28711667101034</x:v>
      </x:c>
      <x:c r="I204" s="18">
        <x:v>0.36316798466331002</x:v>
      </x:c>
      <x:c r="J204" s="18">
        <x:v>0.34868916997324001</x:v>
      </x:c>
      <x:c r="K204" s="19">
        <x:v>0.17006452090368002</x:v>
      </x:c>
      <x:c r="L204" s="19">
        <x:v>0.17006452090368002</x:v>
      </x:c>
      <x:c r="M204" s="18">
        <x:v>0.20863633543605001</x:v>
      </x:c>
      <x:c r="N204" s="18">
        <x:v>0.20863633543605001</x:v>
      </x:c>
      <x:c r="O204" s="13">
        <x:v>1.2811319693804326</x:v>
      </x:c>
      <x:c r="P204" s="26" t="n">
        <x:v>1.4329</x:v>
      </x:c>
      <x:c r="Q204" s="26" t="n">
        <x:v>1.463</x:v>
      </x:c>
    </x:row>
    <x:row r="205">
      <x:c r="A205" s="9">
        <x:v>44139</x:v>
      </x:c>
      <x:c r="B205" s="8">
        <x:v>69.429097605893006</x:v>
      </x:c>
      <x:c r="C205" s="8">
        <x:v>34.279228149829997</x:v>
      </x:c>
      <x:c r="D205" s="8">
        <x:v>36.692307692307999</x:v>
      </x:c>
      <x:c r="E205" s="8">
        <x:v>48.828125</x:v>
      </x:c>
      <x:c r="F205" s="23">
        <x:v>1.4730718961200775</x:v>
      </x:c>
      <x:c r="G205" s="18">
        <x:v>0.35190217391304002</x:v>
      </x:c>
      <x:c r="H205" s="18">
        <x:v>0.30006081139779001</x:v>
      </x:c>
      <x:c r="I205" s="18">
        <x:v>0.38078121255691</x:v>
      </x:c>
      <x:c r="J205" s="18">
        <x:v>0.36410084601462001</x:v>
      </x:c>
      <x:c r="K205" s="19">
        <x:v>0.19409656813601997</x:v>
      </x:c>
      <x:c r="L205" s="19">
        <x:v>0.19409656813601997</x:v>
      </x:c>
      <x:c r="M205" s="18">
        <x:v>0.23200878744452999</x:v>
      </x:c>
      <x:c r="N205" s="18">
        <x:v>0.23200878744452999</x:v>
      </x:c>
      <x:c r="O205" s="13">
        <x:v>1.2811330861607</x:v>
      </x:c>
      <x:c r="P205" s="26" t="n">
        <x:v>1.4334</x:v>
      </x:c>
      <x:c r="Q205" s="26" t="n">
        <x:v>1.4672</x:v>
      </x:c>
    </x:row>
    <x:row r="206">
      <x:c r="A206" s="9">
        <x:v>44140</x:v>
      </x:c>
      <x:c r="B206" s="8">
        <x:v>71.639042357273993</x:v>
      </x:c>
      <x:c r="C206" s="8">
        <x:v>38.195232690125003</x:v>
      </x:c>
      <x:c r="D206" s="8">
        <x:v>40.692307692307999</x:v>
      </x:c>
      <x:c r="E206" s="8">
        <x:v>52.646484375</x:v>
      </x:c>
      <x:c r="F206" s="23">
        <x:v>1.5079326677867675</x:v>
      </x:c>
      <x:c r="G206" s="18">
        <x:v>0.36341112531969005</x:v>
      </x:c>
      <x:c r="H206" s="18">
        <x:v>0.30614195117713</x:v>
      </x:c>
      <x:c r="I206" s="18">
        <x:v>0.37766594775941004</x:v>
      </x:c>
      <x:c r="J206" s="18">
        <x:v>0.36024792700427</x:v>
      </x:c>
      <x:c r="K206" s="19">
        <x:v>0.19142139089170002</x:v>
      </x:c>
      <x:c r="L206" s="19">
        <x:v>0.19142139089170002</x:v>
      </x:c>
      <x:c r="M206" s="18">
        <x:v>0.22937747812084999</x:v>
      </x:c>
      <x:c r="N206" s="18">
        <x:v>0.22937747812084999</x:v>
      </x:c>
      <x:c r="O206" s="13">
        <x:v>1.304212355728785</x:v>
      </x:c>
      <x:c r="P206" s="26" t="n">
        <x:v>1.4336</x:v>
      </x:c>
      <x:c r="Q206" s="26" t="n">
        <x:v>1.4661</x:v>
      </x:c>
    </x:row>
    <x:row r="207">
      <x:c r="A207" s="9">
        <x:v>44141</x:v>
      </x:c>
      <x:c r="B207" s="8">
        <x:v>70.779619398403995</x:v>
      </x:c>
      <x:c r="C207" s="8">
        <x:v>36.833144154369997</x:v>
      </x:c>
      <x:c r="D207" s="8">
        <x:v>40.384615384615003</x:v>
      </x:c>
      <x:c r="E207" s="8">
        <x:v>51.11328125</x:v>
      </x:c>
      <x:c r="F207" s="23">
        <x:v>1.4977766504684724</x:v>
      </x:c>
      <x:c r="G207" s="18">
        <x:v>0.38395140664962002</x:v>
      </x:c>
      <x:c r="H207" s="18">
        <x:v>0.32603596559811998</x:v>
      </x:c>
      <x:c r="I207" s="18">
        <x:v>0.41085549964054996</x:v>
      </x:c>
      <x:c r="J207" s="18">
        <x:v>0.38445430947225001</x:v>
      </x:c>
      <x:c r="K207" s="19">
        <x:v>0.21338413118801</x:v>
      </x:c>
      <x:c r="L207" s="19">
        <x:v>0.21338413118801</x:v>
      </x:c>
      <x:c r="M207" s="18">
        <x:v>0.25081670104685999</x:v>
      </x:c>
      <x:c r="N207" s="18">
        <x:v>0.25081670104685999</x:v>
      </x:c>
      <x:c r="O207" s="13">
        <x:v>1.2940248728951649</x:v>
      </x:c>
      <x:c r="P207" s="26" t="n">
        <x:v>1.4335</x:v>
      </x:c>
      <x:c r="Q207" s="26" t="n">
        <x:v>1.4826</x:v>
      </x:c>
    </x:row>
    <x:row r="208">
      <x:c r="A208" s="9">
        <x:v>44144</x:v>
      </x:c>
      <x:c r="B208" s="8">
        <x:v>76.550030693677002</x:v>
      </x:c>
      <x:c r="C208" s="8">
        <x:v>40.124858115777997</x:v>
      </x:c>
      <x:c r="D208" s="8">
        <x:v>44</x:v>
      </x:c>
      <x:c r="E208" s="8">
        <x:v>55.068359375</x:v>
      </x:c>
      <x:c r="F208" s="23">
        <x:v>1.5393581204611375</x:v>
      </x:c>
      <x:c r="G208" s="18">
        <x:v>0.38331202046035995</x:v>
      </x:c>
      <x:c r="H208" s="18">
        <x:v>0.32499348449308996</x:v>
      </x:c>
      <x:c r="I208" s="18">
        <x:v>0.40210879463216004</x:v>
      </x:c>
      <x:c r="J208" s="18">
        <x:v>0.37381690264268996</x:v>
      </x:c>
      <x:c r="K208" s="19">
        <x:v>0.20147703453526999</x:v>
      </x:c>
      <x:c r="L208" s="19">
        <x:v>0.20147703453526999</x:v>
      </x:c>
      <x:c r="M208" s="18">
        <x:v>0.23250685593124001</x:v>
      </x:c>
      <x:c r="N208" s="18">
        <x:v>0.23250685593124001</x:v>
      </x:c>
      <x:c r="O208" s="13">
        <x:v>1.3212694035907588</x:v>
      </x:c>
      <x:c r="P208" s="26" t="n">
        <x:v>1.4331</x:v>
      </x:c>
      <x:c r="Q208" s="26" t="n">
        <x:v>1.4808</x:v>
      </x:c>
    </x:row>
    <x:row r="209">
      <x:c r="A209" s="9">
        <x:v>44145</x:v>
      </x:c>
      <x:c r="B209" s="8">
        <x:v>74.524248004911001</x:v>
      </x:c>
      <x:c r="C209" s="8">
        <x:v>37.627695800227002</x:v>
      </x:c>
      <x:c r="D209" s="8">
        <x:v>41.461538461537998</x:v>
      </x:c>
      <x:c r="E209" s="8">
        <x:v>52.0703125</x:v>
      </x:c>
      <x:c r="F209" s="23">
        <x:v>1.51420948691669</x:v>
      </x:c>
      <x:c r="G209" s="18">
        <x:v>0.40880754475703002</x:v>
      </x:c>
      <x:c r="H209" s="18">
        <x:v>0.34940491703588</x:v>
      </x:c>
      <x:c r="I209" s="18">
        <x:v>0.42846872753415</x:v>
      </x:c>
      <x:c r="J209" s="18">
        <x:v>0.40036854012688999</x:v>
      </x:c>
      <x:c r="K209" s="19">
        <x:v>0.23081422366276999</x:v>
      </x:c>
      <x:c r="L209" s="19">
        <x:v>0.23081422366276999</x:v>
      </x:c>
      <x:c r="M209" s="18">
        <x:v>0.26073852597329</x:v>
      </x:c>
      <x:c r="N209" s="18">
        <x:v>0.26073852597329</x:v>
      </x:c>
      <x:c r="O209" s="13">
        <x:v>1.3076624616967012</x:v>
      </x:c>
      <x:c r="P209" s="26" t="n">
        <x:v>1.4328</x:v>
      </x:c>
      <x:c r="Q209" s="26" t="n">
        <x:v>1.4448</x:v>
      </x:c>
    </x:row>
    <x:row r="210">
      <x:c r="A210" s="9">
        <x:v>44146</x:v>
      </x:c>
      <x:c r="B210" s="8">
        <x:v>70.042971147944002</x:v>
      </x:c>
      <x:c r="C210" s="8">
        <x:v>32.803632236094998</x:v>
      </x:c>
      <x:c r="D210" s="8">
        <x:v>37.307692307692001</x:v>
      </x:c>
      <x:c r="E210" s="8">
        <x:v>47.48046875</x:v>
      </x:c>
      <x:c r="F210" s="23">
        <x:v>1.4690869111043274</x:v>
      </x:c>
      <x:c r="G210" s="18">
        <x:v>0.40129475703325002</x:v>
      </x:c>
      <x:c r="H210" s="18">
        <x:v>0.33741638432803001</x:v>
      </x:c>
      <x:c r="I210" s="18">
        <x:v>0.41337167505392003</x:v>
      </x:c>
      <x:c r="J210" s="18">
        <x:v>0.38797219199658994</x:v>
      </x:c>
      <x:c r="K210" s="19">
        <x:v>0.21779243988674002</x:v>
      </x:c>
      <x:c r="L210" s="19">
        <x:v>0.21779243988674002</x:v>
      </x:c>
      <x:c r="M210" s="18">
        <x:v>0.24282990269416999</x:v>
      </x:c>
      <x:c r="N210" s="18">
        <x:v>0.24282990269416999</x:v>
      </x:c>
      <x:c r="O210" s="13">
        <x:v>1.2909688501719838</x:v>
      </x:c>
      <x:c r="P210" s="26" t="n">
        <x:v>1.4322</x:v>
      </x:c>
      <x:c r="Q210" s="26" t="n">
        <x:v>1.4433</x:v>
      </x:c>
    </x:row>
    <x:row r="211">
      <x:c r="A211" s="9">
        <x:v>44147</x:v>
      </x:c>
      <x:c r="B211" s="8">
        <x:v>70.779619398403995</x:v>
      </x:c>
      <x:c r="C211" s="8">
        <x:v>33.087400681044002</x:v>
      </x:c>
      <x:c r="D211" s="8">
        <x:v>38</x:v>
      </x:c>
      <x:c r="E211" s="8">
        <x:v>49.1015625</x:v>
      </x:c>
      <x:c r="F211" s="23">
        <x:v>1.4774214564486199</x:v>
      </x:c>
      <x:c r="G211" s="18">
        <x:v>0.38866687979540004</x:v>
      </x:c>
      <x:c r="H211" s="18">
        <x:v>0.32647033272522002</x:v>
      </x:c>
      <x:c r="I211" s="18">
        <x:v>0.39264318236280998</x:v>
      </x:c>
      <x:c r="J211" s="18">
        <x:v>0.37833989447071997</x:v>
      </x:c>
      <x:c r="K211" s="19">
        <x:v>0.19699861667786001</x:v>
      </x:c>
      <x:c r="L211" s="19">
        <x:v>0.19699861667786001</x:v>
      </x:c>
      <x:c r="M211" s="18">
        <x:v>0.223816639333</x:v>
      </x:c>
      <x:c r="N211" s="18">
        <x:v>0.223816639333</x:v>
      </x:c>
      <x:c r="O211" s="13">
        <x:v>1.2949517843698488</x:v>
      </x:c>
      <x:c r="P211" s="26" t="n">
        <x:v>1.431</x:v>
      </x:c>
      <x:c r="Q211" s="26" t="n">
        <x:v>1.4369</x:v>
      </x:c>
    </x:row>
    <x:row r="212">
      <x:c r="A212" s="9">
        <x:v>44148</x:v>
      </x:c>
      <x:c r="B212" s="8">
        <x:v>70.534069981583997</x:v>
      </x:c>
      <x:c r="C212" s="8">
        <x:v>33.371169125992999</x:v>
      </x:c>
      <x:c r="D212" s="8">
        <x:v>36.461538461537998</x:v>
      </x:c>
      <x:c r="E212" s="8">
        <x:v>48.291015625</x:v>
      </x:c>
      <x:c r="F212" s="23">
        <x:v>1.4716444829852875</x:v>
      </x:c>
      <x:c r="G212" s="18">
        <x:v>0.39122442455242995</x:v>
      </x:c>
      <x:c r="H212" s="18">
        <x:v>0.32777343410651</x:v>
      </x:c>
      <x:c r="I212" s="18">
        <x:v>0.40222861250899</x:v>
      </x:c>
      <x:c r="J212" s="18">
        <x:v>0.38989865150176001</x:v>
      </x:c>
      <x:c r="K212" s="19">
        <x:v>0.19927830497860999</x:v>
      </x:c>
      <x:c r="L212" s="19">
        <x:v>0.19927830497860999</x:v>
      </x:c>
      <x:c r="M212" s="18">
        <x:v>0.22496627116593998</x:v>
      </x:c>
      <x:c r="N212" s="18">
        <x:v>0.22496627116593998</x:v>
      </x:c>
      <x:c r="O212" s="13">
        <x:v>1.2905747800249112</x:v>
      </x:c>
      <x:c r="P212" s="26" t="n">
        <x:v>1.4291</x:v>
      </x:c>
      <x:c r="Q212" s="26" t="n">
        <x:v>1.4422</x:v>
      </x:c>
    </x:row>
    <x:row r="213">
      <x:c r="A213" s="9">
        <x:v>44151</x:v>
      </x:c>
      <x:c r="B213" s="8">
        <x:v>71.700429711479003</x:v>
      </x:c>
      <x:c r="C213" s="8">
        <x:v>33.200908059024002</x:v>
      </x:c>
      <x:c r="D213" s="8">
        <x:v>36.692307692307999</x:v>
      </x:c>
      <x:c r="E213" s="8">
        <x:v>46.62109375</x:v>
      </x:c>
      <x:c r="F213" s="23">
        <x:v>1.4705368480320276</x:v>
      </x:c>
      <x:c r="G213" s="18">
        <x:v>0.37731777493606006</x:v>
      </x:c>
      <x:c r="H213" s="18">
        <x:v>0.31456867344278999</x:v>
      </x:c>
      <x:c r="I213" s="18">
        <x:v>0.39779535106638003</x:v>
      </x:c>
      <x:c r="J213" s="18">
        <x:v>0.38269536817149996</x:v>
      </x:c>
      <x:c r="K213" s="19">
        <x:v>0.20106909730910999</x:v>
      </x:c>
      <x:c r="L213" s="19">
        <x:v>0.20106909730910999</x:v>
      </x:c>
      <x:c r="M213" s="18">
        <x:v>0.22504143898216999</x:v>
      </x:c>
      <x:c r="N213" s="18">
        <x:v>0.22504143898216999</x:v>
      </x:c>
      <x:c r="O213" s="13">
        <x:v>1.3029746875203212</x:v>
      </x:c>
      <x:c r="P213" s="26" t="n">
        <x:v>1.4281</x:v>
      </x:c>
      <x:c r="Q213" s="26" t="n">
        <x:v>1.4428</x:v>
      </x:c>
    </x:row>
    <x:row r="214">
      <x:c r="A214" s="9">
        <x:v>44152</x:v>
      </x:c>
      <x:c r="B214" s="8">
        <x:v>69.920196439533001</x:v>
      </x:c>
      <x:c r="C214" s="8">
        <x:v>31.782065834278999</x:v>
      </x:c>
      <x:c r="D214" s="8">
        <x:v>35.153846153845997</x:v>
      </x:c>
      <x:c r="E214" s="8">
        <x:v>45.068359375</x:v>
      </x:c>
      <x:c r="F214" s="23">
        <x:v>1.454811169506645</x:v>
      </x:c>
      <x:c r="G214" s="18">
        <x:v>0.39018542199488004</x:v>
      </x:c>
      <x:c r="H214" s="18">
        <x:v>0.32386412996263997</x:v>
      </x:c>
      <x:c r="I214" s="18">
        <x:v>0.41480948957583996</x:v>
      </x:c>
      <x:c r="J214" s="18">
        <x:v>0.40296507252691</x:v>
      </x:c>
      <x:c r="K214" s="19">
        <x:v>0.21210176048894</x:v>
      </x:c>
      <x:c r="L214" s="19">
        <x:v>0.21210176048894</x:v>
      </x:c>
      <x:c r="M214" s="18">
        <x:v>0.23388493256220999</x:v>
      </x:c>
      <x:c r="N214" s="18">
        <x:v>0.23388493256220999</x:v>
      </x:c>
      <x:c r="O214" s="13">
        <x:v>1.293312870662245</x:v>
      </x:c>
      <x:c r="P214" s="26" t="n">
        <x:v>1.4271</x:v>
      </x:c>
      <x:c r="Q214" s="26" t="n">
        <x:v>1.4414</x:v>
      </x:c>
    </x:row>
    <x:row r="215">
      <x:c r="A215" s="9">
        <x:v>44153</x:v>
      </x:c>
      <x:c r="B215" s="8">
        <x:v>69.674647022713003</x:v>
      </x:c>
      <x:c r="C215" s="8">
        <x:v>29.965947786606002</x:v>
      </x:c>
      <x:c r="D215" s="8">
        <x:v>34.615384615384997</x:v>
      </x:c>
      <x:c r="E215" s="8">
        <x:v>42.841796875</x:v>
      </x:c>
      <x:c r="F215" s="23">
        <x:v>1.44274444074926</x:v>
      </x:c>
      <x:c r="G215" s="18">
        <x:v>0.38674872122761994</x:v>
      </x:c>
      <x:c r="H215" s="18">
        <x:v>0.32047606637129999</x:v>
      </x:c>
      <x:c r="I215" s="18">
        <x:v>0.39815480469685999</x:v>
      </x:c>
      <x:c r="J215" s="18">
        <x:v>0.39676689842317997</x:v>
      </x:c>
      <x:c r="K215" s="19">
        <x:v>0.20023060757858002</x:v>
      </x:c>
      <x:c r="L215" s="19">
        <x:v>0.20023060757858002</x:v>
      </x:c>
      <x:c r="M215" s="18">
        <x:v>0.22194762971092</x:v>
      </x:c>
      <x:c r="N215" s="18">
        <x:v>0.22194762971092</x:v>
      </x:c>
      <x:c r="O215" s="13">
        <x:v>1.2957769350684225</x:v>
      </x:c>
      <x:c r="P215" s="26" t="n">
        <x:v>1.4256</x:v>
      </x:c>
      <x:c r="Q215" s="26" t="n">
        <x:v>1.4339</x:v>
      </x:c>
    </x:row>
    <x:row r="216">
      <x:c r="A216" s="9">
        <x:v>44154</x:v>
      </x:c>
      <x:c r="B216" s="8">
        <x:v>71.823204419890004</x:v>
      </x:c>
      <x:c r="C216" s="8">
        <x:v>31.101021566402</x:v>
      </x:c>
      <x:c r="D216" s="8">
        <x:v>34.769230769231001</x:v>
      </x:c>
      <x:c r="E216" s="8">
        <x:v>43.623046875</x:v>
      </x:c>
      <x:c r="F216" s="23">
        <x:v>1.4532912590763076</x:v>
      </x:c>
      <x:c r="G216" s="18">
        <x:v>0.38762787723785003</x:v>
      </x:c>
      <x:c r="H216" s="18">
        <x:v>0.31830423073581998</x:v>
      </x:c>
      <x:c r="I216" s="18">
        <x:v>0.40354660915409002</x:v>
      </x:c>
      <x:c r="J216" s="18">
        <x:v>0.39936343082320003</x:v>
      </x:c>
      <x:c r="K216" s="19">
        <x:v>0.20030271061802998</x:v>
      </x:c>
      <x:c r="L216" s="19">
        <x:v>0.20030271061802998</x:v>
      </x:c>
      <x:c r="M216" s="18">
        <x:v>0.22838395568018</x:v>
      </x:c>
      <x:c r="N216" s="18">
        <x:v>0.22838395568018</x:v>
      </x:c>
      <x:c r="O216" s="13">
        <x:v>1.3027708842520425</x:v>
      </x:c>
      <x:c r="P216" s="26" t="n">
        <x:v>1.4235</x:v>
      </x:c>
      <x:c r="Q216" s="26" t="n">
        <x:v>1.4261</x:v>
      </x:c>
    </x:row>
    <x:row r="217">
      <x:c r="A217" s="9">
        <x:v>44155</x:v>
      </x:c>
      <x:c r="B217" s="8">
        <x:v>72.682627378760003</x:v>
      </x:c>
      <x:c r="C217" s="8">
        <x:v>31.611804767310002</x:v>
      </x:c>
      <x:c r="D217" s="8">
        <x:v>35.615384615384997</x:v>
      </x:c>
      <x:c r="E217" s="8">
        <x:v>45.302734375</x:v>
      </x:c>
      <x:c r="F217" s="23">
        <x:v>1.4630313778411375</x:v>
      </x:c>
      <x:c r="G217" s="18">
        <x:v>0.39953644501279001</x:v>
      </x:c>
      <x:c r="H217" s="18">
        <x:v>0.33046651029449997</x:v>
      </x:c>
      <x:c r="I217" s="18">
        <x:v>0.40869877785766001</x:v>
      </x:c>
      <x:c r="J217" s="18">
        <x:v>0.40371890444681002</x:v>
      </x:c>
      <x:c r="K217" s="19">
        <x:v>0.20682923920155999</x:v>
      </x:c>
      <x:c r="L217" s="19">
        <x:v>0.20682923920155999</x:v>
      </x:c>
      <x:c r="M217" s="18">
        <x:v>0.23304397900072998</x:v>
      </x:c>
      <x:c r="N217" s="18">
        <x:v>0.23304397900072998</x:v>
      </x:c>
      <x:c r="O217" s="13">
        <x:v>1.3109662091756538</x:v>
      </x:c>
      <x:c r="P217" s="26" t="n">
        <x:v>1.4217</x:v>
      </x:c>
      <x:c r="Q217" s="26" t="n">
        <x:v>1.4279</x:v>
      </x:c>
    </x:row>
    <x:row r="218">
      <x:c r="A218" s="9">
        <x:v>44158</x:v>
      </x:c>
      <x:c r="B218" s="8">
        <x:v>73.603437691834998</x:v>
      </x:c>
      <x:c r="C218" s="8">
        <x:v>31.157775255392</x:v>
      </x:c>
      <x:c r="D218" s="8">
        <x:v>36.153846153845997</x:v>
      </x:c>
      <x:c r="E218" s="8">
        <x:v>46.6796875</x:v>
      </x:c>
      <x:c r="F218" s="23">
        <x:v>1.4689868665026824</x:v>
      </x:c>
      <x:c r="G218" s="18">
        <x:v>0.40441176470587997</x:v>
      </x:c>
      <x:c r="H218" s="18">
        <x:v>0.33585266267049002</x:v>
      </x:c>
      <x:c r="I218" s="18">
        <x:v>0.42439491972201998</x:v>
      </x:c>
      <x:c r="J218" s="18">
        <x:v>0.41544517968226002</x:v>
      </x:c>
      <x:c r="K218" s="19">
        <x:v>0.21537998786786003</x:v>
      </x:c>
      <x:c r="L218" s="19">
        <x:v>0.21537998786786003</x:v>
      </x:c>
      <x:c r="M218" s="18">
        <x:v>0.23843258544443</x:v>
      </x:c>
      <x:c r="N218" s="18">
        <x:v>0.23843258544443</x:v>
      </x:c>
      <x:c r="O218" s="13">
        <x:v>1.3208116093978313</x:v>
      </x:c>
      <x:c r="P218" s="26" t="n">
        <x:v>1.4224</x:v>
      </x:c>
      <x:c r="Q218" s="26" t="n">
        <x:v>1.4267</x:v>
      </x:c>
    </x:row>
    <x:row r="219">
      <x:c r="A219" s="9">
        <x:v>44159</x:v>
      </x:c>
      <x:c r="B219" s="8">
        <x:v>73.357888275015</x:v>
      </x:c>
      <x:c r="C219" s="8">
        <x:v>30.306469920544998</x:v>
      </x:c>
      <x:c r="D219" s="8">
        <x:v>37</x:v>
      </x:c>
      <x:c r="E219" s="8">
        <x:v>46.552734375</x:v>
      </x:c>
      <x:c r="F219" s="23">
        <x:v>1.4680427314264</x:v>
      </x:c>
      <x:c r="G219" s="18">
        <x:v>0.42343350383632</x:v>
      </x:c>
      <x:c r="H219" s="18">
        <x:v>0.35166362609678004</x:v>
      </x:c>
      <x:c r="I219" s="18">
        <x:v>0.43541816439012998</x:v>
      </x:c>
      <x:c r="J219" s="18">
        <x:v>0.43035430111038003</x:v>
      </x:c>
      <x:c r="K219" s="19">
        <x:v>0.22286278885000002</x:v>
      </x:c>
      <x:c r="L219" s="19">
        <x:v>0.22286278885000002</x:v>
      </x:c>
      <x:c r="M219" s="18">
        <x:v>0.23994885102451999</x:v>
      </x:c>
      <x:c r="N219" s="18">
        <x:v>0.23994885102451999</x:v>
      </x:c>
      <x:c r="O219" s="13">
        <x:v>1.3190999542316437</x:v>
      </x:c>
      <x:c r="P219" s="26" t="n">
        <x:v>1.4221</x:v>
      </x:c>
      <x:c r="Q219" s="26" t="n">
        <x:v>1.3967</x:v>
      </x:c>
    </x:row>
    <x:row r="220">
      <x:c r="A220" s="9">
        <x:v>44160</x:v>
      </x:c>
      <x:c r="B220" s="8">
        <x:v>71.945979128299996</x:v>
      </x:c>
      <x:c r="C220" s="8">
        <x:v>27.809307604994</x:v>
      </x:c>
      <x:c r="D220" s="8">
        <x:v>34.923076923076998</x:v>
      </x:c>
      <x:c r="E220" s="8">
        <x:v>44.4140625</x:v>
      </x:c>
      <x:c r="F220" s="23">
        <x:v>1.4477310653909274</x:v>
      </x:c>
      <x:c r="G220" s="18">
        <x:v>0.41520140664962002</x:v>
      </x:c>
      <x:c r="H220" s="18">
        <x:v>0.34332377725654001</x:v>
      </x:c>
      <x:c r="I220" s="18">
        <x:v>0.44057033309369997</x:v>
      </x:c>
      <x:c r="J220" s="18">
        <x:v>0.42926543262731004</x:v>
      </x:c>
      <x:c r="K220" s="19">
        <x:v>0.22291306697841001</x:v>
      </x:c>
      <x:c r="L220" s="19">
        <x:v>0.22291306697841001</x:v>
      </x:c>
      <x:c r="M220" s="18">
        <x:v>0.23930627513458</x:v>
      </x:c>
      <x:c r="N220" s="18">
        <x:v>0.23930627513458</x:v>
      </x:c>
      <x:c r="O220" s="13">
        <x:v>1.2998420169384488</x:v>
      </x:c>
      <x:c r="P220" s="26" t="n">
        <x:v>1.4227</x:v>
      </x:c>
      <x:c r="Q220" s="26" t="n">
        <x:v>1.3777</x:v>
      </x:c>
    </x:row>
    <x:row r="221">
      <x:c r="A221" s="9">
        <x:v>44161</x:v>
      </x:c>
      <x:c r="B221" s="8">
        <x:v>71.516267648864002</x:v>
      </x:c>
      <x:c r="C221" s="8">
        <x:v>27.241770715095999</x:v>
      </x:c>
      <x:c r="D221" s="8">
        <x:v>34.384615384615003</x:v>
      </x:c>
      <x:c r="E221" s="8">
        <x:v>43.115234375</x:v>
      </x:c>
      <x:c r="F221" s="23">
        <x:v>1.4406447203089376</x:v>
      </x:c>
      <x:c r="G221" s="18">
        <x:v>0.39729859335037998</x:v>
      </x:c>
      <x:c r="H221" s="18">
        <x:v>0.32881591521154002</x:v>
      </x:c>
      <x:c r="I221" s="18">
        <x:v>0.41696621135873002</x:v>
      </x:c>
      <x:c r="J221" s="18">
        <x:v>0.40715302794609998</x:v>
      </x:c>
      <x:c r="K221" s="19">
        <x:v>0.20205393070239999</x:v>
      </x:c>
      <x:c r="L221" s="19">
        <x:v>0.20205393070239999</x:v>
      </x:c>
      <x:c r="M221" s="18">
        <x:v>0.22219726311801999</x:v>
      </x:c>
      <x:c r="N221" s="18">
        <x:v>0.22219726311801999</x:v>
      </x:c>
      <x:c r="O221" s="13">
        <x:v>1.2950234045365914</x:v>
      </x:c>
      <x:c r="P221" s="26" t="n">
        <x:v>1.4231</x:v>
      </x:c>
      <x:c r="Q221" s="26" t="n">
        <x:v>1.3789</x:v>
      </x:c>
    </x:row>
    <x:row r="222">
      <x:c r="A222" s="9">
        <x:v>44162</x:v>
      </x:c>
      <x:c r="B222" s="8">
        <x:v>73.357888275015</x:v>
      </x:c>
      <x:c r="C222" s="8">
        <x:v>28.376844494892001</x:v>
      </x:c>
      <x:c r="D222" s="8">
        <x:v>35.692307692307999</x:v>
      </x:c>
      <x:c r="E222" s="8">
        <x:v>44.853515625</x:v>
      </x:c>
      <x:c r="F222" s="23">
        <x:v>1.4557013902180373</x:v>
      </x:c>
      <x:c r="G222" s="18">
        <x:v>0.39897698209719001</x:v>
      </x:c>
      <x:c r="H222" s="18">
        <x:v>0.33011901659282006</x:v>
      </x:c>
      <x:c r="I222" s="18">
        <x:v>0.41433021806853998</x:v>
      </x:c>
      <x:c r="J222" s="18">
        <x:v>0.40246251783648002</x:v>
      </x:c>
      <x:c r="K222" s="19">
        <x:v>0.19330792542455</x:v>
      </x:c>
      <x:c r="L222" s="19">
        <x:v>0.19330792542455</x:v>
      </x:c>
      <x:c r="M222" s="18">
        <x:v>0.21384132542429998</x:v>
      </x:c>
      <x:c r="N222" s="18">
        <x:v>0.21384132542429998</x:v>
      </x:c>
      <x:c r="O222" s="13">
        <x:v>1.2990463339559812</x:v>
      </x:c>
      <x:c r="P222" s="26" t="n">
        <x:v>1.4232</x:v>
      </x:c>
      <x:c r="Q222" s="26" t="n">
        <x:v>1.3747</x:v>
      </x:c>
    </x:row>
    <x:row r="223">
      <x:c r="A223" s="9">
        <x:v>44165</x:v>
      </x:c>
      <x:c r="B223" s="8">
        <x:v>74.094536525476002</x:v>
      </x:c>
      <x:c r="C223" s="8">
        <x:v>29.057888762769998</x:v>
      </x:c>
      <x:c r="D223" s="8">
        <x:v>36</x:v>
      </x:c>
      <x:c r="E223" s="8">
        <x:v>47.197265625</x:v>
      </x:c>
      <x:c r="F223" s="23">
        <x:v>1.4658742272831149</x:v>
      </x:c>
      <x:c r="G223" s="18">
        <x:v>0.41632033248082001</x:v>
      </x:c>
      <x:c r="H223" s="18">
        <x:v>0.34627747372078999</x:v>
      </x:c>
      <x:c r="I223" s="18">
        <x:v>0.41840402588066</x:v>
      </x:c>
      <x:c r="J223" s="18">
        <x:v>0.40397018183059996</x:v>
      </x:c>
      <x:c r="K223" s="19">
        <x:v>0.19305443312442999</x:v>
      </x:c>
      <x:c r="L223" s="19">
        <x:v>0.19305443312442999</x:v>
      </x:c>
      <x:c r="M223" s="18">
        <x:v>0.21064489574305997</x:v>
      </x:c>
      <x:c r="N223" s="18">
        <x:v>0.21064489574305997</x:v>
      </x:c>
      <x:c r="O223" s="13">
        <x:v>1.2934094025535512</x:v>
      </x:c>
      <x:c r="P223" s="26" t="n">
        <x:v>1.4256</x:v>
      </x:c>
      <x:c r="Q223" s="26" t="n">
        <x:v>1.3487</x:v>
      </x:c>
    </x:row>
    <x:row r="224">
      <x:c r="A224" s="9">
        <x:v>44166</x:v>
      </x:c>
      <x:c r="B224" s="8">
        <x:v>77.839165131982995</x:v>
      </x:c>
      <x:c r="C224" s="8">
        <x:v>31.214528944381001</x:v>
      </x:c>
      <x:c r="D224" s="8">
        <x:v>38.230769230768999</x:v>
      </x:c>
      <x:c r="E224" s="8">
        <x:v>49.462890625</x:v>
      </x:c>
      <x:c r="F224" s="23">
        <x:v>1.4918683848303325</x:v>
      </x:c>
      <x:c r="G224" s="18">
        <x:v>0.41088554987212</x:v>
      </x:c>
      <x:c r="H224" s="18">
        <x:v>0.33863261228390001</x:v>
      </x:c>
      <x:c r="I224" s="18">
        <x:v>0.41109513539420001</x:v>
      </x:c>
      <x:c r="J224" s="18">
        <x:v>0.39425412520253</x:v>
      </x:c>
      <x:c r="K224" s="19">
        <x:v>0.18956708178305998</x:v>
      </x:c>
      <x:c r="L224" s="19">
        <x:v>0.18956708178305998</x:v>
      </x:c>
      <x:c r="M224" s="18">
        <x:v>0.20663681705476999</x:v>
      </x:c>
      <x:c r="N224" s="18">
        <x:v>0.20663681705476999</x:v>
      </x:c>
      <x:c r="O224" s="13">
        <x:v>1.3140311902425661</x:v>
      </x:c>
      <x:c r="P224" s="26" t="n">
        <x:v>1.4263</x:v>
      </x:c>
      <x:c r="Q224" s="26" t="n">
        <x:v>1.357</x:v>
      </x:c>
    </x:row>
    <x:row r="225">
      <x:c r="A225" s="9">
        <x:v>44167</x:v>
      </x:c>
      <x:c r="B225" s="8">
        <x:v>77.900552486188005</x:v>
      </x:c>
      <x:c r="C225" s="8">
        <x:v>31.384790011351001</x:v>
      </x:c>
      <x:c r="D225" s="8">
        <x:v>38.846153846154003</x:v>
      </x:c>
      <x:c r="E225" s="8">
        <x:v>49.04296875</x:v>
      </x:c>
      <x:c r="F225" s="23">
        <x:v>1.4929361627342326</x:v>
      </x:c>
      <x:c r="G225" s="18">
        <x:v>0.44013746803068998</x:v>
      </x:c>
      <x:c r="H225" s="18">
        <x:v>0.36756146294848002</x:v>
      </x:c>
      <x:c r="I225" s="18">
        <x:v>0.43649652528157001</x:v>
      </x:c>
      <x:c r="J225" s="18">
        <x:v>0.41393751576531002</x:v>
      </x:c>
      <x:c r="K225" s="19">
        <x:v>0.20589015728844998</x:v>
      </x:c>
      <x:c r="L225" s="19">
        <x:v>0.20589015728844998</x:v>
      </x:c>
      <x:c r="M225" s="18">
        <x:v>0.22116811766878999</x:v>
      </x:c>
      <x:c r="N225" s="18">
        <x:v>0.22116811766878999</x:v>
      </x:c>
      <x:c r="O225" s="13">
        <x:v>1.3155988990821661</x:v>
      </x:c>
      <x:c r="P225" s="26" t="n">
        <x:v>1.4261</x:v>
      </x:c>
      <x:c r="Q225" s="26" t="n">
        <x:v>1.377</x:v>
      </x:c>
    </x:row>
    <x:row r="226">
      <x:c r="A226" s="9">
        <x:v>44168</x:v>
      </x:c>
      <x:c r="B226" s="8">
        <x:v>76.734192756292003</x:v>
      </x:c>
      <x:c r="C226" s="8">
        <x:v>31.441543700341001</x:v>
      </x:c>
      <x:c r="D226" s="8">
        <x:v>37.769230769231001</x:v>
      </x:c>
      <x:c r="E226" s="8">
        <x:v>48.2421875</x:v>
      </x:c>
      <x:c r="F226" s="23">
        <x:v>1.48546788681466</x:v>
      </x:c>
      <x:c r="G226" s="18">
        <x:v>0.44013746803068998</x:v>
      </x:c>
      <x:c r="H226" s="18">
        <x:v>0.36712709582138997</x:v>
      </x:c>
      <x:c r="I226" s="18">
        <x:v>0.43733525041936</x:v>
      </x:c>
      <x:c r="J226" s="18">
        <x:v>0.41578021616826999</x:v>
      </x:c>
      <x:c r="K226" s="19">
        <x:v>0.20992852027282999</x:v>
      </x:c>
      <x:c r="L226" s="19">
        <x:v>0.20992852027282999</x:v>
      </x:c>
      <x:c r="M226" s="18">
        <x:v>0.22227706083598001</x:v>
      </x:c>
      <x:c r="N226" s="18">
        <x:v>0.22227706083598001</x:v>
      </x:c>
      <x:c r="O226" s="13">
        <x:v>1.3134174956484475</x:v>
      </x:c>
      <x:c r="P226" s="26" t="n">
        <x:v>1.4269</x:v>
      </x:c>
      <x:c r="Q226" s="26" t="n">
        <x:v>1.3929</x:v>
      </x:c>
    </x:row>
    <x:row r="227">
      <x:c r="A227" s="9">
        <x:v>44169</x:v>
      </x:c>
      <x:c r="B227" s="8">
        <x:v>77.655003069367993</x:v>
      </x:c>
      <x:c r="C227" s="8">
        <x:v>31.838819523268999</x:v>
      </x:c>
      <x:c r="D227" s="8">
        <x:v>39.153846153845997</x:v>
      </x:c>
      <x:c r="E227" s="8">
        <x:v>49.4921875</x:v>
      </x:c>
      <x:c r="F227" s="23">
        <x:v>1.4953496406162075</x:v>
      </x:c>
      <x:c r="G227" s="18">
        <x:v>0.43606138107417003</x:v>
      </x:c>
      <x:c r="H227" s="18">
        <x:v>0.36730084267223001</x:v>
      </x:c>
      <x:c r="I227" s="18">
        <x:v>0.43877306494129004</x:v>
      </x:c>
      <x:c r="J227" s="18">
        <x:v>0.41301616556383003</x:v>
      </x:c>
      <x:c r="K227" s="19">
        <x:v>0.20564094015609002</x:v>
      </x:c>
      <x:c r="L227" s="19">
        <x:v>0.20564094015609002</x:v>
      </x:c>
      <x:c r="M227" s="18">
        <x:v>0.22045331531194001</x:v>
      </x:c>
      <x:c r="N227" s="18">
        <x:v>0.22045331531194001</x:v>
      </x:c>
      <x:c r="O227" s="13">
        <x:v>1.3177247208742651</x:v>
      </x:c>
      <x:c r="P227" s="26" t="n">
        <x:v>1.4277</x:v>
      </x:c>
      <x:c r="Q227" s="26" t="n">
        <x:v>1.3945</x:v>
      </x:c>
    </x:row>
    <x:row r="228">
      <x:c r="A228" s="9">
        <x:v>44172</x:v>
      </x:c>
      <x:c r="B228" s="8">
        <x:v>77.900552486188005</x:v>
      </x:c>
      <x:c r="C228" s="8">
        <x:v>32.860385925084998</x:v>
      </x:c>
      <x:c r="D228" s="8">
        <x:v>39.076923076923002</x:v>
      </x:c>
      <x:c r="E228" s="8">
        <x:v>50.78125</x:v>
      </x:c>
      <x:c r="F228" s="23">
        <x:v>1.5015477787204901</x:v>
      </x:c>
      <x:c r="G228" s="18">
        <x:v>0.43965792838874995</x:v>
      </x:c>
      <x:c r="H228" s="18">
        <x:v>0.37077577968899</x:v>
      </x:c>
      <x:c r="I228" s="18">
        <x:v>0.44416486939850996</x:v>
      </x:c>
      <x:c r="J228" s="18">
        <x:v>0.41561269796384998</x:v>
      </x:c>
      <x:c r="K228" s="19">
        <x:v>0.21188961876102</x:v>
      </x:c>
      <x:c r="L228" s="19">
        <x:v>0.21188961876102</x:v>
      </x:c>
      <x:c r="M228" s="18">
        <x:v>0.22390362701598998</x:v>
      </x:c>
      <x:c r="N228" s="18">
        <x:v>0.22390362701598998</x:v>
      </x:c>
      <x:c r="O228" s="13">
        <x:v>1.311695018365115</x:v>
      </x:c>
      <x:c r="P228" s="26" t="n">
        <x:v>1.4283</x:v>
      </x:c>
      <x:c r="Q228" s="26" t="n">
        <x:v>1.3916</x:v>
      </x:c>
    </x:row>
    <x:row r="229">
      <x:c r="A229" s="9">
        <x:v>44173</x:v>
      </x:c>
      <x:c r="B229" s="8">
        <x:v>77.593615715162997</x:v>
      </x:c>
      <x:c r="C229" s="8">
        <x:v>34.165720771849998</x:v>
      </x:c>
      <x:c r="D229" s="8">
        <x:v>39.538461538462002</x:v>
      </x:c>
      <x:c r="E229" s="8">
        <x:v>52.138671875</x:v>
      </x:c>
      <x:c r="F229" s="23">
        <x:v>1.5085911747511875</x:v>
      </x:c>
      <x:c r="G229" s="18">
        <x:v>0.43030690537083999</x:v>
      </x:c>
      <x:c r="H229" s="18">
        <x:v>0.36217531057250002</x:v>
      </x:c>
      <x:c r="I229" s="18">
        <x:v>0.43637670740473999</x:v>
      </x:c>
      <x:c r="J229" s="18">
        <x:v>0.40489153203208</x:v>
      </x:c>
      <x:c r="K229" s="19">
        <x:v>0.20944172596066998</x:v>
      </x:c>
      <x:c r="L229" s="19">
        <x:v>0.20944172596066998</x:v>
      </x:c>
      <x:c r="M229" s="18">
        <x:v>0.22046311980971001</x:v>
      </x:c>
      <x:c r="N229" s="18">
        <x:v>0.22046311980971001</x:v>
      </x:c>
      <x:c r="O229" s="13">
        <x:v>1.3107149541684624</x:v>
      </x:c>
      <x:c r="P229" s="26" t="n">
        <x:v>1.4292</x:v>
      </x:c>
      <x:c r="Q229" s="26" t="n">
        <x:v>1.4073</x:v>
      </x:c>
    </x:row>
    <x:row r="230">
      <x:c r="A230" s="9">
        <x:v>44174</x:v>
      </x:c>
      <x:c r="B230" s="8">
        <x:v>74.278698588091004</x:v>
      </x:c>
      <x:c r="C230" s="8">
        <x:v>32.576617480136001</x:v>
      </x:c>
      <x:c r="D230" s="8">
        <x:v>37.846153846154003</x:v>
      </x:c>
      <x:c r="E230" s="8">
        <x:v>49.4140625</x:v>
      </x:c>
      <x:c r="F230" s="23">
        <x:v>1.4852888310359527</x:v>
      </x:c>
      <x:c r="G230" s="18">
        <x:v>0.42742966751917999</x:v>
      </x:c>
      <x:c r="H230" s="18">
        <x:v>0.35956910780991996</x:v>
      </x:c>
      <x:c r="I230" s="18">
        <x:v>0.43841361131081003</x:v>
      </x:c>
      <x:c r="J230" s="18">
        <x:v>0.40263003604090997</x:v>
      </x:c>
      <x:c r="K230" s="19">
        <x:v>0.20968781755020999</x:v>
      </x:c>
      <x:c r="L230" s="19">
        <x:v>0.20968781755020999</x:v>
      </x:c>
      <x:c r="M230" s="18">
        <x:v>0.21915078778322999</x:v>
      </x:c>
      <x:c r="N230" s="18">
        <x:v>0.21915078778322999</x:v>
      </x:c>
      <x:c r="O230" s="13">
        <x:v>1.2892968707350339</x:v>
      </x:c>
      <x:c r="P230" s="26" t="n">
        <x:v>1.4297</x:v>
      </x:c>
      <x:c r="Q230" s="26" t="n">
        <x:v>1.4005</x:v>
      </x:c>
    </x:row>
    <x:row r="231">
      <x:c r="A231" s="9">
        <x:v>44175</x:v>
      </x:c>
      <x:c r="B231" s="8">
        <x:v>76.365868631062</x:v>
      </x:c>
      <x:c r="C231" s="8">
        <x:v>32.917139614074998</x:v>
      </x:c>
      <x:c r="D231" s="8">
        <x:v>38.384615384615003</x:v>
      </x:c>
      <x:c r="E231" s="8">
        <x:v>49.794921875</x:v>
      </x:c>
      <x:c r="F231" s="23">
        <x:v>1.49365636376188</x:v>
      </x:c>
      <x:c r="G231" s="18">
        <x:v>0.41064578005115004</x:v>
      </x:c>
      <x:c r="H231" s="18">
        <x:v>0.34471375206323995</x:v>
      </x:c>
      <x:c r="I231" s="18">
        <x:v>0.41744548286604</x:v>
      </x:c>
      <x:c r="J231" s="18">
        <x:v>0.38026635397589997</x:v>
      </x:c>
      <x:c r="K231" s="19">
        <x:v>0.18600277742201002</x:v>
      </x:c>
      <x:c r="L231" s="19">
        <x:v>0.18600277742201002</x:v>
      </x:c>
      <x:c r="M231" s="18">
        <x:v>0.19464902103995999</x:v>
      </x:c>
      <x:c r="N231" s="18">
        <x:v>0.19464902103995999</x:v>
      </x:c>
      <x:c r="O231" s="13">
        <x:v>1.2914874017333637</x:v>
      </x:c>
      <x:c r="P231" s="26" t="n">
        <x:v>1.4304</x:v>
      </x:c>
      <x:c r="Q231" s="26" t="n">
        <x:v>1.3882</x:v>
      </x:c>
    </x:row>
    <x:row r="232">
      <x:c r="A232" s="9">
        <x:v>44176</x:v>
      </x:c>
      <x:c r="B232" s="8">
        <x:v>73.726212400245998</x:v>
      </x:c>
      <x:c r="C232" s="8">
        <x:v>31.101021566402</x:v>
      </x:c>
      <x:c r="D232" s="8">
        <x:v>36.307692307692001</x:v>
      </x:c>
      <x:c r="E232" s="8">
        <x:v>48.154296875</x:v>
      </x:c>
      <x:c r="F232" s="23">
        <x:v>1.4732230578733501</x:v>
      </x:c>
      <x:c r="G232" s="18">
        <x:v>0.41104539641943999</x:v>
      </x:c>
      <x:c r="H232" s="18">
        <x:v>0.34697246112413999</x:v>
      </x:c>
      <x:c r="I232" s="18">
        <x:v>0.42523364485980997</x:v>
      </x:c>
      <x:c r="J232" s="18">
        <x:v>0.38654828718183998</x:v>
      </x:c>
      <x:c r="K232" s="19">
        <x:v>0.18648326675987001</x:v>
      </x:c>
      <x:c r="L232" s="19">
        <x:v>0.18648326675987001</x:v>
      </x:c>
      <x:c r="M232" s="18">
        <x:v>0.19456644538096998</x:v>
      </x:c>
      <x:c r="N232" s="18">
        <x:v>0.19456644538096998</x:v>
      </x:c>
      <x:c r="O232" s="13">
        <x:v>1.2734109770411599</x:v>
      </x:c>
      <x:c r="P232" s="26" t="n">
        <x:v>1.4297</x:v>
      </x:c>
      <x:c r="Q232" s="26" t="n">
        <x:v>1.3884</x:v>
      </x:c>
    </x:row>
    <x:row r="233">
      <x:c r="A233" s="9">
        <x:v>44179</x:v>
      </x:c>
      <x:c r="B233" s="8">
        <x:v>76.304481276857004</x:v>
      </x:c>
      <x:c r="C233" s="8">
        <x:v>32.406356413167003</x:v>
      </x:c>
      <x:c r="D233" s="8">
        <x:v>36.692307692307999</x:v>
      </x:c>
      <x:c r="E233" s="8">
        <x:v>49.208984375</x:v>
      </x:c>
      <x:c r="F233" s="23">
        <x:v>1.4865303243933301</x:v>
      </x:c>
      <x:c r="G233" s="18">
        <x:v>0.39777813299233</x:v>
      </x:c>
      <x:c r="H233" s="18">
        <x:v>0.33585266267049002</x:v>
      </x:c>
      <x:c r="I233" s="18">
        <x:v>0.40270788401629998</x:v>
      </x:c>
      <x:c r="J233" s="18">
        <x:v>0.36652986013305999</x:v>
      </x:c>
      <x:c r="K233" s="19">
        <x:v>0.16727152506551002</x:v>
      </x:c>
      <x:c r="L233" s="19">
        <x:v>0.16727152506551002</x:v>
      </x:c>
      <x:c r="M233" s="18">
        <x:v>0.17493811319304001</x:v>
      </x:c>
      <x:c r="N233" s="18">
        <x:v>0.17493811319304001</x:v>
      </x:c>
      <x:c r="O233" s="13">
        <x:v>1.2848846733324337</x:v>
      </x:c>
      <x:c r="P233" s="26" t="n">
        <x:v>1.43</x:v>
      </x:c>
      <x:c r="Q233" s="26" t="n">
        <x:v>1.3847</x:v>
      </x:c>
    </x:row>
    <x:row r="234">
      <x:c r="A234" s="9">
        <x:v>44180</x:v>
      </x:c>
      <x:c r="B234" s="8">
        <x:v>77.777777777777999</x:v>
      </x:c>
      <x:c r="C234" s="8">
        <x:v>32.860385925084998</x:v>
      </x:c>
      <x:c r="D234" s="8">
        <x:v>38</x:v>
      </x:c>
      <x:c r="E234" s="8">
        <x:v>50.390625</x:v>
      </x:c>
      <x:c r="F234" s="23">
        <x:v>1.4975719717571574</x:v>
      </x:c>
      <x:c r="G234" s="18">
        <x:v>0.41088554987212</x:v>
      </x:c>
      <x:c r="H234" s="18">
        <x:v>0.34514811919034005</x:v>
      </x:c>
      <x:c r="I234" s="18">
        <x:v>0.41708602923555999</x:v>
      </x:c>
      <x:c r="J234" s="18">
        <x:v>0.37256051603236995</x:v>
      </x:c>
      <x:c r="K234" s="19">
        <x:v>0.18138622494244</x:v>
      </x:c>
      <x:c r="L234" s="19">
        <x:v>0.18138622494244</x:v>
      </x:c>
      <x:c r="M234" s="18">
        <x:v>0.18531236122210001</x:v>
      </x:c>
      <x:c r="N234" s="18">
        <x:v>0.18531236122210001</x:v>
      </x:c>
      <x:c r="O234" s="13">
        <x:v>1.2880671336211162</x:v>
      </x:c>
      <x:c r="P234" s="26" t="n">
        <x:v>1.4305</x:v>
      </x:c>
      <x:c r="Q234" s="26" t="n">
        <x:v>1.3958</x:v>
      </x:c>
    </x:row>
    <x:row r="235">
      <x:c r="A235" s="9">
        <x:v>44181</x:v>
      </x:c>
      <x:c r="B235" s="8">
        <x:v>76.734192756292003</x:v>
      </x:c>
      <x:c r="C235" s="8">
        <x:v>32.576617480136001</x:v>
      </x:c>
      <x:c r="D235" s="8">
        <x:v>37.538461538462002</x:v>
      </x:c>
      <x:c r="E235" s="8">
        <x:v>49.4140625</x:v>
      </x:c>
      <x:c r="F235" s="23">
        <x:v>1.4906583356872249</x:v>
      </x:c>
      <x:c r="G235" s="18">
        <x:v>0.41472186700767</x:v>
      </x:c>
      <x:c r="H235" s="18">
        <x:v>0.34775432195291001</x:v>
      </x:c>
      <x:c r="I235" s="18">
        <x:v>0.42559309849028998</x:v>
      </x:c>
      <x:c r="J235" s="18">
        <x:v>0.37766982165304003</x:v>
      </x:c>
      <x:c r="K235" s="19">
        <x:v>0.18492256108414998</x:v>
      </x:c>
      <x:c r="L235" s="19">
        <x:v>0.18492256108414998</x:v>
      </x:c>
      <x:c r="M235" s="18">
        <x:v>0.18447641884836</x:v>
      </x:c>
      <x:c r="N235" s="18">
        <x:v>0.18447641884836</x:v>
      </x:c>
      <x:c r="O235" s="13">
        <x:v>1.2815295245770975</x:v>
      </x:c>
      <x:c r="P235" s="26" t="n">
        <x:v>1.4312</x:v>
      </x:c>
      <x:c r="Q235" s="26" t="n">
        <x:v>1.4026</x:v>
      </x:c>
    </x:row>
    <x:row r="236">
      <x:c r="A236" s="9">
        <x:v>44182</x:v>
      </x:c>
      <x:c r="B236" s="8">
        <x:v>76.550030693677002</x:v>
      </x:c>
      <x:c r="C236" s="8">
        <x:v>33.030646992054002</x:v>
      </x:c>
      <x:c r="D236" s="8">
        <x:v>37.769230769231001</x:v>
      </x:c>
      <x:c r="E236" s="8">
        <x:v>50.8984375</x:v>
      </x:c>
      <x:c r="F236" s="23">
        <x:v>1.495620864887405</x:v>
      </x:c>
      <x:c r="G236" s="18">
        <x:v>0.42023657289002997</x:v>
      </x:c>
      <x:c r="H236" s="18">
        <x:v>0.35279298062723002</x:v>
      </x:c>
      <x:c r="I236" s="18">
        <x:v>0.42163910855499998</x:v>
      </x:c>
      <x:c r="J236" s="18">
        <x:v>0.37264427513458004</x:v>
      </x:c>
      <x:c r="K236" s="19">
        <x:v>0.17537697369496003</x:v>
      </x:c>
      <x:c r="L236" s="19">
        <x:v>0.17537697369496003</x:v>
      </x:c>
      <x:c r="M236" s="18">
        <x:v>0.16708465601000999</x:v>
      </x:c>
      <x:c r="N236" s="18">
        <x:v>0.16708465601000999</x:v>
      </x:c>
      <x:c r="O236" s="13">
        <x:v>1.2951515751521225</x:v>
      </x:c>
      <x:c r="P236" s="26" t="n">
        <x:v>1.4313</x:v>
      </x:c>
      <x:c r="Q236" s="26" t="n">
        <x:v>1.4137</x:v>
      </x:c>
    </x:row>
    <x:row r="237">
      <x:c r="A237" s="9">
        <x:v>44183</x:v>
      </x:c>
      <x:c r="B237" s="8">
        <x:v>77.777777777777999</x:v>
      </x:c>
      <x:c r="C237" s="8">
        <x:v>32.973893303064997</x:v>
      </x:c>
      <x:c r="D237" s="8">
        <x:v>37.615384615384997</x:v>
      </x:c>
      <x:c r="E237" s="8">
        <x:v>52.392578125</x:v>
      </x:c>
      <x:c r="F237" s="23">
        <x:v>1.50189908455307</x:v>
      </x:c>
      <x:c r="G237" s="18">
        <x:v>0.43789961636829</x:v>
      </x:c>
      <x:c r="H237" s="18">
        <x:v>0.37077577968899</x:v>
      </x:c>
      <x:c r="I237" s="18">
        <x:v>0.43781452192666998</x:v>
      </x:c>
      <x:c r="J237" s="18">
        <x:v>0.38922857868407001</x:v>
      </x:c>
      <x:c r="K237" s="19">
        <x:v>0.18516624564647</x:v>
      </x:c>
      <x:c r="L237" s="19">
        <x:v>0.18516624564647</x:v>
      </x:c>
      <x:c r="M237" s="18">
        <x:v>0.17758080662800999</x:v>
      </x:c>
      <x:c r="N237" s="18">
        <x:v>0.17758080662800999</x:v>
      </x:c>
      <x:c r="O237" s="13">
        <x:v>1.290567949598795</x:v>
      </x:c>
      <x:c r="P237" s="26" t="n">
        <x:v>1.4316</x:v>
      </x:c>
      <x:c r="Q237" s="26" t="n">
        <x:v>1.4205</x:v>
      </x:c>
    </x:row>
    <x:row r="238">
      <x:c r="A238" s="9">
        <x:v>44186</x:v>
      </x:c>
      <x:c r="B238" s="8">
        <x:v>79.066912216082997</x:v>
      </x:c>
      <x:c r="C238" s="8">
        <x:v>36.606129398410999</x:v>
      </x:c>
      <x:c r="D238" s="8">
        <x:v>40.769230769231001</x:v>
      </x:c>
      <x:c r="E238" s="8">
        <x:v>57.294921875</x:v>
      </x:c>
      <x:c r="F238" s="23">
        <x:v>1.5343429856468125</x:v>
      </x:c>
      <x:c r="G238" s="18">
        <x:v>0.43430306905370997</x:v>
      </x:c>
      <x:c r="H238" s="18">
        <x:v>0.36643210841802998</x:v>
      </x:c>
      <x:c r="I238" s="18">
        <x:v>0.43170381020847998</x:v>
      </x:c>
      <x:c r="J238" s="18">
        <x:v>0.38487310498329996</x:v>
      </x:c>
      <x:c r="K238" s="19">
        <x:v>0.18077324132981001</x:v>
      </x:c>
      <x:c r="L238" s="19">
        <x:v>0.18077324132981001</x:v>
      </x:c>
      <x:c r="M238" s="18">
        <x:v>0.17284251073360998</x:v>
      </x:c>
      <x:c r="N238" s="18">
        <x:v>0.17284251073360998</x:v>
      </x:c>
      <x:c r="O238" s="13">
        <x:v>1.3092282091807261</x:v>
      </x:c>
      <x:c r="P238" s="26" t="n">
        <x:v>1.4329</x:v>
      </x:c>
      <x:c r="Q238" s="26" t="n">
        <x:v>1.4405</x:v>
      </x:c>
    </x:row>
    <x:row r="239">
      <x:c r="A239" s="9">
        <x:v>44187</x:v>
      </x:c>
      <x:c r="B239" s="8">
        <x:v>74.585635359115997</x:v>
      </x:c>
      <x:c r="C239" s="8">
        <x:v>33.654937570942003</x:v>
      </x:c>
      <x:c r="D239" s="8">
        <x:v>36.615384615384997</x:v>
      </x:c>
      <x:c r="E239" s="8">
        <x:v>54.580078125</x:v>
      </x:c>
      <x:c r="F239" s="23">
        <x:v>1.4985900891761075</x:v>
      </x:c>
      <x:c r="G239" s="18">
        <x:v>0.44820971867007997</x:v>
      </x:c>
      <x:c r="H239" s="18">
        <x:v>0.38033185648509998</x:v>
      </x:c>
      <x:c r="I239" s="18">
        <x:v>0.46022046489335999</x:v>
      </x:c>
      <x:c r="J239" s="18">
        <x:v>0.40773934166157</x:v>
      </x:c>
      <x:c r="K239" s="19">
        <x:v>0.20200264665218001</x:v>
      </x:c>
      <x:c r="L239" s="19">
        <x:v>0.20200264665218001</x:v>
      </x:c>
      <x:c r="M239" s="18">
        <x:v>0.18665949921567002</x:v>
      </x:c>
      <x:c r="N239" s="18">
        <x:v>0.18665949921567002</x:v>
      </x:c>
      <x:c r="O239" s="13">
        <x:v>1.2848924438655038</x:v>
      </x:c>
      <x:c r="P239" s="26" t="n">
        <x:v>1.4348</x:v>
      </x:c>
      <x:c r="Q239" s="26" t="n">
        <x:v>1.4202</x:v>
      </x:c>
    </x:row>
    <x:row r="240">
      <x:c r="A240" s="9">
        <x:v>44188</x:v>
      </x:c>
      <x:c r="B240" s="8">
        <x:v>76.979742173112001</x:v>
      </x:c>
      <x:c r="C240" s="8">
        <x:v>35.641316685584997</x:v>
      </x:c>
      <x:c r="D240" s="8">
        <x:v>38.230769230768999</x:v>
      </x:c>
      <x:c r="E240" s="8">
        <x:v>58.359375</x:v>
      </x:c>
      <x:c r="F240" s="23">
        <x:v>1.5230280077236649</x:v>
      </x:c>
      <x:c r="G240" s="18">
        <x:v>0.42575127877238006</x:v>
      </x:c>
      <x:c r="H240" s="18">
        <x:v>0.36113282946747</x:v>
      </x:c>
      <x:c r="I240" s="18">
        <x:v>0.42763000239636001</x:v>
      </x:c>
      <x:c r="J240" s="18">
        <x:v>0.3816902588678</x:v>
      </x:c>
      <x:c r="K240" s="19">
        <x:v>0.17656378182059002</x:v>
      </x:c>
      <x:c r="L240" s="19">
        <x:v>0.17656378182059002</x:v>
      </x:c>
      <x:c r="M240" s="18">
        <x:v>0.16490380888941999</x:v>
      </x:c>
      <x:c r="N240" s="18">
        <x:v>0.16490380888941999</x:v>
      </x:c>
      <x:c r="O240" s="13">
        <x:v>1.2952774027090261</x:v>
      </x:c>
      <x:c r="P240" s="26" t="n">
        <x:v>1.4356</x:v>
      </x:c>
      <x:c r="Q240" s="26" t="n">
        <x:v>1.4188</x:v>
      </x:c>
    </x:row>
    <x:row r="241">
      <x:c r="A241" s="9">
        <x:v>44189</x:v>
      </x:c>
      <x:c r="B241" s="8">
        <x:v>74.892572130141005</x:v>
      </x:c>
      <x:c r="C241" s="8">
        <x:v>34.846765039727998</x:v>
      </x:c>
      <x:c r="D241" s="8">
        <x:v>38.384615384615003</x:v>
      </x:c>
      <x:c r="E241" s="8">
        <x:v>57.32421875</x:v>
      </x:c>
      <x:c r="F241" s="23">
        <x:v>1.51362042826121</x:v>
      </x:c>
      <x:c r="G241" s="18">
        <x:v>0.43853900255753997</x:v>
      </x:c>
      <x:c r="H241" s="18">
        <x:v>0.37155764051776996</x:v>
      </x:c>
      <x:c r="I241" s="18">
        <x:v>0.44416486939850996</x:v>
      </x:c>
      <x:c r="J241" s="18">
        <x:v>0.39182511100692996</x:v>
      </x:c>
      <x:c r="K241" s="19">
        <x:v>0.18577398409530002</x:v>
      </x:c>
      <x:c r="L241" s="19">
        <x:v>0.18577398409530002</x:v>
      </x:c>
      <x:c r="M241" s="18">
        <x:v>0.17229231500042999</x:v>
      </x:c>
      <x:c r="N241" s="18">
        <x:v>0.17229231500042999</x:v>
      </x:c>
      <x:c r="O241" s="13">
        <x:v>1.2792554958156139</x:v>
      </x:c>
      <x:c r="P241" s="26" t="n">
        <x:v>1.4356</x:v>
      </x:c>
      <x:c r="Q241" s="26" t="n">
        <x:v>1.42</x:v>
      </x:c>
    </x:row>
    <x:row r="242">
      <x:c r="A242" s="9">
        <x:v>44190</x:v>
      </x:c>
      <x:c r="B242" s="8">
        <x:v>77.163904235727003</x:v>
      </x:c>
      <x:c r="C242" s="8">
        <x:v>35.811577752554001</x:v>
      </x:c>
      <x:c r="D242" s="8">
        <x:v>41.076923076923002</x:v>
      </x:c>
      <x:c r="E242" s="8">
        <x:v>60.80078125</x:v>
      </x:c>
      <x:c r="F242" s="23">
        <x:v>1.53713296578801</x:v>
      </x:c>
      <x:c r="G242" s="18">
        <x:v>0.43877877237851998</x:v>
      </x:c>
      <x:c r="H242" s="18">
        <x:v>0.36982017200938005</x:v>
      </x:c>
      <x:c r="I242" s="18">
        <x:v>0.42439491972201998</x:v>
      </x:c>
      <x:c r="J242" s="18">
        <x:v>0.37197420223972999</x:v>
      </x:c>
      <x:c r="K242" s="19">
        <x:v>0.16692785905886001</x:v>
      </x:c>
      <x:c r="L242" s="19">
        <x:v>0.16692785905886001</x:v>
      </x:c>
      <x:c r="M242" s="18">
        <x:v>0.14761009102877001</x:v>
      </x:c>
      <x:c r="N242" s="18">
        <x:v>0.14761009102877001</x:v>
      </x:c>
      <x:c r="O242" s="13">
        <x:v>1.2915048476909301</x:v>
      </x:c>
      <x:c r="P242" s="26" t="n">
        <x:v>1.4364</x:v>
      </x:c>
      <x:c r="Q242" s="26" t="n">
        <x:v>1.4264</x:v>
      </x:c>
    </x:row>
    <x:row r="243">
      <x:c r="A243" s="9">
        <x:v>44193</x:v>
      </x:c>
      <x:c r="B243" s="8">
        <x:v>76.120319214242002</x:v>
      </x:c>
      <x:c r="C243" s="8">
        <x:v>35.357548240636</x:v>
      </x:c>
      <x:c r="D243" s="8">
        <x:v>40.615384615384997</x:v>
      </x:c>
      <x:c r="E243" s="8">
        <x:v>59.521484375</x:v>
      </x:c>
      <x:c r="F243" s="23">
        <x:v>1.5290368411131574</x:v>
      </x:c>
      <x:c r="G243" s="18">
        <x:v>0.45172634271100004</x:v>
      </x:c>
      <x:c r="H243" s="18">
        <x:v>0.37911562852922998</x:v>
      </x:c>
      <x:c r="I243" s="18">
        <x:v>0.44368559789120998</x:v>
      </x:c>
      <x:c r="J243" s="18">
        <x:v>0.38780467379215999</x:v>
      </x:c>
      <x:c r="K243" s="19">
        <x:v>0.17859457632100001</x:v>
      </x:c>
      <x:c r="L243" s="19">
        <x:v>0.17859457632100001</x:v>
      </x:c>
      <x:c r="M243" s="18">
        <x:v>0.15625869298092002</x:v>
      </x:c>
      <x:c r="N243" s="18">
        <x:v>0.15625869298092002</x:v>
      </x:c>
      <x:c r="O243" s="13">
        <x:v>1.2858292797351201</x:v>
      </x:c>
      <x:c r="P243" s="26" t="n">
        <x:v>1.4377</x:v>
      </x:c>
      <x:c r="Q243" s="26" t="n">
        <x:v>1.4252</x:v>
      </x:c>
    </x:row>
    <x:row r="244">
      <x:c r="A244" s="9">
        <x:v>44194</x:v>
      </x:c>
      <x:c r="B244" s="8">
        <x:v>73.971761817065996</x:v>
      </x:c>
      <x:c r="C244" s="8">
        <x:v>33.938706015891</x:v>
      </x:c>
      <x:c r="D244" s="8">
        <x:v>40.307692307692001</x:v>
      </x:c>
      <x:c r="E244" s="8">
        <x:v>57.333984375</x:v>
      </x:c>
      <x:c r="F244" s="23">
        <x:v>1.5138803612891225</x:v>
      </x:c>
      <x:c r="G244" s="18">
        <x:v>0.45947890025575</x:v>
      </x:c>
      <x:c r="H244" s="18">
        <x:v>0.38719485709321999</x:v>
      </x:c>
      <x:c r="I244" s="18">
        <x:v>0.43374071411455001</x:v>
      </x:c>
      <x:c r="J244" s="18">
        <x:v>0.37892620826335999</x:v>
      </x:c>
      <x:c r="K244" s="19">
        <x:v>0.17108545970538</x:v>
      </x:c>
      <x:c r="L244" s="19">
        <x:v>0.17108545970538</x:v>
      </x:c>
      <x:c r="M244" s="18">
        <x:v>0.14256131937166</x:v>
      </x:c>
      <x:c r="N244" s="18">
        <x:v>0.14256131937166</x:v>
      </x:c>
      <x:c r="O244" s="13">
        <x:v>1.2770187266728474</x:v>
      </x:c>
      <x:c r="P244" s="26" t="n">
        <x:v>1.4384</x:v>
      </x:c>
      <x:c r="Q244" s="26" t="n">
        <x:v>1.4211</x:v>
      </x:c>
    </x:row>
    <x:row r="245">
      <x:c r="A245" s="9">
        <x:v>44195</x:v>
      </x:c>
      <x:c r="B245" s="8">
        <x:v>76.181706568446998</x:v>
      </x:c>
      <x:c r="C245" s="8">
        <x:v>37.173666288309001</x:v>
      </x:c>
      <x:c r="D245" s="8">
        <x:v>40.846153846154003</x:v>
      </x:c>
      <x:c r="E245" s="8">
        <x:v>59.814453125</x:v>
      </x:c>
      <x:c r="F245" s="23">
        <x:v>1.5350399495697751</x:v>
      </x:c>
      <x:c r="G245" s="18">
        <x:v>0.44980818414321999</x:v>
      </x:c>
      <x:c r="H245" s="18">
        <x:v>0.37911562852922998</x:v>
      </x:c>
      <x:c r="I245" s="18">
        <x:v>0.41984184040259004</x:v>
      </x:c>
      <x:c r="J245" s="18">
        <x:v>0.37038277914340001</x:v>
      </x:c>
      <x:c r="K245" s="19">
        <x:v>0.16350337783160002</x:v>
      </x:c>
      <x:c r="L245" s="19">
        <x:v>0.16350337783160002</x:v>
      </x:c>
      <x:c r="M245" s="18">
        <x:v>0.13499731275057</x:v>
      </x:c>
      <x:c r="N245" s="18">
        <x:v>0.13499731275057</x:v>
      </x:c>
      <x:c r="O245" s="13">
        <x:v>1.2909082219608974</x:v>
      </x:c>
      <x:c r="P245" s="26" t="n">
        <x:v>1.4398</x:v>
      </x:c>
      <x:c r="Q245" s="26" t="n">
        <x:v>1.4201</x:v>
      </x:c>
    </x:row>
    <x:row r="246">
      <x:c r="A246" s="9">
        <x:v>44196</x:v>
      </x:c>
      <x:c r="B246" s="8">
        <x:v>79.742173112339003</x:v>
      </x:c>
      <x:c r="C246" s="8">
        <x:v>39.897843359817998</x:v>
      </x:c>
      <x:c r="D246" s="8">
        <x:v>43.461538461537998</x:v>
      </x:c>
      <x:c r="E246" s="8">
        <x:v>62.880859375</x:v>
      </x:c>
      <x:c r="F246" s="23">
        <x:v>1.5649560357717376</x:v>
      </x:c>
      <x:c r="G246" s="18">
        <x:v>0.47330562659846998</x:v>
      </x:c>
      <x:c r="H246" s="18">
        <x:v>0.39927026322647996</x:v>
      </x:c>
      <x:c r="I246" s="18">
        <x:v>0.44380541576802995</x:v>
      </x:c>
      <x:c r="J246" s="18">
        <x:v>0.38973113329733999</x:v>
      </x:c>
      <x:c r="K246" s="19">
        <x:v>0.17241598891186999</x:v>
      </x:c>
      <x:c r="L246" s="19">
        <x:v>0.17241598891186999</x:v>
      </x:c>
      <x:c r="M246" s="18">
        <x:v>0.13816067948656</x:v>
      </x:c>
      <x:c r="N246" s="18">
        <x:v>0.13816067948656</x:v>
      </x:c>
      <x:c r="O246" s="13">
        <x:v>1.3136865569613714</x:v>
      </x:c>
      <x:c r="P246" s="26" t="n">
        <x:v>1.4396</x:v>
      </x:c>
      <x:c r="Q246" s="26" t="n">
        <x:v>1.4199</x:v>
      </x:c>
    </x:row>
    <x:row r="247">
      <x:c r="A247" s="9">
        <x:v>44200</x:v>
      </x:c>
      <x:c r="B247" s="8">
        <x:v>84.898710865561995</x:v>
      </x:c>
      <x:c r="C247" s="8">
        <x:v>44.721906923950002</x:v>
      </x:c>
      <x:c r="D247" s="8">
        <x:v>44.538461538462002</x:v>
      </x:c>
      <x:c r="E247" s="8">
        <x:v>68.046875</x:v>
      </x:c>
      <x:c r="F247" s="23">
        <x:v>1.6055148858199351</x:v>
      </x:c>
      <x:c r="G247" s="18">
        <x:v>0.50303708439897998</x:v>
      </x:c>
      <x:c r="H247" s="18">
        <x:v>0.42533229085223001</x:v>
      </x:c>
      <x:c r="I247" s="18">
        <x:v>0.47184279894559999</x:v>
      </x:c>
      <x:c r="J247" s="18">
        <x:v>0.41368623845868002</x:v>
      </x:c>
      <x:c r="K247" s="19">
        <x:v>0.19389870690546002</x:v>
      </x:c>
      <x:c r="L247" s="19">
        <x:v>0.19389870690546002</x:v>
      </x:c>
      <x:c r="M247" s="18">
        <x:v>0.15389831461228001</x:v>
      </x:c>
      <x:c r="N247" s="18">
        <x:v>0.15389831461228001</x:v>
      </x:c>
      <x:c r="O247" s="13">
        <x:v>1.3351751145624688</x:v>
      </x:c>
      <x:c r="P247" s="26" t="n">
        <x:v>1.4394</x:v>
      </x:c>
      <x:c r="Q247" s="26" t="n">
        <x:v>1.4476</x:v>
      </x:c>
    </x:row>
    <x:row r="248">
      <x:c r="A248" s="9">
        <x:v>44201</x:v>
      </x:c>
      <x:c r="B248" s="8">
        <x:v>87.170042971148007</x:v>
      </x:c>
      <x:c r="C248" s="8">
        <x:v>47.843359818388002</x:v>
      </x:c>
      <x:c r="D248" s="8">
        <x:v>47.307692307692001</x:v>
      </x:c>
      <x:c r="E248" s="8">
        <x:v>72.44140625</x:v>
      </x:c>
      <x:c r="F248" s="23">
        <x:v>1.6369062533680701</x:v>
      </x:c>
      <x:c r="G248" s="18">
        <x:v>0.51886189258311999</x:v>
      </x:c>
      <x:c r="H248" s="18">
        <x:v>0.43471462079749995</x:v>
      </x:c>
      <x:c r="I248" s="18">
        <x:v>0.49928109273903998</x:v>
      </x:c>
      <x:c r="J248" s="18">
        <x:v>0.43856269374432999</x:v>
      </x:c>
      <x:c r="K248" s="19">
        <x:v>0.22125455336801</x:v>
      </x:c>
      <x:c r="L248" s="19">
        <x:v>0.22125455336801</x:v>
      </x:c>
      <x:c r="M248" s="18">
        <x:v>0.17373575494987001</x:v>
      </x:c>
      <x:c r="N248" s="18">
        <x:v>0.17373575494987001</x:v>
      </x:c>
      <x:c r="O248" s="13">
        <x:v>1.3441082938115287</x:v>
      </x:c>
      <x:c r="P248" s="26" t="n">
        <x:v>1.4403</x:v>
      </x:c>
      <x:c r="Q248" s="26" t="n">
        <x:v>1.4583</x:v>
      </x:c>
    </x:row>
    <x:row r="249">
      <x:c r="A249" s="9">
        <x:v>44202</x:v>
      </x:c>
      <x:c r="B249" s="8">
        <x:v>88.090853284223002</x:v>
      </x:c>
      <x:c r="C249" s="8">
        <x:v>46.311010215663998</x:v>
      </x:c>
      <x:c r="D249" s="8">
        <x:v>46.307692307692001</x:v>
      </x:c>
      <x:c r="E249" s="8">
        <x:v>71.337890625</x:v>
      </x:c>
      <x:c r="F249" s="23">
        <x:v>1.6301186160814476</x:v>
      </x:c>
      <x:c r="G249" s="18">
        <x:v>0.54587595907927999</x:v>
      </x:c>
      <x:c r="H249" s="18">
        <x:v>0.45678047085397</x:v>
      </x:c>
      <x:c r="I249" s="18">
        <x:v>0.51425832734243992</x:v>
      </x:c>
      <x:c r="J249" s="18">
        <x:v>0.44819499127020002</x:v>
      </x:c>
      <x:c r="K249" s="19">
        <x:v>0.22281421719613001</x:v>
      </x:c>
      <x:c r="L249" s="19">
        <x:v>0.22281421719613001</x:v>
      </x:c>
      <x:c r="M249" s="18">
        <x:v>0.17106408377703999</x:v>
      </x:c>
      <x:c r="N249" s="18">
        <x:v>0.17106408377703999</x:v>
      </x:c>
      <x:c r="O249" s="13">
        <x:v>1.3398994274573737</x:v>
      </x:c>
      <x:c r="P249" s="26" t="n">
        <x:v>1.441</x:v>
      </x:c>
      <x:c r="Q249" s="26" t="n">
        <x:v>1.4575</x:v>
      </x:c>
    </x:row>
    <x:row r="250">
      <x:c r="A250" s="9">
        <x:v>44203</x:v>
      </x:c>
      <x:c r="B250" s="8">
        <x:v>91.835481890731003</x:v>
      </x:c>
      <x:c r="C250" s="8">
        <x:v>47.389330306470001</x:v>
      </x:c>
      <x:c r="D250" s="8">
        <x:v>48.769230769231001</x:v>
      </x:c>
      <x:c r="E250" s="8">
        <x:v>74.267578125</x:v>
      </x:c>
      <x:c r="F250" s="23">
        <x:v>1.6556540527285799</x:v>
      </x:c>
      <x:c r="G250" s="18">
        <x:v>0.55922314578005006</x:v>
      </x:c>
      <x:c r="H250" s="18">
        <x:v>0.47076709234645003</x:v>
      </x:c>
      <x:c r="I250" s="18">
        <x:v>0.52204648933621001</x:v>
      </x:c>
      <x:c r="J250" s="18">
        <x:v>0.44576597707460003</x:v>
      </x:c>
      <x:c r="K250" s="19">
        <x:v>0.20799539000397999</x:v>
      </x:c>
      <x:c r="L250" s="19">
        <x:v>0.20799539000397999</x:v>
      </x:c>
      <x:c r="M250" s="18">
        <x:v>0.15270096755686</x:v>
      </x:c>
      <x:c r="N250" s="18">
        <x:v>0.15270096755686</x:v>
      </x:c>
      <x:c r="O250" s="13">
        <x:v>1.3357560966583375</x:v>
      </x:c>
      <x:c r="P250" s="26" t="n">
        <x:v>1.4419</x:v>
      </x:c>
      <x:c r="Q250" s="26" t="n">
        <x:v>1.4487</x:v>
      </x:c>
    </x:row>
    <x:row r="251">
      <x:c r="A251" s="9">
        <x:v>44204</x:v>
      </x:c>
      <x:c r="B251" s="8">
        <x:v>89.748311847758998</x:v>
      </x:c>
      <x:c r="C251" s="8">
        <x:v>46.538024971623003</x:v>
      </x:c>
      <x:c r="D251" s="8">
        <x:v>48.307692307692001</x:v>
      </x:c>
      <x:c r="E251" s="8">
        <x:v>73.14453125</x:v>
      </x:c>
      <x:c r="F251" s="23">
        <x:v>1.6443464009426849</x:v>
      </x:c>
      <x:c r="G251" s="18">
        <x:v>0.59143222506394</x:v>
      </x:c>
      <x:c r="H251" s="18">
        <x:v>0.49309356267917998</x:v>
      </x:c>
      <x:c r="I251" s="18">
        <x:v>0.53426791277259</x:v>
      </x:c>
      <x:c r="J251" s="18">
        <x:v>0.45916743450859004</x:v>
      </x:c>
      <x:c r="K251" s="19">
        <x:v>0.18852401270120001</x:v>
      </x:c>
      <x:c r="L251" s="19">
        <x:v>0.18852401270120001</x:v>
      </x:c>
      <x:c r="M251" s="18">
        <x:v>0.11551980642</x:v>
      </x:c>
      <x:c r="N251" s="18">
        <x:v>0.11551980642</x:v>
      </x:c>
      <x:c r="O251" s="13">
        <x:v>1.3328550197947688</x:v>
      </x:c>
      <x:c r="P251" s="26" t="n">
        <x:v>1.4422</x:v>
      </x:c>
      <x:c r="Q251" s="26" t="n">
        <x:v>1.4397</x:v>
      </x:c>
    </x:row>
    <x:row r="252">
      <x:c r="A252" s="9">
        <x:v>44207</x:v>
      </x:c>
      <x:c r="B252" s="8">
        <x:v>88.090853284223002</x:v>
      </x:c>
      <x:c r="C252" s="8">
        <x:v>46.254256526673998</x:v>
      </x:c>
      <x:c r="D252" s="8">
        <x:v>47.923076923076998</x:v>
      </x:c>
      <x:c r="E252" s="8">
        <x:v>73.154296875</x:v>
      </x:c>
      <x:c r="F252" s="23">
        <x:v>1.6385562090224348</x:v>
      </x:c>
      <x:c r="G252" s="18">
        <x:v>0.58399936061380997</x:v>
      </x:c>
      <x:c r="H252" s="18">
        <x:v>0.48718616975067003</x:v>
      </x:c>
      <x:c r="I252" s="18">
        <x:v>0.53918044572250001</x:v>
      </x:c>
      <x:c r="J252" s="18">
        <x:v>0.46544936763736999</x:v>
      </x:c>
      <x:c r="K252" s="19">
        <x:v>0.18292072276201998</x:v>
      </x:c>
      <x:c r="L252" s="19">
        <x:v>0.18292072276201998</x:v>
      </x:c>
      <x:c r="M252" s="18">
        <x:v>0.11059168455488001</x:v>
      </x:c>
      <x:c r="N252" s="18">
        <x:v>0.11059168455488001</x:v>
      </x:c>
      <x:c r="O252" s="13">
        <x:v>1.3117449764581541</x:v>
      </x:c>
      <x:c r="P252" s="26" t="n">
        <x:v>1.4424</x:v>
      </x:c>
      <x:c r="Q252" s="26" t="n">
        <x:v>1.3994</x:v>
      </x:c>
    </x:row>
    <x:row r="253">
      <x:c r="A253" s="9">
        <x:v>44208</x:v>
      </x:c>
      <x:c r="B253" s="8">
        <x:v>94.597912829956996</x:v>
      </x:c>
      <x:c r="C253" s="8">
        <x:v>50.454029511918002</x:v>
      </x:c>
      <x:c r="D253" s="8">
        <x:v>51.923076923076998</x:v>
      </x:c>
      <x:c r="E253" s="8">
        <x:v>77.529296875</x:v>
      </x:c>
      <x:c r="F253" s="23">
        <x:v>1.6862607903498801</x:v>
      </x:c>
      <x:c r="G253" s="18">
        <x:v>0.56817455242966997</x:v>
      </x:c>
      <x:c r="H253" s="18">
        <x:v>0.47302580140735001</x:v>
      </x:c>
      <x:c r="I253" s="18">
        <x:v>0.51162233405224</x:v>
      </x:c>
      <x:c r="J253" s="18">
        <x:v>0.45363933329970996</x:v>
      </x:c>
      <x:c r="K253" s="19">
        <x:v>0.16326862082548999</x:v>
      </x:c>
      <x:c r="L253" s="19">
        <x:v>0.16326862082548999</x:v>
      </x:c>
      <x:c r="M253" s="18">
        <x:v>8.0480274412640995E-2</x:v>
      </x:c>
      <x:c r="N253" s="18">
        <x:v>8.0480274412640995E-2</x:v>
      </x:c>
      <x:c r="O253" s="13">
        <x:v>1.3322792333118854</x:v>
      </x:c>
      <x:c r="P253" s="26" t="n">
        <x:v>1.4431</x:v>
      </x:c>
      <x:c r="Q253" s="26" t="n">
        <x:v>1.4095</x:v>
      </x:c>
    </x:row>
    <x:row r="254">
      <x:c r="A254" s="9">
        <x:v>44209</x:v>
      </x:c>
      <x:c r="B254" s="8">
        <x:v>93.186003683240997</x:v>
      </x:c>
      <x:c r="C254" s="8">
        <x:v>48.921679909193998</x:v>
      </x:c>
      <x:c r="D254" s="8">
        <x:v>50</x:v>
      </x:c>
      <x:c r="E254" s="8">
        <x:v>77.978515625</x:v>
      </x:c>
      <x:c r="F254" s="23">
        <x:v>1.6752154980435876</x:v>
      </x:c>
      <x:c r="G254" s="18">
        <x:v>0.61413043478260998</x:v>
      </x:c>
      <x:c r="H254" s="18">
        <x:v>0.5117713491443</x:v>
      </x:c>
      <x:c r="I254" s="18">
        <x:v>0.52887610831536003</x:v>
      </x:c>
      <x:c r="J254" s="18">
        <x:v>0.47240137366101004</x:v>
      </x:c>
      <x:c r="K254" s="19">
        <x:v>0.17921618212071</x:v>
      </x:c>
      <x:c r="L254" s="19">
        <x:v>0.17921618212071</x:v>
      </x:c>
      <x:c r="M254" s="18">
        <x:v>8.6311118175191007E-2</x:v>
      </x:c>
      <x:c r="N254" s="18">
        <x:v>8.6311118175191007E-2</x:v>
      </x:c>
      <x:c r="O254" s="13">
        <x:v>1.3208662887136189</x:v>
      </x:c>
      <x:c r="P254" s="26" t="n">
        <x:v>1.4443</x:v>
      </x:c>
      <x:c r="Q254" s="26" t="n">
        <x:v>1.4051</x:v>
      </x:c>
    </x:row>
    <x:row r="255">
      <x:c r="A255" s="9">
        <x:v>44210</x:v>
      </x:c>
      <x:c r="B255" s="8">
        <x:v>90.607734806630006</x:v>
      </x:c>
      <x:c r="C255" s="8">
        <x:v>46.935300794551999</x:v>
      </x:c>
      <x:c r="D255" s="8">
        <x:v>48.615384615384997</x:v>
      </x:c>
      <x:c r="E255" s="8">
        <x:v>75.205078125</x:v>
      </x:c>
      <x:c r="F255" s="23">
        <x:v>1.6534087458539175</x:v>
      </x:c>
      <x:c r="G255" s="18">
        <x:v>0.60573849104859001</x:v>
      </x:c>
      <x:c r="H255" s="18">
        <x:v>0.50195465207193002</x:v>
      </x:c>
      <x:c r="I255" s="18">
        <x:v>0.52264557872034001</x:v>
      </x:c>
      <x:c r="J255" s="18">
        <x:v>0.46787838183297997</x:v>
      </x:c>
      <x:c r="K255" s="19">
        <x:v>0.17003795378974998</x:v>
      </x:c>
      <x:c r="L255" s="19">
        <x:v>0.17003795378974998</x:v>
      </x:c>
      <x:c r="M255" s="18">
        <x:v>6.4318649227806002E-2</x:v>
      </x:c>
      <x:c r="N255" s="18">
        <x:v>6.4318649227806002E-2</x:v>
      </x:c>
      <x:c r="O255" s="13">
        <x:v>1.3116026303246073</x:v>
      </x:c>
      <x:c r="P255" s="26" t="n">
        <x:v>1.4455</x:v>
      </x:c>
      <x:c r="Q255" s="26" t="n">
        <x:v>1.3956</x:v>
      </x:c>
    </x:row>
    <x:row r="256">
      <x:c r="A256" s="9">
        <x:v>44211</x:v>
      </x:c>
      <x:c r="B256" s="8">
        <x:v>91.282995702885003</x:v>
      </x:c>
      <x:c r="C256" s="8">
        <x:v>46.935300794551999</x:v>
      </x:c>
      <x:c r="D256" s="8">
        <x:v>47.615384615384997</x:v>
      </x:c>
      <x:c r="E256" s="8">
        <x:v>74.35546875</x:v>
      </x:c>
      <x:c r="F256" s="23">
        <x:v>1.6504728746570549</x:v>
      </x:c>
      <x:c r="G256" s="18">
        <x:v>0.57081202046035995</x:v>
      </x:c>
      <x:c r="H256" s="18">
        <x:v>0.47597949787159999</x:v>
      </x:c>
      <x:c r="I256" s="18">
        <x:v>0.51425832734243992</x:v>
      </x:c>
      <x:c r="J256" s="18">
        <x:v>0.46260155793072</x:v>
      </x:c>
      <x:c r="K256" s="19">
        <x:v>0.16881412414836</x:v>
      </x:c>
      <x:c r="L256" s="19">
        <x:v>0.16881412414836</x:v>
      </x:c>
      <x:c r="M256" s="18">
        <x:v>6.5770695347509997E-2</x:v>
      </x:c>
      <x:c r="N256" s="18">
        <x:v>6.5770695347509997E-2</x:v>
      </x:c>
      <x:c r="O256" s="13">
        <x:v>1.3156935036971267</x:v>
      </x:c>
      <x:c r="P256" s="26" t="n">
        <x:v>1.4442</x:v>
      </x:c>
      <x:c r="Q256" s="26" t="n">
        <x:v>1.4012</x:v>
      </x:c>
    </x:row>
    <x:row r="257">
      <x:c r="A257" s="9">
        <x:v>44214</x:v>
      </x:c>
      <x:c r="B257" s="8">
        <x:v>98.772252915899003</x:v>
      </x:c>
      <x:c r="C257" s="8">
        <x:v>51.872871736663001</x:v>
      </x:c>
      <x:c r="D257" s="8">
        <x:v>53.923076923076998</x:v>
      </x:c>
      <x:c r="E257" s="8">
        <x:v>78.45703125</x:v>
      </x:c>
      <x:c r="F257" s="23">
        <x:v>1.7075630820640977</x:v>
      </x:c>
      <x:c r="G257" s="18">
        <x:v>0.5690537084399</x:v>
      </x:c>
      <x:c r="H257" s="18">
        <x:v>0.47606637129702001</x:v>
      </x:c>
      <x:c r="I257" s="18">
        <x:v>0.51258087706685995</x:v>
      </x:c>
      <x:c r="J257" s="18">
        <x:v>0.45648714300636001</x:v>
      </x:c>
      <x:c r="K257" s="19">
        <x:v>0.17270025164212</x:v>
      </x:c>
      <x:c r="L257" s="19">
        <x:v>0.17270025164212</x:v>
      </x:c>
      <x:c r="M257" s="18">
        <x:v>8.2979713241316991E-2</x:v>
      </x:c>
      <x:c r="N257" s="18">
        <x:v>8.2979713241316991E-2</x:v>
      </x:c>
      <x:c r="O257" s="13">
        <x:v>1.3369375617783639</x:v>
      </x:c>
      <x:c r="P257" s="26" t="n">
        <x:v>1.4437</x:v>
      </x:c>
      <x:c r="Q257" s="26" t="n">
        <x:v>1.3979</x:v>
      </x:c>
    </x:row>
    <x:row r="258">
      <x:c r="A258" s="9">
        <x:v>44215</x:v>
      </x:c>
      <x:c r="B258" s="8">
        <x:v>95.887047268263004</x:v>
      </x:c>
      <x:c r="C258" s="8">
        <x:v>48.808172531215</x:v>
      </x:c>
      <x:c r="D258" s="8">
        <x:v>53.153846153845997</x:v>
      </x:c>
      <x:c r="E258" s="8">
        <x:v>74.619140625</x:v>
      </x:c>
      <x:c r="F258" s="23">
        <x:v>1.6811705164458099</x:v>
      </x:c>
      <x:c r="G258" s="18">
        <x:v>0.58799552429668001</x:v>
      </x:c>
      <x:c r="H258" s="18">
        <x:v>0.49031361306576005</x:v>
      </x:c>
      <x:c r="I258" s="18">
        <x:v>0.53774263120057997</x:v>
      </x:c>
      <x:c r="J258" s="18">
        <x:v>0.48161487567580996</x:v>
      </x:c>
      <x:c r="K258" s="19">
        <x:v>0.19490868834440001</x:v>
      </x:c>
      <x:c r="L258" s="19">
        <x:v>0.19490868834440001</x:v>
      </x:c>
      <x:c r="M258" s="18">
        <x:v>0.10400823664964</x:v>
      </x:c>
      <x:c r="N258" s="18">
        <x:v>0.10400823664964</x:v>
      </x:c>
      <x:c r="O258" s="13">
        <x:v>1.3284347099875786</x:v>
      </x:c>
      <x:c r="P258" s="26" t="n">
        <x:v>1.4437</x:v>
      </x:c>
      <x:c r="Q258" s="26" t="n">
        <x:v>1.3993</x:v>
      </x:c>
    </x:row>
    <x:row r="259">
      <x:c r="A259" s="9">
        <x:v>44216</x:v>
      </x:c>
      <x:c r="B259" s="8">
        <x:v>100.61387354205</x:v>
      </x:c>
      <x:c r="C259" s="8">
        <x:v>51.986379114641998</x:v>
      </x:c>
      <x:c r="D259" s="8">
        <x:v>57.076923076923002</x:v>
      </x:c>
      <x:c r="E259" s="8">
        <x:v>76.767578125</x:v>
      </x:c>
      <x:c r="F259" s="23">
        <x:v>1.7161118846465375</x:v>
      </x:c>
      <x:c r="G259" s="18">
        <x:v>0.56385869565216995</x:v>
      </x:c>
      <x:c r="H259" s="18">
        <x:v>0.47172270002605998</x:v>
      </x:c>
      <x:c r="I259" s="18">
        <x:v>0.52408339324227005</x:v>
      </x:c>
      <x:c r="J259" s="18">
        <x:v>0.47290392835143003</x:v>
      </x:c>
      <x:c r="K259" s="19">
        <x:v>0.18807822766632998</x:v>
      </x:c>
      <x:c r="L259" s="19">
        <x:v>0.18807822766632998</x:v>
      </x:c>
      <x:c r="M259" s="18">
        <x:v>0.10937625364802001</x:v>
      </x:c>
      <x:c r="N259" s="18">
        <x:v>0.10937625364802001</x:v>
      </x:c>
      <x:c r="O259" s="13">
        <x:v>1.3409973120932301</x:v>
      </x:c>
      <x:c r="P259" s="26" t="n">
        <x:v>1.4439</x:v>
      </x:c>
      <x:c r="Q259" s="26" t="n">
        <x:v>1.4055</x:v>
      </x:c>
    </x:row>
    <x:row r="260">
      <x:c r="A260" s="9">
        <x:v>44217</x:v>
      </x:c>
      <x:c r="B260" s="8">
        <x:v>101.90300798036</x:v>
      </x:c>
      <x:c r="C260" s="8">
        <x:v>54.994324631101001</x:v>
      </x:c>
      <x:c r="D260" s="8">
        <x:v>60.615384615384997</x:v>
      </x:c>
      <x:c r="E260" s="8">
        <x:v>79.70703125</x:v>
      </x:c>
      <x:c r="F260" s="23">
        <x:v>1.7430493711921149</x:v>
      </x:c>
      <x:c r="G260" s="18">
        <x:v>0.57736572890025994</x:v>
      </x:c>
      <x:c r="H260" s="18">
        <x:v>0.48345061245765003</x:v>
      </x:c>
      <x:c r="I260" s="18">
        <x:v>0.54445243230289997</x:v>
      </x:c>
      <x:c r="J260" s="18">
        <x:v>0.49853421563414996</x:v>
      </x:c>
      <x:c r="K260" s="19">
        <x:v>0.19838493861991002</x:v>
      </x:c>
      <x:c r="L260" s="19">
        <x:v>0.19838493861991002</x:v>
      </x:c>
      <x:c r="M260" s="18">
        <x:v>0.11370281510552999</x:v>
      </x:c>
      <x:c r="N260" s="18">
        <x:v>0.11370281510552999</x:v>
      </x:c>
      <x:c r="O260" s="13">
        <x:v>1.3589748882219701</x:v>
      </x:c>
      <x:c r="P260" s="26" t="n">
        <x:v>1.4451</x:v>
      </x:c>
      <x:c r="Q260" s="26" t="n">
        <x:v>1.4153</x:v>
      </x:c>
    </x:row>
    <x:row r="261">
      <x:c r="A261" s="9">
        <x:v>44218</x:v>
      </x:c>
      <x:c r="B261" s="8">
        <x:v>103.56046654389</x:v>
      </x:c>
      <x:c r="C261" s="8">
        <x:v>56.242905788876001</x:v>
      </x:c>
      <x:c r="D261" s="8">
        <x:v>62</x:v>
      </x:c>
      <x:c r="E261" s="8">
        <x:v>78.974609375</x:v>
      </x:c>
      <x:c r="F261" s="23">
        <x:v>1.751944954269415</x:v>
      </x:c>
      <x:c r="G261" s="18">
        <x:v>0.60374040920715999</x:v>
      </x:c>
      <x:c r="H261" s="18">
        <x:v>0.50803579185127001</x:v>
      </x:c>
      <x:c r="I261" s="18">
        <x:v>0.56901509705247999</x:v>
      </x:c>
      <x:c r="J261" s="18">
        <x:v>0.52726358993014999</x:v>
      </x:c>
      <x:c r="K261" s="19">
        <x:v>0.21161640320795999</x:v>
      </x:c>
      <x:c r="L261" s="19">
        <x:v>0.21161640320795999</x:v>
      </x:c>
      <x:c r="M261" s="18">
        <x:v>0.12025570565939001</x:v>
      </x:c>
      <x:c r="N261" s="18">
        <x:v>0.12025570565939001</x:v>
      </x:c>
      <x:c r="O261" s="13">
        <x:v>1.3598546223268562</x:v>
      </x:c>
      <x:c r="P261" s="26" t="n">
        <x:v>1.4457</x:v>
      </x:c>
      <x:c r="Q261" s="26" t="n">
        <x:v>1.4107</x:v>
      </x:c>
    </x:row>
    <x:row r="262">
      <x:c r="A262" s="9">
        <x:v>44221</x:v>
      </x:c>
      <x:c r="B262" s="8">
        <x:v>103.80601596071</x:v>
      </x:c>
      <x:c r="C262" s="8">
        <x:v>56.072644721906997</x:v>
      </x:c>
      <x:c r="D262" s="8">
        <x:v>64.153846153846004</x:v>
      </x:c>
      <x:c r="E262" s="8">
        <x:v>77.79296875</x:v>
      </x:c>
      <x:c r="F262" s="23">
        <x:v>1.7545636889661576</x:v>
      </x:c>
      <x:c r="G262" s="18">
        <x:v>0.60909526854219997</x:v>
      </x:c>
      <x:c r="H262" s="18">
        <x:v>0.51602814698984001</x:v>
      </x:c>
      <x:c r="I262" s="18">
        <x:v>0.57524562664750001</x:v>
      </x:c>
      <x:c r="J262" s="18">
        <x:v>0.54719825787673004</x:v>
      </x:c>
      <x:c r="K262" s="19">
        <x:v>0.20745048574348002</x:v>
      </x:c>
      <x:c r="L262" s="19">
        <x:v>0.20745048574348002</x:v>
      </x:c>
      <x:c r="M262" s="18">
        <x:v>0.10818435353581</x:v>
      </x:c>
      <x:c r="N262" s="18">
        <x:v>0.10818435353581</x:v>
      </x:c>
      <x:c r="O262" s="13">
        <x:v>1.3579734169912112</x:v>
      </x:c>
      <x:c r="P262" s="26" t="n">
        <x:v>1.446</x:v>
      </x:c>
      <x:c r="Q262" s="26" t="n">
        <x:v>1.4032</x:v>
      </x:c>
    </x:row>
    <x:row r="263">
      <x:c r="A263" s="9">
        <x:v>44222</x:v>
      </x:c>
      <x:c r="B263" s="8">
        <x:v>97.298956414979003</x:v>
      </x:c>
      <x:c r="C263" s="8">
        <x:v>51.135073779796002</x:v>
      </x:c>
      <x:c r="D263" s="8">
        <x:v>59.769230769231001</x:v>
      </x:c>
      <x:c r="E263" s="8">
        <x:v>72.294921875</x:v>
      </x:c>
      <x:c r="F263" s="23">
        <x:v>1.7012454570975151</x:v>
      </x:c>
      <x:c r="G263" s="18">
        <x:v>0.62739769820972002</x:v>
      </x:c>
      <x:c r="H263" s="18">
        <x:v>0.53105724958735001</x:v>
      </x:c>
      <x:c r="I263" s="18">
        <x:v>0.57740234843038996</x:v>
      </x:c>
      <x:c r="J263" s="18">
        <x:v>0.55565792781730994</x:v>
      </x:c>
      <x:c r="K263" s="19">
        <x:v>0.19583848344351001</x:v>
      </x:c>
      <x:c r="L263" s="19">
        <x:v>0.19583848344351001</x:v>
      </x:c>
      <x:c r="M263" s="18">
        <x:v>9.0297572498950013E-2</x:v>
      </x:c>
      <x:c r="N263" s="18">
        <x:v>9.0297572498950013E-2</x:v>
      </x:c>
      <x:c r="O263" s="13">
        <x:v>1.3359321543360463</x:v>
      </x:c>
      <x:c r="P263" s="26" t="n">
        <x:v>1.4443</x:v>
      </x:c>
      <x:c r="Q263" s="26" t="n">
        <x:v>1.4083</x:v>
      </x:c>
    </x:row>
    <x:row r="264">
      <x:c r="A264" s="9">
        <x:v>44223</x:v>
      </x:c>
      <x:c r="B264" s="8">
        <x:v>101.28913443831</x:v>
      </x:c>
      <x:c r="C264" s="8">
        <x:v>52.837684449488997</x:v>
      </x:c>
      <x:c r="D264" s="8">
        <x:v>59.692307692307999</x:v>
      </x:c>
      <x:c r="E264" s="8">
        <x:v>72.71484375</x:v>
      </x:c>
      <x:c r="F264" s="23">
        <x:v>1.7163349258252674</x:v>
      </x:c>
      <x:c r="G264" s="18">
        <x:v>0.59151214833760002</x:v>
      </x:c>
      <x:c r="H264" s="18">
        <x:v>0.49934844930936001</x:v>
      </x:c>
      <x:c r="I264" s="18">
        <x:v>0.55583513060149004</x:v>
      </x:c>
      <x:c r="J264" s="18">
        <x:v>0.53203785914197999</x:v>
      </x:c>
      <x:c r="K264" s="19">
        <x:v>0.17371269399696002</x:v>
      </x:c>
      <x:c r="L264" s="19">
        <x:v>0.17371269399696002</x:v>
      </x:c>
      <x:c r="M264" s="18">
        <x:v>8.0649129652010002E-2</x:v>
      </x:c>
      <x:c r="N264" s="18">
        <x:v>8.0649129652010002E-2</x:v>
      </x:c>
      <x:c r="O264" s="13">
        <x:v>1.340109017327707</x:v>
      </x:c>
      <x:c r="P264" s="26" t="n">
        <x:v>1.4439</x:v>
      </x:c>
      <x:c r="Q264" s="26" t="n">
        <x:v>1.4007</x:v>
      </x:c>
    </x:row>
    <x:row r="265">
      <x:c r="A265" s="9">
        <x:v>44224</x:v>
      </x:c>
      <x:c r="B265" s="8">
        <x:v>94.720687538367002</x:v>
      </x:c>
      <x:c r="C265" s="8">
        <x:v>46.140749148695001</x:v>
      </x:c>
      <x:c r="D265" s="8">
        <x:v>53.461538461537998</x:v>
      </x:c>
      <x:c r="E265" s="8">
        <x:v>65.498046875</x:v>
      </x:c>
      <x:c r="F265" s="23">
        <x:v>1.649552555059</x:v>
      </x:c>
      <x:c r="G265" s="18">
        <x:v>0.59742647058823994</x:v>
      </x:c>
      <x:c r="H265" s="18">
        <x:v>0.50577708279036993</x:v>
      </x:c>
      <x:c r="I265" s="18">
        <x:v>0.56290438533428999</x:v>
      </x:c>
      <x:c r="J265" s="18">
        <x:v>0.54259150686932001</x:v>
      </x:c>
      <x:c r="K265" s="19">
        <x:v>0.17436950706057999</x:v>
      </x:c>
      <x:c r="L265" s="19">
        <x:v>0.17436950706057999</x:v>
      </x:c>
      <x:c r="M265" s="18">
        <x:v>8.1716839459138005E-2</x:v>
      </x:c>
      <x:c r="N265" s="18">
        <x:v>8.1716839459138005E-2</x:v>
      </x:c>
      <x:c r="O265" s="13">
        <x:v>1.3105207909829317</x:v>
      </x:c>
      <x:c r="P265" s="26" t="n">
        <x:v>1.4419</x:v>
      </x:c>
      <x:c r="Q265" s="26" t="n">
        <x:v>1.3901</x:v>
      </x:c>
    </x:row>
    <x:row r="266">
      <x:c r="A266" s="9">
        <x:v>44225</x:v>
      </x:c>
      <x:c r="B266" s="8">
        <x:v>92.817679558010994</x:v>
      </x:c>
      <x:c r="C266" s="8">
        <x:v>45.232690124858003</x:v>
      </x:c>
      <x:c r="D266" s="8">
        <x:v>53.846153846154003</x:v>
      </x:c>
      <x:c r="E266" s="8">
        <x:v>63.115234375</x:v>
      </x:c>
      <x:c r="F266" s="23">
        <x:v>1.6375293947600575</x:v>
      </x:c>
      <x:c r="G266" s="18">
        <x:v>0.55338874680307004</x:v>
      </x:c>
      <x:c r="H266" s="18">
        <x:v>0.46720528190426996</x:v>
      </x:c>
      <x:c r="I266" s="18">
        <x:v>0.52504193625689</x:v>
      </x:c>
      <x:c r="J266" s="18">
        <x:v>0.50322472574376997</x:v>
      </x:c>
      <x:c r="K266" s="19">
        <x:v>0.14946803800156999</x:v>
      </x:c>
      <x:c r="L266" s="19">
        <x:v>0.14946803800156999</x:v>
      </x:c>
      <x:c r="M266" s="18">
        <x:v>6.8184780576156998E-2</x:v>
      </x:c>
      <x:c r="N266" s="18">
        <x:v>6.8184780576156998E-2</x:v>
      </x:c>
      <x:c r="O266" s="13">
        <x:v>1.2974897756333328</x:v>
      </x:c>
      <x:c r="P266" s="26" t="n">
        <x:v>1.4416</x:v>
      </x:c>
      <x:c r="Q266" s="26" t="n">
        <x:v>1.3976</x:v>
      </x:c>
    </x:row>
    <x:row r="267">
      <x:c r="A267" s="9">
        <x:v>44228</x:v>
      </x:c>
      <x:c r="B267" s="8">
        <x:v>96.071209330878006</x:v>
      </x:c>
      <x:c r="C267" s="8">
        <x:v>45.970488081725001</x:v>
      </x:c>
      <x:c r="D267" s="8">
        <x:v>59</x:v>
      </x:c>
      <x:c r="E267" s="8">
        <x:v>64.521484375</x:v>
      </x:c>
      <x:c r="F267" s="23">
        <x:v>1.6639079544690074</x:v>
      </x:c>
      <x:c r="G267" s="18">
        <x:v>0.54723465473146005</x:v>
      </x:c>
      <x:c r="H267" s="18">
        <x:v>0.46346972461123997</x:v>
      </x:c>
      <x:c r="I267" s="18">
        <x:v>0.50599089384135998</x:v>
      </x:c>
      <x:c r="J267" s="18">
        <x:v>0.49744534722825001</x:v>
      </x:c>
      <x:c r="K267" s="19">
        <x:v>0.13240178385865001</x:v>
      </x:c>
      <x:c r="L267" s="19">
        <x:v>0.13240178385865001</x:v>
      </x:c>
      <x:c r="M267" s="18">
        <x:v>5.0487008468525996E-2</x:v>
      </x:c>
      <x:c r="N267" s="18">
        <x:v>5.0487008468525996E-2</x:v>
      </x:c>
      <x:c r="O267" s="13">
        <x:v>1.3098856114771174</x:v>
      </x:c>
      <x:c r="P267" s="26" t="n">
        <x:v>1.4425</x:v>
      </x:c>
      <x:c r="Q267" s="26" t="n">
        <x:v>1.4115</x:v>
      </x:c>
    </x:row>
    <x:row r="268">
      <x:c r="A268" s="9">
        <x:v>44229</x:v>
      </x:c>
      <x:c r="B268" s="8">
        <x:v>100.61387354205</x:v>
      </x:c>
      <x:c r="C268" s="8">
        <x:v>49.602724177071998</x:v>
      </x:c>
      <x:c r="D268" s="8">
        <x:v>61.769230769231001</x:v>
      </x:c>
      <x:c r="E268" s="8">
        <x:v>65.537109375</x:v>
      </x:c>
      <x:c r="F268" s="23">
        <x:v>1.6938073446583826</x:v>
      </x:c>
      <x:c r="G268" s="18">
        <x:v>0.56969309462916007</x:v>
      </x:c>
      <x:c r="H268" s="18">
        <x:v>0.48171314394927001</x:v>
      </x:c>
      <x:c r="I268" s="18">
        <x:v>0.52252576084351998</x:v>
      </x:c>
      <x:c r="J268" s="18">
        <x:v>0.51503476008143001</x:v>
      </x:c>
      <x:c r="K268" s="19">
        <x:v>0.13989160833069</x:v>
      </x:c>
      <x:c r="L268" s="19">
        <x:v>0.13989160833069</x:v>
      </x:c>
      <x:c r="M268" s="18">
        <x:v>5.5167457826088999E-2</x:v>
      </x:c>
      <x:c r="N268" s="18">
        <x:v>5.5167457826088999E-2</x:v>
      </x:c>
      <x:c r="O268" s="13">
        <x:v>1.3240650743351743</x:v>
      </x:c>
      <x:c r="P268" s="26" t="n">
        <x:v>1.443</x:v>
      </x:c>
      <x:c r="Q268" s="26" t="n">
        <x:v>1.3999</x:v>
      </x:c>
    </x:row>
    <x:row r="269">
      <x:c r="A269" s="9">
        <x:v>44230</x:v>
      </x:c>
      <x:c r="B269" s="8">
        <x:v>98.710865561694007</x:v>
      </x:c>
      <x:c r="C269" s="8">
        <x:v>47.275822928490001</x:v>
      </x:c>
      <x:c r="D269" s="8">
        <x:v>61</x:v>
      </x:c>
      <x:c r="E269" s="8">
        <x:v>61.7578125</x:v>
      </x:c>
      <x:c r="F269" s="23">
        <x:v>1.6718612524754599</x:v>
      </x:c>
      <x:c r="G269" s="18">
        <x:v>0.59550831202045995</x:v>
      </x:c>
      <x:c r="H269" s="18">
        <x:v>0.50212839892277006</x:v>
      </x:c>
      <x:c r="I269" s="18">
        <x:v>0.54037862449077001</x:v>
      </x:c>
      <x:c r="J269" s="18">
        <x:v>0.53396431864714999</x:v>
      </x:c>
      <x:c r="K269" s="19">
        <x:v>0.15276142605944998</x:v>
      </x:c>
      <x:c r="L269" s="19">
        <x:v>0.15276142605944998</x:v>
      </x:c>
      <x:c r="M269" s="18">
        <x:v>5.7509044240672005E-2</x:v>
      </x:c>
      <x:c r="N269" s="18">
        <x:v>5.7509044240672005E-2</x:v>
      </x:c>
      <x:c r="O269" s="13">
        <x:v>1.3120015831093645</x:v>
      </x:c>
      <x:c r="P269" s="26" t="n">
        <x:v>1.4423</x:v>
      </x:c>
      <x:c r="Q269" s="26" t="n">
        <x:v>1.3897</x:v>
      </x:c>
    </x:row>
    <x:row r="270">
      <x:c r="A270" s="9">
        <x:v>44231</x:v>
      </x:c>
      <x:c r="B270" s="8">
        <x:v>93.984039287906995</x:v>
      </x:c>
      <x:c r="C270" s="8">
        <x:v>44.721906923950002</x:v>
      </x:c>
      <x:c r="D270" s="8">
        <x:v>59.769230769231001</x:v>
      </x:c>
      <x:c r="E270" s="8">
        <x:v>56.6796875</x:v>
      </x:c>
      <x:c r="F270" s="23">
        <x:v>1.6378871612027202</x:v>
      </x:c>
      <x:c r="G270" s="18">
        <x:v>0.59375</x:v>
      </x:c>
      <x:c r="H270" s="18">
        <x:v>0.49917470245852003</x:v>
      </x:c>
      <x:c r="I270" s="18">
        <x:v>0.52396357536544003</x:v>
      </x:c>
      <x:c r="J270" s="18">
        <x:v>0.52826869923384001</x:v>
      </x:c>
      <x:c r="K270" s="19">
        <x:v>0.13298956553697</x:v>
      </x:c>
      <x:c r="L270" s="19">
        <x:v>0.13298956553697</x:v>
      </x:c>
      <x:c r="M270" s="18">
        <x:v>4.2438278371587999E-2</x:v>
      </x:c>
      <x:c r="N270" s="18">
        <x:v>4.2438278371587999E-2</x:v>
      </x:c>
      <x:c r="O270" s="13">
        <x:v>1.2945259203362676</x:v>
      </x:c>
      <x:c r="P270" s="26" t="n">
        <x:v>1.4417</x:v>
      </x:c>
      <x:c r="Q270" s="26" t="n">
        <x:v>1.3792</x:v>
      </x:c>
    </x:row>
    <x:row r="271">
      <x:c r="A271" s="9">
        <x:v>44232</x:v>
      </x:c>
      <x:c r="B271" s="8">
        <x:v>92.142418661755997</x:v>
      </x:c>
      <x:c r="C271" s="8">
        <x:v>42.111237230420002</x:v>
      </x:c>
      <x:c r="D271" s="8">
        <x:v>51.153846153845997</x:v>
      </x:c>
      <x:c r="E271" s="8">
        <x:v>54.16015625</x:v>
      </x:c>
      <x:c r="F271" s="23">
        <x:v>1.5989191457400551</x:v>
      </x:c>
      <x:c r="G271" s="18">
        <x:v>0.59382992327366002</x:v>
      </x:c>
      <x:c r="H271" s="18">
        <x:v>0.49682911997220003</x:v>
      </x:c>
      <x:c r="I271" s="18">
        <x:v>0.50083872513779004</x:v>
      </x:c>
      <x:c r="J271" s="18">
        <x:v>0.50992545446075999</x:v>
      </x:c>
      <x:c r="K271" s="19">
        <x:v>0.10790552166657</x:v>
      </x:c>
      <x:c r="L271" s="19">
        <x:v>0.10790552166657</x:v>
      </x:c>
      <x:c r="M271" s="18">
        <x:v>1.9486548256294998E-2</x:v>
      </x:c>
      <x:c r="N271" s="18">
        <x:v>1.9486548256294998E-2</x:v>
      </x:c>
      <x:c r="O271" s="13">
        <x:v>1.2806377340518476</x:v>
      </x:c>
      <x:c r="P271" s="26" t="n">
        <x:v>1.4417</x:v>
      </x:c>
      <x:c r="Q271" s="26" t="n">
        <x:v>1.3672</x:v>
      </x:c>
    </x:row>
    <x:row r="272">
      <x:c r="A272" s="9">
        <x:v>44235</x:v>
      </x:c>
      <x:c r="B272" s="8">
        <x:v>94.843462246776994</x:v>
      </x:c>
      <x:c r="C272" s="8">
        <x:v>44.892167990918999</x:v>
      </x:c>
      <x:c r="D272" s="8">
        <x:v>58.307692307692001</x:v>
      </x:c>
      <x:c r="E272" s="8">
        <x:v>56.240234375</x:v>
      </x:c>
      <x:c r="F272" s="23">
        <x:v>1.6357088923009702</x:v>
      </x:c>
      <x:c r="G272" s="18">
        <x:v>0.59822570332480995</x:v>
      </x:c>
      <x:c r="H272" s="18">
        <x:v>0.50334462687864001</x:v>
      </x:c>
      <x:c r="I272" s="18">
        <x:v>0.47483824586628004</x:v>
      </x:c>
      <x:c r="J272" s="18">
        <x:v>0.49300611450242998</x:v>
      </x:c>
      <x:c r="K272" s="19">
        <x:v>8.5910035022246006E-2</x:v>
      </x:c>
      <x:c r="L272" s="19">
        <x:v>8.5910035022246006E-2</x:v>
      </x:c>
      <x:c r="M272" s="18">
        <x:v>1.9335558990640001E-3</x:v>
      </x:c>
      <x:c r="N272" s="18">
        <x:v>1.9335558990640001E-3</x:v>
      </x:c>
      <x:c r="O272" s="13">
        <x:v>1.2927054989521682</x:v>
      </x:c>
      <x:c r="P272" s="26" t="n">
        <x:v>1.4416</x:v>
      </x:c>
      <x:c r="Q272" s="26" t="n">
        <x:v>1.3754</x:v>
      </x:c>
    </x:row>
    <x:row r="273">
      <x:c r="A273" s="9">
        <x:v>44236</x:v>
      </x:c>
      <x:c r="B273" s="8">
        <x:v>99.508901166360005</x:v>
      </x:c>
      <x:c r="C273" s="8">
        <x:v>48.864926220203998</x:v>
      </x:c>
      <x:c r="D273" s="8">
        <x:v>64.461538461537998</x:v>
      </x:c>
      <x:c r="E273" s="8">
        <x:v>61.19140625</x:v>
      </x:c>
      <x:c r="F273" s="23">
        <x:v>1.685066930245255</x:v>
      </x:c>
      <x:c r="G273" s="18">
        <x:v>0.62348145780051001</x:v>
      </x:c>
      <x:c r="H273" s="18">
        <x:v>0.52358613500130002</x:v>
      </x:c>
      <x:c r="I273" s="18">
        <x:v>0.49089384136112996</x:v>
      </x:c>
      <x:c r="J273" s="18">
        <x:v>0.51386213257332003</x:v>
      </x:c>
      <x:c r="K273" s="19">
        <x:v>9.3727790009507997E-2</x:v>
      </x:c>
      <x:c r="L273" s="19">
        <x:v>9.3727790009507997E-2</x:v>
      </x:c>
      <x:c r="M273" s="18">
        <x:v>1.182422431035E-3</x:v>
      </x:c>
      <x:c r="N273" s="18">
        <x:v>1.182422431035E-3</x:v>
      </x:c>
      <x:c r="O273" s="13">
        <x:v>1.321550255741986</x:v>
      </x:c>
      <x:c r="P273" s="26" t="n">
        <x:v>1.442</x:v>
      </x:c>
      <x:c r="Q273" s="26" t="n">
        <x:v>1.3904</x:v>
      </x:c>
    </x:row>
    <x:row r="274">
      <x:c r="A274" s="9">
        <x:v>44237</x:v>
      </x:c>
      <x:c r="B274" s="8">
        <x:v>101.65745856354</x:v>
      </x:c>
      <x:c r="C274" s="8">
        <x:v>51.362088535754999</x:v>
      </x:c>
      <x:c r="D274" s="8">
        <x:v>66.692307692308006</x:v>
      </x:c>
      <x:c r="E274" s="8">
        <x:v>63.974609375</x:v>
      </x:c>
      <x:c r="F274" s="23">
        <x:v>1.7092161604165075</x:v>
      </x:c>
      <x:c r="G274" s="18">
        <x:v>0.65912723785165994</x:v>
      </x:c>
      <x:c r="H274" s="18">
        <x:v>0.55433932759968996</x:v>
      </x:c>
      <x:c r="I274" s="18">
        <x:v>0.52312485022764998</x:v>
      </x:c>
      <x:c r="J274" s="18">
        <x:v>0.54996230848117</x:v>
      </x:c>
      <x:c r="K274" s="19">
        <x:v>0.12340117258152</x:v>
      </x:c>
      <x:c r="L274" s="19">
        <x:v>0.12340117258152</x:v>
      </x:c>
      <x:c r="M274" s="18">
        <x:v>1.9522988306339001E-2</x:v>
      </x:c>
      <x:c r="N274" s="18">
        <x:v>1.9522988306339001E-2</x:v>
      </x:c>
      <x:c r="O274" s="13">
        <x:v>1.3362603935466459</x:v>
      </x:c>
      <x:c r="P274" s="26" t="n">
        <x:v>1.4419</x:v>
      </x:c>
      <x:c r="Q274" s="26" t="n">
        <x:v>1.3913</x:v>
      </x:c>
    </x:row>
    <x:row r="275">
      <x:c r="A275" s="9">
        <x:v>44245</x:v>
      </x:c>
      <x:c r="B275" s="8">
        <x:v>102.08717004297</x:v>
      </x:c>
      <x:c r="C275" s="8">
        <x:v>50.11350737798</x:v>
      </x:c>
      <x:c r="D275" s="8">
        <x:v>74</x:v>
      </x:c>
      <x:c r="E275" s="8">
        <x:v>61.865234375</x:v>
      </x:c>
      <x:c r="F275" s="23">
        <x:v>1.7201647794898749</x:v>
      </x:c>
      <x:c r="G275" s="18">
        <x:v>0.69485294117647001</x:v>
      </x:c>
      <x:c r="H275" s="18">
        <x:v>0.58422378594388003</x:v>
      </x:c>
      <x:c r="I275" s="18">
        <x:v>0.53342918763479996</x:v>
      </x:c>
      <x:c r="J275" s="18">
        <x:v>0.56395007963064003</x:v>
      </x:c>
      <x:c r="K275" s="19">
        <x:v>0.13225597908257</x:v>
      </x:c>
      <x:c r="L275" s="19">
        <x:v>0.13225597908257</x:v>
      </x:c>
      <x:c r="M275" s="18">
        <x:v>2.4557597911119E-2</x:v>
      </x:c>
      <x:c r="N275" s="18">
        <x:v>2.4557597911119E-2</x:v>
      </x:c>
      <x:c r="O275" s="13">
        <x:v>1.3468438384665529</x:v>
      </x:c>
      <x:c r="P275" s="26" t="n">
        <x:v>1.4415</x:v>
      </x:c>
      <x:c r="Q275" s="26" t="n">
        <x:v>1.3518</x:v>
      </x:c>
    </x:row>
    <x:row r="276">
      <x:c r="A276" s="9">
        <x:v>44246</x:v>
      </x:c>
      <x:c r="B276" s="8">
        <x:v>98.219766728053997</x:v>
      </x:c>
      <x:c r="C276" s="8">
        <x:v>47.219069239501003</x:v>
      </x:c>
      <x:c r="D276" s="8">
        <x:v>75</x:v>
      </x:c>
      <x:c r="E276" s="8">
        <x:v>61.728515625</x:v>
      </x:c>
      <x:c r="F276" s="23">
        <x:v>1.7054183789813875</x:v>
      </x:c>
      <x:c r="G276" s="18">
        <x:v>0.67535166240408995</x:v>
      </x:c>
      <x:c r="H276" s="18">
        <x:v>0.57319086091564997</x:v>
      </x:c>
      <x:c r="I276" s="18">
        <x:v>0.54948478312964</x:v>
      </x:c>
      <x:c r="J276" s="18">
        <x:v>0.56956193994173998</x:v>
      </x:c>
      <x:c r="K276" s="19">
        <x:v>0.15045032066453001</x:v>
      </x:c>
      <x:c r="L276" s="19">
        <x:v>0.15045032066453001</x:v>
      </x:c>
      <x:c r="M276" s="18">
        <x:v>5.3130410006122002E-2</x:v>
      </x:c>
      <x:c r="N276" s="18">
        <x:v>5.3130410006122002E-2</x:v>
      </x:c>
      <x:c r="O276" s="13">
        <x:v>1.3616265492815147</x:v>
      </x:c>
      <x:c r="P276" s="26" t="n">
        <x:v>1.4425</x:v>
      </x:c>
      <x:c r="Q276" s="26" t="n">
        <x:v>1.3469</x:v>
      </x:c>
    </x:row>
    <x:row r="277">
      <x:c r="A277" s="9">
        <x:v>44249</x:v>
      </x:c>
      <x:c r="B277" s="8">
        <x:v>95.395948434621999</x:v>
      </x:c>
      <x:c r="C277" s="8">
        <x:v>41.884222474460998</x:v>
      </x:c>
      <x:c r="D277" s="8">
        <x:v>79.230769230768999</x:v>
      </x:c>
      <x:c r="E277" s="8">
        <x:v>58.134765625</x:v>
      </x:c>
      <x:c r="F277" s="23">
        <x:v>1.68661426441213</x:v>
      </x:c>
      <x:c r="G277" s="18">
        <x:v>0.67063618925830992</x:v>
      </x:c>
      <x:c r="H277" s="18">
        <x:v>0.57041091130222998</x:v>
      </x:c>
      <x:c r="I277" s="18">
        <x:v>0.56793673616104001</x:v>
      </x:c>
      <x:c r="J277" s="18">
        <x:v>0.57031577186162996</x:v>
      </x:c>
      <x:c r="K277" s="19">
        <x:v>0.17255394390513001</x:v>
      </x:c>
      <x:c r="L277" s="19">
        <x:v>0.17255394390513001</x:v>
      </x:c>
      <x:c r="M277" s="18">
        <x:v>8.4302448929323995E-2</x:v>
      </x:c>
      <x:c r="N277" s="18">
        <x:v>8.4302448929323995E-2</x:v>
      </x:c>
      <x:c r="O277" s="13">
        <x:v>1.3471337871405966</x:v>
      </x:c>
      <x:c r="P277" s="26" t="n">
        <x:v>1.4425</x:v>
      </x:c>
      <x:c r="Q277" s="26" t="n">
        <x:v>1.3604</x:v>
      </x:c>
    </x:row>
    <x:row r="278">
      <x:c r="A278" s="9">
        <x:v>44250</x:v>
      </x:c>
      <x:c r="B278" s="8">
        <x:v>94.045426642112005</x:v>
      </x:c>
      <x:c r="C278" s="8">
        <x:v>40.578887627695998</x:v>
      </x:c>
      <x:c r="D278" s="8">
        <x:v>75.615384615384997</x:v>
      </x:c>
      <x:c r="E278" s="8">
        <x:v>56.85546875</x:v>
      </x:c>
      <x:c r="F278" s="23">
        <x:v>1.6677379190879824</x:v>
      </x:c>
      <x:c r="G278" s="18">
        <x:v>0.61453005115088999</x:v>
      </x:c>
      <x:c r="H278" s="18">
        <x:v>0.51481191903396994</x:v>
      </x:c>
      <x:c r="I278" s="18">
        <x:v>0.55942966690630003</x:v>
      </x:c>
      <x:c r="J278" s="18">
        <x:v>0.54510428016712997</x:v>
      </x:c>
      <x:c r="K278" s="19">
        <x:v>0.17379830512950001</x:v>
      </x:c>
      <x:c r="L278" s="19">
        <x:v>0.17379830512950001</x:v>
      </x:c>
      <x:c r="M278" s="18">
        <x:v>9.7798884803742006E-2</x:v>
      </x:c>
      <x:c r="N278" s="18">
        <x:v>9.7798884803742006E-2</x:v>
      </x:c>
      <x:c r="O278" s="13">
        <x:v>1.3412315685780194</x:v>
      </x:c>
      <x:c r="P278" s="26" t="n">
        <x:v>1.4431</x:v>
      </x:c>
      <x:c r="Q278" s="26" t="n">
        <x:v>1.3731</x:v>
      </x:c>
    </x:row>
    <x:row r="279">
      <x:c r="A279" s="9">
        <x:v>44251</x:v>
      </x:c>
      <x:c r="B279" s="8">
        <x:v>89.502762430939001</x:v>
      </x:c>
      <x:c r="C279" s="8">
        <x:v>36.265607264472003</x:v>
      </x:c>
      <x:c r="D279" s="8">
        <x:v>69.384615384615003</x:v>
      </x:c>
      <x:c r="E279" s="8">
        <x:v>54.04296875</x:v>
      </x:c>
      <x:c r="F279" s="23">
        <x:v>1.622989884575065</x:v>
      </x:c>
      <x:c r="G279" s="18">
        <x:v>0.61117327365729002</x:v>
      </x:c>
      <x:c r="H279" s="18">
        <x:v>0.51220571627139</x:v>
      </x:c>
      <x:c r="I279" s="18">
        <x:v>0.55547567697099998</x:v>
      </x:c>
      <x:c r="J279" s="18">
        <x:v>0.53748220124864998</x:v>
      </x:c>
      <x:c r="K279" s="19">
        <x:v>0.16578462890376</x:v>
      </x:c>
      <x:c r="L279" s="19">
        <x:v>0.16578462890376</x:v>
      </x:c>
      <x:c r="M279" s="18">
        <x:v>9.0973211334151996E-2</x:v>
      </x:c>
      <x:c r="N279" s="18">
        <x:v>9.0973211334151996E-2</x:v>
      </x:c>
      <x:c r="O279" s="13">
        <x:v>1.3218555279104223</x:v>
      </x:c>
      <x:c r="P279" s="26" t="n">
        <x:v>1.4438</x:v>
      </x:c>
      <x:c r="Q279" s="26" t="n">
        <x:v>1.3705</x:v>
      </x:c>
    </x:row>
    <x:row r="280">
      <x:c r="A280" s="9">
        <x:v>44252</x:v>
      </x:c>
      <x:c r="B280" s="8">
        <x:v>90.178023327195007</x:v>
      </x:c>
      <x:c r="C280" s="8">
        <x:v>35.244040862656</x:v>
      </x:c>
      <x:c r="D280" s="8">
        <x:v>67.384615384615003</x:v>
      </x:c>
      <x:c r="E280" s="8">
        <x:v>54.462890625</x:v>
      </x:c>
      <x:c r="F280" s="23">
        <x:v>1.6181739254986649</x:v>
      </x:c>
      <x:c r="G280" s="18">
        <x:v>0.56937340153452998</x:v>
      </x:c>
      <x:c r="H280" s="18">
        <x:v>0.47319954825819005</x:v>
      </x:c>
      <x:c r="I280" s="18">
        <x:v>0.52839683680805005</x:v>
      </x:c>
      <x:c r="J280" s="18">
        <x:v>0.50682636744748</x:v>
      </x:c>
      <x:c r="K280" s="19">
        <x:v>0.15642150854863002</x:v>
      </x:c>
      <x:c r="L280" s="19">
        <x:v>0.15642150854863002</x:v>
      </x:c>
      <x:c r="M280" s="18">
        <x:v>9.2102526068934001E-2</x:v>
      </x:c>
      <x:c r="N280" s="18">
        <x:v>9.2102526068934001E-2</x:v>
      </x:c>
      <x:c r="O280" s="13">
        <x:v>1.3194138761101359</x:v>
      </x:c>
      <x:c r="P280" s="26" t="n">
        <x:v>1.4439</x:v>
      </x:c>
      <x:c r="Q280" s="26" t="n">
        <x:v>1.3555</x:v>
      </x:c>
    </x:row>
    <x:row r="281">
      <x:c r="A281" s="9">
        <x:v>44253</x:v>
      </x:c>
      <x:c r="B281" s="8">
        <x:v>87.108655616942997</x:v>
      </x:c>
      <x:c r="C281" s="8">
        <x:v>32.179341657207999</x:v>
      </x:c>
      <x:c r="D281" s="8">
        <x:v>60.153846153845997</x:v>
      </x:c>
      <x:c r="E281" s="8">
        <x:v>50.390625</x:v>
      </x:c>
      <x:c r="F281" s="23">
        <x:v>1.5745811710699926</x:v>
      </x:c>
      <x:c r="G281" s="18">
        <x:v>0.58088235294117996</x:v>
      </x:c>
      <x:c r="H281" s="18">
        <x:v>0.4818868908001</x:v>
      </x:c>
      <x:c r="I281" s="18">
        <x:v>0.52504193625689</x:v>
      </x:c>
      <x:c r="J281" s="18">
        <x:v>0.50431359414967003</x:v>
      </x:c>
      <x:c r="K281" s="19">
        <x:v>0.14950757432191</x:v>
      </x:c>
      <x:c r="L281" s="19">
        <x:v>0.14950757432191</x:v>
      </x:c>
      <x:c r="M281" s="18">
        <x:v>8.2085543044714007E-2</x:v>
      </x:c>
      <x:c r="N281" s="18">
        <x:v>8.2085543044714007E-2</x:v>
      </x:c>
      <x:c r="O281" s="13">
        <x:v>1.3000209208181113</x:v>
      </x:c>
      <x:c r="P281" s="26" t="n">
        <x:v>1.4438</x:v>
      </x:c>
      <x:c r="Q281" s="26" t="n">
        <x:v>1.3379</x:v>
      </x:c>
    </x:row>
    <x:row r="282">
      <x:c r="A282" s="9">
        <x:v>44256</x:v>
      </x:c>
      <x:c r="B282" s="8">
        <x:v>93.738489871086998</x:v>
      </x:c>
      <x:c r="C282" s="8">
        <x:v>35.300794551646</x:v>
      </x:c>
      <x:c r="D282" s="8">
        <x:v>64.615384615384997</x:v>
      </x:c>
      <x:c r="E282" s="8">
        <x:v>55.9765625</x:v>
      </x:c>
      <x:c r="F282" s="23">
        <x:v>1.6240780788452951</x:v>
      </x:c>
      <x:c r="G282" s="18">
        <x:v>0.54315856777493998</x:v>
      </x:c>
      <x:c r="H282" s="18">
        <x:v>0.44748501433412002</x:v>
      </x:c>
      <x:c r="I282" s="18">
        <x:v>0.49041456985381998</x:v>
      </x:c>
      <x:c r="J282" s="18">
        <x:v>0.47692436556620005</x:v>
      </x:c>
      <x:c r="K282" s="19">
        <x:v>0.13622545438476999</x:v>
      </x:c>
      <x:c r="L282" s="19">
        <x:v>0.13622545438476999</x:v>
      </x:c>
      <x:c r="M282" s="18">
        <x:v>8.4866970123135002E-2</x:v>
      </x:c>
      <x:c r="N282" s="18">
        <x:v>8.4866970123135002E-2</x:v>
      </x:c>
      <x:c r="O282" s="13">
        <x:v>1.3281527321830013</x:v>
      </x:c>
      <x:c r="P282" s="26" t="n">
        <x:v>1.4453</x:v>
      </x:c>
      <x:c r="Q282" s="26" t="n">
        <x:v>1.3336</x:v>
      </x:c>
    </x:row>
    <x:row r="283">
      <x:c r="A283" s="9">
        <x:v>44257</x:v>
      </x:c>
      <x:c r="B283" s="8">
        <x:v>92.694904849601002</x:v>
      </x:c>
      <x:c r="C283" s="8">
        <x:v>34.676503972757999</x:v>
      </x:c>
      <x:c r="D283" s="8">
        <x:v>58.615384615384997</x:v>
      </x:c>
      <x:c r="E283" s="8">
        <x:v>56.34765625</x:v>
      </x:c>
      <x:c r="F283" s="23">
        <x:v>1.60583612421936</x:v>
      </x:c>
      <x:c r="G283" s="18">
        <x:v>0.56409846547315001</x:v>
      </x:c>
      <x:c r="H283" s="18">
        <x:v>0.47146207974980003</x:v>
      </x:c>
      <x:c r="I283" s="18">
        <x:v>0.52348430385813993</x:v>
      </x:c>
      <x:c r="J283" s="18">
        <x:v>0.50917162246369996</x:v>
      </x:c>
      <x:c r="K283" s="19">
        <x:v>0.16671780102615</x:v>
      </x:c>
      <x:c r="L283" s="19">
        <x:v>0.16671780102615</x:v>
      </x:c>
      <x:c r="M283" s="18">
        <x:v>0.11178489193346</x:v>
      </x:c>
      <x:c r="N283" s="18">
        <x:v>0.11178489193346</x:v>
      </x:c>
      <x:c r="O283" s="13">
        <x:v>1.3174522912081099</x:v>
      </x:c>
      <x:c r="P283" s="26" t="n">
        <x:v>1.4459</x:v>
      </x:c>
      <x:c r="Q283" s="26" t="n">
        <x:v>1.3096</x:v>
      </x:c>
    </x:row>
    <x:row r="284">
      <x:c r="A284" s="9">
        <x:v>44258</x:v>
      </x:c>
      <x:c r="B284" s="8">
        <x:v>95.518723143033</x:v>
      </x:c>
      <x:c r="C284" s="8">
        <x:v>35.925085130532999</x:v>
      </x:c>
      <x:c r="D284" s="8">
        <x:v>62.076923076923002</x:v>
      </x:c>
      <x:c r="E284" s="8">
        <x:v>57.236328125</x:v>
      </x:c>
      <x:c r="F284" s="23">
        <x:v>1.6268926486887225</x:v>
      </x:c>
      <x:c r="G284" s="18">
        <x:v>0.54411764705882004</x:v>
      </x:c>
      <x:c r="H284" s="18">
        <x:v>0.45530362262183999</x:v>
      </x:c>
      <x:c r="I284" s="18">
        <x:v>0.51054397316080002</x:v>
      </x:c>
      <x:c r="J284" s="18">
        <x:v>0.49752910633045999</x:v>
      </x:c>
      <x:c r="K284" s="19">
        <x:v>0.16159392265143999</x:v>
      </x:c>
      <x:c r="L284" s="19">
        <x:v>0.16159392265143999</x:v>
      </x:c>
      <x:c r="M284" s="18">
        <x:v>0.10446806759504</x:v>
      </x:c>
      <x:c r="N284" s="18">
        <x:v>0.10446806759504</x:v>
      </x:c>
      <x:c r="O284" s="13">
        <x:v>1.3376477485183287</x:v>
      </x:c>
      <x:c r="P284" s="26" t="n">
        <x:v>1.446</x:v>
      </x:c>
      <x:c r="Q284" s="26" t="n">
        <x:v>1.3155</x:v>
      </x:c>
    </x:row>
    <x:row r="285">
      <x:c r="A285" s="9">
        <x:v>44259</x:v>
      </x:c>
      <x:c r="B285" s="8">
        <x:v>88.643339472069002</x:v>
      </x:c>
      <x:c r="C285" s="8">
        <x:v>29.398410896708</x:v>
      </x:c>
      <x:c r="D285" s="8">
        <x:v>56</x:v>
      </x:c>
      <x:c r="E285" s="8">
        <x:v>50.9765625</x:v>
      </x:c>
      <x:c r="F285" s="23">
        <x:v>1.5625457821719424</x:v>
      </x:c>
      <x:c r="G285" s="18">
        <x:v>0.57568734015345002</x:v>
      </x:c>
      <x:c r="H285" s="18">
        <x:v>0.48345061245765003</x:v>
      </x:c>
      <x:c r="I285" s="18">
        <x:v>0.52971483345314996</x:v>
      </x:c>
      <x:c r="J285" s="18">
        <x:v>0.52089789769916006</x:v>
      </x:c>
      <x:c r="K285" s="19">
        <x:v>0.17721522398017001</x:v>
      </x:c>
      <x:c r="L285" s="19">
        <x:v>0.17721522398017001</x:v>
      </x:c>
      <x:c r="M285" s="18">
        <x:v>0.11850042821144</x:v>
      </x:c>
      <x:c r="N285" s="18">
        <x:v>0.11850042821144</x:v>
      </x:c>
      <x:c r="O285" s="13">
        <x:v>1.3112892066979562</x:v>
      </x:c>
      <x:c r="P285" s="26" t="n">
        <x:v>1.4463</x:v>
      </x:c>
      <x:c r="Q285" s="26" t="n">
        <x:v>1.3044</x:v>
      </x:c>
    </x:row>
    <x:row r="286">
      <x:c r="A286" s="9">
        <x:v>44260</x:v>
      </x:c>
      <x:c r="B286" s="8">
        <x:v>88.581952117864006</x:v>
      </x:c>
      <x:c r="C286" s="8">
        <x:v>28.603859250850999</x:v>
      </x:c>
      <x:c r="D286" s="8">
        <x:v>53.461538461537998</x:v>
      </x:c>
      <x:c r="E286" s="8">
        <x:v>52.2265625</x:v>
      </x:c>
      <x:c r="F286" s="23">
        <x:v>1.5571847808256325</x:v>
      </x:c>
      <x:c r="G286" s="18">
        <x:v>0.53316815856777</x:v>
      </x:c>
      <x:c r="H286" s="18">
        <x:v>0.43454087394665997</x:v>
      </x:c>
      <x:c r="I286" s="18">
        <x:v>0.50251617541337001</x:v>
      </x:c>
      <x:c r="J286" s="18">
        <x:v>0.48948823190092999</x:v>
      </x:c>
      <x:c r="K286" s="19">
        <x:v>0.15589291459203</x:v>
      </x:c>
      <x:c r="L286" s="19">
        <x:v>0.15589291459203</x:v>
      </x:c>
      <x:c r="M286" s="18">
        <x:v>0.10940719228543</x:v>
      </x:c>
      <x:c r="N286" s="18">
        <x:v>0.10940719228543</x:v>
      </x:c>
      <x:c r="O286" s="13">
        <x:v>1.3124819997337525</x:v>
      </x:c>
      <x:c r="P286" s="26" t="n">
        <x:v>1.4472</x:v>
      </x:c>
      <x:c r="Q286" s="26" t="n">
        <x:v>1.2925</x:v>
      </x:c>
    </x:row>
    <x:row r="287">
      <x:c r="A287" s="9">
        <x:v>44263</x:v>
      </x:c>
      <x:c r="B287" s="8">
        <x:v>82.688766114179998</x:v>
      </x:c>
      <x:c r="C287" s="8">
        <x:v>23.041997729852</x:v>
      </x:c>
      <x:c r="D287" s="8">
        <x:v>50.230769230768999</x:v>
      </x:c>
      <x:c r="E287" s="8">
        <x:v>45.91796875</x:v>
      </x:c>
      <x:c r="F287" s="23">
        <x:v>1.5046987545620025</x:v>
      </x:c>
      <x:c r="G287" s="18">
        <x:v>0.52533567774936007</x:v>
      </x:c>
      <x:c r="H287" s="18">
        <x:v>0.42811224046564</x:v>
      </x:c>
      <x:c r="I287" s="18">
        <x:v>0.49772346034027998</x:v>
      </x:c>
      <x:c r="J287" s="18">
        <x:v>0.48898567721050001</x:v>
      </x:c>
      <x:c r="K287" s="19">
        <x:v>0.15973429652743001</x:v>
      </x:c>
      <x:c r="L287" s="19">
        <x:v>0.15973429652743001</x:v>
      </x:c>
      <x:c r="M287" s="18">
        <x:v>0.12011517452469</x:v>
      </x:c>
      <x:c r="N287" s="18">
        <x:v>0.12011517452469</x:v>
      </x:c>
      <x:c r="O287" s="13">
        <x:v>1.2823011310845138</x:v>
      </x:c>
      <x:c r="P287" s="26" t="n">
        <x:v>1.448</x:v>
      </x:c>
      <x:c r="Q287" s="26" t="n">
        <x:v>1.3042</x:v>
      </x:c>
    </x:row>
    <x:row r="288">
      <x:c r="A288" s="9">
        <x:v>44264</x:v>
      </x:c>
      <x:c r="B288" s="8">
        <x:v>77.532228360958001</x:v>
      </x:c>
      <x:c r="C288" s="8">
        <x:v>19.239500567537</x:v>
      </x:c>
      <x:c r="D288" s="8">
        <x:v>47.307692307692001</x:v>
      </x:c>
      <x:c r="E288" s="8">
        <x:v>42.44140625</x:v>
      </x:c>
      <x:c r="F288" s="23">
        <x:v>1.4663020687154675</x:v>
      </x:c>
      <x:c r="G288" s="18">
        <x:v>0.47937979539642001</x:v>
      </x:c>
      <x:c r="H288" s="18">
        <x:v>0.37694379289375002</x:v>
      </x:c>
      <x:c r="I288" s="18">
        <x:v>0.46501317996644997</x:v>
      </x:c>
      <x:c r="J288" s="18">
        <x:v>0.45196415117833</x:v>
      </x:c>
      <x:c r="K288" s="19">
        <x:v>0.13662866737092999</x:v>
      </x:c>
      <x:c r="L288" s="19">
        <x:v>0.13662866737092999</x:v>
      </x:c>
      <x:c r="M288" s="18">
        <x:v>0.10592539724965</x:v>
      </x:c>
      <x:c r="N288" s="18">
        <x:v>0.10592539724965</x:v>
      </x:c>
      <x:c r="O288" s="13">
        <x:v>1.2510373678033897</x:v>
      </x:c>
      <x:c r="P288" s="26" t="n">
        <x:v>1.4477</x:v>
      </x:c>
      <x:c r="Q288" s="26" t="n">
        <x:v>1.2997</x:v>
      </x:c>
    </x:row>
    <x:row r="289">
      <x:c r="A289" s="9">
        <x:v>44265</x:v>
      </x:c>
      <x:c r="B289" s="8">
        <x:v>78.391651319828</x:v>
      </x:c>
      <x:c r="C289" s="8">
        <x:v>21.566401816117999</x:v>
      </x:c>
      <x:c r="D289" s="8">
        <x:v>46.615384615384997</x:v>
      </x:c>
      <x:c r="E289" s="8">
        <x:v>43.251953125</x:v>
      </x:c>
      <x:c r="F289" s="23">
        <x:v>1.4745634771908276</x:v>
      </x:c>
      <x:c r="G289" s="18">
        <x:v>0.44804987212275998</x:v>
      </x:c>
      <x:c r="H289" s="18">
        <x:v>0.34714620797498003</x:v>
      </x:c>
      <x:c r="I289" s="18">
        <x:v>0.4339803498682</x:v>
      </x:c>
      <x:c r="J289" s="18">
        <x:v>0.42599882740960998</x:v>
      </x:c>
      <x:c r="K289" s="19">
        <x:v>0.10045747887609</x:v>
      </x:c>
      <x:c r="L289" s="19">
        <x:v>0.10045747887609</x:v>
      </x:c>
      <x:c r="M289" s="18">
        <x:v>7.6104363649694001E-2</x:v>
      </x:c>
      <x:c r="N289" s="18">
        <x:v>7.6104363649694001E-2</x:v>
      </x:c>
      <x:c r="O289" s="13">
        <x:v>1.2460438095110222</x:v>
      </x:c>
      <x:c r="P289" s="26" t="n">
        <x:v>1.4481</x:v>
      </x:c>
      <x:c r="Q289" s="26" t="n">
        <x:v>1.3121</x:v>
      </x:c>
    </x:row>
    <x:row r="290">
      <x:c r="A290" s="9">
        <x:v>44266</x:v>
      </x:c>
      <x:c r="B290" s="8">
        <x:v>79.987722529159001</x:v>
      </x:c>
      <x:c r="C290" s="8">
        <x:v>23.041997729852</x:v>
      </x:c>
      <x:c r="D290" s="8">
        <x:v>53.076923076923002</x:v>
      </x:c>
      <x:c r="E290" s="8">
        <x:v>45.703125</x:v>
      </x:c>
      <x:c r="F290" s="23">
        <x:v>1.504524420839835</x:v>
      </x:c>
      <x:c r="G290" s="18">
        <x:v>0.45412404092072001</x:v>
      </x:c>
      <x:c r="H290" s="18">
        <x:v>0.3580922595778</x:v>
      </x:c>
      <x:c r="I290" s="18">
        <x:v>0.42559309849028998</x:v>
      </x:c>
      <x:c r="J290" s="18">
        <x:v>0.42499371810592002</x:v>
      </x:c>
      <x:c r="K290" s="19">
        <x:v>9.1828322196041992E-2</x:v>
      </x:c>
      <x:c r="L290" s="19">
        <x:v>9.1828322196041992E-2</x:v>
      </x:c>
      <x:c r="M290" s="18">
        <x:v>6.0945357300681999E-2</x:v>
      </x:c>
      <x:c r="N290" s="18">
        <x:v>6.0945357300681999E-2</x:v>
      </x:c>
      <x:c r="O290" s="13">
        <x:v>1.2753142936288773</x:v>
      </x:c>
      <x:c r="P290" s="26" t="n">
        <x:v>1.448</x:v>
      </x:c>
      <x:c r="Q290" s="26" t="n">
        <x:v>1.3256</x:v>
      </x:c>
    </x:row>
    <x:row r="291">
      <x:c r="A291" s="9">
        <x:v>44267</x:v>
      </x:c>
      <x:c r="B291" s="8">
        <x:v>80.540208717004006</x:v>
      </x:c>
      <x:c r="C291" s="8">
        <x:v>22.644721906924001</x:v>
      </x:c>
      <x:c r="D291" s="8">
        <x:v>53.076923076923002</x:v>
      </x:c>
      <x:c r="E291" s="8">
        <x:v>44.658203125</x:v>
      </x:c>
      <x:c r="F291" s="23">
        <x:v>1.5023001420646276</x:v>
      </x:c>
      <x:c r="G291" s="18">
        <x:v>0.48737212276214997</x:v>
      </x:c>
      <x:c r="H291" s="18">
        <x:v>0.39232038919294998</x:v>
      </x:c>
      <x:c r="I291" s="18">
        <x:v>0.46189791516893997</x:v>
      </x:c>
      <x:c r="J291" s="18">
        <x:v>0.45874863899753998</x:v>
      </x:c>
      <x:c r="K291" s="19">
        <x:v>0.11723129717392</x:v>
      </x:c>
      <x:c r="L291" s="19">
        <x:v>0.11723129717392</x:v>
      </x:c>
      <x:c r="M291" s="18">
        <x:v>8.3856344280798994E-2</x:v>
      </x:c>
      <x:c r="N291" s="18">
        <x:v>8.3856344280798994E-2</x:v>
      </x:c>
      <x:c r="O291" s="13">
        <x:v>1.2781093035682609</x:v>
      </x:c>
      <x:c r="P291" s="26" t="n">
        <x:v>1.4477</x:v>
      </x:c>
      <x:c r="Q291" s="26" t="n">
        <x:v>1.3074</x:v>
      </x:c>
    </x:row>
    <x:row r="292">
      <x:c r="A292" s="9">
        <x:v>44270</x:v>
      </x:c>
      <x:c r="B292" s="8">
        <x:v>77.716390423573003</x:v>
      </x:c>
      <x:c r="C292" s="8">
        <x:v>18.955732122588</x:v>
      </x:c>
      <x:c r="D292" s="8">
        <x:v>53.461538461537998</x:v>
      </x:c>
      <x:c r="E292" s="8">
        <x:v>38.671875</x:v>
      </x:c>
      <x:c r="F292" s="23">
        <x:v>1.4720138400192475</x:v>
      </x:c>
      <x:c r="G292" s="18">
        <x:v>0.49336636828643998</x:v>
      </x:c>
      <x:c r="H292" s="18">
        <x:v>0.39701155416558004</x:v>
      </x:c>
      <x:c r="I292" s="18">
        <x:v>0.46429427270549001</x:v>
      </x:c>
      <x:c r="J292" s="18">
        <x:v>0.46293659441673002</x:v>
      </x:c>
      <x:c r="K292" s="19">
        <x:v>0.11737758694802</x:v>
      </x:c>
      <x:c r="L292" s="19">
        <x:v>0.11737758694802</x:v>
      </x:c>
      <x:c r="M292" s="18">
        <x:v>8.6255232537903001E-2</x:v>
      </x:c>
      <x:c r="N292" s="18">
        <x:v>8.6255232537903001E-2</x:v>
      </x:c>
      <x:c r="O292" s="13">
        <x:v>1.265097863960178</x:v>
      </x:c>
      <x:c r="P292" s="26" t="n">
        <x:v>1.4477</x:v>
      </x:c>
      <x:c r="Q292" s="26" t="n">
        <x:v>1.3184</x:v>
      </x:c>
    </x:row>
    <x:row r="293">
      <x:c r="A293" s="9">
        <x:v>44271</x:v>
      </x:c>
      <x:c r="B293" s="8">
        <x:v>78.759975445058004</x:v>
      </x:c>
      <x:c r="C293" s="8">
        <x:v>19.182746878547</x:v>
      </x:c>
      <x:c r="D293" s="8">
        <x:v>52.538461538462002</x:v>
      </x:c>
      <x:c r="E293" s="8">
        <x:v>39.140625</x:v>
      </x:c>
      <x:c r="F293" s="23">
        <x:v>1.4740545221551675</x:v>
      </x:c>
      <x:c r="G293" s="18">
        <x:v>0.46539322250639004</x:v>
      </x:c>
      <x:c r="H293" s="18">
        <x:v>0.36443401963339001</x:v>
      </x:c>
      <x:c r="I293" s="18">
        <x:v>0.44847831296428997</x:v>
      </x:c>
      <x:c r="J293" s="18">
        <x:v>0.44928385967609996</x:v>
      </x:c>
      <x:c r="K293" s="19">
        <x:v>0.10970030175857999</x:v>
      </x:c>
      <x:c r="L293" s="19">
        <x:v>0.10970030175857999</x:v>
      </x:c>
      <x:c r="M293" s="18">
        <x:v>8.6896446692047005E-2</x:v>
      </x:c>
      <x:c r="N293" s="18">
        <x:v>8.6896446692047005E-2</x:v>
      </x:c>
      <x:c r="O293" s="13">
        <x:v>1.2756386124000549</x:v>
      </x:c>
      <x:c r="P293" s="26" t="n">
        <x:v>1.4486</x:v>
      </x:c>
      <x:c r="Q293" s="26" t="n">
        <x:v>1.3203</x:v>
      </x:c>
    </x:row>
    <x:row r="294">
      <x:c r="A294" s="9">
        <x:v>44272</x:v>
      </x:c>
      <x:c r="B294" s="8">
        <x:v>81.031307550644996</x:v>
      </x:c>
      <x:c r="C294" s="8">
        <x:v>21.566401816117999</x:v>
      </x:c>
      <x:c r="D294" s="8">
        <x:v>52.076923076923002</x:v>
      </x:c>
      <x:c r="E294" s="8">
        <x:v>41.5625</x:v>
      </x:c>
      <x:c r="F294" s="23">
        <x:v>1.4905928311092149</x:v>
      </x:c>
      <x:c r="G294" s="18">
        <x:v>0.47770140664962002</x:v>
      </x:c>
      <x:c r="H294" s="18">
        <x:v>0.37781252714794999</x:v>
      </x:c>
      <x:c r="I294" s="18">
        <x:v>0.44859813084111999</x:v>
      </x:c>
      <x:c r="J294" s="18">
        <x:v>0.45456068350118994</x:v>
      </x:c>
      <x:c r="K294" s="19">
        <x:v>0.11971008614463001</x:v>
      </x:c>
      <x:c r="L294" s="19">
        <x:v>0.11971008614463001</x:v>
      </x:c>
      <x:c r="M294" s="18">
        <x:v>0.10350798938564999</x:v>
      </x:c>
      <x:c r="N294" s="18">
        <x:v>0.10350798938564999</x:v>
      </x:c>
      <x:c r="O294" s="13">
        <x:v>1.2826899414142749</x:v>
      </x:c>
      <x:c r="P294" s="26" t="n">
        <x:v>1.449</x:v>
      </x:c>
      <x:c r="Q294" s="26" t="n">
        <x:v>1.3252</x:v>
      </x:c>
    </x:row>
    <x:row r="295">
      <x:c r="A295" s="9">
        <x:v>44273</x:v>
      </x:c>
      <x:c r="B295" s="8">
        <x:v>82.197667280540003</x:v>
      </x:c>
      <x:c r="C295" s="8">
        <x:v>22.531214528943998</x:v>
      </x:c>
      <x:c r="D295" s="8">
        <x:v>55.923076923076998</x:v>
      </x:c>
      <x:c r="E295" s="8">
        <x:v>42.373046875</x:v>
      </x:c>
      <x:c r="F295" s="23">
        <x:v>1.5075625140189026</x:v>
      </x:c>
      <x:c r="G295" s="18">
        <x:v>0.48137787723785003</x:v>
      </x:c>
      <x:c r="H295" s="18">
        <x:v>0.38406741377812997</x:v>
      </x:c>
      <x:c r="I295" s="18">
        <x:v>0.45950155763239997</x:v>
      </x:c>
      <x:c r="J295" s="18">
        <x:v>0.46268531711009997</x:v>
      </x:c>
      <x:c r="K295" s="19">
        <x:v>0.12763502569502</x:v>
      </x:c>
      <x:c r="L295" s="19">
        <x:v>0.12763502569502</x:v>
      </x:c>
      <x:c r="M295" s="18">
        <x:v>0.10930865708283999</x:v>
      </x:c>
      <x:c r="N295" s="18">
        <x:v>0.10930865708283999</x:v>
      </x:c>
      <x:c r="O295" s="13">
        <x:v>1.2905053033051888</x:v>
      </x:c>
      <x:c r="P295" s="26" t="n">
        <x:v>1.4489</x:v>
      </x:c>
      <x:c r="Q295" s="26" t="n">
        <x:v>1.3329</x:v>
      </x:c>
    </x:row>
    <x:row r="296">
      <x:c r="A296" s="9">
        <x:v>44274</x:v>
      </x:c>
      <x:c r="B296" s="8">
        <x:v>79.435236341313995</x:v>
      </x:c>
      <x:c r="C296" s="8">
        <x:v>19.353007945516001</x:v>
      </x:c>
      <x:c r="D296" s="8">
        <x:v>50.769230769231001</x:v>
      </x:c>
      <x:c r="E296" s="8">
        <x:v>37.880859375</x:v>
      </x:c>
      <x:c r="F296" s="23">
        <x:v>1.4685958360776525</x:v>
      </x:c>
      <x:c r="G296" s="18">
        <x:v>0.49328644501279001</x:v>
      </x:c>
      <x:c r="H296" s="18">
        <x:v>0.39622969333680996</x:v>
      </x:c>
      <x:c r="I296" s="18">
        <x:v>0.47495806374311</x:v>
      </x:c>
      <x:c r="J296" s="18">
        <x:v>0.48077728457653995</x:v>
      </x:c>
      <x:c r="K296" s="19">
        <x:v>0.13146189361550001</x:v>
      </x:c>
      <x:c r="L296" s="19">
        <x:v>0.13146189361550001</x:v>
      </x:c>
      <x:c r="M296" s="18">
        <x:v>0.10793357627062999</x:v>
      </x:c>
      <x:c r="N296" s="18">
        <x:v>0.10793357627062999</x:v>
      </x:c>
      <x:c r="O296" s="13">
        <x:v>1.2744258202934375</x:v>
      </x:c>
      <x:c r="P296" s="26" t="n">
        <x:v>1.4494</x:v>
      </x:c>
      <x:c r="Q296" s="26" t="n">
        <x:v>1.3316</x:v>
      </x:c>
    </x:row>
    <x:row r="297">
      <x:c r="A297" s="9">
        <x:v>44277</x:v>
      </x:c>
      <x:c r="B297" s="8">
        <x:v>81.890730509514995</x:v>
      </x:c>
      <x:c r="C297" s="8">
        <x:v>20.998864926220001</x:v>
      </x:c>
      <x:c r="D297" s="8">
        <x:v>50.538461538462002</x:v>
      </x:c>
      <x:c r="E297" s="8">
        <x:v>37.919921875</x:v>
      </x:c>
      <x:c r="F297" s="23">
        <x:v>1.4783699471229925</x:v>
      </x:c>
      <x:c r="G297" s="18">
        <x:v>0.45524296675192</x:v>
      </x:c>
      <x:c r="H297" s="18">
        <x:v>0.36113282946747</x:v>
      </x:c>
      <x:c r="I297" s="18">
        <x:v>0.45710520009584998</x:v>
      </x:c>
      <x:c r="J297" s="18">
        <x:v>0.46611944053221999</x:v>
      </x:c>
      <x:c r="K297" s="19">
        <x:v>0.12282695288496001</x:v>
      </x:c>
      <x:c r="L297" s="19">
        <x:v>0.12282695288496001</x:v>
      </x:c>
      <x:c r="M297" s="18">
        <x:v>0.10507610986506</x:v>
      </x:c>
      <x:c r="N297" s="18">
        <x:v>0.10507610986506</x:v>
      </x:c>
      <x:c r="O297" s="13">
        <x:v>1.2934413148159463</x:v>
      </x:c>
      <x:c r="P297" s="26" t="n">
        <x:v>1.4501</x:v>
      </x:c>
      <x:c r="Q297" s="26" t="n">
        <x:v>1.3243</x:v>
      </x:c>
    </x:row>
    <x:row r="298">
      <x:c r="A298" s="9">
        <x:v>44278</x:v>
      </x:c>
      <x:c r="B298" s="8">
        <x:v>78.882750153467995</x:v>
      </x:c>
      <x:c r="C298" s="8">
        <x:v>19.012485811577999</x:v>
      </x:c>
      <x:c r="D298" s="8">
        <x:v>45.384615384615003</x:v>
      </x:c>
      <x:c r="E298" s="8">
        <x:v>35.166015625</x:v>
      </x:c>
      <x:c r="F298" s="23">
        <x:v>1.4461146674366525</x:v>
      </x:c>
      <x:c r="G298" s="18">
        <x:v>0.46739130434782999</x:v>
      </x:c>
      <x:c r="H298" s="18">
        <x:v>0.37277386847362998</x:v>
      </x:c>
      <x:c r="I298" s="18">
        <x:v>0.48202731847592001</x:v>
      </x:c>
      <x:c r="J298" s="18">
        <x:v>0.49275483711862994</x:v>
      </x:c>
      <x:c r="K298" s="19">
        <x:v>0.14236797231127998</x:v>
      </x:c>
      <x:c r="L298" s="19">
        <x:v>0.14236797231127998</x:v>
      </x:c>
      <x:c r="M298" s="18">
        <x:v>0.12392362274450001</x:v>
      </x:c>
      <x:c r="N298" s="18">
        <x:v>0.12392362274450001</x:v>
      </x:c>
      <x:c r="O298" s="13">
        <x:v>1.2783426982727775</x:v>
      </x:c>
      <x:c r="P298" s="26" t="n">
        <x:v>1.4508</x:v>
      </x:c>
      <x:c r="Q298" s="26" t="n">
        <x:v>1.3303</x:v>
      </x:c>
    </x:row>
    <x:row r="299">
      <x:c r="A299" s="9">
        <x:v>44279</x:v>
      </x:c>
      <x:c r="B299" s="8">
        <x:v>76.427255985266996</x:v>
      </x:c>
      <x:c r="C299" s="8">
        <x:v>16.799091940975998</x:v>
      </x:c>
      <x:c r="D299" s="8">
        <x:v>37.538461538462002</x:v>
      </x:c>
      <x:c r="E299" s="8">
        <x:v>33.134765625</x:v>
      </x:c>
      <x:c r="F299" s="23">
        <x:v>1.4097489377242625</x:v>
      </x:c>
      <x:c r="G299" s="18">
        <x:v>0.45524296675192</x:v>
      </x:c>
      <x:c r="H299" s="18">
        <x:v>0.36061158891494999</x:v>
      </x:c>
      <x:c r="I299" s="18">
        <x:v>0.45734483584951002</x:v>
      </x:c>
      <x:c r="J299" s="18">
        <x:v>0.47566797895588003</x:v>
      </x:c>
      <x:c r="K299" s="19">
        <x:v>0.12968635177841001</x:v>
      </x:c>
      <x:c r="L299" s="19">
        <x:v>0.12968635177841001</x:v>
      </x:c>
      <x:c r="M299" s="18">
        <x:v>0.10925075607657</x:v>
      </x:c>
      <x:c r="N299" s="18">
        <x:v>0.10925075607657</x:v>
      </x:c>
      <x:c r="O299" s="13">
        <x:v>1.2617844764165049</x:v>
      </x:c>
      <x:c r="P299" s="26" t="n">
        <x:v>1.4518</x:v>
      </x:c>
      <x:c r="Q299" s="26" t="n">
        <x:v>1.3249</x:v>
      </x:c>
    </x:row>
    <x:row r="300">
      <x:c r="A300" s="9">
        <x:v>44280</x:v>
      </x:c>
      <x:c r="B300" s="8">
        <x:v>74.892572130141005</x:v>
      </x:c>
      <x:c r="C300" s="8">
        <x:v>17.309875141884</x:v>
      </x:c>
      <x:c r="D300" s="8">
        <x:v>38.923076923076998</x:v>
      </x:c>
      <x:c r="E300" s="8">
        <x:v>35.849609375</x:v>
      </x:c>
      <x:c r="F300" s="23">
        <x:v>1.4174378339252551</x:v>
      </x:c>
      <x:c r="G300" s="18">
        <x:v>0.43358375959078999</x:v>
      </x:c>
      <x:c r="H300" s="18">
        <x:v>0.34080444791937997</x:v>
      </x:c>
      <x:c r="I300" s="18">
        <x:v>0.43649652528157001</x:v>
      </x:c>
      <x:c r="J300" s="18">
        <x:v>0.45740849320783999</x:v>
      </x:c>
      <x:c r="K300" s="19">
        <x:v>0.11302860967413</x:v>
      </x:c>
      <x:c r="L300" s="19">
        <x:v>0.11302860967413</x:v>
      </x:c>
      <x:c r="M300" s="18">
        <x:v>9.9962682992099997E-2</x:v>
      </x:c>
      <x:c r="N300" s="18">
        <x:v>9.9962682992099997E-2</x:v>
      </x:c>
      <x:c r="O300" s="13">
        <x:v>1.261581137599773</x:v>
      </x:c>
      <x:c r="P300" s="26" t="n">
        <x:v>1.452</x:v>
      </x:c>
      <x:c r="Q300" s="26" t="n">
        <x:v>1.3288</x:v>
      </x:c>
    </x:row>
    <x:row r="301">
      <x:c r="A301" s="9">
        <x:v>44281</x:v>
      </x:c>
      <x:c r="B301" s="8">
        <x:v>78.575813382443002</x:v>
      </x:c>
      <x:c r="C301" s="8">
        <x:v>20.998864926220001</x:v>
      </x:c>
      <x:c r="D301" s="8">
        <x:v>41.538461538462002</x:v>
      </x:c>
      <x:c r="E301" s="8">
        <x:v>40.95703125</x:v>
      </x:c>
      <x:c r="F301" s="23">
        <x:v>1.4551754277428126</x:v>
      </x:c>
      <x:c r="G301" s="18">
        <x:v>0.43278452685422003</x:v>
      </x:c>
      <x:c r="H301" s="18">
        <x:v>0.34315003040569997</x:v>
      </x:c>
      <x:c r="I301" s="18">
        <x:v>0.44284687275341</x:v>
      </x:c>
      <x:c r="J301" s="18">
        <x:v>0.46017254381229</x:v>
      </x:c>
      <x:c r="K301" s="19">
        <x:v>0.11203077114865</x:v>
      </x:c>
      <x:c r="L301" s="19">
        <x:v>0.11203077114865</x:v>
      </x:c>
      <x:c r="M301" s="18">
        <x:v>9.4816792337632003E-2</x:v>
      </x:c>
      <x:c r="N301" s="18">
        <x:v>9.4816792337632003E-2</x:v>
      </x:c>
      <x:c r="O301" s="13">
        <x:v>1.28345165295991</x:v>
      </x:c>
      <x:c r="P301" s="26" t="n">
        <x:v>1.4518</x:v>
      </x:c>
      <x:c r="Q301" s="26" t="n">
        <x:v>1.3269</x:v>
      </x:c>
    </x:row>
    <x:row r="302">
      <x:c r="A302" s="9">
        <x:v>44284</x:v>
      </x:c>
      <x:c r="B302" s="8">
        <x:v>78.882750153467995</x:v>
      </x:c>
      <x:c r="C302" s="8">
        <x:v>20.658342792281001</x:v>
      </x:c>
      <x:c r="D302" s="8">
        <x:v>44.230769230768999</x:v>
      </x:c>
      <x:c r="E302" s="8">
        <x:v>41.044921875</x:v>
      </x:c>
      <x:c r="F302" s="23">
        <x:v>1.4620419601287951</x:v>
      </x:c>
      <x:c r="G302" s="18">
        <x:v>0.46131713554987003</x:v>
      </x:c>
      <x:c r="H302" s="18">
        <x:v>0.37320823560073002</x:v>
      </x:c>
      <x:c r="I302" s="18">
        <x:v>0.46513299784327999</x:v>
      </x:c>
      <x:c r="J302" s="18">
        <x:v>0.48546779468616003</x:v>
      </x:c>
      <x:c r="K302" s="19">
        <x:v>0.13190300829903001</x:v>
      </x:c>
      <x:c r="L302" s="19">
        <x:v>0.13190300829903001</x:v>
      </x:c>
      <x:c r="M302" s="18">
        <x:v>0.10934052170059</x:v>
      </x:c>
      <x:c r="N302" s="18">
        <x:v>0.10934052170059</x:v>
      </x:c>
      <x:c r="O302" s="13">
        <x:v>1.2866627653629474</x:v>
      </x:c>
      <x:c r="P302" s="26" t="n">
        <x:v>1.4524</x:v>
      </x:c>
      <x:c r="Q302" s="26" t="n">
        <x:v>1.3277</x:v>
      </x:c>
    </x:row>
    <x:row r="303">
      <x:c r="A303" s="9">
        <x:v>44285</x:v>
      </x:c>
      <x:c r="B303" s="8">
        <x:v>78.391651319828</x:v>
      </x:c>
      <x:c r="C303" s="8">
        <x:v>21.906923950056999</x:v>
      </x:c>
      <x:c r="D303" s="8">
        <x:v>45.461538461537998</x:v>
      </x:c>
      <x:c r="E303" s="8">
        <x:v>42.861328125</x:v>
      </x:c>
      <x:c r="F303" s="23">
        <x:v>1.4715536046410576</x:v>
      </x:c>
      <x:c r="G303" s="18">
        <x:v>0.46267583120205003</x:v>
      </x:c>
      <x:c r="H303" s="18">
        <x:v>0.37546694466162994</x:v>
      </x:c>
      <x:c r="I303" s="18">
        <x:v>0.46920680565540002</x:v>
      </x:c>
      <x:c r="J303" s="18">
        <x:v>0.49174972781493997</x:v>
      </x:c>
      <x:c r="K303" s="19">
        <x:v>0.13644185331756001</x:v>
      </x:c>
      <x:c r="L303" s="19">
        <x:v>0.13644185331756001</x:v>
      </x:c>
      <x:c r="M303" s="18">
        <x:v>0.11065955346721999</x:v>
      </x:c>
      <x:c r="N303" s="18">
        <x:v>0.11065955346721999</x:v>
      </x:c>
      <x:c r="O303" s="13">
        <x:v>1.2873745832142958</x:v>
      </x:c>
      <x:c r="P303" s="26" t="n">
        <x:v>1.4523</x:v>
      </x:c>
      <x:c r="Q303" s="26" t="n">
        <x:v>1.3109</x:v>
      </x:c>
    </x:row>
    <x:row r="304">
      <x:c r="A304" s="9">
        <x:v>44286</x:v>
      </x:c>
      <x:c r="B304" s="8">
        <x:v>77.655003069367993</x:v>
      </x:c>
      <x:c r="C304" s="8">
        <x:v>21.396140749149001</x:v>
      </x:c>
      <x:c r="D304" s="8">
        <x:v>43.769230769231001</x:v>
      </x:c>
      <x:c r="E304" s="8">
        <x:v>40.849609375</x:v>
      </x:c>
      <x:c r="F304" s="23">
        <x:v>1.45917495990687</x:v>
      </x:c>
      <x:c r="G304" s="18">
        <x:v>0.4747442455243</x:v>
      </x:c>
      <x:c r="H304" s="18">
        <x:v>0.38754235079489002</x:v>
      </x:c>
      <x:c r="I304" s="18">
        <x:v>0.47316079559069996</x:v>
      </x:c>
      <x:c r="J304" s="18">
        <x:v>0.50113074803417001</x:v>
      </x:c>
      <x:c r="K304" s="19">
        <x:v>0.13194672997268</x:v>
      </x:c>
      <x:c r="L304" s="19">
        <x:v>0.13194672997268</x:v>
      </x:c>
      <x:c r="M304" s="18">
        <x:v>9.9262532912472987E-2</x:v>
      </x:c>
      <x:c r="N304" s="18">
        <x:v>9.9262532912472987E-2</x:v>
      </x:c>
      <x:c r="O304" s="13">
        <x:v>1.2846490277129787</x:v>
      </x:c>
      <x:c r="P304" s="26" t="n">
        <x:v>1.453</x:v>
      </x:c>
      <x:c r="Q304" s="26" t="n">
        <x:v>1.2965</x:v>
      </x:c>
    </x:row>
    <x:row r="305">
      <x:c r="A305" s="9">
        <x:v>44287</x:v>
      </x:c>
      <x:c r="B305" s="8">
        <x:v>78.391651319828</x:v>
      </x:c>
      <x:c r="C305" s="8">
        <x:v>23.552780930760001</x:v>
      </x:c>
      <x:c r="D305" s="8">
        <x:v>47.153846153845997</x:v>
      </x:c>
      <x:c r="E305" s="8">
        <x:v>43.8671875</x:v>
      </x:c>
      <x:c r="F305" s="23">
        <x:v>1.482413664761085</x:v>
      </x:c>
      <x:c r="G305" s="18">
        <x:v>0.46043797953964005</x:v>
      </x:c>
      <x:c r="H305" s="18">
        <x:v>0.37833376770046001</x:v>
      </x:c>
      <x:c r="I305" s="18">
        <x:v>0.47256170620657001</x:v>
      </x:c>
      <x:c r="J305" s="18">
        <x:v>0.50087947072754002</x:v>
      </x:c>
      <x:c r="K305" s="19">
        <x:v>0.13047510226722001</x:v>
      </x:c>
      <x:c r="L305" s="19">
        <x:v>0.13047510226722001</x:v>
      </x:c>
      <x:c r="M305" s="18">
        <x:v>0.10201454649759001</x:v>
      </x:c>
      <x:c r="N305" s="18">
        <x:v>0.10201454649759001</x:v>
      </x:c>
      <x:c r="O305" s="13">
        <x:v>1.2943019666166851</x:v>
      </x:c>
      <x:c r="P305" s="26" t="n">
        <x:v>1.453</x:v>
      </x:c>
      <x:c r="Q305" s="26" t="n">
        <x:v>1.3234</x:v>
      </x:c>
    </x:row>
    <x:row r="306">
      <x:c r="A306" s="9">
        <x:v>44288</x:v>
      </x:c>
      <x:c r="B306" s="8">
        <x:v>79.680785758133993</x:v>
      </x:c>
      <x:c r="C306" s="8">
        <x:v>25.993189557320999</x:v>
      </x:c>
      <x:c r="D306" s="8">
        <x:v>48</x:v>
      </x:c>
      <x:c r="E306" s="8">
        <x:v>46.337890625</x:v>
      </x:c>
      <x:c r="F306" s="23">
        <x:v>1.5000296648511373</x:v>
      </x:c>
      <x:c r="G306" s="18">
        <x:v>0.47706202046035995</x:v>
      </x:c>
      <x:c r="H306" s="18">
        <x:v>0.39440535140301003</x:v>
      </x:c>
      <x:c r="I306" s="18">
        <x:v>0.48993529834651001</x:v>
      </x:c>
      <x:c r="J306" s="18">
        <x:v>0.51478348277480002</x:v>
      </x:c>
      <x:c r="K306" s="19">
        <x:v>0.13809120585418</x:v>
      </x:c>
      <x:c r="L306" s="19">
        <x:v>0.13809120585418</x:v>
      </x:c>
      <x:c r="M306" s="18">
        <x:v>0.10102358412022</x:v>
      </x:c>
      <x:c r="N306" s="18">
        <x:v>0.10102358412022</x:v>
      </x:c>
      <x:c r="O306" s="13">
        <x:v>1.2992625040352088</x:v>
      </x:c>
      <x:c r="P306" s="26" t="n">
        <x:v>1.453</x:v>
      </x:c>
      <x:c r="Q306" s="26" t="n">
        <x:v>1.3366</x:v>
      </x:c>
    </x:row>
    <x:row r="307">
      <x:c r="A307" s="9">
        <x:v>44292</x:v>
      </x:c>
      <x:c r="B307" s="8">
        <x:v>80.785758133824004</x:v>
      </x:c>
      <x:c r="C307" s="8">
        <x:v>26.33371169126</x:v>
      </x:c>
      <x:c r="D307" s="8">
        <x:v>48.384615384615003</x:v>
      </x:c>
      <x:c r="E307" s="8">
        <x:v>46.58203125</x:v>
      </x:c>
      <x:c r="F307" s="23">
        <x:v>1.5052152911492476</x:v>
      </x:c>
      <x:c r="G307" s="18">
        <x:v>0.48881074168798</x:v>
      </x:c>
      <x:c r="H307" s="18">
        <x:v>0.40517765615498003</x:v>
      </x:c>
      <x:c r="I307" s="18">
        <x:v>0.48933620896237995</x:v>
      </x:c>
      <x:c r="J307" s="18">
        <x:v>0.51880391998956998</x:v>
      </x:c>
      <x:c r="K307" s="19">
        <x:v>0.14266459350968</x:v>
      </x:c>
      <x:c r="L307" s="19">
        <x:v>0.14266459350968</x:v>
      </x:c>
      <x:c r="M307" s="18">
        <x:v>0.10332115923370001</x:v>
      </x:c>
      <x:c r="N307" s="18">
        <x:v>0.10332115923370001</x:v>
      </x:c>
      <x:c r="O307" s="13">
        <x:v>1.3059002637804487</x:v>
      </x:c>
      <x:c r="P307" s="26" t="n">
        <x:v>1.4532</x:v>
      </x:c>
      <x:c r="Q307" s="26" t="n">
        <x:v>1.3308</x:v>
      </x:c>
    </x:row>
    <x:row r="308">
      <x:c r="A308" s="9">
        <x:v>44293</x:v>
      </x:c>
      <x:c r="B308" s="8">
        <x:v>79.864947820748995</x:v>
      </x:c>
      <x:c r="C308" s="8">
        <x:v>25.425652667423002</x:v>
      </x:c>
      <x:c r="D308" s="8">
        <x:v>51.846153846154003</x:v>
      </x:c>
      <x:c r="E308" s="8">
        <x:v>46.123046875</x:v>
      </x:c>
      <x:c r="F308" s="23">
        <x:v>1.508149503023315</x:v>
      </x:c>
      <x:c r="G308" s="18">
        <x:v>0.48249680306904996</x:v>
      </x:c>
      <x:c r="H308" s="18">
        <x:v>0.40022587090609002</x:v>
      </x:c>
      <x:c r="I308" s="18">
        <x:v>0.49544692068057006</x:v>
      </x:c>
      <x:c r="J308" s="18">
        <x:v>0.52424826201907992</x:v>
      </x:c>
      <x:c r="K308" s="19">
        <x:v>0.15348459403779</x:v>
      </x:c>
      <x:c r="L308" s="19">
        <x:v>0.15348459403779</x:v>
      </x:c>
      <x:c r="M308" s="18">
        <x:v>0.11890753274660999</x:v>
      </x:c>
      <x:c r="N308" s="18">
        <x:v>0.11890753274660999</x:v>
      </x:c>
      <x:c r="O308" s="13">
        <x:v>1.30438509889203</x:v>
      </x:c>
      <x:c r="P308" s="26" t="n">
        <x:v>1.4529</x:v>
      </x:c>
      <x:c r="Q308" s="26" t="n">
        <x:v>1.3369</x:v>
      </x:c>
    </x:row>
    <x:row r="309">
      <x:c r="A309" s="9">
        <x:v>44294</x:v>
      </x:c>
      <x:c r="B309" s="8">
        <x:v>80.724370779618994</x:v>
      </x:c>
      <x:c r="C309" s="8">
        <x:v>25.993189557320999</x:v>
      </x:c>
      <x:c r="D309" s="8">
        <x:v>52.538461538462002</x:v>
      </x:c>
      <x:c r="E309" s="8">
        <x:v>45.76171875</x:v>
      </x:c>
      <x:c r="F309" s="23">
        <x:v>1.5125443515635051</x:v>
      </x:c>
      <x:c r="G309" s="18">
        <x:v>0.47002877237851998</x:v>
      </x:c>
      <x:c r="H309" s="18">
        <x:v>0.38875857875076003</x:v>
      </x:c>
      <x:c r="I309" s="18">
        <x:v>0.4960460100647</x:v>
      </x:c>
      <x:c r="J309" s="18">
        <x:v>0.52148421149180002</x:v>
      </x:c>
      <x:c r="K309" s="19">
        <x:v>0.15371360291919001</x:v>
      </x:c>
      <x:c r="L309" s="19">
        <x:v>0.15371360291919001</x:v>
      </x:c>
      <x:c r="M309" s="18">
        <x:v>0.12566800630604</x:v>
      </x:c>
      <x:c r="N309" s="18">
        <x:v>0.12566800630604</x:v>
      </x:c>
      <x:c r="O309" s="13">
        <x:v>1.3019654876050237</x:v>
      </x:c>
      <x:c r="P309" s="26" t="n">
        <x:v>1.4529</x:v>
      </x:c>
      <x:c r="Q309" s="26" t="n">
        <x:v>1.3406</x:v>
      </x:c>
    </x:row>
    <x:row r="310">
      <x:c r="A310" s="9">
        <x:v>44295</x:v>
      </x:c>
      <x:c r="B310" s="8">
        <x:v>78.637200736647998</x:v>
      </x:c>
      <x:c r="C310" s="8">
        <x:v>24.801362088535999</x:v>
      </x:c>
      <x:c r="D310" s="8">
        <x:v>51.076923076923002</x:v>
      </x:c>
      <x:c r="E310" s="8">
        <x:v>44.08203125</x:v>
      </x:c>
      <x:c r="F310" s="23">
        <x:v>1.4964937928802675</x:v>
      </x:c>
      <x:c r="G310" s="18">
        <x:v>0.47362531969309002</x:v>
      </x:c>
      <x:c r="H310" s="18">
        <x:v>0.39223351576752996</x:v>
      </x:c>
      <x:c r="I310" s="18">
        <x:v>0.49317038102084998</x:v>
      </x:c>
      <x:c r="J310" s="18">
        <x:v>0.52500209401613995</x:v>
      </x:c>
      <x:c r="K310" s="19">
        <x:v>0.15036652378384999</x:v>
      </x:c>
      <x:c r="L310" s="19">
        <x:v>0.15036652378384999</x:v>
      </x:c>
      <x:c r="M310" s="18">
        <x:v>0.11547977138744001</x:v>
      </x:c>
      <x:c r="N310" s="18">
        <x:v>0.11547977138744001</x:v>
      </x:c>
      <x:c r="O310" s="13">
        <x:v>1.29749610920322</x:v>
      </x:c>
      <x:c r="P310" s="26" t="n">
        <x:v>1.4538</x:v>
      </x:c>
      <x:c r="Q310" s="26" t="n">
        <x:v>1.3447</x:v>
      </x:c>
    </x:row>
    <x:row r="311">
      <x:c r="A311" s="9">
        <x:v>44298</x:v>
      </x:c>
      <x:c r="B311" s="8">
        <x:v>75.015346838550997</x:v>
      </x:c>
      <x:c r="C311" s="8">
        <x:v>22.020431328036</x:v>
      </x:c>
      <x:c r="D311" s="8">
        <x:v>46.076923076923002</x:v>
      </x:c>
      <x:c r="E311" s="8">
        <x:v>39.27734375</x:v>
      </x:c>
      <x:c r="F311" s="23">
        <x:v>1.455975112483775</x:v>
      </x:c>
      <x:c r="G311" s="18">
        <x:v>0.45452365728899996</x:v>
      </x:c>
      <x:c r="H311" s="18">
        <x:v>0.37529319781079001</x:v>
      </x:c>
      <x:c r="I311" s="18">
        <x:v>0.49257129163671004</x:v>
      </x:c>
      <x:c r="J311" s="18">
        <x:v>0.52315939361317998</x:v>
      </x:c>
      <x:c r="K311" s="19">
        <x:v>0.14953904530473999</x:v>
      </x:c>
      <x:c r="L311" s="19">
        <x:v>0.14953904530473999</x:v>
      </x:c>
      <x:c r="M311" s="18">
        <x:v>0.1176716213333</x:v>
      </x:c>
      <x:c r="N311" s="18">
        <x:v>0.1176716213333</x:v>
      </x:c>
      <x:c r="O311" s="13">
        <x:v>1.2737112789161462</x:v>
      </x:c>
      <x:c r="P311" s="26" t="n">
        <x:v>1.4549</x:v>
      </x:c>
      <x:c r="Q311" s="26" t="n">
        <x:v>1.3386</x:v>
      </x:c>
    </x:row>
    <x:row r="312">
      <x:c r="A312" s="9">
        <x:v>44299</x:v>
      </x:c>
      <x:c r="B312" s="8">
        <x:v>73.726212400245998</x:v>
      </x:c>
      <x:c r="C312" s="8">
        <x:v>22.247446083995001</x:v>
      </x:c>
      <x:c r="D312" s="8">
        <x:v>45.538461538462002</x:v>
      </x:c>
      <x:c r="E312" s="8">
        <x:v>40.849609375</x:v>
      </x:c>
      <x:c r="F312" s="23">
        <x:v>1.4559043234942575</x:v>
      </x:c>
      <x:c r="G312" s="18">
        <x:v>0.42902813299233</x:v>
      </x:c>
      <x:c r="H312" s="18">
        <x:v>0.34740682825123997</x:v>
      </x:c>
      <x:c r="I312" s="18">
        <x:v>0.46069973640066997</x:v>
      </x:c>
      <x:c r="J312" s="18">
        <x:v>0.49627271972012998</x:v>
      </x:c>
      <x:c r="K312" s="19">
        <x:v>0.12508747478234999</x:v>
      </x:c>
      <x:c r="L312" s="19">
        <x:v>0.12508747478234999</x:v>
      </x:c>
      <x:c r="M312" s="18">
        <x:v>0.10305393220004999</x:v>
      </x:c>
      <x:c r="N312" s="18">
        <x:v>0.10305393220004999</x:v>
      </x:c>
      <x:c r="O312" s="13">
        <x:v>1.2697720725628567</x:v>
      </x:c>
      <x:c r="P312" s="26" t="n">
        <x:v>1.4563</x:v>
      </x:c>
      <x:c r="Q312" s="26" t="n">
        <x:v>1.3278</x:v>
      </x:c>
    </x:row>
    <x:row r="313">
      <x:c r="A313" s="9">
        <x:v>44300</x:v>
      </x:c>
      <x:c r="B313" s="8">
        <x:v>75.629220380602007</x:v>
      </x:c>
      <x:c r="C313" s="8">
        <x:v>24.687854710556</x:v>
      </x:c>
      <x:c r="D313" s="8">
        <x:v>47.230769230768999</x:v>
      </x:c>
      <x:c r="E313" s="8">
        <x:v>44.70703125</x:v>
      </x:c>
      <x:c r="F313" s="23">
        <x:v>1.4806371889298175</x:v>
      </x:c>
      <x:c r="G313" s="18">
        <x:v>0.42798913043478004</x:v>
      </x:c>
      <x:c r="H313" s="18">
        <x:v>0.34454000521241002</x:v>
      </x:c>
      <x:c r="I313" s="18">
        <x:v>0.45962137550923005</x:v>
      </x:c>
      <x:c r="J313" s="18">
        <x:v>0.49711031081941004</x:v>
      </x:c>
      <x:c r="K313" s="19">
        <x:v>0.11929270043845999</x:v>
      </x:c>
      <x:c r="L313" s="19">
        <x:v>0.11929270043845999</x:v>
      </x:c>
      <x:c r="M313" s="18">
        <x:v>9.5165178825052002E-2</x:v>
      </x:c>
      <x:c r="N313" s="18">
        <x:v>9.5165178825052002E-2</x:v>
      </x:c>
      <x:c r="O313" s="13">
        <x:v>1.2839371789621288</x:v>
      </x:c>
      <x:c r="P313" s="26" t="n">
        <x:v>1.4566</x:v>
      </x:c>
      <x:c r="Q313" s="26" t="n">
        <x:v>1.3386</x:v>
      </x:c>
    </x:row>
    <x:row r="314">
      <x:c r="A314" s="9">
        <x:v>44301</x:v>
      </x:c>
      <x:c r="B314" s="8">
        <x:v>74.708410067526003</x:v>
      </x:c>
      <x:c r="C314" s="8">
        <x:v>24.517593643586999</x:v>
      </x:c>
      <x:c r="D314" s="8">
        <x:v>47.461538461537998</x:v>
      </x:c>
      <x:c r="E314" s="8">
        <x:v>44.74609375</x:v>
      </x:c>
      <x:c r="F314" s="23">
        <x:v>1.4785840898066276</x:v>
      </x:c>
      <x:c r="G314" s="18">
        <x:v>0.43853900255753997</x:v>
      </x:c>
      <x:c r="H314" s="18">
        <x:v>0.35426982885934999</x:v>
      </x:c>
      <x:c r="I314" s="18">
        <x:v>0.47915168943205999</x:v>
      </x:c>
      <x:c r="J314" s="18">
        <x:v>0.51402965077773999</x:v>
      </x:c>
      <x:c r="K314" s="19">
        <x:v>0.13526670310738001</x:v>
      </x:c>
      <x:c r="L314" s="19">
        <x:v>0.13526670310738001</x:v>
      </x:c>
      <x:c r="M314" s="18">
        <x:v>0.10748692692779001</x:v>
      </x:c>
      <x:c r="N314" s="18">
        <x:v>0.10748692692779001</x:v>
      </x:c>
      <x:c r="O314" s="13">
        <x:v>1.2813642480711287</x:v>
      </x:c>
      <x:c r="P314" s="26" t="n">
        <x:v>1.4567</x:v>
      </x:c>
      <x:c r="Q314" s="26" t="n">
        <x:v>1.338</x:v>
      </x:c>
    </x:row>
    <x:row r="315">
      <x:c r="A315" s="9">
        <x:v>44302</x:v>
      </x:c>
      <x:c r="B315" s="8">
        <x:v>75.322283609576004</x:v>
      </x:c>
      <x:c r="C315" s="8">
        <x:v>24.120317820657998</x:v>
      </x:c>
      <x:c r="D315" s="8">
        <x:v>48.230769230768999</x:v>
      </x:c>
      <x:c r="E315" s="8">
        <x:v>43.681640625</x:v>
      </x:c>
      <x:c r="F315" s="23">
        <x:v>1.4783875282150074</x:v>
      </x:c>
      <x:c r="G315" s="18">
        <x:v>0.43230498721228</x:v>
      </x:c>
      <x:c r="H315" s="18">
        <x:v>0.34601685344453004</x:v>
      </x:c>
      <x:c r="I315" s="18">
        <x:v>0.4810687754613</x:v>
      </x:c>
      <x:c r="J315" s="18">
        <x:v>0.51754753337923998</x:v>
      </x:c>
      <x:c r="K315" s="19">
        <x:v>0.13105282472728</x:v>
      </x:c>
      <x:c r="L315" s="19">
        <x:v>0.13105282472728</x:v>
      </x:c>
      <x:c r="M315" s="18">
        <x:v>0.10593509280856001</x:v>
      </x:c>
      <x:c r="N315" s="18">
        <x:v>0.10593509280856001</x:v>
      </x:c>
      <x:c r="O315" s="13">
        <x:v>1.2944215564737251</x:v>
      </x:c>
      <x:c r="P315" s="26" t="n">
        <x:v>1.4571</x:v>
      </x:c>
      <x:c r="Q315" s="26" t="n">
        <x:v>1.35</x:v>
      </x:c>
    </x:row>
    <x:row r="316">
      <x:c r="A316" s="9">
        <x:v>44305</x:v>
      </x:c>
      <x:c r="B316" s="8">
        <x:v>78.023327194597996</x:v>
      </x:c>
      <x:c r="C316" s="8">
        <x:v>28.660612939840998</x:v>
      </x:c>
      <x:c r="D316" s="8">
        <x:v>50</x:v>
      </x:c>
      <x:c r="E316" s="8">
        <x:v>50.68359375</x:v>
      </x:c>
      <x:c r="F316" s="23">
        <x:v>1.5184188347110976</x:v>
      </x:c>
      <x:c r="G316" s="18">
        <x:v>0.43726023017903004</x:v>
      </x:c>
      <x:c r="H316" s="18">
        <x:v>0.35018677786464997</x:v>
      </x:c>
      <x:c r="I316" s="18">
        <x:v>0.49400910615864002</x:v>
      </x:c>
      <x:c r="J316" s="18">
        <x:v>0.53203785914197999</x:v>
      </x:c>
      <x:c r="K316" s="19">
        <x:v>0.14402878517155998</x:v>
      </x:c>
      <x:c r="L316" s="19">
        <x:v>0.14402878517155998</x:v>
      </x:c>
      <x:c r="M316" s="18">
        <x:v>0.12691045405119</x:v>
      </x:c>
      <x:c r="N316" s="18">
        <x:v>0.12691045405119</x:v>
      </x:c>
      <x:c r="O316" s="13">
        <x:v>1.3141956998075588</x:v>
      </x:c>
      <x:c r="P316" s="26" t="n">
        <x:v>1.458</x:v>
      </x:c>
      <x:c r="Q316" s="26" t="n">
        <x:v>1.3608</x:v>
      </x:c>
    </x:row>
    <x:row r="317">
      <x:c r="A317" s="9">
        <x:v>44306</x:v>
      </x:c>
      <x:c r="B317" s="8">
        <x:v>78.146101903008002</x:v>
      </x:c>
      <x:c r="C317" s="8">
        <x:v>28.320090805902002</x:v>
      </x:c>
      <x:c r="D317" s="8">
        <x:v>50.076923076923002</x:v>
      </x:c>
      <x:c r="E317" s="8">
        <x:v>49.892578125</x:v>
      </x:c>
      <x:c r="F317" s="23">
        <x:v>1.5160892347770827</x:v>
      </x:c>
      <x:c r="G317" s="18">
        <x:v>0.46978900255753997</x:v>
      </x:c>
      <x:c r="H317" s="18">
        <x:v>0.37555381808705002</x:v>
      </x:c>
      <x:c r="I317" s="18">
        <x:v>0.51401869158878999</x:v>
      </x:c>
      <x:c r="J317" s="18">
        <x:v>0.54418292996564999</x:v>
      </x:c>
      <x:c r="K317" s="19">
        <x:v>0.16352606496135</x:v>
      </x:c>
      <x:c r="L317" s="19">
        <x:v>0.16352606496135</x:v>
      </x:c>
      <x:c r="M317" s="18">
        <x:v>0.14148451316937</x:v>
      </x:c>
      <x:c r="N317" s="18">
        <x:v>0.14148451316937</x:v>
      </x:c>
      <x:c r="O317" s="13">
        <x:v>1.3130589038035336</x:v>
      </x:c>
      <x:c r="P317" s="26" t="n">
        <x:v>1.4591</x:v>
      </x:c>
      <x:c r="Q317" s="26" t="n">
        <x:v>1.3488</x:v>
      </x:c>
    </x:row>
    <x:row r="318">
      <x:c r="A318" s="9">
        <x:v>44307</x:v>
      </x:c>
      <x:c r="B318" s="8">
        <x:v>78.453038674032996</x:v>
      </x:c>
      <x:c r="C318" s="8">
        <x:v>28.433598183882001</x:v>
      </x:c>
      <x:c r="D318" s="8">
        <x:v>48.769230769231001</x:v>
      </x:c>
      <x:c r="E318" s="8">
        <x:v>50.4296875</x:v>
      </x:c>
      <x:c r="F318" s="23">
        <x:v>1.5152138878178651</x:v>
      </x:c>
      <x:c r="G318" s="18">
        <x:v>0.46843030690536996</x:v>
      </x:c>
      <x:c r="H318" s="18">
        <x:v>0.37598818521414001</x:v>
      </x:c>
      <x:c r="I318" s="18">
        <x:v>0.51929067816917995</x:v>
      </x:c>
      <x:c r="J318" s="18">
        <x:v>0.54711449877452001</x:v>
      </x:c>
      <x:c r="K318" s="19">
        <x:v>0.15997684942769</x:v>
      </x:c>
      <x:c r="L318" s="19">
        <x:v>0.15997684942769</x:v>
      </x:c>
      <x:c r="M318" s="18">
        <x:v>0.13684693125483999</x:v>
      </x:c>
      <x:c r="N318" s="18">
        <x:v>0.13684693125483999</x:v>
      </x:c>
      <x:c r="O318" s="13">
        <x:v>1.3127429627581437</x:v>
      </x:c>
      <x:c r="P318" s="26" t="n">
        <x:v>1.4597</x:v>
      </x:c>
      <x:c r="Q318" s="26" t="n">
        <x:v>1.3603</x:v>
      </x:c>
    </x:row>
    <x:row r="319">
      <x:c r="A319" s="9">
        <x:v>44308</x:v>
      </x:c>
      <x:c r="B319" s="8">
        <x:v>80.233271945978998</x:v>
      </x:c>
      <x:c r="C319" s="8">
        <x:v>30.306469920544998</x:v>
      </x:c>
      <x:c r="D319" s="8">
        <x:v>50.076923076923002</x:v>
      </x:c>
      <x:c r="E319" s="8">
        <x:v>52.12890625</x:v>
      </x:c>
      <x:c r="F319" s="23">
        <x:v>1.5318639279836175</x:v>
      </x:c>
      <x:c r="G319" s="18">
        <x:v>0.47138746803068998</x:v>
      </x:c>
      <x:c r="H319" s="18">
        <x:v>0.38128746416471004</x:v>
      </x:c>
      <x:c r="I319" s="18">
        <x:v>0.51641504912532998</x:v>
      </x:c>
      <x:c r="J319" s="18">
        <x:v>0.54686322139071997</x:v>
      </x:c>
      <x:c r="K319" s="19">
        <x:v>0.15999217177265002</x:v>
      </x:c>
      <x:c r="L319" s="19">
        <x:v>0.15999217177265002</x:v>
      </x:c>
      <x:c r="M319" s="18">
        <x:v>0.13300307790419999</x:v>
      </x:c>
      <x:c r="N319" s="18">
        <x:v>0.13300307790419999</x:v>
      </x:c>
      <x:c r="O319" s="13">
        <x:v>1.3172525850612162</x:v>
      </x:c>
      <x:c r="P319" s="26" t="n">
        <x:v>1.4597</x:v>
      </x:c>
      <x:c r="Q319" s="26" t="n">
        <x:v>1.3626</x:v>
      </x:c>
    </x:row>
    <x:row r="320">
      <x:c r="A320" s="9">
        <x:v>44309</x:v>
      </x:c>
      <x:c r="B320" s="8">
        <x:v>79.680785758133993</x:v>
      </x:c>
      <x:c r="C320" s="8">
        <x:v>30.874006810442999</x:v>
      </x:c>
      <x:c r="D320" s="8">
        <x:v>51.153846153845997</x:v>
      </x:c>
      <x:c r="E320" s="8">
        <x:v>53.466796875</x:v>
      </x:c>
      <x:c r="F320" s="23">
        <x:v>1.5379385889935575</x:v>
      </x:c>
      <x:c r="G320" s="18">
        <x:v>0.47218670076725999</x:v>
      </x:c>
      <x:c r="H320" s="18">
        <x:v>0.38033185648509998</x:v>
      </x:c>
      <x:c r="I320" s="18">
        <x:v>0.52336448598131002</x:v>
      </x:c>
      <x:c r="J320" s="18">
        <x:v>0.55557416871510001</x:v>
      </x:c>
      <x:c r="K320" s="19">
        <x:v>0.16493133775208002</x:v>
      </x:c>
      <x:c r="L320" s="19">
        <x:v>0.16493133775208002</x:v>
      </x:c>
      <x:c r="M320" s="18">
        <x:v>0.1383503965184</x:v>
      </x:c>
      <x:c r="N320" s="18">
        <x:v>0.1383503965184</x:v>
      </x:c>
      <x:c r="O320" s="13">
        <x:v>1.3183770333448837</x:v>
      </x:c>
      <x:c r="P320" s="26" t="n">
        <x:v>1.4592</x:v>
      </x:c>
      <x:c r="Q320" s="26" t="n">
        <x:v>1.3576</x:v>
      </x:c>
    </x:row>
    <x:row r="321">
      <x:c r="A321" s="9">
        <x:v>44312</x:v>
      </x:c>
      <x:c r="B321" s="8">
        <x:v>79.496623695519006</x:v>
      </x:c>
      <x:c r="C321" s="8">
        <x:v>29.625425652667001</x:v>
      </x:c>
      <x:c r="D321" s="8">
        <x:v>51.384615384615003</x:v>
      </x:c>
      <x:c r="E321" s="8">
        <x:v>52.431640625</x:v>
      </x:c>
      <x:c r="F321" s="23">
        <x:v>1.5323457633945026</x:v>
      </x:c>
      <x:c r="G321" s="18">
        <x:v>0.48377557544757005</x:v>
      </x:c>
      <x:c r="H321" s="18">
        <x:v>0.39188602206585005</x:v>
      </x:c>
      <x:c r="I321" s="18">
        <x:v>0.53366882338845001</x:v>
      </x:c>
      <x:c r="J321" s="18">
        <x:v>0.56353128404242003</x:v>
      </x:c>
      <x:c r="K321" s="19">
        <x:v>0.15919961315121001</x:v>
      </x:c>
      <x:c r="L321" s="19">
        <x:v>0.15919961315121001</x:v>
      </x:c>
      <x:c r="M321" s="18">
        <x:v>0.12787766775618001</x:v>
      </x:c>
      <x:c r="N321" s="18">
        <x:v>0.12787766775618001</x:v>
      </x:c>
      <x:c r="O321" s="13">
        <x:v>1.3134074885265901</x:v>
      </x:c>
      <x:c r="P321" s="26" t="n">
        <x:v>1.458</x:v>
      </x:c>
      <x:c r="Q321" s="26" t="n">
        <x:v>1.3539</x:v>
      </x:c>
    </x:row>
    <x:row r="322">
      <x:c r="A322" s="9">
        <x:v>44313</x:v>
      </x:c>
      <x:c r="B322" s="8">
        <x:v>79.189686924493998</x:v>
      </x:c>
      <x:c r="C322" s="8">
        <x:v>29.625425652667001</x:v>
      </x:c>
      <x:c r="D322" s="8">
        <x:v>51.384615384615003</x:v>
      </x:c>
      <x:c r="E322" s="8">
        <x:v>52.998046875</x:v>
      </x:c>
      <x:c r="F322" s="23">
        <x:v>1.5329944370919399</x:v>
      </x:c>
      <x:c r="G322" s="18">
        <x:v>0.47122762148337999</x:v>
      </x:c>
      <x:c r="H322" s="18">
        <x:v>0.38093997046303996</x:v>
      </x:c>
      <x:c r="I322" s="18">
        <x:v>0.53462736640306996</x:v>
      </x:c>
      <x:c r="J322" s="18">
        <x:v>0.56068347441292998</x:v>
      </x:c>
      <x:c r="K322" s="19">
        <x:v>0.15520939071135001</x:v>
      </x:c>
      <x:c r="L322" s="19">
        <x:v>0.15520939071135001</x:v>
      </x:c>
      <x:c r="M322" s="18">
        <x:v>0.1246813470138</x:v>
      </x:c>
      <x:c r="N322" s="18">
        <x:v>0.1246813470138</x:v>
      </x:c>
      <x:c r="O322" s="13">
        <x:v>1.3121740433213025</x:v>
      </x:c>
      <x:c r="P322" s="26" t="n">
        <x:v>1.4579</x:v>
      </x:c>
      <x:c r="Q322" s="26" t="n">
        <x:v>1.3542</x:v>
      </x:c>
    </x:row>
    <x:row r="323">
      <x:c r="A323" s="9">
        <x:v>44314</x:v>
      </x:c>
      <x:c r="B323" s="8">
        <x:v>82.504604051564996</x:v>
      </x:c>
      <x:c r="C323" s="8">
        <x:v>30.817253121453</x:v>
      </x:c>
      <x:c r="D323" s="8">
        <x:v>50.692307692307999</x:v>
      </x:c>
      <x:c r="E323" s="8">
        <x:v>55.41015625</x:v>
      </x:c>
      <x:c r="F323" s="23">
        <x:v>1.5485608027883151</x:v>
      </x:c>
      <x:c r="G323" s="18">
        <x:v>0.47634271099743997</x:v>
      </x:c>
      <x:c r="H323" s="18">
        <x:v>0.38676048996612006</x:v>
      </x:c>
      <x:c r="I323" s="18">
        <x:v>0.53630481667864993</x:v>
      </x:c>
      <x:c r="J323" s="18">
        <x:v>0.56420135693727003</x:v>
      </x:c>
      <x:c r="K323" s="19">
        <x:v>0.14978743614417001</x:v>
      </x:c>
      <x:c r="L323" s="19">
        <x:v>0.14978743614417001</x:v>
      </x:c>
      <x:c r="M323" s="18">
        <x:v>0.11710404985129999</x:v>
      </x:c>
      <x:c r="N323" s="18">
        <x:v>0.11710404985129999</x:v>
      </x:c>
      <x:c r="O323" s="13">
        <x:v>1.3186306044199676</x:v>
      </x:c>
      <x:c r="P323" s="26" t="n">
        <x:v>1.4588</x:v>
      </x:c>
      <x:c r="Q323" s="26" t="n">
        <x:v>1.3439</x:v>
      </x:c>
    </x:row>
    <x:row r="324">
      <x:c r="A324" s="9">
        <x:v>44315</x:v>
      </x:c>
      <x:c r="B324" s="8">
        <x:v>82.381829343155005</x:v>
      </x:c>
      <x:c r="C324" s="8">
        <x:v>30.760499432463</x:v>
      </x:c>
      <x:c r="D324" s="8">
        <x:v>52.923076923076998</x:v>
      </x:c>
      <x:c r="E324" s="8">
        <x:v>55.44921875</x:v>
      </x:c>
      <x:c r="F324" s="23">
        <x:v>1.5537865611217376</x:v>
      </x:c>
      <x:c r="G324" s="18">
        <x:v>0.48545396419436998</x:v>
      </x:c>
      <x:c r="H324" s="18">
        <x:v>0.39110416123707997</x:v>
      </x:c>
      <x:c r="I324" s="18">
        <x:v>0.54828660436137</x:v>
      </x:c>
      <x:c r="J324" s="18">
        <x:v>0.57525755927788003</x:v>
      </x:c>
      <x:c r="K324" s="19">
        <x:v>0.15631552749912</x:v>
      </x:c>
      <x:c r="L324" s="19">
        <x:v>0.15631552749912</x:v>
      </x:c>
      <x:c r="M324" s="18">
        <x:v>0.1181557456454</x:v>
      </x:c>
      <x:c r="N324" s="18">
        <x:v>0.1181557456454</x:v>
      </x:c>
      <x:c r="O324" s="13">
        <x:v>1.3195706089430788</x:v>
      </x:c>
      <x:c r="P324" s="26" t="n">
        <x:v>1.4597</x:v>
      </x:c>
      <x:c r="Q324" s="26" t="n">
        <x:v>1.3524</x:v>
      </x:c>
    </x:row>
    <x:row r="325">
      <x:c r="A325" s="9">
        <x:v>44316</x:v>
      </x:c>
      <x:c r="B325" s="8">
        <x:v>84.100675260895997</x:v>
      </x:c>
      <x:c r="C325" s="8">
        <x:v>31.214528944381001</x:v>
      </x:c>
      <x:c r="D325" s="8">
        <x:v>50.153846153845997</x:v>
      </x:c>
      <x:c r="E325" s="8">
        <x:v>56.474609375</x:v>
      </x:c>
      <x:c r="F325" s="23">
        <x:v>1.5548591493353077</x:v>
      </x:c>
      <x:c r="G325" s="18">
        <x:v>0.49872122762148002</x:v>
      </x:c>
      <x:c r="H325" s="18">
        <x:v>0.40074711145859998</x:v>
      </x:c>
      <x:c r="I325" s="18">
        <x:v>0.55391804457225002</x:v>
      </x:c>
      <x:c r="J325" s="18">
        <x:v>0.57844040547053999</x:v>
      </x:c>
      <x:c r="K325" s="19">
        <x:v>0.15054155418154999</x:v>
      </x:c>
      <x:c r="L325" s="19">
        <x:v>0.15054155418154999</x:v>
      </x:c>
      <x:c r="M325" s="18">
        <x:v>0.11182748702933001</x:v>
      </x:c>
      <x:c r="N325" s="18">
        <x:v>0.11182748702933001</x:v>
      </x:c>
      <x:c r="O325" s="13">
        <x:v>1.3133701126572337</x:v>
      </x:c>
      <x:c r="P325" s="26" t="n">
        <x:v>1.4608</x:v>
      </x:c>
      <x:c r="Q325" s="26" t="n">
        <x:v>1.3467</x:v>
      </x:c>
    </x:row>
    <x:row r="326">
      <x:c r="A326" s="9">
        <x:v>44322</x:v>
      </x:c>
      <x:c r="B326" s="8">
        <x:v>82.44321669736</x:v>
      </x:c>
      <x:c r="C326" s="8">
        <x:v>29.114642451759</x:v>
      </x:c>
      <x:c r="D326" s="8">
        <x:v>54.307692307692001</x:v>
      </x:c>
      <x:c r="E326" s="8">
        <x:v>54.306640625</x:v>
      </x:c>
      <x:c r="F326" s="23">
        <x:v>1.5504304802045277</x:v>
      </x:c>
      <x:c r="G326" s="18">
        <x:v>0.48689258312020001</x:v>
      </x:c>
      <x:c r="H326" s="18">
        <x:v>0.38823733819825001</x:v>
      </x:c>
      <x:c r="I326" s="18">
        <x:v>0.55200095854301001</x:v>
      </x:c>
      <x:c r="J326" s="18">
        <x:v>0.57408493176976993</x:v>
      </x:c>
      <x:c r="K326" s="19">
        <x:v>0.14641612507057</x:v>
      </x:c>
      <x:c r="L326" s="19">
        <x:v>0.14641612507057</x:v>
      </x:c>
      <x:c r="M326" s="18">
        <x:v>0.10645641974275</x:v>
      </x:c>
      <x:c r="N326" s="18">
        <x:v>0.10645641974275</x:v>
      </x:c>
      <x:c r="O326" s="13">
        <x:v>1.312769890469595</x:v>
      </x:c>
      <x:c r="P326" s="26" t="n">
        <x:v>1.4621</x:v>
      </x:c>
      <x:c r="Q326" s="26" t="n">
        <x:v>1.3625</x:v>
      </x:c>
    </x:row>
    <x:row r="327">
      <x:c r="A327" s="9">
        <x:v>44323</x:v>
      </x:c>
      <x:c r="B327" s="8">
        <x:v>76.058931860037006</x:v>
      </x:c>
      <x:c r="C327" s="8">
        <x:v>24.290578887628001</x:v>
      </x:c>
      <x:c r="D327" s="8">
        <x:v>56.461538461537998</x:v>
      </x:c>
      <x:c r="E327" s="8">
        <x:v>48.427734375</x:v>
      </x:c>
      <x:c r="F327" s="23">
        <x:v>1.5130969589605074</x:v>
      </x:c>
      <x:c r="G327" s="18">
        <x:v>0.47458439897698002</x:v>
      </x:c>
      <x:c r="H327" s="18">
        <x:v>0.37320823560073002</x:v>
      </x:c>
      <x:c r="I327" s="18">
        <x:v>0.55164150491252995</x:v>
      </x:c>
      <x:c r="J327" s="18">
        <x:v>0.57525755927788003</x:v>
      </x:c>
      <x:c r="K327" s="19">
        <x:v>0.14934425572832</x:v>
      </x:c>
      <x:c r="L327" s="19">
        <x:v>0.14934425572832</x:v>
      </x:c>
      <x:c r="M327" s="18">
        <x:v>0.114389456766</x:v>
      </x:c>
      <x:c r="N327" s="18">
        <x:v>0.114389456766</x:v>
      </x:c>
      <x:c r="O327" s="13">
        <x:v>1.3017573784895748</x:v>
      </x:c>
      <x:c r="P327" s="26" t="n">
        <x:v>1.462</x:v>
      </x:c>
      <x:c r="Q327" s="26" t="n">
        <x:v>1.3786</x:v>
      </x:c>
    </x:row>
    <x:row r="328">
      <x:c r="A328" s="9">
        <x:v>44326</x:v>
      </x:c>
      <x:c r="B328" s="8">
        <x:v>76.120319214242002</x:v>
      </x:c>
      <x:c r="C328" s="8">
        <x:v>24.006810442679001</x:v>
      </x:c>
      <x:c r="D328" s="8">
        <x:v>60.538461538462002</x:v>
      </x:c>
      <x:c r="E328" s="8">
        <x:v>47.3828125</x:v>
      </x:c>
      <x:c r="F328" s="23">
        <x:v>1.5201210092384576</x:v>
      </x:c>
      <x:c r="G328" s="18">
        <x:v>0.45588235294118001</x:v>
      </x:c>
      <x:c r="H328" s="18">
        <x:v>0.35418295543393002</x:v>
      </x:c>
      <x:c r="I328" s="18">
        <x:v>0.54756769710040998</x:v>
      </x:c>
      <x:c r="J328" s="18">
        <x:v>0.57048329014321997</x:v>
      </x:c>
      <x:c r="K328" s="19">
        <x:v>0.13530006019363999</x:v>
      </x:c>
      <x:c r="L328" s="19">
        <x:v>0.13530006019363999</x:v>
      </x:c>
      <x:c r="M328" s="18">
        <x:v>0.10767130595529001</x:v>
      </x:c>
      <x:c r="N328" s="18">
        <x:v>0.10767130595529001</x:v>
      </x:c>
      <x:c r="O328" s="13">
        <x:v>1.3066081312030948</x:v>
      </x:c>
      <x:c r="P328" s="26" t="n">
        <x:v>1.4632</x:v>
      </x:c>
      <x:c r="Q328" s="26" t="n">
        <x:v>1.3822</x:v>
      </x:c>
    </x:row>
    <x:row r="329">
      <x:c r="A329" s="9">
        <x:v>44327</x:v>
      </x:c>
      <x:c r="B329" s="8">
        <x:v>74.708410067526003</x:v>
      </x:c>
      <x:c r="C329" s="8">
        <x:v>23.893303064699001</x:v>
      </x:c>
      <x:c r="D329" s="8">
        <x:v>55.384615384615003</x:v>
      </x:c>
      <x:c r="E329" s="8">
        <x:v>46.71875</x:v>
      </x:c>
      <x:c r="F329" s="23">
        <x:v>1.5017626962921</x:v>
      </x:c>
      <x:c r="G329" s="18">
        <x:v>0.45132672634271004</x:v>
      </x:c>
      <x:c r="H329" s="18">
        <x:v>0.35435670228477001</x:v>
      </x:c>
      <x:c r="I329" s="18">
        <x:v>0.55739276300023999</x:v>
      </x:c>
      <x:c r="J329" s="18">
        <x:v>0.58195828799488003</x:v>
      </x:c>
      <x:c r="K329" s="19">
        <x:v>0.13859096937272999</x:v>
      </x:c>
      <x:c r="L329" s="19">
        <x:v>0.13859096937272999</x:v>
      </x:c>
      <x:c r="M329" s="18">
        <x:v>0.11532431562835001</x:v>
      </x:c>
      <x:c r="N329" s="18">
        <x:v>0.11532431562835001</x:v>
      </x:c>
      <x:c r="O329" s="13">
        <x:v>1.3061402578567813</x:v>
      </x:c>
      <x:c r="P329" s="26" t="n">
        <x:v>1.4641</x:v>
      </x:c>
      <x:c r="Q329" s="26" t="n">
        <x:v>1.3821</x:v>
      </x:c>
    </x:row>
    <x:row r="330">
      <x:c r="A330" s="9">
        <x:v>44328</x:v>
      </x:c>
      <x:c r="B330" s="8">
        <x:v>75.076734192756007</x:v>
      </x:c>
      <x:c r="C330" s="8">
        <x:v>24.858115777525999</x:v>
      </x:c>
      <x:c r="D330" s="8">
        <x:v>58.384615384615003</x:v>
      </x:c>
      <x:c r="E330" s="8">
        <x:v>47.568359375</x:v>
      </x:c>
      <x:c r="F330" s="23">
        <x:v>1.5147195618247427</x:v>
      </x:c>
      <x:c r="G330" s="18">
        <x:v>0.45492327365728996</x:v>
      </x:c>
      <x:c r="H330" s="18">
        <x:v>0.35791851272696001</x:v>
      </x:c>
      <x:c r="I330" s="18">
        <x:v>0.54780733285406003</x:v>
      </x:c>
      <x:c r="J330" s="18">
        <x:v>0.57341485895208</x:v>
      </x:c>
      <x:c r="K330" s="19">
        <x:v>0.13954106253726001</x:v>
      </x:c>
      <x:c r="L330" s="19">
        <x:v>0.13954106253726001</x:v>
      </x:c>
      <x:c r="M330" s="18">
        <x:v>0.11798797979467</x:v>
      </x:c>
      <x:c r="N330" s="18">
        <x:v>0.11798797979467</x:v>
      </x:c>
      <x:c r="O330" s="13">
        <x:v>1.3184497530274975</x:v>
      </x:c>
      <x:c r="P330" s="26" t="n">
        <x:v>1.4645</x:v>
      </x:c>
      <x:c r="Q330" s="26" t="n">
        <x:v>1.3838</x:v>
      </x:c>
    </x:row>
    <x:row r="331">
      <x:c r="A331" s="9">
        <x:v>44329</x:v>
      </x:c>
      <x:c r="B331" s="8">
        <x:v>74.094536525476002</x:v>
      </x:c>
      <x:c r="C331" s="8">
        <x:v>23.382519863791</x:v>
      </x:c>
      <x:c r="D331" s="8">
        <x:v>54.076923076923002</x:v>
      </x:c>
      <x:c r="E331" s="8">
        <x:v>45.390625</x:v>
      </x:c>
      <x:c r="F331" s="23">
        <x:v>1.4923615111654751</x:v>
      </x:c>
      <x:c r="G331" s="18">
        <x:v>0.45804028132992003</x:v>
      </x:c>
      <x:c r="H331" s="18">
        <x:v>0.36643210841802998</x:v>
      </x:c>
      <x:c r="I331" s="18">
        <x:v>0.56158638868918997</x:v>
      </x:c>
      <x:c r="J331" s="18">
        <x:v>0.59108803090747997</x:v>
      </x:c>
      <x:c r="K331" s="19">
        <x:v>0.15327809265726</x:v>
      </x:c>
      <x:c r="L331" s="19">
        <x:v>0.15327809265726</x:v>
      </x:c>
      <x:c r="M331" s="18">
        <x:v>0.13194751478041999</x:v>
      </x:c>
      <x:c r="N331" s="18">
        <x:v>0.13194751478041999</x:v>
      </x:c>
      <x:c r="O331" s="13">
        <x:v>1.3054822209810801</x:v>
      </x:c>
      <x:c r="P331" s="26" t="n">
        <x:v>1.4645</x:v>
      </x:c>
      <x:c r="Q331" s="26" t="n">
        <x:v>1.3775</x:v>
      </x:c>
    </x:row>
    <x:row r="332">
      <x:c r="A332" s="9">
        <x:v>44330</x:v>
      </x:c>
      <x:c r="B332" s="8">
        <x:v>76.427255985266996</x:v>
      </x:c>
      <x:c r="C332" s="8">
        <x:v>26.447219069239999</x:v>
      </x:c>
      <x:c r="D332" s="8">
        <x:v>53.153846153845997</x:v>
      </x:c>
      <x:c r="E332" s="8">
        <x:v>48.80859375</x:v>
      </x:c>
      <x:c r="F332" s="23">
        <x:v>1.5120922873958826</x:v>
      </x:c>
      <x:c r="G332" s="18">
        <x:v>0.44213554987212</x:v>
      </x:c>
      <x:c r="H332" s="18">
        <x:v>0.34957866388672004</x:v>
      </x:c>
      <x:c r="I332" s="18">
        <x:v>0.54085789599807998</x:v>
      </x:c>
      <x:c r="J332" s="18">
        <x:v>0.56713292574614005</x:v>
      </x:c>
      <x:c r="K332" s="19">
        <x:v>0.14513687991431001</x:v>
      </x:c>
      <x:c r="L332" s="19">
        <x:v>0.14513687991431001</x:v>
      </x:c>
      <x:c r="M332" s="18">
        <x:v>0.12693948625848001</x:v>
      </x:c>
      <x:c r="N332" s="18">
        <x:v>0.12693948625848001</x:v>
      </x:c>
      <x:c r="O332" s="13">
        <x:v>1.3242105280605689</x:v>
      </x:c>
      <x:c r="P332" s="26" t="n">
        <x:v>1.4648</x:v>
      </x:c>
      <x:c r="Q332" s="26" t="n">
        <x:v>1.3832</x:v>
      </x:c>
    </x:row>
    <x:row r="333">
      <x:c r="A333" s="9">
        <x:v>44333</x:v>
      </x:c>
      <x:c r="B333" s="8">
        <x:v>79.987722529159001</x:v>
      </x:c>
      <x:c r="C333" s="8">
        <x:v>29.909194097615998</x:v>
      </x:c>
      <x:c r="D333" s="8">
        <x:v>54.846153846154003</x:v>
      </x:c>
      <x:c r="E333" s="8">
        <x:v>53.69140625</x:v>
      </x:c>
      <x:c r="F333" s="23">
        <x:v>1.5460861918073223</x:v>
      </x:c>
      <x:c r="G333" s="18">
        <x:v>0.47426470588234998</x:v>
      </x:c>
      <x:c r="H333" s="18">
        <x:v>0.37746503344627003</x:v>
      </x:c>
      <x:c r="I333" s="18">
        <x:v>0.55883057752217002</x:v>
      </x:c>
      <x:c r="J333" s="18">
        <x:v>0.58237708358310003</x:v>
      </x:c>
      <x:c r="K333" s="19">
        <x:v>0.16084751069376002</x:v>
      </x:c>
      <x:c r="L333" s="19">
        <x:v>0.16084751069376002</x:v>
      </x:c>
      <x:c r="M333" s="18">
        <x:v>0.13952590133157</x:v>
      </x:c>
      <x:c r="N333" s="18">
        <x:v>0.13952590133157</x:v>
      </x:c>
      <x:c r="O333" s="13">
        <x:v>1.3281322918065388</x:v>
      </x:c>
      <x:c r="P333" s="26" t="n">
        <x:v>1.4647</x:v>
      </x:c>
      <x:c r="Q333" s="26" t="n">
        <x:v>1.3993</x:v>
      </x:c>
    </x:row>
    <x:row r="334">
      <x:c r="A334" s="9">
        <x:v>44334</x:v>
      </x:c>
      <x:c r="B334" s="8">
        <x:v>80.540208717004006</x:v>
      </x:c>
      <x:c r="C334" s="8">
        <x:v>30.079455164586001</x:v>
      </x:c>
      <x:c r="D334" s="8">
        <x:v>56</x:v>
      </x:c>
      <x:c r="E334" s="8">
        <x:v>53.564453125</x:v>
      </x:c>
      <x:c r="F334" s="23">
        <x:v>1.550460292516475</x:v>
      </x:c>
      <x:c r="G334" s="18">
        <x:v>0.49600383631714001</x:v>
      </x:c>
      <x:c r="H334" s="18">
        <x:v>0.39683780731474</x:v>
      </x:c>
      <x:c r="I334" s="18">
        <x:v>0.57153127246585</x:v>
      </x:c>
      <x:c r="J334" s="18">
        <x:v>0.59159058552073995</x:v>
      </x:c>
      <x:c r="K334" s="19">
        <x:v>0.15991351227844</x:v>
      </x:c>
      <x:c r="L334" s="19">
        <x:v>0.15991351227844</x:v>
      </x:c>
      <x:c r="M334" s="18">
        <x:v>0.12463390413848</x:v>
      </x:c>
      <x:c r="N334" s="18">
        <x:v>0.12463390413848</x:v>
      </x:c>
      <x:c r="O334" s="13">
        <x:v>1.332187494986075</x:v>
      </x:c>
      <x:c r="P334" s="26" t="n">
        <x:v>1.4651</x:v>
      </x:c>
      <x:c r="Q334" s="26" t="n">
        <x:v>1.409</x:v>
      </x:c>
    </x:row>
    <x:row r="335">
      <x:c r="A335" s="9">
        <x:v>44335</x:v>
      </x:c>
      <x:c r="B335" s="8">
        <x:v>81.645181092694997</x:v>
      </x:c>
      <x:c r="C335" s="8">
        <x:v>31.498297389329998</x:v>
      </x:c>
      <x:c r="D335" s="8">
        <x:v>53.307692307692001</x:v>
      </x:c>
      <x:c r="E335" s="8">
        <x:v>57.578125</x:v>
      </x:c>
      <x:c r="F335" s="23">
        <x:v>1.5600732394742924</x:v>
      </x:c>
      <x:c r="G335" s="18">
        <x:v>0.49640345268541997</x:v>
      </x:c>
      <x:c r="H335" s="18">
        <x:v>0.39840152897228998</x:v>
      </x:c>
      <x:c r="I335" s="18">
        <x:v>0.57368799424873995</x:v>
      </x:c>
      <x:c r="J335" s="18">
        <x:v>0.59686740934583005</x:v>
      </x:c>
      <x:c r="K335" s="19">
        <x:v>0.16522059416569002</x:v>
      </x:c>
      <x:c r="L335" s="19">
        <x:v>0.16522059416569002</x:v>
      </x:c>
      <x:c r="M335" s="18">
        <x:v>0.13084919315246998</x:v>
      </x:c>
      <x:c r="N335" s="18">
        <x:v>0.13084919315246998</x:v>
      </x:c>
      <x:c r="O335" s="13">
        <x:v>1.3302782851536212</x:v>
      </x:c>
      <x:c r="P335" s="26" t="n">
        <x:v>1.4662</x:v>
      </x:c>
      <x:c r="Q335" s="26" t="n">
        <x:v>1.4111</x:v>
      </x:c>
    </x:row>
    <x:row r="336">
      <x:c r="A336" s="9">
        <x:v>44336</x:v>
      </x:c>
      <x:c r="B336" s="8">
        <x:v>82.320441988949995</x:v>
      </x:c>
      <x:c r="C336" s="8">
        <x:v>32.690124858116</x:v>
      </x:c>
      <x:c r="D336" s="8">
        <x:v>48</x:v>
      </x:c>
      <x:c r="E336" s="8">
        <x:v>58.3984375</x:v>
      </x:c>
      <x:c r="F336" s="23">
        <x:v>1.5535225108676651</x:v>
      </x:c>
      <x:c r="G336" s="18">
        <x:v>0.49144820971866998</x:v>
      </x:c>
      <x:c r="H336" s="18">
        <x:v>0.39379723742506995</x:v>
      </x:c>
      <x:c r="I336" s="18">
        <x:v>0.56985382219027003</x:v>
      </x:c>
      <x:c r="J336" s="18">
        <x:v>0.59309824951486001</x:v>
      </x:c>
      <x:c r="K336" s="19">
        <x:v>0.16560273668217998</x:v>
      </x:c>
      <x:c r="L336" s="19">
        <x:v>0.16560273668217998</x:v>
      </x:c>
      <x:c r="M336" s="18">
        <x:v>0.13141164450787002</x:v>
      </x:c>
      <x:c r="N336" s="18">
        <x:v>0.13141164450787002</x:v>
      </x:c>
      <x:c r="O336" s="13">
        <x:v>1.3265634801967501</x:v>
      </x:c>
      <x:c r="P336" s="26" t="n">
        <x:v>1.4674</x:v>
      </x:c>
      <x:c r="Q336" s="26" t="n">
        <x:v>1.4125</x:v>
      </x:c>
    </x:row>
    <x:row r="337">
      <x:c r="A337" s="9">
        <x:v>44337</x:v>
      </x:c>
      <x:c r="B337" s="8">
        <x:v>80.417434008594</x:v>
      </x:c>
      <x:c r="C337" s="8">
        <x:v>31.725312145288999</x:v>
      </x:c>
      <x:c r="D337" s="8">
        <x:v>49.846153846154003</x:v>
      </x:c>
      <x:c r="E337" s="8">
        <x:v>57.587890625</x:v>
      </x:c>
      <x:c r="F337" s="23">
        <x:v>1.5489419765625925</x:v>
      </x:c>
      <x:c r="G337" s="18">
        <x:v>0.49696291560101996</x:v>
      </x:c>
      <x:c r="H337" s="18">
        <x:v>0.39718530101642002</x:v>
      </x:c>
      <x:c r="I337" s="18">
        <x:v>0.55403786244907993</x:v>
      </x:c>
      <x:c r="J337" s="18">
        <x:v>0.57969679208086</x:v>
      </x:c>
      <x:c r="K337" s="19">
        <x:v>0.16450464726901998</x:v>
      </x:c>
      <x:c r="L337" s="19">
        <x:v>0.16450464726901998</x:v>
      </x:c>
      <x:c r="M337" s="18">
        <x:v>0.12780783794429001</x:v>
      </x:c>
      <x:c r="N337" s="18">
        <x:v>0.12780783794429001</x:v>
      </x:c>
      <x:c r="O337" s="13">
        <x:v>1.32421111944679</x:v>
      </x:c>
      <x:c r="P337" s="26" t="n">
        <x:v>1.4684</x:v>
      </x:c>
      <x:c r="Q337" s="26" t="n">
        <x:v>1.4134</x:v>
      </x:c>
    </x:row>
    <x:row r="338">
      <x:c r="A338" s="9">
        <x:v>44340</x:v>
      </x:c>
      <x:c r="B338" s="8">
        <x:v>81.338244321670004</x:v>
      </x:c>
      <x:c r="C338" s="8">
        <x:v>33.144154370034002</x:v>
      </x:c>
      <x:c r="D338" s="8">
        <x:v>49.307692307692001</x:v>
      </x:c>
      <x:c r="E338" s="8">
        <x:v>59.27734375</x:v>
      </x:c>
      <x:c r="F338" s="23">
        <x:v>1.5576685868734899</x:v>
      </x:c>
      <x:c r="G338" s="18">
        <x:v>0.48177749360614003</x:v>
      </x:c>
      <x:c r="H338" s="18">
        <x:v>0.38823733819825001</x:v>
      </x:c>
      <x:c r="I338" s="18">
        <x:v>0.54948478312964</x:v>
      </x:c>
      <x:c r="J338" s="18">
        <x:v>0.58262836088973002</x:v>
      </x:c>
      <x:c r="K338" s="19">
        <x:v>0.16406245481210999</x:v>
      </x:c>
      <x:c r="L338" s="19">
        <x:v>0.16406245481210999</x:v>
      </x:c>
      <x:c r="M338" s="18">
        <x:v>0.13171803506317001</x:v>
      </x:c>
      <x:c r="N338" s="18">
        <x:v>0.13171803506317001</x:v>
      </x:c>
      <x:c r="O338" s="13">
        <x:v>1.3295979561074676</x:v>
      </x:c>
      <x:c r="P338" s="26" t="n">
        <x:v>1.469</x:v>
      </x:c>
      <x:c r="Q338" s="26" t="n">
        <x:v>1.4185</x:v>
      </x:c>
    </x:row>
    <x:row r="339">
      <x:c r="A339" s="9">
        <x:v>44341</x:v>
      </x:c>
      <x:c r="B339" s="8">
        <x:v>83.609576427256002</x:v>
      </x:c>
      <x:c r="C339" s="8">
        <x:v>36.322360953462002</x:v>
      </x:c>
      <x:c r="D339" s="8">
        <x:v>51.615384615384997</x:v>
      </x:c>
      <x:c r="E339" s="8">
        <x:v>63.57421875</x:v>
      </x:c>
      <x:c r="F339" s="23">
        <x:v>1.5878038518652575</x:v>
      </x:c>
      <x:c r="G339" s="18">
        <x:v>0.48729219948849001</x:v>
      </x:c>
      <x:c r="H339" s="18">
        <x:v>0.39318912344714002</x:v>
      </x:c>
      <x:c r="I339" s="18">
        <x:v>0.54816678648453998</x:v>
      </x:c>
      <x:c r="J339" s="18">
        <x:v>0.58338219288678994</x:v>
      </x:c>
      <x:c r="K339" s="19">
        <x:v>0.17438806272568999</x:v>
      </x:c>
      <x:c r="L339" s="19">
        <x:v>0.17438806272568999</x:v>
      </x:c>
      <x:c r="M339" s="18">
        <x:v>0.1379886105507</x:v>
      </x:c>
      <x:c r="N339" s="18">
        <x:v>0.1379886105507</x:v>
      </x:c>
      <x:c r="O339" s="13">
        <x:v>1.3507668803747364</x:v>
      </x:c>
      <x:c r="P339" s="26" t="n">
        <x:v>1.469</x:v>
      </x:c>
      <x:c r="Q339" s="26" t="n">
        <x:v>1.414</x:v>
      </x:c>
    </x:row>
    <x:row r="340">
      <x:c r="A340" s="9">
        <x:v>44342</x:v>
      </x:c>
      <x:c r="B340" s="8">
        <x:v>82.320441988949995</x:v>
      </x:c>
      <x:c r="C340" s="8">
        <x:v>34.279228149829997</x:v>
      </x:c>
      <x:c r="D340" s="8">
        <x:v>53.076923076923002</x:v>
      </x:c>
      <x:c r="E340" s="8">
        <x:v>60.869140625</x:v>
      </x:c>
      <x:c r="F340" s="23">
        <x:v>1.5763643346017575</x:v>
      </x:c>
      <x:c r="G340" s="18">
        <x:v>0.53412723785166005</x:v>
      </x:c>
      <x:c r="H340" s="18">
        <x:v>0.43262965858744001</x:v>
      </x:c>
      <x:c r="I340" s="18">
        <x:v>0.57069254732805996</x:v>
      </x:c>
      <x:c r="J340" s="18">
        <x:v>0.60323310165399002</x:v>
      </x:c>
      <x:c r="K340" s="19">
        <x:v>0.18837342979645</x:v>
      </x:c>
      <x:c r="L340" s="19">
        <x:v>0.18837342979645</x:v>
      </x:c>
      <x:c r="M340" s="18">
        <x:v>0.14435281899192001</x:v>
      </x:c>
      <x:c r="N340" s="18">
        <x:v>0.14435281899192001</x:v>
      </x:c>
      <x:c r="O340" s="13">
        <x:v>1.3552629912323775</x:v>
      </x:c>
      <x:c r="P340" s="26" t="n">
        <x:v>1.4696</x:v>
      </x:c>
      <x:c r="Q340" s="26" t="n">
        <x:v>1.4269</x:v>
      </x:c>
    </x:row>
    <x:row r="341">
      <x:c r="A341" s="9">
        <x:v>44343</x:v>
      </x:c>
      <x:c r="B341" s="8">
        <x:v>84.837323511356999</x:v>
      </x:c>
      <x:c r="C341" s="8">
        <x:v>35.981838819522999</x:v>
      </x:c>
      <x:c r="D341" s="8">
        <x:v>54.615384615384997</x:v>
      </x:c>
      <x:c r="E341" s="8">
        <x:v>63.720703125</x:v>
      </x:c>
      <x:c r="F341" s="23">
        <x:v>1.5978881251781627</x:v>
      </x:c>
      <x:c r="G341" s="18">
        <x:v>0.53388746803068998</x:v>
      </x:c>
      <x:c r="H341" s="18">
        <x:v>0.43262965858744001</x:v>
      </x:c>
      <x:c r="I341" s="18">
        <x:v>0.57368799424873995</x:v>
      </x:c>
      <x:c r="J341" s="18">
        <x:v>0.60834240727465005</x:v>
      </x:c>
      <x:c r="K341" s="19">
        <x:v>0.19358929612954998</x:v>
      </x:c>
      <x:c r="L341" s="19">
        <x:v>0.19358929612954998</x:v>
      </x:c>
      <x:c r="M341" s="18">
        <x:v>0.15318890472919999</x:v>
      </x:c>
      <x:c r="N341" s="18">
        <x:v>0.15318890472919999</x:v>
      </x:c>
      <x:c r="O341" s="13">
        <x:v>1.3668613221615062</x:v>
      </x:c>
      <x:c r="P341" s="26" t="n">
        <x:v>1.4695</x:v>
      </x:c>
      <x:c r="Q341" s="26" t="n">
        <x:v>1.4174</x:v>
      </x:c>
    </x:row>
    <x:row r="342">
      <x:c r="A342" s="9">
        <x:v>44344</x:v>
      </x:c>
      <x:c r="B342" s="8">
        <x:v>84.898710865561995</x:v>
      </x:c>
      <x:c r="C342" s="8">
        <x:v>36.776390465379997</x:v>
      </x:c>
      <x:c r="D342" s="8">
        <x:v>55.538461538462002</x:v>
      </x:c>
      <x:c r="E342" s="8">
        <x:v>66.30859375</x:v>
      </x:c>
      <x:c r="F342" s="23">
        <x:v>1.6088053915485099</x:v>
      </x:c>
      <x:c r="G342" s="18">
        <x:v>0.53732416879794997</x:v>
      </x:c>
      <x:c r="H342" s="18">
        <x:v>0.43879767179220003</x:v>
      </x:c>
      <x:c r="I342" s="18">
        <x:v>0.59261921878743995</x:v>
      </x:c>
      <x:c r="J342" s="18">
        <x:v>0.63078984844188002</x:v>
      </x:c>
      <x:c r="K342" s="19">
        <x:v>0.20441985883683</x:v>
      </x:c>
      <x:c r="L342" s="19">
        <x:v>0.20441985883683</x:v>
      </x:c>
      <x:c r="M342" s="18">
        <x:v>0.16325997589945998</x:v>
      </x:c>
      <x:c r="N342" s="18">
        <x:v>0.16325997589945998</x:v>
      </x:c>
      <x:c r="O342" s="13">
        <x:v>1.3644702457539413</x:v>
      </x:c>
      <x:c r="P342" s="26" t="n">
        <x:v>1.4693</x:v>
      </x:c>
      <x:c r="Q342" s="26" t="n">
        <x:v>1.4112</x:v>
      </x:c>
    </x:row>
    <x:row r="343">
      <x:c r="A343" s="9">
        <x:v>44347</x:v>
      </x:c>
      <x:c r="B343" s="8">
        <x:v>89.502762430939001</x:v>
      </x:c>
      <x:c r="C343" s="8">
        <x:v>39.954597048807997</x:v>
      </x:c>
      <x:c r="D343" s="8">
        <x:v>56.615384615384997</x:v>
      </x:c>
      <x:c r="E343" s="8">
        <x:v>72.48046875</x:v>
      </x:c>
      <x:c r="F343" s="23">
        <x:v>1.6463830321128299</x:v>
      </x:c>
      <x:c r="G343" s="18">
        <x:v>0.53324808184143002</x:v>
      </x:c>
      <x:c r="H343" s="18">
        <x:v>0.43584397532795</x:v>
      </x:c>
      <x:c r="I343" s="18">
        <x:v>0.59094176851185998</x:v>
      </x:c>
      <x:c r="J343" s="18">
        <x:v>0.62785827963301</x:v>
      </x:c>
      <x:c r="K343" s="19">
        <x:v>0.20249793741118002</x:v>
      </x:c>
      <x:c r="L343" s="19">
        <x:v>0.20249793741118002</x:v>
      </x:c>
      <x:c r="M343" s="18">
        <x:v>0.16143699294746</x:v>
      </x:c>
      <x:c r="N343" s="18">
        <x:v>0.16143699294746</x:v>
      </x:c>
      <x:c r="O343" s="13">
        <x:v>1.3802520431142162</x:v>
      </x:c>
      <x:c r="P343" s="26" t="n">
        <x:v>1.4698</x:v>
      </x:c>
      <x:c r="Q343" s="26" t="n">
        <x:v>1.4192</x:v>
      </x:c>
    </x:row>
    <x:row r="344">
      <x:c r="A344" s="9">
        <x:v>44348</x:v>
      </x:c>
      <x:c r="B344" s="8">
        <x:v>90.239410681400003</x:v>
      </x:c>
      <x:c r="C344" s="8">
        <x:v>39.160045402950999</x:v>
      </x:c>
      <x:c r="D344" s="8">
        <x:v>58.615384615384997</x:v>
      </x:c>
      <x:c r="E344" s="8">
        <x:v>72.021484375</x:v>
      </x:c>
      <x:c r="F344" s="23">
        <x:v>1.6500908126868401</x:v>
      </x:c>
      <x:c r="G344" s="18">
        <x:v>0.53924232736573008</x:v>
      </x:c>
      <x:c r="H344" s="18">
        <x:v>0.44340196333941001</x:v>
      </x:c>
      <x:c r="I344" s="18">
        <x:v>0.60543973160796005</x:v>
      </x:c>
      <x:c r="J344" s="18">
        <x:v>0.64938437059874998</x:v>
      </x:c>
      <x:c r="K344" s="19">
        <x:v>0.22405653065107001</x:v>
      </x:c>
      <x:c r="L344" s="19">
        <x:v>0.22405653065107001</x:v>
      </x:c>
      <x:c r="M344" s="18">
        <x:v>0.17821744534987002</x:v>
      </x:c>
      <x:c r="N344" s="18">
        <x:v>0.17821744534987002</x:v>
      </x:c>
      <x:c r="O344" s="13">
        <x:v>1.3877802949780313</x:v>
      </x:c>
      <x:c r="P344" s="26" t="n">
        <x:v>1.4702</x:v>
      </x:c>
      <x:c r="Q344" s="26" t="n">
        <x:v>1.4277</x:v>
      </x:c>
    </x:row>
    <x:row r="345">
      <x:c r="A345" s="9">
        <x:v>44349</x:v>
      </x:c>
      <x:c r="B345" s="8">
        <x:v>88.090853284223002</x:v>
      </x:c>
      <x:c r="C345" s="8">
        <x:v>37.627695800227002</x:v>
      </x:c>
      <x:c r="D345" s="8">
        <x:v>56.076923076923002</x:v>
      </x:c>
      <x:c r="E345" s="8">
        <x:v>69.873046875</x:v>
      </x:c>
      <x:c r="F345" s="23">
        <x:v>1.6291712975909325</x:v>
      </x:c>
      <x:c r="G345" s="18">
        <x:v>0.54483695652174002</x:v>
      </x:c>
      <x:c r="H345" s="18">
        <x:v>0.44687690035618</x:v>
      </x:c>
      <x:c r="I345" s="18">
        <x:v>0.61394680086268993</x:v>
      </x:c>
      <x:c r="J345" s="18">
        <x:v>0.65750900413050006</x:v>
      </x:c>
      <x:c r="K345" s="19">
        <x:v>0.23130823905660003</x:v>
      </x:c>
      <x:c r="L345" s="19">
        <x:v>0.23130823905660003</x:v>
      </x:c>
      <x:c r="M345" s="18">
        <x:v>0.18822810991996999</x:v>
      </x:c>
      <x:c r="N345" s="18">
        <x:v>0.18822810991996999</x:v>
      </x:c>
      <x:c r="O345" s="13">
        <x:v>1.374937503743795</x:v>
      </x:c>
      <x:c r="P345" s="26" t="n">
        <x:v>1.4697</x:v>
      </x:c>
      <x:c r="Q345" s="26" t="n">
        <x:v>1.4082</x:v>
      </x:c>
    </x:row>
    <x:row r="346">
      <x:c r="A346" s="9">
        <x:v>44350</x:v>
      </x:c>
      <x:c r="B346" s="8">
        <x:v>85.573971761817006</x:v>
      </x:c>
      <x:c r="C346" s="8">
        <x:v>36.833144154369997</x:v>
      </x:c>
      <x:c r="D346" s="8">
        <x:v>56.230769230768999</x:v>
      </x:c>
      <x:c r="E346" s="8">
        <x:v>69.16015625</x:v>
      </x:c>
      <x:c r="F346" s="23">
        <x:v>1.6194951034923899</x:v>
      </x:c>
      <x:c r="G346" s="18">
        <x:v>0.53021099744246003</x:v>
      </x:c>
      <x:c r="H346" s="18">
        <x:v>0.43367213969246998</x:v>
      </x:c>
      <x:c r="I346" s="18">
        <x:v>0.60855499640545996</x:v>
      </x:c>
      <x:c r="J346" s="18">
        <x:v>0.64611776538105004</x:v>
      </x:c>
      <x:c r="K346" s="19">
        <x:v>0.21419416770118002</x:v>
      </x:c>
      <x:c r="L346" s="19">
        <x:v>0.21419416770118002</x:v>
      </x:c>
      <x:c r="M346" s="18">
        <x:v>0.17627789781328002</x:v>
      </x:c>
      <x:c r="N346" s="18">
        <x:v>0.17627789781328002</x:v>
      </x:c>
      <x:c r="O346" s="13">
        <x:v>1.37192870341234</x:v>
      </x:c>
      <x:c r="P346" s="26" t="n">
        <x:v>1.4703</x:v>
      </x:c>
      <x:c r="Q346" s="26" t="n">
        <x:v>1.3991</x:v>
      </x:c>
    </x:row>
    <x:row r="347">
      <x:c r="A347" s="9">
        <x:v>44351</x:v>
      </x:c>
      <x:c r="B347" s="8">
        <x:v>86.433394720688</x:v>
      </x:c>
      <x:c r="C347" s="8">
        <x:v>38.706015891032997</x:v>
      </x:c>
      <x:c r="D347" s="8">
        <x:v>54.846153846154003</x:v>
      </x:c>
      <x:c r="E347" s="8">
        <x:v>71.97265625</x:v>
      </x:c>
      <x:c r="F347" s="23">
        <x:v>1.6298955517696876</x:v>
      </x:c>
      <x:c r="G347" s="18">
        <x:v>0.52046035805627</x:v>
      </x:c>
      <x:c r="H347" s="18">
        <x:v>0.42663539223351998</x:v>
      </x:c>
      <x:c r="I347" s="18">
        <x:v>0.60723699976036005</x:v>
      </x:c>
      <x:c r="J347" s="18">
        <x:v>0.64603400627883001</x:v>
      </x:c>
      <x:c r="K347" s="19">
        <x:v>0.21322609368400999</x:v>
      </x:c>
      <x:c r="L347" s="19">
        <x:v>0.21322609368400999</x:v>
      </x:c>
      <x:c r="M347" s="18">
        <x:v>0.17430534180085999</x:v>
      </x:c>
      <x:c r="N347" s="18">
        <x:v>0.17430534180085999</x:v>
      </x:c>
      <x:c r="O347" s="13">
        <x:v>1.3780169097850288</x:v>
      </x:c>
      <x:c r="P347" s="26" t="n">
        <x:v>1.4689</x:v>
      </x:c>
      <x:c r="Q347" s="26" t="n">
        <x:v>1.3869</x:v>
      </x:c>
    </x:row>
    <x:row r="348">
      <x:c r="A348" s="9">
        <x:v>44354</x:v>
      </x:c>
      <x:c r="B348" s="8">
        <x:v>86.372007366481995</x:v>
      </x:c>
      <x:c r="C348" s="8">
        <x:v>38.876276958002002</x:v>
      </x:c>
      <x:c r="D348" s="8">
        <x:v>56.846153846154003</x:v>
      </x:c>
      <x:c r="E348" s="8">
        <x:v>72.63671875</x:v>
      </x:c>
      <x:c r="F348" s="23">
        <x:v>1.6368278923015951</x:v>
      </x:c>
      <x:c r="G348" s="18">
        <x:v>0.52885230179027998</x:v>
      </x:c>
      <x:c r="H348" s="18">
        <x:v>0.4365389627313</x:v>
      </x:c>
      <x:c r="I348" s="18">
        <x:v>0.61023244668104004</x:v>
      </x:c>
      <x:c r="J348" s="18">
        <x:v>0.65549878552311003</x:v>
      </x:c>
      <x:c r="K348" s="19">
        <x:v>0.21892640119071999</x:v>
      </x:c>
      <x:c r="L348" s="19">
        <x:v>0.21892640119071999</x:v>
      </x:c>
      <x:c r="M348" s="18">
        <x:v>0.17757998958653001</x:v>
      </x:c>
      <x:c r="N348" s="18">
        <x:v>0.17757998958653001</x:v>
      </x:c>
      <x:c r="O348" s="13">
        <x:v>1.3883211222052387</x:v>
      </x:c>
      <x:c r="P348" s="26" t="n">
        <x:v>1.4679</x:v>
      </x:c>
      <x:c r="Q348" s="26" t="n">
        <x:v>1.3943</x:v>
      </x:c>
    </x:row>
    <x:row r="349">
      <x:c r="A349" s="9">
        <x:v>44355</x:v>
      </x:c>
      <x:c r="B349" s="8">
        <x:v>83.548189073051006</x:v>
      </x:c>
      <x:c r="C349" s="8">
        <x:v>37.627695800227002</x:v>
      </x:c>
      <x:c r="D349" s="8">
        <x:v>55.384615384615003</x:v>
      </x:c>
      <x:c r="E349" s="8">
        <x:v>70.498046875</x:v>
      </x:c>
      <x:c r="F349" s="23">
        <x:v>1.6176463678322324</x:v>
      </x:c>
      <x:c r="G349" s="18">
        <x:v>0.52877237851662007</x:v>
      </x:c>
      <x:c r="H349" s="18">
        <x:v>0.43940578577013001</x:v>
      </x:c>
      <x:c r="I349" s="18">
        <x:v>0.62796549245146993</x:v>
      </x:c>
      <x:c r="J349" s="18">
        <x:v>0.66923527936594995</x:v>
      </x:c>
      <x:c r="K349" s="19">
        <x:v>0.23258658606838001</x:v>
      </x:c>
      <x:c r="L349" s="19">
        <x:v>0.23258658606838001</x:v>
      </x:c>
      <x:c r="M349" s="18">
        <x:v>0.18800843470049</x:v>
      </x:c>
      <x:c r="N349" s="18">
        <x:v>0.18800843470049</x:v>
      </x:c>
      <x:c r="O349" s="13">
        <x:v>1.3790777503354612</x:v>
      </x:c>
      <x:c r="P349" s="26" t="n">
        <x:v>1.4675</x:v>
      </x:c>
      <x:c r="Q349" s="26" t="n">
        <x:v>1.3984</x:v>
      </x:c>
    </x:row>
    <x:row r="350">
      <x:c r="A350" s="9">
        <x:v>44356</x:v>
      </x:c>
      <x:c r="B350" s="8">
        <x:v>84.407612031921005</x:v>
      </x:c>
      <x:c r="C350" s="8">
        <x:v>38.989784335982002</x:v>
      </x:c>
      <x:c r="D350" s="8">
        <x:v>59.769230769231001</x:v>
      </x:c>
      <x:c r="E350" s="8">
        <x:v>71.943359375</x:v>
      </x:c>
      <x:c r="F350" s="23">
        <x:v>1.6377749662803351</x:v>
      </x:c>
      <x:c r="G350" s="18">
        <x:v>0.51566496163682995</x:v>
      </x:c>
      <x:c r="H350" s="18">
        <x:v>0.42411606289636</x:v>
      </x:c>
      <x:c r="I350" s="18">
        <x:v>0.62161514497963</x:v>
      </x:c>
      <x:c r="J350" s="18">
        <x:v>0.65273473491866996</x:v>
      </x:c>
      <x:c r="K350" s="19">
        <x:v>0.22324839820421002</x:v>
      </x:c>
      <x:c r="L350" s="19">
        <x:v>0.22324839820421002</x:v>
      </x:c>
      <x:c r="M350" s="18">
        <x:v>0.18599715092189001</x:v>
      </x:c>
      <x:c r="N350" s="18">
        <x:v>0.18599715092189001</x:v>
      </x:c>
      <x:c r="O350" s="13">
        <x:v>1.38345265825188</x:v>
      </x:c>
      <x:c r="P350" s="26" t="n">
        <x:v>1.4677</x:v>
      </x:c>
      <x:c r="Q350" s="26" t="n">
        <x:v>1.4006</x:v>
      </x:c>
    </x:row>
    <x:row r="351">
      <x:c r="A351" s="9">
        <x:v>44357</x:v>
      </x:c>
      <x:c r="B351" s="8">
        <x:v>86.310620012276999</x:v>
      </x:c>
      <x:c r="C351" s="8">
        <x:v>42.281498297389</x:v>
      </x:c>
      <x:c r="D351" s="8">
        <x:v>59.461538461537998</x:v>
      </x:c>
      <x:c r="E351" s="8">
        <x:v>75.029296875</x:v>
      </x:c>
      <x:c r="F351" s="23">
        <x:v>1.6577073841155101</x:v>
      </x:c>
      <x:c r="G351" s="18">
        <x:v>0.51926150895140999</x:v>
      </x:c>
      <x:c r="H351" s="18">
        <x:v>0.42872035444357998</x:v>
      </x:c>
      <x:c r="I351" s="18">
        <x:v>0.62940330697339997</x:v>
      </x:c>
      <x:c r="J351" s="18">
        <x:v>0.66094312762979002</x:v>
      </x:c>
      <x:c r="K351" s="19">
        <x:v>0.22568113032561002</x:v>
      </x:c>
      <x:c r="L351" s="19">
        <x:v>0.22568113032561002</x:v>
      </x:c>
      <x:c r="M351" s="18">
        <x:v>0.18896535368282</x:v>
      </x:c>
      <x:c r="N351" s="18">
        <x:v>0.18896535368282</x:v>
      </x:c>
      <x:c r="O351" s="13">
        <x:v>1.3950583659759137</x:v>
      </x:c>
      <x:c r="P351" s="26" t="n">
        <x:v>1.4681</x:v>
      </x:c>
      <x:c r="Q351" s="26" t="n">
        <x:v>1.3961</x:v>
      </x:c>
    </x:row>
    <x:row r="352">
      <x:c r="A352" s="9">
        <x:v>44358</x:v>
      </x:c>
      <x:c r="B352" s="8">
        <x:v>84.837323511356999</x:v>
      </x:c>
      <x:c r="C352" s="8">
        <x:v>41.713961407490999</x:v>
      </x:c>
      <x:c r="D352" s="8">
        <x:v>59.769230769231001</x:v>
      </x:c>
      <x:c r="E352" s="8">
        <x:v>74.462890625</x:v>
      </x:c>
      <x:c r="F352" s="23">
        <x:v>1.6519585157826975</x:v>
      </x:c>
      <x:c r="G352" s="18">
        <x:v>0.53308823529411997</x:v>
      </x:c>
      <x:c r="H352" s="18">
        <x:v>0.44036139344974001</x:v>
      </x:c>
      <x:c r="I352" s="18">
        <x:v>0.64234363767073999</x:v>
      </x:c>
      <x:c r="J352" s="18">
        <x:v>0.67962140888887002</x:v>
      </x:c>
      <x:c r="K352" s="19">
        <x:v>0.23911715630211</x:v>
      </x:c>
      <x:c r="L352" s="19">
        <x:v>0.23911715630211</x:v>
      </x:c>
      <x:c r="M352" s="18">
        <x:v>0.19340896994981002</x:v>
      </x:c>
      <x:c r="N352" s="18">
        <x:v>0.19340896994981002</x:v>
      </x:c>
      <x:c r="O352" s="13">
        <x:v>1.3861797318911513</x:v>
      </x:c>
      <x:c r="P352" s="26" t="n">
        <x:v>1.4675</x:v>
      </x:c>
      <x:c r="Q352" s="26" t="n">
        <x:v>1.4077</x:v>
      </x:c>
    </x:row>
    <x:row r="353">
      <x:c r="A353" s="9">
        <x:v>44362</x:v>
      </x:c>
      <x:c r="B353" s="8">
        <x:v>83.855125844075999</x:v>
      </x:c>
      <x:c r="C353" s="8">
        <x:v>42.792281498297001</x:v>
      </x:c>
      <x:c r="D353" s="8">
        <x:v>57.384615384615003</x:v>
      </x:c>
      <x:c r="E353" s="8">
        <x:v>75</x:v>
      </x:c>
      <x:c r="F353" s="23">
        <x:v>1.6475800568174699</x:v>
      </x:c>
      <x:c r="G353" s="18">
        <x:v>0.52349744245523999</x:v>
      </x:c>
      <x:c r="H353" s="18">
        <x:v>0.43028407610111996</x:v>
      </x:c>
      <x:c r="I353" s="18">
        <x:v>0.63431583992331997</x:v>
      </x:c>
      <x:c r="J353" s="18">
        <x:v>0.67166429356155011</x:v>
      </x:c>
      <x:c r="K353" s="19">
        <x:v>0.23099194849393001</x:v>
      </x:c>
      <x:c r="L353" s="19">
        <x:v>0.23099194849393001</x:v>
      </x:c>
      <x:c r="M353" s="18">
        <x:v>0.18384615305006002</x:v>
      </x:c>
      <x:c r="N353" s="18">
        <x:v>0.18384615305006002</x:v>
      </x:c>
      <x:c r="O353" s="13">
        <x:v>1.3762506800610574</x:v>
      </x:c>
      <x:c r="P353" s="26" t="n">
        <x:v>1.468</x:v>
      </x:c>
      <x:c r="Q353" s="26" t="n">
        <x:v>1.3856</x:v>
      </x:c>
    </x:row>
    <x:row r="354">
      <x:c r="A354" s="9">
        <x:v>44363</x:v>
      </x:c>
      <x:c r="B354" s="8">
        <x:v>77.163904235727003</x:v>
      </x:c>
      <x:c r="C354" s="8">
        <x:v>36.776390465379997</x:v>
      </x:c>
      <x:c r="D354" s="8">
        <x:v>51.615384615384997</x:v>
      </x:c>
      <x:c r="E354" s="8">
        <x:v>67.1484375</x:v>
      </x:c>
      <x:c r="F354" s="23">
        <x:v>1.5817602920412299</x:v>
      </x:c>
      <x:c r="G354" s="18">
        <x:v>0.51070971867007997</x:v>
      </x:c>
      <x:c r="H354" s="18">
        <x:v>0.42020675875250002</x:v>
      </x:c>
      <x:c r="I354" s="18">
        <x:v>0.61945842319674005</x:v>
      </x:c>
      <x:c r="J354" s="18">
        <x:v>0.65935170453346004</x:v>
      </x:c>
      <x:c r="K354" s="19">
        <x:v>0.224192258246</x:v>
      </x:c>
      <x:c r="L354" s="19">
        <x:v>0.224192258246</x:v>
      </x:c>
      <x:c r="M354" s="18">
        <x:v>0.17594715942184</x:v>
      </x:c>
      <x:c r="N354" s="18">
        <x:v>0.17594715942184</x:v>
      </x:c>
      <x:c r="O354" s="13">
        <x:v>1.3528103685644775</x:v>
      </x:c>
      <x:c r="P354" s="26" t="n">
        <x:v>1.4677</x:v>
      </x:c>
      <x:c r="Q354" s="26" t="n">
        <x:v>1.3825</x:v>
      </x:c>
    </x:row>
    <x:row r="355">
      <x:c r="A355" s="9">
        <x:v>44364</x:v>
      </x:c>
      <x:c r="B355" s="8">
        <x:v>79.251074278698994</x:v>
      </x:c>
      <x:c r="C355" s="8">
        <x:v>42.565266742337997</x:v>
      </x:c>
      <x:c r="D355" s="8">
        <x:v>52.615384615384997</x:v>
      </x:c>
      <x:c r="E355" s="8">
        <x:v>74.306640625</x:v>
      </x:c>
      <x:c r="F355" s="23">
        <x:v>1.621845915653555</x:v>
      </x:c>
      <x:c r="G355" s="18">
        <x:v>0.48433503836316999</x:v>
      </x:c>
      <x:c r="H355" s="18">
        <x:v>0.39640344018765</x:v>
      </x:c>
      <x:c r="I355" s="18">
        <x:v>0.59729211598370002</x:v>
      </x:c>
      <x:c r="J355" s="18">
        <x:v>0.62392160152046006</x:v>
      </x:c>
      <x:c r="K355" s="19">
        <x:v>0.19870757008266002</x:v>
      </x:c>
      <x:c r="L355" s="19">
        <x:v>0.19870757008266002</x:v>
      </x:c>
      <x:c r="M355" s="18">
        <x:v>0.16155780614776</x:v>
      </x:c>
      <x:c r="N355" s="18">
        <x:v>0.16155780614776</x:v>
      </x:c>
      <x:c r="O355" s="13">
        <x:v>1.3683098245613676</x:v>
      </x:c>
      <x:c r="P355" s="26" t="n">
        <x:v>1.4672</x:v>
      </x:c>
      <x:c r="Q355" s="26" t="n">
        <x:v>1.3577</x:v>
      </x:c>
    </x:row>
    <x:row r="356">
      <x:c r="A356" s="9">
        <x:v>44365</x:v>
      </x:c>
      <x:c r="B356" s="8">
        <x:v>81.645181092694997</x:v>
      </x:c>
      <x:c r="C356" s="8">
        <x:v>44.211123723042</x:v>
      </x:c>
      <x:c r="D356" s="8">
        <x:v>52.076923076923002</x:v>
      </x:c>
      <x:c r="E356" s="8">
        <x:v>79.306640625</x:v>
      </x:c>
      <x:c r="F356" s="23">
        <x:v>1.6430996712941499</x:v>
      </x:c>
      <x:c r="G356" s="18">
        <x:v>0.49280690537083999</x:v>
      </x:c>
      <x:c r="H356" s="18">
        <x:v>0.40804447919380998</x:v>
      </x:c>
      <x:c r="I356" s="18">
        <x:v>0.61718188353701997</x:v>
      </x:c>
      <x:c r="J356" s="18">
        <x:v>0.64770918840020997</x:v>
      </x:c>
      <x:c r="K356" s="19">
        <x:v>0.21926139112163001</x:v>
      </x:c>
      <x:c r="L356" s="19">
        <x:v>0.21926139112163001</x:v>
      </x:c>
      <x:c r="M356" s="18">
        <x:v>0.17110667887289999</x:v>
      </x:c>
      <x:c r="N356" s="18">
        <x:v>0.17110667887289999</x:v>
      </x:c>
      <x:c r="O356" s="13">
        <x:v>1.3773082504789163</x:v>
      </x:c>
      <x:c r="P356" s="26" t="n">
        <x:v>1.4676</x:v>
      </x:c>
      <x:c r="Q356" s="26" t="n">
        <x:v>1.346</x:v>
      </x:c>
    </x:row>
    <x:row r="357">
      <x:c r="A357" s="9">
        <x:v>44368</x:v>
      </x:c>
      <x:c r="B357" s="8">
        <x:v>86.065070595457001</x:v>
      </x:c>
      <x:c r="C357" s="8">
        <x:v>45.629965947786999</x:v>
      </x:c>
      <x:c r="D357" s="8">
        <x:v>50.692307692307999</x:v>
      </x:c>
      <x:c r="E357" s="8">
        <x:v>82.03125</x:v>
      </x:c>
      <x:c r="F357" s="23">
        <x:v>1.66104648558888</x:v>
      </x:c>
      <x:c r="G357" s="18">
        <x:v>0.49512468030690998</x:v>
      </x:c>
      <x:c r="H357" s="18">
        <x:v>0.40813135261923</x:v>
      </x:c>
      <x:c r="I357" s="18">
        <x:v>0.62520968128444998</x:v>
      </x:c>
      <x:c r="J357" s="18">
        <x:v>0.65725772682385997</x:v>
      </x:c>
      <x:c r="K357" s="19">
        <x:v>0.23292166581373</x:v>
      </x:c>
      <x:c r="L357" s="19">
        <x:v>0.23292166581373</x:v>
      </x:c>
      <x:c r="M357" s="18">
        <x:v>0.18344961558470999</x:v>
      </x:c>
      <x:c r="N357" s="18">
        <x:v>0.18344961558470999</x:v>
      </x:c>
      <x:c r="O357" s="13">
        <x:v>1.3887609008394599</x:v>
      </x:c>
      <x:c r="P357" s="26" t="n">
        <x:v>1.469</x:v>
      </x:c>
      <x:c r="Q357" s="26" t="n">
        <x:v>1.3446</x:v>
      </x:c>
    </x:row>
    <x:row r="358">
      <x:c r="A358" s="9">
        <x:v>44369</x:v>
      </x:c>
      <x:c r="B358" s="8">
        <x:v>85.880908532842</x:v>
      </x:c>
      <x:c r="C358" s="8">
        <x:v>44.494892167990997</x:v>
      </x:c>
      <x:c r="D358" s="8">
        <x:v>50.076923076923002</x:v>
      </x:c>
      <x:c r="E358" s="8">
        <x:v>83.037109375</x:v>
      </x:c>
      <x:c r="F358" s="23">
        <x:v>1.65872458288189</x:v>
      </x:c>
      <x:c r="G358" s="18">
        <x:v>0.49008951406649998</x:v>
      </x:c>
      <x:c r="H358" s="18">
        <x:v>0.40717574493962</x:v>
      </x:c>
      <x:c r="I358" s="18">
        <x:v>0.63587347232207003</x:v>
      </x:c>
      <x:c r="J358" s="18">
        <x:v>0.67199932997039002</x:v>
      </x:c>
      <x:c r="K358" s="19">
        <x:v>0.25170738165195</x:v>
      </x:c>
      <x:c r="L358" s="19">
        <x:v>0.25170738165195</x:v>
      </x:c>
      <x:c r="M358" s="18">
        <x:v>0.20076719105660001</x:v>
      </x:c>
      <x:c r="N358" s="18">
        <x:v>0.20076719105660001</x:v>
      </x:c>
      <x:c r="O358" s="13">
        <x:v>1.3979993805574451</x:v>
      </x:c>
      <x:c r="P358" s="26" t="n">
        <x:v>1.4693</x:v>
      </x:c>
      <x:c r="Q358" s="26" t="n">
        <x:v>1.3483</x:v>
      </x:c>
    </x:row>
    <x:row r="359">
      <x:c r="A359" s="9">
        <x:v>44370</x:v>
      </x:c>
      <x:c r="B359" s="8">
        <x:v>88.152240638427998</x:v>
      </x:c>
      <x:c r="C359" s="8">
        <x:v>48.751418842225</x:v>
      </x:c>
      <x:c r="D359" s="8">
        <x:v>53.615384615384997</x:v>
      </x:c>
      <x:c r="E359" s="8">
        <x:v>89.1796875</x:v>
      </x:c>
      <x:c r="F359" s="23">
        <x:v>1.6992468289900948</x:v>
      </x:c>
      <x:c r="G359" s="18">
        <x:v>0.50359654731458003</x:v>
      </x:c>
      <x:c r="H359" s="18">
        <x:v>0.41890365737120999</x:v>
      </x:c>
      <x:c r="I359" s="18">
        <x:v>0.64246345554757001</x:v>
      </x:c>
      <x:c r="J359" s="18">
        <x:v>0.68623837850365998</x:v>
      </x:c>
      <x:c r="K359" s="19">
        <x:v>0.25744751288522999</x:v>
      </x:c>
      <x:c r="L359" s="19">
        <x:v>0.25744751288522999</x:v>
      </x:c>
      <x:c r="M359" s="18">
        <x:v>0.20894898997604</x:v>
      </x:c>
      <x:c r="N359" s="18">
        <x:v>0.20894898997604</x:v>
      </x:c>
      <x:c r="O359" s="13">
        <x:v>1.4068987116706562</x:v>
      </x:c>
      <x:c r="P359" s="26" t="n">
        <x:v>1.47</x:v>
      </x:c>
      <x:c r="Q359" s="26" t="n">
        <x:v>1.3496</x:v>
      </x:c>
    </x:row>
    <x:row r="360">
      <x:c r="A360" s="9">
        <x:v>44371</x:v>
      </x:c>
      <x:c r="B360" s="8">
        <x:v>86.494782074892996</x:v>
      </x:c>
      <x:c r="C360" s="8">
        <x:v>46.197502837683999</x:v>
      </x:c>
      <x:c r="D360" s="8">
        <x:v>52.538461538462002</x:v>
      </x:c>
      <x:c r="E360" s="8">
        <x:v>86.8359375</x:v>
      </x:c>
      <x:c r="F360" s="23">
        <x:v>1.6801667098775974</x:v>
      </x:c>
      <x:c r="G360" s="18">
        <x:v>0.51206841432225003</x:v>
      </x:c>
      <x:c r="H360" s="18">
        <x:v>0.42368169576926001</x:v>
      </x:c>
      <x:c r="I360" s="18">
        <x:v>0.66151449796310002</x:v>
      </x:c>
      <x:c r="J360" s="18">
        <x:v>0.70056118606198003</x:v>
      </x:c>
      <x:c r="K360" s="19">
        <x:v>0.26569655685533</x:v>
      </x:c>
      <x:c r="L360" s="19">
        <x:v>0.26569655685533</x:v>
      </x:c>
      <x:c r="M360" s="18">
        <x:v>0.21298539276900003</x:v>
      </x:c>
      <x:c r="N360" s="18">
        <x:v>0.21298539276900003</x:v>
      </x:c>
      <x:c r="O360" s="13">
        <x:v>1.3997537161350675</x:v>
      </x:c>
      <x:c r="P360" s="26" t="n">
        <x:v>1.4706</x:v>
      </x:c>
      <x:c r="Q360" s="26" t="n">
        <x:v>1.3443</x:v>
      </x:c>
    </x:row>
    <x:row r="361">
      <x:c r="A361" s="9">
        <x:v>44372</x:v>
      </x:c>
      <x:c r="B361" s="8">
        <x:v>86.985880908533005</x:v>
      </x:c>
      <x:c r="C361" s="8">
        <x:v>47.900113507378002</x:v>
      </x:c>
      <x:c r="D361" s="8">
        <x:v>56.153846153845997</x:v>
      </x:c>
      <x:c r="E361" s="8">
        <x:v>88.349609375</x:v>
      </x:c>
      <x:c r="F361" s="23">
        <x:v>1.6984736248618924</x:v>
      </x:c>
      <x:c r="G361" s="18">
        <x:v>0.50927109974425</x:v>
      </x:c>
      <x:c r="H361" s="18">
        <x:v>0.42637477195725998</x:v>
      </x:c>
      <x:c r="I361" s="18">
        <x:v>0.65803977953510995</x:v>
      </x:c>
      <x:c r="J361" s="18">
        <x:v>0.68975626102800003</x:v>
      </x:c>
      <x:c r="K361" s="19">
        <x:v>0.25284725274665998</x:v>
      </x:c>
      <x:c r="L361" s="19">
        <x:v>0.25284725274665998</x:v>
      </x:c>
      <x:c r="M361" s="18">
        <x:v>0.20444665566129999</x:v>
      </x:c>
      <x:c r="N361" s="18">
        <x:v>0.20444665566129999</x:v>
      </x:c>
      <x:c r="O361" s="13">
        <x:v>1.4144312782608064</x:v>
      </x:c>
      <x:c r="P361" s="26" t="n">
        <x:v>1.4712</x:v>
      </x:c>
      <x:c r="Q361" s="26" t="n">
        <x:v>1.3452</x:v>
      </x:c>
    </x:row>
    <x:row r="362">
      <x:c r="A362" s="9">
        <x:v>44375</x:v>
      </x:c>
      <x:c r="B362" s="8">
        <x:v>89.809699201963994</x:v>
      </x:c>
      <x:c r="C362" s="8">
        <x:v>51.532349602723997</x:v>
      </x:c>
      <x:c r="D362" s="8">
        <x:v>53.923076923076998</x:v>
      </x:c>
      <x:c r="E362" s="8">
        <x:v>91.455078125</x:v>
      </x:c>
      <x:c r="F362" s="23">
        <x:v>1.7168005096319123</x:v>
      </x:c>
      <x:c r="G362" s="18">
        <x:v>0.53740409207161</x:v>
      </x:c>
      <x:c r="H362" s="18">
        <x:v>0.45313178698636003</x:v>
      </x:c>
      <x:c r="I362" s="18">
        <x:v>0.68308171579200005</x:v>
      </x:c>
      <x:c r="J362" s="18">
        <x:v>0.71722924871367999</x:v>
      </x:c>
      <x:c r="K362" s="19">
        <x:v>0.25747946886609002</x:v>
      </x:c>
      <x:c r="L362" s="19">
        <x:v>0.25747946886609002</x:v>
      </x:c>
      <x:c r="M362" s="18">
        <x:v>0.20482222239531001</x:v>
      </x:c>
      <x:c r="N362" s="18">
        <x:v>0.20482222239531001</x:v>
      </x:c>
      <x:c r="O362" s="13">
        <x:v>1.4219844486750437</x:v>
      </x:c>
      <x:c r="P362" s="26" t="n">
        <x:v>1.4712</x:v>
      </x:c>
      <x:c r="Q362" s="26" t="n">
        <x:v>1.3466</x:v>
      </x:c>
    </x:row>
    <x:row r="363">
      <x:c r="A363" s="9">
        <x:v>44376</x:v>
      </x:c>
      <x:c r="B363" s="8">
        <x:v>89.257213014119003</x:v>
      </x:c>
      <x:c r="C363" s="8">
        <x:v>51.362088535754999</x:v>
      </x:c>
      <x:c r="D363" s="8">
        <x:v>52.923076923076998</x:v>
      </x:c>
      <x:c r="E363" s="8">
        <x:v>89.990234375</x:v>
      </x:c>
      <x:c r="F363" s="23">
        <x:v>1.7088315321198775</x:v>
      </x:c>
      <x:c r="G363" s="18">
        <x:v>0.53940217391304002</x:v>
      </x:c>
      <x:c r="H363" s="18">
        <x:v>0.45825731908609002</x:v>
      </x:c>
      <x:c r="I363" s="18">
        <x:v>0.68655643421999002</x:v>
      </x:c>
      <x:c r="J363" s="18">
        <x:v>0.72309238633141004</x:v>
      </x:c>
      <x:c r="K363" s="19">
        <x:v>0.26880343622895997</x:v>
      </x:c>
      <x:c r="L363" s="19">
        <x:v>0.26880343622895997</x:v>
      </x:c>
      <x:c r="M363" s="18">
        <x:v>0.21548020169594997</x:v>
      </x:c>
      <x:c r="N363" s="18">
        <x:v>0.21548020169594997</x:v>
      </x:c>
      <x:c r="O363" s="13">
        <x:v>1.4114378509391412</x:v>
      </x:c>
      <x:c r="P363" s="26" t="n">
        <x:v>1.4719</x:v>
      </x:c>
      <x:c r="Q363" s="26" t="n">
        <x:v>1.3401</x:v>
      </x:c>
    </x:row>
    <x:row r="364">
      <x:c r="A364" s="9">
        <x:v>44377</x:v>
      </x:c>
      <x:c r="B364" s="8">
        <x:v>92.203806015961007</x:v>
      </x:c>
      <x:c r="C364" s="8">
        <x:v>56.072644721906997</x:v>
      </x:c>
      <x:c r="D364" s="8">
        <x:v>53.846153846154003</x:v>
      </x:c>
      <x:c r="E364" s="8">
        <x:v>94.599609375</x:v>
      </x:c>
      <x:c r="F364" s="23">
        <x:v>1.741805534897555</x:v>
      </x:c>
      <x:c r="G364" s="18">
        <x:v>0.52621483375958999</x:v>
      </x:c>
      <x:c r="H364" s="18">
        <x:v>0.44974372339501001</x:v>
      </x:c>
      <x:c r="I364" s="18">
        <x:v>0.67277737838484997</x:v>
      </x:c>
      <x:c r="J364" s="18">
        <x:v>0.71446519810924003</x:v>
      </x:c>
      <x:c r="K364" s="19">
        <x:v>0.25817533325202002</x:v>
      </x:c>
      <x:c r="L364" s="19">
        <x:v>0.25817533325202002</x:v>
      </x:c>
      <x:c r="M364" s="18">
        <x:v>0.20597550368019998</x:v>
      </x:c>
      <x:c r="N364" s="18">
        <x:v>0.20597550368019998</x:v>
      </x:c>
      <x:c r="O364" s="13">
        <x:v>1.4261439068172175</x:v>
      </x:c>
      <x:c r="P364" s="26" t="n">
        <x:v>1.4725</x:v>
      </x:c>
      <x:c r="Q364" s="26" t="n">
        <x:v>1.3276</x:v>
      </x:c>
    </x:row>
    <x:row r="365">
      <x:c r="A365" s="9">
        <x:v>44378</x:v>
      </x:c>
      <x:c r="B365" s="8">
        <x:v>89.625537139349007</x:v>
      </x:c>
      <x:c r="C365" s="8">
        <x:v>54.426787741203</x:v>
      </x:c>
      <x:c r="D365" s="8">
        <x:v>50</x:v>
      </x:c>
      <x:c r="E365" s="8">
        <x:v>92.59765625</x:v>
      </x:c>
      <x:c r="F365" s="23">
        <x:v>1.7166249528263799</x:v>
      </x:c>
      <x:c r="G365" s="18">
        <x:v>0.54171994884910002</x:v>
      </x:c>
      <x:c r="H365" s="18">
        <x:v>0.46737902875510001</x:v>
      </x:c>
      <x:c r="I365" s="18">
        <x:v>0.68715552360412002</x:v>
      </x:c>
      <x:c r="J365" s="18">
        <x:v>0.7318870927579999</x:v>
      </x:c>
      <x:c r="K365" s="19">
        <x:v>0.27243716715888</x:v>
      </x:c>
      <x:c r="L365" s="19">
        <x:v>0.27243716715888</x:v>
      </x:c>
      <x:c r="M365" s="18">
        <x:v>0.21806766312682999</x:v>
      </x:c>
      <x:c r="N365" s="18">
        <x:v>0.21806766312682999</x:v>
      </x:c>
      <x:c r="O365" s="13">
        <x:v>1.410877729217145</x:v>
      </x:c>
      <x:c r="P365" s="26" t="n">
        <x:v>1.4728</x:v>
      </x:c>
      <x:c r="Q365" s="26" t="n">
        <x:v>1.343</x:v>
      </x:c>
    </x:row>
    <x:row r="366">
      <x:c r="A366" s="9">
        <x:v>44379</x:v>
      </x:c>
      <x:c r="B366" s="8">
        <x:v>85.819521178637004</x:v>
      </x:c>
      <x:c r="C366" s="8">
        <x:v>52.440408626561002</x:v>
      </x:c>
      <x:c r="D366" s="8">
        <x:v>48.692307692307999</x:v>
      </x:c>
      <x:c r="E366" s="8">
        <x:v>89.931640625</x:v>
      </x:c>
      <x:c r="F366" s="23">
        <x:v>1.6922096953062649</x:v>
      </x:c>
      <x:c r="G366" s="18">
        <x:v>0.54211956521739002</x:v>
      </x:c>
      <x:c r="H366" s="18">
        <x:v>0.47180957345148</x:v>
      </x:c>
      <x:c r="I366" s="18">
        <x:v>0.66391085549964002</x:v>
      </x:c>
      <x:c r="J366" s="18">
        <x:v>0.71178490668416994</x:v>
      </x:c>
      <x:c r="K366" s="19">
        <x:v>0.25192927722899999</x:v>
      </x:c>
      <x:c r="L366" s="19">
        <x:v>0.25192927722899999</x:v>
      </x:c>
      <x:c r="M366" s="18">
        <x:v>0.19676918921323999</x:v>
      </x:c>
      <x:c r="N366" s="18">
        <x:v>0.19676918921323999</x:v>
      </x:c>
      <x:c r="O366" s="13">
        <x:v>1.3952989083870162</x:v>
      </x:c>
      <x:c r="P366" s="26" t="n">
        <x:v>1.4736</x:v>
      </x:c>
      <x:c r="Q366" s="26" t="n">
        <x:v>1.3462</x:v>
      </x:c>
    </x:row>
    <x:row r="367">
      <x:c r="A367" s="9">
        <x:v>44382</x:v>
      </x:c>
      <x:c r="B367" s="8">
        <x:v>88.643339472069002</x:v>
      </x:c>
      <x:c r="C367" s="8">
        <x:v>57.548240635641001</x:v>
      </x:c>
      <x:c r="D367" s="8">
        <x:v>53.307692307692001</x:v>
      </x:c>
      <x:c r="E367" s="8">
        <x:v>95.771484375</x:v>
      </x:c>
      <x:c r="F367" s="23">
        <x:v>1.738176891976005</x:v>
      </x:c>
      <x:c r="G367" s="18">
        <x:v>0.49824168797953999</x:v>
      </x:c>
      <x:c r="H367" s="18">
        <x:v>0.43080531665363997</x:v>
      </x:c>
      <x:c r="I367" s="18">
        <x:v>0.65648214713635</x:v>
      </x:c>
      <x:c r="J367" s="18">
        <x:v>0.69587067602952002</x:v>
      </x:c>
      <x:c r="K367" s="19">
        <x:v>0.24104380196775999</x:v>
      </x:c>
      <x:c r="L367" s="19">
        <x:v>0.24104380196775999</x:v>
      </x:c>
      <x:c r="M367" s="18">
        <x:v>0.19945191768077999</x:v>
      </x:c>
      <x:c r="N367" s="18">
        <x:v>0.19945191768077999</x:v>
      </x:c>
      <x:c r="O367" s="13">
        <x:v>1.4095385473353326</x:v>
      </x:c>
      <x:c r="P367" s="26" t="n">
        <x:v>1.4744</x:v>
      </x:c>
      <x:c r="Q367" s="26" t="n">
        <x:v>1.3513</x:v>
      </x:c>
    </x:row>
    <x:row r="368">
      <x:c r="A368" s="9">
        <x:v>44383</x:v>
      </x:c>
      <x:c r="B368" s="8">
        <x:v>86.924493554327995</x:v>
      </x:c>
      <x:c r="C368" s="8">
        <x:v>57.094211123722999</x:v>
      </x:c>
      <x:c r="D368" s="8">
        <x:v>55.615384615384997</x:v>
      </x:c>
      <x:c r="E368" s="8">
        <x:v>93.75</x:v>
      </x:c>
      <x:c r="F368" s="23">
        <x:v>1.7334602232335898</x:v>
      </x:c>
      <x:c r="G368" s="18">
        <x:v>0.50351662404092001</x:v>
      </x:c>
      <x:c r="H368" s="18">
        <x:v>0.43601772217879003</x:v>
      </x:c>
      <x:c r="I368" s="18">
        <x:v>0.66858375269589998</x:v>
      </x:c>
      <x:c r="J368" s="18">
        <x:v>0.71119859289152998</x:v>
      </x:c>
      <x:c r="K368" s="19">
        <x:v>0.25860574205325998</x:v>
      </x:c>
      <x:c r="L368" s="19">
        <x:v>0.25860574205325998</x:v>
      </x:c>
      <x:c r="M368" s="18">
        <x:v>0.21989010138449999</x:v>
      </x:c>
      <x:c r="N368" s="18">
        <x:v>0.21989010138449999</x:v>
      </x:c>
      <x:c r="O368" s="13">
        <x:v>1.4076393755329213</x:v>
      </x:c>
      <x:c r="P368" s="26" t="n">
        <x:v>1.4743</x:v>
      </x:c>
      <x:c r="Q368" s="26" t="n">
        <x:v>1.3635</x:v>
      </x:c>
    </x:row>
    <x:row r="369">
      <x:c r="A369" s="9">
        <x:v>44384</x:v>
      </x:c>
      <x:c r="B369" s="8">
        <x:v>93.063228974831006</x:v>
      </x:c>
      <x:c r="C369" s="8">
        <x:v>61.975028376844001</x:v>
      </x:c>
      <x:c r="D369" s="8">
        <x:v>56.076923076923002</x:v>
      </x:c>
      <x:c r="E369" s="8">
        <x:v>102.392578125</x:v>
      </x:c>
      <x:c r="F369" s="23">
        <x:v>1.7837693963839949</x:v>
      </x:c>
      <x:c r="G369" s="18">
        <x:v>0.50175831202045995</x:v>
      </x:c>
      <x:c r="H369" s="18">
        <x:v>0.43853705151593997</x:v>
      </x:c>
      <x:c r="I369" s="18">
        <x:v>0.66546848789839008</x:v>
      </x:c>
      <x:c r="J369" s="18">
        <x:v>0.70701063747234005</x:v>
      </x:c>
      <x:c r="K369" s="19">
        <x:v>0.25364128432506</x:v>
      </x:c>
      <x:c r="L369" s="19">
        <x:v>0.25364128432506</x:v>
      </x:c>
      <x:c r="M369" s="18">
        <x:v>0.22052897335305999</x:v>
      </x:c>
      <x:c r="N369" s="18">
        <x:v>0.22052897335305999</x:v>
      </x:c>
      <x:c r="O369" s="13">
        <x:v>1.424227652305615</x:v>
      </x:c>
      <x:c r="P369" s="26" t="n">
        <x:v>1.4756</x:v>
      </x:c>
      <x:c r="Q369" s="26" t="n">
        <x:v>1.3618</x:v>
      </x:c>
    </x:row>
    <x:row r="370">
      <x:c r="A370" s="9">
        <x:v>44385</x:v>
      </x:c>
      <x:c r="B370" s="8">
        <x:v>98.035604665438996</x:v>
      </x:c>
      <x:c r="C370" s="8">
        <x:v>66.742338251985998</x:v>
      </x:c>
      <x:c r="D370" s="8">
        <x:v>55.923076923076998</x:v>
      </x:c>
      <x:c r="E370" s="8">
        <x:v>106.103515625</x:v>
      </x:c>
      <x:c r="F370" s="23">
        <x:v>1.817011338663755</x:v>
      </x:c>
      <x:c r="G370" s="18">
        <x:v>0.52341751918158996</x:v>
      </x:c>
      <x:c r="H370" s="18">
        <x:v>0.45591173659977002</x:v>
      </x:c>
      <x:c r="I370" s="18">
        <x:v>0.67409537502994998</x:v>
      </x:c>
      <x:c r="J370" s="18">
        <x:v>0.73088198345430999</x:v>
      </x:c>
      <x:c r="K370" s="19">
        <x:v>0.27350863556943</x:v>
      </x:c>
      <x:c r="L370" s="19">
        <x:v>0.27350863556943</x:v>
      </x:c>
      <x:c r="M370" s="18">
        <x:v>0.23124866652022</x:v>
      </x:c>
      <x:c r="N370" s="18">
        <x:v>0.23124866652022</x:v>
      </x:c>
      <x:c r="O370" s="13">
        <x:v>1.4198374718198201</x:v>
      </x:c>
      <x:c r="P370" s="26" t="n">
        <x:v>1.4792</x:v>
      </x:c>
      <x:c r="Q370" s="26" t="n">
        <x:v>1.3637</x:v>
      </x:c>
    </x:row>
    <x:row r="371">
      <x:c r="A371" s="9">
        <x:v>44386</x:v>
      </x:c>
      <x:c r="B371" s="8">
        <x:v>97.053406998157996</x:v>
      </x:c>
      <x:c r="C371" s="8">
        <x:v>65.664018161179996</x:v>
      </x:c>
      <x:c r="D371" s="8">
        <x:v>63.153846153845997</x:v>
      </x:c>
      <x:c r="E371" s="8">
        <x:v>106.923828125</x:v>
      </x:c>
      <x:c r="F371" s="23">
        <x:v>1.8319877485954601</x:v>
      </x:c>
      <x:c r="G371" s="18">
        <x:v>0.51238810741688001</x:v>
      </x:c>
      <x:c r="H371" s="18">
        <x:v>0.44574754582573001</x:v>
      </x:c>
      <x:c r="I371" s="18">
        <x:v>0.66738557392762998</x:v>
      </x:c>
      <x:c r="J371" s="18">
        <x:v>0.72761537823660005</x:v>
      </x:c>
      <x:c r="K371" s="19">
        <x:v>0.27525928084133999</x:v>
      </x:c>
      <x:c r="L371" s="19">
        <x:v>0.27525928084133999</x:v>
      </x:c>
      <x:c r="M371" s="18">
        <x:v>0.22752230373452001</x:v>
      </x:c>
      <x:c r="N371" s="18">
        <x:v>0.22752230373452001</x:v>
      </x:c>
      <x:c r="O371" s="13">
        <x:v>1.426740797896225</x:v>
      </x:c>
      <x:c r="P371" s="26" t="n">
        <x:v>1.4789</x:v>
      </x:c>
      <x:c r="Q371" s="26" t="n">
        <x:v>1.3665</x:v>
      </x:c>
    </x:row>
    <x:row r="372">
      <x:c r="A372" s="9">
        <x:v>44389</x:v>
      </x:c>
      <x:c r="B372" s="8">
        <x:v>102.02578268876999</x:v>
      </x:c>
      <x:c r="C372" s="8">
        <x:v>72.814982973892995</x:v>
      </x:c>
      <x:c r="D372" s="8">
        <x:v>68.307692307691994</x:v>
      </x:c>
      <x:c r="E372" s="8">
        <x:v>113.2421875</x:v>
      </x:c>
      <x:c r="F372" s="23">
        <x:v>1.8909766136758874</x:v>
      </x:c>
      <x:c r="G372" s="18">
        <x:v>0.50759271099743997</x:v>
      </x:c>
      <x:c r="H372" s="18">
        <x:v>0.43784206411258997</x:v>
      </x:c>
      <x:c r="I372" s="18">
        <x:v>0.68427989456027005</x:v>
      </x:c>
      <x:c r="J372" s="18">
        <x:v>0.74260825868975999</x:v>
      </x:c>
      <x:c r="K372" s="19">
        <x:v>0.28307114400076</x:v>
      </x:c>
      <x:c r="L372" s="19">
        <x:v>0.28307114400076</x:v>
      </x:c>
      <x:c r="M372" s="18">
        <x:v>0.23773058340411002</x:v>
      </x:c>
      <x:c r="N372" s="18">
        <x:v>0.23773058340411002</x:v>
      </x:c>
      <x:c r="O372" s="13">
        <x:v>1.4496941419149501</x:v>
      </x:c>
      <x:c r="P372" s="26" t="n">
        <x:v>1.4826</x:v>
      </x:c>
      <x:c r="Q372" s="26" t="n">
        <x:v>1.3627</x:v>
      </x:c>
    </x:row>
    <x:row r="373">
      <x:c r="A373" s="9">
        <x:v>44390</x:v>
      </x:c>
      <x:c r="B373" s="8">
        <x:v>100.06138735421</x:v>
      </x:c>
      <x:c r="C373" s="8">
        <x:v>69.296254256527007</x:v>
      </x:c>
      <x:c r="D373" s="8">
        <x:v>72.846153846153996</x:v>
      </x:c>
      <x:c r="E373" s="8">
        <x:v>110.60546875</x:v>
      </x:c>
      <x:c r="F373" s="23">
        <x:v>1.8820231605172275</x:v>
      </x:c>
      <x:c r="G373" s="18">
        <x:v>0.53029092071610995</x:v>
      </x:c>
      <x:c r="H373" s="18">
        <x:v>0.45287116671009997</x:v>
      </x:c>
      <x:c r="I373" s="18">
        <x:v>0.71147855260005</x:v>
      </x:c>
      <x:c r="J373" s="18">
        <x:v>0.76656336385109991</x:v>
      </x:c>
      <x:c r="K373" s="19">
        <x:v>0.30845903015124998</x:v>
      </x:c>
      <x:c r="L373" s="19">
        <x:v>0.30845903015124998</x:v>
      </x:c>
      <x:c r="M373" s="18">
        <x:v>0.25971553556986998</x:v>
      </x:c>
      <x:c r="N373" s="18">
        <x:v>0.25971553556986998</x:v>
      </x:c>
      <x:c r="O373" s="13">
        <x:v>1.4603985787437588</x:v>
      </x:c>
      <x:c r="P373" s="26" t="n">
        <x:v>1.484</x:v>
      </x:c>
      <x:c r="Q373" s="26" t="n">
        <x:v>1.3669</x:v>
      </x:c>
    </x:row>
    <x:row r="374">
      <x:c r="A374" s="9">
        <x:v>44391</x:v>
      </x:c>
      <x:c r="B374" s="8">
        <x:v>95.887047268263004</x:v>
      </x:c>
      <x:c r="C374" s="8">
        <x:v>65.834279228149995</x:v>
      </x:c>
      <x:c r="D374" s="8">
        <x:v>71.153846153846004</x:v>
      </x:c>
      <x:c r="E374" s="8">
        <x:v>107.01171875</x:v>
      </x:c>
      <x:c r="F374" s="23">
        <x:v>1.8497172285006473</x:v>
      </x:c>
      <x:c r="G374" s="18">
        <x:v>0.53276854219948999</x:v>
      </x:c>
      <x:c r="H374" s="18">
        <x:v>0.45912605334028</x:v>
      </x:c>
      <x:c r="I374" s="18">
        <x:v>0.72885214473999993</x:v>
      </x:c>
      <x:c r="J374" s="18">
        <x:v>0.79051846893527999</x:v>
      </x:c>
      <x:c r="K374" s="19">
        <x:v>0.31698991186149</x:v>
      </x:c>
      <x:c r="L374" s="19">
        <x:v>0.31698991186149</x:v>
      </x:c>
      <x:c r="M374" s="18">
        <x:v>0.26897179850601999</x:v>
      </x:c>
      <x:c r="N374" s="18">
        <x:v>0.26897179850601999</x:v>
      </x:c>
      <x:c r="O374" s="13">
        <x:v>1.4469949374836788</x:v>
      </x:c>
      <x:c r="P374" s="26" t="n">
        <x:v>1.4846</x:v>
      </x:c>
      <x:c r="Q374" s="26" t="n">
        <x:v>1.37</x:v>
      </x:c>
    </x:row>
    <x:row r="375">
      <x:c r="A375" s="9">
        <x:v>44392</x:v>
      </x:c>
      <x:c r="B375" s="8">
        <x:v>98.465316144873995</x:v>
      </x:c>
      <x:c r="C375" s="8">
        <x:v>68.161180476731005</x:v>
      </x:c>
      <x:c r="D375" s="8">
        <x:v>74.384615384615003</x:v>
      </x:c>
      <x:c r="E375" s="8">
        <x:v>109.7265625</x:v>
      </x:c>
      <x:c r="F375" s="23">
        <x:v>1.8768441862655501</x:v>
      </x:c>
      <x:c r="G375" s="18">
        <x:v>0.51694373401534999</x:v>
      </x:c>
      <x:c r="H375" s="18">
        <x:v>0.44348883676482997</x:v>
      </x:c>
      <x:c r="I375" s="18">
        <x:v>0.71734962856457996</x:v>
      </x:c>
      <x:c r="J375" s="18">
        <x:v>0.77761956619171002</x:v>
      </x:c>
      <x:c r="K375" s="19">
        <x:v>0.30119871752152</x:v>
      </x:c>
      <x:c r="L375" s="19">
        <x:v>0.30119871752152</x:v>
      </x:c>
      <x:c r="M375" s="18">
        <x:v>0.25908014964496001</x:v>
      </x:c>
      <x:c r="N375" s="18">
        <x:v>0.25908014964496001</x:v>
      </x:c>
      <x:c r="O375" s="13">
        <x:v>1.4544073319175901</x:v>
      </x:c>
      <x:c r="P375" s="26" t="n">
        <x:v>1.4837</x:v>
      </x:c>
      <x:c r="Q375" s="26" t="n">
        <x:v>1.3801</x:v>
      </x:c>
    </x:row>
    <x:row r="376">
      <x:c r="A376" s="9">
        <x:v>44393</x:v>
      </x:c>
      <x:c r="B376" s="8">
        <x:v>95.027624309391996</x:v>
      </x:c>
      <x:c r="C376" s="8">
        <x:v>64.301929625425998</x:v>
      </x:c>
      <x:c r="D376" s="8">
        <x:v>79.769230769231001</x:v>
      </x:c>
      <x:c r="E376" s="8">
        <x:v>106.7578125</x:v>
      </x:c>
      <x:c r="F376" s="23">
        <x:v>1.8646414930101223</x:v>
      </x:c>
      <x:c r="G376" s="18">
        <x:v>0.53788363171355003</x:v>
      </x:c>
      <x:c r="H376" s="18">
        <x:v>0.46616280079924005</x:v>
      </x:c>
      <x:c r="I376" s="18">
        <x:v>0.73292595255212012</x:v>
      </x:c>
      <x:c r="J376" s="18">
        <x:v>0.79989948915450992</x:v>
      </x:c>
      <x:c r="K376" s="19">
        <x:v>0.30080477338646999</x:v>
      </x:c>
      <x:c r="L376" s="19">
        <x:v>0.30080477338646999</x:v>
      </x:c>
      <x:c r="M376" s="18">
        <x:v>0.24838861717417998</x:v>
      </x:c>
      <x:c r="N376" s="18">
        <x:v>0.24838861717417998</x:v>
      </x:c>
      <x:c r="O376" s="13">
        <x:v>1.4505824973220525</x:v>
      </x:c>
      <x:c r="P376" s="26" t="n">
        <x:v>1.4846</x:v>
      </x:c>
      <x:c r="Q376" s="26" t="n">
        <x:v>1.3757</x:v>
      </x:c>
    </x:row>
    <x:row r="377">
      <x:c r="A377" s="9">
        <x:v>44396</x:v>
      </x:c>
      <x:c r="B377" s="8">
        <x:v>92.817679558010994</x:v>
      </x:c>
      <x:c r="C377" s="8">
        <x:v>63.110102156639996</x:v>
      </x:c>
      <x:c r="D377" s="8">
        <x:v>75.769230769231001</x:v>
      </x:c>
      <x:c r="E377" s="8">
        <x:v>105.068359375</x:v>
      </x:c>
      <x:c r="F377" s="23">
        <x:v>1.8419134296472048</x:v>
      </x:c>
      <x:c r="G377" s="18">
        <x:v>0.52006074168798</x:v>
      </x:c>
      <x:c r="H377" s="18">
        <x:v>0.45087307792546</x:v>
      </x:c>
      <x:c r="I377" s="18">
        <x:v>0.73699976036424997</x:v>
      </x:c>
      <x:c r="J377" s="18">
        <x:v>0.80115587576482994</x:v>
      </x:c>
      <x:c r="K377" s="19">
        <x:v>0.29842289420593998</x:v>
      </x:c>
      <x:c r="L377" s="19">
        <x:v>0.29842289420593998</x:v>
      </x:c>
      <x:c r="M377" s="18">
        <x:v>0.24936236721101002</x:v>
      </x:c>
      <x:c r="N377" s="18">
        <x:v>0.24936236721101002</x:v>
      </x:c>
      <x:c r="O377" s="13">
        <x:v>1.4481137745721913</x:v>
      </x:c>
      <x:c r="P377" s="26" t="n">
        <x:v>1.4852</x:v>
      </x:c>
      <x:c r="Q377" s="26" t="n">
        <x:v>1.366</x:v>
      </x:c>
    </x:row>
    <x:row r="378">
      <x:c r="A378" s="9">
        <x:v>44397</x:v>
      </x:c>
      <x:c r="B378" s="8">
        <x:v>95.948434622468</x:v>
      </x:c>
      <x:c r="C378" s="8">
        <x:v>64.358683314415003</x:v>
      </x:c>
      <x:c r="D378" s="8">
        <x:v>76.846153846153996</x:v>
      </x:c>
      <x:c r="E378" s="8">
        <x:v>110.068359375</x:v>
      </x:c>
      <x:c r="F378" s="23">
        <x:v>1.8680540778950925</x:v>
      </x:c>
      <x:c r="G378" s="18">
        <x:v>0.52677429667519005</x:v>
      </x:c>
      <x:c r="H378" s="18">
        <x:v>0.45695421770480005</x:v>
      </x:c>
      <x:c r="I378" s="18">
        <x:v>0.72681524083393001</x:v>
      </x:c>
      <x:c r="J378" s="18">
        <x:v>0.78817321391904993</x:v>
      </x:c>
      <x:c r="K378" s="19">
        <x:v>0.29427431093008</x:v>
      </x:c>
      <x:c r="L378" s="19">
        <x:v>0.29427431093008</x:v>
      </x:c>
      <x:c r="M378" s="18">
        <x:v>0.2488223027922</x:v>
      </x:c>
      <x:c r="N378" s="18">
        <x:v>0.2488223027922</x:v>
      </x:c>
      <x:c r="O378" s="13">
        <x:v>1.4508505150052062</x:v>
      </x:c>
      <x:c r="P378" s="26" t="n">
        <x:v>1.4863</x:v>
      </x:c>
      <x:c r="Q378" s="26" t="n">
        <x:v>1.3727</x:v>
      </x:c>
    </x:row>
    <x:row r="379">
      <x:c r="A379" s="9">
        <x:v>44398</x:v>
      </x:c>
      <x:c r="B379" s="8">
        <x:v>104.17434008594</x:v>
      </x:c>
      <x:c r="C379" s="8">
        <x:v>72.928490351872995</x:v>
      </x:c>
      <x:c r="D379" s="8">
        <x:v>82.615384615384997</x:v>
      </x:c>
      <x:c r="E379" s="8">
        <x:v>115.48828125</x:v>
      </x:c>
      <x:c r="F379" s="23">
        <x:v>1.9380162407579951</x:v>
      </x:c>
      <x:c r="G379" s="18">
        <x:v>0.52405690537083993</x:v>
      </x:c>
      <x:c r="H379" s="18">
        <x:v>0.45443488836765</x:v>
      </x:c>
      <x:c r="I379" s="18">
        <x:v>0.72346034028277006</x:v>
      </x:c>
      <x:c r="J379" s="18">
        <x:v>0.78892704583895001</x:v>
      </x:c>
      <x:c r="K379" s="19">
        <x:v>0.30289802485452999</x:v>
      </x:c>
      <x:c r="L379" s="19">
        <x:v>0.30289802485452999</x:v>
      </x:c>
      <x:c r="M379" s="18">
        <x:v>0.25506444523618998</x:v>
      </x:c>
      <x:c r="N379" s="18">
        <x:v>0.25506444523618998</x:v>
      </x:c>
      <x:c r="O379" s="13">
        <x:v>1.4702696856038249</x:v>
      </x:c>
      <x:c r="P379" s="26" t="n">
        <x:v>1.4874</x:v>
      </x:c>
      <x:c r="Q379" s="26" t="n">
        <x:v>1.3677</x:v>
      </x:c>
    </x:row>
    <x:row r="380">
      <x:c r="A380" s="9">
        <x:v>44399</x:v>
      </x:c>
      <x:c r="B380" s="8">
        <x:v>108.10313075505999</x:v>
      </x:c>
      <x:c r="C380" s="8">
        <x:v>76.958002270148</x:v>
      </x:c>
      <x:c r="D380" s="8">
        <x:v>86</x:v>
      </x:c>
      <x:c r="E380" s="8">
        <x:v>117.94921875</x:v>
      </x:c>
      <x:c r="F380" s="23">
        <x:v>1.9725258794380198</x:v>
      </x:c>
      <x:c r="G380" s="18">
        <x:v>0.53932225063938999</x:v>
      </x:c>
      <x:c r="H380" s="18">
        <x:v>0.46260099035704999</x:v>
      </x:c>
      <x:c r="I380" s="18">
        <x:v>0.73843757488617001</x:v>
      </x:c>
      <x:c r="J380" s="18">
        <x:v>0.81321718740912996</x:v>
      </x:c>
      <x:c r="K380" s="19">
        <x:v>0.32903979552483004</x:v>
      </x:c>
      <x:c r="L380" s="19">
        <x:v>0.32903979552483004</x:v>
      </x:c>
      <x:c r="M380" s="18">
        <x:v>0.2752499452446</x:v>
      </x:c>
      <x:c r="N380" s="18">
        <x:v>0.2752499452446</x:v>
      </x:c>
      <x:c r="O380" s="13">
        <x:v>1.4817569350989488</x:v>
      </x:c>
      <x:c r="P380" s="26" t="n">
        <x:v>1.4876</x:v>
      </x:c>
      <x:c r="Q380" s="26" t="n">
        <x:v>1.3602</x:v>
      </x:c>
    </x:row>
    <x:row r="381">
      <x:c r="A381" s="9">
        <x:v>44400</x:v>
      </x:c>
      <x:c r="B381" s="8">
        <x:v>108.5942295887</x:v>
      </x:c>
      <x:c r="C381" s="8">
        <x:v>74.517593643587006</x:v>
      </x:c>
      <x:c r="D381" s="8">
        <x:v>84.923076923077005</x:v>
      </x:c>
      <x:c r="E381" s="8">
        <x:v>117.099609375</x:v>
      </x:c>
      <x:c r="F381" s="23">
        <x:v>1.9628362738259102</x:v>
      </x:c>
      <x:c r="G381" s="18">
        <x:v>0.54219948849105004</x:v>
      </x:c>
      <x:c r="H381" s="18">
        <x:v>0.46842150986013004</x:v>
      </x:c>
      <x:c r="I381" s="18">
        <x:v>0.75796788880901</x:v>
      </x:c>
      <x:c r="J381" s="18">
        <x:v>0.83189546866821995</x:v>
      </x:c>
      <x:c r="K381" s="19">
        <x:v>0.33760320802840998</x:v>
      </x:c>
      <x:c r="L381" s="19">
        <x:v>0.33760320802840998</x:v>
      </x:c>
      <x:c r="M381" s="18">
        <x:v>0.28918235445318002</x:v>
      </x:c>
      <x:c r="N381" s="18">
        <x:v>0.28918235445318002</x:v>
      </x:c>
      <x:c r="O381" s="13">
        <x:v>1.4678599952867351</x:v>
      </x:c>
      <x:c r="P381" s="26" t="n">
        <x:v>1.4891</x:v>
      </x:c>
      <x:c r="Q381" s="26" t="n">
        <x:v>1.3649</x:v>
      </x:c>
    </x:row>
    <x:row r="382">
      <x:c r="A382" s="9">
        <x:v>44403</x:v>
      </x:c>
      <x:c r="B382" s="8">
        <x:v>107.85758133824</x:v>
      </x:c>
      <x:c r="C382" s="8">
        <x:v>75.936435868331003</x:v>
      </x:c>
      <x:c r="D382" s="8">
        <x:v>84.692307692308006</x:v>
      </x:c>
      <x:c r="E382" s="8">
        <x:v>120.56640625</x:v>
      </x:c>
      <x:c r="F382" s="23">
        <x:v>1.9726318278721975</x:v>
      </x:c>
      <x:c r="G382" s="18">
        <x:v>0.52165920716113001</x:v>
      </x:c>
      <x:c r="H382" s="18">
        <x:v>0.45000434367127001</x:v>
      </x:c>
      <x:c r="I382" s="18">
        <x:v>0.75317517373592002</x:v>
      </x:c>
      <x:c r="J382" s="18">
        <x:v>0.81857777041359991</x:v>
      </x:c>
      <x:c r="K382" s="19">
        <x:v>0.32562363111553</x:v>
      </x:c>
      <x:c r="L382" s="19">
        <x:v>0.32562363111553</x:v>
      </x:c>
      <x:c r="M382" s="18">
        <x:v>0.27410810254044998</x:v>
      </x:c>
      <x:c r="N382" s="18">
        <x:v>0.27410810254044998</x:v>
      </x:c>
      <x:c r="O382" s="13">
        <x:v>1.4407915363522399</x:v>
      </x:c>
      <x:c r="P382" s="26" t="n">
        <x:v>1.4915</x:v>
      </x:c>
      <x:c r="Q382" s="26" t="n">
        <x:v>1.3694</x:v>
      </x:c>
    </x:row>
    <x:row r="383">
      <x:c r="A383" s="9">
        <x:v>44404</x:v>
      </x:c>
      <x:c r="B383" s="8">
        <x:v>99.693063228975006</x:v>
      </x:c>
      <x:c r="C383" s="8">
        <x:v>71.225879682178999</x:v>
      </x:c>
      <x:c r="D383" s="8">
        <x:v>74.538461538462002</x:v>
      </x:c>
      <x:c r="E383" s="8">
        <x:v>113.310546875</x:v>
      </x:c>
      <x:c r="F383" s="23">
        <x:v>1.89691987831154</x:v>
      </x:c>
      <x:c r="G383" s="18">
        <x:v>0.47162723785166</x:v>
      </x:c>
      <x:c r="H383" s="18">
        <x:v>0.40535140300582001</x:v>
      </x:c>
      <x:c r="I383" s="18">
        <x:v>0.72106398274623007</x:v>
      </x:c>
      <x:c r="J383" s="18">
        <x:v>0.78901080501832999</x:v>
      </x:c>
      <x:c r="K383" s="19">
        <x:v>0.30880264226922999</x:v>
      </x:c>
      <x:c r="L383" s="19">
        <x:v>0.30880264226922999</x:v>
      </x:c>
      <x:c r="M383" s="18">
        <x:v>0.26083678882870998</x:v>
      </x:c>
      <x:c r="N383" s="18">
        <x:v>0.26083678882870998</x:v>
      </x:c>
      <x:c r="O383" s="13">
        <x:v>1.4028817395638637</x:v>
      </x:c>
      <x:c r="P383" s="26" t="n">
        <x:v>1.4903</x:v>
      </x:c>
      <x:c r="Q383" s="26" t="n">
        <x:v>1.365</x:v>
      </x:c>
    </x:row>
    <x:row r="384">
      <x:c r="A384" s="9">
        <x:v>44405</x:v>
      </x:c>
      <x:c r="B384" s="8">
        <x:v>97.851442602823994</x:v>
      </x:c>
      <x:c r="C384" s="8">
        <x:v>72.020431328035997</x:v>
      </x:c>
      <x:c r="D384" s="8">
        <x:v>67.923076923077005</x:v>
      </x:c>
      <x:c r="E384" s="8">
        <x:v>110.908203125</x:v>
      </x:c>
      <x:c r="F384" s="23">
        <x:v>1.8717578849473426</x:v>
      </x:c>
      <x:c r="G384" s="18">
        <x:v>0.42047634271100004</x:v>
      </x:c>
      <x:c r="H384" s="18">
        <x:v>0.36104595604205003</x:v>
      </x:c>
      <x:c r="I384" s="18">
        <x:v>0.68559789120537007</x:v>
      </x:c>
      <x:c r="J384" s="18">
        <x:v>0.74294329517576996</x:v>
      </x:c>
      <x:c r="K384" s="19">
        <x:v>0.27426397508332001</x:v>
      </x:c>
      <x:c r="L384" s="19">
        <x:v>0.27426397508332001</x:v>
      </x:c>
      <x:c r="M384" s="18">
        <x:v>0.23223124060504</x:v>
      </x:c>
      <x:c r="N384" s="18">
        <x:v>0.23223124060504</x:v>
      </x:c>
      <x:c r="O384" s="13">
        <x:v>1.3818008667005364</x:v>
      </x:c>
      <x:c r="P384" s="26" t="n">
        <x:v>1.4892</x:v>
      </x:c>
      <x:c r="Q384" s="26" t="n">
        <x:v>1.3706</x:v>
      </x:c>
    </x:row>
    <x:row r="385">
      <x:c r="A385" s="9">
        <x:v>44406</x:v>
      </x:c>
      <x:c r="B385" s="8">
        <x:v>109.26949048496</x:v>
      </x:c>
      <x:c r="C385" s="8">
        <x:v>81.668558456300005</x:v>
      </x:c>
      <x:c r="D385" s="8">
        <x:v>76.307692307691994</x:v>
      </x:c>
      <x:c r="E385" s="8">
        <x:v>122.900390625</x:v>
      </x:c>
      <x:c r="F385" s="23">
        <x:v>1.9753653296848799</x:v>
      </x:c>
      <x:c r="G385" s="18">
        <x:v>0.42183503836316999</x:v>
      </x:c>
      <x:c r="H385" s="18">
        <x:v>0.35852662670489005</x:v>
      </x:c>
      <x:c r="I385" s="18">
        <x:v>0.66462976276060004</x:v>
      </x:c>
      <x:c r="J385" s="18">
        <x:v>0.72191975882329007</x:v>
      </x:c>
      <x:c r="K385" s="19">
        <x:v>0.24761407018783999</x:v>
      </x:c>
      <x:c r="L385" s="19">
        <x:v>0.24761407018783999</x:v>
      </x:c>
      <x:c r="M385" s="18">
        <x:v>0.19613380328832999</x:v>
      </x:c>
      <x:c r="N385" s="18">
        <x:v>0.19613380328832999</x:v>
      </x:c>
      <x:c r="O385" s="13">
        <x:v>1.4197846249162676</x:v>
      </x:c>
      <x:c r="P385" s="26" t="n">
        <x:v>1.4906</x:v>
      </x:c>
      <x:c r="Q385" s="26" t="n">
        <x:v>1.3736</x:v>
      </x:c>
    </x:row>
    <x:row r="386">
      <x:c r="A386" s="9">
        <x:v>44407</x:v>
      </x:c>
      <x:c r="B386" s="8">
        <x:v>109.7605893186</x:v>
      </x:c>
      <x:c r="C386" s="8">
        <x:v>83.484676503973006</x:v>
      </x:c>
      <x:c r="D386" s="8">
        <x:v>75.076923076922995</x:v>
      </x:c>
      <x:c r="E386" s="8">
        <x:v>125.3515625</x:v>
      </x:c>
      <x:c r="F386" s="23">
        <x:v>1.9841843784987399</x:v>
      </x:c>
      <x:c r="G386" s="18">
        <x:v>0.45100703324808</x:v>
      </x:c>
      <x:c r="H386" s="18">
        <x:v>0.38154808444096999</x:v>
      </x:c>
      <x:c r="I386" s="18">
        <x:v>0.69374550682962</x:v>
      </x:c>
      <x:c r="J386" s="18">
        <x:v>0.76296172214739</x:v>
      </x:c>
      <x:c r="K386" s="19">
        <x:v>0.29467215301221</x:v>
      </x:c>
      <x:c r="L386" s="19">
        <x:v>0.29467215301221</x:v>
      </x:c>
      <x:c r="M386" s="18">
        <x:v>0.23983517331982998</x:v>
      </x:c>
      <x:c r="N386" s="18">
        <x:v>0.23983517331982998</x:v>
      </x:c>
      <x:c r="O386" s="13">
        <x:v>1.4236811530183713</x:v>
      </x:c>
      <x:c r="P386" s="26" t="n">
        <x:v>1.4926</x:v>
      </x:c>
      <x:c r="Q386" s="26" t="n">
        <x:v>1.3812</x:v>
      </x:c>
    </x:row>
    <x:row r="387">
      <x:c r="A387" s="9">
        <x:v>44410</x:v>
      </x:c>
      <x:c r="B387" s="8">
        <x:v>110.80417434009</x:v>
      </x:c>
      <x:c r="C387" s="8">
        <x:v>81.101021566401997</x:v>
      </x:c>
      <x:c r="D387" s="8">
        <x:v>75.923076923077005</x:v>
      </x:c>
      <x:c r="E387" s="8">
        <x:v>126.494140625</x:v>
      </x:c>
      <x:c r="F387" s="23">
        <x:v>1.9858060336364225</x:v>
      </x:c>
      <x:c r="G387" s="18">
        <x:v>0.43861892583120005</x:v>
      </x:c>
      <x:c r="H387" s="18">
        <x:v>0.36790895665016005</x:v>
      </x:c>
      <x:c r="I387" s="18">
        <x:v>0.69098969566259005</x:v>
      </x:c>
      <x:c r="J387" s="18">
        <x:v>0.76547449544520008</x:v>
      </x:c>
      <x:c r="K387" s="19">
        <x:v>0.30453385133516997</x:v>
      </x:c>
      <x:c r="L387" s="19">
        <x:v>0.30453385133516997</x:v>
      </x:c>
      <x:c r="M387" s="18">
        <x:v>0.25869472394373999</x:v>
      </x:c>
      <x:c r="N387" s="18">
        <x:v>0.25869472394373999</x:v>
      </x:c>
      <x:c r="O387" s="13">
        <x:v>1.450821915710635</x:v>
      </x:c>
      <x:c r="P387" s="26" t="n">
        <x:v>1.4941</x:v>
      </x:c>
      <x:c r="Q387" s="26" t="n">
        <x:v>1.3647</x:v>
      </x:c>
    </x:row>
    <x:row r="388">
      <x:c r="A388" s="9">
        <x:v>44411</x:v>
      </x:c>
      <x:c r="B388" s="8">
        <x:v>103.99017802333</x:v>
      </x:c>
      <x:c r="C388" s="8">
        <x:v>72.020431328035997</x:v>
      </x:c>
      <x:c r="D388" s="8">
        <x:v>66.846153846153996</x:v>
      </x:c>
      <x:c r="E388" s="8">
        <x:v>115.166015625</x:v>
      </x:c>
      <x:c r="F388" s="23">
        <x:v>1.8950569470562999</x:v>
      </x:c>
      <x:c r="G388" s="18">
        <x:v>0.47130754475703002</x:v>
      </x:c>
      <x:c r="H388" s="18">
        <x:v>0.40187646598904997</x:v>
      </x:c>
      <x:c r="I388" s="18">
        <x:v>0.71818835370237</x:v>
      </x:c>
      <x:c r="J388" s="18">
        <x:v>0.78725186371757006</x:v>
      </x:c>
      <x:c r="K388" s="19">
        <x:v>0.32967670570661001</x:v>
      </x:c>
      <x:c r="L388" s="19">
        <x:v>0.32967670570661001</x:v>
      </x:c>
      <x:c r="M388" s="18">
        <x:v>0.28429884305291997</x:v>
      </x:c>
      <x:c r="N388" s="18">
        <x:v>0.28429884305291997</x:v>
      </x:c>
      <x:c r="O388" s="13">
        <x:v>1.4358547334910061</x:v>
      </x:c>
      <x:c r="P388" s="26" t="n">
        <x:v>1.4938</x:v>
      </x:c>
      <x:c r="Q388" s="26" t="n">
        <x:v>1.3668</x:v>
      </x:c>
    </x:row>
    <x:row r="389">
      <x:c r="A389" s="9">
        <x:v>44412</x:v>
      </x:c>
      <x:c r="B389" s="8">
        <x:v>112.89134438306</x:v>
      </x:c>
      <x:c r="C389" s="8">
        <x:v>80.136208853574999</x:v>
      </x:c>
      <x:c r="D389" s="8">
        <x:v>72.692307692308006</x:v>
      </x:c>
      <x:c r="E389" s="8">
        <x:v>126.611328125</x:v>
      </x:c>
      <x:c r="F389" s="23">
        <x:v>1.9808279726348577</x:v>
      </x:c>
      <x:c r="G389" s="18">
        <x:v>0.4681905370844</x:v>
      </x:c>
      <x:c r="H389" s="18">
        <x:v>0.40057336460777004</x:v>
      </x:c>
      <x:c r="I389" s="18">
        <x:v>0.69530313922836995</x:v>
      </x:c>
      <x:c r="J389" s="18">
        <x:v>0.75550716143333008</x:v>
      </x:c>
      <x:c r="K389" s="19">
        <x:v>0.31289958223706998</x:v>
      </x:c>
      <x:c r="L389" s="19">
        <x:v>0.31289958223706998</x:v>
      </x:c>
      <x:c r="M389" s="18">
        <x:v>0.27073225055001998</x:v>
      </x:c>
      <x:c r="N389" s="18">
        <x:v>0.27073225055001998</x:v>
      </x:c>
      <x:c r="O389" s="13">
        <x:v>1.4617075352559676</x:v>
      </x:c>
      <x:c r="P389" s="26" t="n">
        <x:v>1.4939</x:v>
      </x:c>
      <x:c r="Q389" s="26" t="n">
        <x:v>1.3687</x:v>
      </x:c>
    </x:row>
    <x:row r="390">
      <x:c r="A390" s="9">
        <x:v>44413</x:v>
      </x:c>
      <x:c r="B390" s="8">
        <x:v>111.41804788214</x:v>
      </x:c>
      <x:c r="C390" s="8">
        <x:v>78.887627695800006</x:v>
      </x:c>
      <x:c r="D390" s="8">
        <x:v>72.846153846153996</x:v>
      </x:c>
      <x:c r="E390" s="8">
        <x:v>126.689453125</x:v>
      </x:c>
      <x:c r="F390" s="23">
        <x:v>1.974603206372735</x:v>
      </x:c>
      <x:c r="G390" s="18">
        <x:v>0.48665281329922999</x:v>
      </x:c>
      <x:c r="H390" s="18">
        <x:v>0.41473373295109001</x:v>
      </x:c>
      <x:c r="I390" s="18">
        <x:v>0.72549724418882999</x:v>
      </x:c>
      <x:c r="J390" s="18">
        <x:v>0.79805678875154995</x:v>
      </x:c>
      <x:c r="K390" s="19">
        <x:v>0.34330211442970998</x:v>
      </x:c>
      <x:c r="L390" s="19">
        <x:v>0.34330211442970998</x:v>
      </x:c>
      <x:c r="M390" s="18">
        <x:v>0.29105773699880999</x:v>
      </x:c>
      <x:c r="N390" s="18">
        <x:v>0.29105773699880999</x:v>
      </x:c>
      <x:c r="O390" s="13">
        <x:v>1.4519440997290887</x:v>
      </x:c>
      <x:c r="P390" s="26" t="n">
        <x:v>1.4956</x:v>
      </x:c>
      <x:c r="Q390" s="26" t="n">
        <x:v>1.3665</x:v>
      </x:c>
    </x:row>
    <x:row r="391">
      <x:c r="A391" s="9">
        <x:v>44414</x:v>
      </x:c>
      <x:c r="B391" s="8">
        <x:v>112.52302025783</x:v>
      </x:c>
      <x:c r="C391" s="8">
        <x:v>78.320090805901998</x:v>
      </x:c>
      <x:c r="D391" s="8">
        <x:v>76.923076923077005</x:v>
      </x:c>
      <x:c r="E391" s="8">
        <x:v>130.01953125</x:v>
      </x:c>
      <x:c r="F391" s="23">
        <x:v>1.9944642980920224</x:v>
      </x:c>
      <x:c r="G391" s="18">
        <x:v>0.47754156010229998</x:v>
      </x:c>
      <x:c r="H391" s="18">
        <x:v>0.40717574493962</x:v>
      </x:c>
      <x:c r="I391" s="18">
        <x:v>0.71159837047688002</x:v>
      </x:c>
      <x:c r="J391" s="18">
        <x:v>0.78507412690576994</x:v>
      </x:c>
      <x:c r="K391" s="19">
        <x:v>0.3378651428867</x:v>
      </x:c>
      <x:c r="L391" s="19">
        <x:v>0.3378651428867</x:v>
      </x:c>
      <x:c r="M391" s="18">
        <x:v>0.27921635481737</x:v>
      </x:c>
      <x:c r="N391" s="18">
        <x:v>0.27921635481737</x:v>
      </x:c>
      <x:c r="O391" s="13">
        <x:v>1.45733185948333</x:v>
      </x:c>
      <x:c r="P391" s="26" t="n">
        <x:v>1.4958</x:v>
      </x:c>
      <x:c r="Q391" s="26" t="n">
        <x:v>1.3589</x:v>
      </x:c>
    </x:row>
    <x:row r="392">
      <x:c r="A392" s="9">
        <x:v>44417</x:v>
      </x:c>
      <x:c r="B392" s="8">
        <x:v>109.02394106814</x:v>
      </x:c>
      <x:c r="C392" s="8">
        <x:v>75.595913734392994</x:v>
      </x:c>
      <x:c r="D392" s="8">
        <x:v>80.692307692308006</x:v>
      </x:c>
      <x:c r="E392" s="8">
        <x:v>123.583984375</x:v>
      </x:c>
      <x:c r="F392" s="23">
        <x:v>1.9722403671746025</x:v>
      </x:c>
      <x:c r="G392" s="18">
        <x:v>0.47162723785166</x:v>
      </x:c>
      <x:c r="H392" s="18">
        <x:v>0.40500390930413999</x:v>
      </x:c>
      <x:c r="I392" s="18">
        <x:v>0.72238197939132998</x:v>
      </x:c>
      <x:c r="J392" s="18">
        <x:v>0.80098835756040998</x:v>
      </x:c>
      <x:c r="K392" s="19">
        <x:v>0.34401461245154996</x:v>
      </x:c>
      <x:c r="L392" s="19">
        <x:v>0.34401461245154996</x:v>
      </x:c>
      <x:c r="M392" s="18">
        <x:v>0.28531208342800002</x:v>
      </x:c>
      <x:c r="N392" s="18">
        <x:v>0.28531208342800002</x:v>
      </x:c>
      <x:c r="O392" s="13">
        <x:v>1.4671156046793563</x:v>
      </x:c>
      <x:c r="P392" s="26" t="n">
        <x:v>1.4936</x:v>
      </x:c>
      <x:c r="Q392" s="26" t="n">
        <x:v>1.3253</x:v>
      </x:c>
    </x:row>
    <x:row r="393">
      <x:c r="A393" s="9">
        <x:v>44418</x:v>
      </x:c>
      <x:c r="B393" s="8">
        <x:v>108.77839165132001</x:v>
      </x:c>
      <x:c r="C393" s="8">
        <x:v>73.382519863791003</x:v>
      </x:c>
      <x:c r="D393" s="8">
        <x:v>80.538461538462002</x:v>
      </x:c>
      <x:c r="E393" s="8">
        <x:v>121.8359375</x:v>
      </x:c>
      <x:c r="F393" s="23">
        <x:v>1.9613382763839327</x:v>
      </x:c>
      <x:c r="G393" s="18">
        <x:v>0.48609335038363</x:v>
      </x:c>
      <x:c r="H393" s="18">
        <x:v>0.42289983494048999</x:v>
      </x:c>
      <x:c r="I393" s="18">
        <x:v>0.73064941289239993</x:v>
      </x:c>
      <x:c r="J393" s="18">
        <x:v>0.80978306398700994</x:v>
      </x:c>
      <x:c r="K393" s="19">
        <x:v>0.34848893477010001</x:v>
      </x:c>
      <x:c r="L393" s="19">
        <x:v>0.34848893477010001</x:v>
      </x:c>
      <x:c r="M393" s="18">
        <x:v>0.29526065284556002</x:v>
      </x:c>
      <x:c r="N393" s="18">
        <x:v>0.29526065284556002</x:v>
      </x:c>
      <x:c r="O393" s="13">
        <x:v>1.4769963676170113</x:v>
      </x:c>
      <x:c r="P393" s="26" t="n">
        <x:v>1.4933</x:v>
      </x:c>
      <x:c r="Q393" s="26" t="n">
        <x:v>1.3183</x:v>
      </x:c>
    </x:row>
    <x:row r="394">
      <x:c r="A394" s="9">
        <x:v>44419</x:v>
      </x:c>
      <x:c r="B394" s="8">
        <x:v>109.7605893186</x:v>
      </x:c>
      <x:c r="C394" s="8">
        <x:v>73.836549375708998</x:v>
      </x:c>
      <x:c r="D394" s="8">
        <x:v>83.384615384615003</x:v>
      </x:c>
      <x:c r="E394" s="8">
        <x:v>123.69140625</x:v>
      </x:c>
      <x:c r="F394" s="23">
        <x:v>1.9766829008223099</x:v>
      </x:c>
      <x:c r="G394" s="18">
        <x:v>0.50231777493606</x:v>
      </x:c>
      <x:c r="H394" s="18">
        <x:v>0.44253322908522003</x:v>
      </x:c>
      <x:c r="I394" s="18">
        <x:v>0.73364485981307992</x:v>
      </x:c>
      <x:c r="J394" s="18">
        <x:v>0.81246335541207004</x:v>
      </x:c>
      <x:c r="K394" s="19">
        <x:v>0.35611770219432998</x:v>
      </x:c>
      <x:c r="L394" s="19">
        <x:v>0.35611770219432998</x:v>
      </x:c>
      <x:c r="M394" s="18">
        <x:v>0.30638815865050001</x:v>
      </x:c>
      <x:c r="N394" s="18">
        <x:v>0.30638815865050001</x:v>
      </x:c>
      <x:c r="O394" s="13">
        <x:v>1.48723765112844</x:v>
      </x:c>
      <x:c r="P394" s="26" t="n">
        <x:v>1.4931</x:v>
      </x:c>
      <x:c r="Q394" s="26" t="n">
        <x:v>1.3144</x:v>
      </x:c>
    </x:row>
    <x:row r="395">
      <x:c r="A395" s="9">
        <x:v>44420</x:v>
      </x:c>
      <x:c r="B395" s="8">
        <x:v>109.02394106814</x:v>
      </x:c>
      <x:c r="C395" s="8">
        <x:v>74.631101021565996</x:v>
      </x:c>
      <x:c r="D395" s="8">
        <x:v>90.076923076922995</x:v>
      </x:c>
      <x:c r="E395" s="8">
        <x:v>123.88671875</x:v>
      </x:c>
      <x:c r="F395" s="23">
        <x:v>1.9940467097915726</x:v>
      </x:c>
      <x:c r="G395" s="18">
        <x:v>0.49544437340153002</x:v>
      </x:c>
      <x:c r="H395" s="18">
        <x:v>0.43801581096343001</x:v>
      </x:c>
      <x:c r="I395" s="18">
        <x:v>0.75413371675053997</x:v>
      </x:c>
      <x:c r="J395" s="18">
        <x:v>0.83708853346826007</x:v>
      </x:c>
      <x:c r="K395" s="19">
        <x:v>0.36624257481499001</x:v>
      </x:c>
      <x:c r="L395" s="19">
        <x:v>0.36624257481499001</x:v>
      </x:c>
      <x:c r="M395" s="18">
        <x:v>0.32036681240688997</x:v>
      </x:c>
      <x:c r="N395" s="18">
        <x:v>0.32036681240688997</x:v>
      </x:c>
      <x:c r="O395" s="13">
        <x:v>1.4926508701723149</x:v>
      </x:c>
      <x:c r="P395" s="26" t="n">
        <x:v>1.4943</x:v>
      </x:c>
      <x:c r="Q395" s="26" t="n">
        <x:v>1.3298</x:v>
      </x:c>
    </x:row>
    <x:row r="396">
      <x:c r="A396" s="9">
        <x:v>44421</x:v>
      </x:c>
      <x:c r="B396" s="8">
        <x:v>106.99815837937</x:v>
      </x:c>
      <x:c r="C396" s="8">
        <x:v>69.977298524404006</x:v>
      </x:c>
      <x:c r="D396" s="8">
        <x:v>93.538461538462002</x:v>
      </x:c>
      <x:c r="E396" s="8">
        <x:v>119.853515625</x:v>
      </x:c>
      <x:c r="F396" s="23">
        <x:v>1.97591858516809</x:v>
      </x:c>
      <x:c r="G396" s="18">
        <x:v>0.48481457800511002</x:v>
      </x:c>
      <x:c r="H396" s="18">
        <x:v>0.43297715228911005</x:v>
      </x:c>
      <x:c r="I396" s="18">
        <x:v>0.7677929547088399</x:v>
      </x:c>
      <x:c r="J396" s="18">
        <x:v>0.85291900502070006</x:v>
      </x:c>
      <x:c r="K396" s="19">
        <x:v>0.37551309647346998</x:v>
      </x:c>
      <x:c r="L396" s="19">
        <x:v>0.37551309647346998</x:v>
      </x:c>
      <x:c r="M396" s="18">
        <x:v>0.32583853920390998</x:v>
      </x:c>
      <x:c r="N396" s="18">
        <x:v>0.32583853920390998</x:v>
      </x:c>
      <x:c r="O396" s="13">
        <x:v>1.4915981158709337</x:v>
      </x:c>
      <x:c r="P396" s="26" t="n">
        <x:v>1.4938</x:v>
      </x:c>
      <x:c r="Q396" s="26" t="n">
        <x:v>1.3331</x:v>
      </x:c>
    </x:row>
    <x:row r="397">
      <x:c r="A397" s="9">
        <x:v>44424</x:v>
      </x:c>
      <x:c r="B397" s="8">
        <x:v>103.99017802333</x:v>
      </x:c>
      <x:c r="C397" s="8">
        <x:v>67.934165720772</x:v>
      </x:c>
      <x:c r="D397" s="8">
        <x:v>92.384615384615003</x:v>
      </x:c>
      <x:c r="E397" s="8">
        <x:v>112.578125</x:v>
      </x:c>
      <x:c r="F397" s="23">
        <x:v>1.9422177103217924</x:v>
      </x:c>
      <x:c r="G397" s="18">
        <x:v>0.47810102301790003</x:v>
      </x:c>
      <x:c r="H397" s="18">
        <x:v>0.43097906350446996</x:v>
      </x:c>
      <x:c r="I397" s="18">
        <x:v>0.76479750778816002</x:v>
      </x:c>
      <x:c r="J397" s="18">
        <x:v>0.85827958794799997</x:v>
      </x:c>
      <x:c r="K397" s="19">
        <x:v>0.37270910734677004</x:v>
      </x:c>
      <x:c r="L397" s="19">
        <x:v>0.37270910734677004</x:v>
      </x:c>
      <x:c r="M397" s="18">
        <x:v>0.32760476500769997</x:v>
      </x:c>
      <x:c r="N397" s="18">
        <x:v>0.32760476500769997</x:v>
      </x:c>
      <x:c r="O397" s="13">
        <x:v>1.4834119975207751</x:v>
      </x:c>
      <x:c r="P397" s="26" t="n">
        <x:v>1.4939</x:v>
      </x:c>
      <x:c r="Q397" s="26" t="n">
        <x:v>1.3455</x:v>
      </x:c>
    </x:row>
    <x:row r="398">
      <x:c r="A398" s="9">
        <x:v>44425</x:v>
      </x:c>
      <x:c r="B398" s="8">
        <x:v>98.710865561694007</x:v>
      </x:c>
      <x:c r="C398" s="8">
        <x:v>62.712826333712002</x:v>
      </x:c>
      <x:c r="D398" s="8">
        <x:v>85.923076923077005</x:v>
      </x:c>
      <x:c r="E398" s="8">
        <x:v>109.1015625</x:v>
      </x:c>
      <x:c r="F398" s="23">
        <x:v>1.8911208282962075</x:v>
      </x:c>
      <x:c r="G398" s="18">
        <x:v>0.47482416879794997</x:v>
      </x:c>
      <x:c r="H398" s="18">
        <x:v>0.42958908869776996</x:v>
      </x:c>
      <x:c r="I398" s="18">
        <x:v>0.7566498921639101</x:v>
      </x:c>
      <x:c r="J398" s="18">
        <x:v>0.84479437141179003</x:v>
      </x:c>
      <x:c r="K398" s="19">
        <x:v>0.35945617710546995</x:v>
      </x:c>
      <x:c r="L398" s="19">
        <x:v>0.35945617710546995</x:v>
      </x:c>
      <x:c r="M398" s="18">
        <x:v>0.32126305244191999</x:v>
      </x:c>
      <x:c r="N398" s="18">
        <x:v>0.32126305244191999</x:v>
      </x:c>
      <x:c r="O398" s="13">
        <x:v>1.4467845647952688</x:v>
      </x:c>
      <x:c r="P398" s="26" t="n">
        <x:v>1.4943</x:v>
      </x:c>
      <x:c r="Q398" s="26" t="n">
        <x:v>1.3583</x:v>
      </x:c>
    </x:row>
    <x:row r="399">
      <x:c r="A399" s="9">
        <x:v>44426</x:v>
      </x:c>
      <x:c r="B399" s="8">
        <x:v>98.895027624308995</x:v>
      </x:c>
      <x:c r="C399" s="8">
        <x:v>63.734392735527997</x:v>
      </x:c>
      <x:c r="D399" s="8">
        <x:v>86.461538461537998</x:v>
      </x:c>
      <x:c r="E399" s="8">
        <x:v>113.3984375</x:v>
      </x:c>
      <x:c r="F399" s="23">
        <x:v>1.9062234908034377</x:v>
      </x:c>
      <x:c r="G399" s="18">
        <x:v>0.44253516624041001</x:v>
      </x:c>
      <x:c r="H399" s="18">
        <x:v>0.39961775692815998</x:v>
      </x:c>
      <x:c r="I399" s="18">
        <x:v>0.72118380062304999</x:v>
      </x:c>
      <x:c r="J399" s="18">
        <x:v>0.80157467127588999</x:v>
      </x:c>
      <x:c r="K399" s="19">
        <x:v>0.32207461317365998</x:v>
      </x:c>
      <x:c r="L399" s="19">
        <x:v>0.32207461317365998</x:v>
      </x:c>
      <x:c r="M399" s="18">
        <x:v>0.28260794847366</x:v>
      </x:c>
      <x:c r="N399" s="18">
        <x:v>0.28260794847366</x:v>
      </x:c>
      <x:c r="O399" s="13">
        <x:v>1.4583865340870787</x:v>
      </x:c>
      <x:c r="P399" s="26" t="n">
        <x:v>1.4957</x:v>
      </x:c>
      <x:c r="Q399" s="26" t="n">
        <x:v>1.3567</x:v>
      </x:c>
    </x:row>
    <x:row r="400">
      <x:c r="A400" s="9">
        <x:v>44427</x:v>
      </x:c>
      <x:c r="B400" s="8">
        <x:v>102.02578268876999</x:v>
      </x:c>
      <x:c r="C400" s="8">
        <x:v>67.480136208854006</x:v>
      </x:c>
      <x:c r="D400" s="8">
        <x:v>83</x:v>
      </x:c>
      <x:c r="E400" s="8">
        <x:v>121.2890625</x:v>
      </x:c>
      <x:c r="F400" s="23">
        <x:v>1.9344874534940599</x:v>
      </x:c>
      <x:c r="G400" s="18">
        <x:v>0.46035805626597998</x:v>
      </x:c>
      <x:c r="H400" s="18">
        <x:v>0.4161237077578</x:v>
      </x:c>
      <x:c r="I400" s="18">
        <x:v>0.72417924754373009</x:v>
      </x:c>
      <x:c r="J400" s="18">
        <x:v>0.81355222389513993</x:v>
      </x:c>
      <x:c r="K400" s="19">
        <x:v>0.33023921359906</x:v>
      </x:c>
      <x:c r="L400" s="19">
        <x:v>0.33023921359906</x:v>
      </x:c>
      <x:c r="M400" s="18">
        <x:v>0.29620030501792999</x:v>
      </x:c>
      <x:c r="N400" s="18">
        <x:v>0.29620030501792999</x:v>
      </x:c>
      <x:c r="O400" s="13">
        <x:v>1.4582101728611112</x:v>
      </x:c>
      <x:c r="P400" s="26" t="n">
        <x:v>1.4965</x:v>
      </x:c>
      <x:c r="Q400" s="26" t="n">
        <x:v>1.3518</x:v>
      </x:c>
    </x:row>
    <x:row r="401">
      <x:c r="A401" s="9">
        <x:v>44428</x:v>
      </x:c>
      <x:c r="B401" s="8">
        <x:v>101.78023327195</x:v>
      </x:c>
      <x:c r="C401" s="8">
        <x:v>67.253121452894007</x:v>
      </x:c>
      <x:c r="D401" s="8">
        <x:v>85.230769230768999</x:v>
      </x:c>
      <x:c r="E401" s="8">
        <x:v>123.6328125</x:v>
      </x:c>
      <x:c r="F401" s="23">
        <x:v>1.9447423411390325</x:v>
      </x:c>
      <x:c r="G401" s="18">
        <x:v>0.45356457800511002</x:v>
      </x:c>
      <x:c r="H401" s="18">
        <x:v>0.40630701068542996</x:v>
      </x:c>
      <x:c r="I401" s="18">
        <x:v>0.72429906542056</x:v>
      </x:c>
      <x:c r="J401" s="18">
        <x:v>0.81254711459145001</x:v>
      </x:c>
      <x:c r="K401" s="19">
        <x:v>0.34160740559647995</x:v>
      </x:c>
      <x:c r="L401" s="19">
        <x:v>0.34160740559647995</x:v>
      </x:c>
      <x:c r="M401" s="18">
        <x:v>0.29287440149668997</x:v>
      </x:c>
      <x:c r="N401" s="18">
        <x:v>0.29287440149668997</x:v>
      </x:c>
      <x:c r="O401" s="13">
        <x:v>1.451628100958775</x:v>
      </x:c>
      <x:c r="P401" s="26" t="n">
        <x:v>1.4962</x:v>
      </x:c>
      <x:c r="Q401" s="26" t="n">
        <x:v>1.3573</x:v>
      </x:c>
    </x:row>
    <x:row r="402">
      <x:c r="A402" s="9">
        <x:v>44431</x:v>
      </x:c>
      <x:c r="B402" s="8">
        <x:v>106.0773480663</x:v>
      </x:c>
      <x:c r="C402" s="8">
        <x:v>72.758229284904004</x:v>
      </x:c>
      <x:c r="D402" s="8">
        <x:v>89.615384615384997</x:v>
      </x:c>
      <x:c r="E402" s="8">
        <x:v>128.525390625</x:v>
      </x:c>
      <x:c r="F402" s="23">
        <x:v>1.9924408814789725</x:v>
      </x:c>
      <x:c r="G402" s="18">
        <x:v>0.42846867007672995</x:v>
      </x:c>
      <x:c r="H402" s="18">
        <x:v>0.38493614803232001</x:v>
      </x:c>
      <x:c r="I402" s="18">
        <x:v>0.72465851905104006</x:v>
      </x:c>
      <x:c r="J402" s="18">
        <x:v>0.80978306398700994</x:v>
      </x:c>
      <x:c r="K402" s="19">
        <x:v>0.34135384144481001</x:v>
      </x:c>
      <x:c r="L402" s="19">
        <x:v>0.34135384144481001</x:v>
      </x:c>
      <x:c r="M402" s="18">
        <x:v>0.29123536181674003</x:v>
      </x:c>
      <x:c r="N402" s="18">
        <x:v>0.29123536181674003</x:v>
      </x:c>
      <x:c r="O402" s="13">
        <x:v>1.4794019651883539</x:v>
      </x:c>
      <x:c r="P402" s="26" t="n">
        <x:v>1.4961</x:v>
      </x:c>
      <x:c r="Q402" s="26" t="n">
        <x:v>1.3546</x:v>
      </x:c>
    </x:row>
    <x:row r="403">
      <x:c r="A403" s="9">
        <x:v>44432</x:v>
      </x:c>
      <x:c r="B403" s="8">
        <x:v>108.28729281768</x:v>
      </x:c>
      <x:c r="C403" s="8">
        <x:v>75.198637911464004</x:v>
      </x:c>
      <x:c r="D403" s="8">
        <x:v>92.384615384615003</x:v>
      </x:c>
      <x:c r="E403" s="8">
        <x:v>131.513671875</x:v>
      </x:c>
      <x:c r="F403" s="23">
        <x:v>2.0184605449718975</x:v>
      </x:c>
      <x:c r="G403" s="18">
        <x:v>0.45260549872123002</x:v>
      </x:c>
      <x:c r="H403" s="18">
        <x:v>0.40083398488401994</x:v>
      </x:c>
      <x:c r="I403" s="18">
        <x:v>0.73831775700934998</x:v>
      </x:c>
      <x:c r="J403" s="18">
        <x:v>0.83348689176454993</x:v>
      </x:c>
      <x:c r="K403" s="19">
        <x:v>0.37462068214791999</x:v>
      </x:c>
      <x:c r="L403" s="19">
        <x:v>0.37462068214791999</x:v>
      </x:c>
      <x:c r="M403" s="18">
        <x:v>0.33036511241592004</x:v>
      </x:c>
      <x:c r="N403" s="18">
        <x:v>0.33036511241592004</x:v>
      </x:c>
      <x:c r="O403" s="13">
        <x:v>1.4935683919777663</x:v>
      </x:c>
      <x:c r="P403" s="26" t="n">
        <x:v>1.4965</x:v>
      </x:c>
      <x:c r="Q403" s="26" t="n">
        <x:v>1.3648</x:v>
      </x:c>
    </x:row>
    <x:row r="404">
      <x:c r="A404" s="9">
        <x:v>44433</x:v>
      </x:c>
      <x:c r="B404" s="8">
        <x:v>108.5942295887</x:v>
      </x:c>
      <x:c r="C404" s="8">
        <x:v>74.517593643587006</x:v>
      </x:c>
      <x:c r="D404" s="8">
        <x:v>97.923076923077005</x:v>
      </x:c>
      <x:c r="E404" s="8">
        <x:v>128.876953125</x:v>
      </x:c>
      <x:c r="F404" s="23">
        <x:v>2.02477963320091</x:v>
      </x:c>
      <x:c r="G404" s="18">
        <x:v>0.47042838874679999</x:v>
      </x:c>
      <x:c r="H404" s="18">
        <x:v>0.41725306228824999</x:v>
      </x:c>
      <x:c r="I404" s="18">
        <x:v>0.75808770668584002</x:v>
      </x:c>
      <x:c r="J404" s="18">
        <x:v>0.85978725194212002</x:v>
      </x:c>
      <x:c r="K404" s="19">
        <x:v>0.38585009285916</x:v>
      </x:c>
      <x:c r="L404" s="19">
        <x:v>0.38585009285916</x:v>
      </x:c>
      <x:c r="M404" s="18">
        <x:v>0.33564527022039997</x:v>
      </x:c>
      <x:c r="N404" s="18">
        <x:v>0.33564527022039997</x:v>
      </x:c>
      <x:c r="O404" s="13">
        <x:v>1.5062293909408488</x:v>
      </x:c>
      <x:c r="P404" s="26" t="n">
        <x:v>1.497</x:v>
      </x:c>
      <x:c r="Q404" s="26" t="n">
        <x:v>1.3575</x:v>
      </x:c>
    </x:row>
    <x:row r="405">
      <x:c r="A405" s="9">
        <x:v>44434</x:v>
      </x:c>
      <x:c r="B405" s="8">
        <x:v>105.77041129526999</x:v>
      </x:c>
      <x:c r="C405" s="8">
        <x:v>70.998864926219994</x:v>
      </x:c>
      <x:c r="D405" s="8">
        <x:v>97.769230769231001</x:v>
      </x:c>
      <x:c r="E405" s="8">
        <x:v>126.220703125</x:v>
      </x:c>
      <x:c r="F405" s="23">
        <x:v>2.0018980252893024</x:v>
      </x:c>
      <x:c r="G405" s="18">
        <x:v>0.47178708439898004</x:v>
      </x:c>
      <x:c r="H405" s="18">
        <x:v>0.42124923985752999</x:v>
      </x:c>
      <x:c r="I405" s="18">
        <x:v>0.78217109992811007</x:v>
      </x:c>
      <x:c r="J405" s="18">
        <x:v>0.88784655334327001</x:v>
      </x:c>
      <x:c r="K405" s="19">
        <x:v>0.39564949588048004</x:v>
      </x:c>
      <x:c r="L405" s="19">
        <x:v>0.39564949588048004</x:v>
      </x:c>
      <x:c r="M405" s="18">
        <x:v>0.34774107911896995</x:v>
      </x:c>
      <x:c r="N405" s="18">
        <x:v>0.34774107911896995</x:v>
      </x:c>
      <x:c r="O405" s="13">
        <x:v>1.4928819543597149</x:v>
      </x:c>
      <x:c r="P405" s="26" t="n">
        <x:v>1.4954</x:v>
      </x:c>
      <x:c r="Q405" s="26" t="n">
        <x:v>1.3531</x:v>
      </x:c>
    </x:row>
    <x:row r="406">
      <x:c r="A406" s="9">
        <x:v>44435</x:v>
      </x:c>
      <x:c r="B406" s="8">
        <x:v>106.0773480663</x:v>
      </x:c>
      <x:c r="C406" s="8">
        <x:v>71.906923950057006</x:v>
      </x:c>
      <x:c r="D406" s="8">
        <x:v>107.76923076923001</x:v>
      </x:c>
      <x:c r="E406" s="8">
        <x:v>132.421875</x:v>
      </x:c>
      <x:c r="F406" s="23">
        <x:v>2.0454384444639677</x:v>
      </x:c>
      <x:c r="G406" s="18">
        <x:v>0.4440537084399</x:v>
      </x:c>
      <x:c r="H406" s="18">
        <x:v>0.39805403527061001</x:v>
      </x:c>
      <x:c r="I406" s="18">
        <x:v>0.78265037143542004</x:v>
      </x:c>
      <x:c r="J406" s="18">
        <x:v>0.88248597041596999</x:v>
      </x:c>
      <x:c r="K406" s="19">
        <x:v>0.37766889472362997</x:v>
      </x:c>
      <x:c r="L406" s="19">
        <x:v>0.37766889472362997</x:v>
      </x:c>
      <x:c r="M406" s="18">
        <x:v>0.34023687993427998</x:v>
      </x:c>
      <x:c r="N406" s="18">
        <x:v>0.34023687993427998</x:v>
      </x:c>
      <x:c r="O406" s="13">
        <x:v>1.5016977960289761</x:v>
      </x:c>
      <x:c r="P406" s="26" t="n">
        <x:v>1.4959</x:v>
      </x:c>
      <x:c r="Q406" s="26" t="n">
        <x:v>1.3641</x:v>
      </x:c>
    </x:row>
    <x:row r="407">
      <x:c r="A407" s="9">
        <x:v>44438</x:v>
      </x:c>
      <x:c r="B407" s="8">
        <x:v>105.58624923265999</x:v>
      </x:c>
      <x:c r="C407" s="8">
        <x:v>71.679909194098002</x:v>
      </x:c>
      <x:c r="D407" s="8">
        <x:v>114.76923076923001</x:v>
      </x:c>
      <x:c r="E407" s="8">
        <x:v>137.421875</x:v>
      </x:c>
      <x:c r="F407" s="23">
        <x:v>2.0736431604899703</x:v>
      </x:c>
      <x:c r="G407" s="18">
        <x:v>0.45284526854219997</x:v>
      </x:c>
      <x:c r="H407" s="18">
        <x:v>0.40778385891756003</x:v>
      </x:c>
      <x:c r="I407" s="18">
        <x:v>0.80457704289480003</x:v>
      </x:c>
      <x:c r="J407" s="18">
        <x:v>0.91213669491345006</x:v>
      </x:c>
      <x:c r="K407" s="19">
        <x:v>0.37956396162910999</x:v>
      </x:c>
      <x:c r="L407" s="19">
        <x:v>0.37956396162910999</x:v>
      </x:c>
      <x:c r="M407" s="18">
        <x:v>0.33855578985279</x:v>
      </x:c>
      <x:c r="N407" s="18">
        <x:v>0.33855578985279</x:v>
      </x:c>
      <x:c r="O407" s="13">
        <x:v>1.5090111797368126</x:v>
      </x:c>
      <x:c r="P407" s="26" t="n">
        <x:v>1.4966</x:v>
      </x:c>
      <x:c r="Q407" s="26" t="n">
        <x:v>1.3684</x:v>
      </x:c>
    </x:row>
    <x:row r="408">
      <x:c r="A408" s="9">
        <x:v>44439</x:v>
      </x:c>
      <x:c r="B408" s="8">
        <x:v>103.06936771025001</x:v>
      </x:c>
      <x:c r="C408" s="8">
        <x:v>68.388195232689995</x:v>
      </x:c>
      <x:c r="D408" s="8">
        <x:v>120.38461538462001</x:v>
      </x:c>
      <x:c r="E408" s="8">
        <x:v>134.013671875</x:v>
      </x:c>
      <x:c r="F408" s="23">
        <x:v>2.0646396255064001</x:v>
      </x:c>
      <x:c r="G408" s="18">
        <x:v>0.45172634271100004</x:v>
      </x:c>
      <x:c r="H408" s="18">
        <x:v>0.40830509947007004</x:v>
      </x:c>
      <x:c r="I408" s="18">
        <x:v>0.8159597411933901</x:v>
      </x:c>
      <x:c r="J408" s="18">
        <x:v>0.93307647216372003</x:v>
      </x:c>
      <x:c r="K408" s="19">
        <x:v>0.38812638617375</x:v>
      </x:c>
      <x:c r="L408" s="19">
        <x:v>0.38812638617375</x:v>
      </x:c>
      <x:c r="M408" s="18">
        <x:v>0.34338450500440998</x:v>
      </x:c>
      <x:c r="N408" s="18">
        <x:v>0.34338450500440998</x:v>
      </x:c>
      <x:c r="O408" s="13">
        <x:v>1.5094874404088099</x:v>
      </x:c>
      <x:c r="P408" s="26" t="n">
        <x:v>1.4969</x:v>
      </x:c>
      <x:c r="Q408" s="26" t="n">
        <x:v>1.3687</x:v>
      </x:c>
    </x:row>
    <x:row r="409">
      <x:c r="A409" s="9">
        <x:v>44440</x:v>
      </x:c>
      <x:c r="B409" s="8">
        <x:v>100.06138735421</x:v>
      </x:c>
      <x:c r="C409" s="8">
        <x:v>65.153234960272002</x:v>
      </x:c>
      <x:c r="D409" s="8">
        <x:v>110.53846153846</x:v>
      </x:c>
      <x:c r="E409" s="8">
        <x:v>126.50390625</x:v>
      </x:c>
      <x:c r="F409" s="23">
        <x:v>2.0056424752573552</x:v>
      </x:c>
      <x:c r="G409" s="18">
        <x:v>0.45084718670077001</x:v>
      </x:c>
      <x:c r="H409" s="18">
        <x:v>0.40387455477369</x:v>
      </x:c>
      <x:c r="I409" s="18">
        <x:v>0.82231008866523003</x:v>
      </x:c>
      <x:c r="J409" s="18">
        <x:v>0.94371387891610992</x:v>
      </x:c>
      <x:c r="K409" s="19">
        <x:v>0.38824786919711002</x:v>
      </x:c>
      <x:c r="L409" s="19">
        <x:v>0.38824786919711002</x:v>
      </x:c>
      <x:c r="M409" s="18">
        <x:v>0.33932903791023</x:v>
      </x:c>
      <x:c r="N409" s="18">
        <x:v>0.33932903791023</x:v>
      </x:c>
      <x:c r="O409" s="13">
        <x:v>1.4955058357470887</x:v>
      </x:c>
      <x:c r="P409" s="26" t="n">
        <x:v>1.4981</x:v>
      </x:c>
      <x:c r="Q409" s="26" t="n">
        <x:v>1.3678</x:v>
      </x:c>
    </x:row>
    <x:row r="410">
      <x:c r="A410" s="9">
        <x:v>44441</x:v>
      </x:c>
      <x:c r="B410" s="8">
        <x:v>100.55248618784999</x:v>
      </x:c>
      <x:c r="C410" s="8">
        <x:v>63.904653802497002</x:v>
      </x:c>
      <x:c r="D410" s="8">
        <x:v>122.76923076923001</x:v>
      </x:c>
      <x:c r="E410" s="8">
        <x:v>124.6875</x:v>
      </x:c>
      <x:c r="F410" s="23">
        <x:v>2.0297846768989425</x:v>
      </x:c>
      <x:c r="G410" s="18">
        <x:v>0.46283567774936002</x:v>
      </x:c>
      <x:c r="H410" s="18">
        <x:v>0.41412561897316003</x:v>
      </x:c>
      <x:c r="I410" s="18">
        <x:v>0.80936975796789001</x:v>
      </x:c>
      <x:c r="J410" s="18">
        <x:v>0.91188541760681996</x:v>
      </x:c>
      <x:c r="K410" s="19">
        <x:v>0.36641442578119998</x:v>
      </x:c>
      <x:c r="L410" s="19">
        <x:v>0.36641442578119998</x:v>
      </x:c>
      <x:c r="M410" s="18">
        <x:v>0.31650068105854001</x:v>
      </x:c>
      <x:c r="N410" s="18">
        <x:v>0.31650068105854001</x:v>
      </x:c>
      <x:c r="O410" s="13">
        <x:v>1.5133603649423026</x:v>
      </x:c>
      <x:c r="P410" s="26" t="n">
        <x:v>1.4981</x:v>
      </x:c>
      <x:c r="Q410" s="26" t="n">
        <x:v>1.3676</x:v>
      </x:c>
    </x:row>
    <x:row r="411">
      <x:c r="A411" s="9">
        <x:v>44442</x:v>
      </x:c>
      <x:c r="B411" s="8">
        <x:v>99.631675874769996</x:v>
      </x:c>
      <x:c r="C411" s="8">
        <x:v>62.769580022701</x:v>
      </x:c>
      <x:c r="D411" s="8">
        <x:v>114.61538461537999</x:v>
      </x:c>
      <x:c r="E411" s="8">
        <x:v>117.470703125</x:v>
      </x:c>
      <x:c r="F411" s="23">
        <x:v>1.9862183590946274</x:v>
      </x:c>
      <x:c r="G411" s="18">
        <x:v>0.46875</x:v>
      </x:c>
      <x:c r="H411" s="18">
        <x:v>0.41690556858656996</x:v>
      </x:c>
      <x:c r="I411" s="18">
        <x:v>0.83393242271747003</x:v>
      </x:c>
      <x:c r="J411" s="18">
        <x:v>0.94396515629990008</x:v>
      </x:c>
      <x:c r="K411" s="19">
        <x:v>0.38150050484701997</x:v>
      </x:c>
      <x:c r="L411" s="19">
        <x:v>0.38150050484701997</x:v>
      </x:c>
      <x:c r="M411" s="18">
        <x:v>0.34016438112022002</x:v>
      </x:c>
      <x:c r="N411" s="18">
        <x:v>0.34016438112022002</x:v>
      </x:c>
      <x:c r="O411" s="13">
        <x:v>1.50383230418372</x:v>
      </x:c>
      <x:c r="P411" s="26" t="n">
        <x:v>1.4982</x:v>
      </x:c>
      <x:c r="Q411" s="26" t="n">
        <x:v>1.3663</x:v>
      </x:c>
    </x:row>
    <x:row r="412">
      <x:c r="A412" s="9">
        <x:v>44445</x:v>
      </x:c>
      <x:c r="B412" s="8">
        <x:v>101.53468385513</x:v>
      </x:c>
      <x:c r="C412" s="8">
        <x:v>66.742338251985998</x:v>
      </x:c>
      <x:c r="D412" s="8">
        <x:v>107.07692307692</x:v>
      </x:c>
      <x:c r="E412" s="8">
        <x:v>123.18359375</x:v>
      </x:c>
      <x:c r="F412" s="23">
        <x:v>1.9963438473350901</x:v>
      </x:c>
      <x:c r="G412" s="18">
        <x:v>0.45524296675192</x:v>
      </x:c>
      <x:c r="H412" s="18">
        <x:v>0.40335331422118004</x:v>
      </x:c>
      <x:c r="I412" s="18">
        <x:v>0.83081715791996003</x:v>
      </x:c>
      <x:c r="J412" s="18">
        <x:v>0.92001005113855994</x:v>
      </x:c>
      <x:c r="K412" s="19">
        <x:v>0.37071960952989003</x:v>
      </x:c>
      <x:c r="L412" s="19">
        <x:v>0.37071960952989003</x:v>
      </x:c>
      <x:c r="M412" s="18">
        <x:v>0.33989786218918</x:v>
      </x:c>
      <x:c r="N412" s="18">
        <x:v>0.33989786218918</x:v>
      </x:c>
      <x:c r="O412" s="13">
        <x:v>1.52144210800534</x:v>
      </x:c>
      <x:c r="P412" s="26" t="n">
        <x:v>1.4984</x:v>
      </x:c>
      <x:c r="Q412" s="26" t="n">
        <x:v>1.3753</x:v>
      </x:c>
    </x:row>
    <x:row r="413">
      <x:c r="A413" s="9">
        <x:v>44446</x:v>
      </x:c>
      <x:c r="B413" s="8">
        <x:v>102.08717004297</x:v>
      </x:c>
      <x:c r="C413" s="8">
        <x:v>68.161180476731005</x:v>
      </x:c>
      <x:c r="D413" s="8">
        <x:v>115.23076923076999</x:v>
      </x:c>
      <x:c r="E413" s="8">
        <x:v>128.0859375</x:v>
      </x:c>
      <x:c r="F413" s="23">
        <x:v>2.0339126431261776</x:v>
      </x:c>
      <x:c r="G413" s="18">
        <x:v>0.48249680306904996</x:v>
      </x:c>
      <x:c r="H413" s="18">
        <x:v>0.42672226565893001</x:v>
      </x:c>
      <x:c r="I413" s="18">
        <x:v>0.84339803498681998</x:v>
      </x:c>
      <x:c r="J413" s="18">
        <x:v>0.93952592349691999</x:v>
      </x:c>
      <x:c r="K413" s="19">
        <x:v>0.38944741301156</x:v>
      </x:c>
      <x:c r="L413" s="19">
        <x:v>0.38944741301156</x:v>
      </x:c>
      <x:c r="M413" s="18">
        <x:v>0.35024950540394001</x:v>
      </x:c>
      <x:c r="N413" s="18">
        <x:v>0.35024950540394001</x:v>
      </x:c>
      <x:c r="O413" s="13">
        <x:v>1.5508582334873275</x:v>
      </x:c>
      <x:c r="P413" s="26" t="n">
        <x:v>1.4979</x:v>
      </x:c>
      <x:c r="Q413" s="26" t="n">
        <x:v>1.372</x:v>
      </x:c>
    </x:row>
    <x:row r="414">
      <x:c r="A414" s="9">
        <x:v>44447</x:v>
      </x:c>
      <x:c r="B414" s="8">
        <x:v>100.73664825045999</x:v>
      </x:c>
      <x:c r="C414" s="8">
        <x:v>66.685584562996993</x:v>
      </x:c>
      <x:c r="D414" s="8">
        <x:v>118.61538461537999</x:v>
      </x:c>
      <x:c r="E414" s="8">
        <x:v>127.87109375</x:v>
      </x:c>
      <x:c r="F414" s="23">
        <x:v>2.0347717779470926</x:v>
      </x:c>
      <x:c r="G414" s="18">
        <x:v>0.50471547314577991</x:v>
      </x:c>
      <x:c r="H414" s="18">
        <x:v>0.45243679958301003</x:v>
      </x:c>
      <x:c r="I414" s="18">
        <x:v>0.88761083153605991</x:v>
      </x:c>
      <x:c r="J414" s="18">
        <x:v>0.9925454393631099</x:v>
      </x:c>
      <x:c r="K414" s="19">
        <x:v>0.41517910887181997</x:v>
      </x:c>
      <x:c r="L414" s="19">
        <x:v>0.41517910887181997</x:v>
      </x:c>
      <x:c r="M414" s="18">
        <x:v>0.36959955326351002</x:v>
      </x:c>
      <x:c r="N414" s="18">
        <x:v>0.36959955326351002</x:v>
      </x:c>
      <x:c r="O414" s="13">
        <x:v>1.5562425586875561</x:v>
      </x:c>
      <x:c r="P414" s="26" t="n">
        <x:v>1.4975</x:v>
      </x:c>
      <x:c r="Q414" s="26" t="n">
        <x:v>1.3585</x:v>
      </x:c>
    </x:row>
    <x:row r="415">
      <x:c r="A415" s="9">
        <x:v>44448</x:v>
      </x:c>
      <x:c r="B415" s="8">
        <x:v>98.710865561694007</x:v>
      </x:c>
      <x:c r="C415" s="8">
        <x:v>65.493757094211006</x:v>
      </x:c>
      <x:c r="D415" s="8">
        <x:v>120.23076923076999</x:v>
      </x:c>
      <x:c r="E415" s="8">
        <x:v>127.265625</x:v>
      </x:c>
      <x:c r="F415" s="23">
        <x:v>2.0292525422166876</x:v>
      </x:c>
      <x:c r="G415" s="18">
        <x:v>0.49744245524296998</x:v>
      </x:c>
      <x:c r="H415" s="18">
        <x:v>0.44600816610198996</x:v>
      </x:c>
      <x:c r="I415" s="18">
        <x:v>0.90522405942966999</x:v>
      </x:c>
      <x:c r="J415" s="18">
        <x:v>0.99849233608304</x:v>
      </x:c>
      <x:c r="K415" s="19">
        <x:v>0.41803571130259004</x:v>
      </x:c>
      <x:c r="L415" s="19">
        <x:v>0.41803571130259004</x:v>
      </x:c>
      <x:c r="M415" s="18">
        <x:v>0.38335101501879998</x:v>
      </x:c>
      <x:c r="N415" s="18">
        <x:v>0.38335101501879998</x:v>
      </x:c>
      <x:c r="O415" s="13">
        <x:v>1.5621060465788386</x:v>
      </x:c>
      <x:c r="P415" s="26" t="n">
        <x:v>1.4972</x:v>
      </x:c>
      <x:c r="Q415" s="26" t="n">
        <x:v>1.3521</x:v>
      </x:c>
    </x:row>
    <x:row r="416">
      <x:c r="A416" s="9">
        <x:v>44449</x:v>
      </x:c>
      <x:c r="B416" s="8">
        <x:v>101.59607120933001</x:v>
      </x:c>
      <x:c r="C416" s="8">
        <x:v>68.955732122588003</x:v>
      </x:c>
      <x:c r="D416" s="8">
        <x:v>124.30769230769</x:v>
      </x:c>
      <x:c r="E416" s="8">
        <x:v>130.3515625</x:v>
      </x:c>
      <x:c r="F416" s="23">
        <x:v>2.0630276453490199</x:v>
      </x:c>
      <x:c r="G416" s="18">
        <x:v>0.49768222506393994</x:v>
      </x:c>
      <x:c r="H416" s="18">
        <x:v>0.44861436886455996</x:v>
      </x:c>
      <x:c r="I416" s="18">
        <x:v>0.92846872753415</x:v>
      </x:c>
      <x:c r="J416" s="18">
        <x:v>1.0248764553628</x:v>
      </x:c>
      <x:c r="K416" s="19">
        <x:v>0.41911095191999004</x:v>
      </x:c>
      <x:c r="L416" s="19">
        <x:v>0.41911095191999004</x:v>
      </x:c>
      <x:c r="M416" s="18">
        <x:v>0.37949234598263998</x:v>
      </x:c>
      <x:c r="N416" s="18">
        <x:v>0.37949234598263998</x:v>
      </x:c>
      <x:c r="O416" s="13">
        <x:v>1.5648573127750365</x:v>
      </x:c>
      <x:c r="P416" s="26" t="n">
        <x:v>1.4971</x:v>
      </x:c>
      <x:c r="Q416" s="26" t="n">
        <x:v>1.3554</x:v>
      </x:c>
    </x:row>
    <x:row r="417">
      <x:c r="A417" s="9">
        <x:v>44452</x:v>
      </x:c>
      <x:c r="B417" s="8">
        <x:v>98.342541436464003</x:v>
      </x:c>
      <x:c r="C417" s="8">
        <x:v>64.642451759363993</x:v>
      </x:c>
      <x:c r="D417" s="8">
        <x:v>128.69230769231001</x:v>
      </x:c>
      <x:c r="E417" s="8">
        <x:v>129.169921875</x:v>
      </x:c>
      <x:c r="F417" s="23">
        <x:v>2.0521180569078448</x:v>
      </x:c>
      <x:c r="G417" s="18">
        <x:v>0.51278772378517001</x:v>
      </x:c>
      <x:c r="H417" s="18">
        <x:v>0.46190600295369999</x:v>
      </x:c>
      <x:c r="I417" s="18">
        <x:v>0.92403546609154008</x:v>
      </x:c>
      <x:c r="J417" s="18">
        <x:v>1.0273054695584001</x:v>
      </x:c>
      <x:c r="K417" s="19">
        <x:v>0.42493338911408995</x:v>
      </x:c>
      <x:c r="L417" s="19">
        <x:v>0.42493338911408995</x:v>
      </x:c>
      <x:c r="M417" s="18">
        <x:v>0.37147853079165005</x:v>
      </x:c>
      <x:c r="N417" s="18">
        <x:v>0.37147853079165005</x:v>
      </x:c>
      <x:c r="O417" s="13">
        <x:v>1.5715176881679187</x:v>
      </x:c>
      <x:c r="P417" s="26" t="n">
        <x:v>1.4965</x:v>
      </x:c>
      <x:c r="Q417" s="26" t="n">
        <x:v>1.3512</x:v>
      </x:c>
    </x:row>
    <x:row r="418">
      <x:c r="A418" s="9">
        <x:v>44453</x:v>
      </x:c>
      <x:c r="B418" s="8">
        <x:v>100.24554941682</x:v>
      </x:c>
      <x:c r="C418" s="8">
        <x:v>65.947786606129</x:v>
      </x:c>
      <x:c r="D418" s="8">
        <x:v>126.76923076923001</x:v>
      </x:c>
      <x:c r="E418" s="8">
        <x:v>132.158203125</x:v>
      </x:c>
      <x:c r="F418" s="23">
        <x:v>2.0628019247929474</x:v>
      </x:c>
      <x:c r="G418" s="18">
        <x:v>0.51126918158568002</x:v>
      </x:c>
      <x:c r="H418" s="18">
        <x:v>0.45704109113022001</x:v>
      </x:c>
      <x:c r="I418" s="18">
        <x:v>0.94272705487658992</x:v>
      </x:c>
      <x:c r="J418" s="18">
        <x:v>1.0414607589122999</x:v>
      </x:c>
      <x:c r="K418" s="19">
        <x:v>0.42759728566366001</x:v>
      </x:c>
      <x:c r="L418" s="19">
        <x:v>0.42759728566366001</x:v>
      </x:c>
      <x:c r="M418" s="18">
        <x:v>0.38222442375561999</x:v>
      </x:c>
      <x:c r="N418" s="18">
        <x:v>0.38222442375561999</x:v>
      </x:c>
      <x:c r="O418" s="13">
        <x:v>1.5592871579226526</x:v>
      </x:c>
      <x:c r="P418" s="26" t="n">
        <x:v>1.4961</x:v>
      </x:c>
      <x:c r="Q418" s="26" t="n">
        <x:v>1.3515</x:v>
      </x:c>
    </x:row>
    <x:row r="419">
      <x:c r="A419" s="9">
        <x:v>44454</x:v>
      </x:c>
      <x:c r="B419" s="8">
        <x:v>100.92081031308</x:v>
      </x:c>
      <x:c r="C419" s="8">
        <x:v>66.118047673098999</x:v>
      </x:c>
      <x:c r="D419" s="8">
        <x:v>129.69230769231001</x:v>
      </x:c>
      <x:c r="E419" s="8">
        <x:v>134.560546875</x:v>
      </x:c>
      <x:c r="F419" s="23">
        <x:v>2.0782292813837224</x:v>
      </x:c>
      <x:c r="G419" s="18">
        <x:v>0.49208759590793</x:v>
      </x:c>
      <x:c r="H419" s="18">
        <x:v>0.44114325427852003</x:v>
      </x:c>
      <x:c r="I419" s="18">
        <x:v>0.91780493649652994</x:v>
      </x:c>
      <x:c r="J419" s="18">
        <x:v>1.0309908702872002</x:v>
      </x:c>
      <x:c r="K419" s="19">
        <x:v>0.42210329990859002</x:v>
      </x:c>
      <x:c r="L419" s="19">
        <x:v>0.42210329990859002</x:v>
      </x:c>
      <x:c r="M419" s="18">
        <x:v>0.37403200329692998</x:v>
      </x:c>
      <x:c r="N419" s="18">
        <x:v>0.37403200329692998</x:v>
      </x:c>
      <x:c r="O419" s="13">
        <x:v>1.5681579665104999</x:v>
      </x:c>
      <x:c r="P419" s="26" t="n">
        <x:v>1.4958</x:v>
      </x:c>
      <x:c r="Q419" s="26" t="n">
        <x:v>1.3555</x:v>
      </x:c>
    </x:row>
    <x:row r="420">
      <x:c r="A420" s="9">
        <x:v>44455</x:v>
      </x:c>
      <x:c r="B420" s="8">
        <x:v>98.219766728053997</x:v>
      </x:c>
      <x:c r="C420" s="8">
        <x:v>60.442678774119997</x:v>
      </x:c>
      <x:c r="D420" s="8">
        <x:v>122.76923076923001</x:v>
      </x:c>
      <x:c r="E420" s="8">
        <x:v>123.06640625</x:v>
      </x:c>
      <x:c r="F420" s="23">
        <x:v>2.01124520630351</x:v>
      </x:c>
      <x:c r="G420" s="18">
        <x:v>0.47914002557544999</x:v>
      </x:c>
      <x:c r="H420" s="18">
        <x:v>0.43289027886370002</x:v>
      </x:c>
      <x:c r="I420" s="18">
        <x:v>0.92990654205607004</x:v>
      </x:c>
      <x:c r="J420" s="18">
        <x:v>1.0512605746426</x:v>
      </x:c>
      <x:c r="K420" s="19">
        <x:v>0.43204333439373999</x:v>
      </x:c>
      <x:c r="L420" s="19">
        <x:v>0.43204333439373999</x:v>
      </x:c>
      <x:c r="M420" s="18">
        <x:v>0.39398982107934999</x:v>
      </x:c>
      <x:c r="N420" s="18">
        <x:v>0.39398982107934999</x:v>
      </x:c>
      <x:c r="O420" s="13">
        <x:v>1.5385533004149061</x:v>
      </x:c>
      <x:c r="P420" s="26" t="n">
        <x:v>1.4958</x:v>
      </x:c>
      <x:c r="Q420" s="26" t="n">
        <x:v>1.3448</x:v>
      </x:c>
    </x:row>
    <x:row r="421">
      <x:c r="A421" s="9">
        <x:v>44456</x:v>
      </x:c>
      <x:c r="B421" s="8">
        <x:v>99.570288520565001</x:v>
      </x:c>
      <x:c r="C421" s="8">
        <x:v>61.520998864926</x:v>
      </x:c>
      <x:c r="D421" s="8">
        <x:v>119.53846153846</x:v>
      </x:c>
      <x:c r="E421" s="8">
        <x:v>124.111328125</x:v>
      </x:c>
      <x:c r="F421" s="23">
        <x:v>2.0118526926223774</x:v>
      </x:c>
      <x:c r="G421" s="18">
        <x:v>0.45883951406649998</x:v>
      </x:c>
      <x:c r="H421" s="18">
        <x:v>0.41091130223264999</x:v>
      </x:c>
      <x:c r="I421" s="18">
        <x:v>0.89479990414569999</x:v>
      </x:c>
      <x:c r="J421" s="18">
        <x:v>1.0170030991376999</x:v>
      </x:c>
      <x:c r="K421" s="19">
        <x:v>0.39301256162843001</x:v>
      </x:c>
      <x:c r="L421" s="19">
        <x:v>0.39301256162843001</x:v>
      </x:c>
      <x:c r="M421" s="18">
        <x:v>0.37042373023991998</x:v>
      </x:c>
      <x:c r="N421" s="18">
        <x:v>0.37042373023991998</x:v>
      </x:c>
      <x:c r="O421" s="13">
        <x:v>1.5354354247900925</x:v>
      </x:c>
      <x:c r="P421" s="26" t="n">
        <x:v>1.496</x:v>
      </x:c>
      <x:c r="Q421" s="26" t="n">
        <x:v>1.3322</x:v>
      </x:c>
    </x:row>
    <x:row r="422">
      <x:c r="A422" s="9">
        <x:v>44461</x:v>
      </x:c>
      <x:c r="B422" s="8">
        <x:v>101.04358502149</x:v>
      </x:c>
      <x:c r="C422" s="8">
        <x:v>62.599318955732002</x:v>
      </x:c>
      <x:c r="D422" s="8">
        <x:v>123.38461538462001</x:v>
      </x:c>
      <x:c r="E422" s="8">
        <x:v>122.294921875</x:v>
      </x:c>
      <x:c r="F422" s="23">
        <x:v>2.0233061030921049</x:v>
      </x:c>
      <x:c r="G422" s="18">
        <x:v>0.47602301790280999</x:v>
      </x:c>
      <x:c r="H422" s="18">
        <x:v>0.42029363217792004</x:v>
      </x:c>
      <x:c r="I422" s="18">
        <x:v>0.87562904385333995</x:v>
      </x:c>
      <x:c r="J422" s="18">
        <x:v>0.99974872277052995</x:v>
      </x:c>
      <x:c r="K422" s="19">
        <x:v>0.38857159639613997</x:v>
      </x:c>
      <x:c r="L422" s="19">
        <x:v>0.38857159639613997</x:v>
      </x:c>
      <x:c r="M422" s="18">
        <x:v>0.36732289441192995</x:v>
      </x:c>
      <x:c r="N422" s="18">
        <x:v>0.36732289441192995</x:v>
      </x:c>
      <x:c r="O422" s="13">
        <x:v>1.5408796028845027</x:v>
      </x:c>
      <x:c r="P422" s="26" t="n">
        <x:v>1.4971</x:v>
      </x:c>
      <x:c r="Q422" s="26" t="n">
        <x:v>1.3481</x:v>
      </x:c>
    </x:row>
    <x:row r="423">
      <x:c r="A423" s="9">
        <x:v>44462</x:v>
      </x:c>
      <x:c r="B423" s="8">
        <x:v>100.18416206262</x:v>
      </x:c>
      <x:c r="C423" s="8">
        <x:v>63.847900113507002</x:v>
      </x:c>
      <x:c r="D423" s="8">
        <x:v>111.23076923076999</x:v>
      </x:c>
      <x:c r="E423" s="8">
        <x:v>122.05078125</x:v>
      </x:c>
      <x:c r="F423" s="23">
        <x:v>1.9932840316422427</x:v>
      </x:c>
      <x:c r="G423" s="18">
        <x:v>0.4693094629156</x:v>
      </x:c>
      <x:c r="H423" s="18">
        <x:v>0.41151941621058002</x:v>
      </x:c>
      <x:c r="I423" s="18">
        <x:v>0.87994248741912007</x:v>
      </x:c>
      <x:c r="J423" s="18">
        <x:v>1.0178406902370001</x:v>
      </x:c>
      <x:c r="K423" s="19">
        <x:v>0.39554770018428004</x:v>
      </x:c>
      <x:c r="L423" s="19">
        <x:v>0.39554770018428004</x:v>
      </x:c>
      <x:c r="M423" s="18">
        <x:v>0.37866468296257999</x:v>
      </x:c>
      <x:c r="N423" s="18">
        <x:v>0.37866468296257999</x:v>
      </x:c>
      <x:c r="O423" s="13">
        <x:v>1.5452608601600537</x:v>
      </x:c>
      <x:c r="P423" s="26" t="n">
        <x:v>1.4972</x:v>
      </x:c>
      <x:c r="Q423" s="26" t="n">
        <x:v>1.3352</x:v>
      </x:c>
    </x:row>
    <x:row r="424">
      <x:c r="A424" s="9">
        <x:v>44463</x:v>
      </x:c>
      <x:c r="B424" s="8">
        <x:v>99.140577041130001</x:v>
      </x:c>
      <x:c r="C424" s="8">
        <x:v>63.847900113507002</x:v>
      </x:c>
      <x:c r="D424" s="8">
        <x:v>103.15384615385</x:v>
      </x:c>
      <x:c r="E424" s="8">
        <x:v>121.044921875</x:v>
      </x:c>
      <x:c r="F424" s="23">
        <x:v>1.9679681129587174</x:v>
      </x:c>
      <x:c r="G424" s="18">
        <x:v>0.47234654731458003</x:v>
      </x:c>
      <x:c r="H424" s="18">
        <x:v>0.41508122665276997</x:v>
      </x:c>
      <x:c r="I424" s="18">
        <x:v>0.89444045051521992</x:v>
      </x:c>
      <x:c r="J424" s="18">
        <x:v>1.0175056538281</x:v>
      </x:c>
      <x:c r="K424" s="19">
        <x:v>0.40232720014412998</x:v>
      </x:c>
      <x:c r="L424" s="19">
        <x:v>0.40232720014412998</x:v>
      </x:c>
      <x:c r="M424" s="18">
        <x:v>0.37902930134074997</x:v>
      </x:c>
      <x:c r="N424" s="18">
        <x:v>0.37902930134074997</x:v>
      </x:c>
      <x:c r="O424" s="13">
        <x:v>1.5224365028129463</x:v>
      </x:c>
      <x:c r="P424" s="26" t="n">
        <x:v>1.4968</x:v>
      </x:c>
      <x:c r="Q424" s="26" t="n">
        <x:v>1.3282</x:v>
      </x:c>
    </x:row>
    <x:row r="425">
      <x:c r="A425" s="9">
        <x:v>44466</x:v>
      </x:c>
      <x:c r="B425" s="8">
        <x:v>96.807857581337998</x:v>
      </x:c>
      <x:c r="C425" s="8">
        <x:v>61.691259931895999</x:v>
      </x:c>
      <x:c r="D425" s="8">
        <x:v>94.153846153846004</x:v>
      </x:c>
      <x:c r="E425" s="8">
        <x:v>116.93359375</x:v>
      </x:c>
      <x:c r="F425" s="23">
        <x:v>1.9239663935427</x:v>
      </x:c>
      <x:c r="G425" s="18">
        <x:v>0.46779092071610995</x:v>
      </x:c>
      <x:c r="H425" s="18">
        <x:v>0.40813135261923</x:v>
      </x:c>
      <x:c r="I425" s="18">
        <x:v>0.86053199137310998</x:v>
      </x:c>
      <x:c r="J425" s="18">
        <x:v>0.98634726533654005</x:v>
      </x:c>
      <x:c r="K425" s="19">
        <x:v>0.38235530488142999</x:v>
      </x:c>
      <x:c r="L425" s="19">
        <x:v>0.38235530488142999</x:v>
      </x:c>
      <x:c r="M425" s="18">
        <x:v>0.34598994134785999</x:v>
      </x:c>
      <x:c r="N425" s="18">
        <x:v>0.34598994134785999</x:v>
      </x:c>
      <x:c r="O425" s="13">
        <x:v>1.4848547866141888</x:v>
      </x:c>
      <x:c r="P425" s="26" t="n">
        <x:v>1.4963</x:v>
      </x:c>
      <x:c r="Q425" s="26" t="n">
        <x:v>1.3315</x:v>
      </x:c>
    </x:row>
    <x:row r="426">
      <x:c r="A426" s="9">
        <x:v>44467</x:v>
      </x:c>
      <x:c r="B426" s="8">
        <x:v>97.360343769183999</x:v>
      </x:c>
      <x:c r="C426" s="8">
        <x:v>61.861520998864997</x:v>
      </x:c>
      <x:c r="D426" s="8">
        <x:v>92.846153846153996</x:v>
      </x:c>
      <x:c r="E426" s="8">
        <x:v>113.603515625</x:v>
      </x:c>
      <x:c r="F426" s="23">
        <x:v>1.9141788355980074</x:v>
      </x:c>
      <x:c r="G426" s="18">
        <x:v>0.46954923273657001</x:v>
      </x:c>
      <x:c r="H426" s="18">
        <x:v>0.40326644079576002</x:v>
      </x:c>
      <x:c r="I426" s="18">
        <x:v>0.81296429427270989</x:v>
      </x:c>
      <x:c r="J426" s="18">
        <x:v>0.92428176573713006</x:v>
      </x:c>
      <x:c r="K426" s="19">
        <x:v>0.34143587796227998</x:v>
      </x:c>
      <x:c r="L426" s="19">
        <x:v>0.34143587796227998</x:v>
      </x:c>
      <x:c r="M426" s="18">
        <x:v>0.29295240172338999</x:v>
      </x:c>
      <x:c r="N426" s="18">
        <x:v>0.29295240172338999</x:v>
      </x:c>
      <x:c r="O426" s="13">
        <x:v>1.4876947457898551</x:v>
      </x:c>
      <x:c r="P426" s="26" t="n">
        <x:v>1.4957</x:v>
      </x:c>
      <x:c r="Q426" s="26" t="n">
        <x:v>1.3208</x:v>
      </x:c>
    </x:row>
    <x:row r="427">
      <x:c r="A427" s="9">
        <x:v>44468</x:v>
      </x:c>
      <x:c r="B427" s="8">
        <x:v>93.984039287906995</x:v>
      </x:c>
      <x:c r="C427" s="8">
        <x:v>58.115777525539002</x:v>
      </x:c>
      <x:c r="D427" s="8">
        <x:v>79.461538461537998</x:v>
      </x:c>
      <x:c r="E427" s="8">
        <x:v>109.609375</x:v>
      </x:c>
      <x:c r="F427" s="23">
        <x:v>1.85292682568746</x:v>
      </x:c>
      <x:c r="G427" s="18">
        <x:v>0.47634271099743997</x:v>
      </x:c>
      <x:c r="H427" s="18">
        <x:v>0.40465641560247001</x:v>
      </x:c>
      <x:c r="I427" s="18">
        <x:v>0.81188593338126003</x:v>
      </x:c>
      <x:c r="J427" s="18">
        <x:v>0.92553815234745007</x:v>
      </x:c>
      <x:c r="K427" s="19">
        <x:v>0.34160023840347004</x:v>
      </x:c>
      <x:c r="L427" s="19">
        <x:v>0.34160023840347004</x:v>
      </x:c>
      <x:c r="M427" s="18">
        <x:v>0.29996713859163998</x:v>
      </x:c>
      <x:c r="N427" s="18">
        <x:v>0.29996713859163998</x:v>
      </x:c>
      <x:c r="O427" s="13">
        <x:v>1.4434929638422338</x:v>
      </x:c>
      <x:c r="P427" s="26" t="n">
        <x:v>1.4961</x:v>
      </x:c>
      <x:c r="Q427" s="26" t="n">
        <x:v>1.3171</x:v>
      </x:c>
    </x:row>
    <x:row r="428">
      <x:c r="A428" s="9">
        <x:v>44469</x:v>
      </x:c>
      <x:c r="B428" s="8">
        <x:v>97.483118477594005</x:v>
      </x:c>
      <x:c r="C428" s="8">
        <x:v>61.918274687855003</x:v>
      </x:c>
      <x:c r="D428" s="8">
        <x:v>87.538461538462002</x:v>
      </x:c>
      <x:c r="E428" s="8">
        <x:v>116.6796875</x:v>
      </x:c>
      <x:c r="F428" s="23">
        <x:v>1.9090488555097775</x:v>
      </x:c>
      <x:c r="G428" s="18">
        <x:v>0.45923913043478004</x:v>
      </x:c>
      <x:c r="H428" s="18">
        <x:v>0.37989748935801004</x:v>
      </x:c>
      <x:c r="I428" s="18">
        <x:v>0.7561706206565999</x:v>
      </x:c>
      <x:c r="J428" s="18">
        <x:v>0.85752575595094005</x:v>
      </x:c>
      <x:c r="K428" s="19">
        <x:v>0.29318065835069002</x:v>
      </x:c>
      <x:c r="L428" s="19">
        <x:v>0.29318065835069002</x:v>
      </x:c>
      <x:c r="M428" s="18">
        <x:v>0.25437469881808</x:v>
      </x:c>
      <x:c r="N428" s="18">
        <x:v>0.25437469881808</x:v>
      </x:c>
      <x:c r="O428" s="13">
        <x:v>1.4722288807296287</x:v>
      </x:c>
      <x:c r="P428" s="26" t="n">
        <x:v>1.4963</x:v>
      </x:c>
      <x:c r="Q428" s="26" t="n">
        <x:v>1.312</x:v>
      </x:c>
    </x:row>
    <x:row r="429">
      <x:c r="A429" s="9">
        <x:v>44477</x:v>
      </x:c>
      <x:c r="B429" s="8">
        <x:v>96.807857581337998</x:v>
      </x:c>
      <x:c r="C429" s="8">
        <x:v>60.272417707151</x:v>
      </x:c>
      <x:c r="D429" s="8">
        <x:v>83.923076923077005</x:v>
      </x:c>
      <x:c r="E429" s="8">
        <x:v>110.9375</x:v>
      </x:c>
      <x:c r="F429" s="23">
        <x:v>1.8798521305289149</x:v>
      </x:c>
      <x:c r="G429" s="18">
        <x:v>0.47242647058824</x:v>
      </x:c>
      <x:c r="H429" s="18">
        <x:v>0.39397098427590999</x:v>
      </x:c>
      <x:c r="I429" s="18">
        <x:v>0.77641984184040003</x:v>
      </x:c>
      <x:c r="J429" s="18">
        <x:v>0.8926208225551</x:v>
      </x:c>
      <x:c r="K429" s="19">
        <x:v>0.33023502824574996</x:v>
      </x:c>
      <x:c r="L429" s="19">
        <x:v>0.33023502824574996</x:v>
      </x:c>
      <x:c r="M429" s="18">
        <x:v>0.29096143504294003</x:v>
      </x:c>
      <x:c r="N429" s="18">
        <x:v>0.29096143504294003</x:v>
      </x:c>
      <x:c r="O429" s="13">
        <x:v>1.4760304078076314</x:v>
      </x:c>
      <x:c r="P429" s="26" t="n">
        <x:v>1.4958</x:v>
      </x:c>
      <x:c r="Q429" s="26" t="n">
        <x:v>1.3252</x:v>
      </x:c>
    </x:row>
    <x:row r="430">
      <x:c r="A430" s="9">
        <x:v>44480</x:v>
      </x:c>
      <x:c r="B430" s="8">
        <x:v>96.378146101902999</x:v>
      </x:c>
      <x:c r="C430" s="8">
        <x:v>59.137343927354998</x:v>
      </x:c>
      <x:c r="D430" s="8">
        <x:v>82.076923076922995</x:v>
      </x:c>
      <x:c r="E430" s="8">
        <x:v>111.240234375</x:v>
      </x:c>
      <x:c r="F430" s="23">
        <x:v>1.8720816187029525</x:v>
      </x:c>
      <x:c r="G430" s="18">
        <x:v>0.48353580562659998</x:v>
      </x:c>
      <x:c r="H430" s="18">
        <x:v>0.40335331422118004</x:v>
      </x:c>
      <x:c r="I430" s="18">
        <x:v>0.77270548765876002</x:v>
      </x:c>
      <x:c r="J430" s="18">
        <x:v>0.87285367289011007</x:v>
      </x:c>
      <x:c r="K430" s="19">
        <x:v>0.33386469956259002</x:v>
      </x:c>
      <x:c r="L430" s="19">
        <x:v>0.33386469956259002</x:v>
      </x:c>
      <x:c r="M430" s="18">
        <x:v>0.30403279146960999</x:v>
      </x:c>
      <x:c r="N430" s="18">
        <x:v>0.30403279146960999</x:v>
      </x:c>
      <x:c r="O430" s="13">
        <x:v>1.4708588090400974</x:v>
      </x:c>
      <x:c r="P430" s="26" t="n">
        <x:v>1.494</x:v>
      </x:c>
      <x:c r="Q430" s="26" t="n">
        <x:v>1.3228</x:v>
      </x:c>
    </x:row>
    <x:row r="431">
      <x:c r="A431" s="9">
        <x:v>44481</x:v>
      </x:c>
      <x:c r="B431" s="8">
        <x:v>92.756292203805998</x:v>
      </x:c>
      <x:c r="C431" s="8">
        <x:v>54.710556186151997</x:v>
      </x:c>
      <x:c r="D431" s="8">
        <x:v>74.230769230768999</x:v>
      </x:c>
      <x:c r="E431" s="8">
        <x:v>103.7890625</x:v>
      </x:c>
      <x:c r="F431" s="23">
        <x:v>1.8137167003018173</x:v>
      </x:c>
      <x:c r="G431" s="18">
        <x:v>0.48537404092072001</x:v>
      </x:c>
      <x:c r="H431" s="18">
        <x:v>0.40604639040917001</x:v>
      </x:c>
      <x:c r="I431" s="18">
        <x:v>0.76228133237479001</x:v>
      </x:c>
      <x:c r="J431" s="18">
        <x:v>0.86900075387976006</x:v>
      </x:c>
      <x:c r="K431" s="19">
        <x:v>0.32653131389737</x:v>
      </x:c>
      <x:c r="L431" s="19">
        <x:v>0.32653131389737</x:v>
      </x:c>
      <x:c r="M431" s="18">
        <x:v>0.2955526634708</x:v>
      </x:c>
      <x:c r="N431" s="18">
        <x:v>0.2955526634708</x:v>
      </x:c>
      <x:c r="O431" s="13">
        <x:v>1.4426834596307576</x:v>
      </x:c>
      <x:c r="P431" s="26" t="n">
        <x:v>1.4936</x:v>
      </x:c>
      <x:c r="Q431" s="26" t="n">
        <x:v>1.3301</x:v>
      </x:c>
    </x:row>
    <x:row r="432">
      <x:c r="A432" s="9">
        <x:v>44482</x:v>
      </x:c>
      <x:c r="B432" s="8">
        <x:v>95.395948434621999</x:v>
      </x:c>
      <x:c r="C432" s="8">
        <x:v>57.718501702611</x:v>
      </x:c>
      <x:c r="D432" s="8">
        <x:v>74.307692307691994</x:v>
      </x:c>
      <x:c r="E432" s="8">
        <x:v>112.021484375</x:v>
      </x:c>
      <x:c r="F432" s="23">
        <x:v>1.8486090670498125</x:v>
      </x:c>
      <x:c r="G432" s="18">
        <x:v>0.47194693094629003</x:v>
      </x:c>
      <x:c r="H432" s="18">
        <x:v>0.38693423681695999</x:v>
      </x:c>
      <x:c r="I432" s="18">
        <x:v>0.72597651569613997</x:v>
      </x:c>
      <x:c r="J432" s="18">
        <x:v>0.82904765896157007</x:v>
      </x:c>
      <x:c r="K432" s="19">
        <x:v>0.29485005747227</x:v>
      </x:c>
      <x:c r="L432" s="19">
        <x:v>0.29485005747227</x:v>
      </x:c>
      <x:c r="M432" s="18">
        <x:v>0.26893110984028001</x:v>
      </x:c>
      <x:c r="N432" s="18">
        <x:v>0.26893110984028001</x:v>
      </x:c>
      <x:c r="O432" s="13">
        <x:v>1.4529517956248463</x:v>
      </x:c>
      <x:c r="P432" s="26" t="n">
        <x:v>1.4933</x:v>
      </x:c>
      <x:c r="Q432" s="26" t="n">
        <x:v>1.3295</x:v>
      </x:c>
    </x:row>
    <x:row r="433">
      <x:c r="A433" s="9">
        <x:v>44483</x:v>
      </x:c>
      <x:c r="B433" s="8">
        <x:v>96.193984039287997</x:v>
      </x:c>
      <x:c r="C433" s="8">
        <x:v>58.399545970487999</x:v>
      </x:c>
      <x:c r="D433" s="8">
        <x:v>76.461538461537998</x:v>
      </x:c>
      <x:c r="E433" s="8">
        <x:v>114.150390625</x:v>
      </x:c>
      <x:c r="F433" s="23">
        <x:v>1.863013647740785</x:v>
      </x:c>
      <x:c r="G433" s="18">
        <x:v>0.49048913043478004</x:v>
      </x:c>
      <x:c r="H433" s="18">
        <x:v>0.40196333941446999</x:v>
      </x:c>
      <x:c r="I433" s="18">
        <x:v>0.7311286843997099</x:v>
      </x:c>
      <x:c r="J433" s="18">
        <x:v>0.84177904350070998</x:v>
      </x:c>
      <x:c r="K433" s="19">
        <x:v>0.30938018510039</x:v>
      </x:c>
      <x:c r="L433" s="19">
        <x:v>0.30938018510039</x:v>
      </x:c>
      <x:c r="M433" s="18">
        <x:v>0.26974689852416001</x:v>
      </x:c>
      <x:c r="N433" s="18">
        <x:v>0.26974689852416001</x:v>
      </x:c>
      <x:c r="O433" s="13">
        <x:v>1.4592900637797712</x:v>
      </x:c>
      <x:c r="P433" s="26" t="n">
        <x:v>1.4934</x:v>
      </x:c>
      <x:c r="Q433" s="26" t="n">
        <x:v>1.3467</x:v>
      </x:c>
    </x:row>
    <x:row r="434">
      <x:c r="A434" s="9">
        <x:v>44484</x:v>
      </x:c>
      <x:c r="B434" s="8">
        <x:v>97.483118477594005</x:v>
      </x:c>
      <x:c r="C434" s="8">
        <x:v>63.337116912599001</x:v>
      </x:c>
      <x:c r="D434" s="8">
        <x:v>78.692307692308006</x:v>
      </x:c>
      <x:c r="E434" s="8">
        <x:v>120.56640625</x:v>
      </x:c>
      <x:c r="F434" s="23">
        <x:v>1.9001973733312525</x:v>
      </x:c>
      <x:c r="G434" s="18">
        <x:v>0.48337595907927999</x:v>
      </x:c>
      <x:c r="H434" s="18">
        <x:v>0.39883589609937997</x:v>
      </x:c>
      <x:c r="I434" s="18">
        <x:v>0.73376467768991005</x:v>
      </x:c>
      <x:c r="J434" s="18">
        <x:v>0.85434290983544003</x:v>
      </x:c>
      <x:c r="K434" s="19">
        <x:v>0.31888106285700002</x:v>
      </x:c>
      <x:c r="L434" s="19">
        <x:v>0.31888106285700002</x:v>
      </x:c>
      <x:c r="M434" s="18">
        <x:v>0.28311947091008</x:v>
      </x:c>
      <x:c r="N434" s="18">
        <x:v>0.28311947091008</x:v>
      </x:c>
      <x:c r="O434" s="13">
        <x:v>1.4619098497014675</x:v>
      </x:c>
      <x:c r="P434" s="26" t="n">
        <x:v>1.4932</x:v>
      </x:c>
      <x:c r="Q434" s="26" t="n">
        <x:v>1.3441</x:v>
      </x:c>
    </x:row>
    <x:row r="435">
      <x:c r="A435" s="9">
        <x:v>44487</x:v>
      </x:c>
      <x:c r="B435" s="8">
        <x:v>97.114794352363006</x:v>
      </x:c>
      <x:c r="C435" s="8">
        <x:v>64.018161180476994</x:v>
      </x:c>
      <x:c r="D435" s="8">
        <x:v>83.230769230768999</x:v>
      </x:c>
      <x:c r="E435" s="8">
        <x:v>123.515625</x:v>
      </x:c>
      <x:c r="F435" s="23">
        <x:v>1.9196983744090226</x:v>
      </x:c>
      <x:c r="G435" s="18">
        <x:v>0.49256713554987003</x:v>
      </x:c>
      <x:c r="H435" s="18">
        <x:v>0.41030318825471002</x:v>
      </x:c>
      <x:c r="I435" s="18">
        <x:v>0.73747903187155994</x:v>
      </x:c>
      <x:c r="J435" s="18">
        <x:v>0.87251863648126005</x:v>
      </x:c>
      <x:c r="K435" s="19">
        <x:v>0.32034656521705995</x:v>
      </x:c>
      <x:c r="L435" s="19">
        <x:v>0.32034656521705995</x:v>
      </x:c>
      <x:c r="M435" s="18">
        <x:v>0.27085883751010997</x:v>
      </x:c>
      <x:c r="N435" s="18">
        <x:v>0.27085883751010997</x:v>
      </x:c>
      <x:c r="O435" s="13">
        <x:v>1.4696079482079825</x:v>
      </x:c>
      <x:c r="P435" s="26" t="n">
        <x:v>1.49</x:v>
      </x:c>
      <x:c r="Q435" s="26" t="n">
        <x:v>1.3267</x:v>
      </x:c>
    </x:row>
    <x:row r="436">
      <x:c r="A436" s="9">
        <x:v>44488</x:v>
      </x:c>
      <x:c r="B436" s="8">
        <x:v>97.237569060772998</x:v>
      </x:c>
      <x:c r="C436" s="8">
        <x:v>63.791146424517997</x:v>
      </x:c>
      <x:c r="D436" s="8">
        <x:v>85.230769230768999</x:v>
      </x:c>
      <x:c r="E436" s="8">
        <x:v>125.5078125</x:v>
      </x:c>
      <x:c r="F436" s="23">
        <x:v>1.9294182430401499</x:v>
      </x:c>
      <x:c r="G436" s="18">
        <x:v>0.47258631713554999</x:v>
      </x:c>
      <x:c r="H436" s="18">
        <x:v>0.40031274433150998</x:v>
      </x:c>
      <x:c r="I436" s="18">
        <x:v>0.74994009106158999</x:v>
      </x:c>
      <x:c r="J436" s="18">
        <x:v>0.88767903513885005</x:v>
      </x:c>
      <x:c r="K436" s="19">
        <x:v>0.33457545518411996</x:v>
      </x:c>
      <x:c r="L436" s="19">
        <x:v>0.33457545518411996</x:v>
      </x:c>
      <x:c r="M436" s="18">
        <x:v>0.28859724381405999</x:v>
      </x:c>
      <x:c r="N436" s="18">
        <x:v>0.28859724381405999</x:v>
      </x:c>
      <x:c r="O436" s="13">
        <x:v>1.4813510894689874</x:v>
      </x:c>
      <x:c r="P436" s="26" t="n">
        <x:v>1.4906</x:v>
      </x:c>
      <x:c r="Q436" s="26" t="n">
        <x:v>1.3317</x:v>
      </x:c>
    </x:row>
    <x:row r="437">
      <x:c r="A437" s="9">
        <x:v>44489</x:v>
      </x:c>
      <x:c r="B437" s="8">
        <x:v>97.360343769183999</x:v>
      </x:c>
      <x:c r="C437" s="8">
        <x:v>64.755959137344007</x:v>
      </x:c>
      <x:c r="D437" s="8">
        <x:v>86.923076923077005</x:v>
      </x:c>
      <x:c r="E437" s="8">
        <x:v>129.12109375</x:v>
      </x:c>
      <x:c r="F437" s="23">
        <x:v>1.9454011839490124</x:v>
      </x:c>
      <x:c r="G437" s="18">
        <x:v>0.48601342710997003</x:v>
      </x:c>
      <x:c r="H437" s="18">
        <x:v>0.41334375814437996</x:v>
      </x:c>
      <x:c r="I437" s="18">
        <x:v>0.76108315360652001</x:v>
      </x:c>
      <x:c r="J437" s="18">
        <x:v>0.90183432456990997</x:v>
      </x:c>
      <x:c r="K437" s="19">
        <x:v>0.34794503643143004</x:v>
      </x:c>
      <x:c r="L437" s="19">
        <x:v>0.34794503643143004</x:v>
      </x:c>
      <x:c r="M437" s="18">
        <x:v>0.29632198972912999</x:v>
      </x:c>
      <x:c r="N437" s="18">
        <x:v>0.29632198972912999</x:v>
      </x:c>
      <x:c r="O437" s="13">
        <x:v>1.4822425018229313</x:v>
      </x:c>
      <x:c r="P437" s="26" t="n">
        <x:v>1.4912</x:v>
      </x:c>
      <x:c r="Q437" s="26" t="n">
        <x:v>1.3272</x:v>
      </x:c>
    </x:row>
    <x:row r="438">
      <x:c r="A438" s="9">
        <x:v>44490</x:v>
      </x:c>
      <x:c r="B438" s="8">
        <x:v>96.378146101902999</x:v>
      </x:c>
      <x:c r="C438" s="8">
        <x:v>62.315550510782998</x:v>
      </x:c>
      <x:c r="D438" s="8">
        <x:v>90.153846153846004</x:v>
      </x:c>
      <x:c r="E438" s="8">
        <x:v>125.966796875</x:v>
      </x:c>
      <x:c r="F438" s="23">
        <x:v>1.93703584910383</x:v>
      </x:c>
      <x:c r="G438" s="18">
        <x:v>0.48377557544757005</x:v>
      </x:c>
      <x:c r="H438" s="18">
        <x:v>0.41012944140386998</x:v>
      </x:c>
      <x:c r="I438" s="18">
        <x:v>0.76347951114306001</x:v>
      </x:c>
      <x:c r="J438" s="18">
        <x:v>0.90032666057578992</x:v>
      </x:c>
      <x:c r="K438" s="19">
        <x:v>0.35144903937160005</x:v>
      </x:c>
      <x:c r="L438" s="19">
        <x:v>0.35144903937160005</x:v>
      </x:c>
      <x:c r="M438" s="18">
        <x:v>0.29866537363498002</x:v>
      </x:c>
      <x:c r="N438" s="18">
        <x:v>0.29866537363498002</x:v>
      </x:c>
      <x:c r="O438" s="13">
        <x:v>1.4812153081199724</x:v>
      </x:c>
      <x:c r="P438" s="26" t="n">
        <x:v>1.4926</x:v>
      </x:c>
      <x:c r="Q438" s="26" t="n">
        <x:v>1.333</x:v>
      </x:c>
    </x:row>
    <x:row r="439">
      <x:c r="A439" s="9">
        <x:v>44491</x:v>
      </x:c>
      <x:c r="B439" s="8">
        <x:v>95.211786372006998</x:v>
      </x:c>
      <x:c r="C439" s="8">
        <x:v>63.450624290579</x:v>
      </x:c>
      <x:c r="D439" s="8">
        <x:v>86.384615384615003</x:v>
      </x:c>
      <x:c r="E439" s="8">
        <x:v>125.087890625</x:v>
      </x:c>
      <x:c r="F439" s="23">
        <x:v>1.9253372916805027</x:v>
      </x:c>
      <x:c r="G439" s="18">
        <x:v>0.48793158567775002</x:v>
      </x:c>
      <x:c r="H439" s="18">
        <x:v>0.41638432803405001</x:v>
      </x:c>
      <x:c r="I439" s="18">
        <x:v>0.76216151449795999</x:v>
      </x:c>
      <x:c r="J439" s="18">
        <x:v>0.90116425167505998</x:v>
      </x:c>
      <x:c r="K439" s="19">
        <x:v>0.34785159347896999</x:v>
      </x:c>
      <x:c r="L439" s="19">
        <x:v>0.34785159347896999</x:v>
      </x:c>
      <x:c r="M439" s="18">
        <x:v>0.29318879905850997</x:v>
      </x:c>
      <x:c r="N439" s="18">
        <x:v>0.29318879905850997</x:v>
      </x:c>
      <x:c r="O439" s="13">
        <x:v>1.4698481614373038</x:v>
      </x:c>
      <x:c r="P439" s="26" t="n">
        <x:v>1.4927</x:v>
      </x:c>
      <x:c r="Q439" s="26" t="n">
        <x:v>1.3388</x:v>
      </x:c>
    </x:row>
    <x:row r="440">
      <x:c r="A440" s="9">
        <x:v>44494</x:v>
      </x:c>
      <x:c r="B440" s="8">
        <x:v>98.956414978514005</x:v>
      </x:c>
      <x:c r="C440" s="8">
        <x:v>66.345062429058004</x:v>
      </x:c>
      <x:c r="D440" s="8">
        <x:v>90.923076923077005</x:v>
      </x:c>
      <x:c r="E440" s="8">
        <x:v>130.087890625</x:v>
      </x:c>
      <x:c r="F440" s="23">
        <x:v>1.9657811123891227</x:v>
      </x:c>
      <x:c r="G440" s="18">
        <x:v>0.49656329923274001</x:v>
      </x:c>
      <x:c r="H440" s="18">
        <x:v>0.42107549300669</x:v>
      </x:c>
      <x:c r="I440" s="18">
        <x:v>0.73951593577761998</x:v>
      </x:c>
      <x:c r="J440" s="18">
        <x:v>0.87737666479530008</x:v>
      </x:c>
      <x:c r="K440" s="19">
        <x:v>0.33616606907126001</x:v>
      </x:c>
      <x:c r="L440" s="19">
        <x:v>0.33616606907126001</x:v>
      </x:c>
      <x:c r="M440" s="18">
        <x:v>0.27596088027178001</x:v>
      </x:c>
      <x:c r="N440" s="18">
        <x:v>0.27596088027178001</x:v>
      </x:c>
      <x:c r="O440" s="13">
        <x:v>1.48449025645696</x:v>
      </x:c>
      <x:c r="P440" s="26" t="n">
        <x:v>1.4934</x:v>
      </x:c>
      <x:c r="Q440" s="26" t="n">
        <x:v>1.3377</x:v>
      </x:c>
    </x:row>
    <x:row r="441">
      <x:c r="A441" s="9">
        <x:v>44495</x:v>
      </x:c>
      <x:c r="B441" s="8">
        <x:v>97.360343769183999</x:v>
      </x:c>
      <x:c r="C441" s="8">
        <x:v>66.345062429058004</x:v>
      </x:c>
      <x:c r="D441" s="8">
        <x:v>88.615384615384997</x:v>
      </x:c>
      <x:c r="E441" s="8">
        <x:v>132.28515625</x:v>
      </x:c>
      <x:c r="F441" s="23">
        <x:v>1.9615148676590675</x:v>
      </x:c>
      <x:c r="G441" s="18">
        <x:v>0.50399616368285993</x:v>
      </x:c>
      <x:c r="H441" s="18">
        <x:v>0.42880722786899</x:v>
      </x:c>
      <x:c r="I441" s="18">
        <x:v>0.74970045530793006</x:v>
      </x:c>
      <x:c r="J441" s="18">
        <x:v>0.89965658768094003</x:v>
      </x:c>
      <x:c r="K441" s="19">
        <x:v>0.35303178551303999</x:v>
      </x:c>
      <x:c r="L441" s="19">
        <x:v>0.35303178551303999</x:v>
      </x:c>
      <x:c r="M441" s="18">
        <x:v>0.29384902304443999</x:v>
      </x:c>
      <x:c r="N441" s="18">
        <x:v>0.29384902304443999</x:v>
      </x:c>
      <x:c r="O441" s="13">
        <x:v>1.4804802408371875</x:v>
      </x:c>
      <x:c r="P441" s="26" t="n">
        <x:v>1.4943</x:v>
      </x:c>
      <x:c r="Q441" s="26" t="n">
        <x:v>1.341</x:v>
      </x:c>
    </x:row>
    <x:row r="442">
      <x:c r="A442" s="9">
        <x:v>44496</x:v>
      </x:c>
      <x:c r="B442" s="8">
        <x:v>98.403928790668999</x:v>
      </x:c>
      <x:c r="C442" s="8">
        <x:v>67.480136208854006</x:v>
      </x:c>
      <x:c r="D442" s="8">
        <x:v>90.384615384615003</x:v>
      </x:c>
      <x:c r="E442" s="8">
        <x:v>134.501953125</x:v>
      </x:c>
      <x:c r="F442" s="23">
        <x:v>1.9769265837728449</x:v>
      </x:c>
      <x:c r="G442" s="18">
        <x:v>0.49920076726342999</x:v>
      </x:c>
      <x:c r="H442" s="18">
        <x:v>0.42541916427765003</x:v>
      </x:c>
      <x:c r="I442" s="18">
        <x:v>0.74430865085071007</x:v>
      </x:c>
      <x:c r="J442" s="18">
        <x:v>0.89396096834479</x:v>
      </x:c>
      <x:c r="K442" s="19">
        <x:v>0.34877745470523003</x:v>
      </x:c>
      <x:c r="L442" s="19">
        <x:v>0.34877745470523003</x:v>
      </x:c>
      <x:c r="M442" s="18">
        <x:v>0.29169873327522999</x:v>
      </x:c>
      <x:c r="N442" s="18">
        <x:v>0.29169873327522999</x:v>
      </x:c>
      <x:c r="O442" s="13">
        <x:v>1.4651075687794637</x:v>
      </x:c>
      <x:c r="P442" s="26" t="n">
        <x:v>1.4951</x:v>
      </x:c>
      <x:c r="Q442" s="26" t="n">
        <x:v>1.3301</x:v>
      </x:c>
    </x:row>
    <x:row r="443">
      <x:c r="A443" s="9">
        <x:v>44497</x:v>
      </x:c>
      <x:c r="B443" s="8">
        <x:v>96.009821976672995</x:v>
      </x:c>
      <x:c r="C443" s="8">
        <x:v>65.947786606129</x:v>
      </x:c>
      <x:c r="D443" s="8">
        <x:v>83.923076923077005</x:v>
      </x:c>
      <x:c r="E443" s="8">
        <x:v>132.041015625</x:v>
      </x:c>
      <x:c r="F443" s="23">
        <x:v>1.9448042528271974</x:v>
      </x:c>
      <x:c r="G443" s="18">
        <x:v>0.48361572890025994</x:v>
      </x:c>
      <x:c r="H443" s="18">
        <x:v>0.40639388411085003</x:v>
      </x:c>
      <x:c r="I443" s="18">
        <x:v>0.72705487658758994</x:v>
      </x:c>
      <x:c r="J443" s="18">
        <x:v>0.88307228420860995</x:v>
      </x:c>
      <x:c r="K443" s="19">
        <x:v>0.33527965435089002</x:v>
      </x:c>
      <x:c r="L443" s="19">
        <x:v>0.33527965435089002</x:v>
      </x:c>
      <x:c r="M443" s="18">
        <x:v>0.27508223386330999</x:v>
      </x:c>
      <x:c r="N443" s="18">
        <x:v>0.27508223386330999</x:v>
      </x:c>
      <x:c r="O443" s="13">
        <x:v>1.4390484581477989</x:v>
      </x:c>
      <x:c r="P443" s="26" t="n">
        <x:v>1.4961</x:v>
      </x:c>
      <x:c r="Q443" s="26" t="n">
        <x:v>1.3448</x:v>
      </x:c>
    </x:row>
    <x:row r="444">
      <x:c r="A444" s="9">
        <x:v>44498</x:v>
      </x:c>
      <x:c r="B444" s="8">
        <x:v>97.237569060772998</x:v>
      </x:c>
      <x:c r="C444" s="8">
        <x:v>69.977298524404006</x:v>
      </x:c>
      <x:c r="D444" s="8">
        <x:v>87.461538461537998</x:v>
      </x:c>
      <x:c r="E444" s="8">
        <x:v>135.966796875</x:v>
      </x:c>
      <x:c r="F444" s="23">
        <x:v>1.9766080073042875</x:v>
      </x:c>
      <x:c r="G444" s="18">
        <x:v>0.47450447570332005</x:v>
      </x:c>
      <x:c r="H444" s="18">
        <x:v>0.39371036399964998</x:v>
      </x:c>
      <x:c r="I444" s="18">
        <x:v>0.69781931464173996</x:v>
      </x:c>
      <x:c r="J444" s="18">
        <x:v>0.84621827630370006</x:v>
      </x:c>
      <x:c r="K444" s="19">
        <x:v>0.30551599029500998</x:v>
      </x:c>
      <x:c r="L444" s="19">
        <x:v>0.30551599029500998</x:v>
      </x:c>
      <x:c r="M444" s="18">
        <x:v>0.24455162697197999</x:v>
      </x:c>
      <x:c r="N444" s="18">
        <x:v>0.24455162697197999</x:v>
      </x:c>
      <x:c r="O444" s="13">
        <x:v>1.4554810478741227</x:v>
      </x:c>
      <x:c r="P444" s="26" t="n">
        <x:v>1.4965</x:v>
      </x:c>
      <x:c r="Q444" s="26" t="n">
        <x:v>1.3399</x:v>
      </x:c>
    </x:row>
    <x:row r="445">
      <x:c r="A445" s="9">
        <x:v>44501</x:v>
      </x:c>
      <x:c r="B445" s="8">
        <x:v>96.255371393492993</x:v>
      </x:c>
      <x:c r="C445" s="8">
        <x:v>70.998864926219994</x:v>
      </x:c>
      <x:c r="D445" s="8">
        <x:v>88.923076923077005</x:v>
      </x:c>
      <x:c r="E445" s="8">
        <x:v>134.775390625</x:v>
      </x:c>
      <x:c r="F445" s="23">
        <x:v>1.9773817596694749</x:v>
      </x:c>
      <x:c r="G445" s="18">
        <x:v>0.48537404092072001</x:v>
      </x:c>
      <x:c r="H445" s="18">
        <x:v>0.40274520024325</x:v>
      </x:c>
      <x:c r="I445" s="18">
        <x:v>0.71111909896957004</x:v>
      </x:c>
      <x:c r="J445" s="18">
        <x:v>0.85786079243694002</x:v>
      </x:c>
      <x:c r="K445" s="19">
        <x:v>0.32661417670776999</x:v>
      </x:c>
      <x:c r="L445" s="19">
        <x:v>0.32661417670776999</x:v>
      </x:c>
      <x:c r="M445" s="18">
        <x:v>0.26676044850348002</x:v>
      </x:c>
      <x:c r="N445" s="18">
        <x:v>0.26676044850348002</x:v>
      </x:c>
      <x:c r="O445" s="13">
        <x:v>1.46409138773986</x:v>
      </x:c>
      <x:c r="P445" s="26" t="n">
        <x:v>1.4983</x:v>
      </x:c>
      <x:c r="Q445" s="26" t="n">
        <x:v>1.3337</x:v>
      </x:c>
    </x:row>
    <x:row r="446">
      <x:c r="A446" s="9">
        <x:v>44502</x:v>
      </x:c>
      <x:c r="B446" s="8">
        <x:v>95.764272559852998</x:v>
      </x:c>
      <x:c r="C446" s="8">
        <x:v>71.793416572077007</x:v>
      </x:c>
      <x:c r="D446" s="8">
        <x:v>85.461538461537998</x:v>
      </x:c>
      <x:c r="E446" s="8">
        <x:v>136.826171875</x:v>
      </x:c>
      <x:c r="F446" s="23">
        <x:v>1.9746134986711701</x:v>
      </x:c>
      <x:c r="G446" s="18">
        <x:v>0.47706202046035995</x:v>
      </x:c>
      <x:c r="H446" s="18">
        <x:v>0.39275475632004003</x:v>
      </x:c>
      <x:c r="I446" s="18">
        <x:v>0.72094416486940005</x:v>
      </x:c>
      <x:c r="J446" s="18">
        <x:v>0.86531535307384</x:v>
      </x:c>
      <x:c r="K446" s="19">
        <x:v>0.33924309412213</x:v>
      </x:c>
      <x:c r="L446" s="19">
        <x:v>0.33924309412213</x:v>
      </x:c>
      <x:c r="M446" s="18">
        <x:v>0.28908430947549002</x:v>
      </x:c>
      <x:c r="N446" s="18">
        <x:v>0.28908430947549002</x:v>
      </x:c>
      <x:c r="O446" s="13">
        <x:v>1.4456738543429251</x:v>
      </x:c>
      <x:c r="P446" s="26" t="n">
        <x:v>1.4998</x:v>
      </x:c>
      <x:c r="Q446" s="26" t="n">
        <x:v>1.3397</x:v>
      </x:c>
    </x:row>
    <x:row r="447">
      <x:c r="A447" s="9">
        <x:v>44503</x:v>
      </x:c>
      <x:c r="B447" s="8">
        <x:v>94.536525475752001</x:v>
      </x:c>
      <x:c r="C447" s="8">
        <x:v>70.715096481271004</x:v>
      </x:c>
      <x:c r="D447" s="8">
        <x:v>84.307692307691994</x:v>
      </x:c>
      <x:c r="E447" s="8">
        <x:v>133.7890625</x:v>
      </x:c>
      <x:c r="F447" s="23">
        <x:v>1.9583709419117876</x:v>
      </x:c>
      <x:c r="G447" s="18">
        <x:v>0.46243606138106996</x:v>
      </x:c>
      <x:c r="H447" s="18">
        <x:v>0.37781252714794999</x:v>
      </x:c>
      <x:c r="I447" s="18">
        <x:v>0.69326623532231002</x:v>
      </x:c>
      <x:c r="J447" s="18">
        <x:v>0.84186280260293</x:v>
      </x:c>
      <x:c r="K447" s="19">
        <x:v>0.32361347597543999</x:v>
      </x:c>
      <x:c r="L447" s="19">
        <x:v>0.32361347597543999</x:v>
      </x:c>
      <x:c r="M447" s="18">
        <x:v>0.27139312816913003</x:v>
      </x:c>
      <x:c r="N447" s="18">
        <x:v>0.27139312816913003</x:v>
      </x:c>
      <x:c r="O447" s="13">
        <x:v>1.446218393592545</x:v>
      </x:c>
      <x:c r="P447" s="26" t="n">
        <x:v>1.5001</x:v>
      </x:c>
      <x:c r="Q447" s="26" t="n">
        <x:v>1.3295</x:v>
      </x:c>
    </x:row>
    <x:row r="448">
      <x:c r="A448" s="9">
        <x:v>44504</x:v>
      </x:c>
      <x:c r="B448" s="8">
        <x:v>95.887047268263004</x:v>
      </x:c>
      <x:c r="C448" s="8">
        <x:v>73.212258796821999</x:v>
      </x:c>
      <x:c r="D448" s="8">
        <x:v>86.615384615384997</x:v>
      </x:c>
      <x:c r="E448" s="8">
        <x:v>137.021484375</x:v>
      </x:c>
      <x:c r="F448" s="23">
        <x:v>1.9818404376386749</x:v>
      </x:c>
      <x:c r="G448" s="18">
        <x:v>0.45372442455242995</x:v>
      </x:c>
      <x:c r="H448" s="18">
        <x:v>0.36990704543480002</x:v>
      </x:c>
      <x:c r="I448" s="18">
        <x:v>0.69602204648934007</x:v>
      </x:c>
      <x:c r="J448" s="18">
        <x:v>0.84295167108599001</x:v>
      </x:c>
      <x:c r="K448" s="19">
        <x:v>0.32659522585909001</x:v>
      </x:c>
      <x:c r="L448" s="19">
        <x:v>0.32659522585909001</x:v>
      </x:c>
      <x:c r="M448" s="18">
        <x:v>0.27697575472981001</x:v>
      </x:c>
      <x:c r="N448" s="18">
        <x:v>0.27697575472981001</x:v>
      </x:c>
      <x:c r="O448" s="13">
        <x:v>1.4623783717621688</x:v>
      </x:c>
      <x:c r="P448" s="26" t="n">
        <x:v>1.5013</x:v>
      </x:c>
      <x:c r="Q448" s="26" t="n">
        <x:v>1.3257</x:v>
      </x:c>
    </x:row>
    <x:row r="449">
      <x:c r="A449" s="9">
        <x:v>44505</x:v>
      </x:c>
      <x:c r="B449" s="8">
        <x:v>92.879066912216004</x:v>
      </x:c>
      <x:c r="C449" s="8">
        <x:v>71.566401816118002</x:v>
      </x:c>
      <x:c r="D449" s="8">
        <x:v>81.538461538462002</x:v>
      </x:c>
      <x:c r="E449" s="8">
        <x:v>136.6015625</x:v>
      </x:c>
      <x:c r="F449" s="23">
        <x:v>1.95646373191699</x:v>
      </x:c>
      <x:c r="G449" s="18">
        <x:v>0.47090792838874995</x:v>
      </x:c>
      <x:c r="H449" s="18">
        <x:v>0.38085309703761999</x:v>
      </x:c>
      <x:c r="I449" s="18">
        <x:v>0.70381020848310993</x:v>
      </x:c>
      <x:c r="J449" s="18">
        <x:v>0.85300276412290998</x:v>
      </x:c>
      <x:c r="K449" s="19">
        <x:v>0.34428739689526</x:v>
      </x:c>
      <x:c r="L449" s="19">
        <x:v>0.34428739689526</x:v>
      </x:c>
      <x:c r="M449" s="18">
        <x:v>0.30093909113722001</x:v>
      </x:c>
      <x:c r="N449" s="18">
        <x:v>0.30093909113722001</x:v>
      </x:c>
      <x:c r="O449" s="13">
        <x:v>1.4468882729369987</x:v>
      </x:c>
      <x:c r="P449" s="26" t="n">
        <x:v>1.5033</x:v>
      </x:c>
      <x:c r="Q449" s="26" t="n">
        <x:v>1.3416</x:v>
      </x:c>
    </x:row>
    <x:row r="450">
      <x:c r="A450" s="9">
        <x:v>44508</x:v>
      </x:c>
      <x:c r="B450" s="8">
        <x:v>96.316758747698003</x:v>
      </x:c>
      <x:c r="C450" s="8">
        <x:v>72.758229284904004</x:v>
      </x:c>
      <x:c r="D450" s="8">
        <x:v>82.923076923077005</x:v>
      </x:c>
      <x:c r="E450" s="8">
        <x:v>140.498046875</x:v>
      </x:c>
      <x:c r="F450" s="23">
        <x:v>1.9812402795766975</x:v>
      </x:c>
      <x:c r="G450" s="18">
        <x:v>0.45987851662404</x:v>
      </x:c>
      <x:c r="H450" s="18">
        <x:v>0.37381634957866</x:v>
      </x:c>
      <x:c r="I450" s="18">
        <x:v>0.67948717948717996</x:v>
      </x:c>
      <x:c r="J450" s="18">
        <x:v>0.82787503145344998</x:v>
      </x:c>
      <x:c r="K450" s="19">
        <x:v>0.32738329375809</x:v>
      </x:c>
      <x:c r="L450" s="19">
        <x:v>0.32738329375809</x:v>
      </x:c>
      <x:c r="M450" s="18">
        <x:v>0.28964125941824004</x:v>
      </x:c>
      <x:c r="N450" s="18">
        <x:v>0.28964125941824004</x:v>
      </x:c>
      <x:c r="O450" s="13">
        <x:v>1.4532674181466874</x:v>
      </x:c>
      <x:c r="P450" s="26" t="n">
        <x:v>1.5035</x:v>
      </x:c>
      <x:c r="Q450" s="26" t="n">
        <x:v>1.3554</x:v>
      </x:c>
    </x:row>
    <x:row r="451">
      <x:c r="A451" s="9">
        <x:v>44509</x:v>
      </x:c>
      <x:c r="B451" s="8">
        <x:v>99.570288520565001</x:v>
      </x:c>
      <x:c r="C451" s="8">
        <x:v>74.914869466515</x:v>
      </x:c>
      <x:c r="D451" s="8">
        <x:v>85.615384615384997</x:v>
      </x:c>
      <x:c r="E451" s="8">
        <x:v>142.890625</x:v>
      </x:c>
      <x:c r="F451" s="23">
        <x:v>2.0074779190061625</x:v>
      </x:c>
      <x:c r="G451" s="18">
        <x:v>0.46227621483375997</x:v>
      </x:c>
      <x:c r="H451" s="18">
        <x:v>0.37329510902614998</x:v>
      </x:c>
      <x:c r="I451" s="18">
        <x:v>0.68631679846633009</x:v>
      </x:c>
      <x:c r="J451" s="18">
        <x:v>0.83767484718374008</x:v>
      </x:c>
      <x:c r="K451" s="19">
        <x:v>0.33336854658486997</x:v>
      </x:c>
      <x:c r="L451" s="19">
        <x:v>0.33336854658486997</x:v>
      </x:c>
      <x:c r="M451" s="18">
        <x:v>0.29991964124689002</x:v>
      </x:c>
      <x:c r="N451" s="18">
        <x:v>0.29991964124689002</x:v>
      </x:c>
      <x:c r="O451" s="13">
        <x:v>1.4665117582593825</x:v>
      </x:c>
      <x:c r="P451" s="26" t="n">
        <x:v>1.5033</x:v>
      </x:c>
      <x:c r="Q451" s="26" t="n">
        <x:v>1.3603</x:v>
      </x:c>
    </x:row>
    <x:row r="452">
      <x:c r="A452" s="9">
        <x:v>44510</x:v>
      </x:c>
      <x:c r="B452" s="8">
        <x:v>99.079189686923996</x:v>
      </x:c>
      <x:c r="C452" s="8">
        <x:v>75.255391600454004</x:v>
      </x:c>
      <x:c r="D452" s="8">
        <x:v>85.307692307691994</x:v>
      </x:c>
      <x:c r="E452" s="8">
        <x:v>139.5703125</x:v>
      </x:c>
      <x:c r="F452" s="23">
        <x:v>1.9980314652376749</x:v>
      </x:c>
      <x:c r="G452" s="18">
        <x:v>0.46139705882352999</x:v>
      </x:c>
      <x:c r="H452" s="18">
        <x:v>0.37520632438536999</x:v>
      </x:c>
      <x:c r="I452" s="18">
        <x:v>0.69841840402588007</x:v>
      </x:c>
      <x:c r="J452" s="18">
        <x:v>0.85384035522218005</x:v>
      </x:c>
      <x:c r="K452" s="19">
        <x:v>0.35295736526081001</x:v>
      </x:c>
      <x:c r="L452" s="19">
        <x:v>0.35295736526081001</x:v>
      </x:c>
      <x:c r="M452" s="18">
        <x:v>0.31865859654824003</x:v>
      </x:c>
      <x:c r="N452" s="18">
        <x:v>0.31865859654824003</x:v>
      </x:c>
      <x:c r="O452" s="13">
        <x:v>1.4640528393882675</x:v>
      </x:c>
      <x:c r="P452" s="26" t="n">
        <x:v>1.5034</x:v>
      </x:c>
      <x:c r="Q452" s="26" t="n">
        <x:v>1.3596</x:v>
      </x:c>
    </x:row>
    <x:row r="453">
      <x:c r="A453" s="9">
        <x:v>44511</x:v>
      </x:c>
      <x:c r="B453" s="8">
        <x:v>100.49109883364</x:v>
      </x:c>
      <x:c r="C453" s="8">
        <x:v>78.547105561861997</x:v>
      </x:c>
      <x:c r="D453" s="8">
        <x:v>87.153846153846004</x:v>
      </x:c>
      <x:c r="E453" s="8">
        <x:v>140.419921875</x:v>
      </x:c>
      <x:c r="F453" s="23">
        <x:v>2.01652993106087</x:v>
      </x:c>
      <x:c r="G453" s="18">
        <x:v>0.45444373401535004</x:v>
      </x:c>
      <x:c r="H453" s="18">
        <x:v>0.36677960211971</x:v>
      </x:c>
      <x:c r="I453" s="18">
        <x:v>0.69374550682962</x:v>
      </x:c>
      <x:c r="J453" s="18">
        <x:v>0.83767484718374008</x:v>
      </x:c>
      <x:c r="K453" s="19">
        <x:v>0.35354467990400001</x:v>
      </x:c>
      <x:c r="L453" s="19">
        <x:v>0.35354467990400001</x:v>
      </x:c>
      <x:c r="M453" s="18">
        <x:v>0.32634483257486002</x:v>
      </x:c>
      <x:c r="N453" s="18">
        <x:v>0.32634483257486002</x:v>
      </x:c>
      <x:c r="O453" s="13">
        <x:v>1.4782821178498562</x:v>
      </x:c>
      <x:c r="P453" s="26" t="n">
        <x:v>1.5027</x:v>
      </x:c>
      <x:c r="Q453" s="26" t="n">
        <x:v>1.3832</x:v>
      </x:c>
    </x:row>
    <x:row r="454">
      <x:c r="A454" s="9">
        <x:v>44512</x:v>
      </x:c>
      <x:c r="B454" s="8">
        <x:v>101.28913443831</x:v>
      </x:c>
      <x:c r="C454" s="8">
        <x:v>79.625425652667005</x:v>
      </x:c>
      <x:c r="D454" s="8">
        <x:v>88.230769230768999</x:v>
      </x:c>
      <x:c r="E454" s="8">
        <x:v>139.580078125</x:v>
      </x:c>
      <x:c r="F454" s="23">
        <x:v>2.0218135186168649</x:v>
      </x:c>
      <x:c r="G454" s="18">
        <x:v>0.47386508951407003</x:v>
      </x:c>
      <x:c r="H454" s="18">
        <x:v>0.38780297107114997</x:v>
      </x:c>
      <x:c r="I454" s="18">
        <x:v>0.71040019170860003</x:v>
      </x:c>
      <x:c r="J454" s="18">
        <x:v>0.85467794632145</x:v>
      </x:c>
      <x:c r="K454" s="19">
        <x:v>0.36405361707035</x:v>
      </x:c>
      <x:c r="L454" s="19">
        <x:v>0.36405361707035</x:v>
      </x:c>
      <x:c r="M454" s="18">
        <x:v>0.33570175502143995</x:v>
      </x:c>
      <x:c r="N454" s="18">
        <x:v>0.33570175502143995</x:v>
      </x:c>
      <x:c r="O454" s="13">
        <x:v>1.4885154656965627</x:v>
      </x:c>
      <x:c r="P454" s="26" t="n">
        <x:v>1.5029</x:v>
      </x:c>
      <x:c r="Q454" s="26" t="n">
        <x:v>1.3835</x:v>
      </x:c>
    </x:row>
    <x:row r="455">
      <x:c r="A455" s="9">
        <x:v>44515</x:v>
      </x:c>
      <x:c r="B455" s="8">
        <x:v>98.035604665438996</x:v>
      </x:c>
      <x:c r="C455" s="8">
        <x:v>75.482406356412994</x:v>
      </x:c>
      <x:c r="D455" s="8">
        <x:v>83.846153846153996</x:v>
      </x:c>
      <x:c r="E455" s="8">
        <x:v>136.669921875</x:v>
      </x:c>
      <x:c r="F455" s="23">
        <x:v>1.9850852168575148</x:v>
      </x:c>
      <x:c r="G455" s="18">
        <x:v>0.47442455242967002</x:v>
      </x:c>
      <x:c r="H455" s="18">
        <x:v>0.38745547736947006</x:v>
      </x:c>
      <x:c r="I455" s="18">
        <x:v>0.71734962856457996</x:v>
      </x:c>
      <x:c r="J455" s="18">
        <x:v>0.85978725194212002</x:v>
      </x:c>
      <x:c r="K455" s="19">
        <x:v>0.38274879994423999</x:v>
      </x:c>
      <x:c r="L455" s="19">
        <x:v>0.38274879994423999</x:v>
      </x:c>
      <x:c r="M455" s="18">
        <x:v>0.35180460768909</x:v>
      </x:c>
      <x:c r="N455" s="18">
        <x:v>0.35180460768909</x:v>
      </x:c>
      <x:c r="O455" s="13">
        <x:v>1.4826489083498386</x:v>
      </x:c>
      <x:c r="P455" s="26" t="n">
        <x:v>1.5041</x:v>
      </x:c>
      <x:c r="Q455" s="26" t="n">
        <x:v>1.378</x:v>
      </x:c>
    </x:row>
    <x:row r="456">
      <x:c r="A456" s="9">
        <x:v>44516</x:v>
      </x:c>
      <x:c r="B456" s="8">
        <x:v>94.966236955187</x:v>
      </x:c>
      <x:c r="C456" s="8">
        <x:v>72.814982973892995</x:v>
      </x:c>
      <x:c r="D456" s="8">
        <x:v>79.230769230768999</x:v>
      </x:c>
      <x:c r="E456" s="8">
        <x:v>136.015625</x:v>
      </x:c>
      <x:c r="F456" s="23">
        <x:v>1.9575690353996227</x:v>
      </x:c>
      <x:c r="G456" s="18">
        <x:v>0.46499360613810997</x:v>
      </x:c>
      <x:c r="H456" s="18">
        <x:v>0.38102684388844998</x:v>
      </x:c>
      <x:c r="I456" s="18">
        <x:v>0.70416966211359</x:v>
      </x:c>
      <x:c r="J456" s="18">
        <x:v>0.83390568727559999</x:v>
      </x:c>
      <x:c r="K456" s="19">
        <x:v>0.37891848314892002</x:v>
      </x:c>
      <x:c r="L456" s="19">
        <x:v>0.37891848314892002</x:v>
      </x:c>
      <x:c r="M456" s="18">
        <x:v>0.35962925054255995</x:v>
      </x:c>
      <x:c r="N456" s="18">
        <x:v>0.35962925054255995</x:v>
      </x:c>
      <x:c r="O456" s="13">
        <x:v>1.4715107664482039</x:v>
      </x:c>
      <x:c r="P456" s="26" t="n">
        <x:v>1.5043</x:v>
      </x:c>
      <x:c r="Q456" s="26" t="n">
        <x:v>1.3842</x:v>
      </x:c>
    </x:row>
    <x:row r="457">
      <x:c r="A457" s="9">
        <x:v>44517</x:v>
      </x:c>
      <x:c r="B457" s="8">
        <x:v>99.140577041130001</x:v>
      </x:c>
      <x:c r="C457" s="8">
        <x:v>75.312145289444004</x:v>
      </x:c>
      <x:c r="D457" s="8">
        <x:v>80.538461538462002</x:v>
      </x:c>
      <x:c r="E457" s="8">
        <x:v>139.091796875</x:v>
      </x:c>
      <x:c r="F457" s="23">
        <x:v>1.9852074518600902</x:v>
      </x:c>
      <x:c r="G457" s="18">
        <x:v>0.46603260869565</x:v>
      </x:c>
      <x:c r="H457" s="18">
        <x:v>0.38024498305968002</x:v>
      </x:c>
      <x:c r="I457" s="18">
        <x:v>0.68751497723460009</x:v>
      </x:c>
      <x:c r="J457" s="18">
        <x:v>0.8187452886180201</x:v>
      </x:c>
      <x:c r="K457" s="19">
        <x:v>0.36323628762395005</x:v>
      </x:c>
      <x:c r="L457" s="19">
        <x:v>0.36323628762395005</x:v>
      </x:c>
      <x:c r="M457" s="18">
        <x:v>0.34653784936488996</x:v>
      </x:c>
      <x:c r="N457" s="18">
        <x:v>0.34653784936488996</x:v>
      </x:c>
      <x:c r="O457" s="13">
        <x:v>1.488014252995445</x:v>
      </x:c>
      <x:c r="P457" s="26" t="n">
        <x:v>1.5043</x:v>
      </x:c>
      <x:c r="Q457" s="26" t="n">
        <x:v>1.3816</x:v>
      </x:c>
    </x:row>
    <x:row r="458">
      <x:c r="A458" s="9">
        <x:v>44518</x:v>
      </x:c>
      <x:c r="B458" s="8">
        <x:v>97.912829957029004</x:v>
      </x:c>
      <x:c r="C458" s="8">
        <x:v>75.198637911464004</x:v>
      </x:c>
      <x:c r="D458" s="8">
        <x:v>81</x:v>
      </x:c>
      <x:c r="E458" s="8">
        <x:v>138.14453125</x:v>
      </x:c>
      <x:c r="F458" s="23">
        <x:v>1.9806399977962326</x:v>
      </x:c>
      <x:c r="G458" s="18">
        <x:v>0.46587276214834</x:v>
      </x:c>
      <x:c r="H458" s="18">
        <x:v>0.38493614803232001</x:v>
      </x:c>
      <x:c r="I458" s="18">
        <x:v>0.69901749341002006</x:v>
      </x:c>
      <x:c r="J458" s="18">
        <x:v>0.83005276826525998</x:v>
      </x:c>
      <x:c r="K458" s="19">
        <x:v>0.38764983070874998</x:v>
      </x:c>
      <x:c r="L458" s="19">
        <x:v>0.38764983070874998</x:v>
      </x:c>
      <x:c r="M458" s="18">
        <x:v>0.37446759534506002</x:v>
      </x:c>
      <x:c r="N458" s="18">
        <x:v>0.37446759534506002</x:v>
      </x:c>
      <x:c r="O458" s="13">
        <x:v>1.4823691884758687</x:v>
      </x:c>
      <x:c r="P458" s="26" t="n">
        <x:v>1.505</x:v>
      </x:c>
      <x:c r="Q458" s="26" t="n">
        <x:v>1.3845</x:v>
      </x:c>
    </x:row>
    <x:row r="459">
      <x:c r="A459" s="9">
        <x:v>44519</x:v>
      </x:c>
      <x:c r="B459" s="8">
        <x:v>100</x:v>
      </x:c>
      <x:c r="C459" s="8">
        <x:v>76.503972758228997</x:v>
      </x:c>
      <x:c r="D459" s="8">
        <x:v>82.384615384615003</x:v>
      </x:c>
      <x:c r="E459" s="8">
        <x:v>140.9375</x:v>
      </x:c>
      <x:c r="F459" s="23">
        <x:v>1.9995652203571099</x:v>
      </x:c>
      <x:c r="G459" s="18">
        <x:v>0.45124680306904996</x:v>
      </x:c>
      <x:c r="H459" s="18">
        <x:v>0.37529319781079001</x:v>
      </x:c>
      <x:c r="I459" s="18">
        <x:v>0.69422477833692997</x:v>
      </x:c>
      <x:c r="J459" s="18">
        <x:v>0.82988525006084002</x:v>
      </x:c>
      <x:c r="K459" s="19">
        <x:v>0.38580040750611999</x:v>
      </x:c>
      <x:c r="L459" s="19">
        <x:v>0.38580040750611999</x:v>
      </x:c>
      <x:c r="M459" s="18">
        <x:v>0.36835133175855</x:v>
      </x:c>
      <x:c r="N459" s="18">
        <x:v>0.36835133175855</x:v>
      </x:c>
      <x:c r="O459" s="13">
        <x:v>1.4985551539471449</x:v>
      </x:c>
      <x:c r="P459" s="26" t="n">
        <x:v>1.5046</x:v>
      </x:c>
      <x:c r="Q459" s="26" t="n">
        <x:v>1.385</x:v>
      </x:c>
    </x:row>
    <x:row r="460">
      <x:c r="A460" s="9">
        <x:v>44522</x:v>
      </x:c>
      <x:c r="B460" s="8">
        <x:v>106.50705954573</x:v>
      </x:c>
      <x:c r="C460" s="8">
        <x:v>83.314415437003007</x:v>
      </x:c>
      <x:c r="D460" s="8">
        <x:v>86</x:v>
      </x:c>
      <x:c r="E460" s="8">
        <x:v>151.71875</x:v>
      </x:c>
      <x:c r="F460" s="23">
        <x:v>2.0688505624568325</x:v>
      </x:c>
      <x:c r="G460" s="18">
        <x:v>0.46914961636829</x:v>
      </x:c>
      <x:c r="H460" s="18">
        <x:v>0.38676048996612006</x:v>
      </x:c>
      <x:c r="I460" s="18">
        <x:v>0.71111909896957004</x:v>
      </x:c>
      <x:c r="J460" s="18">
        <x:v>0.84856353131991991</x:v>
      </x:c>
      <x:c r="K460" s="19">
        <x:v>0.40178127199892999</x:v>
      </x:c>
      <x:c r="L460" s="19">
        <x:v>0.40178127199892999</x:v>
      </x:c>
      <x:c r="M460" s="18">
        <x:v>0.38464297547770004</x:v>
      </x:c>
      <x:c r="N460" s="18">
        <x:v>0.38464297547770004</x:v>
      </x:c>
      <x:c r="O460" s="13">
        <x:v>1.5173548155276737</x:v>
      </x:c>
      <x:c r="P460" s="26" t="n">
        <x:v>1.5057</x:v>
      </x:c>
      <x:c r="Q460" s="26" t="n">
        <x:v>1.3705</x:v>
      </x:c>
    </x:row>
    <x:row r="461">
      <x:c r="A461" s="9">
        <x:v>44523</x:v>
      </x:c>
      <x:c r="B461" s="8">
        <x:v>105.03376304481</x:v>
      </x:c>
      <x:c r="C461" s="8">
        <x:v>81.838819523268995</x:v>
      </x:c>
      <x:c r="D461" s="8">
        <x:v>84.307692307691994</x:v>
      </x:c>
      <x:c r="E461" s="8">
        <x:v>151.15234375</x:v>
      </x:c>
      <x:c r="F461" s="23">
        <x:v>2.0558315465644275</x:v>
      </x:c>
      <x:c r="G461" s="18">
        <x:v>0.47666240409207</x:v>
      </x:c>
      <x:c r="H461" s="18">
        <x:v>0.39518721223177999</x:v>
      </x:c>
      <x:c r="I461" s="18">
        <x:v>0.72921159837048</x:v>
      </x:c>
      <x:c r="J461" s="18">
        <x:v>0.87771170120413999</x:v>
      </x:c>
      <x:c r="K461" s="19">
        <x:v>0.42757761629938001</x:v>
      </x:c>
      <x:c r="L461" s="19">
        <x:v>0.42757761629938001</x:v>
      </x:c>
      <x:c r="M461" s="18">
        <x:v>0.40245518786208001</x:v>
      </x:c>
      <x:c r="N461" s="18">
        <x:v>0.40245518786208001</x:v>
      </x:c>
      <x:c r="O461" s="13">
        <x:v>1.5172396198902325</x:v>
      </x:c>
      <x:c r="P461" s="26" t="n">
        <x:v>1.5059</x:v>
      </x:c>
      <x:c r="Q461" s="26" t="n">
        <x:v>1.3484</x:v>
      </x:c>
    </x:row>
    <x:row r="462">
      <x:c r="A462" s="9">
        <x:v>44524</x:v>
      </x:c>
      <x:c r="B462" s="8">
        <x:v>103.80601596071</x:v>
      </x:c>
      <x:c r="C462" s="8">
        <x:v>79.114642451758996</x:v>
      </x:c>
      <x:c r="D462" s="8">
        <x:v>82.538461538462002</x:v>
      </x:c>
      <x:c r="E462" s="8">
        <x:v>148.0859375</x:v>
      </x:c>
      <x:c r="F462" s="23">
        <x:v>2.0338626436273275</x:v>
      </x:c>
      <x:c r="G462" s="18">
        <x:v>0.4753037084399</x:v>
      </x:c>
      <x:c r="H462" s="18">
        <x:v>0.39266788289462001</x:v>
      </x:c>
      <x:c r="I462" s="18">
        <x:v>0.72981068775461</x:v>
      </x:c>
      <x:c r="J462" s="18">
        <x:v>0.87620403728718999</x:v>
      </x:c>
      <x:c r="K462" s="19">
        <x:v>0.42653343351835998</x:v>
      </x:c>
      <x:c r="L462" s="19">
        <x:v>0.42653343351835998</x:v>
      </x:c>
      <x:c r="M462" s="18">
        <x:v>0.40543188785440998</x:v>
      </x:c>
      <x:c r="N462" s="18">
        <x:v>0.40543188785440998</x:v>
      </x:c>
      <x:c r="O462" s="13">
        <x:v>1.51646882835482</x:v>
      </x:c>
      <x:c r="P462" s="26" t="n">
        <x:v>1.5072</x:v>
      </x:c>
      <x:c r="Q462" s="26" t="n">
        <x:v>1.3388</x:v>
      </x:c>
    </x:row>
    <x:row r="463">
      <x:c r="A463" s="9">
        <x:v>44525</x:v>
      </x:c>
      <x:c r="B463" s="8">
        <x:v>102.02578268876999</x:v>
      </x:c>
      <x:c r="C463" s="8">
        <x:v>77.866061293984004</x:v>
      </x:c>
      <x:c r="D463" s="8">
        <x:v>82.615384615384997</x:v>
      </x:c>
      <x:c r="E463" s="8">
        <x:v>148.203125</x:v>
      </x:c>
      <x:c r="F463" s="23">
        <x:v>2.0267758839953474</x:v>
      </x:c>
      <x:c r="G463" s="18">
        <x:v>0.47602301790280999</x:v>
      </x:c>
      <x:c r="H463" s="18">
        <x:v>0.39266788289462001</x:v>
      </x:c>
      <x:c r="I463" s="18">
        <x:v>0.72765396597172005</x:v>
      </x:c>
      <x:c r="J463" s="18">
        <x:v>0.87226735917463005</x:v>
      </x:c>
      <x:c r="K463" s="19">
        <x:v>0.42603316703888999</x:v>
      </x:c>
      <x:c r="L463" s="19">
        <x:v>0.42603316703888999</x:v>
      </x:c>
      <x:c r="M463" s="18">
        <x:v>0.40553603340850003</x:v>
      </x:c>
      <x:c r="N463" s="18">
        <x:v>0.40553603340850003</x:v>
      </x:c>
      <x:c r="O463" s="13">
        <x:v>1.5140570519423513</x:v>
      </x:c>
      <x:c r="P463" s="26" t="n">
        <x:v>1.5076</x:v>
      </x:c>
      <x:c r="Q463" s="26" t="n">
        <x:v>1.3382</x:v>
      </x:c>
    </x:row>
    <x:row r="464">
      <x:c r="A464" s="9">
        <x:v>44526</x:v>
      </x:c>
      <x:c r="B464" s="8">
        <x:v>101.96439533456</x:v>
      </x:c>
      <x:c r="C464" s="8">
        <x:v>76.617480136208997</x:v>
      </x:c>
      <x:c r="D464" s="8">
        <x:v>84.153846153846004</x:v>
      </x:c>
      <x:c r="E464" s="8">
        <x:v>147.734375</x:v>
      </x:c>
      <x:c r="F464" s="23">
        <x:v>2.0261752415615373</x:v>
      </x:c>
      <x:c r="G464" s="18">
        <x:v>0.46867007672634003</x:v>
      </x:c>
      <x:c r="H464" s="18">
        <x:v>0.38954043957953</x:v>
      </x:c>
      <x:c r="I464" s="18">
        <x:v>0.72417924754373009</x:v>
      </x:c>
      <x:c r="J464" s="18">
        <x:v>0.86816316278048999</x:v>
      </x:c>
      <x:c r="K464" s="19">
        <x:v>0.42369556638158995</x:v>
      </x:c>
      <x:c r="L464" s="19">
        <x:v>0.42369556638158995</x:v>
      </x:c>
      <x:c r="M464" s="18">
        <x:v>0.40725617807276998</x:v>
      </x:c>
      <x:c r="N464" s="18">
        <x:v>0.40725617807276998</x:v>
      </x:c>
      <x:c r="O464" s="13">
        <x:v>1.5125736121483699</x:v>
      </x:c>
      <x:c r="P464" s="26" t="n">
        <x:v>1.5091</x:v>
      </x:c>
      <x:c r="Q464" s="26" t="n">
        <x:v>1.3464</x:v>
      </x:c>
    </x:row>
    <x:row r="465">
      <x:c r="A465" s="9">
        <x:v>44529</x:v>
      </x:c>
      <x:c r="B465" s="8">
        <x:v>103.80601596071</x:v>
      </x:c>
      <x:c r="C465" s="8">
        <x:v>80.760499432463007</x:v>
      </x:c>
      <x:c r="D465" s="8">
        <x:v>86.692307692308006</x:v>
      </x:c>
      <x:c r="E465" s="8">
        <x:v>152.666015625</x:v>
      </x:c>
      <x:c r="F465" s="23">
        <x:v>2.0598120967762026</x:v>
      </x:c>
      <x:c r="G465" s="18">
        <x:v>0.45995843989770002</x:v>
      </x:c>
      <x:c r="H465" s="18">
        <x:v>0.38285118582225997</x:v>
      </x:c>
      <x:c r="I465" s="18">
        <x:v>0.72322070452912002</x:v>
      </x:c>
      <x:c r="J465" s="18">
        <x:v>0.86255130254655998</x:v>
      </x:c>
      <x:c r="K465" s="19">
        <x:v>0.42639513723019001</x:v>
      </x:c>
      <x:c r="L465" s="19">
        <x:v>0.42639513723019001</x:v>
      </x:c>
      <x:c r="M465" s="18">
        <x:v>0.40960849496546997</x:v>
      </x:c>
      <x:c r="N465" s="18">
        <x:v>0.40960849496546997</x:v>
      </x:c>
      <x:c r="O465" s="13">
        <x:v>1.5195473089867839</x:v>
      </x:c>
      <x:c r="P465" s="26" t="n">
        <x:v>1.5094</x:v>
      </x:c>
      <x:c r="Q465" s="26" t="n">
        <x:v>1.3376</x:v>
      </x:c>
    </x:row>
    <x:row r="466">
      <x:c r="A466" s="9">
        <x:v>44530</x:v>
      </x:c>
      <x:c r="B466" s="8">
        <x:v>102.88520564764001</x:v>
      </x:c>
      <x:c r="C466" s="8">
        <x:v>81.725312145288996</x:v>
      </x:c>
      <x:c r="D466" s="8">
        <x:v>85.923076923077005</x:v>
      </x:c>
      <x:c r="E466" s="8">
        <x:v>150.673828125</x:v>
      </x:c>
      <x:c r="F466" s="23">
        <x:v>2.053018557102515</x:v>
      </x:c>
      <x:c r="G466" s="18">
        <x:v>0.46259590792839</x:v>
      </x:c>
      <x:c r="H466" s="18">
        <x:v>0.38484927460690005</x:v>
      </x:c>
      <x:c r="I466" s="18">
        <x:v>0.72729451234123998</x:v>
      </x:c>
      <x:c r="J466" s="18">
        <x:v>0.87293743199231999</x:v>
      </x:c>
      <x:c r="K466" s="19">
        <x:v>0.43700119974141005</x:v>
      </x:c>
      <x:c r="L466" s="19">
        <x:v>0.43700119974141005</x:v>
      </x:c>
      <x:c r="M466" s="18">
        <x:v>0.41734947277129997</x:v>
      </x:c>
      <x:c r="N466" s="18">
        <x:v>0.41734947277129997</x:v>
      </x:c>
      <x:c r="O466" s="13">
        <x:v>1.5252314807932539</x:v>
      </x:c>
      <x:c r="P466" s="26" t="n">
        <x:v>1.5093</x:v>
      </x:c>
      <x:c r="Q466" s="26" t="n">
        <x:v>1.334</x:v>
      </x:c>
    </x:row>
    <x:row r="467">
      <x:c r="A467" s="9">
        <x:v>44531</x:v>
      </x:c>
      <x:c r="B467" s="8">
        <x:v>101.35052179250999</x:v>
      </x:c>
      <x:c r="C467" s="8">
        <x:v>79.852440408627004</x:v>
      </x:c>
      <x:c r="D467" s="8">
        <x:v>85.461538461537998</x:v>
      </x:c>
      <x:c r="E467" s="8">
        <x:v>148.3203125</x:v>
      </x:c>
      <x:c r="F467" s="23">
        <x:v>2.0374620329066877</x:v>
      </x:c>
      <x:c r="G467" s="18">
        <x:v>0.45716112531969005</x:v>
      </x:c>
      <x:c r="H467" s="18">
        <x:v>0.38250369212058</x:v>
      </x:c>
      <x:c r="I467" s="18">
        <x:v>0.73136832015337006</x:v>
      </x:c>
      <x:c r="J467" s="18">
        <x:v>0.87762794210192996</x:v>
      </x:c>
      <x:c r="K467" s="19">
        <x:v>0.4467833044999</x:v>
      </x:c>
      <x:c r="L467" s="19">
        <x:v>0.4467833044999</x:v>
      </x:c>
      <x:c r="M467" s="18">
        <x:v>0.42981207882533001</x:v>
      </x:c>
      <x:c r="N467" s="18">
        <x:v>0.42981207882533001</x:v>
      </x:c>
      <x:c r="O467" s="13">
        <x:v>1.5295968673676013</x:v>
      </x:c>
      <x:c r="P467" s="26" t="n">
        <x:v>1.5089</x:v>
      </x:c>
      <x:c r="Q467" s="26" t="n">
        <x:v>1.3297</x:v>
      </x:c>
    </x:row>
    <x:row r="468">
      <x:c r="A468" s="9">
        <x:v>44532</x:v>
      </x:c>
      <x:c r="B468" s="8">
        <x:v>99.508901166360005</x:v>
      </x:c>
      <x:c r="C468" s="8">
        <x:v>78.433598183881998</x:v>
      </x:c>
      <x:c r="D468" s="8">
        <x:v>85.538461538462002</x:v>
      </x:c>
      <x:c r="E468" s="8">
        <x:v>150.390625</x:v>
      </x:c>
      <x:c r="F468" s="23">
        <x:v>2.0346789647217598</x:v>
      </x:c>
      <x:c r="G468" s="18">
        <x:v>0.45955882352941002</x:v>
      </x:c>
      <x:c r="H468" s="18">
        <x:v>0.38458865433063999</x:v>
      </x:c>
      <x:c r="I468" s="18">
        <x:v>0.73352504193626</x:v>
      </x:c>
      <x:c r="J468" s="18">
        <x:v>0.87787921940855995</x:v>
      </x:c>
      <x:c r="K468" s="19">
        <x:v>0.44705819060171004</x:v>
      </x:c>
      <x:c r="L468" s="19">
        <x:v>0.44705819060171004</x:v>
      </x:c>
      <x:c r="M468" s="18">
        <x:v>0.44355340926625997</x:v>
      </x:c>
      <x:c r="N468" s="18">
        <x:v>0.44355340926625997</x:v>
      </x:c>
      <x:c r="O468" s="13">
        <x:v>1.5173001939415138</x:v>
      </x:c>
      <x:c r="P468" s="26" t="n">
        <x:v>1.5085</x:v>
      </x:c>
      <x:c r="Q468" s="26" t="n">
        <x:v>1.3238</x:v>
      </x:c>
    </x:row>
    <x:row r="469">
      <x:c r="A469" s="9">
        <x:v>44533</x:v>
      </x:c>
      <x:c r="B469" s="8">
        <x:v>100.67526089626</x:v>
      </x:c>
      <x:c r="C469" s="8">
        <x:v>79.965947786605994</x:v>
      </x:c>
      <x:c r="D469" s="8">
        <x:v>87.923076923077005</x:v>
      </x:c>
      <x:c r="E469" s="8">
        <x:v>152.216796875</x:v>
      </x:c>
      <x:c r="F469" s="23">
        <x:v>2.0519527062023575</x:v>
      </x:c>
      <x:c r="G469" s="18">
        <x:v>0.46107736572889996</x:v>
      </x:c>
      <x:c r="H469" s="18">
        <x:v>0.38424116062895997</x:v>
      </x:c>
      <x:c r="I469" s="18">
        <x:v>0.72633596932662003</x:v>
      </x:c>
      <x:c r="J469" s="18">
        <x:v>0.86556663045763005</x:v>
      </x:c>
      <x:c r="K469" s="19">
        <x:v>0.43132526787608</x:v>
      </x:c>
      <x:c r="L469" s="19">
        <x:v>0.43132526787608</x:v>
      </x:c>
      <x:c r="M469" s="18">
        <x:v>0.41926494481892002</x:v>
      </x:c>
      <x:c r="N469" s="18">
        <x:v>0.41926494481892002</x:v>
      </x:c>
      <x:c r="O469" s="13">
        <x:v>1.5282447453230887</x:v>
      </x:c>
      <x:c r="P469" s="26" t="n">
        <x:v>1.5081</x:v>
      </x:c>
      <x:c r="Q469" s="26" t="n">
        <x:v>1.3222</x:v>
      </x:c>
    </x:row>
    <x:row r="470">
      <x:c r="A470" s="9">
        <x:v>44536</x:v>
      </x:c>
      <x:c r="B470" s="8">
        <x:v>96.193984039287997</x:v>
      </x:c>
      <x:c r="C470" s="8">
        <x:v>76.333711691260007</x:v>
      </x:c>
      <x:c r="D470" s="8">
        <x:v>84.384615384615003</x:v>
      </x:c>
      <x:c r="E470" s="8">
        <x:v>147.890625</x:v>
      </x:c>
      <x:c r="F470" s="23">
        <x:v>2.0120073402879077</x:v>
      </x:c>
      <x:c r="G470" s="18">
        <x:v>0.47698209718669998</x:v>
      </x:c>
      <x:c r="H470" s="18">
        <x:v>0.39796716184518999</x:v>
      </x:c>
      <x:c r="I470" s="18">
        <x:v>0.73628085310328006</x:v>
      </x:c>
      <x:c r="J470" s="18">
        <x:v>0.88206717490491993</x:v>
      </x:c>
      <x:c r="K470" s="19">
        <x:v>0.44133569892616004</x:v>
      </x:c>
      <x:c r="L470" s="19">
        <x:v>0.44133569892616004</x:v>
      </x:c>
      <x:c r="M470" s="18">
        <x:v>0.42499463884614996</x:v>
      </x:c>
      <x:c r="N470" s="18">
        <x:v>0.42499463884614996</x:v>
      </x:c>
      <x:c r="O470" s="13">
        <x:v>1.51131804999784</x:v>
      </x:c>
      <x:c r="P470" s="26" t="n">
        <x:v>1.5109</x:v>
      </x:c>
      <x:c r="Q470" s="26" t="n">
        <x:v>1.3318</x:v>
      </x:c>
    </x:row>
    <x:row r="471">
      <x:c r="A471" s="9">
        <x:v>44537</x:v>
      </x:c>
      <x:c r="B471" s="8">
        <x:v>91.835481890731003</x:v>
      </x:c>
      <x:c r="C471" s="8">
        <x:v>71.906923950057006</x:v>
      </x:c>
      <x:c r="D471" s="8">
        <x:v>80.076923076922995</x:v>
      </x:c>
      <x:c r="E471" s="8">
        <x:v>141.23046875</x:v>
      </x:c>
      <x:c r="F471" s="23">
        <x:v>1.9626244941692774</x:v>
      </x:c>
      <x:c r="G471" s="18">
        <x:v>0.47042838874679999</x:v>
      </x:c>
      <x:c r="H471" s="18">
        <x:v>0.39362349057423002</x:v>
      </x:c>
      <x:c r="I471" s="18">
        <x:v>0.72238197939132998</x:v>
      </x:c>
      <x:c r="J471" s="18">
        <x:v>0.86213250695834009</x:v>
      </x:c>
      <x:c r="K471" s="19">
        <x:v>0.42028191677685001</x:v>
      </x:c>
      <x:c r="L471" s="19">
        <x:v>0.42028191677685001</x:v>
      </x:c>
      <x:c r="M471" s="18">
        <x:v>0.40070710037916002</x:v>
      </x:c>
      <x:c r="N471" s="18">
        <x:v>0.40070710037916002</x:v>
      </x:c>
      <x:c r="O471" s="13">
        <x:v>1.4980560721561</x:v>
      </x:c>
      <x:c r="P471" s="26" t="n">
        <x:v>1.5101</x:v>
      </x:c>
      <x:c r="Q471" s="26" t="n">
        <x:v>1.3302</x:v>
      </x:c>
    </x:row>
    <x:row r="472">
      <x:c r="A472" s="9">
        <x:v>44538</x:v>
      </x:c>
      <x:c r="B472" s="8">
        <x:v>96.500920810313005</x:v>
      </x:c>
      <x:c r="C472" s="8">
        <x:v>76.276958002270007</x:v>
      </x:c>
      <x:c r="D472" s="8">
        <x:v>83.769230769231001</x:v>
      </x:c>
      <x:c r="E472" s="8">
        <x:v>148.92578125</x:v>
      </x:c>
      <x:c r="F472" s="23">
        <x:v>2.0136822270795349</x:v>
      </x:c>
      <x:c r="G472" s="18">
        <x:v>0.47450447570332005</x:v>
      </x:c>
      <x:c r="H472" s="18">
        <x:v>0.39779341499435</x:v>
      </x:c>
      <x:c r="I472" s="18">
        <x:v>0.71207764198418</x:v>
      </x:c>
      <x:c r="J472" s="18">
        <x:v>0.84445933500295001</x:v>
      </x:c>
      <x:c r="K472" s="19">
        <x:v>0.39777177537837</x:v>
      </x:c>
      <x:c r="L472" s="19">
        <x:v>0.39777177537837</x:v>
      </x:c>
      <x:c r="M472" s="18">
        <x:v>0.38003507940363002</x:v>
      </x:c>
      <x:c r="N472" s="18">
        <x:v>0.38003507940363002</x:v>
      </x:c>
      <x:c r="O472" s="13">
        <x:v>1.522318627394565</x:v>
      </x:c>
      <x:c r="P472" s="26" t="n">
        <x:v>1.5097</x:v>
      </x:c>
      <x:c r="Q472" s="26" t="n">
        <x:v>1.3311</x:v>
      </x:c>
    </x:row>
    <x:row r="473">
      <x:c r="A473" s="9">
        <x:v>44539</x:v>
      </x:c>
      <x:c r="B473" s="8">
        <x:v>96.746470227133003</x:v>
      </x:c>
      <x:c r="C473" s="8">
        <x:v>75.141884222474005</x:v>
      </x:c>
      <x:c r="D473" s="8">
        <x:v>82.615384615384997</x:v>
      </x:c>
      <x:c r="E473" s="8">
        <x:v>147.67578125</x:v>
      </x:c>
      <x:c r="F473" s="23">
        <x:v>2.0054488007874802</x:v>
      </x:c>
      <x:c r="G473" s="18">
        <x:v>0.49696291560101996</x:v>
      </x:c>
      <x:c r="H473" s="18">
        <x:v>0.42055425245417</x:v>
      </x:c>
      <x:c r="I473" s="18">
        <x:v>0.73376467768991005</x:v>
      </x:c>
      <x:c r="J473" s="18">
        <x:v>0.87494765059970003</x:v>
      </x:c>
      <x:c r="K473" s="19">
        <x:v>0.42311924502693005</x:v>
      </x:c>
      <x:c r="L473" s="19">
        <x:v>0.42311924502693005</x:v>
      </x:c>
      <x:c r="M473" s="18">
        <x:v>0.40304051637892996</x:v>
      </x:c>
      <x:c r="N473" s="18">
        <x:v>0.40304051637892996</x:v>
      </x:c>
      <x:c r="O473" s="13">
        <x:v>1.5286214987873663</x:v>
      </x:c>
      <x:c r="P473" s="26" t="n">
        <x:v>1.5102</x:v>
      </x:c>
      <x:c r="Q473" s="26" t="n">
        <x:v>1.3273</x:v>
      </x:c>
    </x:row>
    <x:row r="474">
      <x:c r="A474" s="9">
        <x:v>44540</x:v>
      </x:c>
      <x:c r="B474" s="8">
        <x:v>96.930632289748004</x:v>
      </x:c>
      <x:c r="C474" s="8">
        <x:v>75.993189557321003</x:v>
      </x:c>
      <x:c r="D474" s="8">
        <x:v>83.461538461537998</x:v>
      </x:c>
      <x:c r="E474" s="8">
        <x:v>147.861328125</x:v>
      </x:c>
      <x:c r="F474" s="23">
        <x:v>2.0106167210840176</x:v>
      </x:c>
      <x:c r="G474" s="18">
        <x:v>0.51782289002558002</x:v>
      </x:c>
      <x:c r="H474" s="18">
        <x:v>0.43801581096343001</x:v>
      </x:c>
      <x:c r="I474" s="18">
        <x:v>0.73783848550204001</x:v>
      </x:c>
      <x:c r="J474" s="18">
        <x:v>0.88039199270637991</x:v>
      </x:c>
      <x:c r="K474" s="19">
        <x:v>0.42477267513952</x:v>
      </x:c>
      <x:c r="L474" s="19">
        <x:v>0.42477267513952</x:v>
      </x:c>
      <x:c r="M474" s="18">
        <x:v>0.40267873041123003</x:v>
      </x:c>
      <x:c r="N474" s="18">
        <x:v>0.40267873041123003</x:v>
      </x:c>
      <x:c r="O474" s="13">
        <x:v>1.5303338583028787</x:v>
      </x:c>
      <x:c r="P474" s="26" t="n">
        <x:v>1.5109</x:v>
      </x:c>
      <x:c r="Q474" s="26" t="n">
        <x:v>1.3245</x:v>
      </x:c>
    </x:row>
    <x:row r="475">
      <x:c r="A475" s="9">
        <x:v>44543</x:v>
      </x:c>
      <x:c r="B475" s="8">
        <x:v>97.298956414979003</x:v>
      </x:c>
      <x:c r="C475" s="8">
        <x:v>77.695800227014999</x:v>
      </x:c>
      <x:c r="D475" s="8">
        <x:v>82.230769230768999</x:v>
      </x:c>
      <x:c r="E475" s="8">
        <x:v>149.19921875</x:v>
      </x:c>
      <x:c r="F475" s="23">
        <x:v>2.0160618615569073</x:v>
      </x:c>
      <x:c r="G475" s="18">
        <x:v>0.51286764705882004</x:v>
      </x:c>
      <x:c r="H475" s="18">
        <x:v>0.43436712709581998</x:v>
      </x:c>
      <x:c r="I475" s="18">
        <x:v>0.73256649892164005</x:v>
      </x:c>
      <x:c r="J475" s="18">
        <x:v>0.88449618902335003</x:v>
      </x:c>
      <x:c r="K475" s="19">
        <x:v>0.42789254168244001</x:v>
      </x:c>
      <x:c r="L475" s="19">
        <x:v>0.42789254168244001</x:v>
      </x:c>
      <x:c r="M475" s="18">
        <x:v>0.41129416047925998</x:v>
      </x:c>
      <x:c r="N475" s="18">
        <x:v>0.41129416047925998</x:v>
      </x:c>
      <x:c r="O475" s="13">
        <x:v>1.5366729980364</x:v>
      </x:c>
      <x:c r="P475" s="26" t="n">
        <x:v>1.5112</x:v>
      </x:c>
      <x:c r="Q475" s="26" t="n">
        <x:v>1.3302</x:v>
      </x:c>
    </x:row>
    <x:row r="476">
      <x:c r="A476" s="9">
        <x:v>44544</x:v>
      </x:c>
      <x:c r="B476" s="8">
        <x:v>96.623695518722997</x:v>
      </x:c>
      <x:c r="C476" s="8">
        <x:v>77.979568671964003</x:v>
      </x:c>
      <x:c r="D476" s="8">
        <x:v>81</x:v>
      </x:c>
      <x:c r="E476" s="8">
        <x:v>148.3984375</x:v>
      </x:c>
      <x:c r="F476" s="23">
        <x:v>2.0100042542267174</x:v>
      </x:c>
      <x:c r="G476" s="18">
        <x:v>0.51750319693095004</x:v>
      </x:c>
      <x:c r="H476" s="18">
        <x:v>0.43905829206846003</x:v>
      </x:c>
      <x:c r="I476" s="18">
        <x:v>0.7359213994728</x:v>
      </x:c>
      <x:c r="J476" s="18">
        <x:v>0.89178323145582994</x:v>
      </x:c>
      <x:c r="K476" s="19">
        <x:v>0.43431865771229</x:v>
      </x:c>
      <x:c r="L476" s="19">
        <x:v>0.43431865771229</x:v>
      </x:c>
      <x:c r="M476" s="18">
        <x:v>0.42024027446928996</x:v>
      </x:c>
      <x:c r="N476" s="18">
        <x:v>0.42024027446928996</x:v>
      </x:c>
      <x:c r="O476" s="13">
        <x:v>1.5353282878789964</x:v>
      </x:c>
      <x:c r="P476" s="26" t="n">
        <x:v>1.512</x:v>
      </x:c>
      <x:c r="Q476" s="26" t="n">
        <x:v>1.3307</x:v>
      </x:c>
    </x:row>
    <x:row r="477">
      <x:c r="A477" s="9">
        <x:v>44545</x:v>
      </x:c>
      <x:c r="B477" s="8">
        <x:v>95.395948434621999</x:v>
      </x:c>
      <x:c r="C477" s="8">
        <x:v>77.525539160045</x:v>
      </x:c>
      <x:c r="D477" s="8">
        <x:v>79.307692307691994</x:v>
      </x:c>
      <x:c r="E477" s="8">
        <x:v>145.4296875</x:v>
      </x:c>
      <x:c r="F477" s="23">
        <x:v>1.9941471685058976</x:v>
      </x:c>
      <x:c r="G477" s="18">
        <x:v>0.50735294117647001</x:v>
      </x:c>
      <x:c r="H477" s="18">
        <x:v>0.43245591173660003</x:v>
      </x:c>
      <x:c r="I477" s="18">
        <x:v>0.72705487658758994</x:v>
      </x:c>
      <x:c r="J477" s="18">
        <x:v>0.88901918092855003</x:v>
      </x:c>
      <x:c r="K477" s="19">
        <x:v>0.43376687366501998</x:v>
      </x:c>
      <x:c r="L477" s="19">
        <x:v>0.43376687366501998</x:v>
      </x:c>
      <x:c r="M477" s="18">
        <x:v>0.42960482263636002</x:v>
      </x:c>
      <x:c r="N477" s="18">
        <x:v>0.42960482263636002</x:v>
      </x:c>
      <x:c r="O477" s="13">
        <x:v>1.5299206700206838</x:v>
      </x:c>
      <x:c r="P477" s="26" t="n">
        <x:v>1.5124</x:v>
      </x:c>
      <x:c r="Q477" s="26" t="n">
        <x:v>1.3175</x:v>
      </x:c>
    </x:row>
    <x:row r="478">
      <x:c r="A478" s="9">
        <x:v>44546</x:v>
      </x:c>
      <x:c r="B478" s="8">
        <x:v>96.255371393492993</x:v>
      </x:c>
      <x:c r="C478" s="8">
        <x:v>78.093076049942994</x:v>
      </x:c>
      <x:c r="D478" s="8">
        <x:v>79.230769230768999</x:v>
      </x:c>
      <x:c r="E478" s="8">
        <x:v>146.943359375</x:v>
      </x:c>
      <x:c r="F478" s="23">
        <x:v>2.0013064401230123</x:v>
      </x:c>
      <x:c r="G478" s="18">
        <x:v>0.49432544757032998</x:v>
      </x:c>
      <x:c r="H478" s="18">
        <x:v>0.42038050560334</x:v>
      </x:c>
      <x:c r="I478" s="18">
        <x:v>0.72250179726815</x:v>
      </x:c>
      <x:c r="J478" s="18">
        <x:v>0.87779546030635003</x:v>
      </x:c>
      <x:c r="K478" s="19">
        <x:v>0.42905229769610004</x:v>
      </x:c>
      <x:c r="L478" s="19">
        <x:v>0.42905229769610004</x:v>
      </x:c>
      <x:c r="M478" s="18">
        <x:v>0.43312877701254998</x:v>
      </x:c>
      <x:c r="N478" s="18">
        <x:v>0.43312877701254998</x:v>
      </x:c>
      <x:c r="O478" s="13">
        <x:v>1.5405792644809289</x:v>
      </x:c>
      <x:c r="P478" s="26" t="n">
        <x:v>1.5122</x:v>
      </x:c>
      <x:c r="Q478" s="26" t="n">
        <x:v>1.3291</x:v>
      </x:c>
    </x:row>
    <x:row r="479">
      <x:c r="A479" s="9">
        <x:v>44547</x:v>
      </x:c>
      <x:c r="B479" s="8">
        <x:v>92.387968078575994</x:v>
      </x:c>
      <x:c r="C479" s="8">
        <x:v>74.404086265607006</x:v>
      </x:c>
      <x:c r="D479" s="8">
        <x:v>76</x:v>
      </x:c>
      <x:c r="E479" s="8">
        <x:v>141.328125</x:v>
      </x:c>
      <x:c r="F479" s="23">
        <x:v>1.9603004483604574</x:v>
      </x:c>
      <x:c r="G479" s="18">
        <x:v>0.50127877237851992</x:v>
      </x:c>
      <x:c r="H479" s="18">
        <x:v>0.42733037963687004</x:v>
      </x:c>
      <x:c r="I479" s="18">
        <x:v>0.73735921399473003</x:v>
      </x:c>
      <x:c r="J479" s="18">
        <x:v>0.89153195414918995</x:v>
      </x:c>
      <x:c r="K479" s="19">
        <x:v>0.43810449839259002</x:v>
      </x:c>
      <x:c r="L479" s="19">
        <x:v>0.43810449839259002</x:v>
      </x:c>
      <x:c r="M479" s="18">
        <x:v>0.44546239945146998</x:v>
      </x:c>
      <x:c r="N479" s="18">
        <x:v>0.44546239945146998</x:v>
      </x:c>
      <x:c r="O479" s="13">
        <x:v>1.5213465953686163</x:v>
      </x:c>
      <x:c r="P479" s="26" t="n">
        <x:v>1.5125</x:v>
      </x:c>
      <x:c r="Q479" s="26" t="n">
        <x:v>1.3455</x:v>
      </x:c>
    </x:row>
    <x:row r="480">
      <x:c r="A480" s="9">
        <x:v>44550</x:v>
      </x:c>
      <x:c r="B480" s="8">
        <x:v>88.213627992634002</x:v>
      </x:c>
      <x:c r="C480" s="8">
        <x:v>70.090805902384005</x:v>
      </x:c>
      <x:c r="D480" s="8">
        <x:v>73.076923076922995</x:v>
      </x:c>
      <x:c r="E480" s="8">
        <x:v>132.87109375</x:v>
      </x:c>
      <x:c r="F480" s="23">
        <x:v>1.9106311268048524</x:v>
      </x:c>
      <x:c r="G480" s="18">
        <x:v>0.47818094629155999</x:v>
      </x:c>
      <x:c r="H480" s="18">
        <x:v>0.40335331422118004</x:v>
      </x:c>
      <x:c r="I480" s="18">
        <x:v>0.72118380062304999</x:v>
      </x:c>
      <x:c r="J480" s="18">
        <x:v>0.86548287135542001</x:v>
      </x:c>
      <x:c r="K480" s="19">
        <x:v>0.41800909029999</x:v>
      </x:c>
      <x:c r="L480" s="19">
        <x:v>0.41800909029999</x:v>
      </x:c>
      <x:c r="M480" s="18">
        <x:v>0.43327682492886999</x:v>
      </x:c>
      <x:c r="N480" s="18">
        <x:v>0.43327682492886999</x:v>
      </x:c>
      <x:c r="O480" s="13">
        <x:v>1.4970767510652487</x:v>
      </x:c>
      <x:c r="P480" s="26" t="n">
        <x:v>1.5123</x:v>
      </x:c>
      <x:c r="Q480" s="26" t="n">
        <x:v>1.3425</x:v>
      </x:c>
    </x:row>
    <x:row r="481">
      <x:c r="A481" s="9">
        <x:v>44551</x:v>
      </x:c>
      <x:c r="B481" s="8">
        <x:v>90.239410681400003</x:v>
      </x:c>
      <x:c r="C481" s="8">
        <x:v>72.077185017025997</x:v>
      </x:c>
      <x:c r="D481" s="8">
        <x:v>74.769230769231001</x:v>
      </x:c>
      <x:c r="E481" s="8">
        <x:v>136.669921875</x:v>
      </x:c>
      <x:c r="F481" s="23">
        <x:v>1.9343893708566426</x:v>
      </x:c>
      <x:c r="G481" s="18">
        <x:v>0.45812020460357999</x:v>
      </x:c>
      <x:c r="H481" s="18">
        <x:v>0.38128746416471004</x:v>
      </x:c>
      <x:c r="I481" s="18">
        <x:v>0.69110951353941996</x:v>
      </x:c>
      <x:c r="J481" s="18">
        <x:v>0.83156043225938003</x:v>
      </x:c>
      <x:c r="K481" s="19">
        <x:v>0.39247437548870001</x:v>
      </x:c>
      <x:c r="L481" s="19">
        <x:v>0.39247437548870001</x:v>
      </x:c>
      <x:c r="M481" s="18">
        <x:v>0.41479382148874999</x:v>
      </x:c>
      <x:c r="N481" s="18">
        <x:v>0.41479382148874999</x:v>
      </x:c>
      <x:c r="O481" s="13">
        <x:v>1.5130236856314325</x:v>
      </x:c>
      <x:c r="P481" s="26" t="n">
        <x:v>1.5123</x:v>
      </x:c>
      <x:c r="Q481" s="26" t="n">
        <x:v>1.3348</x:v>
      </x:c>
    </x:row>
    <x:row r="482">
      <x:c r="A482" s="9">
        <x:v>44552</x:v>
      </x:c>
      <x:c r="B482" s="8">
        <x:v>92.387968078575994</x:v>
      </x:c>
      <x:c r="C482" s="8">
        <x:v>73.439273552781003</x:v>
      </x:c>
      <x:c r="D482" s="8">
        <x:v>76.923076923077005</x:v>
      </x:c>
      <x:c r="E482" s="8">
        <x:v>143.8671875</x:v>
      </x:c>
      <x:c r="F482" s="23">
        <x:v>1.9665437651360849</x:v>
      </x:c>
      <x:c r="G482" s="18">
        <x:v>0.46763107416879995</x:v>
      </x:c>
      <x:c r="H482" s="18">
        <x:v>0.38858483189991999</x:v>
      </x:c>
      <x:c r="I482" s="18">
        <x:v>0.71135873472322009</x:v>
      </x:c>
      <x:c r="J482" s="18">
        <x:v>0.84244911639555997</x:v>
      </x:c>
      <x:c r="K482" s="19">
        <x:v>0.40991305422475</x:v>
      </x:c>
      <x:c r="L482" s="19">
        <x:v>0.40991305422475</x:v>
      </x:c>
      <x:c r="M482" s="18">
        <x:v>0.43716980970723002</x:v>
      </x:c>
      <x:c r="N482" s="18">
        <x:v>0.43716980970723002</x:v>
      </x:c>
      <x:c r="O482" s="13">
        <x:v>1.5206064562156838</x:v>
      </x:c>
      <x:c r="P482" s="26" t="n">
        <x:v>1.5131</x:v>
      </x:c>
      <x:c r="Q482" s="26" t="n">
        <x:v>1.331</x:v>
      </x:c>
    </x:row>
    <x:row r="483">
      <x:c r="A483" s="9">
        <x:v>44553</x:v>
      </x:c>
      <x:c r="B483" s="8">
        <x:v>93.247391037445993</x:v>
      </x:c>
      <x:c r="C483" s="8">
        <x:v>75.198637911464004</x:v>
      </x:c>
      <x:c r="D483" s="8">
        <x:v>78.923076923077005</x:v>
      </x:c>
      <x:c r="E483" s="8">
        <x:v>146.4453125</x:v>
      </x:c>
      <x:c r="F483" s="23">
        <x:v>1.9845360459299677</x:v>
      </x:c>
      <x:c r="G483" s="18">
        <x:v>0.46938938618926002</x:v>
      </x:c>
      <x:c r="H483" s="18">
        <x:v>0.39058292068455996</x:v>
      </x:c>
      <x:c r="I483" s="18">
        <x:v>0.7195063503474699</x:v>
      </x:c>
      <x:c r="J483" s="18">
        <x:v>0.84839601311549995</x:v>
      </x:c>
      <x:c r="K483" s="19">
        <x:v>0.42460292583140996</x:v>
      </x:c>
      <x:c r="L483" s="19">
        <x:v>0.42460292583140996</x:v>
      </x:c>
      <x:c r="M483" s="18">
        <x:v>0.44388556386292999</x:v>
      </x:c>
      <x:c r="N483" s="18">
        <x:v>0.44388556386292999</x:v>
      </x:c>
      <x:c r="O483" s="13">
        <x:v>1.5232799690401824</x:v>
      </x:c>
      <x:c r="P483" s="26" t="n">
        <x:v>1.5141</x:v>
      </x:c>
      <x:c r="Q483" s="26" t="n">
        <x:v>1.345</x:v>
      </x:c>
    </x:row>
    <x:row r="484">
      <x:c r="A484" s="9">
        <x:v>44554</x:v>
      </x:c>
      <x:c r="B484" s="8">
        <x:v>89.011663597299005</x:v>
      </x:c>
      <x:c r="C484" s="8">
        <x:v>72.985244040862995</x:v>
      </x:c>
      <x:c r="D484" s="8">
        <x:v>77.769230769231001</x:v>
      </x:c>
      <x:c r="E484" s="8">
        <x:v>143.916015625</x:v>
      </x:c>
      <x:c r="F484" s="23">
        <x:v>1.9592053850809825</x:v>
      </x:c>
      <x:c r="G484" s="18">
        <x:v>0.47706202046035995</x:v>
      </x:c>
      <x:c r="H484" s="18">
        <x:v>0.40057336460777004</x:v>
      </x:c>
      <x:c r="I484" s="18">
        <x:v>0.72633596932662003</x:v>
      </x:c>
      <x:c r="J484" s="18">
        <x:v>0.8574419968487299</x:v>
      </x:c>
      <x:c r="K484" s="19">
        <x:v>0.42493525725462999</x:v>
      </x:c>
      <x:c r="L484" s="19">
        <x:v>0.42493525725462999</x:v>
      </x:c>
      <x:c r="M484" s="18">
        <x:v>0.43747794328436002</x:v>
      </x:c>
      <x:c r="N484" s="18">
        <x:v>0.43747794328436002</x:v>
      </x:c>
      <x:c r="O484" s="13">
        <x:v>1.5038898255573738</x:v>
      </x:c>
      <x:c r="P484" s="26" t="n">
        <x:v>1.5142</x:v>
      </x:c>
      <x:c r="Q484" s="26" t="n">
        <x:v>1.3481</x:v>
      </x:c>
    </x:row>
    <x:row r="485">
      <x:c r="A485" s="9">
        <x:v>44557</x:v>
      </x:c>
      <x:c r="B485" s="8">
        <x:v>89.195825659913993</x:v>
      </x:c>
      <x:c r="C485" s="8">
        <x:v>71.906923950057006</x:v>
      </x:c>
      <x:c r="D485" s="8">
        <x:v>78.230769230768999</x:v>
      </x:c>
      <x:c r="E485" s="8">
        <x:v>140.99609375</x:v>
      </x:c>
      <x:c r="F485" s="23">
        <x:v>1.9508240314768499</x:v>
      </x:c>
      <x:c r="G485" s="18">
        <x:v>0.47186700767262996</x:v>
      </x:c>
      <x:c r="H485" s="18">
        <x:v>0.39153852836417002</x:v>
      </x:c>
      <x:c r="I485" s="18">
        <x:v>0.71459381739756</x:v>
      </x:c>
      <x:c r="J485" s="18">
        <x:v>0.84504564879558997</x:v>
      </x:c>
      <x:c r="K485" s="19">
        <x:v>0.39690323373330005</x:v>
      </x:c>
      <x:c r="L485" s="19">
        <x:v>0.39690323373330005</x:v>
      </x:c>
      <x:c r="M485" s="18">
        <x:v>0.40713356738122003</x:v>
      </x:c>
      <x:c r="N485" s="18">
        <x:v>0.40713356738122003</x:v>
      </x:c>
      <x:c r="O485" s="13">
        <x:v>1.5048213304109086</x:v>
      </x:c>
      <x:c r="P485" s="26" t="n">
        <x:v>1.5152</x:v>
      </x:c>
      <x:c r="Q485" s="26" t="n">
        <x:v>1.3467</x:v>
      </x:c>
    </x:row>
    <x:row r="486">
      <x:c r="A486" s="9">
        <x:v>44558</x:v>
      </x:c>
      <x:c r="B486" s="8">
        <x:v>91.098833640270001</x:v>
      </x:c>
      <x:c r="C486" s="8">
        <x:v>72.758229284904004</x:v>
      </x:c>
      <x:c r="D486" s="8">
        <x:v>77.615384615384997</x:v>
      </x:c>
      <x:c r="E486" s="8">
        <x:v>144.296875</x:v>
      </x:c>
      <x:c r="F486" s="23">
        <x:v>1.9644233063513976</x:v>
      </x:c>
      <x:c r="G486" s="18">
        <x:v>0.4693094629156</x:v>
      </x:c>
      <x:c r="H486" s="18">
        <x:v>0.38745547736947006</x:v>
      </x:c>
      <x:c r="I486" s="18">
        <x:v>0.71591181404265991</x:v>
      </x:c>
      <x:c r="J486" s="18">
        <x:v>0.84010386137934001</x:v>
      </x:c>
      <x:c r="K486" s="19">
        <x:v>0.39687176275045999</x:v>
      </x:c>
      <x:c r="L486" s="19">
        <x:v>0.39687176275045999</x:v>
      </x:c>
      <x:c r="M486" s="18">
        <x:v>0.41602325103964</x:v>
      </x:c>
      <x:c r="N486" s="18">
        <x:v>0.41602325103964</x:v>
      </x:c>
      <x:c r="O486" s="13">
        <x:v>1.5152124574291312</x:v>
      </x:c>
      <x:c r="P486" s="26" t="n">
        <x:v>1.5161</x:v>
      </x:c>
      <x:c r="Q486" s="26" t="n">
        <x:v>1.351</x:v>
      </x:c>
    </x:row>
    <x:row r="487">
      <x:c r="A487" s="9">
        <x:v>44559</x:v>
      </x:c>
      <x:c r="B487" s="8">
        <x:v>90.669122160835002</x:v>
      </x:c>
      <x:c r="C487" s="8">
        <x:v>70.658342792281999</x:v>
      </x:c>
      <x:c r="D487" s="8">
        <x:v>76.153846153846004</x:v>
      </x:c>
      <x:c r="E487" s="8">
        <x:v>142.59765625</x:v>
      </x:c>
      <x:c r="F487" s="23">
        <x:v>1.9501974183924076</x:v>
      </x:c>
      <x:c r="G487" s="18">
        <x:v>0.46890984654730999</x:v>
      </x:c>
      <x:c r="H487" s="18">
        <x:v>0.40187646598904997</x:v>
      </x:c>
      <x:c r="I487" s="18">
        <x:v>0.7169901749341</x:v>
      </x:c>
      <x:c r="J487" s="18">
        <x:v>0.85074126820889007</x:v>
      </x:c>
      <x:c r="K487" s="19">
        <x:v>0.41251720620302001</x:v>
      </x:c>
      <x:c r="L487" s="19">
        <x:v>0.41251720620302001</x:v>
      </x:c>
      <x:c r="M487" s="18">
        <x:v>0.42907374567383</x:v>
      </x:c>
      <x:c r="N487" s="18">
        <x:v>0.42907374567383</x:v>
      </x:c>
      <x:c r="O487" s="13">
        <x:v>1.5085544996216025</x:v>
      </x:c>
      <x:c r="P487" s="26" t="n">
        <x:v>1.5173</x:v>
      </x:c>
      <x:c r="Q487" s="26" t="n">
        <x:v>1.3444</x:v>
      </x:c>
    </x:row>
    <x:row r="488">
      <x:c r="A488" s="9">
        <x:v>44560</x:v>
      </x:c>
      <x:c r="B488" s="8">
        <x:v>93.738489871086998</x:v>
      </x:c>
      <x:c r="C488" s="8">
        <x:v>73.950056753688997</x:v>
      </x:c>
      <x:c r="D488" s="8">
        <x:v>76.538461538462002</x:v>
      </x:c>
      <x:c r="E488" s="8">
        <x:v>145.322265625</x:v>
      </x:c>
      <x:c r="F488" s="23">
        <x:v>1.973873184470595</x:v>
      </x:c>
      <x:c r="G488" s="18">
        <x:v>0.44812979539642001</x:v>
      </x:c>
      <x:c r="H488" s="18">
        <x:v>0.38311180609850998</x:v>
      </x:c>
      <x:c r="I488" s="18">
        <x:v>0.71147855260005</x:v>
      </x:c>
      <x:c r="J488" s="18">
        <x:v>0.84261663459998004</x:v>
      </x:c>
      <x:c r="K488" s="19">
        <x:v>0.41106210435613</x:v>
      </x:c>
      <x:c r="L488" s="19">
        <x:v>0.41106210435613</x:v>
      </x:c>
      <x:c r="M488" s="18">
        <x:v>0.43048749978279999</x:v>
      </x:c>
      <x:c r="N488" s="18">
        <x:v>0.43048749978279999</x:v>
      </x:c>
      <x:c r="O488" s="13">
        <x:v>1.5215470422891599</x:v>
      </x:c>
      <x:c r="P488" s="26" t="n">
        <x:v>1.5187</x:v>
      </x:c>
      <x:c r="Q488" s="26" t="n">
        <x:v>1.3376</x:v>
      </x:c>
    </x:row>
    <x:row r="489">
      <x:c r="A489" s="9">
        <x:v>44561</x:v>
      </x:c>
      <x:c r="B489" s="8">
        <x:v>95.764272559852998</x:v>
      </x:c>
      <x:c r="C489" s="8">
        <x:v>74.574347332577005</x:v>
      </x:c>
      <x:c r="D489" s="8">
        <x:v>79</x:v>
      </x:c>
      <x:c r="E489" s="8">
        <x:v>146.0546875</x:v>
      </x:c>
      <x:c r="F489" s="23">
        <x:v>1.9884832684810752</x:v>
      </x:c>
      <x:c r="G489" s="18">
        <x:v>0.45947890025575</x:v>
      </x:c>
      <x:c r="H489" s="18">
        <x:v>0.39562157935886999</x:v>
      </x:c>
      <x:c r="I489" s="18">
        <x:v>0.72286125089863007</x:v>
      </x:c>
      <x:c r="J489" s="18">
        <x:v>0.85668816492882993</x:v>
      </x:c>
      <x:c r="K489" s="19">
        <x:v>0.42347413783966997</x:v>
      </x:c>
      <x:c r="L489" s="19">
        <x:v>0.42347413783966997</x:v>
      </x:c>
      <x:c r="M489" s="18">
        <x:v>0.44538908359592999</x:v>
      </x:c>
      <x:c r="N489" s="18">
        <x:v>0.44538908359592999</x:v>
      </x:c>
      <x:c r="O489" s="13">
        <x:v>1.5316405571403049</x:v>
      </x:c>
      <x:c r="P489" s="26" t="n">
        <x:v>1.5189</x:v>
      </x:c>
      <x:c r="Q489" s="26" t="n">
        <x:v>1.3521</x:v>
      </x:c>
    </x:row>
    <x:row r="490">
      <x:c r="A490" s="9">
        <x:v>44565</x:v>
      </x:c>
      <x:c r="B490" s="8">
        <x:v>91.958256599140995</x:v>
      </x:c>
      <x:c r="C490" s="8">
        <x:v>70.544835414302</x:v>
      </x:c>
      <x:c r="D490" s="8">
        <x:v>85.384615384615003</x:v>
      </x:c>
      <x:c r="E490" s="8">
        <x:v>142.685546875</x:v>
      </x:c>
      <x:c r="F490" s="23">
        <x:v>1.976433135682645</x:v>
      </x:c>
      <x:c r="G490" s="18">
        <x:v>0.46795076726342999</x:v>
      </x:c>
      <x:c r="H490" s="18">
        <x:v>0.39718530101642002</x:v>
      </x:c>
      <x:c r="I490" s="18">
        <x:v>0.73652048885693999</x:v>
      </x:c>
      <x:c r="J490" s="18">
        <x:v>0.86833068098490995</x:v>
      </x:c>
      <x:c r="K490" s="19">
        <x:v>0.43888557872748002</x:v>
      </x:c>
      <x:c r="L490" s="19">
        <x:v>0.43888557872748002</x:v>
      </x:c>
      <x:c r="M490" s="18">
        <x:v>0.45268303077288996</x:v>
      </x:c>
      <x:c r="N490" s="18">
        <x:v>0.45268303077288996</x:v>
      </x:c>
      <x:c r="O490" s="13">
        <x:v>1.5273603319819089</x:v>
      </x:c>
      <x:c r="P490" s="26" t="n">
        <x:v>1.5193</x:v>
      </x:c>
      <x:c r="Q490" s="26" t="n">
        <x:v>1.3428</x:v>
      </x:c>
    </x:row>
    <x:row r="491">
      <x:c r="A491" s="9">
        <x:v>44566</x:v>
      </x:c>
      <x:c r="B491" s="8">
        <x:v>87.906691221608</x:v>
      </x:c>
      <x:c r="C491" s="8">
        <x:v>65.096481271282997</x:v>
      </x:c>
      <x:c r="D491" s="8">
        <x:v>85.384615384615003</x:v>
      </x:c>
      <x:c r="E491" s="8">
        <x:v>132.041015625</x:v>
      </x:c>
      <x:c r="F491" s="23">
        <x:v>1.9260720087562651</x:v>
      </x:c>
      <x:c r="G491" s="18">
        <x:v>0.45460358056266004</x:v>
      </x:c>
      <x:c r="H491" s="18">
        <x:v>0.37981061593259002</x:v>
      </x:c>
      <x:c r="I491" s="18">
        <x:v>0.73148813803018997</x:v>
      </x:c>
      <x:c r="J491" s="18">
        <x:v>0.84613451720149002</x:v>
      </x:c>
      <x:c r="K491" s="19">
        <x:v>0.43398964942367002</x:v>
      </x:c>
      <x:c r="L491" s="19">
        <x:v>0.43398964942367002</x:v>
      </x:c>
      <x:c r="M491" s="18">
        <x:v>0.46943325264050001</x:v>
      </x:c>
      <x:c r="N491" s="18">
        <x:v>0.46943325264050001</x:v>
      </x:c>
      <x:c r="O491" s="13">
        <x:v>1.4990910223185412</x:v>
      </x:c>
      <x:c r="P491" s="26" t="n">
        <x:v>1.5187</x:v>
      </x:c>
      <x:c r="Q491" s="26" t="n">
        <x:v>1.3483</x:v>
      </x:c>
    </x:row>
    <x:row r="492">
      <x:c r="A492" s="9">
        <x:v>44567</x:v>
      </x:c>
      <x:c r="B492" s="8">
        <x:v>88.643339472069002</x:v>
      </x:c>
      <x:c r="C492" s="8">
        <x:v>64.926220204312997</x:v>
      </x:c>
      <x:c r="D492" s="8">
        <x:v>85.384615384615003</x:v>
      </x:c>
      <x:c r="E492" s="8">
        <x:v>131.66015625</x:v>
      </x:c>
      <x:c r="F492" s="23">
        <x:v>1.9265358282774925</x:v>
      </x:c>
      <x:c r="G492" s="18">
        <x:v>0.43558184143222001</x:v>
      </x:c>
      <x:c r="H492" s="18">
        <x:v>0.36087220919120999</x:v>
      </x:c>
      <x:c r="I492" s="18">
        <x:v>0.70584711238916997</x:v>
      </x:c>
      <x:c r="J492" s="18">
        <x:v>0.80902923198995003</x:v>
      </x:c>
      <x:c r="K492" s="19">
        <x:v>0.39781420372395998</x:v>
      </x:c>
      <x:c r="L492" s="19">
        <x:v>0.39781420372395998</x:v>
      </x:c>
      <x:c r="M492" s="18">
        <x:v>0.44288468804893</x:v>
      </x:c>
      <x:c r="N492" s="18">
        <x:v>0.44288468804893</x:v>
      </x:c>
      <x:c r="O492" s="13">
        <x:v>1.5024832953065976</x:v>
      </x:c>
      <x:c r="P492" s="26" t="n">
        <x:v>1.518</x:v>
      </x:c>
      <x:c r="Q492" s="26" t="n">
        <x:v>1.3414</x:v>
      </x:c>
    </x:row>
    <x:row r="493">
      <x:c r="A493" s="9">
        <x:v>44568</x:v>
      </x:c>
      <x:c r="B493" s="8">
        <x:v>86.003683241252006</x:v>
      </x:c>
      <x:c r="C493" s="8">
        <x:v>62.712826333712002</x:v>
      </x:c>
      <x:c r="D493" s="8">
        <x:v>82.153846153846004</x:v>
      </x:c>
      <x:c r="E493" s="8">
        <x:v>125.13671875</x:v>
      </x:c>
      <x:c r="F493" s="23">
        <x:v>1.890017686197025</x:v>
      </x:c>
      <x:c r="G493" s="18">
        <x:v>0.42295396419436998</x:v>
      </x:c>
      <x:c r="H493" s="18">
        <x:v>0.34653809399704999</x:v>
      </x:c>
      <x:c r="I493" s="18">
        <x:v>0.70980110232447002</x:v>
      </x:c>
      <x:c r="J493" s="18">
        <x:v>0.80559510849065008</x:v>
      </x:c>
      <x:c r="K493" s="19">
        <x:v>0.40910186808664001</x:v>
      </x:c>
      <x:c r="L493" s="19">
        <x:v>0.40910186808664001</x:v>
      </x:c>
      <x:c r="M493" s="18">
        <x:v>0.45838717863647999</x:v>
      </x:c>
      <x:c r="N493" s="18">
        <x:v>0.45838717863647999</x:v>
      </x:c>
      <x:c r="O493" s="13">
        <x:v>1.4824664935323688</x:v>
      </x:c>
      <x:c r="P493" s="26" t="n">
        <x:v>1.5182</x:v>
      </x:c>
      <x:c r="Q493" s="26" t="n">
        <x:v>1.3323</x:v>
      </x:c>
    </x:row>
    <x:row r="494">
      <x:c r="A494" s="9">
        <x:v>44571</x:v>
      </x:c>
      <x:c r="B494" s="8">
        <x:v>87.292817679557999</x:v>
      </x:c>
      <x:c r="C494" s="8">
        <x:v>63.223609534620003</x:v>
      </x:c>
      <x:c r="D494" s="8">
        <x:v>88.769230769231001</x:v>
      </x:c>
      <x:c r="E494" s="8">
        <x:v>125.751953125</x:v>
      </x:c>
      <x:c r="F494" s="23">
        <x:v>1.9125940277710225</x:v>
      </x:c>
      <x:c r="G494" s="18">
        <x:v>0.42031649616368</x:v>
      </x:c>
      <x:c r="H494" s="18">
        <x:v>0.34037008079228998</x:v>
      </x:c>
      <x:c r="I494" s="18">
        <x:v>0.70045530793194</x:v>
      </x:c>
      <x:c r="J494" s="18">
        <x:v>0.79093726452349999</x:v>
      </x:c>
      <x:c r="K494" s="19">
        <x:v>0.38003444563737998</x:v>
      </x:c>
      <x:c r="L494" s="19">
        <x:v>0.38003444563737998</x:v>
      </x:c>
      <x:c r="M494" s="18">
        <x:v>0.42379195378638995</x:v>
      </x:c>
      <x:c r="N494" s="18">
        <x:v>0.42379195378638995</x:v>
      </x:c>
      <x:c r="O494" s="13">
        <x:v>1.4911937674740037</x:v>
      </x:c>
      <x:c r="P494" s="26" t="n">
        <x:v>1.5194</x:v>
      </x:c>
      <x:c r="Q494" s="26" t="n">
        <x:v>1.3339</x:v>
      </x:c>
    </x:row>
    <x:row r="495">
      <x:c r="A495" s="9">
        <x:v>44572</x:v>
      </x:c>
      <x:c r="B495" s="8">
        <x:v>84.162062615100993</x:v>
      </x:c>
      <x:c r="C495" s="8">
        <x:v>59.591373439274001</x:v>
      </x:c>
      <x:c r="D495" s="8">
        <x:v>84.076923076922995</x:v>
      </x:c>
      <x:c r="E495" s="8">
        <x:v>121.865234375</x:v>
      </x:c>
      <x:c r="F495" s="23">
        <x:v>1.8742389837657449</x:v>
      </x:c>
      <x:c r="G495" s="18">
        <x:v>0.42567135549871998</x:v>
      </x:c>
      <x:c r="H495" s="18">
        <x:v>0.34549561289202002</x:v>
      </x:c>
      <x:c r="I495" s="18">
        <x:v>0.70512820512820995</x:v>
      </x:c>
      <x:c r="J495" s="18">
        <x:v>0.80283105796338006</x:v>
      </x:c>
      <x:c r="K495" s="19">
        <x:v>0.38928339386527999</x:v>
      </x:c>
      <x:c r="L495" s="19">
        <x:v>0.38928339386527999</x:v>
      </x:c>
      <x:c r="M495" s="18">
        <x:v>0.43592856028957</x:v>
      </x:c>
      <x:c r="N495" s="18">
        <x:v>0.43592856028957</x:v>
      </x:c>
      <x:c r="O495" s="13">
        <x:v>1.4797636862894101</x:v>
      </x:c>
      <x:c r="P495" s="26" t="n">
        <x:v>1.5202</x:v>
      </x:c>
      <x:c r="Q495" s="26" t="n">
        <x:v>1.3451</x:v>
      </x:c>
    </x:row>
    <x:row r="496">
      <x:c r="A496" s="9">
        <x:v>44573</x:v>
      </x:c>
      <x:c r="B496" s="8">
        <x:v>87.783916513197994</x:v>
      </x:c>
      <x:c r="C496" s="8">
        <x:v>62.599318955732002</x:v>
      </x:c>
      <x:c r="D496" s="8">
        <x:v>87.230769230768999</x:v>
      </x:c>
      <x:c r="E496" s="8">
        <x:v>128.02734375</x:v>
      </x:c>
      <x:c r="F496" s="23">
        <x:v>1.9141033711242474</x:v>
      </x:c>
      <x:c r="G496" s="18">
        <x:v>0.41160485933503999</x:v>
      </x:c>
      <x:c r="H496" s="18">
        <x:v>0.33463643471462001</x:v>
      </x:c>
      <x:c r="I496" s="18">
        <x:v>0.69446441409058002</x:v>
      </x:c>
      <x:c r="J496" s="18">
        <x:v>0.78993215514263992</x:v>
      </x:c>
      <x:c r="K496" s="19">
        <x:v>0.37356706884978003</x:v>
      </x:c>
      <x:c r="L496" s="19">
        <x:v>0.37356706884978003</x:v>
      </x:c>
      <x:c r="M496" s="18">
        <x:v>0.43016874466642002</x:v>
      </x:c>
      <x:c r="N496" s="18">
        <x:v>0.43016874466642002</x:v>
      </x:c>
      <x:c r="O496" s="13">
        <x:v>1.4992109594746936</x:v>
      </x:c>
      <x:c r="P496" s="26" t="n">
        <x:v>1.5207</x:v>
      </x:c>
      <x:c r="Q496" s="26" t="n">
        <x:v>1.35</x:v>
      </x:c>
    </x:row>
    <x:row r="497">
      <x:c r="A497" s="9">
        <x:v>44574</x:v>
      </x:c>
      <x:c r="B497" s="8">
        <x:v>85.267034990791998</x:v>
      </x:c>
      <x:c r="C497" s="8">
        <x:v>59.534619750284001</x:v>
      </x:c>
      <x:c r="D497" s="8">
        <x:v>81.384615384615003</x:v>
      </x:c>
      <x:c r="E497" s="8">
        <x:v>122.87109375</x:v>
      </x:c>
      <x:c r="F497" s="23">
        <x:v>1.8726434096892275</x:v>
      </x:c>
      <x:c r="G497" s="18">
        <x:v>0.42463235294118001</x:v>
      </x:c>
      <x:c r="H497" s="18">
        <x:v>0.34975241073756003</x:v>
      </x:c>
      <x:c r="I497" s="18">
        <x:v>0.70596693026599988</x:v>
      </x:c>
      <x:c r="J497" s="18">
        <x:v>0.80919675019436998</x:v>
      </x:c>
      <x:c r="K497" s="19">
        <x:v>0.39742726511591003</x:v>
      </x:c>
      <x:c r="L497" s="19">
        <x:v>0.39742726511591003</x:v>
      </x:c>
      <x:c r="M497" s="18">
        <x:v>0.45464235071330994</x:v>
      </x:c>
      <x:c r="N497" s="18">
        <x:v>0.45464235071330994</x:v>
      </x:c>
      <x:c r="O497" s="13">
        <x:v>1.4795209892804748</x:v>
      </x:c>
      <x:c r="P497" s="26" t="n">
        <x:v>1.5211</x:v>
      </x:c>
      <x:c r="Q497" s="26" t="n">
        <x:v>1.3536</x:v>
      </x:c>
    </x:row>
    <x:row r="498">
      <x:c r="A498" s="9">
        <x:v>44575</x:v>
      </x:c>
      <x:c r="B498" s="8">
        <x:v>87.231430325353003</x:v>
      </x:c>
      <x:c r="C498" s="8">
        <x:v>61.520998864926</x:v>
      </x:c>
      <x:c r="D498" s="8">
        <x:v>79.923076923077005</x:v>
      </x:c>
      <x:c r="E498" s="8">
        <x:v>128.251953125</x:v>
      </x:c>
      <x:c r="F498" s="23">
        <x:v>1.89231864809589</x:v>
      </x:c>
      <x:c r="G498" s="18">
        <x:v>0.40145460358056001</x:v>
      </x:c>
      <x:c r="H498" s="18">
        <x:v>0.33237772565371998</x:v>
      </x:c>
      <x:c r="I498" s="18">
        <x:v>0.68499880182122996</x:v>
      </x:c>
      <x:c r="J498" s="18">
        <x:v>0.78842449122568992</x:v>
      </x:c>
      <x:c r="K498" s="19">
        <x:v>0.37322471413408004</x:v>
      </x:c>
      <x:c r="L498" s="19">
        <x:v>0.37322471413408004</x:v>
      </x:c>
      <x:c r="M498" s="18">
        <x:v>0.44123143184721997</x:v>
      </x:c>
      <x:c r="N498" s="18">
        <x:v>0.44123143184721997</x:v>
      </x:c>
      <x:c r="O498" s="13">
        <x:v>1.4775650992849976</x:v>
      </x:c>
      <x:c r="P498" s="26" t="n">
        <x:v>1.5212</x:v>
      </x:c>
      <x:c r="Q498" s="26" t="n">
        <x:v>1.3531</x:v>
      </x:c>
    </x:row>
    <x:row r="499">
      <x:c r="A499" s="9">
        <x:v>44578</x:v>
      </x:c>
      <x:c r="B499" s="8">
        <x:v>91.651319828115007</x:v>
      </x:c>
      <x:c r="C499" s="8">
        <x:v>65.720771850169996</x:v>
      </x:c>
      <x:c r="D499" s="8">
        <x:v>81.615384615384997</x:v>
      </x:c>
      <x:c r="E499" s="8">
        <x:v>133.681640625</x:v>
      </x:c>
      <x:c r="F499" s="23">
        <x:v>1.931672792296675</x:v>
      </x:c>
      <x:c r="G499" s="18">
        <x:v>0.39282289002558002</x:v>
      </x:c>
      <x:c r="H499" s="18">
        <x:v>0.32334288941013001</x:v>
      </x:c>
      <x:c r="I499" s="18">
        <x:v>0.67780972921159999</x:v>
      </x:c>
      <x:c r="J499" s="18">
        <x:v>0.78574419972345</x:v>
      </x:c>
      <x:c r="K499" s="19">
        <x:v>0.37871837655714002</x:v>
      </x:c>
      <x:c r="L499" s="19">
        <x:v>0.37871837655714002</x:v>
      </x:c>
      <x:c r="M499" s="18">
        <x:v>0.44168216639746999</x:v>
      </x:c>
      <x:c r="N499" s="18">
        <x:v>0.44168216639746999</x:v>
      </x:c>
      <x:c r="O499" s="13">
        <x:v>1.4973535952643962</x:v>
      </x:c>
      <x:c r="P499" s="26" t="n">
        <x:v>1.522</x:v>
      </x:c>
      <x:c r="Q499" s="26" t="n">
        <x:v>1.3484</x:v>
      </x:c>
    </x:row>
    <x:row r="500">
      <x:c r="A500" s="9">
        <x:v>44579</x:v>
      </x:c>
      <x:c r="B500" s="8">
        <x:v>90.055248618785001</x:v>
      </x:c>
      <x:c r="C500" s="8">
        <x:v>66.061293984109</x:v>
      </x:c>
      <x:c r="D500" s="8">
        <x:v>81</x:v>
      </x:c>
      <x:c r="E500" s="8">
        <x:v>133.41796875</x:v>
      </x:c>
      <x:c r="F500" s="23">
        <x:v>1.9263362783822351</x:v>
      </x:c>
      <x:c r="G500" s="18">
        <x:v>0.40577046035805997</x:v>
      </x:c>
      <x:c r="H500" s="18">
        <x:v>0.33802449830596998</x:v>
      </x:c>
      <x:c r="I500" s="18">
        <x:v>0.68847352024922004</x:v>
      </x:c>
      <x:c r="J500" s="18">
        <x:v>0.80350113078106</x:v>
      </x:c>
      <x:c r="K500" s="19">
        <x:v>0.40255789753716004</x:v>
      </x:c>
      <x:c r="L500" s="19">
        <x:v>0.40255789753716004</x:v>
      </x:c>
      <x:c r="M500" s="18">
        <x:v>0.46897167867327</x:v>
      </x:c>
      <x:c r="N500" s="18">
        <x:v>0.46897167867327</x:v>
      </x:c>
      <x:c r="O500" s="13">
        <x:v>1.4927971344483737</x:v>
      </x:c>
      <x:c r="P500" s="26" t="n">
        <x:v>1.5245</x:v>
      </x:c>
      <x:c r="Q500" s="26" t="n">
        <x:v>1.344</x:v>
      </x:c>
    </x:row>
    <x:row r="501">
      <x:c r="A501" s="9">
        <x:v>44580</x:v>
      </x:c>
      <x:c r="B501" s="8">
        <x:v>86.924493554327995</x:v>
      </x:c>
      <x:c r="C501" s="8">
        <x:v>63.450624290579</x:v>
      </x:c>
      <x:c r="D501" s="8">
        <x:v>80.076923076922995</x:v>
      </x:c>
      <x:c r="E501" s="8">
        <x:v>127.587890625</x:v>
      </x:c>
      <x:c r="F501" s="23">
        <x:v>1.8950998288670751</x:v>
      </x:c>
      <x:c r="G501" s="18">
        <x:v>0.41943734015345002</x:v>
      </x:c>
      <x:c r="H501" s="18">
        <x:v>0.34931804361045998</x:v>
      </x:c>
      <x:c r="I501" s="18">
        <x:v>0.69434459621375</x:v>
      </x:c>
      <x:c r="J501" s="18">
        <x:v>0.81103945059732996</x:v>
      </x:c>
      <x:c r="K501" s="19">
        <x:v>0.39366962617251</x:v>
      </x:c>
      <x:c r="L501" s="19">
        <x:v>0.39366962617251</x:v>
      </x:c>
      <x:c r="M501" s="18">
        <x:v>0.44044919633348995</x:v>
      </x:c>
      <x:c r="N501" s="18">
        <x:v>0.44044919633348995</x:v>
      </x:c>
      <x:c r="O501" s="13">
        <x:v>1.4820438093041812</x:v>
      </x:c>
      <x:c r="P501" s="26" t="n">
        <x:v>1.5261</x:v>
      </x:c>
      <x:c r="Q501" s="26" t="n">
        <x:v>1.3444</x:v>
      </x:c>
    </x:row>
    <x:row r="502">
      <x:c r="A502" s="9">
        <x:v>44581</x:v>
      </x:c>
      <x:c r="B502" s="8">
        <x:v>83.670963781460998</x:v>
      </x:c>
      <x:c r="C502" s="8">
        <x:v>62.429057888762998</x:v>
      </x:c>
      <x:c r="D502" s="8">
        <x:v>84.692307692308006</x:v>
      </x:c>
      <x:c r="E502" s="8">
        <x:v>125.390625</x:v>
      </x:c>
      <x:c r="F502" s="23">
        <x:v>1.8904573859063301</x:v>
      </x:c>
      <x:c r="G502" s="18">
        <x:v>0.40577046035805997</x:v>
      </x:c>
      <x:c r="H502" s="18">
        <x:v>0.33785075145512999</x:v>
      </x:c>
      <x:c r="I502" s="18">
        <x:v>0.68607716271268004</x:v>
      </x:c>
      <x:c r="J502" s="18">
        <x:v>0.79219365113382001</x:v>
      </x:c>
      <x:c r="K502" s="19">
        <x:v>0.37688869457034002</x:v>
      </x:c>
      <x:c r="L502" s="19">
        <x:v>0.37688869457034002</x:v>
      </x:c>
      <x:c r="M502" s="18">
        <x:v>0.44034052981653998</x:v>
      </x:c>
      <x:c r="N502" s="18">
        <x:v>0.44034052981653998</x:v>
      </x:c>
      <x:c r="O502" s="13">
        <x:v>1.4611885507727589</x:v>
      </x:c>
      <x:c r="P502" s="26" t="n">
        <x:v>1.5268</x:v>
      </x:c>
      <x:c r="Q502" s="26" t="n">
        <x:v>1.3608</x:v>
      </x:c>
    </x:row>
    <x:row r="503">
      <x:c r="A503" s="9">
        <x:v>44582</x:v>
      </x:c>
      <x:c r="B503" s="8">
        <x:v>81.092694904850006</x:v>
      </x:c>
      <x:c r="C503" s="8">
        <x:v>59.931895573212003</x:v>
      </x:c>
      <x:c r="D503" s="8">
        <x:v>81.615384615384997</x:v>
      </x:c>
      <x:c r="E503" s="8">
        <x:v>122.65625</x:v>
      </x:c>
      <x:c r="F503" s="23">
        <x:v>1.8632405627336175</x:v>
      </x:c>
      <x:c r="G503" s="18">
        <x:v>0.41264386189257996</x:v>
      </x:c>
      <x:c r="H503" s="18">
        <x:v>0.34384501780904997</x:v>
      </x:c>
      <x:c r="I503" s="18">
        <x:v>0.67157919961657997</x:v>
      </x:c>
      <x:c r="J503" s="18">
        <x:v>0.77770332529391994</x:v>
      </x:c>
      <x:c r="K503" s="19">
        <x:v>0.34588918369982996</x:v>
      </x:c>
      <x:c r="L503" s="19">
        <x:v>0.34588918369982996</x:v>
      </x:c>
      <x:c r="M503" s="18">
        <x:v>0.39597931708513995</x:v>
      </x:c>
      <x:c r="N503" s="18">
        <x:v>0.39597931708513995</x:v>
      </x:c>
      <x:c r="O503" s="13">
        <x:v>1.444640464479295</x:v>
      </x:c>
      <x:c r="P503" s="26" t="n">
        <x:v>1.5283</x:v>
      </x:c>
      <x:c r="Q503" s="26" t="n">
        <x:v>1.3619</x:v>
      </x:c>
    </x:row>
    <x:row r="504">
      <x:c r="A504" s="9">
        <x:v>44585</x:v>
      </x:c>
      <x:c r="B504" s="8">
        <x:v>82.074892572129997</x:v>
      </x:c>
      <x:c r="C504" s="8">
        <x:v>60.556186152099997</x:v>
      </x:c>
      <x:c r="D504" s="8">
        <x:v>81.615384615384997</x:v>
      </x:c>
      <x:c r="E504" s="8">
        <x:v>129.82421875</x:v>
      </x:c>
      <x:c r="F504" s="23">
        <x:v>1.8851767052240374</x:v>
      </x:c>
      <x:c r="G504" s="18">
        <x:v>0.3996962915601</x:v>
      </x:c>
      <x:c r="H504" s="18">
        <x:v>0.33298583963166001</x:v>
      </x:c>
      <x:c r="I504" s="18">
        <x:v>0.65276779295470999</x:v>
      </x:c>
      <x:c r="J504" s="18">
        <x:v>0.7620403719459099</x:v>
      </x:c>
      <x:c r="K504" s="19">
        <x:v>0.32723199233774997</x:v>
      </x:c>
      <x:c r="L504" s="19">
        <x:v>0.32723199233774997</x:v>
      </x:c>
      <x:c r="M504" s="18">
        <x:v>0.37758471753324002</x:v>
      </x:c>
      <x:c r="N504" s="18">
        <x:v>0.37758471753324002</x:v>
      </x:c>
      <x:c r="O504" s="13">
        <x:v>1.4478821090982037</x:v>
      </x:c>
      <x:c r="P504" s="26" t="n">
        <x:v>1.5306</x:v>
      </x:c>
      <x:c r="Q504" s="26" t="n">
        <x:v>1.3583</x:v>
      </x:c>
    </x:row>
    <x:row r="505">
      <x:c r="A505" s="9">
        <x:v>44586</x:v>
      </x:c>
      <x:c r="B505" s="8">
        <x:v>76.734192756292003</x:v>
      </x:c>
      <x:c r="C505" s="8">
        <x:v>56.242905788876001</x:v>
      </x:c>
      <x:c r="D505" s="8">
        <x:v>77.846153846153996</x:v>
      </x:c>
      <x:c r="E505" s="8">
        <x:v>123.984375</x:v>
      </x:c>
      <x:c r="F505" s="23">
        <x:v>1.837019068478305</x:v>
      </x:c>
      <x:c r="G505" s="18">
        <x:v>0.40089514066496001</x:v>
      </x:c>
      <x:c r="H505" s="18">
        <x:v>0.33672139692468001</x:v>
      </x:c>
      <x:c r="I505" s="18">
        <x:v>0.65432542535346006</x:v>
      </x:c>
      <x:c r="J505" s="18">
        <x:v>0.77033252368207006</x:v>
      </x:c>
      <x:c r="K505" s="19">
        <x:v>0.33381677457274</x:v>
      </x:c>
      <x:c r="L505" s="19">
        <x:v>0.33381677457274</x:v>
      </x:c>
      <x:c r="M505" s="18">
        <x:v>0.37657441850749002</x:v>
      </x:c>
      <x:c r="N505" s="18">
        <x:v>0.37657441850749002</x:v>
      </x:c>
      <x:c r="O505" s="13">
        <x:v>1.4006549078457988</x:v>
      </x:c>
      <x:c r="P505" s="26" t="n">
        <x:v>1.5299</x:v>
      </x:c>
      <x:c r="Q505" s="26" t="n">
        <x:v>1.3603</x:v>
      </x:c>
    </x:row>
    <x:row r="506">
      <x:c r="A506" s="9">
        <x:v>44587</x:v>
      </x:c>
      <x:c r="B506" s="8">
        <x:v>79.251074278698994</x:v>
      </x:c>
      <x:c r="C506" s="8">
        <x:v>58.115777525539002</x:v>
      </x:c>
      <x:c r="D506" s="8">
        <x:v>78</x:v>
      </x:c>
      <x:c r="E506" s="8">
        <x:v>126.23046875</x:v>
      </x:c>
      <x:c r="F506" s="23">
        <x:v>1.8539933013855949</x:v>
      </x:c>
      <x:c r="G506" s="18">
        <x:v>0.37124360613810997</x:v>
      </x:c>
      <x:c r="H506" s="18">
        <x:v>0.31100686300060998</x:v>
      </x:c>
      <x:c r="I506" s="18">
        <x:v>0.60352264557871993</x:v>
      </x:c>
      <x:c r="J506" s="18">
        <x:v>0.72711282354617002</x:v>
      </x:c>
      <x:c r="K506" s="19">
        <x:v>0.281304835089</x:v>
      </x:c>
      <x:c r="L506" s="19">
        <x:v>0.281304835089</x:v>
      </x:c>
      <x:c r="M506" s="18">
        <x:v>0.31487182716239004</x:v>
      </x:c>
      <x:c r="N506" s="18">
        <x:v>0.31487182716239004</x:v>
      </x:c>
      <x:c r="O506" s="13">
        <x:v>1.4084304267502701</x:v>
      </x:c>
      <x:c r="P506" s="26" t="n">
        <x:v>1.5288</x:v>
      </x:c>
      <x:c r="Q506" s="26" t="n">
        <x:v>1.3617</x:v>
      </x:c>
    </x:row>
    <x:row r="507">
      <x:c r="A507" s="9">
        <x:v>44588</x:v>
      </x:c>
      <x:c r="B507" s="8">
        <x:v>73.173726212399998</x:v>
      </x:c>
      <x:c r="C507" s="8">
        <x:v>54.143019296254003</x:v>
      </x:c>
      <x:c r="D507" s="8">
        <x:v>75.692307692308006</x:v>
      </x:c>
      <x:c r="E507" s="8">
        <x:v>121.171875</x:v>
      </x:c>
      <x:c r="F507" s="23">
        <x:v>1.810452320502405</x:v>
      </x:c>
      <x:c r="G507" s="18">
        <x:v>0.37955562659846998</x:v>
      </x:c>
      <x:c r="H507" s="18">
        <x:v>0.31882547128833</x:v>
      </x:c>
      <x:c r="I507" s="18">
        <x:v>0.61238916846392999</x:v>
      </x:c>
      <x:c r="J507" s="18">
        <x:v>0.73238964744843005</x:v>
      </x:c>
      <x:c r="K507" s="19">
        <x:v>0.28812401507230001</x:v>
      </x:c>
      <x:c r="L507" s="19">
        <x:v>0.28812401507230001</x:v>
      </x:c>
      <x:c r="M507" s="18">
        <x:v>0.3240177350292</x:v>
      </x:c>
      <x:c r="N507" s="18">
        <x:v>0.3240177350292</x:v>
      </x:c>
      <x:c r="O507" s="13">
        <x:v>1.3723534044457186</x:v>
      </x:c>
      <x:c r="P507" s="26" t="n">
        <x:v>1.5283</x:v>
      </x:c>
      <x:c r="Q507" s="26" t="n">
        <x:v>1.3387</x:v>
      </x:c>
    </x:row>
    <x:row r="508">
      <x:c r="A508" s="9">
        <x:v>44589</x:v>
      </x:c>
      <x:c r="B508" s="8">
        <x:v>72.437077961940005</x:v>
      </x:c>
      <x:c r="C508" s="8">
        <x:v>52.837684449488997</x:v>
      </x:c>
      <x:c r="D508" s="8">
        <x:v>79.461538461537998</x:v>
      </x:c>
      <x:c r="E508" s="8">
        <x:v>117.79296875</x:v>
      </x:c>
      <x:c r="F508" s="23">
        <x:v>1.8063231740574177</x:v>
      </x:c>
      <x:c r="G508" s="18">
        <x:v>0.35461956521738996</x:v>
      </x:c>
      <x:c r="H508" s="18">
        <x:v>0.29545651985058002</x:v>
      </x:c>
      <x:c r="I508" s="18">
        <x:v>0.57476635514019003</x:v>
      </x:c>
      <x:c r="J508" s="18">
        <x:v>0.69411173472876997</x:v>
      </x:c>
      <x:c r="K508" s="19">
        <x:v>0.25023681375698997</x:v>
      </x:c>
      <x:c r="L508" s="19">
        <x:v>0.25023681375698997</x:v>
      </x:c>
      <x:c r="M508" s="18">
        <x:v>0.27969971655741999</x:v>
      </x:c>
      <x:c r="N508" s="18">
        <x:v>0.27969971655741999</x:v>
      </x:c>
      <x:c r="O508" s="13">
        <x:v>1.3725666017605351</x:v>
      </x:c>
      <x:c r="P508" s="26" t="n">
        <x:v>1.5297</x:v>
      </x:c>
      <x:c r="Q508" s="26" t="n">
        <x:v>1.3337</x:v>
      </x:c>
    </x:row>
    <x:row r="509">
      <x:c r="A509" s="9">
        <x:v>44599</x:v>
      </x:c>
      <x:c r="B509" s="8">
        <x:v>72.375690607734995</x:v>
      </x:c>
      <x:c r="C509" s="8">
        <x:v>52.610669693529999</x:v>
      </x:c>
      <x:c r="D509" s="8">
        <x:v>80.769230769231001</x:v>
      </x:c>
      <x:c r="E509" s="8">
        <x:v>116.494140625</x:v>
      </x:c>
      <x:c r="F509" s="23">
        <x:v>1.8056243292387399</x:v>
      </x:c>
      <x:c r="G509" s="18">
        <x:v>0.33983375959078999</x:v>
      </x:c>
      <x:c r="H509" s="18">
        <x:v>0.28155677178350996</x:v>
      </x:c>
      <x:c r="I509" s="18">
        <x:v>0.56661873951594</x:v>
      </x:c>
      <x:c r="J509" s="18">
        <x:v>0.68506575091838007</x:v>
      </x:c>
      <x:c r="K509" s="19">
        <x:v>0.25255417023754001</x:v>
      </x:c>
      <x:c r="L509" s="19">
        <x:v>0.25255417023754001</x:v>
      </x:c>
      <x:c r="M509" s="18">
        <x:v>0.30117472590028999</x:v>
      </x:c>
      <x:c r="N509" s="18">
        <x:v>0.30117472590028999</x:v>
      </x:c>
      <x:c r="O509" s="13">
        <x:v>1.39032073105313</x:v>
      </x:c>
      <x:c r="P509" s="26" t="n">
        <x:v>1.5302</x:v>
      </x:c>
      <x:c r="Q509" s="26" t="n">
        <x:v>1.3414</x:v>
      </x:c>
    </x:row>
    <x:row r="510">
      <x:c r="A510" s="9">
        <x:v>44600</x:v>
      </x:c>
      <x:c r="B510" s="8">
        <x:v>68.753836709637994</x:v>
      </x:c>
      <x:c r="C510" s="8">
        <x:v>48.637911464245001</x:v>
      </x:c>
      <x:c r="D510" s="8">
        <x:v>84.615384615384997</x:v>
      </x:c>
      <x:c r="E510" s="8">
        <x:v>107.548828125</x:v>
      </x:c>
      <x:c r="F510" s="23">
        <x:v>1.77388990228567</x:v>
      </x:c>
      <x:c r="G510" s="18">
        <x:v>0.35805626598464996</x:v>
      </x:c>
      <x:c r="H510" s="18">
        <x:v>0.29623838067934999</x:v>
      </x:c>
      <x:c r="I510" s="18">
        <x:v>0.59561466570812005</x:v>
      </x:c>
      <x:c r="J510" s="18">
        <x:v>0.70332523666642</x:v>
      </x:c>
      <x:c r="K510" s="19">
        <x:v>0.26847108684284998</x:v>
      </x:c>
      <x:c r="L510" s="19">
        <x:v>0.26847108684284998</x:v>
      </x:c>
      <x:c r="M510" s="18">
        <x:v>0.31619456285039998</x:v>
      </x:c>
      <x:c r="N510" s="18">
        <x:v>0.31619456285039998</x:v>
      </x:c>
      <x:c r="O510" s="13">
        <x:v>1.3949590186773775</x:v>
      </x:c>
      <x:c r="P510" s="26" t="n">
        <x:v>1.5304</x:v>
      </x:c>
      <x:c r="Q510" s="26" t="n">
        <x:v>1.3477</x:v>
      </x:c>
    </x:row>
    <x:row r="511">
      <x:c r="A511" s="9">
        <x:v>44601</x:v>
      </x:c>
      <x:c r="B511" s="8">
        <x:v>71.270718232044004</x:v>
      </x:c>
      <x:c r="C511" s="8">
        <x:v>50.908059023836998</x:v>
      </x:c>
      <x:c r="D511" s="8">
        <x:v>92</x:v>
      </x:c>
      <x:c r="E511" s="8">
        <x:v>109.62890625</x:v>
      </x:c>
      <x:c r="F511" s="23">
        <x:v>1.8095192087647025</x:v>
      </x:c>
      <x:c r="G511" s="18">
        <x:v>0.35254156010229998</x:v>
      </x:c>
      <x:c r="H511" s="18">
        <x:v>0.28173051863435</x:v>
      </x:c>
      <x:c r="I511" s="18">
        <x:v>0.61155044332613995</x:v>
      </x:c>
      <x:c r="J511" s="18">
        <x:v>0.69788089463690994</x:v>
      </x:c>
      <x:c r="K511" s="19">
        <x:v>0.27188362274841998</x:v>
      </x:c>
      <x:c r="L511" s="19">
        <x:v>0.27188362274841998</x:v>
      </x:c>
      <x:c r="M511" s="18">
        <x:v>0.33610074361123998</x:v>
      </x:c>
      <x:c r="N511" s="18">
        <x:v>0.33610074361123998</x:v>
      </x:c>
      <x:c r="O511" s="13">
        <x:v>1.4146349368188562</x:v>
      </x:c>
      <x:c r="P511" s="26" t="n">
        <x:v>1.53</x:v>
      </x:c>
      <x:c r="Q511" s="26" t="n">
        <x:v>1.354</x:v>
      </x:c>
    </x:row>
    <x:row r="512">
      <x:c r="A512" s="9">
        <x:v>44602</x:v>
      </x:c>
      <x:c r="B512" s="8">
        <x:v>69.244935543278004</x:v>
      </x:c>
      <x:c r="C512" s="8">
        <x:v>49.716231555051003</x:v>
      </x:c>
      <x:c r="D512" s="8">
        <x:v>99.153846153846004</x:v>
      </x:c>
      <x:c r="E512" s="8">
        <x:v>105.908203125</x:v>
      </x:c>
      <x:c r="F512" s="23">
        <x:v>1.8100580409429377</x:v>
      </x:c>
      <x:c r="G512" s="18">
        <x:v>0.36373081841431998</x:v>
      </x:c>
      <x:c r="H512" s="18">
        <x:v>0.29258969681175001</x:v>
      </x:c>
      <x:c r="I512" s="18">
        <x:v>0.63659237958303005</x:v>
      </x:c>
      <x:c r="J512" s="18">
        <x:v>0.71806683981294994</x:v>
      </x:c>
      <x:c r="K512" s="19">
        <x:v>0.29538120215920999</x:v>
      </x:c>
      <x:c r="L512" s="19">
        <x:v>0.29538120215920999</x:v>
      </x:c>
      <x:c r="M512" s="18">
        <x:v>0.35766867780519002</x:v>
      </x:c>
      <x:c r="N512" s="18">
        <x:v>0.35766867780519002</x:v>
      </x:c>
      <x:c r="O512" s="13">
        <x:v>1.4088691472688999</x:v>
      </x:c>
      <x:c r="P512" s="26" t="n">
        <x:v>1.5303</x:v>
      </x:c>
      <x:c r="Q512" s="26" t="n">
        <x:v>1.3572</x:v>
      </x:c>
    </x:row>
    <x:row r="513">
      <x:c r="A513" s="9">
        <x:v>44603</x:v>
      </x:c>
      <x:c r="B513" s="8">
        <x:v>63.167587476980003</x:v>
      </x:c>
      <x:c r="C513" s="8">
        <x:v>45.800227014755997</x:v>
      </x:c>
      <x:c r="D513" s="8">
        <x:v>96.153846153846004</x:v>
      </x:c>
      <x:c r="E513" s="8">
        <x:v>103.408203125</x:v>
      </x:c>
      <x:c r="F513" s="23">
        <x:v>1.7713246594264551</x:v>
      </x:c>
      <x:c r="G513" s="18">
        <x:v>0.36484974424552002</x:v>
      </x:c>
      <x:c r="H513" s="18">
        <x:v>0.28277299973937997</x:v>
      </x:c>
      <x:c r="I513" s="18">
        <x:v>0.63767074047448002</x:v>
      </x:c>
      <x:c r="J513" s="18">
        <x:v>0.70851830138929994</x:v>
      </x:c>
      <x:c r="K513" s="19">
        <x:v>0.28894818837969999</x:v>
      </x:c>
      <x:c r="L513" s="19">
        <x:v>0.28894818837969999</x:v>
      </x:c>
      <x:c r="M513" s="18">
        <x:v>0.34962250777156001</x:v>
      </x:c>
      <x:c r="N513" s="18">
        <x:v>0.34962250777156001</x:v>
      </x:c>
      <x:c r="O513" s="13">
        <x:v>1.3862042692258876</x:v>
      </x:c>
      <x:c r="P513" s="26" t="n">
        <x:v>1.527</x:v>
      </x:c>
      <x:c r="Q513" s="26" t="n">
        <x:v>1.3506</x:v>
      </x:c>
    </x:row>
    <x:row r="514">
      <x:c r="A514" s="9">
        <x:v>44606</x:v>
      </x:c>
      <x:c r="B514" s="8">
        <x:v>62.246777163904</x:v>
      </x:c>
      <x:c r="C514" s="8">
        <x:v>44.551645856980997</x:v>
      </x:c>
      <x:c r="D514" s="8">
        <x:v>92.230769230768999</x:v>
      </x:c>
      <x:c r="E514" s="8">
        <x:v>105.419921875</x:v>
      </x:c>
      <x:c r="F514" s="23">
        <x:v>1.7611227853166349</x:v>
      </x:c>
      <x:c r="G514" s="18">
        <x:v>0.35725703324808</x:v>
      </x:c>
      <x:c r="H514" s="18">
        <x:v>0.27165320128573001</x:v>
      </x:c>
      <x:c r="I514" s="18">
        <x:v>0.61646297627606006</x:v>
      </x:c>
      <x:c r="J514" s="18">
        <x:v>0.68481447361174996</x:v>
      </x:c>
      <x:c r="K514" s="19">
        <x:v>0.26348297198885001</x:v>
      </x:c>
      <x:c r="L514" s="19">
        <x:v>0.26348297198885001</x:v>
      </x:c>
      <x:c r="M514" s="18">
        <x:v>0.31624026270389</x:v>
      </x:c>
      <x:c r="N514" s="18">
        <x:v>0.31624026270389</x:v>
      </x:c>
      <x:c r="O514" s="13">
        <x:v>1.3807342404538026</x:v>
      </x:c>
      <x:c r="P514" s="26" t="n">
        <x:v>1.5264</x:v>
      </x:c>
      <x:c r="Q514" s="26" t="n">
        <x:v>1.3723</x:v>
      </x:c>
    </x:row>
    <x:row r="515">
      <x:c r="A515" s="9">
        <x:v>44607</x:v>
      </x:c>
      <x:c r="B515" s="8">
        <x:v>66.359729895640996</x:v>
      </x:c>
      <x:c r="C515" s="8">
        <x:v>49.262202043133001</x:v>
      </x:c>
      <x:c r="D515" s="8">
        <x:v>91.384615384615003</x:v>
      </x:c>
      <x:c r="E515" s="8">
        <x:v>113.291015625</x:v>
      </x:c>
      <x:c r="F515" s="23">
        <x:v>1.8007439073709723</x:v>
      </x:c>
      <x:c r="G515" s="18">
        <x:v>0.33951406649615995</x:v>
      </x:c>
      <x:c r="H515" s="18">
        <x:v>0.26218399791503999</x:v>
      </x:c>
      <x:c r="I515" s="18">
        <x:v>0.60496046010064997</x:v>
      </x:c>
      <x:c r="J515" s="18">
        <x:v>0.68188290480288993</x:v>
      </x:c>
      <x:c r="K515" s="19">
        <x:v>0.25849356380679001</x:v>
      </x:c>
      <x:c r="L515" s="19">
        <x:v>0.25849356380679001</x:v>
      </x:c>
      <x:c r="M515" s="18">
        <x:v>0.32017268335105004</x:v>
      </x:c>
      <x:c r="N515" s="18">
        <x:v>0.32017268335105004</x:v>
      </x:c>
      <x:c r="O515" s="13">
        <x:v>1.3965478798892699</x:v>
      </x:c>
      <x:c r="P515" s="26" t="n">
        <x:v>1.5264</x:v>
      </x:c>
      <x:c r="Q515" s="26" t="n">
        <x:v>1.3875</x:v>
      </x:c>
    </x:row>
    <x:row r="516">
      <x:c r="A516" s="9">
        <x:v>44608</x:v>
      </x:c>
      <x:c r="B516" s="8">
        <x:v>66.973603437692006</x:v>
      </x:c>
      <x:c r="C516" s="8">
        <x:v>48.297389330305997</x:v>
      </x:c>
      <x:c r="D516" s="8">
        <x:v>86.692307692308006</x:v>
      </x:c>
      <x:c r="E516" s="8">
        <x:v>112.91015625</x:v>
      </x:c>
      <x:c r="F516" s="23">
        <x:v>1.7871836417757652</x:v>
      </x:c>
      <x:c r="G516" s="18">
        <x:v>0.34846547314577997</x:v>
      </x:c>
      <x:c r="H516" s="18">
        <x:v>0.28268612631396001</x:v>
      </x:c>
      <x:c r="I516" s="18">
        <x:v>0.61957824107356996</x:v>
      </x:c>
      <x:c r="J516" s="18">
        <x:v>0.70918837428415005</x:v>
      </x:c>
      <x:c r="K516" s="19">
        <x:v>0.27982875258688</x:v>
      </x:c>
      <x:c r="L516" s="19">
        <x:v>0.27982875258688</x:v>
      </x:c>
      <x:c r="M516" s="18">
        <x:v>0.32640365956146999</x:v>
      </x:c>
      <x:c r="N516" s="18">
        <x:v>0.32640365956146999</x:v>
      </x:c>
      <x:c r="O516" s="13">
        <x:v>1.4072268068092524</x:v>
      </x:c>
      <x:c r="P516" s="26" t="n">
        <x:v>1.5268</x:v>
      </x:c>
      <x:c r="Q516" s="26" t="n">
        <x:v>1.3688</x:v>
      </x:c>
    </x:row>
    <x:row r="517">
      <x:c r="A517" s="9">
        <x:v>44609</x:v>
      </x:c>
      <x:c r="B517" s="8">
        <x:v>67.587476979741993</x:v>
      </x:c>
      <x:c r="C517" s="8">
        <x:v>49.148694665153002</x:v>
      </x:c>
      <x:c r="D517" s="8">
        <x:v>89.230769230768999</x:v>
      </x:c>
      <x:c r="E517" s="8">
        <x:v>121.044921875</x:v>
      </x:c>
      <x:c r="F517" s="23">
        <x:v>1.8175296568766601</x:v>
      </x:c>
      <x:c r="G517" s="18">
        <x:v>0.35437979539642001</x:v>
      </x:c>
      <x:c r="H517" s="18">
        <x:v>0.29119972200504002</x:v>
      </x:c>
      <x:c r="I517" s="18">
        <x:v>0.62664749580637003</x:v>
      </x:c>
      <x:c r="J517" s="18">
        <x:v>0.71245497950184999</x:v>
      </x:c>
      <x:c r="K517" s="19">
        <x:v>0.29029337530422</x:v>
      </x:c>
      <x:c r="L517" s="19">
        <x:v>0.29029337530422</x:v>
      </x:c>
      <x:c r="M517" s="18">
        <x:v>0.34627285557794996</x:v>
      </x:c>
      <x:c r="N517" s="18">
        <x:v>0.34627285557794996</x:v>
      </x:c>
      <x:c r="O517" s="13">
        <x:v>1.4103336585236588</x:v>
      </x:c>
      <x:c r="P517" s="26" t="n">
        <x:v>1.5274</x:v>
      </x:c>
      <x:c r="Q517" s="26" t="n">
        <x:v>1.3808</x:v>
      </x:c>
    </x:row>
    <x:row r="518">
      <x:c r="A518" s="9">
        <x:v>44610</x:v>
      </x:c>
      <x:c r="B518" s="8">
        <x:v>67.096378146101998</x:v>
      </x:c>
      <x:c r="C518" s="8">
        <x:v>49.035187287173997</x:v>
      </x:c>
      <x:c r="D518" s="8">
        <x:v>92.615384615384997</x:v>
      </x:c>
      <x:c r="E518" s="8">
        <x:v>117.87109375</x:v>
      </x:c>
      <x:c r="F518" s="23">
        <x:v>1.8165451094966525</x:v>
      </x:c>
      <x:c r="G518" s="18">
        <x:v>0.35885549872123002</x:v>
      </x:c>
      <x:c r="H518" s="18">
        <x:v>0.29528277299973998</x:v>
      </x:c>
      <x:c r="I518" s="18">
        <x:v>0.62664749580637003</x:v>
      </x:c>
      <x:c r="J518" s="18">
        <x:v>0.71848563540116994</x:v>
      </x:c>
      <x:c r="K518" s="19">
        <x:v>0.29702960266268003</x:v>
      </x:c>
      <x:c r="L518" s="19">
        <x:v>0.29702960266268003</x:v>
      </x:c>
      <x:c r="M518" s="18">
        <x:v>0.3446693299677</x:v>
      </x:c>
      <x:c r="N518" s="18">
        <x:v>0.3446693299677</x:v>
      </x:c>
      <x:c r="O518" s="13">
        <x:v>1.4173511414473938</x:v>
      </x:c>
      <x:c r="P518" s="26" t="n">
        <x:v>1.5268</x:v>
      </x:c>
      <x:c r="Q518" s="26" t="n">
        <x:v>1.3926</x:v>
      </x:c>
    </x:row>
    <x:row r="519">
      <x:c r="A519" s="9">
        <x:v>44613</x:v>
      </x:c>
      <x:c r="B519" s="8">
        <x:v>67.587476979741993</x:v>
      </x:c>
      <x:c r="C519" s="8">
        <x:v>48.808172531215</x:v>
      </x:c>
      <x:c r="D519" s="8">
        <x:v>92.615384615384997</x:v>
      </x:c>
      <x:c r="E519" s="8">
        <x:v>117.01171875</x:v>
      </x:c>
      <x:c r="F519" s="23">
        <x:v>1.815056882190855</x:v>
      </x:c>
      <x:c r="G519" s="18">
        <x:v>0.36484974424552002</x:v>
      </x:c>
      <x:c r="H519" s="18">
        <x:v>0.30119016592823999</x:v>
      </x:c>
      <x:c r="I519" s="18">
        <x:v>0.63539420081476006</x:v>
      </x:c>
      <x:c r="J519" s="18">
        <x:v>0.72460005032552999</x:v>
      </x:c>
      <x:c r="K519" s="19">
        <x:v>0.30263145557068</x:v>
      </x:c>
      <x:c r="L519" s="19">
        <x:v>0.30263145557068</x:v>
      </x:c>
      <x:c r="M519" s="18">
        <x:v>0.35375602956187002</x:v>
      </x:c>
      <x:c r="N519" s="18">
        <x:v>0.35375602956187002</x:v>
      </x:c>
      <x:c r="O519" s="13">
        <x:v>1.4267264657652801</x:v>
      </x:c>
      <x:c r="P519" s="26" t="n">
        <x:v>1.5245</x:v>
      </x:c>
      <x:c r="Q519" s="26" t="n">
        <x:v>1.392</x:v>
      </x:c>
    </x:row>
    <x:row r="520">
      <x:c r="A520" s="9">
        <x:v>44614</x:v>
      </x:c>
      <x:c r="B520" s="8">
        <x:v>65.254757519950999</x:v>
      </x:c>
      <x:c r="C520" s="8">
        <x:v>46.935300794551999</x:v>
      </x:c>
      <x:c r="D520" s="8">
        <x:v>90.615384615384997</x:v>
      </x:c>
      <x:c r="E520" s="8">
        <x:v>118.7890625</x:v>
      </x:c>
      <x:c r="F520" s="23">
        <x:v>1.8039862635747199</x:v>
      </x:c>
      <x:c r="G520" s="18">
        <x:v>0.36077365728899996</x:v>
      </x:c>
      <x:c r="H520" s="18">
        <x:v>0.29693336808269999</x:v>
      </x:c>
      <x:c r="I520" s="18">
        <x:v>0.64222381979391008</x:v>
      </x:c>
      <x:c r="J520" s="18">
        <x:v>0.72342742281741002</x:v>
      </x:c>
      <x:c r="K520" s="19">
        <x:v>0.31750453068987</x:v>
      </x:c>
      <x:c r="L520" s="19">
        <x:v>0.31750453068987</x:v>
      </x:c>
      <x:c r="M520" s="18">
        <x:v>0.37772219837973997</x:v>
      </x:c>
      <x:c r="N520" s="18">
        <x:v>0.37772219837973997</x:v>
      </x:c>
      <x:c r="O520" s="13">
        <x:v>1.4123973326275612</x:v>
      </x:c>
      <x:c r="P520" s="26" t="n">
        <x:v>1.5234</x:v>
      </x:c>
      <x:c r="Q520" s="26" t="n">
        <x:v>1.41</x:v>
      </x:c>
    </x:row>
    <x:row r="521">
      <x:c r="A521" s="9">
        <x:v>44615</x:v>
      </x:c>
      <x:c r="B521" s="8">
        <x:v>69.981583793737997</x:v>
      </x:c>
      <x:c r="C521" s="8">
        <x:v>51.872871736663001</x:v>
      </x:c>
      <x:c r="D521" s="8">
        <x:v>87.846153846153996</x:v>
      </x:c>
      <x:c r="E521" s="8">
        <x:v>127.724609375</x:v>
      </x:c>
      <x:c r="F521" s="23">
        <x:v>1.8435630468788875</x:v>
      </x:c>
      <x:c r="G521" s="18">
        <x:v>0.34790601023017997</x:v>
      </x:c>
      <x:c r="H521" s="18">
        <x:v>0.28398922769525003</x:v>
      </x:c>
      <x:c r="I521" s="18">
        <x:v>0.62089623771866997</x:v>
      </x:c>
      <x:c r="J521" s="18">
        <x:v>0.70324147756420996</x:v>
      </x:c>
      <x:c r="K521" s="19">
        <x:v>0.30756104732987999</x:v>
      </x:c>
      <x:c r="L521" s="19">
        <x:v>0.30756104732987999</x:v>
      </x:c>
      <x:c r="M521" s="18">
        <x:v>0.36401180657620996</x:v>
      </x:c>
      <x:c r="N521" s="18">
        <x:v>0.36401180657620996</x:v>
      </x:c>
      <x:c r="O521" s="13">
        <x:v>1.4387485424061088</x:v>
      </x:c>
      <x:c r="P521" s="26" t="n">
        <x:v>1.5242</x:v>
      </x:c>
      <x:c r="Q521" s="26" t="n">
        <x:v>1.3961</x:v>
      </x:c>
    </x:row>
    <x:row r="522">
      <x:c r="A522" s="9">
        <x:v>44616</x:v>
      </x:c>
      <x:c r="B522" s="8">
        <x:v>66.666666666666998</x:v>
      </x:c>
      <x:c r="C522" s="8">
        <x:v>48.921679909193998</x:v>
      </x:c>
      <x:c r="D522" s="8">
        <x:v>84.230769230768999</x:v>
      </x:c>
      <x:c r="E522" s="8">
        <x:v>124.2578125</x:v>
      </x:c>
      <x:c r="F522" s="23">
        <x:v>1.8101923207665749</x:v>
      </x:c>
      <x:c r="G522" s="18">
        <x:v>0.36053388746803</x:v>
      </x:c>
      <x:c r="H522" s="18">
        <x:v>0.30431760924332996</x:v>
      </x:c>
      <x:c r="I522" s="18">
        <x:v>0.64737598849748001</x:v>
      </x:c>
      <x:c r="J522" s="18">
        <x:v>0.74051428098017003</x:v>
      </x:c>
      <x:c r="K522" s="19">
        <x:v>0.33830710182605001</x:v>
      </x:c>
      <x:c r="L522" s="19">
        <x:v>0.33830710182605001</x:v>
      </x:c>
      <x:c r="M522" s="18">
        <x:v>0.39031618470387996</x:v>
      </x:c>
      <x:c r="N522" s="18">
        <x:v>0.39031618470387996</x:v>
      </x:c>
      <x:c r="O522" s="13">
        <x:v>1.4090454186345589</x:v>
      </x:c>
      <x:c r="P522" s="26" t="n">
        <x:v>1.5244</x:v>
      </x:c>
      <x:c r="Q522" s="26" t="n">
        <x:v>1.4266</x:v>
      </x:c>
    </x:row>
    <x:row r="523">
      <x:c r="A523" s="9">
        <x:v>44617</x:v>
      </x:c>
      <x:c r="B523" s="8">
        <x:v>68.385512584408005</x:v>
      </x:c>
      <x:c r="C523" s="8">
        <x:v>51.078320090806002</x:v>
      </x:c>
      <x:c r="D523" s="8">
        <x:v>84.846153846153996</x:v>
      </x:c>
      <x:c r="E523" s="8">
        <x:v>127.353515625</x:v>
      </x:c>
      <x:c r="F523" s="23">
        <x:v>1.8291587553659201</x:v>
      </x:c>
      <x:c r="G523" s="18">
        <x:v>0.33527813299233</x:v>
      </x:c>
      <x:c r="H523" s="18">
        <x:v>0.27955868299886999</x:v>
      </x:c>
      <x:c r="I523" s="18">
        <x:v>0.61706206566020005</x:v>
      </x:c>
      <x:c r="J523" s="18">
        <x:v>0.71488399369744993</x:v>
      </x:c>
      <x:c r="K523" s="19">
        <x:v>0.30861757061616002</x:v>
      </x:c>
      <x:c r="L523" s="19">
        <x:v>0.30861757061616002</x:v>
      </x:c>
      <x:c r="M523" s="18">
        <x:v>0.35417266624764998</x:v>
      </x:c>
      <x:c r="N523" s="18">
        <x:v>0.35417266624764998</x:v>
      </x:c>
      <x:c r="O523" s="13">
        <x:v>1.4238196517842174</x:v>
      </x:c>
      <x:c r="P523" s="26" t="n">
        <x:v>1.5251</x:v>
      </x:c>
      <x:c r="Q523" s="26" t="n">
        <x:v>1.4085</x:v>
      </x:c>
    </x:row>
    <x:row r="524">
      <x:c r="A524" s="9">
        <x:v>44620</x:v>
      </x:c>
      <x:c r="B524" s="8">
        <x:v>69.306322897483</x:v>
      </x:c>
      <x:c r="C524" s="8">
        <x:v>52.383654937571002</x:v>
      </x:c>
      <x:c r="D524" s="8">
        <x:v>85.615384615384997</x:v>
      </x:c>
      <x:c r="E524" s="8">
        <x:v>128.69140625</x:v>
      </x:c>
      <x:c r="F524" s="23">
        <x:v>1.8399919217510976</x:v>
      </x:c>
      <x:c r="G524" s="18">
        <x:v>0.34590792838874995</x:v>
      </x:c>
      <x:c r="H524" s="18">
        <x:v>0.29424029189471002</x:v>
      </x:c>
      <x:c r="I524" s="18">
        <x:v>0.63299784327822006</x:v>
      </x:c>
      <x:c r="J524" s="18">
        <x:v>0.73431610695360006</x:v>
      </x:c>
      <x:c r="K524" s="19">
        <x:v>0.32242027306106996</x:v>
      </x:c>
      <x:c r="L524" s="19">
        <x:v>0.32242027306106996</x:v>
      </x:c>
      <x:c r="M524" s="18">
        <x:v>0.36912724881815995</x:v>
      </x:c>
      <x:c r="N524" s="18">
        <x:v>0.36912724881815995</x:v>
      </x:c>
      <x:c r="O524" s="13">
        <x:v>1.4303120245093348</x:v>
      </x:c>
      <x:c r="P524" s="26" t="n">
        <x:v>1.5256</x:v>
      </x:c>
      <x:c r="Q524" s="26" t="n">
        <x:v>1.3976</x:v>
      </x:c>
    </x:row>
    <x:row r="525">
      <x:c r="A525" s="9">
        <x:v>44621</x:v>
      </x:c>
      <x:c r="B525" s="8">
        <x:v>69.613259668507993</x:v>
      </x:c>
      <x:c r="C525" s="8">
        <x:v>53.121452894438001</x:v>
      </x:c>
      <x:c r="D525" s="8">
        <x:v>94</x:v>
      </x:c>
      <x:c r="E525" s="8">
        <x:v>126.103515625</x:v>
      </x:c>
      <x:c r="F525" s="23">
        <x:v>1.8570955704698651</x:v>
      </x:c>
      <x:c r="G525" s="18">
        <x:v>0.3503037084399</x:v>
      </x:c>
      <x:c r="H525" s="18">
        <x:v>0.29736773520980003</x:v>
      </x:c>
      <x:c r="I525" s="18">
        <x:v>0.64006709801102002</x:v>
      </x:c>
      <x:c r="J525" s="18">
        <x:v>0.74620990039348001</x:v>
      </x:c>
      <x:c r="K525" s="19">
        <x:v>0.33281599013334001</x:v>
      </x:c>
      <x:c r="L525" s="19">
        <x:v>0.33281599013334001</x:v>
      </x:c>
      <x:c r="M525" s="18">
        <x:v>0.37145788687690001</x:v>
      </x:c>
      <x:c r="N525" s="18">
        <x:v>0.37145788687690001</x:v>
      </x:c>
      <x:c r="O525" s="13">
        <x:v>1.4371321844232887</x:v>
      </x:c>
      <x:c r="P525" s="26" t="n">
        <x:v>1.5243</x:v>
      </x:c>
      <x:c r="Q525" s="26" t="n">
        <x:v>1.4017</x:v>
      </x:c>
    </x:row>
    <x:row r="526">
      <x:c r="A526" s="9">
        <x:v>44622</x:v>
      </x:c>
      <x:c r="B526" s="8">
        <x:v>68.262737875997999</x:v>
      </x:c>
      <x:c r="C526" s="8">
        <x:v>51.191827468785</x:v>
      </x:c>
      <x:c r="D526" s="8">
        <x:v>92.769230769231001</x:v>
      </x:c>
      <x:c r="E526" s="8">
        <x:v>121.58203125</x:v>
      </x:c>
      <x:c r="F526" s="23">
        <x:v>1.834514568410035</x:v>
      </x:c>
      <x:c r="G526" s="18">
        <x:v>0.36125319693095004</x:v>
      </x:c>
      <x:c r="H526" s="18">
        <x:v>0.30440448266874998</x:v>
      </x:c>
      <x:c r="I526" s="18">
        <x:v>0.64605799185238</x:v>
      </x:c>
      <x:c r="J526" s="18">
        <x:v>0.74889019189571004</x:v>
      </x:c>
      <x:c r="K526" s="19">
        <x:v>0.33454269087321997</x:v>
      </x:c>
      <x:c r="L526" s="19">
        <x:v>0.33454269087321997</x:v>
      </x:c>
      <x:c r="M526" s="18">
        <x:v>0.38368311514604003</x:v>
      </x:c>
      <x:c r="N526" s="18">
        <x:v>0.38368311514604003</x:v>
      </x:c>
      <x:c r="O526" s="13">
        <x:v>1.4346156063261062</x:v>
      </x:c>
      <x:c r="P526" s="26" t="n">
        <x:v>1.5235</x:v>
      </x:c>
      <x:c r="Q526" s="26" t="n">
        <x:v>1.4249</x:v>
      </x:c>
    </x:row>
    <x:row r="527">
      <x:c r="A527" s="9">
        <x:v>44623</x:v>
      </x:c>
      <x:c r="B527" s="8">
        <x:v>65.316144874155995</x:v>
      </x:c>
      <x:c r="C527" s="8">
        <x:v>48.070374574346999</x:v>
      </x:c>
      <x:c r="D527" s="8">
        <x:v>91.076923076922995</x:v>
      </x:c>
      <x:c r="E527" s="8">
        <x:v>116.005859375</x:v>
      </x:c>
      <x:c r="F527" s="23">
        <x:v>1.801173254751065</x:v>
      </x:c>
      <x:c r="G527" s="18">
        <x:v>0.34990409207161</x:v>
      </x:c>
      <x:c r="H527" s="18">
        <x:v>0.29397967161845001</x:v>
      </x:c>
      <x:c r="I527" s="18">
        <x:v>0.64222381979391008</x:v>
      </x:c>
      <x:c r="J527" s="18">
        <x:v>0.74260825868975999</x:v>
      </x:c>
      <x:c r="K527" s="19">
        <x:v>0.33182409732437002</x:v>
      </x:c>
      <x:c r="L527" s="19">
        <x:v>0.33182409732437002</x:v>
      </x:c>
      <x:c r="M527" s="18">
        <x:v>0.39228040689318999</x:v>
      </x:c>
      <x:c r="N527" s="18">
        <x:v>0.39228040689318999</x:v>
      </x:c>
      <x:c r="O527" s="13">
        <x:v>1.426112957796605</x:v>
      </x:c>
      <x:c r="P527" s="26" t="n">
        <x:v>1.522</x:v>
      </x:c>
      <x:c r="Q527" s="26" t="n">
        <x:v>1.4158</x:v>
      </x:c>
    </x:row>
    <x:row r="528">
      <x:c r="A528" s="9">
        <x:v>44624</x:v>
      </x:c>
      <x:c r="B528" s="8">
        <x:v>62.860650705955003</x:v>
      </x:c>
      <x:c r="C528" s="8">
        <x:v>46.651532349603002</x:v>
      </x:c>
      <x:c r="D528" s="8">
        <x:v>92.538461538462002</x:v>
      </x:c>
      <x:c r="E528" s="8">
        <x:v>113.125</x:v>
      </x:c>
      <x:c r="F528" s="23">
        <x:v>1.78793911148505</x:v>
      </x:c>
      <x:c r="G528" s="18">
        <x:v>0.34263107416879995</x:v>
      </x:c>
      <x:c r="H528" s="18">
        <x:v>0.28477108852402</x:v>
      </x:c>
      <x:c r="I528" s="18">
        <x:v>0.64090582314881006</x:v>
      </x:c>
      <x:c r="J528" s="18">
        <x:v>0.73046318794325005</x:v>
      </x:c>
      <x:c r="K528" s="19">
        <x:v>0.31894556759407999</x:v>
      </x:c>
      <x:c r="L528" s="19">
        <x:v>0.31894556759407999</x:v>
      </x:c>
      <x:c r="M528" s="18">
        <x:v>0.38612067669989997</x:v>
      </x:c>
      <x:c r="N528" s="18">
        <x:v>0.38612067669989997</x:v>
      </x:c>
      <x:c r="O528" s="13">
        <x:v>1.4097350503712662</x:v>
      </x:c>
      <x:c r="P528" s="26" t="n">
        <x:v>1.5221</x:v>
      </x:c>
      <x:c r="Q528" s="26" t="n">
        <x:v>1.423</x:v>
      </x:c>
    </x:row>
    <x:row r="529">
      <x:c r="A529" s="9">
        <x:v>44627</x:v>
      </x:c>
      <x:c r="B529" s="8">
        <x:v>58.686310620012001</x:v>
      </x:c>
      <x:c r="C529" s="8">
        <x:v>41.940976163450998</x:v>
      </x:c>
      <x:c r="D529" s="8">
        <x:v>87.846153846153996</x:v>
      </x:c>
      <x:c r="E529" s="8">
        <x:v>104.462890625</x:v>
      </x:c>
      <x:c r="F529" s="23">
        <x:v>1.7323408281365427</x:v>
      </x:c>
      <x:c r="G529" s="18">
        <x:v>0.32888427109974006</x:v>
      </x:c>
      <x:c r="H529" s="18">
        <x:v>0.27156632786030999</x:v>
      </x:c>
      <x:c r="I529" s="18">
        <x:v>0.62437095614665994</x:v>
      </x:c>
      <x:c r="J529" s="18">
        <x:v>0.71856939450338009</x:v>
      </x:c>
      <x:c r="K529" s="19">
        <x:v>0.30079388787528</x:v>
      </x:c>
      <x:c r="L529" s="19">
        <x:v>0.30079388787528</x:v>
      </x:c>
      <x:c r="M529" s="18">
        <x:v>0.36645083880474</x:v>
      </x:c>
      <x:c r="N529" s="18">
        <x:v>0.36645083880474</x:v>
      </x:c>
      <x:c r="O529" s="13">
        <x:v>1.3797721968427501</x:v>
      </x:c>
      <x:c r="P529" s="26" t="n">
        <x:v>1.5223</x:v>
      </x:c>
      <x:c r="Q529" s="26" t="n">
        <x:v>1.45</x:v>
      </x:c>
    </x:row>
    <x:row r="530">
      <x:c r="A530" s="9">
        <x:v>44628</x:v>
      </x:c>
      <x:c r="B530" s="8">
        <x:v>56.537753222836002</x:v>
      </x:c>
      <x:c r="C530" s="8">
        <x:v>40.692395005675003</x:v>
      </x:c>
      <x:c r="D530" s="8">
        <x:v>81.461538461537998</x:v>
      </x:c>
      <x:c r="E530" s="8">
        <x:v>100.78125</x:v>
      </x:c>
      <x:c r="F530" s="23">
        <x:v>1.6986823417251224</x:v>
      </x:c>
      <x:c r="G530" s="18">
        <x:v>0.29435741687979999</x:v>
      </x:c>
      <x:c r="H530" s="18">
        <x:v>0.23342889410129</x:v>
      </x:c>
      <x:c r="I530" s="18">
        <x:v>0.58914450035944999</x:v>
      </x:c>
      <x:c r="J530" s="18">
        <x:v>0.67920261337781995</x:v>
      </x:c>
      <x:c r="K530" s="19">
        <x:v>0.27280215511565997</x:v>
      </x:c>
      <x:c r="L530" s="19">
        <x:v>0.27280215511565997</x:v>
      </x:c>
      <x:c r="M530" s="18">
        <x:v>0.34821991989616002</x:v>
      </x:c>
      <x:c r="N530" s="18">
        <x:v>0.34821991989616002</x:v>
      </x:c>
      <x:c r="O530" s="13">
        <x:v>1.3386595127260088</x:v>
      </x:c>
      <x:c r="P530" s="26" t="n">
        <x:v>1.5221</x:v>
      </x:c>
      <x:c r="Q530" s="26" t="n">
        <x:v>1.4789</x:v>
      </x:c>
    </x:row>
    <x:row r="531">
      <x:c r="A531" s="9">
        <x:v>44629</x:v>
      </x:c>
      <x:c r="B531" s="8">
        <x:v>57.028852056475998</x:v>
      </x:c>
      <x:c r="C531" s="8">
        <x:v>40.976163450624</x:v>
      </x:c>
      <x:c r="D531" s="8">
        <x:v>81.461538461537998</x:v>
      </x:c>
      <x:c r="E531" s="8">
        <x:v>103.603515625</x:v>
      </x:c>
      <x:c r="F531" s="23">
        <x:v>1.707675173984095</x:v>
      </x:c>
      <x:c r="G531" s="18">
        <x:v>0.26918158567774997</x:v>
      </x:c>
      <x:c r="H531" s="18">
        <x:v>0.2080618538789</x:v>
      </x:c>
      <x:c r="I531" s="18">
        <x:v>0.53450754852624005</x:v>
      </x:c>
      <x:c r="J531" s="18">
        <x:v>0.62333528772781999</x:v>
      </x:c>
      <x:c r="K531" s="19">
        <x:v>0.23426970883772</x:v>
      </x:c>
      <x:c r="L531" s="19">
        <x:v>0.23426970883772</x:v>
      </x:c>
      <x:c r="M531" s="18">
        <x:v>0.30282520416095998</x:v>
      </x:c>
      <x:c r="N531" s="18">
        <x:v>0.30282520416095998</x:v>
      </x:c>
      <x:c r="O531" s="13">
        <x:v>1.3234127251249075</x:v>
      </x:c>
      <x:c r="P531" s="26" t="n">
        <x:v>1.5209</x:v>
      </x:c>
      <x:c r="Q531" s="26" t="n">
        <x:v>1.4982</x:v>
      </x:c>
    </x:row>
    <x:row r="532">
      <x:c r="A532" s="9">
        <x:v>44630</x:v>
      </x:c>
      <x:c r="B532" s="8">
        <x:v>59.914057704112999</x:v>
      </x:c>
      <x:c r="C532" s="8">
        <x:v>42.395005675368999</x:v>
      </x:c>
      <x:c r="D532" s="8">
        <x:v>80.769230769231001</x:v>
      </x:c>
      <x:c r="E532" s="8">
        <x:v>109.296875</x:v>
      </x:c>
      <x:c r="F532" s="23">
        <x:v>1.7309379228717825</x:v>
      </x:c>
      <x:c r="G532" s="18">
        <x:v>0.25807225063938999</x:v>
      </x:c>
      <x:c r="H532" s="18">
        <x:v>0.19989575188949998</x:v>
      </x:c>
      <x:c r="I532" s="18">
        <x:v>0.50694943685597993</x:v>
      </x:c>
      <x:c r="J532" s="18">
        <x:v>0.60281430614292997</x:v>
      </x:c>
      <x:c r="K532" s="19">
        <x:v>0.2207650466595</x:v>
      </x:c>
      <x:c r="L532" s="19">
        <x:v>0.2207650466595</x:v>
      </x:c>
      <x:c r="M532" s="18">
        <x:v>0.28901998107623</x:v>
      </x:c>
      <x:c r="N532" s="18">
        <x:v>0.28901998107623</x:v>
      </x:c>
      <x:c r="O532" s="13">
        <x:v>1.3503781932899188</x:v>
      </x:c>
      <x:c r="P532" s="26" t="n">
        <x:v>1.5201</x:v>
      </x:c>
      <x:c r="Q532" s="26" t="n">
        <x:v>1.4528</x:v>
      </x:c>
    </x:row>
    <x:row r="533">
      <x:c r="A533" s="9">
        <x:v>44631</x:v>
      </x:c>
      <x:c r="B533" s="8">
        <x:v>58.870472682627003</x:v>
      </x:c>
      <x:c r="C533" s="8">
        <x:v>42.962542565267</x:v>
      </x:c>
      <x:c r="D533" s="8">
        <x:v>86.846153846153996</x:v>
      </x:c>
      <x:c r="E533" s="8">
        <x:v>107.734375</x:v>
      </x:c>
      <x:c r="F533" s="23">
        <x:v>1.7410338602351199</x:v>
      </x:c>
      <x:c r="G533" s="18">
        <x:v>0.27813299232736999</x:v>
      </x:c>
      <x:c r="H533" s="18">
        <x:v>0.22508904526105</x:v>
      </x:c>
      <x:c r="I533" s="18">
        <x:v>0.53654445243229998</x:v>
      </x:c>
      <x:c r="J533" s="18">
        <x:v>0.63749057715887003</x:v>
      </x:c>
      <x:c r="K533" s="19">
        <x:v>0.24887357412827002</x:v>
      </x:c>
      <x:c r="L533" s="19">
        <x:v>0.24887357412827002</x:v>
      </x:c>
      <x:c r="M533" s="18">
        <x:v>0.31401066544160999</x:v>
      </x:c>
      <x:c r="N533" s="18">
        <x:v>0.31401066544160999</x:v>
      </x:c>
      <x:c r="O533" s="13">
        <x:v>1.3571390887568675</x:v>
      </x:c>
      <x:c r="P533" s="26" t="n">
        <x:v>1.5217</x:v>
      </x:c>
      <x:c r="Q533" s="26" t="n">
        <x:v>1.458</x:v>
      </x:c>
    </x:row>
    <x:row r="534">
      <x:c r="A534" s="9">
        <x:v>44634</x:v>
      </x:c>
      <x:c r="B534" s="8">
        <x:v>54.75751995089</x:v>
      </x:c>
      <x:c r="C534" s="8">
        <x:v>37.911464245175999</x:v>
      </x:c>
      <x:c r="D534" s="8">
        <x:v>77.153846153846004</x:v>
      </x:c>
      <x:c r="E534" s="8">
        <x:v>102.44140625</x:v>
      </x:c>
      <x:c r="F534" s="23">
        <x:v>1.6806605914997799</x:v>
      </x:c>
      <x:c r="G534" s="18">
        <x:v>0.28132992327366002</x:v>
      </x:c>
      <x:c r="H534" s="18">
        <x:v>0.22517591868646999</x:v>
      </x:c>
      <x:c r="I534" s="18">
        <x:v>0.54900551162233002</x:v>
      </x:c>
      <x:c r="J534" s="18">
        <x:v>0.64444258318249992</x:v>
      </x:c>
      <x:c r="K534" s="19">
        <x:v>0.25574576259921999</x:v>
      </x:c>
      <x:c r="L534" s="19">
        <x:v>0.25574576259921999</x:v>
      </x:c>
      <x:c r="M534" s="18">
        <x:v>0.32283362404576998</x:v>
      </x:c>
      <x:c r="N534" s="18">
        <x:v>0.32283362404576998</x:v>
      </x:c>
      <x:c r="O534" s="13">
        <x:v>1.3211283988862275</x:v>
      </x:c>
      <x:c r="P534" s="26" t="n">
        <x:v>1.5243</x:v>
      </x:c>
      <x:c r="Q534" s="26" t="n">
        <x:v>1.4475</x:v>
      </x:c>
    </x:row>
    <x:row r="535">
      <x:c r="A535" s="9">
        <x:v>44635</x:v>
      </x:c>
      <x:c r="B535" s="8">
        <x:v>50.276243093923</x:v>
      </x:c>
      <x:c r="C535" s="8">
        <x:v>34.392735527809002</x:v>
      </x:c>
      <x:c r="D535" s="8">
        <x:v>71</x:v>
      </x:c>
      <x:c r="E535" s="8">
        <x:v>99.51171875</x:v>
      </x:c>
      <x:c r="F535" s="23">
        <x:v>1.63795174342933</x:v>
      </x:c>
      <x:c r="G535" s="18">
        <x:v>0.24760230179028</x:v>
      </x:c>
      <x:c r="H535" s="18">
        <x:v>0.18964468769004</x:v>
      </x:c>
      <x:c r="I535" s="18">
        <x:v>0.51413850946561002</x:v>
      </x:c>
      <x:c r="J535" s="18">
        <x:v>0.60398693365104994</x:v>
      </x:c>
      <x:c r="K535" s="19">
        <x:v>0.22158332813906001</x:v>
      </x:c>
      <x:c r="L535" s="19">
        <x:v>0.22158332813906001</x:v>
      </x:c>
      <x:c r="M535" s="18">
        <x:v>0.28524405110736001</x:v>
      </x:c>
      <x:c r="N535" s="18">
        <x:v>0.28524405110736001</x:v>
      </x:c>
      <x:c r="O535" s="13">
        <x:v>1.2585016804825488</x:v>
      </x:c>
      <x:c r="P535" s="26" t="n">
        <x:v>1.5219</x:v>
      </x:c>
      <x:c r="Q535" s="26" t="n">
        <x:v>1.4225</x:v>
      </x:c>
    </x:row>
    <x:row r="536">
      <x:c r="A536" s="9">
        <x:v>44636</x:v>
      </x:c>
      <x:c r="B536" s="8">
        <x:v>55.003069367709998</x:v>
      </x:c>
      <x:c r="C536" s="8">
        <x:v>40.408626560725999</x:v>
      </x:c>
      <x:c r="D536" s="8">
        <x:v>76.846153846153996</x:v>
      </x:c>
      <x:c r="E536" s="8">
        <x:v>111.015625</x:v>
      </x:c>
      <x:c r="F536" s="23">
        <x:v>1.708183686936475</x:v>
      </x:c>
      <x:c r="G536" s="18">
        <x:v>0.19541240409207</x:v>
      </x:c>
      <x:c r="H536" s="18">
        <x:v>0.14325427851620001</x:v>
      </x:c>
      <x:c r="I536" s="18">
        <x:v>0.42858854541097996</x:v>
      </x:c>
      <x:c r="J536" s="18">
        <x:v>0.52927380861469997</x:v>
      </x:c>
      <x:c r="K536" s="19">
        <x:v>0.16282420097024999</x:v>
      </x:c>
      <x:c r="L536" s="19">
        <x:v>0.16282420097024999</x:v>
      </x:c>
      <x:c r="M536" s="18">
        <x:v>0.22291800264296999</x:v>
      </x:c>
      <x:c r="N536" s="18">
        <x:v>0.22291800264296999</x:v>
      </x:c>
      <x:c r="O536" s="13">
        <x:v>1.3013067226305599</x:v>
      </x:c>
      <x:c r="P536" s="26" t="n">
        <x:v>1.5221</x:v>
      </x:c>
      <x:c r="Q536" s="26" t="n">
        <x:v>1.413</x:v>
      </x:c>
    </x:row>
    <x:row r="537">
      <x:c r="A537" s="9">
        <x:v>44637</x:v>
      </x:c>
      <x:c r="B537" s="8">
        <x:v>57.335788827502</x:v>
      </x:c>
      <x:c r="C537" s="8">
        <x:v>42.451759364358999</x:v>
      </x:c>
      <x:c r="D537" s="8">
        <x:v>82.769230769231001</x:v>
      </x:c>
      <x:c r="E537" s="8">
        <x:v>114.39453125</x:v>
      </x:c>
      <x:c r="F537" s="23">
        <x:v>1.7423782755277299</x:v>
      </x:c>
      <x:c r="G537" s="18">
        <x:v>0.24256713554987003</x:v>
      </x:c>
      <x:c r="H537" s="18">
        <x:v>0.19094778907131998</x:v>
      </x:c>
      <x:c r="I537" s="18">
        <x:v>0.47016534867002002</x:v>
      </x:c>
      <x:c r="J537" s="18">
        <x:v>0.57534131845725001</x:v>
      </x:c>
      <x:c r="K537" s="19">
        <x:v>0.20225017527289998</x:v>
      </x:c>
      <x:c r="L537" s="19">
        <x:v>0.20225017527289998</x:v>
      </x:c>
      <x:c r="M537" s="18">
        <x:v>0.26346591937510999</x:v>
      </x:c>
      <x:c r="N537" s="18">
        <x:v>0.26346591937510999</x:v>
      </x:c>
      <x:c r="O537" s="13">
        <x:v>1.3236921797465624</x:v>
      </x:c>
      <x:c r="P537" s="26" t="n">
        <x:v>1.5221</x:v>
      </x:c>
      <x:c r="Q537" s="26" t="n">
        <x:v>1.4227</x:v>
      </x:c>
    </x:row>
    <x:row r="538">
      <x:c r="A538" s="9">
        <x:v>44638</x:v>
      </x:c>
      <x:c r="B538" s="8">
        <x:v>55.494168201351002</x:v>
      </x:c>
      <x:c r="C538" s="8">
        <x:v>41.770715096480998</x:v>
      </x:c>
      <x:c r="D538" s="8">
        <x:v>89.384615384615003</x:v>
      </x:c>
      <x:c r="E538" s="8">
        <x:v>112.109375</x:v>
      </x:c>
      <x:c r="F538" s="23">
        <x:v>1.7468971842061176</x:v>
      </x:c>
      <x:c r="G538" s="18">
        <x:v>0.25911125319693001</x:v>
      </x:c>
      <x:c r="H538" s="18">
        <x:v>0.21136304404483</x:v>
      </x:c>
      <x:c r="I538" s="18">
        <x:v>0.49556673855738997</x:v>
      </x:c>
      <x:c r="J538" s="18">
        <x:v>0.60130664214881002</x:v>
      </x:c>
      <x:c r="K538" s="19">
        <x:v>0.22480768481163999</x:v>
      </x:c>
      <x:c r="L538" s="19">
        <x:v>0.22480768481163999</x:v>
      </x:c>
      <x:c r="M538" s="18">
        <x:v>0.28628719520063001</x:v>
      </x:c>
      <x:c r="N538" s="18">
        <x:v>0.28628719520063001</x:v>
      </x:c>
      <x:c r="O538" s="13">
        <x:v>1.3350456863955087</x:v>
      </x:c>
      <x:c r="P538" s="26" t="n">
        <x:v>1.5226</x:v>
      </x:c>
      <x:c r="Q538" s="26" t="n">
        <x:v>1.4285</x:v>
      </x:c>
    </x:row>
    <x:row r="539">
      <x:c r="A539" s="9">
        <x:v>44641</x:v>
      </x:c>
      <x:c r="B539" s="8">
        <x:v>57.458563535911999</x:v>
      </x:c>
      <x:c r="C539" s="8">
        <x:v>42.735527809308003</x:v>
      </x:c>
      <x:c r="D539" s="8">
        <x:v>94.538461538462002</x:v>
      </x:c>
      <x:c r="E539" s="8">
        <x:v>113.3203125</x:v>
      </x:c>
      <x:c r="F539" s="23">
        <x:v>1.7701321634592051</x:v>
      </x:c>
      <x:c r="G539" s="18">
        <x:v>0.26662404092072001</x:v>
      </x:c>
      <x:c r="H539" s="18">
        <x:v>0.21622795586830001</x:v>
      </x:c>
      <x:c r="I539" s="18">
        <x:v>0.51150251617540998</x:v>
      </x:c>
      <x:c r="J539" s="18">
        <x:v>0.61253036269383998</x:v>
      </x:c>
      <x:c r="K539" s="19">
        <x:v>0.23573291194789001</x:v>
      </x:c>
      <x:c r="L539" s="19">
        <x:v>0.23573291194789001</x:v>
      </x:c>
      <x:c r="M539" s="18">
        <x:v>0.30100739580501001</x:v>
      </x:c>
      <x:c r="N539" s="18">
        <x:v>0.30100739580501001</x:v>
      </x:c>
      <x:c r="O539" s="13">
        <x:v>1.345150297671595</x:v>
      </x:c>
      <x:c r="P539" s="26" t="n">
        <x:v>1.5224</x:v>
      </x:c>
      <x:c r="Q539" s="26" t="n">
        <x:v>1.4216</x:v>
      </x:c>
    </x:row>
    <x:row r="540">
      <x:c r="A540" s="9">
        <x:v>44642</x:v>
      </x:c>
      <x:c r="B540" s="8">
        <x:v>56.599140577040998</x:v>
      </x:c>
      <x:c r="C540" s="8">
        <x:v>40.862656072645002</x:v>
      </x:c>
      <x:c r="D540" s="8">
        <x:v>96.615384615384997</x:v>
      </x:c>
      <x:c r="E540" s="8">
        <x:v>112.275390625</x:v>
      </x:c>
      <x:c r="F540" s="23">
        <x:v>1.7658814297251775</x:v>
      </x:c>
      <x:c r="G540" s="18">
        <x:v>0.26574488491048998</x:v>
      </x:c>
      <x:c r="H540" s="18">
        <x:v>0.21744418382417</x:v>
      </x:c>
      <x:c r="I540" s="18">
        <x:v>0.51317996645098996</x:v>
      </x:c>
      <x:c r="J540" s="18">
        <x:v>0.62023620071453001</x:v>
      </x:c>
      <x:c r="K540" s="19">
        <x:v>0.24921221052579001</x:v>
      </x:c>
      <x:c r="L540" s="19">
        <x:v>0.24921221052579001</x:v>
      </x:c>
      <x:c r="M540" s="18">
        <x:v>0.32308636221050002</x:v>
      </x:c>
      <x:c r="N540" s="18">
        <x:v>0.32308636221050002</x:v>
      </x:c>
      <x:c r="O540" s="13">
        <x:v>1.34208664527833</x:v>
      </x:c>
      <x:c r="P540" s="26" t="n">
        <x:v>1.5216</x:v>
      </x:c>
      <x:c r="Q540" s="26" t="n">
        <x:v>1.4305</x:v>
      </x:c>
    </x:row>
    <x:row r="541">
      <x:c r="A541" s="9">
        <x:v>44643</x:v>
      </x:c>
      <x:c r="B541" s="8">
        <x:v>58.011049723756997</x:v>
      </x:c>
      <x:c r="C541" s="8">
        <x:v>41.657207718502001</x:v>
      </x:c>
      <x:c r="D541" s="8">
        <x:v>95</x:v>
      </x:c>
      <x:c r="E541" s="8">
        <x:v>111.005859375</x:v>
      </x:c>
      <x:c r="F541" s="23">
        <x:v>1.7641852920431476</x:v>
      </x:c>
      <x:c r="G541" s="18">
        <x:v>0.26358695652173997</x:v>
      </x:c>
      <x:c r="H541" s="18">
        <x:v>0.21700981669707001</x:v>
      </x:c>
      <x:c r="I541" s="18">
        <x:v>0.51317996645098996</x:v>
      </x:c>
      <x:c r="J541" s="18">
        <x:v>0.61613200439756</x:v>
      </x:c>
      <x:c r="K541" s="19">
        <x:v>0.24365037893614003</x:v>
      </x:c>
      <x:c r="L541" s="19">
        <x:v>0.24365037893614003</x:v>
      </x:c>
      <x:c r="M541" s="18">
        <x:v>0.31974183014349999</x:v>
      </x:c>
      <x:c r="N541" s="18">
        <x:v>0.31974183014349999</x:v>
      </x:c>
      <x:c r="O541" s="13">
        <x:v>1.3488339266187037</x:v>
      </x:c>
      <x:c r="P541" s="26" t="n">
        <x:v>1.5218</x:v>
      </x:c>
      <x:c r="Q541" s="26" t="n">
        <x:v>1.4218</x:v>
      </x:c>
    </x:row>
    <x:row r="542">
      <x:c r="A542" s="9">
        <x:v>44644</x:v>
      </x:c>
      <x:c r="B542" s="8">
        <x:v>56.721915285450997</x:v>
      </x:c>
      <x:c r="C542" s="8">
        <x:v>39.330306469920998</x:v>
      </x:c>
      <x:c r="D542" s="8">
        <x:v>94.384615384615003</x:v>
      </x:c>
      <x:c r="E542" s="8">
        <x:v>108.5546875</x:v>
      </x:c>
      <x:c r="F542" s="23">
        <x:v>1.7474788115999675</x:v>
      </x:c>
      <x:c r="G542" s="18">
        <x:v>0.26694373401534999</x:v>
      </x:c>
      <x:c r="H542" s="18">
        <x:v>0.22300408305099001</x:v>
      </x:c>
      <x:c r="I542" s="18">
        <x:v>0.52240594296669007</x:v>
      </x:c>
      <x:c r="J542" s="18">
        <x:v>0.62743948412195993</x:v>
      </x:c>
      <x:c r="K542" s="19">
        <x:v>0.25146601430241</x:v>
      </x:c>
      <x:c r="L542" s="19">
        <x:v>0.25146601430241</x:v>
      </x:c>
      <x:c r="M542" s="18">
        <x:v>0.32397307009491</x:v>
      </x:c>
      <x:c r="N542" s="18">
        <x:v>0.32397307009491</x:v>
      </x:c>
      <x:c r="O542" s="13">
        <x:v>1.3385513787017413</x:v>
      </x:c>
      <x:c r="P542" s="26" t="n">
        <x:v>1.5225</x:v>
      </x:c>
      <x:c r="Q542" s="26" t="n">
        <x:v>1.4365</x:v>
      </x:c>
    </x:row>
    <x:row r="543">
      <x:c r="A543" s="9">
        <x:v>44645</x:v>
      </x:c>
      <x:c r="B543" s="8">
        <x:v>54.75751995089</x:v>
      </x:c>
      <x:c r="C543" s="8">
        <x:v>36.662883087400999</x:v>
      </x:c>
      <x:c r="D543" s="8">
        <x:v>94.076923076922995</x:v>
      </x:c>
      <x:c r="E543" s="8">
        <x:v>104.541015625</x:v>
      </x:c>
      <x:c r="F543" s="23">
        <x:v>1.7250958543505348</x:v>
      </x:c>
      <x:c r="G543" s="18">
        <x:v>0.26182864450128002</x:v>
      </x:c>
      <x:c r="H543" s="18">
        <x:v>0.21831291807835998</x:v>
      </x:c>
      <x:c r="I543" s="18">
        <x:v>0.51365923795830004</x:v>
      </x:c>
      <x:c r="J543" s="18">
        <x:v>0.62006868251011005</x:v>
      </x:c>
      <x:c r="K543" s="19">
        <x:v>0.23958428124998998</x:v>
      </x:c>
      <x:c r="L543" s="19">
        <x:v>0.23958428124998998</x:v>
      </x:c>
      <x:c r="M543" s="18">
        <x:v>0.30768649203295001</x:v>
      </x:c>
      <x:c r="N543" s="18">
        <x:v>0.30768649203295001</x:v>
      </x:c>
      <x:c r="O543" s="13">
        <x:v>1.3236100563465687</x:v>
      </x:c>
      <x:c r="P543" s="26" t="n">
        <x:v>1.5231</x:v>
      </x:c>
      <x:c r="Q543" s="26" t="n">
        <x:v>1.444</x:v>
      </x:c>
    </x:row>
    <x:row r="544">
      <x:c r="A544" s="9">
        <x:v>44648</x:v>
      </x:c>
      <x:c r="B544" s="8">
        <x:v>52.854511970533999</x:v>
      </x:c>
      <x:c r="C544" s="8">
        <x:v>35.073779795687003</x:v>
      </x:c>
      <x:c r="D544" s="8">
        <x:v>93.307692307691994</x:v>
      </x:c>
      <x:c r="E544" s="8">
        <x:v>99.70703125</x:v>
      </x:c>
      <x:c r="F544" s="23">
        <x:v>1.7023575383097826</x:v>
      </x:c>
      <x:c r="G544" s="18">
        <x:v>0.23745204603581002</x:v>
      </x:c>
      <x:c r="H544" s="18">
        <x:v>0.19720267570149999</x:v>
      </x:c>
      <x:c r="I544" s="18">
        <x:v>0.50083872513779004</x:v>
      </x:c>
      <x:c r="J544" s="18">
        <x:v>0.59804003693110996</x:v>
      </x:c>
      <x:c r="K544" s="19">
        <x:v>0.22503543629075001</x:v>
      </x:c>
      <x:c r="L544" s="19">
        <x:v>0.22503543629075001</x:v>
      </x:c>
      <x:c r="M544" s="18">
        <x:v>0.30263804719241999</x:v>
      </x:c>
      <x:c r="N544" s="18">
        <x:v>0.30263804719241999</x:v>
      </x:c>
      <x:c r="O544" s="13">
        <x:v>1.3173004982294174</x:v>
      </x:c>
      <x:c r="P544" s="26" t="n">
        <x:v>1.5235</x:v>
      </x:c>
      <x:c r="Q544" s="26" t="n">
        <x:v>1.4317</x:v>
      </x:c>
    </x:row>
    <x:row r="545">
      <x:c r="A545" s="9">
        <x:v>44649</x:v>
      </x:c>
      <x:c r="B545" s="8">
        <x:v>52.363413136894003</x:v>
      </x:c>
      <x:c r="C545" s="8">
        <x:v>34.619750283767999</x:v>
      </x:c>
      <x:c r="D545" s="8">
        <x:v>99.538461538462002</x:v>
      </x:c>
      <x:c r="E545" s="8">
        <x:v>98.49609375</x:v>
      </x:c>
      <x:c r="F545" s="23">
        <x:v>1.7125442967728099</x:v>
      </x:c>
      <x:c r="G545" s="18">
        <x:v>0.23129795396418998</x:v>
      </x:c>
      <x:c r="H545" s="18">
        <x:v>0.18808096603248997</x:v>
      </x:c>
      <x:c r="I545" s="18">
        <x:v>0.49808291397075999</x:v>
      </x:c>
      <x:c r="J545" s="18">
        <x:v>0.59720244583184001</x:v>
      </x:c>
      <x:c r="K545" s="19">
        <x:v>0.21559388995898002</x:v>
      </x:c>
      <x:c r="L545" s="19">
        <x:v>0.21559388995898002</x:v>
      </x:c>
      <x:c r="M545" s="18">
        <x:v>0.29627596305905002</x:v>
      </x:c>
      <x:c r="N545" s="18">
        <x:v>0.29627596305905002</x:v>
      </x:c>
      <x:c r="O545" s="13">
        <x:v>1.3120298971462137</x:v>
      </x:c>
      <x:c r="P545" s="26" t="n">
        <x:v>1.5236</x:v>
      </x:c>
      <x:c r="Q545" s="26" t="n">
        <x:v>1.4225</x:v>
      </x:c>
    </x:row>
    <x:row r="546">
      <x:c r="A546" s="9">
        <x:v>44650</x:v>
      </x:c>
      <x:c r="B546" s="8">
        <x:v>55.923879680786001</x:v>
      </x:c>
      <x:c r="C546" s="8">
        <x:v>38.251986379115003</x:v>
      </x:c>
      <x:c r="D546" s="8">
        <x:v>100</x:v>
      </x:c>
      <x:c r="E546" s="8">
        <x:v>105.517578125</x:v>
      </x:c>
      <x:c r="F546" s="23">
        <x:v>1.7492336104622526</x:v>
      </x:c>
      <x:c r="G546" s="18">
        <x:v>0.23393542199487999</x:v>
      </x:c>
      <x:c r="H546" s="18">
        <x:v>0.18686473807662002</x:v>
      </x:c>
      <x:c r="I546" s="18">
        <x:v>0.49281092739037002</x:v>
      </x:c>
      <x:c r="J546" s="18">
        <x:v>0.59535974542888004</x:v>
      </x:c>
      <x:c r="K546" s="19">
        <x:v>0.20812594428665998</x:v>
      </x:c>
      <x:c r="L546" s="19">
        <x:v>0.20812594428665998</x:v>
      </x:c>
      <x:c r="M546" s="18">
        <x:v>0.28550822785282004</x:v>
      </x:c>
      <x:c r="N546" s="18">
        <x:v>0.28550822785282004</x:v>
      </x:c>
      <x:c r="O546" s="13">
        <x:v>1.3369303753830502</x:v>
      </x:c>
      <x:c r="P546" s="26" t="n">
        <x:v>1.5247</x:v>
      </x:c>
      <x:c r="Q546" s="26" t="n">
        <x:v>1.4211</x:v>
      </x:c>
    </x:row>
    <x:row r="547">
      <x:c r="A547" s="9">
        <x:v>44651</x:v>
      </x:c>
      <x:c r="B547" s="8">
        <x:v>53.529772866789003</x:v>
      </x:c>
      <x:c r="C547" s="8">
        <x:v>36.038592508512998</x:v>
      </x:c>
      <x:c r="D547" s="8">
        <x:v>96.153846153846004</x:v>
      </x:c>
      <x:c r="E547" s="8">
        <x:v>99.2578125</x:v>
      </x:c>
      <x:c r="F547" s="23">
        <x:v>1.71245006007287</x:v>
      </x:c>
      <x:c r="G547" s="18">
        <x:v>0.26190856777494004</x:v>
      </x:c>
      <x:c r="H547" s="18">
        <x:v>0.21709669012249003</x:v>
      </x:c>
      <x:c r="I547" s="18">
        <x:v>0.51581595974118999</x:v>
      </x:c>
      <x:c r="J547" s="18">
        <x:v>0.62408911972488001</x:v>
      </x:c>
      <x:c r="K547" s="19">
        <x:v>0.23310722246482002</x:v>
      </x:c>
      <x:c r="L547" s="19">
        <x:v>0.23310722246482002</x:v>
      </x:c>
      <x:c r="M547" s="18">
        <x:v>0.30515911038562998</x:v>
      </x:c>
      <x:c r="N547" s="18">
        <x:v>0.30515911038562998</x:v>
      </x:c>
      <x:c r="O547" s="13">
        <x:v>1.326819160627845</x:v>
      </x:c>
      <x:c r="P547" s="26" t="n">
        <x:v>1.5247</x:v>
      </x:c>
      <x:c r="Q547" s="26" t="n">
        <x:v>1.4226</x:v>
      </x:c>
    </x:row>
    <x:row r="548">
      <x:c r="A548" s="9">
        <x:v>44652</x:v>
      </x:c>
      <x:c r="B548" s="8">
        <x:v>54.818907305095003</x:v>
      </x:c>
      <x:c r="C548" s="8">
        <x:v>36.435868331442002</x:v>
      </x:c>
      <x:c r="D548" s="8">
        <x:v>101.38461538462001</x:v>
      </x:c>
      <x:c r="E548" s="8">
        <x:v>100.693359375</x:v>
      </x:c>
      <x:c r="F548" s="23">
        <x:v>1.7333318759903924</x:v>
      </x:c>
      <x:c r="G548" s="18">
        <x:v>0.25191815856777</x:v>
      </x:c>
      <x:c r="H548" s="18">
        <x:v>0.20866996785683001</x:v>
      </x:c>
      <x:c r="I548" s="18">
        <x:v>0.50575125808770993</x:v>
      </x:c>
      <x:c r="J548" s="18">
        <x:v>0.61026886677983005</x:v>
      </x:c>
      <x:c r="K548" s="19">
        <x:v>0.21645860550853999</x:v>
      </x:c>
      <x:c r="L548" s="19">
        <x:v>0.21645860550853999</x:v>
      </x:c>
      <x:c r="M548" s="18">
        <x:v>0.30251391135677003</x:v>
      </x:c>
      <x:c r="N548" s="18">
        <x:v>0.30251391135677003</x:v>
      </x:c>
      <x:c r="O548" s="13">
        <x:v>1.3311726740554588</x:v>
      </x:c>
      <x:c r="P548" s="26" t="n">
        <x:v>1.526</x:v>
      </x:c>
      <x:c r="Q548" s="26" t="n">
        <x:v>1.4265</x:v>
      </x:c>
    </x:row>
    <x:row r="549">
      <x:c r="A549" s="9">
        <x:v>44657</x:v>
      </x:c>
      <x:c r="B549" s="8">
        <x:v>52.793124616329003</x:v>
      </x:c>
      <x:c r="C549" s="8">
        <x:v>32.179341657207999</x:v>
      </x:c>
      <x:c r="D549" s="8">
        <x:v>100.15384615385</x:v>
      </x:c>
      <x:c r="E549" s="8">
        <x:v>94.375</x:v>
      </x:c>
      <x:c r="F549" s="23">
        <x:v>1.6987532810684676</x:v>
      </x:c>
      <x:c r="G549" s="18">
        <x:v>0.26598465473145999</x:v>
      </x:c>
      <x:c r="H549" s="18">
        <x:v>0.22352532360350999</x:v>
      </x:c>
      <x:c r="I549" s="18">
        <x:v>0.51545650611070992</x:v>
      </x:c>
      <x:c r="J549" s="18">
        <x:v>0.62266521491013005</x:v>
      </x:c>
      <x:c r="K549" s="19">
        <x:v>0.21655542548427001</x:v>
      </x:c>
      <x:c r="L549" s="19">
        <x:v>0.21655542548427001</x:v>
      </x:c>
      <x:c r="M549" s="18">
        <x:v>0.29431942105966002</x:v>
      </x:c>
      <x:c r="N549" s="18">
        <x:v>0.29431942105966002</x:v>
      </x:c>
      <x:c r="O549" s="13">
        <x:v>1.3296983913951324</x:v>
      </x:c>
      <x:c r="P549" s="26" t="n">
        <x:v>1.5277</x:v>
      </x:c>
      <x:c r="Q549" s="26" t="n">
        <x:v>1.4195</x:v>
      </x:c>
    </x:row>
    <x:row r="550">
      <x:c r="A550" s="9">
        <x:v>44658</x:v>
      </x:c>
      <x:c r="B550" s="8">
        <x:v>50.092081031307998</x:v>
      </x:c>
      <x:c r="C550" s="8">
        <x:v>29.738933030647001</x:v>
      </x:c>
      <x:c r="D550" s="8">
        <x:v>93.769230769231001</x:v>
      </x:c>
      <x:c r="E550" s="8">
        <x:v>92.03125</x:v>
      </x:c>
      <x:c r="F550" s="23">
        <x:v>1.6640787370779648</x:v>
      </x:c>
      <x:c r="G550" s="18">
        <x:v>0.26054987212275998</x:v>
      </x:c>
      <x:c r="H550" s="18">
        <x:v>0.21449048735992002</x:v>
      </x:c>
      <x:c r="I550" s="18">
        <x:v>0.51222142343638</x:v>
      </x:c>
      <x:c r="J550" s="18">
        <x:v>0.60624842956505998</x:v>
      </x:c>
      <x:c r="K550" s="19">
        <x:v>0.21506164953576001</x:v>
      </x:c>
      <x:c r="L550" s="19">
        <x:v>0.21506164953576001</x:v>
      </x:c>
      <x:c r="M550" s="18">
        <x:v>0.30697680980270997</x:v>
      </x:c>
      <x:c r="N550" s="18">
        <x:v>0.30697680980270997</x:v>
      </x:c>
      <x:c r="O550" s="13">
        <x:v>1.3040640775326313</x:v>
      </x:c>
      <x:c r="P550" s="26" t="n">
        <x:v>1.5292</x:v>
      </x:c>
      <x:c r="Q550" s="26" t="n">
        <x:v>1.4231</x:v>
      </x:c>
    </x:row>
    <x:row r="551">
      <x:c r="A551" s="9">
        <x:v>44659</x:v>
      </x:c>
      <x:c r="B551" s="8">
        <x:v>48.987108655617</x:v>
      </x:c>
      <x:c r="C551" s="8">
        <x:v>29.795686719637001</x:v>
      </x:c>
      <x:c r="D551" s="8">
        <x:v>93.076923076922995</x:v>
      </x:c>
      <x:c r="E551" s="8">
        <x:v>89.716796875</x:v>
      </x:c>
      <x:c r="F551" s="23">
        <x:v>1.6539412883179425</x:v>
      </x:c>
      <x:c r="G551" s="18">
        <x:v>0.24608375959079001</x:v>
      </x:c>
      <x:c r="H551" s="18">
        <x:v>0.20015637216575002</x:v>
      </x:c>
      <x:c r="I551" s="18">
        <x:v>0.48490294751976998</x:v>
      </x:c>
      <x:c r="J551" s="18">
        <x:v>0.58045062407792003</x:v>
      </x:c>
      <x:c r="K551" s="19">
        <x:v>0.18978739662580998</x:v>
      </x:c>
      <x:c r="L551" s="19">
        <x:v>0.18978739662580998</x:v>
      </x:c>
      <x:c r="M551" s="18">
        <x:v>0.27067206182760001</x:v>
      </x:c>
      <x:c r="N551" s="18">
        <x:v>0.27067206182760001</x:v>
      </x:c>
      <x:c r="O551" s="13">
        <x:v>1.3014782175648349</x:v>
      </x:c>
      <x:c r="P551" s="26" t="n">
        <x:v>1.5295</x:v>
      </x:c>
      <x:c r="Q551" s="26" t="n">
        <x:v>1.4261</x:v>
      </x:c>
    </x:row>
    <x:row r="552">
      <x:c r="A552" s="9">
        <x:v>44662</x:v>
      </x:c>
      <x:c r="B552" s="8">
        <x:v>43.769183548188998</x:v>
      </x:c>
      <x:c r="C552" s="8">
        <x:v>24.404086265606999</x:v>
      </x:c>
      <x:c r="D552" s="8">
        <x:v>92.153846153846004</x:v>
      </x:c>
      <x:c r="E552" s="8">
        <x:v>77.763671875</x:v>
      </x:c>
      <x:c r="F552" s="23">
        <x:v>1.595226969606605</x:v>
      </x:c>
      <x:c r="G552" s="18">
        <x:v>0.25407608695652001</x:v>
      </x:c>
      <x:c r="H552" s="18">
        <x:v>0.20250195465206999</x:v>
      </x:c>
      <x:c r="I552" s="18">
        <x:v>0.49149293074527001</x:v>
      </x:c>
      <x:c r="J552" s="18">
        <x:v>0.58271211999194006</x:v>
      </x:c>
      <x:c r="K552" s="19">
        <x:v>0.18111087180550001</x:v>
      </x:c>
      <x:c r="L552" s="19">
        <x:v>0.18111087180550001</x:v>
      </x:c>
      <x:c r="M552" s="18">
        <x:v>0.25941045228094001</x:v>
      </x:c>
      <x:c r="N552" s="18">
        <x:v>0.25941045228094001</x:v>
      </x:c>
      <x:c r="O552" s="13">
        <x:v>1.2611546531636488</x:v>
      </x:c>
      <x:c r="P552" s="26" t="n">
        <x:v>1.5295</x:v>
      </x:c>
      <x:c r="Q552" s="26" t="n">
        <x:v>1.4374</x:v>
      </x:c>
    </x:row>
    <x:row r="553">
      <x:c r="A553" s="9">
        <x:v>44663</x:v>
      </x:c>
      <x:c r="B553" s="8">
        <x:v>44.198895027623998</x:v>
      </x:c>
      <x:c r="C553" s="8">
        <x:v>26.049943246310999</x:v>
      </x:c>
      <x:c r="D553" s="8">
        <x:v>97.384615384615003</x:v>
      </x:c>
      <x:c r="E553" s="8">
        <x:v>79.62890625</x:v>
      </x:c>
      <x:c r="F553" s="23">
        <x:v>1.618155899771375</x:v>
      </x:c>
      <x:c r="G553" s="18">
        <x:v>0.22202685421995</x:v>
      </x:c>
      <x:c r="H553" s="18">
        <x:v>0.16262705238468</x:v>
      </x:c>
      <x:c r="I553" s="18">
        <x:v>0.44967649173257002</x:v>
      </x:c>
      <x:c r="J553" s="18">
        <x:v>0.53530446443684998</x:v>
      </x:c>
      <x:c r="K553" s="19">
        <x:v>0.13670337502939001</x:v>
      </x:c>
      <x:c r="L553" s="19">
        <x:v>0.13670337502939001</x:v>
      </x:c>
      <x:c r="M553" s="18">
        <x:v>0.22309780623817999</x:v>
      </x:c>
      <x:c r="N553" s="18">
        <x:v>0.22309780623817999</x:v>
      </x:c>
      <x:c r="O553" s="13">
        <x:v>1.2811210765400176</x:v>
      </x:c>
      <x:c r="P553" s="26" t="n">
        <x:v>1.5296</x:v>
      </x:c>
      <x:c r="Q553" s="26" t="n">
        <x:v>1.4443</x:v>
      </x:c>
    </x:row>
    <x:row r="554">
      <x:c r="A554" s="9">
        <x:v>44664</x:v>
      </x:c>
      <x:c r="B554" s="8">
        <x:v>40.515653775322001</x:v>
      </x:c>
      <x:c r="C554" s="8">
        <x:v>23.325766174801</x:v>
      </x:c>
      <x:c r="D554" s="8">
        <x:v>92.153846153846004</x:v>
      </x:c>
      <x:c r="E554" s="8">
        <x:v>77.01171875</x:v>
      </x:c>
      <x:c r="F554" s="23">
        <x:v>1.5825174621349225</x:v>
      </x:c>
      <x:c r="G554" s="18">
        <x:v>0.24168797953964</x:v>
      </x:c>
      <x:c r="H554" s="18">
        <x:v>0.18486664929197999</x:v>
      </x:c>
      <x:c r="I554" s="18">
        <x:v>0.47375988497484001</x:v>
      </x:c>
      <x:c r="J554" s="18">
        <x:v>0.55875701490775997</x:v>
      </x:c>
      <x:c r="K554" s="19">
        <x:v>0.15221494106465999</x:v>
      </x:c>
      <x:c r="L554" s="19">
        <x:v>0.15221494106465999</x:v>
      </x:c>
      <x:c r="M554" s="18">
        <x:v>0.24273360073829997</x:v>
      </x:c>
      <x:c r="N554" s="18">
        <x:v>0.24273360073829997</x:v>
      </x:c>
      <x:c r="O554" s="13">
        <x:v>1.2629432297923662</x:v>
      </x:c>
      <x:c r="P554" s="26" t="n">
        <x:v>1.5302</x:v>
      </x:c>
      <x:c r="Q554" s="26" t="n">
        <x:v>1.4502</x:v>
      </x:c>
    </x:row>
    <x:row r="555">
      <x:c r="A555" s="9">
        <x:v>44665</x:v>
      </x:c>
      <x:c r="B555" s="8">
        <x:v>41.866175567832997</x:v>
      </x:c>
      <x:c r="C555" s="8">
        <x:v>24.517593643586999</x:v>
      </x:c>
      <x:c r="D555" s="8">
        <x:v>97.230769230768999</x:v>
      </x:c>
      <x:c r="E555" s="8">
        <x:v>78.18359375</x:v>
      </x:c>
      <x:c r="F555" s="23">
        <x:v>1.6044953304804725</x:v>
      </x:c>
      <x:c r="G555" s="18">
        <x:v>0.23265664961637</x:v>
      </x:c>
      <x:c r="H555" s="18">
        <x:v>0.17322561028580999</x:v>
      </x:c>
      <x:c r="I555" s="18">
        <x:v>0.46249700455308002</x:v>
      </x:c>
      <x:c r="J555" s="18">
        <x:v>0.54510428016712997</x:v>
      </x:c>
      <x:c r="K555" s="19">
        <x:v>0.12919231842168</x:v>
      </x:c>
      <x:c r="L555" s="19">
        <x:v>0.12919231842168</x:v>
      </x:c>
      <x:c r="M555" s="18">
        <x:v>0.21583882843659002</x:v>
      </x:c>
      <x:c r="N555" s="18">
        <x:v>0.21583882843659002</x:v>
      </x:c>
      <x:c r="O555" s="13">
        <x:v>1.2765463067201626</x:v>
      </x:c>
      <x:c r="P555" s="26" t="n">
        <x:v>1.5311</x:v>
      </x:c>
      <x:c r="Q555" s="26" t="n">
        <x:v>1.4554</x:v>
      </x:c>
    </x:row>
    <x:row r="556">
      <x:c r="A556" s="9">
        <x:v>44666</x:v>
      </x:c>
      <x:c r="B556" s="8">
        <x:v>41.068139963168001</x:v>
      </x:c>
      <x:c r="C556" s="8">
        <x:v>23.552780930760001</x:v>
      </x:c>
      <x:c r="D556" s="8">
        <x:v>94.461538461537998</x:v>
      </x:c>
      <x:c r="E556" s="8">
        <x:v>78.388671875</x:v>
      </x:c>
      <x:c r="F556" s="23">
        <x:v>1.593677828076165</x:v>
      </x:c>
      <x:c r="G556" s="18">
        <x:v>0.24696291560102002</x:v>
      </x:c>
      <x:c r="H556" s="18">
        <x:v>0.18825471288332998</x:v>
      </x:c>
      <x:c r="I556" s="18">
        <x:v>0.47687514977234996</x:v>
      </x:c>
      <x:c r="J556" s="18">
        <x:v>0.56135354723062003</x:v>
      </x:c>
      <x:c r="K556" s="19">
        <x:v>0.14238739019509999</x:v>
      </x:c>
      <x:c r="L556" s="19">
        <x:v>0.14238739019509999</x:v>
      </x:c>
      <x:c r="M556" s="18">
        <x:v>0.22707467394188999</x:v>
      </x:c>
      <x:c r="N556" s="18">
        <x:v>0.22707467394188999</x:v>
      </x:c>
      <x:c r="O556" s="13">
        <x:v>1.2606426753778213</x:v>
      </x:c>
      <x:c r="P556" s="26" t="n">
        <x:v>1.5317</x:v>
      </x:c>
      <x:c r="Q556" s="26" t="n">
        <x:v>1.459</x:v>
      </x:c>
    </x:row>
    <x:row r="557">
      <x:c r="A557" s="9">
        <x:v>44669</x:v>
      </x:c>
      <x:c r="B557" s="8">
        <x:v>43.400859422959002</x:v>
      </x:c>
      <x:c r="C557" s="8">
        <x:v>27.582292849034999</x:v>
      </x:c>
      <x:c r="D557" s="8">
        <x:v>103.07692307692</x:v>
      </x:c>
      <x:c r="E557" s="8">
        <x:v>83.544921875</x:v>
      </x:c>
      <x:c r="F557" s="23">
        <x:v>1.644012493059785</x:v>
      </x:c>
      <x:c r="G557" s="18">
        <x:v>0.24552429667518999</x:v>
      </x:c>
      <x:c r="H557" s="18">
        <x:v>0.18590913039701001</x:v>
      </x:c>
      <x:c r="I557" s="18">
        <x:v>0.45914210400191996</x:v>
      </x:c>
      <x:c r="J557" s="18">
        <x:v>0.54234022956269001</x:v>
      </x:c>
      <x:c r="K557" s="19">
        <x:v>0.12718435475414</x:v>
      </x:c>
      <x:c r="L557" s="19">
        <x:v>0.12718435475414</x:v>
      </x:c>
      <x:c r="M557" s="18">
        <x:v>0.19892846643874001</x:v>
      </x:c>
      <x:c r="N557" s="18">
        <x:v>0.19892846643874001</x:v>
      </x:c>
      <x:c r="O557" s="13">
        <x:v>1.2646420744436386</x:v>
      </x:c>
      <x:c r="P557" s="26" t="n">
        <x:v>1.5303</x:v>
      </x:c>
      <x:c r="Q557" s="26" t="n">
        <x:v>1.4673</x:v>
      </x:c>
    </x:row>
    <x:row r="558">
      <x:c r="A558" s="9">
        <x:v>44670</x:v>
      </x:c>
      <x:c r="B558" s="8">
        <x:v>42.173112338857997</x:v>
      </x:c>
      <x:c r="C558" s="8">
        <x:v>26.560726447219</x:v>
      </x:c>
      <x:c r="D558" s="8">
        <x:v>100.15384615385</x:v>
      </x:c>
      <x:c r="E558" s="8">
        <x:v>79.990234375</x:v>
      </x:c>
      <x:c r="F558" s="23">
        <x:v>1.6221947982873175</x:v>
      </x:c>
      <x:c r="G558" s="18">
        <x:v>0.23561381074168999</x:v>
      </x:c>
      <x:c r="H558" s="18">
        <x:v>0.18556163669532999</x:v>
      </x:c>
      <x:c r="I558" s="18">
        <x:v>0.46069973640066997</x:v>
      </x:c>
      <x:c r="J558" s="18">
        <x:v>0.54317782066196008</x:v>
      </x:c>
      <x:c r="K558" s="19">
        <x:v>0.1363368243012</x:v>
      </x:c>
      <x:c r="L558" s="19">
        <x:v>0.1363368243012</x:v>
      </x:c>
      <x:c r="M558" s="18">
        <x:v>0.20970497122352999</x:v>
      </x:c>
      <x:c r="N558" s="18">
        <x:v>0.20970497122352999</x:v>
      </x:c>
      <x:c r="O558" s="13">
        <x:v>1.2673827083814462</x:v>
      </x:c>
      <x:c r="P558" s="26" t="n">
        <x:v>1.53</x:v>
      </x:c>
      <x:c r="Q558" s="26" t="n">
        <x:v>1.4602</x:v>
      </x:c>
    </x:row>
    <x:row r="559">
      <x:c r="A559" s="9">
        <x:v>44671</x:v>
      </x:c>
      <x:c r="B559" s="8">
        <x:v>40.883977900551997</x:v>
      </x:c>
      <x:c r="C559" s="8">
        <x:v>24.687854710556</x:v>
      </x:c>
      <x:c r="D559" s="8">
        <x:v>95.461538461537998</x:v>
      </x:c>
      <x:c r="E559" s="8">
        <x:v>75.5078125</x:v>
      </x:c>
      <x:c r="F559" s="23">
        <x:v>1.5913529589316151</x:v>
      </x:c>
      <x:c r="G559" s="18">
        <x:v>0.22754156010229998</x:v>
      </x:c>
      <x:c r="H559" s="18">
        <x:v>0.17696116757883998</x:v>
      </x:c>
      <x:c r="I559" s="18">
        <x:v>0.46645099448838001</x:v>
      </x:c>
      <x:c r="J559" s="18">
        <x:v>0.54862216269147002</x:v>
      </x:c>
      <x:c r="K559" s="19">
        <x:v>0.13988656075867001</x:v>
      </x:c>
      <x:c r="L559" s="19">
        <x:v>0.13988656075867001</x:v>
      </x:c>
      <x:c r="M559" s="18">
        <x:v>0.21985633033662</x:v>
      </x:c>
      <x:c r="N559" s="18">
        <x:v>0.21985633033662</x:v>
      </x:c>
      <x:c r="O559" s="13">
        <x:v>1.2458406609660626</x:v>
      </x:c>
      <x:c r="P559" s="26" t="n">
        <x:v>1.5299</x:v>
      </x:c>
      <x:c r="Q559" s="26" t="n">
        <x:v>1.4426</x:v>
      </x:c>
    </x:row>
    <x:row r="560">
      <x:c r="A560" s="9">
        <x:v>44672</x:v>
      </x:c>
      <x:c r="B560" s="8">
        <x:v>38.121546961325997</x:v>
      </x:c>
      <x:c r="C560" s="8">
        <x:v>21.793416572077</x:v>
      </x:c>
      <x:c r="D560" s="8">
        <x:v>87.692307692308006</x:v>
      </x:c>
      <x:c r="E560" s="8">
        <x:v>71.787109375</x:v>
      </x:c>
      <x:c r="F560" s="23">
        <x:v>1.5484859515017775</x:v>
      </x:c>
      <x:c r="G560" s="18">
        <x:v>0.20899936061380997</x:v>
      </x:c>
      <x:c r="H560" s="18">
        <x:v>0.15819650768829999</x:v>
      </x:c>
      <x:c r="I560" s="18">
        <x:v>0.43481907500598999</x:v>
      </x:c>
      <x:c r="J560" s="18">
        <x:v>0.51235446857920008</x:v>
      </x:c>
      <x:c r="K560" s="19">
        <x:v>0.1198517055674</x:v>
      </x:c>
      <x:c r="L560" s="19">
        <x:v>0.1198517055674</x:v>
      </x:c>
      <x:c r="M560" s="18">
        <x:v>0.2063262323532</x:v>
      </x:c>
      <x:c r="N560" s="18">
        <x:v>0.2063262323532</x:v>
      </x:c>
      <x:c r="O560" s="13">
        <x:v>1.2047082136088125</x:v>
      </x:c>
      <x:c r="P560" s="26" t="n">
        <x:v>1.5304</x:v>
      </x:c>
      <x:c r="Q560" s="26" t="n">
        <x:v>1.4558</x:v>
      </x:c>
    </x:row>
    <x:row r="561">
      <x:c r="A561" s="9">
        <x:v>44673</x:v>
      </x:c>
      <x:c r="B561" s="8">
        <x:v>38.060159607121001</x:v>
      </x:c>
      <x:c r="C561" s="8">
        <x:v>20.034052213393998</x:v>
      </x:c>
      <x:c r="D561" s="8">
        <x:v>84.153846153846004</x:v>
      </x:c>
      <x:c r="E561" s="8">
        <x:v>68.5546875</x:v>
      </x:c>
      <x:c r="F561" s="23">
        <x:v>1.5270068636859024</x:v>
      </x:c>
      <x:c r="G561" s="18">
        <x:v>0.18917838874680001</x:v>
      </x:c>
      <x:c r="H561" s="18">
        <x:v>0.13630440448267001</x:v>
      </x:c>
      <x:c r="I561" s="18">
        <x:v>0.3868919242751</x:v>
      </x:c>
      <x:c r="J561" s="18">
        <x:v>0.46771086362855002</x:v>
      </x:c>
      <x:c r="K561" s="19">
        <x:v>7.4429467186560003E-2</x:v>
      </x:c>
      <x:c r="L561" s="19">
        <x:v>7.4429467186560003E-2</x:v>
      </x:c>
      <x:c r="M561" s="18">
        <x:v>0.15436059668213001</x:v>
      </x:c>
      <x:c r="N561" s="18">
        <x:v>0.15436059668213001</x:v>
      </x:c>
      <x:c r="O561" s="13">
        <x:v>1.1967643215698003</x:v>
      </x:c>
      <x:c r="P561" s="26" t="n">
        <x:v>1.5304</x:v>
      </x:c>
      <x:c r="Q561" s="26" t="n">
        <x:v>1.4631</x:v>
      </x:c>
    </x:row>
    <x:row r="562">
      <x:c r="A562" s="9">
        <x:v>44676</x:v>
      </x:c>
      <x:c r="B562" s="8">
        <x:v>31.246163290361999</x:v>
      </x:c>
      <x:c r="C562" s="8">
        <x:v>12.883087400680999</x:v>
      </x:c>
      <x:c r="D562" s="8">
        <x:v>73.615384615384997</x:v>
      </x:c>
      <x:c r="E562" s="8">
        <x:v>56.69921875</x:v>
      </x:c>
      <x:c r="F562" s="23">
        <x:v>1.43610963514107</x:v>
      </x:c>
      <x:c r="G562" s="18">
        <x:v>0.19781010230179</x:v>
      </x:c>
      <x:c r="H562" s="18">
        <x:v>0.13873686039441002</x:v>
      </x:c>
      <x:c r="I562" s="18">
        <x:v>0.37898394440451</x:v>
      </x:c>
      <x:c r="J562" s="18">
        <x:v>0.46720830893813003</x:v>
      </x:c>
      <x:c r="K562" s="19">
        <x:v>5.8339029066291001E-2</x:v>
      </x:c>
      <x:c r="L562" s="19">
        <x:v>5.8339029066291001E-2</x:v>
      </x:c>
      <x:c r="M562" s="18">
        <x:v>0.13734864919348999</x:v>
      </x:c>
      <x:c r="N562" s="18">
        <x:v>0.13734864919348999</x:v>
      </x:c>
      <x:c r="O562" s="13">
        <x:v>1.1179326391922253</x:v>
      </x:c>
      <x:c r="P562" s="26" t="n">
        <x:v>1.5318</x:v>
      </x:c>
      <x:c r="Q562" s="26" t="n">
        <x:v>1.457</x:v>
      </x:c>
    </x:row>
    <x:row r="563">
      <x:c r="A563" s="9">
        <x:v>44677</x:v>
      </x:c>
      <x:c r="B563" s="8">
        <x:v>29.527317372620999</x:v>
      </x:c>
      <x:c r="C563" s="8">
        <x:v>10.61293984109</x:v>
      </x:c>
      <x:c r="D563" s="8">
        <x:v>67.615384615384997</x:v>
      </x:c>
      <x:c r="E563" s="8">
        <x:v>52.79296875</x:v>
      </x:c>
      <x:c r="F563" s="23">
        <x:v>1.40137152644774</x:v>
      </x:c>
      <x:c r="G563" s="18">
        <x:v>0.14362212276215</x:v>
      </x:c>
      <x:c r="H563" s="18">
        <x:v>8.4527842932847014E-2</x:v>
      </x:c>
      <x:c r="I563" s="18">
        <x:v>0.28983944404505002</x:v>
      </x:c>
      <x:c r="J563" s="18">
        <x:v>0.38110394507516998</x:v>
      </x:c>
      <x:c r="K563" s="19">
        <x:v>-2.4326261403516E-2</x:v>
      </x:c>
      <x:c r="L563" s="19">
        <x:v>-2.4326261403516E-2</x:v>
      </x:c>
      <x:c r="M563" s="18">
        <x:v>4.6510140764808999E-2</x:v>
      </x:c>
      <x:c r="N563" s="18">
        <x:v>4.6510140764808999E-2</x:v>
      </x:c>
      <x:c r="O563" s="13">
        <x:v>1.0896356657324979</x:v>
      </x:c>
      <x:c r="P563" s="26" t="n">
        <x:v>1.5319</x:v>
      </x:c>
      <x:c r="Q563" s="26" t="n">
        <x:v>1.4432</x:v>
      </x:c>
    </x:row>
    <x:row r="564">
      <x:c r="A564" s="9">
        <x:v>44678</x:v>
      </x:c>
      <x:c r="B564" s="8">
        <x:v>34.131368937999</x:v>
      </x:c>
      <x:c r="C564" s="8">
        <x:v>17.026106696934999</x:v>
      </x:c>
      <x:c r="D564" s="8">
        <x:v>75.153846153846004</x:v>
      </x:c>
      <x:c r="E564" s="8">
        <x:v>66.611328125</x:v>
      </x:c>
      <x:c r="F564" s="23">
        <x:v>1.4823066247844499</x:v>
      </x:c>
      <x:c r="G564" s="18">
        <x:v>0.13467071611252998</x:v>
      </x:c>
      <x:c r="H564" s="18">
        <x:v>7.3494917904613002E-2</x:v>
      </x:c>
      <x:c r="I564" s="18">
        <x:v>0.25653007428708002</x:v>
      </x:c>
      <x:c r="J564" s="18">
        <x:v>0.34944300197030004</x:v>
      </x:c>
      <x:c r="K564" s="19">
        <x:v>-5.3975160556799004E-2</x:v>
      </x:c>
      <x:c r="L564" s="19">
        <x:v>-5.3975160556799004E-2</x:v>
      </x:c>
      <x:c r="M564" s="18">
        <x:v>5.4484683495287997E-3</x:v>
      </x:c>
      <x:c r="N564" s="18">
        <x:v>5.4484683495287997E-3</x:v>
      </x:c>
      <x:c r="O564" s="13">
        <x:v>1.1316167051219042</x:v>
      </x:c>
      <x:c r="P564" s="26" t="n">
        <x:v>1.5317</x:v>
      </x:c>
      <x:c r="Q564" s="26" t="n">
        <x:v>1.445</x:v>
      </x:c>
    </x:row>
    <x:row r="565">
      <x:c r="A565" s="9">
        <x:v>44679</x:v>
      </x:c>
      <x:c r="B565" s="8">
        <x:v>33.763044812769003</x:v>
      </x:c>
      <x:c r="C565" s="8">
        <x:v>16.628830874007001</x:v>
      </x:c>
      <x:c r="D565" s="8">
        <x:v>71.846153846153996</x:v>
      </x:c>
      <x:c r="E565" s="8">
        <x:v>68.837890625</x:v>
      </x:c>
      <x:c r="F565" s="23">
        <x:v>1.4776898003948249</x:v>
      </x:c>
      <x:c r="G565" s="18">
        <x:v>0.16328324808184</x:v>
      </x:c>
      <x:c r="H565" s="18">
        <x:v>0.11102423768569</x:v>
      </x:c>
      <x:c r="I565" s="18">
        <x:v>0.30733285406183003</x:v>
      </x:c>
      <x:c r="J565" s="18">
        <x:v>0.40296507252691</x:v>
      </x:c>
      <x:c r="K565" s="19">
        <x:v>-4.7270601772973E-3</x:v>
      </x:c>
      <x:c r="L565" s="19">
        <x:v>-4.7270601772973E-3</x:v>
      </x:c>
      <x:c r="M565" s="18">
        <x:v>3.8891174486779E-2</x:v>
      </x:c>
      <x:c r="N565" s="18">
        <x:v>3.8891174486779E-2</x:v>
      </x:c>
      <x:c r="O565" s="13">
        <x:v>1.1262822086890087</x:v>
      </x:c>
      <x:c r="P565" s="26" t="n">
        <x:v>1.5314</x:v>
      </x:c>
      <x:c r="Q565" s="26" t="n">
        <x:v>1.4423</x:v>
      </x:c>
    </x:row>
    <x:row r="566">
      <x:c r="A566" s="9">
        <x:v>44680</x:v>
      </x:c>
      <x:c r="B566" s="8">
        <x:v>39.410681399631997</x:v>
      </x:c>
      <x:c r="C566" s="8">
        <x:v>21.679909194097998</x:v>
      </x:c>
      <x:c r="D566" s="8">
        <x:v>70.307692307691994</x:v>
      </x:c>
      <x:c r="E566" s="8">
        <x:v>77.314453125</x:v>
      </x:c>
      <x:c r="F566" s="23">
        <x:v>1.521781840066055</x:v>
      </x:c>
      <x:c r="G566" s="18">
        <x:v>0.17239450127876998</x:v>
      </x:c>
      <x:c r="H566" s="18">
        <x:v>0.11780036486839</x:v>
      </x:c>
      <x:c r="I566" s="18">
        <x:v>0.30637431104720997</x:v>
      </x:c>
      <x:c r="J566" s="18">
        <x:v>0.40422145913724</x:v>
      </x:c>
      <x:c r="K566" s="19">
        <x:v>-1.3135452942348001E-2</x:v>
      </x:c>
      <x:c r="L566" s="19">
        <x:v>-1.3135452942348001E-2</x:v>
      </x:c>
      <x:c r="M566" s="18">
        <x:v>1.7868969532578001E-2</x:v>
      </x:c>
      <x:c r="N566" s="18">
        <x:v>1.7868969532578001E-2</x:v>
      </x:c>
      <x:c r="O566" s="13">
        <x:v>1.167769977210644</x:v>
      </x:c>
      <x:c r="P566" s="26" t="n">
        <x:v>1.5322</x:v>
      </x:c>
      <x:c r="Q566" s="26" t="n">
        <x:v>1.4614</x:v>
      </x:c>
    </x:row>
    <x:row r="567">
      <x:c r="A567" s="9">
        <x:v>44686</x:v>
      </x:c>
      <x:c r="B567" s="8">
        <x:v>40.638428483732</x:v>
      </x:c>
      <x:c r="C567" s="8">
        <x:v>22.871736662882999</x:v>
      </x:c>
      <x:c r="D567" s="8">
        <x:v>70.846153846153996</x:v>
      </x:c>
      <x:c r="E567" s="8">
        <x:v>76.337890625</x:v>
      </x:c>
      <x:c r="F567" s="23">
        <x:v>1.5267355240444225</x:v>
      </x:c>
      <x:c r="G567" s="18">
        <x:v>0.19820971867008003</x:v>
      </x:c>
      <x:c r="H567" s="18">
        <x:v>0.14229867083659001</x:v>
      </x:c>
      <x:c r="I567" s="18">
        <x:v>0.36232925952552003</x:v>
      </x:c>
      <x:c r="J567" s="18">
        <x:v>0.45146159648789996</x:v>
      </x:c>
      <x:c r="K567" s="19">
        <x:v>3.0080673134145003E-2</x:v>
      </x:c>
      <x:c r="L567" s="19">
        <x:v>3.0080673134145003E-2</x:v>
      </x:c>
      <x:c r="M567" s="18">
        <x:v>6.3849612948386009E-2</x:v>
      </x:c>
      <x:c r="N567" s="18">
        <x:v>6.3849612948386009E-2</x:v>
      </x:c>
      <x:c r="O567" s="13">
        <x:v>1.1810372131069564</x:v>
      </x:c>
      <x:c r="P567" s="26" t="n">
        <x:v>1.5331</x:v>
      </x:c>
      <x:c r="Q567" s="26" t="n">
        <x:v>1.4529</x:v>
      </x:c>
    </x:row>
    <x:row r="568">
      <x:c r="A568" s="9">
        <x:v>44687</x:v>
      </x:c>
      <x:c r="B568" s="8">
        <x:v>37.630448127686002</x:v>
      </x:c>
      <x:c r="C568" s="8">
        <x:v>20.828603859251</x:v>
      </x:c>
      <x:c r="D568" s="8">
        <x:v>66.538461538462002</x:v>
      </x:c>
      <x:c r="E568" s="8">
        <x:v>72.275390625</x:v>
      </x:c>
      <x:c r="F568" s="23">
        <x:v>1.4931822603759974</x:v>
      </x:c>
      <x:c r="G568" s="18">
        <x:v>0.1934942455243</x:v>
      </x:c>
      <x:c r="H568" s="18">
        <x:v>0.14064807575363</x:v>
      </x:c>
      <x:c r="I568" s="18">
        <x:v>0.38173975557153</x:v>
      </x:c>
      <x:c r="J568" s="18">
        <x:v>0.46352290813220004</x:v>
      </x:c>
      <x:c r="K568" s="19">
        <x:v>4.8480959247053E-2</x:v>
      </x:c>
      <x:c r="L568" s="19">
        <x:v>4.8480959247053E-2</x:v>
      </x:c>
      <x:c r="M568" s="18">
        <x:v>8.5965400689942989E-2</x:v>
      </x:c>
      <x:c r="N568" s="18">
        <x:v>8.5965400689942989E-2</x:v>
      </x:c>
      <x:c r="O568" s="13">
        <x:v>1.1623250776153342</x:v>
      </x:c>
      <x:c r="P568" s="26" t="n">
        <x:v>1.5333</x:v>
      </x:c>
      <x:c r="Q568" s="26" t="n">
        <x:v>1.4538</x:v>
      </x:c>
    </x:row>
    <x:row r="569">
      <x:c r="A569" s="9">
        <x:v>44690</x:v>
      </x:c>
      <x:c r="B569" s="8">
        <x:v>38.182934315531</x:v>
      </x:c>
      <x:c r="C569" s="8">
        <x:v>20.601589103292</x:v>
      </x:c>
      <x:c r="D569" s="8">
        <x:v>68</x:v>
      </x:c>
      <x:c r="E569" s="8">
        <x:v>69.58984375</x:v>
      </x:c>
      <x:c r="F569" s="23">
        <x:v>1.4909359179220574</x:v>
      </x:c>
      <x:c r="G569" s="18">
        <x:v>0.16520140664961999</x:v>
      </x:c>
      <x:c r="H569" s="18">
        <x:v>0.11762661801754999</x:v>
      </x:c>
      <x:c r="I569" s="18">
        <x:v>0.35693745506829999</x:v>
      </x:c>
      <x:c r="J569" s="18">
        <x:v>0.43479353383620001</x:v>
      </x:c>
      <x:c r="K569" s="19">
        <x:v>3.5505250283229997E-2</x:v>
      </x:c>
      <x:c r="L569" s="19">
        <x:v>3.5505250283229997E-2</x:v>
      </x:c>
      <x:c r="M569" s="18">
        <x:v>7.6515553392272007E-2</x:v>
      </x:c>
      <x:c r="N569" s="18">
        <x:v>7.6515553392272007E-2</x:v>
      </x:c>
      <x:c r="O569" s="13">
        <x:v>1.170159967412677</x:v>
      </x:c>
      <x:c r="P569" s="26" t="n">
        <x:v>1.5344</x:v>
      </x:c>
      <x:c r="Q569" s="26" t="n">
        <x:v>1.4568</x:v>
      </x:c>
    </x:row>
    <x:row r="570">
      <x:c r="A570" s="9">
        <x:v>44691</x:v>
      </x:c>
      <x:c r="B570" s="8">
        <x:v>40.024554941681998</x:v>
      </x:c>
      <x:c r="C570" s="8">
        <x:v>23.66628830874</x:v>
      </x:c>
      <x:c r="D570" s="8">
        <x:v>69.615384615384997</x:v>
      </x:c>
      <x:c r="E570" s="8">
        <x:v>76.279296875</x:v>
      </x:c>
      <x:c r="F570" s="23">
        <x:v>1.5239638118520173</x:v>
      </x:c>
      <x:c r="G570" s="18">
        <x:v>0.15497122762148</x:v>
      </x:c>
      <x:c r="H570" s="18">
        <x:v>0.10772304751976</x:v>
      </x:c>
      <x:c r="I570" s="18">
        <x:v>0.36736161035225995</x:v>
      </x:c>
      <x:c r="J570" s="18">
        <x:v>0.43839517553991003</x:v>
      </x:c>
      <x:c r="K570" s="19">
        <x:v>4.9192666901740997E-2</x:v>
      </x:c>
      <x:c r="L570" s="19">
        <x:v>4.9192666901740997E-2</x:v>
      </x:c>
      <x:c r="M570" s="18">
        <x:v>9.722167223226201E-2</x:v>
      </x:c>
      <x:c r="N570" s="18">
        <x:v>9.722167223226201E-2</x:v>
      </x:c>
      <x:c r="O570" s="13">
        <x:v>1.1877110576635497</x:v>
      </x:c>
      <x:c r="P570" s="26" t="n">
        <x:v>1.5353</x:v>
      </x:c>
      <x:c r="Q570" s="26" t="n">
        <x:v>1.4514</x:v>
      </x:c>
    </x:row>
    <x:row r="571">
      <x:c r="A571" s="9">
        <x:v>44692</x:v>
      </x:c>
      <x:c r="B571" s="8">
        <x:v>41.006752608962998</x:v>
      </x:c>
      <x:c r="C571" s="8">
        <x:v>25.425652667423002</x:v>
      </x:c>
      <x:c r="D571" s="8">
        <x:v>69</x:v>
      </x:c>
      <x:c r="E571" s="8">
        <x:v>83.9453125</x:v>
      </x:c>
      <x:c r="F571" s="23">
        <x:v>1.5484442944409649</x:v>
      </x:c>
      <x:c r="G571" s="18">
        <x:v>0.16695971867008003</x:v>
      </x:c>
      <x:c r="H571" s="18">
        <x:v>0.12040656763096001</x:v>
      </x:c>
      <x:c r="I571" s="18">
        <x:v>0.3829379343398</x:v>
      </x:c>
      <x:c r="J571" s="18">
        <x:v>0.45749225231004997</x:v>
      </x:c>
      <x:c r="K571" s="19">
        <x:v>6.8911824305694008E-2</x:v>
      </x:c>
      <x:c r="L571" s="19">
        <x:v>6.8911824305694008E-2</x:v>
      </x:c>
      <x:c r="M571" s="18">
        <x:v>0.11803416987306001</x:v>
      </x:c>
      <x:c r="N571" s="18">
        <x:v>0.11803416987306001</x:v>
      </x:c>
      <x:c r="O571" s="13">
        <x:v>1.1968267016474818</x:v>
      </x:c>
      <x:c r="P571" s="26" t="n">
        <x:v>1.5354</x:v>
      </x:c>
      <x:c r="Q571" s="26" t="n">
        <x:v>1.444</x:v>
      </x:c>
    </x:row>
    <x:row r="572">
      <x:c r="A572" s="9">
        <x:v>44693</x:v>
      </x:c>
      <x:c r="B572" s="8">
        <x:v>41.988950276243003</x:v>
      </x:c>
      <x:c r="C572" s="8">
        <x:v>25.822928490352002</x:v>
      </x:c>
      <x:c r="D572" s="8">
        <x:v>68.692307692308006</x:v>
      </x:c>
      <x:c r="E572" s="8">
        <x:v>82.275390625</x:v>
      </x:c>
      <x:c r="F572" s="23">
        <x:v>1.5469489427097574</x:v>
      </x:c>
      <x:c r="G572" s="18">
        <x:v>0.17950767263427</x:v>
      </x:c>
      <x:c r="H572" s="18">
        <x:v>0.13604378420641</x:v>
      </x:c>
      <x:c r="I572" s="18">
        <x:v>0.39060627845675</x:v>
      </x:c>
      <x:c r="J572" s="18">
        <x:v>0.46879973203446001</x:v>
      </x:c>
      <x:c r="K572" s="19">
        <x:v>7.8317337080632002E-2</x:v>
      </x:c>
      <x:c r="L572" s="19">
        <x:v>7.8317337080632002E-2</x:v>
      </x:c>
      <x:c r="M572" s="18">
        <x:v>0.12151073584335</x:v>
      </x:c>
      <x:c r="N572" s="18">
        <x:v>0.12151073584335</x:v>
      </x:c>
      <x:c r="O572" s="13">
        <x:v>1.2009304505638922</x:v>
      </x:c>
      <x:c r="P572" s="26" t="n">
        <x:v>1.5363</x:v>
      </x:c>
      <x:c r="Q572" s="26" t="n">
        <x:v>1.4525</x:v>
      </x:c>
    </x:row>
    <x:row r="573">
      <x:c r="A573" s="9">
        <x:v>44694</x:v>
      </x:c>
      <x:c r="B573" s="8">
        <x:v>42.848373235114003</x:v>
      </x:c>
      <x:c r="C573" s="8">
        <x:v>26.33371169126</x:v>
      </x:c>
      <x:c r="D573" s="8">
        <x:v>66.307692307691994</x:v>
      </x:c>
      <x:c r="E573" s="8">
        <x:v>84.072265625</x:v>
      </x:c>
      <x:c r="F573" s="23">
        <x:v>1.5489051071476649</x:v>
      </x:c>
      <x:c r="G573" s="18">
        <x:v>0.17679028132991997</x:v>
      </x:c>
      <x:c r="H573" s="18">
        <x:v>0.13387194857092999</x:v>
      </x:c>
      <x:c r="I573" s="18">
        <x:v>0.39635753654445</x:v>
      </x:c>
      <x:c r="J573" s="18">
        <x:v>0.47039115505362</x:v>
      </x:c>
      <x:c r="K573" s="19">
        <x:v>8.3983640837048998E-2</x:v>
      </x:c>
      <x:c r="L573" s="19">
        <x:v>8.3983640837048998E-2</x:v>
      </x:c>
      <x:c r="M573" s="18">
        <x:v>0.13103270066906</x:v>
      </x:c>
      <x:c r="N573" s="18">
        <x:v>0.13103270066906</x:v>
      </x:c>
      <x:c r="O573" s="13">
        <x:v>1.2096833131360265</x:v>
      </x:c>
      <x:c r="P573" s="26" t="n">
        <x:v>1.5368</x:v>
      </x:c>
      <x:c r="Q573" s="26" t="n">
        <x:v>1.4397</x:v>
      </x:c>
    </x:row>
    <x:row r="574">
      <x:c r="A574" s="9">
        <x:v>44697</x:v>
      </x:c>
      <x:c r="B574" s="8">
        <x:v>41.866175567832997</x:v>
      </x:c>
      <x:c r="C574" s="8">
        <x:v>25.368898978434</x:v>
      </x:c>
      <x:c r="D574" s="8">
        <x:v>69.769230769231001</x:v>
      </x:c>
      <x:c r="E574" s="8">
        <x:v>81.923828125</x:v>
      </x:c>
      <x:c r="F574" s="23">
        <x:v>1.5473203336012449</x:v>
      </x:c>
      <x:c r="G574" s="18">
        <x:v>0.18526214833760002</x:v>
      </x:c>
      <x:c r="H574" s="18">
        <x:v>0.14125618973155998</x:v>
      </x:c>
      <x:c r="I574" s="18">
        <x:v>0.41097531751737004</x:v>
      </x:c>
      <x:c r="J574" s="18">
        <x:v>0.48370885338541003</x:v>
      </x:c>
      <x:c r="K574" s="19">
        <x:v>9.0646902937345994E-2</x:v>
      </x:c>
      <x:c r="L574" s="19">
        <x:v>9.0646902937345994E-2</x:v>
      </x:c>
      <x:c r="M574" s="18">
        <x:v>0.13748509512078999</x:v>
      </x:c>
      <x:c r="N574" s="18">
        <x:v>0.13748509512078999</x:v>
      </x:c>
      <x:c r="O574" s="13">
        <x:v>1.209914004482745</x:v>
      </x:c>
      <x:c r="P574" s="26" t="n">
        <x:v>1.5374</x:v>
      </x:c>
      <x:c r="Q574" s="26" t="n">
        <x:v>1.4296</x:v>
      </x:c>
    </x:row>
    <x:row r="575">
      <x:c r="A575" s="9">
        <x:v>44698</x:v>
      </x:c>
      <x:c r="B575" s="8">
        <x:v>43.523634131369</x:v>
      </x:c>
      <x:c r="C575" s="8">
        <x:v>27.809307604994</x:v>
      </x:c>
      <x:c r="D575" s="8">
        <x:v>68.461538461537998</x:v>
      </x:c>
      <x:c r="E575" s="8">
        <x:v>89.853515625</x:v>
      </x:c>
      <x:c r="F575" s="23">
        <x:v>1.5741199895572526</x:v>
      </x:c>
      <x:c r="G575" s="18">
        <x:v>0.17535166240409</x:v>
      </x:c>
      <x:c r="H575" s="18">
        <x:v>0.13230822691339</x:v>
      </x:c>
      <x:c r="I575" s="18">
        <x:v>0.41816439012700996</x:v>
      </x:c>
      <x:c r="J575" s="18">
        <x:v>0.48731049508912</x:v>
      </x:c>
      <x:c r="K575" s="19">
        <x:v>9.2661369170974991E-2</x:v>
      </x:c>
      <x:c r="L575" s="19">
        <x:v>9.2661369170974991E-2</x:v>
      </x:c>
      <x:c r="M575" s="18">
        <x:v>0.14042726149320001</x:v>
      </x:c>
      <x:c r="N575" s="18">
        <x:v>0.14042726149320001</x:v>
      </x:c>
      <x:c r="O575" s="13">
        <x:v>1.215831167006683</x:v>
      </x:c>
      <x:c r="P575" s="26" t="n">
        <x:v>1.5384</x:v>
      </x:c>
      <x:c r="Q575" s="26" t="n">
        <x:v>1.4328</x:v>
      </x:c>
    </x:row>
    <x:row r="576">
      <x:c r="A576" s="9">
        <x:v>44699</x:v>
      </x:c>
      <x:c r="B576" s="8">
        <x:v>43.462246777163998</x:v>
      </x:c>
      <x:c r="C576" s="8">
        <x:v>27.695800227014999</x:v>
      </x:c>
      <x:c r="D576" s="8">
        <x:v>65.692307692308006</x:v>
      </x:c>
      <x:c r="E576" s="8">
        <x:v>90.185546875</x:v>
      </x:c>
      <x:c r="F576" s="23">
        <x:v>1.5675897539287176</x:v>
      </x:c>
      <x:c r="G576" s="18">
        <x:v>0.18558184143223</x:v>
      </x:c>
      <x:c r="H576" s="18">
        <x:v>0.14742420293632</x:v>
      </x:c>
      <x:c r="I576" s="18">
        <x:v>0.42391564821471001</x:v>
      </x:c>
      <x:c r="J576" s="18">
        <x:v>0.49501633310980997</x:v>
      </x:c>
      <x:c r="K576" s="19">
        <x:v>9.9051721087336994E-2</x:v>
      </x:c>
      <x:c r="L576" s="19">
        <x:v>9.9051721087336994E-2</x:v>
      </x:c>
      <x:c r="M576" s="18">
        <x:v>0.13830393409285999</x:v>
      </x:c>
      <x:c r="N576" s="18">
        <x:v>0.13830393409285999</x:v>
      </x:c>
      <x:c r="O576" s="13">
        <x:v>1.2167277797545575</x:v>
      </x:c>
      <x:c r="P576" s="26" t="n">
        <x:v>1.5393</x:v>
      </x:c>
      <x:c r="Q576" s="26" t="n">
        <x:v>1.4243</x:v>
      </x:c>
    </x:row>
    <x:row r="577">
      <x:c r="A577" s="9">
        <x:v>44700</x:v>
      </x:c>
      <x:c r="B577" s="8">
        <x:v>43.953345610804</x:v>
      </x:c>
      <x:c r="C577" s="8">
        <x:v>29.511918274688</x:v>
      </x:c>
      <x:c r="D577" s="8">
        <x:v>62.846153846154003</x:v>
      </x:c>
      <x:c r="E577" s="8">
        <x:v>93.798828125</x:v>
      </x:c>
      <x:c r="F577" s="23">
        <x:v>1.5752756146416149</x:v>
      </x:c>
      <x:c r="G577" s="18">
        <x:v>0.1809462915601</x:v>
      </x:c>
      <x:c r="H577" s="18">
        <x:v>0.14438363304665</x:v>
      </x:c>
      <x:c r="I577" s="18">
        <x:v>0.41864366163432004</x:v>
      </x:c>
      <x:c r="J577" s="18">
        <x:v>0.49040958210241004</x:v>
      </x:c>
      <x:c r="K577" s="19">
        <x:v>0.1007306046147</x:v>
      </x:c>
      <x:c r="L577" s="19">
        <x:v>0.1007306046147</x:v>
      </x:c>
      <x:c r="M577" s="18">
        <x:v>0.14898893023179</x:v>
      </x:c>
      <x:c r="N577" s="18">
        <x:v>0.14898893023179</x:v>
      </x:c>
      <x:c r="O577" s="13">
        <x:v>1.2251402836495699</x:v>
      </x:c>
      <x:c r="P577" s="26" t="n">
        <x:v>1.5398</x:v>
      </x:c>
      <x:c r="Q577" s="26" t="n">
        <x:v>1.4247</x:v>
      </x:c>
    </x:row>
    <x:row r="578">
      <x:c r="A578" s="9">
        <x:v>44701</x:v>
      </x:c>
      <x:c r="B578" s="8">
        <x:v>44.505831798648998</x:v>
      </x:c>
      <x:c r="C578" s="8">
        <x:v>29.909194097615998</x:v>
      </x:c>
      <x:c r="D578" s="8">
        <x:v>63.538461538462002</x:v>
      </x:c>
      <x:c r="E578" s="8">
        <x:v>94.423828125</x:v>
      </x:c>
      <x:c r="F578" s="23">
        <x:v>1.5809432888993173</x:v>
      </x:c>
      <x:c r="G578" s="18">
        <x:v>0.18654092071611</x:v>
      </x:c>
      <x:c r="H578" s="18">
        <x:v>0.14985665884805999</x:v>
      </x:c>
      <x:c r="I578" s="18">
        <x:v>0.42786963815001</x:v>
      </x:c>
      <x:c r="J578" s="18">
        <x:v>0.49995812052605998</x:v>
      </x:c>
      <x:c r="K578" s="19">
        <x:v>0.1101400332996</x:v>
      </x:c>
      <x:c r="L578" s="19">
        <x:v>0.1101400332996</x:v>
      </x:c>
      <x:c r="M578" s="18">
        <x:v>0.15830843217856</x:v>
      </x:c>
      <x:c r="N578" s="18">
        <x:v>0.15830843217856</x:v>
      </x:c>
      <x:c r="O578" s="13">
        <x:v>1.2419025987318237</x:v>
      </x:c>
      <x:c r="P578" s="26" t="n">
        <x:v>1.5397</x:v>
      </x:c>
      <x:c r="Q578" s="26" t="n">
        <x:v>1.4311</x:v>
      </x:c>
    </x:row>
    <x:row r="579">
      <x:c r="A579" s="9">
        <x:v>44704</x:v>
      </x:c>
      <x:c r="B579" s="8">
        <x:v>44.751381215469998</x:v>
      </x:c>
      <x:c r="C579" s="8">
        <x:v>30.874006810442999</x:v>
      </x:c>
      <x:c r="D579" s="8">
        <x:v>65.769230769231001</x:v>
      </x:c>
      <x:c r="E579" s="8">
        <x:v>97.998046875</x:v>
      </x:c>
      <x:c r="F579" s="23">
        <x:v>1.5984816641753601</x:v>
      </x:c>
      <x:c r="G579" s="18">
        <x:v>0.20644181585678001</x:v>
      </x:c>
      <x:c r="H579" s="18">
        <x:v>0.16792633133523999</x:v>
      </x:c>
      <x:c r="I579" s="18">
        <x:v>0.44716031631919001</x:v>
      </x:c>
      <x:c r="J579" s="18">
        <x:v>0.52240556169328001</x:v>
      </x:c>
      <x:c r="K579" s="19">
        <x:v>0.12509539641672998</x:v>
      </x:c>
      <x:c r="L579" s="19">
        <x:v>0.12509539641672998</x:v>
      </x:c>
      <x:c r="M579" s="18">
        <x:v>0.17054798590831999</x:v>
      </x:c>
      <x:c r="N579" s="18">
        <x:v>0.17054798590831999</x:v>
      </x:c>
      <x:c r="O579" s="13">
        <x:v>1.2519777768391549</x:v>
      </x:c>
      <x:c r="P579" s="26" t="n">
        <x:v>1.541</x:v>
      </x:c>
      <x:c r="Q579" s="26" t="n">
        <x:v>1.4365</x:v>
      </x:c>
    </x:row>
    <x:row r="580">
      <x:c r="A580" s="9">
        <x:v>44705</x:v>
      </x:c>
      <x:c r="B580" s="8">
        <x:v>41.252302025783003</x:v>
      </x:c>
      <x:c r="C580" s="8">
        <x:v>26.560726447219</x:v>
      </x:c>
      <x:c r="D580" s="8">
        <x:v>61.538461538462002</x:v>
      </x:c>
      <x:c r="E580" s="8">
        <x:v>90.693359375</x:v>
      </x:c>
      <x:c r="F580" s="23">
        <x:v>1.5501121234661599</x:v>
      </x:c>
      <x:c r="G580" s="18">
        <x:v>0.20332480818413998</x:v>
      </x:c>
      <x:c r="H580" s="18">
        <x:v>0.16653635652853999</x:v>
      </x:c>
      <x:c r="I580" s="18">
        <x:v>0.45614665708124003</x:v>
      </x:c>
      <x:c r="J580" s="18">
        <x:v>0.52919004943532</x:v>
      </x:c>
      <x:c r="K580" s="19">
        <x:v>0.13947001930830999</x:v>
      </x:c>
      <x:c r="L580" s="19">
        <x:v>0.13947001930830999</x:v>
      </x:c>
      <x:c r="M580" s="18">
        <x:v>0.19084215243369002</x:v>
      </x:c>
      <x:c r="N580" s="18">
        <x:v>0.19084215243369002</x:v>
      </x:c>
      <x:c r="O580" s="13">
        <x:v>1.2072271156212959</x:v>
      </x:c>
      <x:c r="P580" s="26" t="n">
        <x:v>1.5415</x:v>
      </x:c>
      <x:c r="Q580" s="26" t="n">
        <x:v>1.4401</x:v>
      </x:c>
    </x:row>
    <x:row r="581">
      <x:c r="A581" s="9">
        <x:v>44706</x:v>
      </x:c>
      <x:c r="B581" s="8">
        <x:v>42.418661755678002</x:v>
      </x:c>
      <x:c r="C581" s="8">
        <x:v>27.355278093075999</x:v>
      </x:c>
      <x:c r="D581" s="8">
        <x:v>67</x:v>
      </x:c>
      <x:c r="E581" s="8">
        <x:v>89.86328125</x:v>
      </x:c>
      <x:c r="F581" s="23">
        <x:v>1.566593052746885</x:v>
      </x:c>
      <x:c r="G581" s="18">
        <x:v>0.17463235294118001</x:v>
      </x:c>
      <x:c r="H581" s="18">
        <x:v>0.13977934149943999</x:v>
      </x:c>
      <x:c r="I581" s="18">
        <x:v>0.40390606278456997</x:v>
      </x:c>
      <x:c r="J581" s="18">
        <x:v>0.47918586148020997</x:v>
      </x:c>
      <x:c r="K581" s="19">
        <x:v>9.2438701189664005E-2</x:v>
      </x:c>
      <x:c r="L581" s="19">
        <x:v>9.2438701189664005E-2</x:v>
      </x:c>
      <x:c r="M581" s="18">
        <x:v>0.13771795194281999</x:v>
      </x:c>
      <x:c r="N581" s="18">
        <x:v>0.13771795194281999</x:v>
      </x:c>
      <x:c r="O581" s="13">
        <x:v>1.2250993625191926</x:v>
      </x:c>
      <x:c r="P581" s="26" t="n">
        <x:v>1.5418</x:v>
      </x:c>
      <x:c r="Q581" s="26" t="n">
        <x:v>1.4406</x:v>
      </x:c>
    </x:row>
    <x:row r="582">
      <x:c r="A582" s="9">
        <x:v>44707</x:v>
      </x:c>
      <x:c r="B582" s="8">
        <x:v>44.628606507059999</x:v>
      </x:c>
      <x:c r="C582" s="8">
        <x:v>27.922814982974</x:v>
      </x:c>
      <x:c r="D582" s="8">
        <x:v>68.153846153846004</x:v>
      </x:c>
      <x:c r="E582" s="8">
        <x:v>89.12109375</x:v>
      </x:c>
      <x:c r="F582" s="23">
        <x:v>1.5745659034847002</x:v>
      </x:c>
      <x:c r="G582" s="18">
        <x:v>0.18118606138107002</x:v>
      </x:c>
      <x:c r="H582" s="18">
        <x:v>0.14577360785335999</x:v>
      </x:c>
      <x:c r="I582" s="18">
        <x:v>0.42487419122932996</x:v>
      </x:c>
      <x:c r="J582" s="18">
        <x:v>0.50196833913343997</x:v>
      </x:c>
      <x:c r="K582" s="19">
        <x:v>0.11159200960368</x:v>
      </x:c>
      <x:c r="L582" s="19">
        <x:v>0.11159200960368</x:v>
      </x:c>
      <x:c r="M582" s="18">
        <x:v>0.16190434067449</x:v>
      </x:c>
      <x:c r="N582" s="18">
        <x:v>0.16190434067449</x:v>
      </x:c>
      <x:c r="O582" s="13">
        <x:v>1.2317350217123113</x:v>
      </x:c>
      <x:c r="P582" s="26" t="n">
        <x:v>1.5438</x:v>
      </x:c>
      <x:c r="Q582" s="26" t="n">
        <x:v>1.4457</x:v>
      </x:c>
    </x:row>
    <x:row r="583">
      <x:c r="A583" s="9">
        <x:v>44708</x:v>
      </x:c>
      <x:c r="B583" s="8">
        <x:v>44.260282381829001</x:v>
      </x:c>
      <x:c r="C583" s="8">
        <x:v>27.525539160045</x:v>
      </x:c>
      <x:c r="D583" s="8">
        <x:v>67.615384615384997</x:v>
      </x:c>
      <x:c r="E583" s="8">
        <x:v>88.349609375</x:v>
      </x:c>
      <x:c r="F583" s="23">
        <x:v>1.5693770388306474</x:v>
      </x:c>
      <x:c r="G583" s="18">
        <x:v>0.18334398976982003</x:v>
      </x:c>
      <x:c r="H583" s="18">
        <x:v>0.14698983580923</x:v>
      </x:c>
      <x:c r="I583" s="18">
        <x:v>0.43745506829619002</x:v>
      </x:c>
      <x:c r="J583" s="18">
        <x:v>0.51712873779102997</x:v>
      </x:c>
      <x:c r="K583" s="19">
        <x:v>0.11856699969265</x:v>
      </x:c>
      <x:c r="L583" s="19">
        <x:v>0.11856699969265</x:v>
      </x:c>
      <x:c r="M583" s="18">
        <x:v>0.16591427132345998</x:v>
      </x:c>
      <x:c r="N583" s="18">
        <x:v>0.16591427132345998</x:v>
      </x:c>
      <x:c r="O583" s="13">
        <x:v>1.2306659767338137</x:v>
      </x:c>
      <x:c r="P583" s="26" t="n">
        <x:v>1.5442</x:v>
      </x:c>
      <x:c r="Q583" s="26" t="n">
        <x:v>1.4516</x:v>
      </x:c>
    </x:row>
    <x:row r="584">
      <x:c r="A584" s="9">
        <x:v>44711</x:v>
      </x:c>
      <x:c r="B584" s="8">
        <x:v>46.224677716389998</x:v>
      </x:c>
      <x:c r="C584" s="8">
        <x:v>29.341657207718001</x:v>
      </x:c>
      <x:c r="D584" s="8">
        <x:v>68.923076923077005</x:v>
      </x:c>
      <x:c r="E584" s="8">
        <x:v>93.0078125</x:v>
      </x:c>
      <x:c r="F584" s="23">
        <x:v>1.5937430608679626</x:v>
      </x:c>
      <x:c r="G584" s="18">
        <x:v>0.18214514066496001</x:v>
      </x:c>
      <x:c r="H584" s="18">
        <x:v>0.14933541829554001</x:v>
      </x:c>
      <x:c r="I584" s="18">
        <x:v>0.43134435657799997</x:v>
      </x:c>
      <x:c r="J584" s="18">
        <x:v>0.51536979649027004</x:v>
      </x:c>
      <x:c r="K584" s="19">
        <x:v>0.11551228455085999</x:v>
      </x:c>
      <x:c r="L584" s="19">
        <x:v>0.11551228455085999</x:v>
      </x:c>
      <x:c r="M584" s="18">
        <x:v>0.16805426637000997</x:v>
      </x:c>
      <x:c r="N584" s="18">
        <x:v>0.16805426637000997</x:v>
      </x:c>
      <x:c r="O584" s="13">
        <x:v>1.2412922569975062</x:v>
      </x:c>
      <x:c r="P584" s="26" t="n">
        <x:v>1.5433</x:v>
      </x:c>
      <x:c r="Q584" s="26" t="n">
        <x:v>1.4395</x:v>
      </x:c>
    </x:row>
    <x:row r="585">
      <x:c r="A585" s="9">
        <x:v>44712</x:v>
      </x:c>
      <x:c r="B585" s="8">
        <x:v>47.636586863105997</x:v>
      </x:c>
      <x:c r="C585" s="8">
        <x:v>31.044267877412</x:v>
      </x:c>
      <x:c r="D585" s="8">
        <x:v>71.384615384615003</x:v>
      </x:c>
      <x:c r="E585" s="8">
        <x:v>95.5078125</x:v>
      </x:c>
      <x:c r="F585" s="23">
        <x:v>1.6139332065628325</x:v>
      </x:c>
      <x:c r="G585" s="18">
        <x:v>0.19365409207161</x:v>
      </x:c>
      <x:c r="H585" s="18">
        <x:v>0.15784901398662002</x:v>
      </x:c>
      <x:c r="I585" s="18">
        <x:v>0.44092978672417998</x:v>
      </x:c>
      <x:c r="J585" s="18">
        <x:v>0.52592344421762005</x:v>
      </x:c>
      <x:c r="K585" s="19">
        <x:v>0.12849257405156</x:v>
      </x:c>
      <x:c r="L585" s="19">
        <x:v>0.12849257405156</x:v>
      </x:c>
      <x:c r="M585" s="18">
        <x:v>0.17749828543844998</x:v>
      </x:c>
      <x:c r="N585" s="18">
        <x:v>0.17749828543844998</x:v>
      </x:c>
      <x:c r="O585" s="13">
        <x:v>1.2557589523250399</x:v>
      </x:c>
      <x:c r="P585" s="26" t="n">
        <x:v>1.5419</x:v>
      </x:c>
      <x:c r="Q585" s="26" t="n">
        <x:v>1.4367</x:v>
      </x:c>
    </x:row>
    <x:row r="586">
      <x:c r="A586" s="9">
        <x:v>44713</x:v>
      </x:c>
      <x:c r="B586" s="8">
        <x:v>48.189073050951997</x:v>
      </x:c>
      <x:c r="C586" s="8">
        <x:v>31.555051078319998</x:v>
      </x:c>
      <x:c r="D586" s="8">
        <x:v>67.538461538462002</x:v>
      </x:c>
      <x:c r="E586" s="8">
        <x:v>95.78125</x:v>
      </x:c>
      <x:c r="F586" s="23">
        <x:v>1.607659589169335</x:v>
      </x:c>
      <x:c r="G586" s="18">
        <x:v>0.21283567774935999</x:v>
      </x:c>
      <x:c r="H586" s="18">
        <x:v>0.17261749630788001</x:v>
      </x:c>
      <x:c r="I586" s="18">
        <x:v>0.45698538221903001</x:v>
      </x:c>
      <x:c r="J586" s="18">
        <x:v>0.54326157976417</x:v>
      </x:c>
      <x:c r="K586" s="19">
        <x:v>0.14124468096380999</x:v>
      </x:c>
      <x:c r="L586" s="19">
        <x:v>0.14124468096380999</x:v>
      </x:c>
      <x:c r="M586" s="18">
        <x:v>0.18894106031613001</x:v>
      </x:c>
      <x:c r="N586" s="18">
        <x:v>0.18894106031613001</x:v>
      </x:c>
      <x:c r="O586" s="13">
        <x:v>1.2589298674323013</x:v>
      </x:c>
      <x:c r="P586" s="26" t="n">
        <x:v>1.5414</x:v>
      </x:c>
      <x:c r="Q586" s="26" t="n">
        <x:v>1.4272</x:v>
      </x:c>
    </x:row>
    <x:row r="587">
      <x:c r="A587" s="9">
        <x:v>44714</x:v>
      </x:c>
      <x:c r="B587" s="8">
        <x:v>49.785144260282003</x:v>
      </x:c>
      <x:c r="C587" s="8">
        <x:v>35.357548240636</x:v>
      </x:c>
      <x:c r="D587" s="8">
        <x:v>66</x:v>
      </x:c>
      <x:c r="E587" s="8">
        <x:v>99.697265625</x:v>
      </x:c>
      <x:c r="F587" s="23">
        <x:v>1.627099895314795</x:v>
      </x:c>
      <x:c r="G587" s="18">
        <x:v>0.21315537084399</x:v>
      </x:c>
      <x:c r="H587" s="18">
        <x:v>0.17157501520284998</x:v>
      </x:c>
      <x:c r="I587" s="18">
        <x:v>0.45902228612509</x:v>
      </x:c>
      <x:c r="J587" s="18">
        <x:v>0.54393165258186005</x:v>
      </x:c>
      <x:c r="K587" s="19">
        <x:v>0.14483212152685002</x:v>
      </x:c>
      <x:c r="L587" s="19">
        <x:v>0.14483212152685002</x:v>
      </x:c>
      <x:c r="M587" s="18">
        <x:v>0.19704518582546002</x:v>
      </x:c>
      <x:c r="N587" s="18">
        <x:v>0.19704518582546002</x:v>
      </x:c>
      <x:c r="O587" s="13">
        <x:v>1.267359485767845</x:v>
      </x:c>
      <x:c r="P587" s="26" t="n">
        <x:v>1.5406</x:v>
      </x:c>
      <x:c r="Q587" s="26" t="n">
        <x:v>1.436</x:v>
      </x:c>
    </x:row>
    <x:row r="588">
      <x:c r="A588" s="9">
        <x:v>44718</x:v>
      </x:c>
      <x:c r="B588" s="8">
        <x:v>52.608962553714001</x:v>
      </x:c>
      <x:c r="C588" s="8">
        <x:v>39.273552780930999</x:v>
      </x:c>
      <x:c r="D588" s="8">
        <x:v>65.538461538462002</x:v>
      </x:c>
      <x:c r="E588" s="8">
        <x:v>110.458984375</x:v>
      </x:c>
      <x:c r="F588" s="23">
        <x:v>1.6696999031202675</x:v>
      </x:c>
      <x:c r="G588" s="18">
        <x:v>0.21579283887468001</x:v>
      </x:c>
      <x:c r="H588" s="18">
        <x:v>0.17496307879420001</x:v>
      </x:c>
      <x:c r="I588" s="18">
        <x:v>0.46489336208962001</x:v>
      </x:c>
      <x:c r="J588" s="18">
        <x:v>0.55096741778486003</x:v>
      </x:c>
      <x:c r="K588" s="19">
        <x:v>0.15733709500195001</x:v>
      </x:c>
      <x:c r="L588" s="19">
        <x:v>0.15733709500195001</x:v>
      </x:c>
      <x:c r="M588" s="18">
        <x:v>0.20879249929775001</x:v>
      </x:c>
      <x:c r="N588" s="18">
        <x:v>0.20879249929775001</x:v>
      </x:c>
      <x:c r="O588" s="13">
        <x:v>1.2942925977060789</x:v>
      </x:c>
      <x:c r="P588" s="26" t="n">
        <x:v>1.5393</x:v>
      </x:c>
      <x:c r="Q588" s="26" t="n">
        <x:v>1.4319</x:v>
      </x:c>
    </x:row>
    <x:row r="589">
      <x:c r="A589" s="9">
        <x:v>44719</x:v>
      </x:c>
      <x:c r="B589" s="8">
        <x:v>52.363413136894003</x:v>
      </x:c>
      <x:c r="C589" s="8">
        <x:v>38.138479001135003</x:v>
      </x:c>
      <x:c r="D589" s="8">
        <x:v>67.230769230768999</x:v>
      </x:c>
      <x:c r="E589" s="8">
        <x:v>107.59765625</x:v>
      </x:c>
      <x:c r="F589" s="23">
        <x:v>1.663325794046995</x:v>
      </x:c>
      <x:c r="G589" s="18">
        <x:v>0.24088874680307001</x:v>
      </x:c>
      <x:c r="H589" s="18">
        <x:v>0.19928763791156001</x:v>
      </x:c>
      <x:c r="I589" s="18">
        <x:v>0.50023963575365005</x:v>
      </x:c>
      <x:c r="J589" s="18">
        <x:v>0.58145573338161005</x:v>
      </x:c>
      <x:c r="K589" s="19">
        <x:v>0.18644453876957001</x:v>
      </x:c>
      <x:c r="L589" s="19">
        <x:v>0.18644453876957001</x:v>
      </x:c>
      <x:c r="M589" s="18">
        <x:v>0.22978997512980001</x:v>
      </x:c>
      <x:c r="N589" s="18">
        <x:v>0.22978997512980001</x:v>
      </x:c>
      <x:c r="O589" s="13">
        <x:v>1.2957329447888064</x:v>
      </x:c>
      <x:c r="P589" s="26" t="n">
        <x:v>1.5391</x:v>
      </x:c>
      <x:c r="Q589" s="26" t="n">
        <x:v>1.4292</x:v>
      </x:c>
    </x:row>
    <x:row r="590">
      <x:c r="A590" s="9">
        <x:v>44720</x:v>
      </x:c>
      <x:c r="B590" s="8">
        <x:v>52.793124616329003</x:v>
      </x:c>
      <x:c r="C590" s="8">
        <x:v>37.968217934165999</x:v>
      </x:c>
      <x:c r="D590" s="8">
        <x:v>69.153846153846004</x:v>
      </x:c>
      <x:c r="E590" s="8">
        <x:v>108.92578125</x:v>
      </x:c>
      <x:c r="F590" s="23">
        <x:v>1.6721024248858525</x:v>
      </x:c>
      <x:c r="G590" s="18">
        <x:v>0.24216751918159002</x:v>
      </x:c>
      <x:c r="H590" s="18">
        <x:v>0.20484753713839002</x:v>
      </x:c>
      <x:c r="I590" s="18">
        <x:v>0.51270069494368997</x:v>
      </x:c>
      <x:c r="J590" s="18">
        <x:v>0.59108803090747997</x:v>
      </x:c>
      <x:c r="K590" s="19">
        <x:v>0.1851618088127</x:v>
      </x:c>
      <x:c r="L590" s="19">
        <x:v>0.1851618088127</x:v>
      </x:c>
      <x:c r="M590" s="18">
        <x:v>0.22236807925695001</x:v>
      </x:c>
      <x:c r="N590" s="18">
        <x:v>0.22236807925695001</x:v>
      </x:c>
      <x:c r="O590" s="13">
        <x:v>1.3018803291713361</x:v>
      </x:c>
      <x:c r="P590" s="26" t="n">
        <x:v>1.5391</x:v>
      </x:c>
      <x:c r="Q590" s="26" t="n">
        <x:v>1.4319</x:v>
      </x:c>
    </x:row>
    <x:row r="591">
      <x:c r="A591" s="9">
        <x:v>44721</x:v>
      </x:c>
      <x:c r="B591" s="8">
        <x:v>50.705954573357999</x:v>
      </x:c>
      <x:c r="C591" s="8">
        <x:v>35.017026106697003</x:v>
      </x:c>
      <x:c r="D591" s="8">
        <x:v>71.769230769231001</x:v>
      </x:c>
      <x:c r="E591" s="8">
        <x:v>103.173828125</x:v>
      </x:c>
      <x:c r="F591" s="23">
        <x:v>1.6516650989357151</x:v>
      </x:c>
      <x:c r="G591" s="18">
        <x:v>0.25399616368285999</x:v>
      </x:c>
      <x:c r="H591" s="18">
        <x:v>0.22057162713926001</x:v>
      </x:c>
      <x:c r="I591" s="18">
        <x:v>0.52372393961178998</x:v>
      </x:c>
      <x:c r="J591" s="18">
        <x:v>0.60273054696355999</x:v>
      </x:c>
      <x:c r="K591" s="19">
        <x:v>0.18714801942076001</x:v>
      </x:c>
      <x:c r="L591" s="19">
        <x:v>0.18714801942076001</x:v>
      </x:c>
      <x:c r="M591" s="18">
        <x:v>0.21986215856585001</x:v>
      </x:c>
      <x:c r="N591" s="18">
        <x:v>0.21986215856585001</x:v>
      </x:c>
      <x:c r="O591" s="13">
        <x:v>1.2843282067628174</x:v>
      </x:c>
      <x:c r="P591" s="26" t="n">
        <x:v>1.5398</x:v>
      </x:c>
      <x:c r="Q591" s="26" t="n">
        <x:v>1.4366</x:v>
      </x:c>
    </x:row>
    <x:row r="592">
      <x:c r="A592" s="9">
        <x:v>44722</x:v>
      </x:c>
      <x:c r="B592" s="8">
        <x:v>54.573357888274998</x:v>
      </x:c>
      <x:c r="C592" s="8">
        <x:v>38.479001135074</x:v>
      </x:c>
      <x:c r="D592" s="8">
        <x:v>70.692307692308006</x:v>
      </x:c>
      <x:c r="E592" s="8">
        <x:v>107.578125</x:v>
      </x:c>
      <x:c r="F592" s="23">
        <x:v>1.6783069792891425</x:v>
      </x:c>
      <x:c r="G592" s="18">
        <x:v>0.23937020460357999</x:v>
      </x:c>
      <x:c r="H592" s="18">
        <x:v>0.21092867691773001</x:v>
      </x:c>
      <x:c r="I592" s="18">
        <x:v>0.50778816199376997</x:v>
      </x:c>
      <x:c r="J592" s="18">
        <x:v>0.59083675352367993</x:v>
      </x:c>
      <x:c r="K592" s="19">
        <x:v>0.16585895934153999</x:v>
      </x:c>
      <x:c r="L592" s="19">
        <x:v>0.16585895934153999</x:v>
      </x:c>
      <x:c r="M592" s="18">
        <x:v>0.19699196919035</x:v>
      </x:c>
      <x:c r="N592" s="18">
        <x:v>0.19699196919035</x:v>
      </x:c>
      <x:c r="O592" s="13">
        <x:v>1.3093907540057399</x:v>
      </x:c>
      <x:c r="P592" s="26" t="n">
        <x:v>1.5402</x:v>
      </x:c>
      <x:c r="Q592" s="26" t="n">
        <x:v>1.4325</x:v>
      </x:c>
    </x:row>
    <x:row r="593">
      <x:c r="A593" s="9">
        <x:v>44725</x:v>
      </x:c>
      <x:c r="B593" s="8">
        <x:v>56.599140577040998</x:v>
      </x:c>
      <x:c r="C593" s="8">
        <x:v>38.251986379115003</x:v>
      </x:c>
      <x:c r="D593" s="8">
        <x:v>73.153846153846004</x:v>
      </x:c>
      <x:c r="E593" s="8">
        <x:v>109.931640625</x:v>
      </x:c>
      <x:c r="F593" s="23">
        <x:v>1.6948415343375052</x:v>
      </x:c>
      <x:c r="G593" s="18">
        <x:v>0.25863171355498998</x:v>
      </x:c>
      <x:c r="H593" s="18">
        <x:v>0.23325514725045998</x:v>
      </x:c>
      <x:c r="I593" s="18">
        <x:v>0.53271028037382995</x:v>
      </x:c>
      <x:c r="J593" s="18">
        <x:v>0.62408911972488001</x:v>
      </x:c>
      <x:c r="K593" s="19">
        <x:v>0.19053501209711002</x:v>
      </x:c>
      <x:c r="L593" s="19">
        <x:v>0.19053501209711002</x:v>
      </x:c>
      <x:c r="M593" s="18">
        <x:v>0.22268487347377</x:v>
      </x:c>
      <x:c r="N593" s="18">
        <x:v>0.22268487347377</x:v>
      </x:c>
      <x:c r="O593" s="13">
        <x:v>1.3110236081129387</x:v>
      </x:c>
      <x:c r="P593" s="26" t="n">
        <x:v>1.5403</x:v>
      </x:c>
      <x:c r="Q593" s="26" t="n">
        <x:v>1.4529</x:v>
      </x:c>
    </x:row>
    <x:row r="594">
      <x:c r="A594" s="9">
        <x:v>44726</x:v>
      </x:c>
      <x:c r="B594" s="8">
        <x:v>55.432780847144997</x:v>
      </x:c>
      <x:c r="C594" s="8">
        <x:v>36.208853575482003</x:v>
      </x:c>
      <x:c r="D594" s="8">
        <x:v>78.307692307691994</x:v>
      </x:c>
      <x:c r="E594" s="8">
        <x:v>109.599609375</x:v>
      </x:c>
      <x:c r="F594" s="23">
        <x:v>1.6988723402632975</x:v>
      </x:c>
      <x:c r="G594" s="18">
        <x:v>0.24920076726343002</x:v>
      </x:c>
      <x:c r="H594" s="18">
        <x:v>0.22621839979149999</x:v>
      </x:c>
      <x:c r="I594" s="18">
        <x:v>0.53366882338845001</x:v>
      </x:c>
      <x:c r="J594" s="18">
        <x:v>0.61747215018724999</x:v>
      </x:c>
      <x:c r="K594" s="19">
        <x:v>0.19898761153382999</x:v>
      </x:c>
      <x:c r="L594" s="19">
        <x:v>0.19898761153382999</x:v>
      </x:c>
      <x:c r="M594" s="18">
        <x:v>0.23182675060261002</x:v>
      </x:c>
      <x:c r="N594" s="18">
        <x:v>0.23182675060261002</x:v>
      </x:c>
      <x:c r="O594" s="13">
        <x:v>1.3163063980731913</x:v>
      </x:c>
      <x:c r="P594" s="26" t="n">
        <x:v>1.5401</x:v>
      </x:c>
      <x:c r="Q594" s="26" t="n">
        <x:v>1.4291</x:v>
      </x:c>
    </x:row>
    <x:row r="595">
      <x:c r="A595" s="9">
        <x:v>44727</x:v>
      </x:c>
      <x:c r="B595" s="8">
        <x:v>53.100061387354003</x:v>
      </x:c>
      <x:c r="C595" s="8">
        <x:v>35.981838819522999</x:v>
      </x:c>
      <x:c r="D595" s="8">
        <x:v>77.923076923077005</x:v>
      </x:c>
      <x:c r="E595" s="8">
        <x:v>108.505859375</x:v>
      </x:c>
      <x:c r="F595" s="23">
        <x:v>1.688777091262385</x:v>
      </x:c>
      <x:c r="G595" s="18">
        <x:v>0.26007033248082001</x:v>
      </x:c>
      <x:c r="H595" s="18">
        <x:v>0.23568760316218998</x:v>
      </x:c>
      <x:c r="I595" s="18">
        <x:v>0.54469206805655002</x:v>
      </x:c>
      <x:c r="J595" s="18">
        <x:v>0.63045481203303</x:v>
      </x:c>
      <x:c r="K595" s="19">
        <x:v>0.19727204778560001</x:v>
      </x:c>
      <x:c r="L595" s="19">
        <x:v>0.19727204778560001</x:v>
      </x:c>
      <x:c r="M595" s="18">
        <x:v>0.23250113664086999</x:v>
      </x:c>
      <x:c r="N595" s="18">
        <x:v>0.23250113664086999</x:v>
      </x:c>
      <x:c r="O595" s="13">
        <x:v>1.3138300030821051</x:v>
      </x:c>
      <x:c r="P595" s="26" t="n">
        <x:v>1.5399</x:v>
      </x:c>
      <x:c r="Q595" s="26" t="n">
        <x:v>1.4214</x:v>
      </x:c>
    </x:row>
    <x:row r="596">
      <x:c r="A596" s="9">
        <x:v>44728</x:v>
      </x:c>
      <x:c r="B596" s="8">
        <x:v>54.02087170043</x:v>
      </x:c>
      <x:c r="C596" s="8">
        <x:v>37.514188422247003</x:v>
      </x:c>
      <x:c r="D596" s="8">
        <x:v>84.538461538462002</x:v>
      </x:c>
      <x:c r="E596" s="8">
        <x:v>108.828125</x:v>
      </x:c>
      <x:c r="F596" s="23">
        <x:v>1.7122541166528475</x:v>
      </x:c>
      <x:c r="G596" s="18">
        <x:v>0.26958120204604002</x:v>
      </x:c>
      <x:c r="H596" s="18">
        <x:v>0.23959690730605998</x:v>
      </x:c>
      <x:c r="I596" s="18">
        <x:v>0.54109753175174002</x:v>
      </x:c>
      <x:c r="J596" s="18">
        <x:v>0.62057123720053997</x:v>
      </x:c>
      <x:c r="K596" s="19">
        <x:v>0.19520787823603999</x:v>
      </x:c>
      <x:c r="L596" s="19">
        <x:v>0.19520787823603999</x:v>
      </x:c>
      <x:c r="M596" s="18">
        <x:v>0.22468869494019</x:v>
      </x:c>
      <x:c r="N596" s="18">
        <x:v>0.22468869494019</x:v>
      </x:c>
      <x:c r="O596" s="13">
        <x:v>1.3151925976358501</x:v>
      </x:c>
      <x:c r="P596" s="26" t="n">
        <x:v>1.5406</x:v>
      </x:c>
      <x:c r="Q596" s="26" t="n">
        <x:v>1.4244</x:v>
      </x:c>
    </x:row>
    <x:row r="597">
      <x:c r="A597" s="9">
        <x:v>44729</x:v>
      </x:c>
      <x:c r="B597" s="8">
        <x:v>56.537753222836002</x:v>
      </x:c>
      <x:c r="C597" s="8">
        <x:v>40.578887627695998</x:v>
      </x:c>
      <x:c r="D597" s="8">
        <x:v>84.153846153846004</x:v>
      </x:c>
      <x:c r="E597" s="8">
        <x:v>112.05078125</x:v>
      </x:c>
      <x:c r="F597" s="23">
        <x:v>1.7333031706359452</x:v>
      </x:c>
      <x:c r="G597" s="18">
        <x:v>0.25871163682864001</x:v>
      </x:c>
      <x:c r="H597" s="18">
        <x:v>0.23342889410129</x:v>
      </x:c>
      <x:c r="I597" s="18">
        <x:v>0.53570572729451005</x:v>
      </x:c>
      <x:c r="J597" s="18">
        <x:v>0.61403802668795993</x:v>
      </x:c>
      <x:c r="K597" s="19">
        <x:v>0.20293213638215998</x:v>
      </x:c>
      <x:c r="L597" s="19">
        <x:v>0.20293213638215998</x:v>
      </x:c>
      <x:c r="M597" s="18">
        <x:v>0.23689611170504002</x:v>
      </x:c>
      <x:c r="N597" s="18">
        <x:v>0.23689611170504002</x:v>
      </x:c>
      <x:c r="O597" s="13">
        <x:v>1.3287081311245261</x:v>
      </x:c>
      <x:c r="P597" s="26" t="n">
        <x:v>1.541</x:v>
      </x:c>
      <x:c r="Q597" s="26" t="n">
        <x:v>1.4345</x:v>
      </x:c>
    </x:row>
    <x:row r="598">
      <x:c r="A598" s="9">
        <x:v>44732</x:v>
      </x:c>
      <x:c r="B598" s="8">
        <x:v>58.440761203191997</x:v>
      </x:c>
      <x:c r="C598" s="8">
        <x:v>40.522133938705998</x:v>
      </x:c>
      <x:c r="D598" s="8">
        <x:v>88.461538461537998</x:v>
      </x:c>
      <x:c r="E598" s="8">
        <x:v>115.849609375</x:v>
      </x:c>
      <x:c r="F598" s="23">
        <x:v>1.7581851074460899</x:v>
      </x:c>
      <x:c r="G598" s="18">
        <x:v>0.27661445012788</x:v>
      </x:c>
      <x:c r="H598" s="18">
        <x:v>0.25236730084267001</x:v>
      </x:c>
      <x:c r="I598" s="18">
        <x:v>0.54852624011503004</x:v>
      </x:c>
      <x:c r="J598" s="18">
        <x:v>0.62970098003596997</x:v>
      </x:c>
      <x:c r="K598" s="19">
        <x:v>0.21693862781126</x:v>
      </x:c>
      <x:c r="L598" s="19">
        <x:v>0.21693862781126</x:v>
      </x:c>
      <x:c r="M598" s="18">
        <x:v>0.24428941112607</x:v>
      </x:c>
      <x:c r="N598" s="18">
        <x:v>0.24428941112607</x:v>
      </x:c>
      <x:c r="O598" s="13">
        <x:v>1.3375997432463613</x:v>
      </x:c>
      <x:c r="P598" s="26" t="n">
        <x:v>1.5409</x:v>
      </x:c>
      <x:c r="Q598" s="26" t="n">
        <x:v>1.4298</x:v>
      </x:c>
    </x:row>
    <x:row r="599">
      <x:c r="A599" s="9">
        <x:v>44733</x:v>
      </x:c>
      <x:c r="B599" s="8">
        <x:v>56.476365868631</x:v>
      </x:c>
      <x:c r="C599" s="8">
        <x:v>38.706015891032997</x:v>
      </x:c>
      <x:c r="D599" s="8">
        <x:v>87</x:v>
      </x:c>
      <x:c r="E599" s="8">
        <x:v>111.533203125</x:v>
      </x:c>
      <x:c r="F599" s="23">
        <x:v>1.73428896221166</x:v>
      </x:c>
      <x:c r="G599" s="18">
        <x:v>0.28508631713554999</x:v>
      </x:c>
      <x:c r="H599" s="18">
        <x:v>0.25436538962730998</x:v>
      </x:c>
      <x:c r="I599" s="18">
        <x:v>0.55355859094176996</x:v>
      </x:c>
      <x:c r="J599" s="18">
        <x:v>0.62903090714111998</x:v>
      </x:c>
      <x:c r="K599" s="19">
        <x:v>0.23023427380438</x:v>
      </x:c>
      <x:c r="L599" s="19">
        <x:v>0.23023427380438</x:v>
      </x:c>
      <x:c r="M599" s="18">
        <x:v>0.25914409675819</x:v>
      </x:c>
      <x:c r="N599" s="18">
        <x:v>0.25914409675819</x:v>
      </x:c>
      <x:c r="O599" s="13">
        <x:v>1.3278531579315276</x:v>
      </x:c>
      <x:c r="P599" s="26" t="n">
        <x:v>1.541</x:v>
      </x:c>
      <x:c r="Q599" s="26" t="n">
        <x:v>1.4255</x:v>
      </x:c>
    </x:row>
    <x:row r="600">
      <x:c r="A600" s="9">
        <x:v>44734</x:v>
      </x:c>
      <x:c r="B600" s="8">
        <x:v>56.476365868631</x:v>
      </x:c>
      <x:c r="C600" s="8">
        <x:v>37.741203178207002</x:v>
      </x:c>
      <x:c r="D600" s="8">
        <x:v>90.769230769231001</x:v>
      </x:c>
      <x:c r="E600" s="8">
        <x:v>107.880859375</x:v>
      </x:c>
      <x:c r="F600" s="23">
        <x:v>1.7321691479776726</x:v>
      </x:c>
      <x:c r="G600" s="18">
        <x:v>0.28204923273657001</x:v>
      </x:c>
      <x:c r="H600" s="18">
        <x:v>0.25002171835635001</x:v>
      </x:c>
      <x:c r="I600" s="18">
        <x:v>0.53846153846153999</x:v>
      </x:c>
      <x:c r="J600" s="18">
        <x:v>0.61328419469090001</x:v>
      </x:c>
      <x:c r="K600" s="19">
        <x:v>0.21773028828821001</x:v>
      </x:c>
      <x:c r="L600" s="19">
        <x:v>0.21773028828821001</x:v>
      </x:c>
      <x:c r="M600" s="18">
        <x:v>0.25177400131521999</x:v>
      </x:c>
      <x:c r="N600" s="18">
        <x:v>0.25177400131521999</x:v>
      </x:c>
      <x:c r="O600" s="13">
        <x:v>1.3136715964262713</x:v>
      </x:c>
      <x:c r="P600" s="26" t="n">
        <x:v>1.5414</x:v>
      </x:c>
      <x:c r="Q600" s="26" t="n">
        <x:v>1.4268</x:v>
      </x:c>
    </x:row>
    <x:row r="601">
      <x:c r="A601" s="9">
        <x:v>44735</x:v>
      </x:c>
      <x:c r="B601" s="8">
        <x:v>62.001227747084002</x:v>
      </x:c>
      <x:c r="C601" s="8">
        <x:v>43.473325766175002</x:v>
      </x:c>
      <x:c r="D601" s="8">
        <x:v>90.769230769231001</x:v>
      </x:c>
      <x:c r="E601" s="8">
        <x:v>113.994140625</x:v>
      </x:c>
      <x:c r="F601" s="23">
        <x:v>1.7755948122687251</x:v>
      </x:c>
      <x:c r="G601" s="18">
        <x:v>0.26886189258311999</x:v>
      </x:c>
      <x:c r="H601" s="18">
        <x:v>0.23933628702979998</x:v>
      </x:c>
      <x:c r="I601" s="18">
        <x:v>0.52336448598131002</x:v>
      </x:c>
      <x:c r="J601" s="18">
        <x:v>0.59360080412812</x:v>
      </x:c>
      <x:c r="K601" s="19">
        <x:v>0.20204277574787</x:v>
      </x:c>
      <x:c r="L601" s="19">
        <x:v>0.20204277574787</x:v>
      </x:c>
      <x:c r="M601" s="18">
        <x:v>0.24006187509604002</x:v>
      </x:c>
      <x:c r="N601" s="18">
        <x:v>0.24006187509604002</x:v>
      </x:c>
      <x:c r="O601" s="13">
        <x:v>1.3385220740834676</x:v>
      </x:c>
      <x:c r="P601" s="26" t="n">
        <x:v>1.5419</x:v>
      </x:c>
      <x:c r="Q601" s="26" t="n">
        <x:v>1.4277</x:v>
      </x:c>
    </x:row>
    <x:row r="602">
      <x:c r="A602" s="9">
        <x:v>44736</x:v>
      </x:c>
      <x:c r="B602" s="8">
        <x:v>63.597298956415003</x:v>
      </x:c>
      <x:c r="C602" s="8">
        <x:v>44.665153234960002</x:v>
      </x:c>
      <x:c r="D602" s="8">
        <x:v>91.461538461537998</x:v>
      </x:c>
      <x:c r="E602" s="8">
        <x:v>117.373046875</x:v>
      </x:c>
      <x:c r="F602" s="23">
        <x:v>1.7927425938197825</x:v>
      </x:c>
      <x:c r="G602" s="18">
        <x:v>0.28956202046036</x:v>
      </x:c>
      <x:c r="H602" s="18">
        <x:v>0.25888280774910999</x:v>
      </x:c>
      <x:c r="I602" s="18">
        <x:v>0.54804696860771995</x:v>
      </x:c>
      <x:c r="J602" s="18">
        <x:v>0.62140882829981003</x:v>
      </x:c>
      <x:c r="K602" s="19">
        <x:v>0.22964149844270998</x:v>
      </x:c>
      <x:c r="L602" s="19">
        <x:v>0.22964149844270998</x:v>
      </x:c>
      <x:c r="M602" s="18">
        <x:v>0.26549648533266001</x:v>
      </x:c>
      <x:c r="N602" s="18">
        <x:v>0.26549648533266001</x:v>
      </x:c>
      <x:c r="O602" s="13">
        <x:v>1.3526241046127989</x:v>
      </x:c>
      <x:c r="P602" s="26" t="n">
        <x:v>1.5417</x:v>
      </x:c>
      <x:c r="Q602" s="26" t="n">
        <x:v>1.4196</x:v>
      </x:c>
    </x:row>
    <x:row r="603">
      <x:c r="A603" s="9">
        <x:v>44739</x:v>
      </x:c>
      <x:c r="B603" s="8">
        <x:v>62.553713934929</x:v>
      </x:c>
      <x:c r="C603" s="8">
        <x:v>44.835414301930001</x:v>
      </x:c>
      <x:c r="D603" s="8">
        <x:v>96.461538461537998</x:v>
      </x:c>
      <x:c r="E603" s="8">
        <x:v>120.830078125</x:v>
      </x:c>
      <x:c r="F603" s="23">
        <x:v>1.8117018620584924</x:v>
      </x:c>
      <x:c r="G603" s="18">
        <x:v>0.30282928388746999</x:v>
      </x:c>
      <x:c r="H603" s="18">
        <x:v>0.26904699852315</x:v>
      </x:c>
      <x:c r="I603" s="18">
        <x:v>0.56098729930506008</x:v>
      </x:c>
      <x:c r="J603" s="18">
        <x:v>0.63849568646256993</x:v>
      </x:c>
      <x:c r="K603" s="19">
        <x:v>0.24512540162775998</x:v>
      </x:c>
      <x:c r="L603" s="19">
        <x:v>0.24512540162775998</x:v>
      </x:c>
      <x:c r="M603" s="18">
        <x:v>0.27969138273430999</x:v>
      </x:c>
      <x:c r="N603" s="18">
        <x:v>0.27969138273430999</x:v>
      </x:c>
      <x:c r="O603" s="13">
        <x:v>1.3672494240329287</x:v>
      </x:c>
      <x:c r="P603" s="26" t="n">
        <x:v>1.5403</x:v>
      </x:c>
      <x:c r="Q603" s="26" t="n">
        <x:v>1.427</x:v>
      </x:c>
    </x:row>
    <x:row r="604">
      <x:c r="A604" s="9">
        <x:v>44740</x:v>
      </x:c>
      <x:c r="B604" s="8">
        <x:v>63.720073664825001</x:v>
      </x:c>
      <x:c r="C604" s="8">
        <x:v>46.765039727582</x:v>
      </x:c>
      <x:c r="D604" s="8">
        <x:v>95.538461538462002</x:v>
      </x:c>
      <x:c r="E604" s="8">
        <x:v>126.171875</x:v>
      </x:c>
      <x:c r="F604" s="23">
        <x:v>1.8304886248271726</x:v>
      </x:c>
      <x:c r="G604" s="18">
        <x:v>0.32105179028133002</x:v>
      </x:c>
      <x:c r="H604" s="18">
        <x:v>0.28355486056814999</x:v>
      </x:c>
      <x:c r="I604" s="18">
        <x:v>0.57308890486461006</x:v>
      </x:c>
      <x:c r="J604" s="18">
        <x:v>0.65935170453346004</x:v>
      </x:c>
      <x:c r="K604" s="19">
        <x:v>0.25792931351404003</x:v>
      </x:c>
      <x:c r="L604" s="19">
        <x:v>0.25792931351404003</x:v>
      </x:c>
      <x:c r="M604" s="18">
        <x:v>0.2925447524939</x:v>
      </x:c>
      <x:c r="N604" s="18">
        <x:v>0.2925447524939</x:v>
      </x:c>
      <x:c r="O604" s="13">
        <x:v>1.3857103992200599</x:v>
      </x:c>
      <x:c r="P604" s="26" t="n">
        <x:v>1.5397</x:v>
      </x:c>
      <x:c r="Q604" s="26" t="n">
        <x:v>1.4193</x:v>
      </x:c>
    </x:row>
    <x:row r="605">
      <x:c r="A605" s="9">
        <x:v>44741</x:v>
      </x:c>
      <x:c r="B605" s="8">
        <x:v>58.502148557397</x:v>
      </x:c>
      <x:c r="C605" s="8">
        <x:v>42.054483541430002</x:v>
      </x:c>
      <x:c r="D605" s="8">
        <x:v>87.615384615384997</x:v>
      </x:c>
      <x:c r="E605" s="8">
        <x:v>121.845703125</x:v>
      </x:c>
      <x:c r="F605" s="23">
        <x:v>1.77504429959803</x:v>
      </x:c>
      <x:c r="G605" s="18">
        <x:v>0.33591751918158996</x:v>
      </x:c>
      <x:c r="H605" s="18">
        <x:v>0.30049517852488999</x:v>
      </x:c>
      <x:c r="I605" s="18">
        <x:v>0.59717229810688</x:v>
      </x:c>
      <x:c r="J605" s="18">
        <x:v>0.68473071450953993</x:v>
      </x:c>
      <x:c r="K605" s="19">
        <x:v>0.27172314229141004</x:v>
      </x:c>
      <x:c r="L605" s="19">
        <x:v>0.27172314229141004</x:v>
      </x:c>
      <x:c r="M605" s="18">
        <x:v>0.31196059942737997</x:v>
      </x:c>
      <x:c r="N605" s="18">
        <x:v>0.31196059942737997</x:v>
      </x:c>
      <x:c r="O605" s="13">
        <x:v>1.3552287043680176</x:v>
      </x:c>
      <x:c r="P605" s="26" t="n">
        <x:v>1.54</x:v>
      </x:c>
      <x:c r="Q605" s="26" t="n">
        <x:v>1.4152</x:v>
      </x:c>
    </x:row>
    <x:row r="606">
      <x:c r="A606" s="9">
        <x:v>44742</x:v>
      </x:c>
      <x:c r="B606" s="8">
        <x:v>63.044812768569997</x:v>
      </x:c>
      <x:c r="C606" s="8">
        <x:v>44.608399545970002</x:v>
      </x:c>
      <x:c r="D606" s="8">
        <x:v>89.692307692308006</x:v>
      </x:c>
      <x:c r="E606" s="8">
        <x:v>126.2890625</x:v>
      </x:c>
      <x:c r="F606" s="23">
        <x:v>1.8090864562671201</x:v>
      </x:c>
      <x:c r="G606" s="18">
        <x:v>0.31273976982097001</x:v>
      </x:c>
      <x:c r="H606" s="18">
        <x:v>0.27912431587177</x:v>
      </x:c>
      <x:c r="I606" s="18">
        <x:v>0.56350347471842999</x:v>
      </x:c>
      <x:c r="J606" s="18">
        <x:v>0.65273473491866996</x:v>
      </x:c>
      <x:c r="K606" s="19">
        <x:v>0.23961769222491999</x:v>
      </x:c>
      <x:c r="L606" s="19">
        <x:v>0.23961769222491999</x:v>
      </x:c>
      <x:c r="M606" s="18">
        <x:v>0.27724597758222996</x:v>
      </x:c>
      <x:c r="N606" s="18">
        <x:v>0.27724597758222996</x:v>
      </x:c>
      <x:c r="O606" s="13">
        <x:v>1.3718145793031589</x:v>
      </x:c>
      <x:c r="P606" s="26" t="n">
        <x:v>1.541</x:v>
      </x:c>
      <x:c r="Q606" s="26" t="n">
        <x:v>1.4118</x:v>
      </x:c>
    </x:row>
    <x:row r="607">
      <x:c r="A607" s="9">
        <x:v>44743</x:v>
      </x:c>
      <x:c r="B607" s="8">
        <x:v>63.781461019029997</x:v>
      </x:c>
      <x:c r="C607" s="8">
        <x:v>43.984108967083003</x:v>
      </x:c>
      <x:c r="D607" s="8">
        <x:v>90.230769230768999</x:v>
      </x:c>
      <x:c r="E607" s="8">
        <x:v>127.578125</x:v>
      </x:c>
      <x:c r="F607" s="23">
        <x:v>1.8139361605422049</x:v>
      </x:c>
      <x:c r="G607" s="18">
        <x:v>0.33048273657289001</x:v>
      </x:c>
      <x:c r="H607" s="18">
        <x:v>0.29693336808269999</x:v>
      </x:c>
      <x:c r="I607" s="18">
        <x:v>0.58135633836568001</x:v>
      </x:c>
      <x:c r="J607" s="18">
        <x:v>0.67953764978665998</x:v>
      </x:c>
      <x:c r="K607" s="19">
        <x:v>0.25659928726845999</x:v>
      </x:c>
      <x:c r="L607" s="19">
        <x:v>0.25659928726845999</x:v>
      </x:c>
      <x:c r="M607" s="18">
        <x:v>0.28650398354021001</x:v>
      </x:c>
      <x:c r="N607" s="18">
        <x:v>0.28650398354021001</x:v>
      </x:c>
      <x:c r="O607" s="13">
        <x:v>1.3731361031834024</x:v>
      </x:c>
      <x:c r="P607" s="26" t="n">
        <x:v>1.5414</x:v>
      </x:c>
      <x:c r="Q607" s="26" t="n">
        <x:v>1.4003</x:v>
      </x:c>
    </x:row>
    <x:row r="608">
      <x:c r="A608" s="9">
        <x:v>44746</x:v>
      </x:c>
      <x:c r="B608" s="8">
        <x:v>65.500306936770997</x:v>
      </x:c>
      <x:c r="C608" s="8">
        <x:v>45.459704880817</x:v>
      </x:c>
      <x:c r="D608" s="8">
        <x:v>100.46153846154</x:v>
      </x:c>
      <x:c r="E608" s="8">
        <x:v>127.83203125</x:v>
      </x:c>
      <x:c r="F608" s="23">
        <x:v>1.8481339538228201</x:v>
      </x:c>
      <x:c r="G608" s="18">
        <x:v>0.32872442455242995</x:v>
      </x:c>
      <x:c r="H608" s="18">
        <x:v>0.29745460863522</x:v>
      </x:c>
      <x:c r="I608" s="18">
        <x:v>0.58614905343877</x:v>
      </x:c>
      <x:c r="J608" s="18">
        <x:v>0.68757852421620003</x:v>
      </x:c>
      <x:c r="K608" s="19">
        <x:v>0.25641448505873998</x:v>
      </x:c>
      <x:c r="L608" s="19">
        <x:v>0.25641448505873998</x:v>
      </x:c>
      <x:c r="M608" s="18">
        <x:v>0.28617662225356</x:v>
      </x:c>
      <x:c r="N608" s="18">
        <x:v>0.28617662225356</x:v>
      </x:c>
      <x:c r="O608" s="13">
        <x:v>1.3890289304883714</x:v>
      </x:c>
      <x:c r="P608" s="26" t="n">
        <x:v>1.5406</x:v>
      </x:c>
      <x:c r="Q608" s="26" t="n">
        <x:v>1.4071</x:v>
      </x:c>
    </x:row>
    <x:row r="609">
      <x:c r="A609" s="9">
        <x:v>44747</x:v>
      </x:c>
      <x:c r="B609" s="8">
        <x:v>64.518109269489997</x:v>
      </x:c>
      <x:c r="C609" s="8">
        <x:v>44.040862656073003</x:v>
      </x:c>
      <x:c r="D609" s="8">
        <x:v>102.69230769231</x:v>
      </x:c>
      <x:c r="E609" s="8">
        <x:v>125.9375</x:v>
      </x:c>
      <x:c r="F609" s="23">
        <x:v>1.8429719490446825</x:v>
      </x:c>
      <x:c r="G609" s="18">
        <x:v>0.34351023017903004</x:v>
      </x:c>
      <x:c r="H609" s="18">
        <x:v>0.31126748327686998</x:v>
      </x:c>
      <x:c r="I609" s="18">
        <x:v>0.60855499640545996</x:v>
      </x:c>
      <x:c r="J609" s="18">
        <x:v>0.71639165761441004</x:v>
      </x:c>
      <x:c r="K609" s="19">
        <x:v>0.27111190107908001</x:v>
      </x:c>
      <x:c r="L609" s="19">
        <x:v>0.27111190107908001</x:v>
      </x:c>
      <x:c r="M609" s="18">
        <x:v>0.29514163713651997</x:v>
      </x:c>
      <x:c r="N609" s="18">
        <x:v>0.29514163713651997</x:v>
      </x:c>
      <x:c r="O609" s="13">
        <x:v>1.3850518727913737</x:v>
      </x:c>
      <x:c r="P609" s="26" t="n">
        <x:v>1.5404</x:v>
      </x:c>
      <x:c r="Q609" s="26" t="n">
        <x:v>1.4054</x:v>
      </x:c>
    </x:row>
    <x:row r="610">
      <x:c r="A610" s="9">
        <x:v>44748</x:v>
      </x:c>
      <x:c r="B610" s="8">
        <x:v>63.904235727440003</x:v>
      </x:c>
      <x:c r="C610" s="8">
        <x:v>44.665153234960002</x:v>
      </x:c>
      <x:c r="D610" s="8">
        <x:v>98.230769230768999</x:v>
      </x:c>
      <x:c r="E610" s="8">
        <x:v>127.578125</x:v>
      </x:c>
      <x:c r="F610" s="23">
        <x:v>1.8359457079829227</x:v>
      </x:c>
      <x:c r="G610" s="18">
        <x:v>0.34638746803068998</x:v>
      </x:c>
      <x:c r="H610" s="18">
        <x:v>0.31343931891234</x:v>
      </x:c>
      <x:c r="I610" s="18">
        <x:v>0.60412173496286004</x:v>
      </x:c>
      <x:c r="J610" s="18">
        <x:v>0.72074713131517998</x:v>
      </x:c>
      <x:c r="K610" s="19">
        <x:v>0.26386928189575998</x:v>
      </x:c>
      <x:c r="L610" s="19">
        <x:v>0.26386928189575998</x:v>
      </x:c>
      <x:c r="M610" s="18">
        <x:v>0.28399038265920001</x:v>
      </x:c>
      <x:c r="N610" s="18">
        <x:v>0.28399038265920001</x:v>
      </x:c>
      <x:c r="O610" s="13">
        <x:v>1.3682694680761114</x:v>
      </x:c>
      <x:c r="P610" s="26" t="n">
        <x:v>1.5409</x:v>
      </x:c>
      <x:c r="Q610" s="26" t="n">
        <x:v>1.3793</x:v>
      </x:c>
    </x:row>
    <x:row r="611">
      <x:c r="A611" s="9">
        <x:v>44749</x:v>
      </x:c>
      <x:c r="B611" s="8">
        <x:v>68.139963167586998</x:v>
      </x:c>
      <x:c r="C611" s="8">
        <x:v>48.467650397276003</x:v>
      </x:c>
      <x:c r="D611" s="8">
        <x:v>103.84615384615</x:v>
      </x:c>
      <x:c r="E611" s="8">
        <x:v>130.9765625</x:v>
      </x:c>
      <x:c r="F611" s="23">
        <x:v>1.8785758247775326</x:v>
      </x:c>
      <x:c r="G611" s="18">
        <x:v>0.32680626598464996</x:v>
      </x:c>
      <x:c r="H611" s="18">
        <x:v>0.29641212753019003</x:v>
      </x:c>
      <x:c r="I611" s="18">
        <x:v>0.58159597411934005</x:v>
      </x:c>
      <x:c r="J611" s="18">
        <x:v>0.69243655253022995</x:v>
      </x:c>
      <x:c r="K611" s="19">
        <x:v>0.24913579639280001</x:v>
      </x:c>
      <x:c r="L611" s="19">
        <x:v>0.24913579639280001</x:v>
      </x:c>
      <x:c r="M611" s="18">
        <x:v>0.27531661582944</x:v>
      </x:c>
      <x:c r="N611" s="18">
        <x:v>0.27531661582944</x:v>
      </x:c>
      <x:c r="O611" s="13">
        <x:v>1.3788585351929663</x:v>
      </x:c>
      <x:c r="P611" s="26" t="n">
        <x:v>1.5413</x:v>
      </x:c>
      <x:c r="Q611" s="26" t="n">
        <x:v>1.3603</x:v>
      </x:c>
    </x:row>
    <x:row r="612">
      <x:c r="A612" s="9">
        <x:v>44750</x:v>
      </x:c>
      <x:c r="B612" s="8">
        <x:v>64.333947206874996</x:v>
      </x:c>
      <x:c r="C612" s="8">
        <x:v>46.765039727582</x:v>
      </x:c>
      <x:c r="D612" s="8">
        <x:v>106.76923076923001</x:v>
      </x:c>
      <x:c r="E612" s="8">
        <x:v>129.23828125</x:v>
      </x:c>
      <x:c r="F612" s="23">
        <x:v>1.8677662473842176</x:v>
      </x:c>
      <x:c r="G612" s="18">
        <x:v>0.33096227621483004</x:v>
      </x:c>
      <x:c r="H612" s="18">
        <x:v>0.30492572322126998</x:v>
      </x:c>
      <x:c r="I612" s="18">
        <x:v>0.59225976515695999</x:v>
      </x:c>
      <x:c r="J612" s="18">
        <x:v>0.69779713545752997</x:v>
      </x:c>
      <x:c r="K612" s="19">
        <x:v>0.26492273352790002</x:v>
      </x:c>
      <x:c r="L612" s="19">
        <x:v>0.26492273352790002</x:v>
      </x:c>
      <x:c r="M612" s="18">
        <x:v>0.28753895721867001</x:v>
      </x:c>
      <x:c r="N612" s="18">
        <x:v>0.28753895721867001</x:v>
      </x:c>
      <x:c r="O612" s="13">
        <x:v>1.37292935983898</x:v>
      </x:c>
      <x:c r="P612" s="26" t="n">
        <x:v>1.5416</x:v>
      </x:c>
      <x:c r="Q612" s="26" t="n">
        <x:v>1.3563</x:v>
      </x:c>
    </x:row>
    <x:row r="613">
      <x:c r="A613" s="9">
        <x:v>44753</x:v>
      </x:c>
      <x:c r="B613" s="8">
        <x:v>65.070595457335997</x:v>
      </x:c>
      <x:c r="C613" s="8">
        <x:v>44.892167990918999</x:v>
      </x:c>
      <x:c r="D613" s="8">
        <x:v>110.76923076923001</x:v>
      </x:c>
      <x:c r="E613" s="8">
        <x:v>121.591796875</x:v>
      </x:c>
      <x:c r="F613" s="23">
        <x:v>1.8558094777312126</x:v>
      </x:c>
      <x:c r="G613" s="18">
        <x:v>0.32632672634271004</x:v>
      </x:c>
      <x:c r="H613" s="18">
        <x:v>0.29936582399444001</x:v>
      </x:c>
      <x:c r="I613" s="18">
        <x:v>0.58315360651809001</x:v>
      </x:c>
      <x:c r="J613" s="18">
        <x:v>0.68313929149038</x:v>
      </x:c>
      <x:c r="K613" s="19">
        <x:v>0.25754329101335999</x:v>
      </x:c>
      <x:c r="L613" s="19">
        <x:v>0.25754329101335999</x:v>
      </x:c>
      <x:c r="M613" s="18">
        <x:v>0.28818142416975001</x:v>
      </x:c>
      <x:c r="N613" s="18">
        <x:v>0.28818142416975001</x:v>
      </x:c>
      <x:c r="O613" s="13">
        <x:v>1.353538366105105</x:v>
      </x:c>
      <x:c r="P613" s="26" t="n">
        <x:v>1.5428</x:v>
      </x:c>
      <x:c r="Q613" s="26" t="n">
        <x:v>1.3573</x:v>
      </x:c>
    </x:row>
    <x:row r="614">
      <x:c r="A614" s="9">
        <x:v>44754</x:v>
      </x:c>
      <x:c r="B614" s="8">
        <x:v>61.817065684469</x:v>
      </x:c>
      <x:c r="C614" s="8">
        <x:v>41.373439273552997</x:v>
      </x:c>
      <x:c r="D614" s="8">
        <x:v>105.53846153846</x:v>
      </x:c>
      <x:c r="E614" s="8">
        <x:v>116.25</x:v>
      </x:c>
      <x:c r="F614" s="23">
        <x:v>1.812447416241205</x:v>
      </x:c>
      <x:c r="G614" s="18">
        <x:v>0.30338874680306999</x:v>
      </x:c>
      <x:c r="H614" s="18">
        <x:v>0.2746937711754</x:v>
      </x:c>
      <x:c r="I614" s="18">
        <x:v>0.55775221663072005</x:v>
      </x:c>
      <x:c r="J614" s="18">
        <x:v>0.65407488070837005</x:v>
      </x:c>
      <x:c r="K614" s="19">
        <x:v>0.23829598279729999</x:v>
      </x:c>
      <x:c r="L614" s="19">
        <x:v>0.23829598279729999</x:v>
      </x:c>
      <x:c r="M614" s="18">
        <x:v>0.28090267396433999</x:v>
      </x:c>
      <x:c r="N614" s="18">
        <x:v>0.28090267396433999</x:v>
      </x:c>
      <x:c r="O614" s="13">
        <x:v>1.3346235280823338</x:v>
      </x:c>
      <x:c r="P614" s="26" t="n">
        <x:v>1.544</x:v>
      </x:c>
      <x:c r="Q614" s="26" t="n">
        <x:v>1.3597</x:v>
      </x:c>
    </x:row>
    <x:row r="615">
      <x:c r="A615" s="9">
        <x:v>44755</x:v>
      </x:c>
      <x:c r="B615" s="8">
        <x:v>63.290362185390002</x:v>
      </x:c>
      <x:c r="C615" s="8">
        <x:v>42.451759364358999</x:v>
      </x:c>
      <x:c r="D615" s="8">
        <x:v>107.53846153846</x:v>
      </x:c>
      <x:c r="E615" s="8">
        <x:v>116.123046875</x:v>
      </x:c>
      <x:c r="F615" s="23">
        <x:v>1.8235090749080225</x:v>
      </x:c>
      <x:c r="G615" s="18">
        <x:v>0.29235933503836004</x:v>
      </x:c>
      <x:c r="H615" s="18">
        <x:v>0.26235774476587997</x:v>
      </x:c>
      <x:c r="I615" s="18">
        <x:v>0.53977953510664001</x:v>
      </x:c>
      <x:c r="J615" s="18">
        <x:v>0.63028729382861004</x:v>
      </x:c>
      <x:c r="K615" s="19">
        <x:v>0.21780402595062998</x:v>
      </x:c>
      <x:c r="L615" s="19">
        <x:v>0.21780402595062998</x:v>
      </x:c>
      <x:c r="M615" s="18">
        <x:v>0.25829813200896001</x:v>
      </x:c>
      <x:c r="N615" s="18">
        <x:v>0.25829813200896001</x:v>
      </x:c>
      <x:c r="O615" s="13">
        <x:v>1.3438841765570237</x:v>
      </x:c>
      <x:c r="P615" s="26" t="n">
        <x:v>1.5448</x:v>
      </x:c>
      <x:c r="Q615" s="26" t="n">
        <x:v>1.351</x:v>
      </x:c>
    </x:row>
    <x:row r="616">
      <x:c r="A616" s="9">
        <x:v>44756</x:v>
      </x:c>
      <x:c r="B616" s="8">
        <x:v>67.833026396562005</x:v>
      </x:c>
      <x:c r="C616" s="8">
        <x:v>47.162315550511003</x:v>
      </x:c>
      <x:c r="D616" s="8">
        <x:v>107.38461538462001</x:v>
      </x:c>
      <x:c r="E616" s="8">
        <x:v>117.32421875</x:v>
      </x:c>
      <x:c r="F616" s="23">
        <x:v>1.8492604402042325</x:v>
      </x:c>
      <x:c r="G616" s="18">
        <x:v>0.29259910485932999</x:v>
      </x:c>
      <x:c r="H616" s="18">
        <x:v>0.26531144123013001</x:v>
      </x:c>
      <x:c r="I616" s="18">
        <x:v>0.54325425353462997</x:v>
      </x:c>
      <x:c r="J616" s="18">
        <x:v>0.63573163585811998</x:v>
      </x:c>
      <x:c r="K616" s="19">
        <x:v>0.22774598246499</x:v>
      </x:c>
      <x:c r="L616" s="19">
        <x:v>0.22774598246499</x:v>
      </x:c>
      <x:c r="M616" s="18">
        <x:v>0.279342506022</x:v>
      </x:c>
      <x:c r="N616" s="18">
        <x:v>0.279342506022</x:v>
      </x:c>
      <x:c r="O616" s="13">
        <x:v>1.3516922267836748</x:v>
      </x:c>
      <x:c r="P616" s="26" t="n">
        <x:v>1.5459</x:v>
      </x:c>
      <x:c r="Q616" s="26" t="n">
        <x:v>1.3497</x:v>
      </x:c>
    </x:row>
    <x:row r="617">
      <x:c r="A617" s="9">
        <x:v>44757</x:v>
      </x:c>
      <x:c r="B617" s="8">
        <x:v>70.288520564763999</x:v>
      </x:c>
      <x:c r="C617" s="8">
        <x:v>48.240635641316999</x:v>
      </x:c>
      <x:c r="D617" s="8">
        <x:v>104.61538461537999</x:v>
      </x:c>
      <x:c r="E617" s="8">
        <x:v>117.998046875</x:v>
      </x:c>
      <x:c r="F617" s="23">
        <x:v>1.8528564692411524</x:v>
      </x:c>
      <x:c r="G617" s="18">
        <x:v>0.28924232736573002</x:v>
      </x:c>
      <x:c r="H617" s="18">
        <x:v>0.26809139084354</x:v>
      </x:c>
      <x:c r="I617" s="18">
        <x:v>0.54684878983944007</x:v>
      </x:c>
      <x:c r="J617" s="18">
        <x:v>0.64511265607735002</x:v>
      </x:c>
      <x:c r="K617" s="19">
        <x:v>0.24318887637275</x:v>
      </x:c>
      <x:c r="L617" s="19">
        <x:v>0.24318887637275</x:v>
      </x:c>
      <x:c r="M617" s="18">
        <x:v>0.28893244869891999</x:v>
      </x:c>
      <x:c r="N617" s="18">
        <x:v>0.28893244869891999</x:v>
      </x:c>
      <x:c r="O617" s="13">
        <x:v>1.3335225057905675</x:v>
      </x:c>
      <x:c r="P617" s="26" t="n">
        <x:v>1.5465</x:v>
      </x:c>
      <x:c r="Q617" s="26" t="n">
        <x:v>1.341</x:v>
      </x:c>
    </x:row>
    <x:row r="618">
      <x:c r="A618" s="9">
        <x:v>44760</x:v>
      </x:c>
      <x:c r="B618" s="8">
        <x:v>71.516267648864002</x:v>
      </x:c>
      <x:c r="C618" s="8">
        <x:v>48.864926220203998</x:v>
      </x:c>
      <x:c r="D618" s="8">
        <x:v>105.23076923076999</x:v>
      </x:c>
      <x:c r="E618" s="8">
        <x:v>120.029296875</x:v>
      </x:c>
      <x:c r="F618" s="23">
        <x:v>1.864103149937095</x:v>
      </x:c>
      <x:c r="G618" s="18">
        <x:v>0.27501598465472998</x:v>
      </x:c>
      <x:c r="H618" s="18">
        <x:v>0.25566849100860001</x:v>
      </x:c>
      <x:c r="I618" s="18">
        <x:v>0.51869158878504995</x:v>
      </x:c>
      <x:c r="J618" s="18">
        <x:v>0.6235028060094</x:v>
      </x:c>
      <x:c r="K618" s="19">
        <x:v>0.23096383657147002</x:v>
      </x:c>
      <x:c r="L618" s="19">
        <x:v>0.23096383657147002</x:v>
      </x:c>
      <x:c r="M618" s="18">
        <x:v>0.26668675136191</x:v>
      </x:c>
      <x:c r="N618" s="18">
        <x:v>0.26668675136191</x:v>
      </x:c>
      <x:c r="O618" s="13">
        <x:v>1.3546971953645102</x:v>
      </x:c>
      <x:c r="P618" s="26" t="n">
        <x:v>1.5474</x:v>
      </x:c>
      <x:c r="Q618" s="26" t="n">
        <x:v>1.3481</x:v>
      </x:c>
    </x:row>
    <x:row r="619">
      <x:c r="A619" s="9">
        <x:v>44761</x:v>
      </x:c>
      <x:c r="B619" s="8">
        <x:v>70.227133210559003</x:v>
      </x:c>
      <x:c r="C619" s="8">
        <x:v>48.240635641316999</x:v>
      </x:c>
      <x:c r="D619" s="8">
        <x:v>105.46153846154</x:v>
      </x:c>
      <x:c r="E619" s="8">
        <x:v>119.74609375</x:v>
      </x:c>
      <x:c r="F619" s="23">
        <x:v>1.8591885026585402</x:v>
      </x:c>
      <x:c r="G619" s="18">
        <x:v>0.28093030690536996</x:v>
      </x:c>
      <x:c r="H619" s="18">
        <x:v>0.26001216227955998</x:v>
      </x:c>
      <x:c r="I619" s="18">
        <x:v>0.54397316079558999</x:v>
      </x:c>
      <x:c r="J619" s="18">
        <x:v>0.64896557508770003</x:v>
      </x:c>
      <x:c r="K619" s="19">
        <x:v>0.24912712031704998</x:v>
      </x:c>
      <x:c r="L619" s="19">
        <x:v>0.24912712031704998</x:v>
      </x:c>
      <x:c r="M619" s="18">
        <x:v>0.30272105860688003</x:v>
      </x:c>
      <x:c r="N619" s="18">
        <x:v>0.30272105860688003</x:v>
      </x:c>
      <x:c r="O619" s="13">
        <x:v>1.3625591971441937</x:v>
      </x:c>
      <x:c r="P619" s="26" t="n">
        <x:v>1.5479</x:v>
      </x:c>
      <x:c r="Q619" s="26" t="n">
        <x:v>1.3427</x:v>
      </x:c>
    </x:row>
    <x:row r="620">
      <x:c r="A620" s="9">
        <x:v>44762</x:v>
      </x:c>
      <x:c r="B620" s="8">
        <x:v>73.542050337630002</x:v>
      </x:c>
      <x:c r="C620" s="8">
        <x:v>49.035187287173997</x:v>
      </x:c>
      <x:c r="D620" s="8">
        <x:v>102.30769230769</x:v>
      </x:c>
      <x:c r="E620" s="8">
        <x:v>119.90234375</x:v>
      </x:c>
      <x:c r="F620" s="23">
        <x:v>1.861968184206235</x:v>
      </x:c>
      <x:c r="G620" s="18">
        <x:v>0.27453644501279001</x:v>
      </x:c>
      <x:c r="H620" s="18">
        <x:v>0.25705846581531</x:v>
      </x:c>
      <x:c r="I620" s="18">
        <x:v>0.55763239875388992</x:v>
      </x:c>
      <x:c r="J620" s="18">
        <x:v>0.65801155882092</x:v>
      </x:c>
      <x:c r="K620" s="19">
        <x:v>0.25907712420601997</x:v>
      </x:c>
      <x:c r="L620" s="19">
        <x:v>0.25907712420601997</x:v>
      </x:c>
      <x:c r="M620" s="18">
        <x:v>0.3175402301693</x:v>
      </x:c>
      <x:c r="N620" s="18">
        <x:v>0.3175402301693</x:v>
      </x:c>
      <x:c r="O620" s="13">
        <x:v>1.3752056020882875</x:v>
      </x:c>
      <x:c r="P620" s="26" t="n">
        <x:v>1.5489</x:v>
      </x:c>
      <x:c r="Q620" s="26" t="n">
        <x:v>1.3427</x:v>
      </x:c>
    </x:row>
    <x:row r="621">
      <x:c r="A621" s="9">
        <x:v>44763</x:v>
      </x:c>
      <x:c r="B621" s="8">
        <x:v>70.165745856353993</x:v>
      </x:c>
      <x:c r="C621" s="8">
        <x:v>48.808172531215</x:v>
      </x:c>
      <x:c r="D621" s="8">
        <x:v>101.30769230769</x:v>
      </x:c>
      <x:c r="E621" s="8">
        <x:v>118.59375</x:v>
      </x:c>
      <x:c r="F621" s="23">
        <x:v>1.8471884017381477</x:v>
      </x:c>
      <x:c r="G621" s="18">
        <x:v>0.27933184143222001</x:v>
      </x:c>
      <x:c r="H621" s="18">
        <x:v>0.26340022587091</x:v>
      </x:c>
      <x:c r="I621" s="18">
        <x:v>0.56925473280612993</x:v>
      </x:c>
      <x:c r="J621" s="18">
        <x:v>0.67660608097779995</x:v>
      </x:c>
      <x:c r="K621" s="19">
        <x:v>0.27718019634516</x:v>
      </x:c>
      <x:c r="L621" s="19">
        <x:v>0.27718019634516</x:v>
      </x:c>
      <x:c r="M621" s="18">
        <x:v>0.32934577146446004</x:v>
      </x:c>
      <x:c r="N621" s="18">
        <x:v>0.32934577146446004</x:v>
      </x:c>
      <x:c r="O621" s="13">
        <x:v>1.3645690847952638</x:v>
      </x:c>
      <x:c r="P621" s="26" t="n">
        <x:v>1.5501</x:v>
      </x:c>
      <x:c r="Q621" s="26" t="n">
        <x:v>1.3328</x:v>
      </x:c>
    </x:row>
    <x:row r="622">
      <x:c r="A622" s="9">
        <x:v>44764</x:v>
      </x:c>
      <x:c r="B622" s="8">
        <x:v>70.227133210559003</x:v>
      </x:c>
      <x:c r="C622" s="8">
        <x:v>48.240635641316999</x:v>
      </x:c>
      <x:c r="D622" s="8">
        <x:v>98.846153846153996</x:v>
      </x:c>
      <x:c r="E622" s="8">
        <x:v>117.451171875</x:v>
      </x:c>
      <x:c r="F622" s="23">
        <x:v>1.836912736432575</x:v>
      </x:c>
      <x:c r="G622" s="18">
        <x:v>0.26486572890026</x:v>
      </x:c>
      <x:c r="H622" s="18">
        <x:v>0.24906611067674</x:v>
      </x:c>
      <x:c r="I622" s="18">
        <x:v>0.55655403786245006</x:v>
      </x:c>
      <x:c r="J622" s="18">
        <x:v>0.65616885841796002</x:v>
      </x:c>
      <x:c r="K622" s="19">
        <x:v>0.27092731442404</x:v>
      </x:c>
      <x:c r="L622" s="19">
        <x:v>0.27092731442404</x:v>
      </x:c>
      <x:c r="M622" s="18">
        <x:v>0.32402165682830997</x:v>
      </x:c>
      <x:c r="N622" s="18">
        <x:v>0.32402165682830997</x:v>
      </x:c>
      <x:c r="O622" s="13">
        <x:v>1.359070184738415</x:v>
      </x:c>
      <x:c r="P622" s="26" t="n">
        <x:v>1.5498</x:v>
      </x:c>
      <x:c r="Q622" s="26" t="n">
        <x:v>1.3536</x:v>
      </x:c>
    </x:row>
    <x:row r="623">
      <x:c r="A623" s="9">
        <x:v>44767</x:v>
      </x:c>
      <x:c r="B623" s="8">
        <x:v>66.236955187231004</x:v>
      </x:c>
      <x:c r="C623" s="8">
        <x:v>45.913734392736004</x:v>
      </x:c>
      <x:c r="D623" s="8">
        <x:v>95</x:v>
      </x:c>
      <x:c r="E623" s="8">
        <x:v>113.76953125</x:v>
      </x:c>
      <x:c r="F623" s="23">
        <x:v>1.8023005520749176</x:v>
      </x:c>
      <x:c r="G623" s="18">
        <x:v>0.26614450127876998</x:v>
      </x:c>
      <x:c r="H623" s="18">
        <x:v>0.24923985752757999</x:v>
      </x:c>
      <x:c r="I623" s="18">
        <x:v>0.54445243230289997</x:v>
      </x:c>
      <x:c r="J623" s="18">
        <x:v>0.64084094147879</x:v>
      </x:c>
      <x:c r="K623" s="19">
        <x:v>0.26361699310926001</x:v>
      </x:c>
      <x:c r="L623" s="19">
        <x:v>0.26361699310926001</x:v>
      </x:c>
      <x:c r="M623" s="18">
        <x:v>0.32232487955038003</x:v>
      </x:c>
      <x:c r="N623" s="18">
        <x:v>0.32232487955038003</x:v>
      </x:c>
      <x:c r="O623" s="13">
        <x:v>1.3464625428822563</x:v>
      </x:c>
      <x:c r="P623" s="26" t="n">
        <x:v>1.5507</x:v>
      </x:c>
      <x:c r="Q623" s="26" t="n">
        <x:v>1.3589</x:v>
      </x:c>
    </x:row>
    <x:row r="624">
      <x:c r="A624" s="9">
        <x:v>44768</x:v>
      </x:c>
      <x:c r="B624" s="8">
        <x:v>68.324125230202995</x:v>
      </x:c>
      <x:c r="C624" s="8">
        <x:v>47.900113507378002</x:v>
      </x:c>
      <x:c r="D624" s="8">
        <x:v>98</x:v>
      </x:c>
      <x:c r="E624" s="8">
        <x:v>117.353515625</x:v>
      </x:c>
      <x:c r="F624" s="23">
        <x:v>1.8289443859064525</x:v>
      </x:c>
      <x:c r="G624" s="18">
        <x:v>0.25735294117647001</x:v>
      </x:c>
      <x:c r="H624" s="18">
        <x:v>0.24072626183650001</x:v>
      </x:c>
      <x:c r="I624" s="18">
        <x:v>0.52983465132997998</x:v>
      </x:c>
      <x:c r="J624" s="18">
        <x:v>0.63464276745222004</x:v>
      </x:c>
      <x:c r="K624" s="19">
        <x:v>0.24822482640214003</x:v>
      </x:c>
      <x:c r="L624" s="19">
        <x:v>0.24822482640214003</x:v>
      </x:c>
      <x:c r="M624" s="18">
        <x:v>0.30634703422929999</x:v>
      </x:c>
      <x:c r="N624" s="18">
        <x:v>0.30634703422929999</x:v>
      </x:c>
      <x:c r="O624" s="13">
        <x:v>1.3626917261523426</x:v>
      </x:c>
      <x:c r="P624" s="26" t="n">
        <x:v>1.5516</x:v>
      </x:c>
      <x:c r="Q624" s="26" t="n">
        <x:v>1.3591</x:v>
      </x:c>
    </x:row>
    <x:row r="625">
      <x:c r="A625" s="9">
        <x:v>44769</x:v>
      </x:c>
      <x:c r="B625" s="8">
        <x:v>72.621240024554993</x:v>
      </x:c>
      <x:c r="C625" s="8">
        <x:v>49.659477866061003</x:v>
      </x:c>
      <x:c r="D625" s="8">
        <x:v>98.307692307691994</x:v>
      </x:c>
      <x:c r="E625" s="8">
        <x:v>116.357421875</x:v>
      </x:c>
      <x:c r="F625" s="23">
        <x:v>1.84236458018327</x:v>
      </x:c>
      <x:c r="G625" s="18">
        <x:v>0.27085997442455001</x:v>
      </x:c>
      <x:c r="H625" s="18">
        <x:v>0.25514725045608999</x:v>
      </x:c>
      <x:c r="I625" s="18">
        <x:v>0.54660915408579003</x:v>
      </x:c>
      <x:c r="J625" s="18">
        <x:v>0.65851411343418997</x:v>
      </x:c>
      <x:c r="K625" s="19">
        <x:v>0.26232750910583996</x:v>
      </x:c>
      <x:c r="L625" s="19">
        <x:v>0.26232750910583996</x:v>
      </x:c>
      <x:c r="M625" s="18">
        <x:v>0.32287414930322</x:v>
      </x:c>
      <x:c r="N625" s="18">
        <x:v>0.32287414930322</x:v>
      </x:c>
      <x:c r="O625" s="13">
        <x:v>1.3693444667424912</x:v>
      </x:c>
      <x:c r="P625" s="26" t="n">
        <x:v>1.5519</x:v>
      </x:c>
      <x:c r="Q625" s="26" t="n">
        <x:v>1.3553</x:v>
      </x:c>
    </x:row>
    <x:row r="626">
      <x:c r="A626" s="9">
        <x:v>44770</x:v>
      </x:c>
      <x:c r="B626" s="8">
        <x:v>74.217311233885994</x:v>
      </x:c>
      <x:c r="C626" s="8">
        <x:v>50.170261066968997</x:v>
      </x:c>
      <x:c r="D626" s="8">
        <x:v>98.230769230768999</x:v>
      </x:c>
      <x:c r="E626" s="8">
        <x:v>115.625</x:v>
      </x:c>
      <x:c r="F626" s="23">
        <x:v>1.84560835382906</x:v>
      </x:c>
      <x:c r="G626" s="18">
        <x:v>0.26470588235294001</x:v>
      </x:c>
      <x:c r="H626" s="18">
        <x:v>0.25175918686473997</x:v>
      </x:c>
      <x:c r="I626" s="18">
        <x:v>0.54541097531752003</x:v>
      </x:c>
      <x:c r="J626" s="18">
        <x:v>0.66353966002981002</x:v>
      </x:c>
      <x:c r="K626" s="19">
        <x:v>0.27526341230598</x:v>
      </x:c>
      <x:c r="L626" s="19">
        <x:v>0.27526341230598</x:v>
      </x:c>
      <x:c r="M626" s="18">
        <x:v>0.33940660238147996</x:v>
      </x:c>
      <x:c r="N626" s="18">
        <x:v>0.33940660238147996</x:v>
      </x:c>
      <x:c r="O626" s="13">
        <x:v>1.3748393665728811</x:v>
      </x:c>
      <x:c r="P626" s="26" t="n">
        <x:v>1.5515</x:v>
      </x:c>
      <x:c r="Q626" s="26" t="n">
        <x:v>1.3672</x:v>
      </x:c>
    </x:row>
    <x:row r="627">
      <x:c r="A627" s="9">
        <x:v>44771</x:v>
      </x:c>
      <x:c r="B627" s="8">
        <x:v>74.217311233885994</x:v>
      </x:c>
      <x:c r="C627" s="8">
        <x:v>49.88649262202</x:v>
      </x:c>
      <x:c r="D627" s="8">
        <x:v>101.76923076923001</x:v>
      </x:c>
      <x:c r="E627" s="8">
        <x:v>114.1796875</x:v>
      </x:c>
      <x:c r="F627" s="23">
        <x:v>1.8501318053128402</x:v>
      </x:c>
      <x:c r="G627" s="18">
        <x:v>0.26406649616368</x:v>
      </x:c>
      <x:c r="H627" s="18">
        <x:v>0.24750238901919999</x:v>
      </x:c>
      <x:c r="I627" s="18">
        <x:v>0.55044332614425995</x:v>
      </x:c>
      <x:c r="J627" s="18">
        <x:v>0.66722506075857002</x:v>
      </x:c>
      <x:c r="K627" s="19">
        <x:v>0.28438218347187999</x:v>
      </x:c>
      <x:c r="L627" s="19">
        <x:v>0.28438218347187999</x:v>
      </x:c>
      <x:c r="M627" s="18">
        <x:v>0.35035664677679001</x:v>
      </x:c>
      <x:c r="N627" s="18">
        <x:v>0.35035664677679001</x:v>
      </x:c>
      <x:c r="O627" s="13">
        <x:v>1.36496577800881</x:v>
      </x:c>
      <x:c r="P627" s="26" t="n">
        <x:v>1.5532</x:v>
      </x:c>
      <x:c r="Q627" s="26" t="n">
        <x:v>1.3832</x:v>
      </x:c>
    </x:row>
    <x:row r="628">
      <x:c r="A628" s="9">
        <x:v>44774</x:v>
      </x:c>
      <x:c r="B628" s="8">
        <x:v>76.120319214242002</x:v>
      </x:c>
      <x:c r="C628" s="8">
        <x:v>52.270147559591003</x:v>
      </x:c>
      <x:c r="D628" s="8">
        <x:v>102.23076923076999</x:v>
      </x:c>
      <x:c r="E628" s="8">
        <x:v>117.763671875</x:v>
      </x:c>
      <x:c r="F628" s="23">
        <x:v>1.8709622696990076</x:v>
      </x:c>
      <x:c r="G628" s="18">
        <x:v>0.25039961636829</x:v>
      </x:c>
      <x:c r="H628" s="18">
        <x:v>0.23160455216748999</x:v>
      </x:c>
      <x:c r="I628" s="18">
        <x:v>0.53438773064941003</x:v>
      </x:c>
      <x:c r="J628" s="18">
        <x:v>0.65147834830834994</x:v>
      </x:c>
      <x:c r="K628" s="19">
        <x:v>0.27849684023788002</x:v>
      </x:c>
      <x:c r="L628" s="19">
        <x:v>0.27849684023788002</x:v>
      </x:c>
      <x:c r="M628" s="18">
        <x:v>0.34743114805059</x:v>
      </x:c>
      <x:c r="N628" s="18">
        <x:v>0.34743114805059</x:v>
      </x:c>
      <x:c r="O628" s="13">
        <x:v>1.3756853035677075</x:v>
      </x:c>
      <x:c r="P628" s="26" t="n">
        <x:v>1.5552</x:v>
      </x:c>
      <x:c r="Q628" s="26" t="n">
        <x:v>1.3875</x:v>
      </x:c>
    </x:row>
    <x:row r="629">
      <x:c r="A629" s="9">
        <x:v>44775</x:v>
      </x:c>
      <x:c r="B629" s="8">
        <x:v>76.120319214242002</x:v>
      </x:c>
      <x:c r="C629" s="8">
        <x:v>51.872871736663001</x:v>
      </x:c>
      <x:c r="D629" s="8">
        <x:v>100.07692307692</x:v>
      </x:c>
      <x:c r="E629" s="8">
        <x:v>112.822265625</x:v>
      </x:c>
      <x:c r="F629" s="23">
        <x:v>1.8522309491320625</x:v>
      </x:c>
      <x:c r="G629" s="18">
        <x:v>0.25959079283886999</x:v>
      </x:c>
      <x:c r="H629" s="18">
        <x:v>0.24463556598036998</x:v>
      </x:c>
      <x:c r="I629" s="18">
        <x:v>0.54541097531752003</x:v>
      </x:c>
      <x:c r="J629" s="18">
        <x:v>0.66580115594381994</x:v>
      </x:c>
      <x:c r="K629" s="19">
        <x:v>0.28981710724546</x:v>
      </x:c>
      <x:c r="L629" s="19">
        <x:v>0.28981710724546</x:v>
      </x:c>
      <x:c r="M629" s="18">
        <x:v>0.35520486198508006</x:v>
      </x:c>
      <x:c r="N629" s="18">
        <x:v>0.35520486198508006</x:v>
      </x:c>
      <x:c r="O629" s="13">
        <x:v>1.3340422933599951</x:v>
      </x:c>
      <x:c r="P629" s="26" t="n">
        <x:v>1.5558</x:v>
      </x:c>
      <x:c r="Q629" s="26" t="n">
        <x:v>1.3951</x:v>
      </x:c>
    </x:row>
    <x:row r="630">
      <x:c r="A630" s="9">
        <x:v>44776</x:v>
      </x:c>
      <x:c r="B630" s="8">
        <x:v>73.480662983425006</x:v>
      </x:c>
      <x:c r="C630" s="8">
        <x:v>50.283768444948997</x:v>
      </x:c>
      <x:c r="D630" s="8">
        <x:v>92.769230769231001</x:v>
      </x:c>
      <x:c r="E630" s="8">
        <x:v>112.28515625</x:v>
      </x:c>
      <x:c r="F630" s="23">
        <x:v>1.8220470461190126</x:v>
      </x:c>
      <x:c r="G630" s="18">
        <x:v>0.23745204603581002</x:v>
      </x:c>
      <x:c r="H630" s="18">
        <x:v>0.22196160194596001</x:v>
      </x:c>
      <x:c r="I630" s="18">
        <x:v>0.49700455307932001</x:v>
      </x:c>
      <x:c r="J630" s="18">
        <x:v>0.62249769670570998</x:v>
      </x:c>
      <x:c r="K630" s="19">
        <x:v>0.24985461735183001</x:v>
      </x:c>
      <x:c r="L630" s="19">
        <x:v>0.24985461735183001</x:v>
      </x:c>
      <x:c r="M630" s="18">
        <x:v>0.29685660720474999</x:v>
      </x:c>
      <x:c r="N630" s="18">
        <x:v>0.29685660720474999</x:v>
      </x:c>
      <x:c r="O630" s="13">
        <x:v>1.32366020147206</x:v>
      </x:c>
      <x:c r="P630" s="26" t="n">
        <x:v>1.557</x:v>
      </x:c>
      <x:c r="Q630" s="26" t="n">
        <x:v>1.3895</x:v>
      </x:c>
    </x:row>
    <x:row r="631">
      <x:c r="A631" s="9">
        <x:v>44777</x:v>
      </x:c>
      <x:c r="B631" s="8">
        <x:v>73.419275629219996</x:v>
      </x:c>
      <x:c r="C631" s="8">
        <x:v>50.454029511918002</x:v>
      </x:c>
      <x:c r="D631" s="8">
        <x:v>94.923076923077005</x:v>
      </x:c>
      <x:c r="E631" s="8">
        <x:v>115.8203125</x:v>
      </x:c>
      <x:c r="F631" s="23">
        <x:v>1.8365417364105374</x:v>
      </x:c>
      <x:c r="G631" s="18">
        <x:v>0.22330562659847</x:v>
      </x:c>
      <x:c r="H631" s="18">
        <x:v>0.21231865172444001</x:v>
      </x:c>
      <x:c r="I631" s="18">
        <x:v>0.48861730170140999</x:v>
      </x:c>
      <x:c r="J631" s="18">
        <x:v>0.60608091136064002</x:v>
      </x:c>
      <x:c r="K631" s="19">
        <x:v>0.24243387815377002</x:v>
      </x:c>
      <x:c r="L631" s="19">
        <x:v>0.24243387815377002</x:v>
      </x:c>
      <x:c r="M631" s="18">
        <x:v>0.28704568204198999</x:v>
      </x:c>
      <x:c r="N631" s="18">
        <x:v>0.28704568204198999</x:v>
      </x:c>
      <x:c r="O631" s="13">
        <x:v>1.3349414084566038</x:v>
      </x:c>
      <x:c r="P631" s="26" t="n">
        <x:v>1.5579</x:v>
      </x:c>
      <x:c r="Q631" s="26" t="n">
        <x:v>1.3941</x:v>
      </x:c>
    </x:row>
    <x:row r="632">
      <x:c r="A632" s="9">
        <x:v>44778</x:v>
      </x:c>
      <x:c r="B632" s="8">
        <x:v>74.340085942296</x:v>
      </x:c>
      <x:c r="C632" s="8">
        <x:v>53.916004540294999</x:v>
      </x:c>
      <x:c r="D632" s="8">
        <x:v>94.307692307691994</x:v>
      </x:c>
      <x:c r="E632" s="8">
        <x:v>123.41796875</x:v>
      </x:c>
      <x:c r="F632" s="23">
        <x:v>1.8649543788507075</x:v>
      </x:c>
      <x:c r="G632" s="18">
        <x:v>0.23065856777494001</x:v>
      </x:c>
      <x:c r="H632" s="18">
        <x:v>0.22048475371384002</x:v>
      </x:c>
      <x:c r="I632" s="18">
        <x:v>0.49628564581836004</x:v>
      </x:c>
      <x:c r="J632" s="18">
        <x:v>0.61763966839166995</x:v>
      </x:c>
      <x:c r="K632" s="19">
        <x:v>0.25027313472006002</x:v>
      </x:c>
      <x:c r="L632" s="19">
        <x:v>0.25027313472006002</x:v>
      </x:c>
      <x:c r="M632" s="18">
        <x:v>0.30695818125694996</x:v>
      </x:c>
      <x:c r="N632" s="18">
        <x:v>0.30695818125694996</x:v>
      </x:c>
      <x:c r="O632" s="13">
        <x:v>1.3536652398639686</x:v>
      </x:c>
      <x:c r="P632" s="26" t="n">
        <x:v>1.5574</x:v>
      </x:c>
      <x:c r="Q632" s="26" t="n">
        <x:v>1.4055</x:v>
      </x:c>
    </x:row>
    <x:row r="633">
      <x:c r="A633" s="9">
        <x:v>44781</x:v>
      </x:c>
      <x:c r="B633" s="8">
        <x:v>77.286678944138004</x:v>
      </x:c>
      <x:c r="C633" s="8">
        <x:v>55.107832009081001</x:v>
      </x:c>
      <x:c r="D633" s="8">
        <x:v>94.461538461537998</x:v>
      </x:c>
      <x:c r="E633" s="8">
        <x:v>125.234375</x:v>
      </x:c>
      <x:c r="F633" s="23">
        <x:v>1.8802260610368924</x:v>
      </x:c>
      <x:c r="G633" s="18">
        <x:v>0.24632352941175997</x:v>
      </x:c>
      <x:c r="H633" s="18">
        <x:v>0.23577447658761</x:v>
      </x:c>
      <x:c r="I633" s="18">
        <x:v>0.52827701893121992</x:v>
      </x:c>
      <x:c r="J633" s="18">
        <x:v>0.63983583217509998</x:v>
      </x:c>
      <x:c r="K633" s="19">
        <x:v>0.27356936809966997</x:v>
      </x:c>
      <x:c r="L633" s="19">
        <x:v>0.27356936809966997</x:v>
      </x:c>
      <x:c r="M633" s="18">
        <x:v>0.31598616280336</x:v>
      </x:c>
      <x:c r="N633" s="18">
        <x:v>0.31598616280336</x:v>
      </x:c>
      <x:c r="O633" s="13">
        <x:v>1.3686200902225025</x:v>
      </x:c>
      <x:c r="P633" s="26" t="n">
        <x:v>1.5571</x:v>
      </x:c>
      <x:c r="Q633" s="26" t="n">
        <x:v>1.3977</x:v>
      </x:c>
    </x:row>
    <x:row r="634">
      <x:c r="A634" s="9">
        <x:v>44782</x:v>
      </x:c>
      <x:c r="B634" s="8">
        <x:v>78.637200736647998</x:v>
      </x:c>
      <x:c r="C634" s="8">
        <x:v>56.640181611804998</x:v>
      </x:c>
      <x:c r="D634" s="8">
        <x:v>90.923076923077005</x:v>
      </x:c>
      <x:c r="E634" s="8">
        <x:v>126.357421875</x:v>
      </x:c>
      <x:c r="F634" s="23">
        <x:v>1.8813947028663249</x:v>
      </x:c>
      <x:c r="G634" s="18">
        <x:v>0.24728260869565</x:v>
      </x:c>
      <x:c r="H634" s="18">
        <x:v>0.23838067935019003</x:v>
      </x:c>
      <x:c r="I634" s="18">
        <x:v>0.53965971722980999</x:v>
      </x:c>
      <x:c r="J634" s="18">
        <x:v>0.65717396772165004</x:v>
      </x:c>
      <x:c r="K634" s="19">
        <x:v>0.28903582931877997</x:v>
      </x:c>
      <x:c r="L634" s="19">
        <x:v>0.28903582931877997</x:v>
      </x:c>
      <x:c r="M634" s="18">
        <x:v>0.34419604507258</x:v>
      </x:c>
      <x:c r="N634" s="18">
        <x:v>0.34419604507258</x:v>
      </x:c>
      <x:c r="O634" s="13">
        <x:v>1.3757659863984575</x:v>
      </x:c>
      <x:c r="P634" s="26" t="n">
        <x:v>1.5565</x:v>
      </x:c>
      <x:c r="Q634" s="26" t="n">
        <x:v>1.4025</x:v>
      </x:c>
    </x:row>
    <x:row r="635">
      <x:c r="A635" s="9">
        <x:v>44783</x:v>
      </x:c>
      <x:c r="B635" s="8">
        <x:v>79.803560466543999</x:v>
      </x:c>
      <x:c r="C635" s="8">
        <x:v>56.299659477866001</x:v>
      </x:c>
      <x:c r="D635" s="8">
        <x:v>90.307692307691994</x:v>
      </x:c>
      <x:c r="E635" s="8">
        <x:v>120.29296875</x:v>
      </x:c>
      <x:c r="F635" s="23">
        <x:v>1.8667597025052549</x:v>
      </x:c>
      <x:c r="G635" s="18">
        <x:v>0.25351662404092001</x:v>
      </x:c>
      <x:c r="H635" s="18">
        <x:v>0.24437494570411</x:v>
      </x:c>
      <x:c r="I635" s="18">
        <x:v>0.54840642223820002</x:v>
      </x:c>
      <x:c r="J635" s="18">
        <x:v>0.67057542515565005</x:v>
      </x:c>
      <x:c r="K635" s="19">
        <x:v>0.29465661511257002</x:v>
      </x:c>
      <x:c r="L635" s="19">
        <x:v>0.29465661511257002</x:v>
      </x:c>
      <x:c r="M635" s="18">
        <x:v>0.34997062191182005</x:v>
      </x:c>
      <x:c r="N635" s="18">
        <x:v>0.34997062191182005</x:v>
      </x:c>
      <x:c r="O635" s="13">
        <x:v>1.3739079369432037</x:v>
      </x:c>
      <x:c r="P635" s="26" t="n">
        <x:v>1.5563</x:v>
      </x:c>
      <x:c r="Q635" s="26" t="n">
        <x:v>1.4059</x:v>
      </x:c>
    </x:row>
    <x:row r="636">
      <x:c r="A636" s="9">
        <x:v>44784</x:v>
      </x:c>
      <x:c r="B636" s="8">
        <x:v>78.453038674032996</x:v>
      </x:c>
      <x:c r="C636" s="8">
        <x:v>56.980703745743</x:v>
      </x:c>
      <x:c r="D636" s="8">
        <x:v>93.615384615384997</x:v>
      </x:c>
      <x:c r="E636" s="8">
        <x:v>123.095703125</x:v>
      </x:c>
      <x:c r="F636" s="23">
        <x:v>1.8803620754004027</x:v>
      </x:c>
      <x:c r="G636" s="18">
        <x:v>0.24184782608696001</x:v>
      </x:c>
      <x:c r="H636" s="18">
        <x:v>0.23403700807922997</x:v>
      </x:c>
      <x:c r="I636" s="18">
        <x:v>0.53834172058470997</x:v>
      </x:c>
      <x:c r="J636" s="18">
        <x:v>0.66219951424011003</x:v>
      </x:c>
      <x:c r="K636" s="19">
        <x:v>0.29549711668674999</x:v>
      </x:c>
      <x:c r="L636" s="19">
        <x:v>0.29549711668674999</x:v>
      </x:c>
      <x:c r="M636" s="18">
        <x:v>0.36192159659056</x:v>
      </x:c>
      <x:c r="N636" s="18">
        <x:v>0.36192159659056</x:v>
      </x:c>
      <x:c r="O636" s="13">
        <x:v>1.3919202074313</x:v>
      </x:c>
      <x:c r="P636" s="26" t="n">
        <x:v>1.5563</x:v>
      </x:c>
      <x:c r="Q636" s="26" t="n">
        <x:v>1.4004</x:v>
      </x:c>
    </x:row>
    <x:row r="637">
      <x:c r="A637" s="9">
        <x:v>44785</x:v>
      </x:c>
      <x:c r="B637" s="8">
        <x:v>74.033149171271006</x:v>
      </x:c>
      <x:c r="C637" s="8">
        <x:v>52.497162315551002</x:v>
      </x:c>
      <x:c r="D637" s="8">
        <x:v>90.461538461537998</x:v>
      </x:c>
      <x:c r="E637" s="8">
        <x:v>119.267578125</x:v>
      </x:c>
      <x:c r="F637" s="23">
        <x:v>1.8406485701834001</x:v>
      </x:c>
      <x:c r="G637" s="18">
        <x:v>0.26086956521739002</x:v>
      </x:c>
      <x:c r="H637" s="18">
        <x:v>0.24993484493094001</x:v>
      </x:c>
      <x:c r="I637" s="18">
        <x:v>0.56877546129883005</x:v>
      </x:c>
      <x:c r="J637" s="18">
        <x:v>0.68581958291543998</x:v>
      </x:c>
      <x:c r="K637" s="19">
        <x:v>0.31030053171950001</x:v>
      </x:c>
      <x:c r="L637" s="19">
        <x:v>0.31030053171950001</x:v>
      </x:c>
      <x:c r="M637" s="18">
        <x:v>0.37468057082439998</x:v>
      </x:c>
      <x:c r="N637" s="18">
        <x:v>0.37468057082439998</x:v>
      </x:c>
      <x:c r="O637" s="13">
        <x:v>1.3851172742735338</x:v>
      </x:c>
      <x:c r="P637" s="26" t="n">
        <x:v>1.5565</x:v>
      </x:c>
      <x:c r="Q637" s="26" t="n">
        <x:v>1.4052</x:v>
      </x:c>
    </x:row>
    <x:row r="638">
      <x:c r="A638" s="9">
        <x:v>44788</x:v>
      </x:c>
      <x:c r="B638" s="8">
        <x:v>77.470841006753005</x:v>
      </x:c>
      <x:c r="C638" s="8">
        <x:v>55.164585698069999</x:v>
      </x:c>
      <x:c r="D638" s="8">
        <x:v>93</x:v>
      </x:c>
      <x:c r="E638" s="8">
        <x:v>119.70703125</x:v>
      </x:c>
      <x:c r="F638" s="23">
        <x:v>1.8633561448870575</x:v>
      </x:c>
      <x:c r="G638" s="18">
        <x:v>0.25687340153452998</x:v>
      </x:c>
      <x:c r="H638" s="18">
        <x:v>0.24758926244461998</x:v>
      </x:c>
      <x:c r="I638" s="18">
        <x:v>0.56530074287083998</x:v>
      </x:c>
      <x:c r="J638" s="18">
        <x:v>0.68163162749625994</x:v>
      </x:c>
      <x:c r="K638" s="19">
        <x:v>0.29850757126821004</x:v>
      </x:c>
      <x:c r="L638" s="19">
        <x:v>0.29850757126821004</x:v>
      </x:c>
      <x:c r="M638" s="18">
        <x:v>0.36626400865279996</x:v>
      </x:c>
      <x:c r="N638" s="18">
        <x:v>0.36626400865279996</x:v>
      </x:c>
      <x:c r="O638" s="13">
        <x:v>1.3931960050965737</x:v>
      </x:c>
      <x:c r="P638" s="26" t="n">
        <x:v>1.5609</x:v>
      </x:c>
      <x:c r="Q638" s="26" t="n">
        <x:v>1.407</x:v>
      </x:c>
    </x:row>
    <x:row r="639">
      <x:c r="A639" s="9">
        <x:v>44789</x:v>
      </x:c>
      <x:c r="B639" s="8">
        <x:v>78.575813382443002</x:v>
      </x:c>
      <x:c r="C639" s="8">
        <x:v>55.675368898978</x:v>
      </x:c>
      <x:c r="D639" s="8">
        <x:v>97.923076923077005</x:v>
      </x:c>
      <x:c r="E639" s="8">
        <x:v>119.55078125</x:v>
      </x:c>
      <x:c r="F639" s="23">
        <x:v>1.8793126011362449</x:v>
      </x:c>
      <x:c r="G639" s="18">
        <x:v>0.25727301790280999</x:v>
      </x:c>
      <x:c r="H639" s="18">
        <x:v>0.25245417426808997</x:v>
      </x:c>
      <x:c r="I639" s="18">
        <x:v>0.56973400431344001</x:v>
      </x:c>
      <x:c r="J639" s="18">
        <x:v>0.69134768412433001</x:v>
      </x:c>
      <x:c r="K639" s="19">
        <x:v>0.30832707476316001</x:v>
      </x:c>
      <x:c r="L639" s="19">
        <x:v>0.30832707476316001</x:v>
      </x:c>
      <x:c r="M639" s="18">
        <x:v>0.37905250531880003</x:v>
      </x:c>
      <x:c r="N639" s="18">
        <x:v>0.37905250531880003</x:v>
      </x:c>
      <x:c r="O639" s="13">
        <x:v>1.4006004904484837</x:v>
      </x:c>
      <x:c r="P639" s="26" t="n">
        <x:v>1.5625</x:v>
      </x:c>
      <x:c r="Q639" s="26" t="n">
        <x:v>1.4054</x:v>
      </x:c>
    </x:row>
    <x:row r="640">
      <x:c r="A640" s="9">
        <x:v>44790</x:v>
      </x:c>
      <x:c r="B640" s="8">
        <x:v>80.847145488029</x:v>
      </x:c>
      <x:c r="C640" s="8">
        <x:v>55.788876276958</x:v>
      </x:c>
      <x:c r="D640" s="8">
        <x:v>98.538461538462002</x:v>
      </x:c>
      <x:c r="E640" s="8">
        <x:v>119.453125</x:v>
      </x:c>
      <x:c r="F640" s="23">
        <x:v>1.8865690207586225</x:v>
      </x:c>
      <x:c r="G640" s="18">
        <x:v>0.25511508951406997</x:v>
      </x:c>
      <x:c r="H640" s="18">
        <x:v>0.25210668056641</x:v>
      </x:c>
      <x:c r="I640" s="18">
        <x:v>0.57512580877066999</x:v>
      </x:c>
      <x:c r="J640" s="18">
        <x:v>0.69905352214502003</x:v>
      </x:c>
      <x:c r="K640" s="19">
        <x:v>0.31571337910157998</x:v>
      </x:c>
      <x:c r="L640" s="19">
        <x:v>0.31571337910157998</x:v>
      </x:c>
      <x:c r="M640" s="18">
        <x:v>0.39598803219426998</x:v>
      </x:c>
      <x:c r="N640" s="18">
        <x:v>0.39598803219426998</x:v>
      </x:c>
      <x:c r="O640" s="13">
        <x:v>1.4029762728278752</x:v>
      </x:c>
      <x:c r="P640" s="26" t="n">
        <x:v>1.5628</x:v>
      </x:c>
      <x:c r="Q640" s="26" t="n">
        <x:v>1.4</x:v>
      </x:c>
    </x:row>
    <x:row r="641">
      <x:c r="A641" s="9">
        <x:v>44791</x:v>
      </x:c>
      <x:c r="B641" s="8">
        <x:v>84.653161448741997</x:v>
      </x:c>
      <x:c r="C641" s="8">
        <x:v>59.818388195232998</x:v>
      </x:c>
      <x:c r="D641" s="8">
        <x:v>95.230769230768999</x:v>
      </x:c>
      <x:c r="E641" s="8">
        <x:v>119.58984375</x:v>
      </x:c>
      <x:c r="F641" s="23">
        <x:v>1.89823040656186</x:v>
      </x:c>
      <x:c r="G641" s="18">
        <x:v>0.26254795396419001</x:v>
      </x:c>
      <x:c r="H641" s="18">
        <x:v>0.25957779515245999</x:v>
      </x:c>
      <x:c r="I641" s="18">
        <x:v>0.57848070932183004</x:v>
      </x:c>
      <x:c r="J641" s="18">
        <x:v>0.6970433035376401</x:v>
      </x:c>
      <x:c r="K641" s="19">
        <x:v>0.31644154076328002</x:v>
      </x:c>
      <x:c r="L641" s="19">
        <x:v>0.31644154076328002</x:v>
      </x:c>
      <x:c r="M641" s="18">
        <x:v>0.39663866956016003</x:v>
      </x:c>
      <x:c r="N641" s="18">
        <x:v>0.39663866956016003</x:v>
      </x:c>
      <x:c r="O641" s="13">
        <x:v>1.4022584175987576</x:v>
      </x:c>
      <x:c r="P641" s="26" t="n">
        <x:v>1.564</x:v>
      </x:c>
      <x:c r="Q641" s="26" t="n">
        <x:v>1.3944</x:v>
      </x:c>
    </x:row>
    <x:row r="642">
      <x:c r="A642" s="9">
        <x:v>44792</x:v>
      </x:c>
      <x:c r="B642" s="8">
        <x:v>77.286678944138004</x:v>
      </x:c>
      <x:c r="C642" s="8">
        <x:v>54.937570942111002</x:v>
      </x:c>
      <x:c r="D642" s="8">
        <x:v>92.846153846153996</x:v>
      </x:c>
      <x:c r="E642" s="8">
        <x:v>112.333984375</x:v>
      </x:c>
      <x:c r="F642" s="23">
        <x:v>1.8435109702685075</x:v>
      </x:c>
      <x:c r="G642" s="18">
        <x:v>0.25135869565217001</x:v>
      </x:c>
      <x:c r="H642" s="18">
        <x:v>0.25314916167143997</x:v>
      </x:c>
      <x:c r="I642" s="18">
        <x:v>0.56865564342200003</x:v>
      </x:c>
      <x:c r="J642" s="18">
        <x:v>0.69025881571843006</x:v>
      </x:c>
      <x:c r="K642" s="19">
        <x:v>0.32053057705963001</x:v>
      </x:c>
      <x:c r="L642" s="19">
        <x:v>0.32053057705963001</x:v>
      </x:c>
      <x:c r="M642" s="18">
        <x:v>0.40679193510338002</x:v>
      </x:c>
      <x:c r="N642" s="18">
        <x:v>0.40679193510338002</x:v>
      </x:c>
      <x:c r="O642" s="13">
        <x:v>1.3847464298311887</x:v>
      </x:c>
      <x:c r="P642" s="26" t="n">
        <x:v>1.5646</x:v>
      </x:c>
      <x:c r="Q642" s="26" t="n">
        <x:v>1.3908</x:v>
      </x:c>
    </x:row>
    <x:row r="643">
      <x:c r="A643" s="9">
        <x:v>44795</x:v>
      </x:c>
      <x:c r="B643" s="8">
        <x:v>78.944137507673005</x:v>
      </x:c>
      <x:c r="C643" s="8">
        <x:v>55.959137343926997</x:v>
      </x:c>
      <x:c r="D643" s="8">
        <x:v>93.846153846153996</x:v>
      </x:c>
      <x:c r="E643" s="8">
        <x:v>119.443359375</x:v>
      </x:c>
      <x:c r="F643" s="23">
        <x:v>1.8704819701818849</x:v>
      </x:c>
      <x:c r="G643" s="18">
        <x:v>0.24488491048593</x:v>
      </x:c>
      <x:c r="H643" s="18">
        <x:v>0.24350621144992002</x:v>
      </x:c>
      <x:c r="I643" s="18">
        <x:v>0.55295950155763007</x:v>
      </x:c>
      <x:c r="J643" s="18">
        <x:v>0.67317195747851</x:v>
      </x:c>
      <x:c r="K643" s="19">
        <x:v>0.29950822996738002</x:v>
      </x:c>
      <x:c r="L643" s="19">
        <x:v>0.29950822996738002</x:v>
      </x:c>
      <x:c r="M643" s="18">
        <x:v>0.38221619887137998</x:v>
      </x:c>
      <x:c r="N643" s="18">
        <x:v>0.38221619887137998</x:v>
      </x:c>
      <x:c r="O643" s="13">
        <x:v>1.3980655382242837</x:v>
      </x:c>
      <x:c r="P643" s="26" t="n">
        <x:v>1.5647</x:v>
      </x:c>
      <x:c r="Q643" s="26" t="n">
        <x:v>1.3871</x:v>
      </x:c>
    </x:row>
    <x:row r="644">
      <x:c r="A644" s="9">
        <x:v>44796</x:v>
      </x:c>
      <x:c r="B644" s="8">
        <x:v>81.952117863720005</x:v>
      </x:c>
      <x:c r="C644" s="8">
        <x:v>57.207718501702999</x:v>
      </x:c>
      <x:c r="D644" s="8">
        <x:v>96.692307692308006</x:v>
      </x:c>
      <x:c r="E644" s="8">
        <x:v>118.173828125</x:v>
      </x:c>
      <x:c r="F644" s="23">
        <x:v>1.8850649304568274</x:v>
      </x:c>
      <x:c r="G644" s="18">
        <x:v>0.25519501278772</x:v>
      </x:c>
      <x:c r="H644" s="18">
        <x:v>0.25436538962730998</x:v>
      </x:c>
      <x:c r="I644" s="18">
        <x:v>0.57656362329260002</x:v>
      </x:c>
      <x:c r="J644" s="18">
        <x:v>0.70315771846199993</x:v>
      </x:c>
      <x:c r="K644" s="19">
        <x:v>0.30923897882409002</x:v>
      </x:c>
      <x:c r="L644" s="19">
        <x:v>0.30923897882409002</x:v>
      </x:c>
      <x:c r="M644" s="18">
        <x:v>0.38838230198822998</x:v>
      </x:c>
      <x:c r="N644" s="18">
        <x:v>0.38838230198822998</x:v>
      </x:c>
      <x:c r="O644" s="13">
        <x:v>1.4009981777476574</x:v>
      </x:c>
      <x:c r="P644" s="26" t="n">
        <x:v>1.5643</x:v>
      </x:c>
      <x:c r="Q644" s="26" t="n">
        <x:v>1.3945</x:v>
      </x:c>
    </x:row>
    <x:row r="645">
      <x:c r="A645" s="9">
        <x:v>44797</x:v>
      </x:c>
      <x:c r="B645" s="8">
        <x:v>73.910374462861</x:v>
      </x:c>
      <x:c r="C645" s="8">
        <x:v>50.964812712826003</x:v>
      </x:c>
      <x:c r="D645" s="8">
        <x:v>93.538461538462002</x:v>
      </x:c>
      <x:c r="E645" s="8">
        <x:v>110.341796875</x:v>
      </x:c>
      <x:c r="F645" s="23">
        <x:v>1.8218886139728725</x:v>
      </x:c>
      <x:c r="G645" s="18">
        <x:v>0.25191815856777</x:v>
      </x:c>
      <x:c r="H645" s="18">
        <x:v>0.25080357918512997</x:v>
      </x:c>
      <x:c r="I645" s="18">
        <x:v>0.57644380541577001</x:v>
      </x:c>
      <x:c r="J645" s="18">
        <x:v>0.70265516377157</x:v>
      </x:c>
      <x:c r="K645" s="19">
        <x:v>0.31237247920032002</x:v>
      </x:c>
      <x:c r="L645" s="19">
        <x:v>0.31237247920032002</x:v>
      </x:c>
      <x:c r="M645" s="18">
        <x:v>0.40070987832019</x:v>
      </x:c>
      <x:c r="N645" s="18">
        <x:v>0.40070987832019</x:v>
      </x:c>
      <x:c r="O645" s="13">
        <x:v>1.3599508411528076</x:v>
      </x:c>
      <x:c r="P645" s="26" t="n">
        <x:v>1.5642</x:v>
      </x:c>
      <x:c r="Q645" s="26" t="n">
        <x:v>1.4001</x:v>
      </x:c>
    </x:row>
    <x:row r="646">
      <x:c r="A646" s="9">
        <x:v>44798</x:v>
      </x:c>
      <x:c r="B646" s="8">
        <x:v>70.104358502148997</x:v>
      </x:c>
      <x:c r="C646" s="8">
        <x:v>48.524404086266003</x:v>
      </x:c>
      <x:c r="D646" s="8">
        <x:v>94.307692307691994</x:v>
      </x:c>
      <x:c r="E646" s="8">
        <x:v>104.970703125</x:v>
      </x:c>
      <x:c r="F646" s="23">
        <x:v>1.7947678950527675</x:v>
      </x:c>
      <x:c r="G646" s="18">
        <x:v>0.22674232736573</x:v>
      </x:c>
      <x:c r="H646" s="18">
        <x:v>0.22613152636608</x:v>
      </x:c>
      <x:c r="I646" s="18">
        <x:v>0.53450754852624005</x:v>
      </x:c>
      <x:c r="J646" s="18">
        <x:v>0.65717396772165004</x:v>
      </x:c>
      <x:c r="K646" s="19">
        <x:v>0.26448151106703</x:v>
      </x:c>
      <x:c r="L646" s="19">
        <x:v>0.26448151106703</x:v>
      </x:c>
      <x:c r="M646" s="18">
        <x:v>0.35304416855435</x:v>
      </x:c>
      <x:c r="N646" s="18">
        <x:v>0.35304416855435</x:v>
      </x:c>
      <x:c r="O646" s="13">
        <x:v>1.3604204643148123</x:v>
      </x:c>
      <x:c r="P646" s="26" t="n">
        <x:v>1.5627</x:v>
      </x:c>
      <x:c r="Q646" s="26" t="n">
        <x:v>1.4042</x:v>
      </x:c>
    </x:row>
    <x:row r="647">
      <x:c r="A647" s="9">
        <x:v>44799</x:v>
      </x:c>
      <x:c r="B647" s="8">
        <x:v>69.244935543278004</x:v>
      </x:c>
      <x:c r="C647" s="8">
        <x:v>46.935300794551999</x:v>
      </x:c>
      <x:c r="D647" s="8">
        <x:v>93.692307692308006</x:v>
      </x:c>
      <x:c r="E647" s="8">
        <x:v>107.587890625</x:v>
      </x:c>
      <x:c r="F647" s="23">
        <x:v>1.793651086637845</x:v>
      </x:c>
      <x:c r="G647" s="18">
        <x:v>0.23665281329923002</x:v>
      </x:c>
      <x:c r="H647" s="18">
        <x:v>0.23438450178091</x:v>
      </x:c>
      <x:c r="I647" s="18">
        <x:v>0.54493170381021006</x:v>
      </x:c>
      <x:c r="J647" s="18">
        <x:v>0.66797889275562994</x:v>
      </x:c>
      <x:c r="K647" s="19">
        <x:v>0.26033125724241002</x:v>
      </x:c>
      <x:c r="L647" s="19">
        <x:v>0.26033125724241002</x:v>
      </x:c>
      <x:c r="M647" s="18">
        <x:v>0.33937664419385</x:v>
      </x:c>
      <x:c r="N647" s="18">
        <x:v>0.33937664419385</x:v>
      </x:c>
      <x:c r="O647" s="13">
        <x:v>1.3543074807831412</x:v>
      </x:c>
      <x:c r="P647" s="26" t="n">
        <x:v>1.5623</x:v>
      </x:c>
      <x:c r="Q647" s="26" t="n">
        <x:v>1.4058</x:v>
      </x:c>
    </x:row>
    <x:row r="648">
      <x:c r="A648" s="9">
        <x:v>44802</x:v>
      </x:c>
      <x:c r="B648" s="8">
        <x:v>72.805402087169995</x:v>
      </x:c>
      <x:c r="C648" s="8">
        <x:v>49.489216799091999</x:v>
      </x:c>
      <x:c r="D648" s="8">
        <x:v>95.307692307691994</x:v>
      </x:c>
      <x:c r="E648" s="8">
        <x:v>106.8359375</x:v>
      </x:c>
      <x:c r="F648" s="23">
        <x:v>1.811095621734885</x:v>
      </x:c>
      <x:c r="G648" s="18">
        <x:v>0.23161764705881999</x:v>
      </x:c>
      <x:c r="H648" s="18">
        <x:v>0.23221266614543001</x:v>
      </x:c>
      <x:c r="I648" s="18">
        <x:v>0.54457225017972999</x:v>
      </x:c>
      <x:c r="J648" s="18">
        <x:v>0.65759276323270999</x:v>
      </x:c>
      <x:c r="K648" s="19">
        <x:v>0.25384209146955</x:v>
      </x:c>
      <x:c r="L648" s="19">
        <x:v>0.25384209146955</x:v>
      </x:c>
      <x:c r="M648" s="18">
        <x:v>0.33039016835467</x:v>
      </x:c>
      <x:c r="N648" s="18">
        <x:v>0.33039016835467</x:v>
      </x:c>
      <x:c r="O648" s="13">
        <x:v>1.3596173963217688</x:v>
      </x:c>
      <x:c r="P648" s="26" t="n">
        <x:v>1.5636</x:v>
      </x:c>
      <x:c r="Q648" s="26" t="n">
        <x:v>1.3953</x:v>
      </x:c>
    </x:row>
    <x:row r="649">
      <x:c r="A649" s="9">
        <x:v>44803</x:v>
      </x:c>
      <x:c r="B649" s="8">
        <x:v>72.621240024554993</x:v>
      </x:c>
      <x:c r="C649" s="8">
        <x:v>49.545970488081998</x:v>
      </x:c>
      <x:c r="D649" s="8">
        <x:v>95.461538461537998</x:v>
      </x:c>
      <x:c r="E649" s="8">
        <x:v>106.005859375</x:v>
      </x:c>
      <x:c r="F649" s="23">
        <x:v>1.8090865208729374</x:v>
      </x:c>
      <x:c r="G649" s="18">
        <x:v>0.22890025575448</x:v>
      </x:c>
      <x:c r="H649" s="18">
        <x:v>0.23082269133871999</x:v>
      </x:c>
      <x:c r="I649" s="18">
        <x:v>0.54181643901270005</x:v>
      </x:c>
      <x:c r="J649" s="18">
        <x:v>0.66219951424011003</x:v>
      </x:c>
      <x:c r="K649" s="19">
        <x:v>0.26123103635276002</x:v>
      </x:c>
      <x:c r="L649" s="19">
        <x:v>0.26123103635276002</x:v>
      </x:c>
      <x:c r="M649" s="18">
        <x:v>0.34536909876131</x:v>
      </x:c>
      <x:c r="N649" s="18">
        <x:v>0.34536909876131</x:v>
      </x:c>
      <x:c r="O649" s="13">
        <x:v>1.35073415034646</x:v>
      </x:c>
      <x:c r="P649" s="26" t="n">
        <x:v>1.5643</x:v>
      </x:c>
      <x:c r="Q649" s="26" t="n">
        <x:v>1.4003</x:v>
      </x:c>
    </x:row>
    <x:row r="650">
      <x:c r="A650" s="9">
        <x:v>44804</x:v>
      </x:c>
      <x:c r="B650" s="8">
        <x:v>63.413136893800001</x:v>
      </x:c>
      <x:c r="C650" s="8">
        <x:v>43.927355278093003</x:v>
      </x:c>
      <x:c r="D650" s="8">
        <x:v>89.230769230768999</x:v>
      </x:c>
      <x:c r="E650" s="8">
        <x:v>101.357421875</x:v>
      </x:c>
      <x:c r="F650" s="23">
        <x:v>1.7448217081941551</x:v>
      </x:c>
      <x:c r="G650" s="18">
        <x:v>0.22442455242966999</x:v>
      </x:c>
      <x:c r="H650" s="18">
        <x:v>0.22508904526105</x:v>
      </x:c>
      <x:c r="I650" s="18">
        <x:v>0.53858135633837001</x:v>
      </x:c>
      <x:c r="J650" s="18">
        <x:v>0.64511265607735002</x:v>
      </x:c>
      <x:c r="K650" s="19">
        <x:v>0.25322084492763003</x:v>
      </x:c>
      <x:c r="L650" s="19">
        <x:v>0.25322084492763003</x:v>
      </x:c>
      <x:c r="M650" s="18">
        <x:v>0.33311195140499</x:v>
      </x:c>
      <x:c r="N650" s="18">
        <x:v>0.33311195140499</x:v>
      </x:c>
      <x:c r="O650" s="13">
        <x:v>1.3181852625065538</x:v>
      </x:c>
      <x:c r="P650" s="26" t="n">
        <x:v>1.5645</x:v>
      </x:c>
      <x:c r="Q650" s="26" t="n">
        <x:v>1.3929</x:v>
      </x:c>
    </x:row>
    <x:row r="651">
      <x:c r="A651" s="9">
        <x:v>44805</x:v>
      </x:c>
      <x:c r="B651" s="8">
        <x:v>63.474524248004997</x:v>
      </x:c>
      <x:c r="C651" s="8">
        <x:v>43.359818388195002</x:v>
      </x:c>
      <x:c r="D651" s="8">
        <x:v>88.230769230768999</x:v>
      </x:c>
      <x:c r="E651" s="8">
        <x:v>96.42578125</x:v>
      </x:c>
      <x:c r="F651" s="23">
        <x:v>1.7287272327924224</x:v>
      </x:c>
      <x:c r="G651" s="18">
        <x:v>0.22018861892583</x:v>
      </x:c>
      <x:c r="H651" s="18">
        <x:v>0.21327425940405001</x:v>
      </x:c>
      <x:c r="I651" s="18">
        <x:v>0.51162233405224</x:v>
      </x:c>
      <x:c r="J651" s="18">
        <x:v>0.60649970687168997</x:v>
      </x:c>
      <x:c r="K651" s="19">
        <x:v>0.21262850426789001</x:v>
      </x:c>
      <x:c r="L651" s="19">
        <x:v>0.21262850426789001</x:v>
      </x:c>
      <x:c r="M651" s="18">
        <x:v>0.28432008613142001</x:v>
      </x:c>
      <x:c r="N651" s="18">
        <x:v>0.28432008613142001</x:v>
      </x:c>
      <x:c r="O651" s="13">
        <x:v>1.3119933663621013</x:v>
      </x:c>
      <x:c r="P651" s="26" t="n">
        <x:v>1.5654</x:v>
      </x:c>
      <x:c r="Q651" s="26" t="n">
        <x:v>1.3837</x:v>
      </x:c>
    </x:row>
    <x:row r="652">
      <x:c r="A652" s="9">
        <x:v>44806</x:v>
      </x:c>
      <x:c r="B652" s="8">
        <x:v>64.518109269489997</x:v>
      </x:c>
      <x:c r="C652" s="8">
        <x:v>45.346197502838002</x:v>
      </x:c>
      <x:c r="D652" s="8">
        <x:v>90.384615384615003</x:v>
      </x:c>
      <x:c r="E652" s="8">
        <x:v>96.77734375</x:v>
      </x:c>
      <x:c r="F652" s="23">
        <x:v>1.7425656647673575</x:v>
      </x:c>
      <x:c r="G652" s="18">
        <x:v>0.21371483375958999</x:v>
      </x:c>
      <x:c r="H652" s="18">
        <x:v>0.20623751194509998</x:v>
      </x:c>
      <x:c r="I652" s="18">
        <x:v>0.50203690390606004</x:v>
      </x:c>
      <x:c r="J652" s="18">
        <x:v>0.60139040125101995</x:v>
      </x:c>
      <x:c r="K652" s="19">
        <x:v>0.2065852851959</x:v>
      </x:c>
      <x:c r="L652" s="19">
        <x:v>0.2065852851959</x:v>
      </x:c>
      <x:c r="M652" s="18">
        <x:v>0.27969835482162003</x:v>
      </x:c>
      <x:c r="N652" s="18">
        <x:v>0.27969835482162003</x:v>
      </x:c>
      <x:c r="O652" s="13">
        <x:v>1.320356475351945</x:v>
      </x:c>
      <x:c r="P652" s="26" t="n">
        <x:v>1.5654</x:v>
      </x:c>
      <x:c r="Q652" s="26" t="n">
        <x:v>1.3835</x:v>
      </x:c>
    </x:row>
    <x:row r="653">
      <x:c r="A653" s="9">
        <x:v>44809</x:v>
      </x:c>
      <x:c r="B653" s="8">
        <x:v>66.973603437692006</x:v>
      </x:c>
      <x:c r="C653" s="8">
        <x:v>46.935300794551999</x:v>
      </x:c>
      <x:c r="D653" s="8">
        <x:v>88.769230769231001</x:v>
      </x:c>
      <x:c r="E653" s="8">
        <x:v>95.625</x:v>
      </x:c>
      <x:c r="F653" s="23">
        <x:v>1.7457578375036875</x:v>
      </x:c>
      <x:c r="G653" s="18">
        <x:v>0.20644181585678001</x:v>
      </x:c>
      <x:c r="H653" s="18">
        <x:v>0.20206758752498</x:v>
      </x:c>
      <x:c r="I653" s="18">
        <x:v>0.50658998322549997</x:v>
      </x:c>
      <x:c r="J653" s="18">
        <x:v>0.60716977976653996</x:v>
      </x:c>
      <x:c r="K653" s="19">
        <x:v>0.21731392646675998</x:v>
      </x:c>
      <x:c r="L653" s="19">
        <x:v>0.21731392646675998</x:v>
      </x:c>
      <x:c r="M653" s="18">
        <x:v>0.30297739175412003</x:v>
      </x:c>
      <x:c r="N653" s="18">
        <x:v>0.30297739175412003</x:v>
      </x:c>
      <x:c r="O653" s="13">
        <x:v>1.3246767647019999</x:v>
      </x:c>
      <x:c r="P653" s="26" t="n">
        <x:v>1.5666</x:v>
      </x:c>
      <x:c r="Q653" s="26" t="n">
        <x:v>1.3935</x:v>
      </x:c>
    </x:row>
    <x:row r="654">
      <x:c r="A654" s="9">
        <x:v>44810</x:v>
      </x:c>
      <x:c r="B654" s="8">
        <x:v>71.270718232044004</x:v>
      </x:c>
      <x:c r="C654" s="8">
        <x:v>50.11350737798</x:v>
      </x:c>
      <x:c r="D654" s="8">
        <x:v>91.076923076922995</x:v>
      </x:c>
      <x:c r="E654" s="8">
        <x:v>100.01953125</x:v>
      </x:c>
      <x:c r="F654" s="23">
        <x:v>1.7812016998423674</x:v>
      </x:c>
      <x:c r="G654" s="18">
        <x:v>0.20875959079284001</x:v>
      </x:c>
      <x:c r="H654" s="18">
        <x:v>0.20189384067414001</x:v>
      </x:c>
      <x:c r="I654" s="18">
        <x:v>0.51282051282051</x:v>
      </x:c>
      <x:c r="J654" s="18">
        <x:v>0.61546193150271</x:v>
      </x:c>
      <x:c r="K654" s="19">
        <x:v>0.21987638657790998</x:v>
      </x:c>
      <x:c r="L654" s="19">
        <x:v>0.21987638657790998</x:v>
      </x:c>
      <x:c r="M654" s="18">
        <x:v>0.30936273433499001</x:v>
      </x:c>
      <x:c r="N654" s="18">
        <x:v>0.30936273433499001</x:v>
      </x:c>
      <x:c r="O654" s="13">
        <x:v>1.3468593620275489</x:v>
      </x:c>
      <x:c r="P654" s="26" t="n">
        <x:v>1.5672</x:v>
      </x:c>
      <x:c r="Q654" s="26" t="n">
        <x:v>1.3994</x:v>
      </x:c>
    </x:row>
    <x:row r="655">
      <x:c r="A655" s="9">
        <x:v>44811</x:v>
      </x:c>
      <x:c r="B655" s="8">
        <x:v>74.462860650706006</x:v>
      </x:c>
      <x:c r="C655" s="8">
        <x:v>54.313280363224003</x:v>
      </x:c>
      <x:c r="D655" s="8">
        <x:v>91.692307692308006</x:v>
      </x:c>
      <x:c r="E655" s="8">
        <x:v>102.880859375</x:v>
      </x:c>
      <x:c r="F655" s="23">
        <x:v>1.808373270203095</x:v>
      </x:c>
      <x:c r="G655" s="18">
        <x:v>0.22666240409207</x:v>
      </x:c>
      <x:c r="H655" s="18">
        <x:v>0.21518547476327002</x:v>
      </x:c>
      <x:c r="I655" s="18">
        <x:v>0.53570572729451005</x:v>
      </x:c>
      <x:c r="J655" s="18">
        <x:v>0.6469553564803201</x:v>
      </x:c>
      <x:c r="K655" s="19">
        <x:v>0.24296845375265</x:v>
      </x:c>
      <x:c r="L655" s="19">
        <x:v>0.24296845375265</x:v>
      </x:c>
      <x:c r="M655" s="18">
        <x:v>0.33221451304246002</x:v>
      </x:c>
      <x:c r="N655" s="18">
        <x:v>0.33221451304246002</x:v>
      </x:c>
      <x:c r="O655" s="13">
        <x:v>1.3524978403915311</x:v>
      </x:c>
      <x:c r="P655" s="26" t="n">
        <x:v>1.5673</x:v>
      </x:c>
      <x:c r="Q655" s="26" t="n">
        <x:v>1.3944</x:v>
      </x:c>
    </x:row>
    <x:row r="656">
      <x:c r="A656" s="9">
        <x:v>44812</x:v>
      </x:c>
      <x:c r="B656" s="8">
        <x:v>73.603437691834998</x:v>
      </x:c>
      <x:c r="C656" s="8">
        <x:v>53.745743473326002</x:v>
      </x:c>
      <x:c r="D656" s="8">
        <x:v>87.307692307691994</x:v>
      </x:c>
      <x:c r="E656" s="8">
        <x:v>100.048828125</x:v>
      </x:c>
      <x:c r="F656" s="23">
        <x:v>1.7867642539946327</x:v>
      </x:c>
      <x:c r="G656" s="18">
        <x:v>0.22754156010229998</x:v>
      </x:c>
      <x:c r="H656" s="18">
        <x:v>0.22005038658674</x:v>
      </x:c>
      <x:c r="I656" s="18">
        <x:v>0.53354900551161999</x:v>
      </x:c>
      <x:c r="J656" s="18">
        <x:v>0.65315353050688996</x:v>
      </x:c>
      <x:c r="K656" s="19">
        <x:v>0.25084934829737998</x:v>
      </x:c>
      <x:c r="L656" s="19">
        <x:v>0.25084934829737998</x:v>
      </x:c>
      <x:c r="M656" s="18">
        <x:v>0.34199477191497002</x:v>
      </x:c>
      <x:c r="N656" s="18">
        <x:v>0.34199477191497002</x:v>
      </x:c>
      <x:c r="O656" s="13">
        <x:v>1.3419302645001876</x:v>
      </x:c>
      <x:c r="P656" s="26" t="n">
        <x:v>1.5673</x:v>
      </x:c>
      <x:c r="Q656" s="26" t="n">
        <x:v>1.4028</x:v>
      </x:c>
    </x:row>
    <x:row r="657">
      <x:c r="A657" s="9">
        <x:v>44813</x:v>
      </x:c>
      <x:c r="B657" s="8">
        <x:v>71.577655003068998</x:v>
      </x:c>
      <x:c r="C657" s="8">
        <x:v>51.418842224744999</x:v>
      </x:c>
      <x:c r="D657" s="8">
        <x:v>85.461538461537998</x:v>
      </x:c>
      <x:c r="E657" s="8">
        <x:v>101.376953125</x:v>
      </x:c>
      <x:c r="F657" s="23">
        <x:v>1.7745874720358799</x:v>
      </x:c>
      <x:c r="G657" s="18">
        <x:v>0.22282608695652001</x:v>
      </x:c>
      <x:c r="H657" s="18">
        <x:v>0.21379549995656</x:v>
      </x:c>
      <x:c r="I657" s="18">
        <x:v>0.52456266474958002</x:v>
      </x:c>
      <x:c r="J657" s="18">
        <x:v>0.64519641517956006</x:v>
      </x:c>
      <x:c r="K657" s="19">
        <x:v>0.23891839692704997</x:v>
      </x:c>
      <x:c r="L657" s="19">
        <x:v>0.23891839692704997</x:v>
      </x:c>
      <x:c r="M657" s="18">
        <x:v>0.32561232765259002</x:v>
      </x:c>
      <x:c r="N657" s="18">
        <x:v>0.32561232765259002</x:v>
      </x:c>
      <x:c r="O657" s="13">
        <x:v>1.3461385197791174</x:v>
      </x:c>
      <x:c r="P657" s="26" t="n">
        <x:v>1.5669</x:v>
      </x:c>
      <x:c r="Q657" s="26" t="n">
        <x:v>1.4041</x:v>
      </x:c>
    </x:row>
    <x:row r="658">
      <x:c r="A658" s="9">
        <x:v>44817</x:v>
      </x:c>
      <x:c r="B658" s="8">
        <x:v>71.639042357273993</x:v>
      </x:c>
      <x:c r="C658" s="8">
        <x:v>51.589103291713997</x:v>
      </x:c>
      <x:c r="D658" s="8">
        <x:v>88.076923076922995</x:v>
      </x:c>
      <x:c r="E658" s="8">
        <x:v>101.8359375</x:v>
      </x:c>
      <x:c r="F658" s="23">
        <x:v>1.7828525155647774</x:v>
      </x:c>
      <x:c r="G658" s="18">
        <x:v>0.23537404092071998</x:v>
      </x:c>
      <x:c r="H658" s="18">
        <x:v>0.22422031100685999</x:v>
      </x:c>
      <x:c r="I658" s="18">
        <x:v>0.53630481667864993</x:v>
      </x:c>
      <x:c r="J658" s="18">
        <x:v>0.65424239891279001</x:v>
      </x:c>
      <x:c r="K658" s="19">
        <x:v>0.24187857338010998</x:v>
      </x:c>
      <x:c r="L658" s="19">
        <x:v>0.24187857338010998</x:v>
      </x:c>
      <x:c r="M658" s="18">
        <x:v>0.31760472197685002</x:v>
      </x:c>
      <x:c r="N658" s="18">
        <x:v>0.31760472197685002</x:v>
      </x:c>
      <x:c r="O658" s="13">
        <x:v>1.3467631342224688</x:v>
      </x:c>
      <x:c r="P658" s="26" t="n">
        <x:v>1.5671</x:v>
      </x:c>
      <x:c r="Q658" s="26" t="n">
        <x:v>1.4016</x:v>
      </x:c>
    </x:row>
    <x:row r="659">
      <x:c r="A659" s="9">
        <x:v>44818</x:v>
      </x:c>
      <x:c r="B659" s="8">
        <x:v>71.393492940453996</x:v>
      </x:c>
      <x:c r="C659" s="8">
        <x:v>52.55391600454</x:v>
      </x:c>
      <x:c r="D659" s="8">
        <x:v>84.384615384615003</x:v>
      </x:c>
      <x:c r="E659" s="8">
        <x:v>99.31640625</x:v>
      </x:c>
      <x:c r="F659" s="23">
        <x:v>1.7691210764490224</x:v>
      </x:c>
      <x:c r="G659" s="18">
        <x:v>0.23793158567775</x:v>
      </x:c>
      <x:c r="H659" s="18">
        <x:v>0.22804274172531</x:v>
      </x:c>
      <x:c r="I659" s="18">
        <x:v>0.53582554517133996</x:v>
      </x:c>
      <x:c r="J659" s="18">
        <x:v>0.65198090299876998</x:v>
      </x:c>
      <x:c r="K659" s="19">
        <x:v>0.24017182941074999</x:v>
      </x:c>
      <x:c r="L659" s="19">
        <x:v>0.24017182941074999</x:v>
      </x:c>
      <x:c r="M659" s="18">
        <x:v>0.31999031969253999</x:v>
      </x:c>
      <x:c r="N659" s="18">
        <x:v>0.31999031969253999</x:v>
      </x:c>
      <x:c r="O659" s="13">
        <x:v>1.3340372310898776</x:v>
      </x:c>
      <x:c r="P659" s="26" t="n">
        <x:v>1.5666</x:v>
      </x:c>
      <x:c r="Q659" s="26" t="n">
        <x:v>1.392</x:v>
      </x:c>
    </x:row>
    <x:row r="660">
      <x:c r="A660" s="9">
        <x:v>44819</x:v>
      </x:c>
      <x:c r="B660" s="8">
        <x:v>65.561694290976007</x:v>
      </x:c>
      <x:c r="C660" s="8">
        <x:v>46.538024971623003</x:v>
      </x:c>
      <x:c r="D660" s="8">
        <x:v>79.615384615384997</x:v>
      </x:c>
      <x:c r="E660" s="8">
        <x:v>90.634765625</x:v>
      </x:c>
      <x:c r="F660" s="23">
        <x:v>1.7058746737574602</x:v>
      </x:c>
      <x:c r="G660" s="18">
        <x:v>0.22722186700767</x:v>
      </x:c>
      <x:c r="H660" s="18">
        <x:v>0.21379549995656</x:v>
      </x:c>
      <x:c r="I660" s="18">
        <x:v>0.52659956865563995</x:v>
      </x:c>
      <x:c r="J660" s="18">
        <x:v>0.63866320466699</x:v>
      </x:c>
      <x:c r="K660" s="19">
        <x:v>0.22678595582243</x:v>
      </x:c>
      <x:c r="L660" s="19">
        <x:v>0.22678595582243</x:v>
      </x:c>
      <x:c r="M660" s="18">
        <x:v>0.30622289839364997</x:v>
      </x:c>
      <x:c r="N660" s="18">
        <x:v>0.30622289839364997</x:v>
      </x:c>
      <x:c r="O660" s="13">
        <x:v>1.3014490824021037</x:v>
      </x:c>
      <x:c r="P660" s="26" t="n">
        <x:v>1.5667</x:v>
      </x:c>
      <x:c r="Q660" s="26" t="n">
        <x:v>1.3874</x:v>
      </x:c>
    </x:row>
    <x:row r="661">
      <x:c r="A661" s="9">
        <x:v>44820</x:v>
      </x:c>
      <x:c r="B661" s="8">
        <x:v>64.886433394720996</x:v>
      </x:c>
      <x:c r="C661" s="8">
        <x:v>46.821793416572</x:v>
      </x:c>
      <x:c r="D661" s="8">
        <x:v>77.153846153846004</x:v>
      </x:c>
      <x:c r="E661" s="8">
        <x:v>86.81640625</x:v>
      </x:c>
      <x:c r="F661" s="23">
        <x:v>1.6891961980378476</x:v>
      </x:c>
      <x:c r="G661" s="18">
        <x:v>0.21299552429668001</x:v>
      </x:c>
      <x:c r="H661" s="18">
        <x:v>0.19563895404396001</x:v>
      </x:c>
      <x:c r="I661" s="18">
        <x:v>0.49329019889768</x:v>
      </x:c>
      <x:c r="J661" s="18">
        <x:v>0.59745372313847001</x:v>
      </x:c>
      <x:c r="K661" s="19">
        <x:v>0.18899758632649999</x:v>
      </x:c>
      <x:c r="L661" s="19">
        <x:v>0.18899758632649999</x:v>
      </x:c>
      <x:c r="M661" s="18">
        <x:v>0.26710954309352003</x:v>
      </x:c>
      <x:c r="N661" s="18">
        <x:v>0.26710954309352003</x:v>
      </x:c>
      <x:c r="O661" s="13">
        <x:v>1.2730082679062475</x:v>
      </x:c>
      <x:c r="P661" s="26" t="n">
        <x:v>1.5664</x:v>
      </x:c>
      <x:c r="Q661" s="26" t="n">
        <x:v>1.3845</x:v>
      </x:c>
    </x:row>
    <x:row r="662">
      <x:c r="A662" s="9">
        <x:v>44823</x:v>
      </x:c>
      <x:c r="B662" s="8">
        <x:v>62.922038060159998</x:v>
      </x:c>
      <x:c r="C662" s="8">
        <x:v>45.005675368898999</x:v>
      </x:c>
      <x:c r="D662" s="8">
        <x:v>78.769230769231001</x:v>
      </x:c>
      <x:c r="E662" s="8">
        <x:v>87.55859375</x:v>
      </x:c>
      <x:c r="F662" s="23">
        <x:v>1.6856388448707249</x:v>
      </x:c>
      <x:c r="G662" s="18">
        <x:v>0.18654092071611</x:v>
      </x:c>
      <x:c r="H662" s="18">
        <x:v>0.1727043697333</x:v>
      </x:c>
      <x:c r="I662" s="18">
        <x:v>0.45662592858855</x:v>
      </x:c>
      <x:c r="J662" s="18">
        <x:v>0.56411759783505999</x:v>
      </x:c>
      <x:c r="K662" s="19">
        <x:v>0.16421874991580002</x:v>
      </x:c>
      <x:c r="L662" s="19">
        <x:v>0.16421874991580002</x:v>
      </x:c>
      <x:c r="M662" s="18">
        <x:v>0.23781991327267998</x:v>
      </x:c>
      <x:c r="N662" s="18">
        <x:v>0.23781991327267998</x:v>
      </x:c>
      <x:c r="O662" s="13">
        <x:v>1.2644725937654151</x:v>
      </x:c>
      <x:c r="P662" s="26" t="n">
        <x:v>1.5666</x:v>
      </x:c>
      <x:c r="Q662" s="26" t="n">
        <x:v>1.3834</x:v>
      </x:c>
    </x:row>
    <x:row r="663">
      <x:c r="A663" s="9">
        <x:v>44824</x:v>
      </x:c>
      <x:c r="B663" s="8">
        <x:v>63.842848373235</x:v>
      </x:c>
      <x:c r="C663" s="8">
        <x:v>45.289443813848003</x:v>
      </x:c>
      <x:c r="D663" s="8">
        <x:v>78.692307692308006</x:v>
      </x:c>
      <x:c r="E663" s="8">
        <x:v>92.265625</x:v>
      </x:c>
      <x:c r="F663" s="23">
        <x:v>1.7002255621984776</x:v>
      </x:c>
      <x:c r="G663" s="18">
        <x:v>0.18646099744246</x:v>
      </x:c>
      <x:c r="H663" s="18">
        <x:v>0.17279124315871999</x:v>
      </x:c>
      <x:c r="I663" s="18">
        <x:v>0.45099448837766998</x:v>
      </x:c>
      <x:c r="J663" s="18">
        <x:v>0.56093475171957008</x:v>
      </x:c>
      <x:c r="K663" s="19">
        <x:v>0.14958926954447999</x:v>
      </x:c>
      <x:c r="L663" s="19">
        <x:v>0.14958926954447999</x:v>
      </x:c>
      <x:c r="M663" s="18">
        <x:v>0.22271036516796999</x:v>
      </x:c>
      <x:c r="N663" s="18">
        <x:v>0.22271036516796999</x:v>
      </x:c>
      <x:c r="O663" s="13">
        <x:v>1.2790289716175025</x:v>
      </x:c>
      <x:c r="P663" s="26" t="n">
        <x:v>1.5672</x:v>
      </x:c>
      <x:c r="Q663" s="26" t="n">
        <x:v>1.3879</x:v>
      </x:c>
    </x:row>
    <x:row r="664">
      <x:c r="A664" s="9">
        <x:v>44825</x:v>
      </x:c>
      <x:c r="B664" s="8">
        <x:v>62.369551872313998</x:v>
      </x:c>
      <x:c r="C664" s="8">
        <x:v>42.849035187287001</x:v>
      </x:c>
      <x:c r="D664" s="8">
        <x:v>77.307692307691994</x:v>
      </x:c>
      <x:c r="E664" s="8">
        <x:v>91.376953125</x:v>
      </x:c>
      <x:c r="F664" s="23">
        <x:v>1.6847580812307323</x:v>
      </x:c>
      <x:c r="G664" s="18">
        <x:v>0.18686061381074001</x:v>
      </x:c>
      <x:c r="H664" s="18">
        <x:v>0.17843801581096</x:v>
      </x:c>
      <x:c r="I664" s="18">
        <x:v>0.46321591181404004</x:v>
      </x:c>
      <x:c r="J664" s="18">
        <x:v>0.57936175567201997</x:v>
      </x:c>
      <x:c r="K664" s="19">
        <x:v>0.16437809871075001</x:v>
      </x:c>
      <x:c r="L664" s="19">
        <x:v>0.16437809871075001</x:v>
      </x:c>
      <x:c r="M664" s="18">
        <x:v>0.24779963920537998</x:v>
      </x:c>
      <x:c r="N664" s="18">
        <x:v>0.24779963920537998</x:v>
      </x:c>
      <x:c r="O664" s="13">
        <x:v>1.2796631458620913</x:v>
      </x:c>
      <x:c r="P664" s="26" t="n">
        <x:v>1.5677</x:v>
      </x:c>
      <x:c r="Q664" s="26" t="n">
        <x:v>1.3917</x:v>
      </x:c>
    </x:row>
    <x:row r="665">
      <x:c r="A665" s="9">
        <x:v>44826</x:v>
      </x:c>
      <x:c r="B665" s="8">
        <x:v>63.167587476980003</x:v>
      </x:c>
      <x:c r="C665" s="8">
        <x:v>44.324631101022</x:v>
      </x:c>
      <x:c r="D665" s="8">
        <x:v>76.076923076922995</x:v>
      </x:c>
      <x:c r="E665" s="8">
        <x:v>89.794921875</x:v>
      </x:c>
      <x:c r="F665" s="23">
        <x:v>1.6834101588248125</x:v>
      </x:c>
      <x:c r="G665" s="18">
        <x:v>0.1809462915601</x:v>
      </x:c>
      <x:c r="H665" s="18">
        <x:v>0.17096690122492</x:v>
      </x:c>
      <x:c r="I665" s="18">
        <x:v>0.47172298106878002</x:v>
      </x:c>
      <x:c r="J665" s="18">
        <x:v>0.58296339729857005</x:v>
      </x:c>
      <x:c r="K665" s="19">
        <x:v>0.16410344612650998</x:v>
      </x:c>
      <x:c r="L665" s="19">
        <x:v>0.16410344612650998</x:v>
      </x:c>
      <x:c r="M665" s="18">
        <x:v>0.25124935174566998</x:v>
      </x:c>
      <x:c r="N665" s="18">
        <x:v>0.25124935174566998</x:v>
      </x:c>
      <x:c r="O665" s="13">
        <x:v>1.2766707201931224</x:v>
      </x:c>
      <x:c r="P665" s="26" t="n">
        <x:v>1.5678</x:v>
      </x:c>
      <x:c r="Q665" s="26" t="n">
        <x:v>1.3883</x:v>
      </x:c>
    </x:row>
    <x:row r="666">
      <x:c r="A666" s="9">
        <x:v>44827</x:v>
      </x:c>
      <x:c r="B666" s="8">
        <x:v>60.773480662982998</x:v>
      </x:c>
      <x:c r="C666" s="8">
        <x:v>41.089670828604</x:v>
      </x:c>
      <x:c r="D666" s="8">
        <x:v>71.307692307691994</x:v>
      </x:c>
      <x:c r="E666" s="8">
        <x:v>85.3125</x:v>
      </x:c>
      <x:c r="F666" s="23">
        <x:v>1.6462083594981975</x:v>
      </x:c>
      <x:c r="G666" s="18">
        <x:v>0.17383312020460001</x:v>
      </x:c>
      <x:c r="H666" s="18">
        <x:v>0.16419077404222002</x:v>
      </x:c>
      <x:c r="I666" s="18">
        <x:v>0.46633117661154999</x:v>
      </x:c>
      <x:c r="J666" s="18">
        <x:v>0.58187452889267</x:v>
      </x:c>
      <x:c r="K666" s="19">
        <x:v>0.16530201994491001</x:v>
      </x:c>
      <x:c r="L666" s="19">
        <x:v>0.16530201994491001</x:v>
      </x:c>
      <x:c r="M666" s="18">
        <x:v>0.24826606095206</x:v>
      </x:c>
      <x:c r="N666" s="18">
        <x:v>0.24826606095206</x:v>
      </x:c>
      <x:c r="O666" s="13">
        <x:v>1.2568759904236675</x:v>
      </x:c>
      <x:c r="P666" s="26" t="n">
        <x:v>1.5674</x:v>
      </x:c>
      <x:c r="Q666" s="26" t="n">
        <x:v>1.3961</x:v>
      </x:c>
    </x:row>
    <x:row r="667">
      <x:c r="A667" s="9">
        <x:v>44830</x:v>
      </x:c>
      <x:c r="B667" s="8">
        <x:v>61.571516267649002</x:v>
      </x:c>
      <x:c r="C667" s="8">
        <x:v>42.451759364358999</x:v>
      </x:c>
      <x:c r="D667" s="8">
        <x:v>68.615384615384997</x:v>
      </x:c>
      <x:c r="E667" s="8">
        <x:v>87.12890625</x:v>
      </x:c>
      <x:c r="F667" s="23">
        <x:v>1.6494189162434825</x:v>
      </x:c>
      <x:c r="G667" s="18">
        <x:v>0.16823849104859001</x:v>
      </x:c>
      <x:c r="H667" s="18">
        <x:v>0.15645903917991</x:v>
      </x:c>
      <x:c r="I667" s="18">
        <x:v>0.44943685597890998</x:v>
      </x:c>
      <x:c r="J667" s="18">
        <x:v>0.56068347441292998</x:v>
      </x:c>
      <x:c r="K667" s="19">
        <x:v>0.14310145098835</x:v>
      </x:c>
      <x:c r="L667" s="19">
        <x:v>0.14310145098835</x:v>
      </x:c>
      <x:c r="M667" s="18">
        <x:v>0.21699358039614999</x:v>
      </x:c>
      <x:c r="N667" s="18">
        <x:v>0.21699358039614999</x:v>
      </x:c>
      <x:c r="O667" s="13">
        <x:v>1.2423637968488712</x:v>
      </x:c>
      <x:c r="P667" s="26" t="n">
        <x:v>1.5663</x:v>
      </x:c>
      <x:c r="Q667" s="26" t="n">
        <x:v>1.3883</x:v>
      </x:c>
    </x:row>
    <x:row r="668">
      <x:c r="A668" s="9">
        <x:v>44831</x:v>
      </x:c>
      <x:c r="B668" s="8">
        <x:v>63.720073664825001</x:v>
      </x:c>
      <x:c r="C668" s="8">
        <x:v>45.516458569807</x:v>
      </x:c>
      <x:c r="D668" s="8">
        <x:v>72.230769230768999</x:v>
      </x:c>
      <x:c r="E668" s="8">
        <x:v>86.54296875</x:v>
      </x:c>
      <x:c r="F668" s="23">
        <x:v>1.6700256755385023</x:v>
      </x:c>
      <x:c r="G668" s="18">
        <x:v>0.16304347826086998</x:v>
      </x:c>
      <x:c r="H668" s="18">
        <x:v>0.15298410216315</x:v>
      </x:c>
      <x:c r="I668" s="18">
        <x:v>0.42667145938174</x:v>
      </x:c>
      <x:c r="J668" s="18">
        <x:v>0.54401541176122992</x:v>
      </x:c>
      <x:c r="K668" s="19">
        <x:v>0.12871479296063001</x:v>
      </x:c>
      <x:c r="L668" s="19">
        <x:v>0.12871479296063001</x:v>
      </x:c>
      <x:c r="M668" s="18">
        <x:v>0.19738316865135999</x:v>
      </x:c>
      <x:c r="N668" s="18">
        <x:v>0.19738316865135999</x:v>
      </x:c>
      <x:c r="O668" s="13">
        <x:v>1.2648879833075837</x:v>
      </x:c>
      <x:c r="P668" s="26" t="n">
        <x:v>1.5662</x:v>
      </x:c>
      <x:c r="Q668" s="26" t="n">
        <x:v>1.3888</x:v>
      </x:c>
    </x:row>
    <x:row r="669">
      <x:c r="A669" s="9">
        <x:v>44832</x:v>
      </x:c>
      <x:c r="B669" s="8">
        <x:v>60.098219766728</x:v>
      </x:c>
      <x:c r="C669" s="8">
        <x:v>41.657207718502001</x:v>
      </x:c>
      <x:c r="D669" s="8">
        <x:v>68</x:v>
      </x:c>
      <x:c r="E669" s="8">
        <x:v>79.47265625</x:v>
      </x:c>
      <x:c r="F669" s="23">
        <x:v>1.6230702093380751</x:v>
      </x:c>
      <x:c r="G669" s="18">
        <x:v>0.17886828644501002</x:v>
      </x:c>
      <x:c r="H669" s="18">
        <x:v>0.16740509078273</x:v>
      </x:c>
      <x:c r="I669" s="18">
        <x:v>0.44979630960938999</x:v>
      </x:c>
      <x:c r="J669" s="18">
        <x:v>0.56654661203066004</x:v>
      </x:c>
      <x:c r="K669" s="19">
        <x:v>0.15138099594524002</x:v>
      </x:c>
      <x:c r="L669" s="19">
        <x:v>0.15138099594524002</x:v>
      </x:c>
      <x:c r="M669" s="18">
        <x:v>0.22686278785119998</x:v>
      </x:c>
      <x:c r="N669" s="18">
        <x:v>0.22686278785119998</x:v>
      </x:c>
      <x:c r="O669" s="13">
        <x:v>1.2317971477674412</x:v>
      </x:c>
      <x:c r="P669" s="26" t="n">
        <x:v>1.5652</x:v>
      </x:c>
      <x:c r="Q669" s="26" t="n">
        <x:v>1.3885</x:v>
      </x:c>
    </x:row>
    <x:row r="670">
      <x:c r="A670" s="9">
        <x:v>44833</x:v>
      </x:c>
      <x:c r="B670" s="8">
        <x:v>61.264579496624002</x:v>
      </x:c>
      <x:c r="C670" s="8">
        <x:v>43.019296254257</x:v>
      </x:c>
      <x:c r="D670" s="8">
        <x:v>67.923076923077005</x:v>
      </x:c>
      <x:c r="E670" s="8">
        <x:v>81.25</x:v>
      </x:c>
      <x:c r="F670" s="23">
        <x:v>1.6336423816848951</x:v>
      </x:c>
      <x:c r="G670" s="18">
        <x:v>0.15704923273657001</x:v>
      </x:c>
      <x:c r="H670" s="18">
        <x:v>0.14794544348883998</x:v>
      </x:c>
      <x:c r="I670" s="18">
        <x:v>0.4150491253295</x:v>
      </x:c>
      <x:c r="J670" s="18">
        <x:v>0.52868749482206001</x:v>
      </x:c>
      <x:c r="K670" s="19">
        <x:v>0.11569467973335</x:v>
      </x:c>
      <x:c r="L670" s="19">
        <x:v>0.11569467973335</x:v>
      </x:c>
      <x:c r="M670" s="18">
        <x:v>0.18712826314792999</x:v>
      </x:c>
      <x:c r="N670" s="18">
        <x:v>0.18712826314792999</x:v>
      </x:c>
      <x:c r="O670" s="13">
        <x:v>1.2333630370358901</x:v>
      </x:c>
      <x:c r="P670" s="26" t="n">
        <x:v>1.5645</x:v>
      </x:c>
      <x:c r="Q670" s="26" t="n">
        <x:v>1.3997</x:v>
      </x:c>
    </x:row>
    <x:row r="671">
      <x:c r="A671" s="9">
        <x:v>44834</x:v>
      </x:c>
      <x:c r="B671" s="8">
        <x:v>57.151626764885997</x:v>
      </x:c>
      <x:c r="C671" s="8">
        <x:v>38.933030646992002</x:v>
      </x:c>
      <x:c r="D671" s="8">
        <x:v>66.307692307691994</x:v>
      </x:c>
      <x:c r="E671" s="8">
        <x:v>74.970703125</x:v>
      </x:c>
      <x:c r="F671" s="23">
        <x:v>1.593407632111425</x:v>
      </x:c>
      <x:c r="G671" s="18">
        <x:v>0.15824808184142999</x:v>
      </x:c>
      <x:c r="H671" s="18">
        <x:v>0.15089913995309001</x:v>
      </x:c>
      <x:c r="I671" s="18">
        <x:v>0.41840402588066</x:v>
      </x:c>
      <x:c r="J671" s="18">
        <x:v>0.53982745626487993</x:v>
      </x:c>
      <x:c r="K671" s="19">
        <x:v>0.11886866846307999</x:v>
      </x:c>
      <x:c r="L671" s="19">
        <x:v>0.11886866846307999</x:v>
      </x:c>
      <x:c r="M671" s="18">
        <x:v>0.18089412771045002</x:v>
      </x:c>
      <x:c r="N671" s="18">
        <x:v>0.18089412771045002</x:v>
      </x:c>
      <x:c r="O671" s="13">
        <x:v>1.2186544191816764</x:v>
      </x:c>
      <x:c r="P671" s="26" t="n">
        <x:v>1.5635</x:v>
      </x:c>
      <x:c r="Q671" s="26" t="n">
        <x:v>1.4032</x:v>
      </x:c>
    </x:row>
    <x:row r="672">
      <x:c r="A672" s="9">
        <x:v>44844</x:v>
      </x:c>
      <x:c r="B672" s="8">
        <x:v>52.117863720073998</x:v>
      </x:c>
      <x:c r="C672" s="8">
        <x:v>32.292849035186997</x:v>
      </x:c>
      <x:c r="D672" s="8">
        <x:v>70.769230769231001</x:v>
      </x:c>
      <x:c r="E672" s="8">
        <x:v>66.396484375</x:v>
      </x:c>
      <x:c r="F672" s="23">
        <x:v>1.5539410697487299</x:v>
      </x:c>
      <x:c r="G672" s="18">
        <x:v>0.15217391304347999</x:v>
      </x:c>
      <x:c r="H672" s="18">
        <x:v>0.13995308835027001</x:v>
      </x:c>
      <x:c r="I672" s="18">
        <x:v>0.40570333093697997</x:v>
      </x:c>
      <x:c r="J672" s="18">
        <x:v>0.52366194830360002</x:v>
      </x:c>
      <x:c r="K672" s="19">
        <x:v>0.10020254954479001</x:v>
      </x:c>
      <x:c r="L672" s="19">
        <x:v>0.10020254954479001</x:v>
      </x:c>
      <x:c r="M672" s="18">
        <x:v>0.16366898686475001</x:v>
      </x:c>
      <x:c r="N672" s="18">
        <x:v>0.16366898686475001</x:v>
      </x:c>
      <x:c r="O672" s="13">
        <x:v>1.1974634072759733</x:v>
      </x:c>
      <x:c r="P672" s="26" t="n">
        <x:v>1.5659</x:v>
      </x:c>
      <x:c r="Q672" s="26" t="n">
        <x:v>1.4127</x:v>
      </x:c>
    </x:row>
    <x:row r="673">
      <x:c r="A673" s="9">
        <x:v>44845</x:v>
      </x:c>
      <x:c r="B673" s="8">
        <x:v>50.767341927563002</x:v>
      </x:c>
      <x:c r="C673" s="8">
        <x:v>31.782065834278999</x:v>
      </x:c>
      <x:c r="D673" s="8">
        <x:v>74.923076923077005</x:v>
      </x:c>
      <x:c r="E673" s="8">
        <x:v>68.80859375</x:v>
      </x:c>
      <x:c r="F673" s="23">
        <x:v>1.5657026960872975</x:v>
      </x:c>
      <x:c r="G673" s="18">
        <x:v>0.13123401534526999</x:v>
      </x:c>
      <x:c r="H673" s="18">
        <x:v>0.11788723829381001</x:v>
      </x:c>
      <x:c r="I673" s="18">
        <x:v>0.38797028516654997</x:v>
      </x:c>
      <x:c r="J673" s="18">
        <x:v>0.50691012654969003</x:v>
      </x:c>
      <x:c r="K673" s="19">
        <x:v>7.4989280645542999E-2</x:v>
      </x:c>
      <x:c r="L673" s="19">
        <x:v>7.4989280645542999E-2</x:v>
      </x:c>
      <x:c r="M673" s="18">
        <x:v>0.14286351578069001</x:v>
      </x:c>
      <x:c r="N673" s="18">
        <x:v>0.14286351578069001</x:v>
      </x:c>
      <x:c r="O673" s="13">
        <x:v>1.2051086291290698</x:v>
      </x:c>
      <x:c r="P673" s="26" t="n">
        <x:v>1.5661</x:v>
      </x:c>
      <x:c r="Q673" s="26" t="n">
        <x:v>1.4105</x:v>
      </x:c>
    </x:row>
    <x:row r="674">
      <x:c r="A674" s="9">
        <x:v>44846</x:v>
      </x:c>
      <x:c r="B674" s="8">
        <x:v>54.634745242480001</x:v>
      </x:c>
      <x:c r="C674" s="8">
        <x:v>36.889897843360004</x:v>
      </x:c>
      <x:c r="D674" s="8">
        <x:v>78</x:v>
      </x:c>
      <x:c r="E674" s="8">
        <x:v>73.3984375</x:v>
      </x:c>
      <x:c r="F674" s="23">
        <x:v>1.6073077014646</x:v>
      </x:c>
      <x:c r="G674" s="18">
        <x:v>0.12971547314578</x:v>
      </x:c>
      <x:c r="H674" s="18">
        <x:v>0.12075406133263999</x:v>
      </x:c>
      <x:c r="I674" s="18">
        <x:v>0.39719626168224004</x:v>
      </x:c>
      <x:c r="J674" s="18">
        <x:v>0.51913895639841001</x:v>
      </x:c>
      <x:c r="K674" s="19">
        <x:v>8.0956301139224002E-2</x:v>
      </x:c>
      <x:c r="L674" s="19">
        <x:v>8.0956301139224002E-2</x:v>
      </x:c>
      <x:c r="M674" s="18">
        <x:v>0.15607583909751999</x:v>
      </x:c>
      <x:c r="N674" s="18">
        <x:v>0.15607583909751999</x:v>
      </x:c>
      <x:c r="O674" s="13">
        <x:v>1.23438418000216</x:v>
      </x:c>
      <x:c r="P674" s="26" t="n">
        <x:v>1.5665</x:v>
      </x:c>
      <x:c r="Q674" s="26" t="n">
        <x:v>1.4123</x:v>
      </x:c>
    </x:row>
    <x:row r="675">
      <x:c r="A675" s="9">
        <x:v>44847</x:v>
      </x:c>
      <x:c r="B675" s="8">
        <x:v>56.967464702271002</x:v>
      </x:c>
      <x:c r="C675" s="8">
        <x:v>38.024971623155999</x:v>
      </x:c>
      <x:c r="D675" s="8">
        <x:v>83.384615384615003</x:v>
      </x:c>
      <x:c r="E675" s="8">
        <x:v>72.32421875</x:v>
      </x:c>
      <x:c r="F675" s="23">
        <x:v>1.6267531761501051</x:v>
      </x:c>
      <x:c r="G675" s="18">
        <x:v>0.14785805626598</x:v>
      </x:c>
      <x:c r="H675" s="18">
        <x:v>0.13647815133350999</x:v>
      </x:c>
      <x:c r="I675" s="18">
        <x:v>0.42894799904145997</x:v>
      </x:c>
      <x:c r="J675" s="18">
        <x:v>0.55138621329590998</x:v>
      </x:c>
      <x:c r="K675" s="19">
        <x:v>0.11237950269021001</x:v>
      </x:c>
      <x:c r="L675" s="19">
        <x:v>0.11237950269021001</x:v>
      </x:c>
      <x:c r="M675" s="18">
        <x:v>0.19282200734999999</x:v>
      </x:c>
      <x:c r="N675" s="18">
        <x:v>0.19282200734999999</x:v>
      </x:c>
      <x:c r="O675" s="13">
        <x:v>1.2382014334586575</x:v>
      </x:c>
      <x:c r="P675" s="26" t="n">
        <x:v>1.5673</x:v>
      </x:c>
      <x:c r="Q675" s="26" t="n">
        <x:v>1.4133</x:v>
      </x:c>
    </x:row>
    <x:row r="676">
      <x:c r="A676" s="9">
        <x:v>44848</x:v>
      </x:c>
      <x:c r="B676" s="8">
        <x:v>58.747697974216997</x:v>
      </x:c>
      <x:c r="C676" s="8">
        <x:v>38.649262202042998</x:v>
      </x:c>
      <x:c r="D676" s="8">
        <x:v>82.846153846153996</x:v>
      </x:c>
      <x:c r="E676" s="8">
        <x:v>76.552734375</x:v>
      </x:c>
      <x:c r="F676" s="23">
        <x:v>1.641989620993535</x:v>
      </x:c>
      <x:c r="G676" s="18">
        <x:v>0.13690856777494001</x:v>
      </x:c>
      <x:c r="H676" s="18">
        <x:v>0.12761706194075001</x:v>
      </x:c>
      <x:c r="I676" s="18">
        <x:v>0.43421998562185005</x:v>
      </x:c>
      <x:c r="J676" s="18">
        <x:v>0.55230756349739996</x:v>
      </x:c>
      <x:c r="K676" s="19">
        <x:v>0.12307983444682</x:v>
      </x:c>
      <x:c r="L676" s="19">
        <x:v>0.12307983444682</x:v>
      </x:c>
      <x:c r="M676" s="18">
        <x:v>0.20419930997034</x:v>
      </x:c>
      <x:c r="N676" s="18">
        <x:v>0.20419930997034</x:v>
      </x:c>
      <x:c r="O676" s="13">
        <x:v>1.2665558239278374</x:v>
      </x:c>
      <x:c r="P676" s="26" t="n">
        <x:v>1.5688</x:v>
      </x:c>
      <x:c r="Q676" s="26" t="n">
        <x:v>1.4117</x:v>
      </x:c>
    </x:row>
    <x:row r="677">
      <x:c r="A677" s="9">
        <x:v>44851</x:v>
      </x:c>
      <x:c r="B677" s="8">
        <x:v>61.203192142418999</x:v>
      </x:c>
      <x:c r="C677" s="8">
        <x:v>40.295119182747001</x:v>
      </x:c>
      <x:c r="D677" s="8">
        <x:v>81.846153846153996</x:v>
      </x:c>
      <x:c r="E677" s="8">
        <x:v>75.4296875</x:v>
      </x:c>
      <x:c r="F677" s="23">
        <x:v>1.6469353816783001</x:v>
      </x:c>
      <x:c r="G677" s="18">
        <x:v>0.16048593350383999</x:v>
      </x:c>
      <x:c r="H677" s="18">
        <x:v>0.15176787420728</x:v>
      </x:c>
      <x:c r="I677" s="18">
        <x:v>0.47160316319194995</x:v>
      </x:c>
      <x:c r="J677" s="18">
        <x:v>0.58522489328975003</x:v>
      </x:c>
      <x:c r="K677" s="19">
        <x:v>0.15078486152317999</x:v>
      </x:c>
      <x:c r="L677" s="19">
        <x:v>0.15078486152317999</x:v>
      </x:c>
      <x:c r="M677" s="18">
        <x:v>0.23089750209175999</x:v>
      </x:c>
      <x:c r="N677" s="18">
        <x:v>0.23089750209175999</x:v>
      </x:c>
      <x:c r="O677" s="13">
        <x:v>1.275050965328925</x:v>
      </x:c>
      <x:c r="P677" s="26" t="n">
        <x:v>1.5693</x:v>
      </x:c>
      <x:c r="Q677" s="26" t="n">
        <x:v>1.4064</x:v>
      </x:c>
    </x:row>
    <x:row r="678">
      <x:c r="A678" s="9">
        <x:v>44852</x:v>
      </x:c>
      <x:c r="B678" s="8">
        <x:v>61.510128913443999</x:v>
      </x:c>
      <x:c r="C678" s="8">
        <x:v>41.089670828604</x:v>
      </x:c>
      <x:c r="D678" s="8">
        <x:v>83</x:v>
      </x:c>
      <x:c r="E678" s="8">
        <x:v>74.775390625</x:v>
      </x:c>
      <x:c r="F678" s="23">
        <x:v>1.6509379759176199</x:v>
      </x:c>
      <x:c r="G678" s="18">
        <x:v>0.15960677749360999</x:v>
      </x:c>
      <x:c r="H678" s="18">
        <x:v>0.15020415254974001</x:v>
      </x:c>
      <x:c r="I678" s="18">
        <x:v>0.47723460340282997</x:v>
      </x:c>
      <x:c r="J678" s="18">
        <x:v>0.58623000259344005</x:v>
      </x:c>
      <x:c r="K678" s="19">
        <x:v>0.16263925505741</x:v>
      </x:c>
      <x:c r="L678" s="19">
        <x:v>0.16263925505741</x:v>
      </x:c>
      <x:c r="M678" s="18">
        <x:v>0.25092683823848</x:v>
      </x:c>
      <x:c r="N678" s="18">
        <x:v>0.25092683823848</x:v>
      </x:c>
      <x:c r="O678" s="13">
        <x:v>1.2783915936825225</x:v>
      </x:c>
      <x:c r="P678" s="26" t="n">
        <x:v>1.5695</x:v>
      </x:c>
      <x:c r="Q678" s="26" t="n">
        <x:v>1.406</x:v>
      </x:c>
    </x:row>
    <x:row r="679">
      <x:c r="A679" s="9">
        <x:v>44853</x:v>
      </x:c>
      <x:c r="B679" s="8">
        <x:v>61.510128913443999</x:v>
      </x:c>
      <x:c r="C679" s="8">
        <x:v>41.203178206582997</x:v>
      </x:c>
      <x:c r="D679" s="8">
        <x:v>77</x:v>
      </x:c>
      <x:c r="E679" s="8">
        <x:v>73.623046875</x:v>
      </x:c>
      <x:c r="F679" s="23">
        <x:v>1.6333408849875675</x:v>
      </x:c>
      <x:c r="G679" s="18">
        <x:v>0.15704923273657001</x:v>
      </x:c>
      <x:c r="H679" s="18">
        <x:v>0.14959603857179998</x:v>
      </x:c>
      <x:c r="I679" s="18">
        <x:v>0.47783369278695997</x:v>
      </x:c>
      <x:c r="J679" s="18">
        <x:v>0.59008292160378994</x:v>
      </x:c>
      <x:c r="K679" s="19">
        <x:v>0.16911536180942</x:v>
      </x:c>
      <x:c r="L679" s="19">
        <x:v>0.16911536180942</x:v>
      </x:c>
      <x:c r="M679" s="18">
        <x:v>0.25717007007110998</x:v>
      </x:c>
      <x:c r="N679" s="18">
        <x:v>0.25717007007110998</x:v>
      </x:c>
      <x:c r="O679" s="13">
        <x:v>1.2665917221339913</x:v>
      </x:c>
      <x:c r="P679" s="26" t="n">
        <x:v>1.5699</x:v>
      </x:c>
      <x:c r="Q679" s="26" t="n">
        <x:v>1.4032</x:v>
      </x:c>
    </x:row>
    <x:row r="680">
      <x:c r="A680" s="9">
        <x:v>44854</x:v>
      </x:c>
      <x:c r="B680" s="8">
        <x:v>63.965623081644999</x:v>
      </x:c>
      <x:c r="C680" s="8">
        <x:v>42.338251986378999</x:v>
      </x:c>
      <x:c r="D680" s="8">
        <x:v>74.153846153846004</x:v>
      </x:c>
      <x:c r="E680" s="8">
        <x:v>71.689453125</x:v>
      </x:c>
      <x:c r="F680" s="23">
        <x:v>1.630367935867175</x:v>
      </x:c>
      <x:c r="G680" s="18">
        <x:v>0.14290281329922999</x:v>
      </x:c>
      <x:c r="H680" s="18">
        <x:v>0.13222135348797001</x:v>
      </x:c>
      <x:c r="I680" s="18">
        <x:v>0.46561226935058997</x:v>
      </x:c>
      <x:c r="J680" s="18">
        <x:v>0.57492252286904</x:v>
      </x:c>
      <x:c r="K680" s="19">
        <x:v>0.16060856833433998</x:v>
      </x:c>
      <x:c r="L680" s="19">
        <x:v>0.16060856833433998</x:v>
      </x:c>
      <x:c r="M680" s="18">
        <x:v>0.24792884069821</x:v>
      </x:c>
      <x:c r="N680" s="18">
        <x:v>0.24792884069821</x:v>
      </x:c>
      <x:c r="O680" s="13">
        <x:v>1.2593029830851463</x:v>
      </x:c>
      <x:c r="P680" s="26" t="n">
        <x:v>1.5695</x:v>
      </x:c>
      <x:c r="Q680" s="26" t="n">
        <x:v>1.398</x:v>
      </x:c>
    </x:row>
    <x:row r="681">
      <x:c r="A681" s="9">
        <x:v>44855</x:v>
      </x:c>
      <x:c r="B681" s="8">
        <x:v>64.886433394720996</x:v>
      </x:c>
      <x:c r="C681" s="8">
        <x:v>43.700340522133999</x:v>
      </x:c>
      <x:c r="D681" s="8">
        <x:v>75.846153846153996</x:v>
      </x:c>
      <x:c r="E681" s="8">
        <x:v>68.564453125</x:v>
      </x:c>
      <x:c r="F681" s="23">
        <x:v>1.6324934522200225</x:v>
      </x:c>
      <x:c r="G681" s="18">
        <x:v>0.13826726342710999</x:v>
      </x:c>
      <x:c r="H681" s="18">
        <x:v>0.12362088437146999</x:v>
      </x:c>
      <x:c r="I681" s="18">
        <x:v>0.45782410735682</x:v>
      </x:c>
      <x:c r="J681" s="18">
        <x:v>0.56369880232401004</x:v>
      </x:c>
      <x:c r="K681" s="19">
        <x:v>0.15496067653991</x:v>
      </x:c>
      <x:c r="L681" s="19">
        <x:v>0.15496067653991</x:v>
      </x:c>
      <x:c r="M681" s="18">
        <x:v>0.24054572706097002</x:v>
      </x:c>
      <x:c r="N681" s="18">
        <x:v>0.24054572706097002</x:v>
      </x:c>
      <x:c r="O681" s="13">
        <x:v>1.2589906187456825</x:v>
      </x:c>
      <x:c r="P681" s="26" t="n">
        <x:v>1.5694</x:v>
      </x:c>
      <x:c r="Q681" s="26" t="n">
        <x:v>1.3991</x:v>
      </x:c>
    </x:row>
    <x:row r="682">
      <x:c r="A682" s="9">
        <x:v>44858</x:v>
      </x:c>
      <x:c r="B682" s="8">
        <x:v>66.052793124616002</x:v>
      </x:c>
      <x:c r="C682" s="8">
        <x:v>45.119182746878998</x:v>
      </x:c>
      <x:c r="D682" s="8">
        <x:v>68.384615384615003</x:v>
      </x:c>
      <x:c r="E682" s="8">
        <x:v>67.40234375</x:v>
      </x:c>
      <x:c r="F682" s="23">
        <x:v>1.6173973375152748</x:v>
      </x:c>
      <x:c r="G682" s="18">
        <x:v>0.13570971867008</x:v>
      </x:c>
      <x:c r="H682" s="18">
        <x:v>0.12014594735470001</x:v>
      </x:c>
      <x:c r="I682" s="18">
        <x:v>0.45722501797268</x:v>
      </x:c>
      <x:c r="J682" s="18">
        <x:v>0.56059971523356</x:v>
      </x:c>
      <x:c r="K682" s="19">
        <x:v>0.15543153776885998</x:v>
      </x:c>
      <x:c r="L682" s="19">
        <x:v>0.15543153776885998</x:v>
      </x:c>
      <x:c r="M682" s="18">
        <x:v>0.24369073759835999</x:v>
      </x:c>
      <x:c r="N682" s="18">
        <x:v>0.24369073759835999</x:v>
      </x:c>
      <x:c r="O682" s="13">
        <x:v>1.2425459675302104</x:v>
      </x:c>
      <x:c r="P682" s="26" t="n">
        <x:v>1.5702</x:v>
      </x:c>
      <x:c r="Q682" s="26" t="n">
        <x:v>1.4144</x:v>
      </x:c>
    </x:row>
    <x:row r="683">
      <x:c r="A683" s="9">
        <x:v>44859</x:v>
      </x:c>
      <x:c r="B683" s="8">
        <x:v>65.991405770411006</x:v>
      </x:c>
      <x:c r="C683" s="8">
        <x:v>44.778660612940001</x:v>
      </x:c>
      <x:c r="D683" s="8">
        <x:v>66.923076923077005</x:v>
      </x:c>
      <x:c r="E683" s="8">
        <x:v>67.98828125</x:v>
      </x:c>
      <x:c r="F683" s="23">
        <x:v>1.6142035613910699</x:v>
      </x:c>
      <x:c r="G683" s="18">
        <x:v>0.11173273657289</x:v>
      </x:c>
      <x:c r="H683" s="18">
        <x:v>9.3215185474762999E-2</x:v>
      </x:c>
      <x:c r="I683" s="18">
        <x:v>0.43853342918763</x:v>
      </x:c>
      <x:c r="J683" s="18">
        <x:v>0.54543931657597999</x:v>
      </x:c>
      <x:c r="K683" s="19">
        <x:v>0.14575076167143</x:v>
      </x:c>
      <x:c r="L683" s="19">
        <x:v>0.14575076167143</x:v>
      </x:c>
      <x:c r="M683" s="18">
        <x:v>0.22997277454378001</x:v>
      </x:c>
      <x:c r="N683" s="18">
        <x:v>0.22997277454378001</x:v>
      </x:c>
      <x:c r="O683" s="13">
        <x:v>1.2395697686647051</x:v>
      </x:c>
      <x:c r="P683" s="26" t="n">
        <x:v>1.5697</x:v>
      </x:c>
      <x:c r="Q683" s="26" t="n">
        <x:v>1.4161</x:v>
      </x:c>
    </x:row>
    <x:row r="684">
      <x:c r="A684" s="9">
        <x:v>44860</x:v>
      </x:c>
      <x:c r="B684" s="8">
        <x:v>68.631062001228003</x:v>
      </x:c>
      <x:c r="C684" s="8">
        <x:v>47.843359818388002</x:v>
      </x:c>
      <x:c r="D684" s="8">
        <x:v>67.230769230768999</x:v>
      </x:c>
      <x:c r="E684" s="8">
        <x:v>68.076171875</x:v>
      </x:c>
      <x:c r="F684" s="23">
        <x:v>1.6294534073134623</x:v>
      </x:c>
      <x:c r="G684" s="18">
        <x:v>0.1074168797954</x:v>
      </x:c>
      <x:c r="H684" s="18">
        <x:v>9.1477716966379991E-2</x:v>
      </x:c>
      <x:c r="I684" s="18">
        <x:v>0.43170381020847998</x:v>
      </x:c>
      <x:c r="J684" s="18">
        <x:v>0.54167015666784002</x:v>
      </x:c>
      <x:c r="K684" s="19">
        <x:v>0.14168146659090999</x:v>
      </x:c>
      <x:c r="L684" s="19">
        <x:v>0.14168146659090999</x:v>
      </x:c>
      <x:c r="M684" s="18">
        <x:v>0.23046332624885998</x:v>
      </x:c>
      <x:c r="N684" s="18">
        <x:v>0.23046332624885998</x:v>
      </x:c>
      <x:c r="O684" s="13">
        <x:v>1.2593881854352715</x:v>
      </x:c>
      <x:c r="P684" s="26" t="n">
        <x:v>1.5706</x:v>
      </x:c>
      <x:c r="Q684" s="26" t="n">
        <x:v>1.417</x:v>
      </x:c>
    </x:row>
    <x:row r="685">
      <x:c r="A685" s="9">
        <x:v>44861</x:v>
      </x:c>
      <x:c r="B685" s="8">
        <x:v>65.745856353590995</x:v>
      </x:c>
      <x:c r="C685" s="8">
        <x:v>45.005675368898999</x:v>
      </x:c>
      <x:c r="D685" s="8">
        <x:v>61.769230769231001</x:v>
      </x:c>
      <x:c r="E685" s="8">
        <x:v>68.896484375</x:v>
      </x:c>
      <x:c r="F685" s="23">
        <x:v>1.6035431171668026</x:v>
      </x:c>
      <x:c r="G685" s="18">
        <x:v>0.11980498721228</x:v>
      </x:c>
      <x:c r="H685" s="18">
        <x:v>9.8427590999912995E-2</x:v>
      </x:c>
      <x:c r="I685" s="18">
        <x:v>0.45566738557392999</x:v>
      </x:c>
      <x:c r="J685" s="18">
        <x:v>0.56160482461440997</x:v>
      </x:c>
      <x:c r="K685" s="19">
        <x:v>0.16609540485928001</x:v>
      </x:c>
      <x:c r="L685" s="19">
        <x:v>0.16609540485928001</x:v>
      </x:c>
      <x:c r="M685" s="18">
        <x:v>0.25370494268154004</x:v>
      </x:c>
      <x:c r="N685" s="18">
        <x:v>0.25370494268154004</x:v>
      </x:c>
      <x:c r="O685" s="13">
        <x:v>1.2530476854176253</x:v>
      </x:c>
      <x:c r="P685" s="26" t="n">
        <x:v>1.5712</x:v>
      </x:c>
      <x:c r="Q685" s="26" t="n">
        <x:v>1.4139</x:v>
      </x:c>
    </x:row>
    <x:row r="686">
      <x:c r="A686" s="9">
        <x:v>44862</x:v>
      </x:c>
      <x:c r="B686" s="8">
        <x:v>62.308164518109002</x:v>
      </x:c>
      <x:c r="C686" s="8">
        <x:v>44.324631101022</x:v>
      </x:c>
      <x:c r="D686" s="8">
        <x:v>56.461538461537998</x:v>
      </x:c>
      <x:c r="E686" s="8">
        <x:v>63.4375</x:v>
      </x:c>
      <x:c r="F686" s="23">
        <x:v>1.5663295852016725</x:v>
      </x:c>
      <x:c r="G686" s="18">
        <x:v>0.11365089514066</x:v>
      </x:c>
      <x:c r="H686" s="18">
        <x:v>8.9219007905481998E-2</x:v>
      </x:c>
      <x:c r="I686" s="18">
        <x:v>0.45375029954468998</x:v>
      </x:c>
      <x:c r="J686" s="18">
        <x:v>0.55456905941140999</x:v>
      </x:c>
      <x:c r="K686" s="19">
        <x:v>0.16069184429120001</x:v>
      </x:c>
      <x:c r="L686" s="19">
        <x:v>0.16069184429120001</x:v>
      </x:c>
      <x:c r="M686" s="18">
        <x:v>0.24590426637817997</x:v>
      </x:c>
      <x:c r="N686" s="18">
        <x:v>0.24590426637817997</x:v>
      </x:c>
      <x:c r="O686" s="13">
        <x:v>1.2114696015341877</x:v>
      </x:c>
      <x:c r="P686" s="26" t="n">
        <x:v>1.5721</x:v>
      </x:c>
      <x:c r="Q686" s="26" t="n">
        <x:v>1.4121</x:v>
      </x:c>
    </x:row>
    <x:row r="687">
      <x:c r="A687" s="9">
        <x:v>44865</x:v>
      </x:c>
      <x:c r="B687" s="8">
        <x:v>64.088397790054998</x:v>
      </x:c>
      <x:c r="C687" s="8">
        <x:v>47.275822928490001</x:v>
      </x:c>
      <x:c r="D687" s="8">
        <x:v>55.846153846154003</x:v>
      </x:c>
      <x:c r="E687" s="8">
        <x:v>68.544921875</x:v>
      </x:c>
      <x:c r="F687" s="23">
        <x:v>1.5893882410992475</x:v>
      </x:c>
      <x:c r="G687" s="18">
        <x:v>8.9913682864450006E-2</x:v>
      </x:c>
      <x:c r="H687" s="18">
        <x:v>6.3330727130571002E-2</x:v>
      </x:c>
      <x:c r="I687" s="18">
        <x:v>0.40366642703091005</x:v>
      </x:c>
      <x:c r="J687" s="18">
        <x:v>0.49819917922530998</x:v>
      </x:c>
      <x:c r="K687" s="19">
        <x:v>0.12087203363084001</x:v>
      </x:c>
      <x:c r="L687" s="19">
        <x:v>0.12087203363084001</x:v>
      </x:c>
      <x:c r="M687" s="18">
        <x:v>0.19745136438029001</x:v>
      </x:c>
      <x:c r="N687" s="18">
        <x:v>0.19745136438029001</x:v>
      </x:c>
      <x:c r="O687" s="13">
        <x:v>1.2134512878725585</x:v>
      </x:c>
      <x:c r="P687" s="26" t="n">
        <x:v>1.5731</x:v>
      </x:c>
      <x:c r="Q687" s="26" t="n">
        <x:v>1.4089</x:v>
      </x:c>
    </x:row>
    <x:row r="688">
      <x:c r="A688" s="9">
        <x:v>44866</x:v>
      </x:c>
      <x:c r="B688" s="8">
        <x:v>64.333947206874996</x:v>
      </x:c>
      <x:c r="C688" s="8">
        <x:v>47.559591373438998</x:v>
      </x:c>
      <x:c r="D688" s="8">
        <x:v>57.923076923076998</x:v>
      </x:c>
      <x:c r="E688" s="8">
        <x:v>74.267578125</x:v>
      </x:c>
      <x:c r="F688" s="23">
        <x:v>1.6102104840709774</x:v>
      </x:c>
      <x:c r="G688" s="18">
        <x:v>7.6806265984655009E-2</x:v>
      </x:c>
      <x:c r="H688" s="18">
        <x:v>5.0647207019372996E-2</x:v>
      </x:c>
      <x:c r="I688" s="18">
        <x:v>0.40043134435657995</x:v>
      </x:c>
      <x:c r="J688" s="18">
        <x:v>0.49375994642232002</x:v>
      </x:c>
      <x:c r="K688" s="19">
        <x:v>0.13033623116658</x:v>
      </x:c>
      <x:c r="L688" s="19">
        <x:v>0.13033623116658</x:v>
      </x:c>
      <x:c r="M688" s="18">
        <x:v>0.21264653843219</x:v>
      </x:c>
      <x:c r="N688" s="18">
        <x:v>0.21264653843219</x:v>
      </x:c>
      <x:c r="O688" s="13">
        <x:v>1.2435031233980849</x:v>
      </x:c>
      <x:c r="P688" s="26" t="n">
        <x:v>1.5722</x:v>
      </x:c>
      <x:c r="Q688" s="26" t="n">
        <x:v>1.4098</x:v>
      </x:c>
    </x:row>
    <x:row r="689">
      <x:c r="A689" s="9">
        <x:v>44867</x:v>
      </x:c>
      <x:c r="B689" s="8">
        <x:v>63.228974831184999</x:v>
      </x:c>
      <x:c r="C689" s="8">
        <x:v>47.275822928490001</x:v>
      </x:c>
      <x:c r="D689" s="8">
        <x:v>58.153846153845997</x:v>
      </x:c>
      <x:c r="E689" s="8">
        <x:v>76.9921875</x:v>
      </x:c>
      <x:c r="F689" s="23">
        <x:v>1.6141270785338024</x:v>
      </x:c>
      <x:c r="G689" s="18">
        <x:v>9.9904092071611009E-2</x:v>
      </x:c>
      <x:c r="H689" s="18">
        <x:v>8.3398488402397997E-2</x:v>
      </x:c>
      <x:c r="I689" s="18">
        <x:v>0.43374071411455001</x:v>
      </x:c>
      <x:c r="J689" s="18">
        <x:v>0.52826869923384001</x:v>
      </x:c>
      <x:c r="K689" s="19">
        <x:v>0.15677817968746</x:v>
      </x:c>
      <x:c r="L689" s="19">
        <x:v>0.15677817968746</x:v>
      </x:c>
      <x:c r="M689" s="18">
        <x:v>0.24457831699368002</x:v>
      </x:c>
      <x:c r="N689" s="18">
        <x:v>0.24457831699368002</x:v>
      </x:c>
      <x:c r="O689" s="13">
        <x:v>1.2585014817444855</x:v>
      </x:c>
      <x:c r="P689" s="26" t="n">
        <x:v>1.5716</x:v>
      </x:c>
      <x:c r="Q689" s="26" t="n">
        <x:v>1.412</x:v>
      </x:c>
    </x:row>
    <x:row r="690">
      <x:c r="A690" s="9">
        <x:v>44868</x:v>
      </x:c>
      <x:c r="B690" s="8">
        <x:v>65.500306936770997</x:v>
      </x:c>
      <x:c r="C690" s="8">
        <x:v>49.205448354143002</x:v>
      </x:c>
      <x:c r="D690" s="8">
        <x:v>57.461538461537998</x:v>
      </x:c>
      <x:c r="E690" s="8">
        <x:v>74.12109375</x:v>
      </x:c>
      <x:c r="F690" s="23">
        <x:v>1.61572096875613</x:v>
      </x:c>
      <x:c r="G690" s="18">
        <x:v>0.11205242966751999</x:v>
      </x:c>
      <x:c r="H690" s="18">
        <x:v>9.5213274259404013E-2</x:v>
      </x:c>
      <x:c r="I690" s="18">
        <x:v>0.44763958782649999</x:v>
      </x:c>
      <x:c r="J690" s="18">
        <x:v>0.54443420727227998</x:v>
      </x:c>
      <x:c r="K690" s="19">
        <x:v>0.17199118453223</x:v>
      </x:c>
      <x:c r="L690" s="19">
        <x:v>0.17199118453223</x:v>
      </x:c>
      <x:c r="M690" s="18">
        <x:v>0.26234499293286001</x:v>
      </x:c>
      <x:c r="N690" s="18">
        <x:v>0.26234499293286001</x:v>
      </x:c>
      <x:c r="O690" s="13">
        <x:v>1.2626500033835053</x:v>
      </x:c>
      <x:c r="P690" s="26" t="n">
        <x:v>1.5719</x:v>
      </x:c>
      <x:c r="Q690" s="26" t="n">
        <x:v>1.4098</x:v>
      </x:c>
    </x:row>
    <x:row r="691">
      <x:c r="A691" s="9">
        <x:v>44869</x:v>
      </x:c>
      <x:c r="B691" s="8">
        <x:v>65.930018416205996</x:v>
      </x:c>
      <x:c r="C691" s="8">
        <x:v>49.602724177071998</x:v>
      </x:c>
      <x:c r="D691" s="8">
        <x:v>61.461538461537998</x:v>
      </x:c>
      <x:c r="E691" s="8">
        <x:v>80.46875</x:v>
      </x:c>
      <x:c r="F691" s="23">
        <x:v>1.6436575776370401</x:v>
      </x:c>
      <x:c r="G691" s="18">
        <x:v>0.10653772378517001</x:v>
      </x:c>
      <x:c r="H691" s="18">
        <x:v>8.9132134480062991E-2</x:v>
      </x:c>
      <x:c r="I691" s="18">
        <x:v>0.45003594536305003</x:v>
      </x:c>
      <x:c r="J691" s="18">
        <x:v>0.55616048250773997</x:v>
      </x:c>
      <x:c r="K691" s="19">
        <x:v>0.17959446261589998</x:v>
      </x:c>
      <x:c r="L691" s="19">
        <x:v>0.17959446261589998</x:v>
      </x:c>
      <x:c r="M691" s="18">
        <x:v>0.27007240785011</x:v>
      </x:c>
      <x:c r="N691" s="18">
        <x:v>0.27007240785011</x:v>
      </x:c>
      <x:c r="O691" s="13">
        <x:v>1.2907772919993499</x:v>
      </x:c>
      <x:c r="P691" s="26" t="n">
        <x:v>1.5709</x:v>
      </x:c>
      <x:c r="Q691" s="26" t="n">
        <x:v>1.4119</x:v>
      </x:c>
    </x:row>
    <x:row r="692">
      <x:c r="A692" s="9">
        <x:v>44872</x:v>
      </x:c>
      <x:c r="B692" s="8">
        <x:v>65.316144874155995</x:v>
      </x:c>
      <x:c r="C692" s="8">
        <x:v>47.219069239501003</x:v>
      </x:c>
      <x:c r="D692" s="8">
        <x:v>61.076923076923002</x:v>
      </x:c>
      <x:c r="E692" s="8">
        <x:v>79.82421875</x:v>
      </x:c>
      <x:c r="F692" s="23">
        <x:v>1.63359088985145</x:v>
      </x:c>
      <x:c r="G692" s="18">
        <x:v>0.14482097186701001</x:v>
      </x:c>
      <x:c r="H692" s="18">
        <x:v>0.12205716271393</x:v>
      </x:c>
      <x:c r="I692" s="18">
        <x:v>0.47891205367841005</x:v>
      </x:c>
      <x:c r="J692" s="18">
        <x:v>0.58539241149416998</x:v>
      </x:c>
      <x:c r="K692" s="19">
        <x:v>0.20524606195077</x:v>
      </x:c>
      <x:c r="L692" s="19">
        <x:v>0.20524606195077</x:v>
      </x:c>
      <x:c r="M692" s="18">
        <x:v>0.29227180616986997</x:v>
      </x:c>
      <x:c r="N692" s="18">
        <x:v>0.29227180616986997</x:v>
      </x:c>
      <x:c r="O692" s="13">
        <x:v>1.2946005160466525</x:v>
      </x:c>
      <x:c r="P692" s="26" t="n">
        <x:v>1.5711</x:v>
      </x:c>
      <x:c r="Q692" s="26" t="n">
        <x:v>1.4184</x:v>
      </x:c>
    </x:row>
    <x:row r="693">
      <x:c r="A693" s="9">
        <x:v>44873</x:v>
      </x:c>
      <x:c r="B693" s="8">
        <x:v>65.070595457335997</x:v>
      </x:c>
      <x:c r="C693" s="8">
        <x:v>46.651532349603002</x:v>
      </x:c>
      <x:c r="D693" s="8">
        <x:v>59.307692307692001</x:v>
      </x:c>
      <x:c r="E693" s="8">
        <x:v>80.322265625</x:v>
      </x:c>
      <x:c r="F693" s="23">
        <x:v>1.6283802143490775</x:v>
      </x:c>
      <x:c r="G693" s="18">
        <x:v>0.14737851662404</x:v>
      </x:c>
      <x:c r="H693" s="18">
        <x:v>0.12344713752063001</x:v>
      </x:c>
      <x:c r="I693" s="18">
        <x:v>0.48166786484543</x:v>
      </x:c>
      <x:c r="J693" s="18">
        <x:v>0.58824022120081998</x:v>
      </x:c>
      <x:c r="K693" s="19">
        <x:v>0.20596330217550002</x:v>
      </x:c>
      <x:c r="L693" s="19">
        <x:v>0.20596330217550002</x:v>
      </x:c>
      <x:c r="M693" s="18">
        <x:v>0.30207189191564998</x:v>
      </x:c>
      <x:c r="N693" s="18">
        <x:v>0.30207189191564998</x:v>
      </x:c>
      <x:c r="O693" s="13">
        <x:v>1.2912705983089023</x:v>
      </x:c>
      <x:c r="P693" s="26" t="n">
        <x:v>1.5706</x:v>
      </x:c>
      <x:c r="Q693" s="26" t="n">
        <x:v>1.4211</x:v>
      </x:c>
    </x:row>
    <x:row r="694">
      <x:c r="A694" s="9">
        <x:v>44874</x:v>
      </x:c>
      <x:c r="B694" s="8">
        <x:v>63.965623081644999</x:v>
      </x:c>
      <x:c r="C694" s="8">
        <x:v>45.629965947786999</x:v>
      </x:c>
      <x:c r="D694" s="8">
        <x:v>60.076923076923002</x:v>
      </x:c>
      <x:c r="E694" s="8">
        <x:v>78.45703125</x:v>
      </x:c>
      <x:c r="F694" s="23">
        <x:v>1.6203238583908877</x:v>
      </x:c>
      <x:c r="G694" s="18">
        <x:v>0.14010549872123002</x:v>
      </x:c>
      <x:c r="H694" s="18">
        <x:v>0.11502041525497</x:v>
      </x:c>
      <x:c r="I694" s="18">
        <x:v>0.47975077881620004</x:v>
      </x:c>
      <x:c r="J694" s="18">
        <x:v>0.58748638920376006</x:v>
      </x:c>
      <x:c r="K694" s="19">
        <x:v>0.20260760085308999</x:v>
      </x:c>
      <x:c r="L694" s="19">
        <x:v>0.20260760085308999</x:v>
      </x:c>
      <x:c r="M694" s="18">
        <x:v>0.30129325138443996</x:v>
      </x:c>
      <x:c r="N694" s="18">
        <x:v>0.30129325138443996</x:v>
      </x:c>
      <x:c r="O694" s="13">
        <x:v>1.2863948701983712</x:v>
      </x:c>
      <x:c r="P694" s="26" t="n">
        <x:v>1.5703</x:v>
      </x:c>
      <x:c r="Q694" s="26" t="n">
        <x:v>1.4504</x:v>
      </x:c>
    </x:row>
    <x:row r="695">
      <x:c r="A695" s="9">
        <x:v>44875</x:v>
      </x:c>
      <x:c r="B695" s="8">
        <x:v>60.405156537753001</x:v>
      </x:c>
      <x:c r="C695" s="8">
        <x:v>43.303064699205002</x:v>
      </x:c>
      <x:c r="D695" s="8">
        <x:v>59.615384615384997</x:v>
      </x:c>
      <x:c r="E695" s="8">
        <x:v>73.7109375</x:v>
      </x:c>
      <x:c r="F695" s="23">
        <x:v>1.5925863583808575</x:v>
      </x:c>
      <x:c r="G695" s="18">
        <x:v>0.12699808184142999</x:v>
      </x:c>
      <x:c r="H695" s="18">
        <x:v>0.10355312309964</x:v>
      </x:c>
      <x:c r="I695" s="18">
        <x:v>0.47435897435896995</x:v>
      </x:c>
      <x:c r="J695" s="18">
        <x:v>0.57978055118306993</x:v>
      </x:c>
      <x:c r="K695" s="19">
        <x:v>0.19920393861506</x:v>
      </x:c>
      <x:c r="L695" s="19">
        <x:v>0.19920393861506</x:v>
      </x:c>
      <x:c r="M695" s="18">
        <x:v>0.30403017693687001</x:v>
      </x:c>
      <x:c r="N695" s="18">
        <x:v>0.30403017693687001</x:v>
      </x:c>
      <x:c r="O695" s="13">
        <x:v>1.2764992692556409</x:v>
      </x:c>
      <x:c r="P695" s="26" t="n">
        <x:v>1.5698</x:v>
      </x:c>
      <x:c r="Q695" s="26" t="n">
        <x:v>1.4478</x:v>
      </x:c>
    </x:row>
    <x:row r="696">
      <x:c r="A696" s="9">
        <x:v>44876</x:v>
      </x:c>
      <x:c r="B696" s="8">
        <x:v>61.325966850828998</x:v>
      </x:c>
      <x:c r="C696" s="8">
        <x:v>42.962542565267</x:v>
      </x:c>
      <x:c r="D696" s="8">
        <x:v>59</x:v>
      </x:c>
      <x:c r="E696" s="8">
        <x:v>75.01953125</x:v>
      </x:c>
      <x:c r="F696" s="23">
        <x:v>1.5957701016652401</x:v>
      </x:c>
      <x:c r="G696" s="18">
        <x:v>0.11524936061381</x:v>
      </x:c>
      <x:c r="H696" s="18">
        <x:v>9.4952653983147006E-2</x:v>
      </x:c>
      <x:c r="I696" s="18">
        <x:v>0.46561226935058997</x:v>
      </x:c>
      <x:c r="J696" s="18">
        <x:v>0.56713292574614005</x:v>
      </x:c>
      <x:c r="K696" s="19">
        <x:v>0.18614504350881</x:v>
      </x:c>
      <x:c r="L696" s="19">
        <x:v>0.18614504350881</x:v>
      </x:c>
      <x:c r="M696" s="18">
        <x:v>0.29837842866691</x:v>
      </x:c>
      <x:c r="N696" s="18">
        <x:v>0.29837842866691</x:v>
      </x:c>
      <x:c r="O696" s="13">
        <x:v>1.2873212741284861</x:v>
      </x:c>
      <x:c r="P696" s="26" t="n">
        <x:v>1.5683</x:v>
      </x:c>
      <x:c r="Q696" s="26" t="n">
        <x:v>1.4646</x:v>
      </x:c>
    </x:row>
    <x:row r="697">
      <x:c r="A697" s="9">
        <x:v>44879</x:v>
      </x:c>
      <x:c r="B697" s="8">
        <x:v>59.729895641497997</x:v>
      </x:c>
      <x:c r="C697" s="8">
        <x:v>40.919409761635002</x:v>
      </x:c>
      <x:c r="D697" s="8">
        <x:v>57.230769230768999</x:v>
      </x:c>
      <x:c r="E697" s="8">
        <x:v>74.658203125</x:v>
      </x:c>
      <x:c r="F697" s="23">
        <x:v>1.581345694397255</x:v>
      </x:c>
      <x:c r="G697" s="18">
        <x:v>0.14202365728900002</x:v>
      </x:c>
      <x:c r="H697" s="18">
        <x:v>0.11866909912258</x:v>
      </x:c>
      <x:c r="I697" s="18">
        <x:v>0.47843278217109997</x:v>
      </x:c>
      <x:c r="J697" s="18">
        <x:v>0.57718401878305003</x:v>
      </x:c>
      <x:c r="K697" s="19">
        <x:v>0.19336129316998998</x:v>
      </x:c>
      <x:c r="L697" s="19">
        <x:v>0.19336129316998998</x:v>
      </x:c>
      <x:c r="M697" s="18">
        <x:v>0.29776902466109001</x:v>
      </x:c>
      <x:c r="N697" s="18">
        <x:v>0.29776902466109001</x:v>
      </x:c>
      <x:c r="O697" s="13">
        <x:v>1.2817212328683376</x:v>
      </x:c>
      <x:c r="P697" s="26" t="n">
        <x:v>1.5615</x:v>
      </x:c>
      <x:c r="Q697" s="26" t="n">
        <x:v>1.4482</x:v>
      </x:c>
    </x:row>
    <x:row r="698">
      <x:c r="A698" s="9">
        <x:v>44880</x:v>
      </x:c>
      <x:c r="B698" s="8">
        <x:v>62.79926335175</x:v>
      </x:c>
      <x:c r="C698" s="8">
        <x:v>45.005675368898999</x:v>
      </x:c>
      <x:c r="D698" s="8">
        <x:v>58.538461538462002</x:v>
      </x:c>
      <x:c r="E698" s="8">
        <x:v>84.658203125</x:v>
      </x:c>
      <x:c r="F698" s="23">
        <x:v>1.6275040084602774</x:v>
      </x:c>
      <x:c r="G698" s="18">
        <x:v>0.14274296675192</x:v>
      </x:c>
      <x:c r="H698" s="18">
        <x:v>0.11328294674659001</x:v>
      </x:c>
      <x:c r="I698" s="18">
        <x:v>0.47136352743829002</x:v>
      </x:c>
      <x:c r="J698" s="18">
        <x:v>0.56864058974025999</x:v>
      </x:c>
      <x:c r="K698" s="19">
        <x:v>0.18549063747241998</x:v>
      </x:c>
      <x:c r="L698" s="19">
        <x:v>0.18549063747241998</x:v>
      </x:c>
      <x:c r="M698" s="18">
        <x:v>0.29337927866239999</x:v>
      </x:c>
      <x:c r="N698" s="18">
        <x:v>0.29337927866239999</x:v>
      </x:c>
      <x:c r="O698" s="13">
        <x:v>1.3061712467083437</x:v>
      </x:c>
      <x:c r="P698" s="26" t="n">
        <x:v>1.5607</x:v>
      </x:c>
      <x:c r="Q698" s="26" t="n">
        <x:v>1.4563</x:v>
      </x:c>
    </x:row>
    <x:row r="699">
      <x:c r="A699" s="9">
        <x:v>44881</x:v>
      </x:c>
      <x:c r="B699" s="8">
        <x:v>62.185389809698997</x:v>
      </x:c>
      <x:c r="C699" s="8">
        <x:v>43.076049943245998</x:v>
      </x:c>
      <x:c r="D699" s="8">
        <x:v>58.461538461537998</x:v>
      </x:c>
      <x:c r="E699" s="8">
        <x:v>83.466796875</x:v>
      </x:c>
      <x:c r="F699" s="23">
        <x:v>1.6179744377237075</x:v>
      </x:c>
      <x:c r="G699" s="18">
        <x:v>0.16504156010229998</x:v>
      </x:c>
      <x:c r="H699" s="18">
        <x:v>0.13074450525584</x:v>
      </x:c>
      <x:c r="I699" s="18">
        <x:v>0.49364965252816001</x:v>
      </x:c>
      <x:c r="J699" s="18">
        <x:v>0.59393584053697002</x:v>
      </x:c>
      <x:c r="K699" s="19">
        <x:v>0.21294641149063998</x:v>
      </x:c>
      <x:c r="L699" s="19">
        <x:v>0.21294641149063998</x:v>
      </x:c>
      <x:c r="M699" s="18">
        <x:v>0.32005279613109999</x:v>
      </x:c>
      <x:c r="N699" s="18">
        <x:v>0.32005279613109999</x:v>
      </x:c>
      <x:c r="O699" s="13">
        <x:v>1.2978627650255898</x:v>
      </x:c>
      <x:c r="P699" s="26" t="n">
        <x:v>1.5586</x:v>
      </x:c>
      <x:c r="Q699" s="26" t="n">
        <x:v>1.4625</x:v>
      </x:c>
    </x:row>
    <x:row r="700">
      <x:c r="A700" s="9">
        <x:v>44882</x:v>
      </x:c>
      <x:c r="B700" s="8">
        <x:v>62.185389809698997</x:v>
      </x:c>
      <x:c r="C700" s="8">
        <x:v>45.459704880817</x:v>
      </x:c>
      <x:c r="D700" s="8">
        <x:v>57.615384615384997</x:v>
      </x:c>
      <x:c r="E700" s="8">
        <x:v>89.51171875</x:v>
      </x:c>
      <x:c r="F700" s="23">
        <x:v>1.6369304951397525</x:v>
      </x:c>
      <x:c r="G700" s="18">
        <x:v>0.15329283887468001</x:v>
      </x:c>
      <x:c r="H700" s="18">
        <x:v>0.1210146816089</x:v>
      </x:c>
      <x:c r="I700" s="18">
        <x:v>0.48634076204170001</x:v>
      </x:c>
      <x:c r="J700" s="18">
        <x:v>0.58455482039490003</x:v>
      </x:c>
      <x:c r="K700" s="19">
        <x:v>0.20388023566593</x:v>
      </x:c>
      <x:c r="L700" s="19">
        <x:v>0.20388023566593</x:v>
      </x:c>
      <x:c r="M700" s="18">
        <x:v>0.31496927297633998</x:v>
      </x:c>
      <x:c r="N700" s="18">
        <x:v>0.31496927297633998</x:v>
      </x:c>
      <x:c r="O700" s="13">
        <x:v>1.2986504634701237</x:v>
      </x:c>
      <x:c r="P700" s="26" t="n">
        <x:v>1.5588</x:v>
      </x:c>
      <x:c r="Q700" s="26" t="n">
        <x:v>1.4645</x:v>
      </x:c>
    </x:row>
    <x:row r="701">
      <x:c r="A701" s="9">
        <x:v>44883</x:v>
      </x:c>
      <x:c r="B701" s="8">
        <x:v>61.141804788214003</x:v>
      </x:c>
      <x:c r="C701" s="8">
        <x:v>43.246311010215997</x:v>
      </x:c>
      <x:c r="D701" s="8">
        <x:v>57.769230769231001</x:v>
      </x:c>
      <x:c r="E701" s="8">
        <x:v>83.798828125</x:v>
      </x:c>
      <x:c r="F701" s="23">
        <x:v>1.6148904367316526</x:v>
      </x:c>
      <x:c r="G701" s="18">
        <x:v>0.15065537084399</x:v>
      </x:c>
      <x:c r="H701" s="18">
        <x:v>0.11502041525497</x:v>
      </x:c>
      <x:c r="I701" s="18">
        <x:v>0.48562185478073</x:v>
      </x:c>
      <x:c r="J701" s="18">
        <x:v>0.58254460178751999</x:v>
      </x:c>
      <x:c r="K701" s="19">
        <x:v>0.20611886080072001</x:v>
      </x:c>
      <x:c r="L701" s="19">
        <x:v>0.20611886080072001</x:v>
      </x:c>
      <x:c r="M701" s="18">
        <x:v>0.32156187174617001</x:v>
      </x:c>
      <x:c r="N701" s="18">
        <x:v>0.32156187174617001</x:v>
      </x:c>
      <x:c r="O701" s="13">
        <x:v>1.29079161748898</x:v>
      </x:c>
      <x:c r="P701" s="26" t="n">
        <x:v>1.5583</x:v>
      </x:c>
      <x:c r="Q701" s="26" t="n">
        <x:v>1.4621</x:v>
      </x:c>
    </x:row>
    <x:row r="702">
      <x:c r="A702" s="9">
        <x:v>44886</x:v>
      </x:c>
      <x:c r="B702" s="8">
        <x:v>60.159607120933003</x:v>
      </x:c>
      <x:c r="C702" s="8">
        <x:v>43.984108967083003</x:v>
      </x:c>
      <x:c r="D702" s="8">
        <x:v>58.384615384615003</x:v>
      </x:c>
      <x:c r="E702" s="8">
        <x:v>81.171875</x:v>
      </x:c>
      <x:c r="F702" s="23">
        <x:v>1.6092505161815776</x:v>
      </x:c>
      <x:c r="G702" s="18">
        <x:v>0.14330242966751999</x:v>
      </x:c>
      <x:c r="H702" s="18">
        <x:v>0.11085049083485</x:v>
      </x:c>
      <x:c r="I702" s="18">
        <x:v>0.47987059669303</x:v>
      </x:c>
      <x:c r="J702" s="18">
        <x:v>0.57550883666167996</x:v>
      </x:c>
      <x:c r="K702" s="19">
        <x:v>0.19604114076565002</x:v>
      </x:c>
      <x:c r="L702" s="19">
        <x:v>0.19604114076565002</x:v>
      </x:c>
      <x:c r="M702" s="18">
        <x:v>0.31235915226173</x:v>
      </x:c>
      <x:c r="N702" s="18">
        <x:v>0.31235915226173</x:v>
      </x:c>
      <x:c r="O702" s="13">
        <x:v>1.2928537546894812</x:v>
      </x:c>
      <x:c r="P702" s="26" t="n">
        <x:v>1.5602</x:v>
      </x:c>
      <x:c r="Q702" s="26" t="n">
        <x:v>1.4551</x:v>
      </x:c>
    </x:row>
    <x:row r="703">
      <x:c r="A703" s="9">
        <x:v>44887</x:v>
      </x:c>
      <x:c r="B703" s="8">
        <x:v>57.765500306937</x:v>
      </x:c>
      <x:c r="C703" s="8">
        <x:v>41.713961407490999</x:v>
      </x:c>
      <x:c r="D703" s="8">
        <x:v>56.615384615384997</x:v>
      </x:c>
      <x:c r="E703" s="8">
        <x:v>79.08203125</x:v>
      </x:c>
      <x:c r="F703" s="23">
        <x:v>1.5879421939495324</x:v>
      </x:c>
      <x:c r="G703" s="18">
        <x:v>0.13475063938619</x:v>
      </x:c>
      <x:c r="H703" s="18">
        <x:v>0.10485622448093</x:v>
      </x:c>
      <x:c r="I703" s="18">
        <x:v>0.47951114306254</x:v>
      </x:c>
      <x:c r="J703" s="18">
        <x:v>0.57668146416978994</x:v>
      </x:c>
      <x:c r="K703" s="19">
        <x:v>0.20159614645718998</x:v>
      </x:c>
      <x:c r="L703" s="19">
        <x:v>0.20159614645718998</x:v>
      </x:c>
      <x:c r="M703" s="18">
        <x:v>0.32191913675100997</x:v>
      </x:c>
      <x:c r="N703" s="18">
        <x:v>0.32191913675100997</x:v>
      </x:c>
      <x:c r="O703" s="13">
        <x:v>1.278311250212085</x:v>
      </x:c>
      <x:c r="P703" s="26" t="n">
        <x:v>1.56</x:v>
      </x:c>
      <x:c r="Q703" s="26" t="n">
        <x:v>1.4558</x:v>
      </x:c>
    </x:row>
    <x:row r="704">
      <x:c r="A704" s="9">
        <x:v>44888</x:v>
      </x:c>
      <x:c r="B704" s="8">
        <x:v>57.028852056475998</x:v>
      </x:c>
      <x:c r="C704" s="8">
        <x:v>41.657207718502001</x:v>
      </x:c>
      <x:c r="D704" s="8">
        <x:v>57.538461538462002</x:v>
      </x:c>
      <x:c r="E704" s="8">
        <x:v>77.900390625</x:v>
      </x:c>
      <x:c r="F704" s="23">
        <x:v>1.5853122798461001</x:v>
      </x:c>
      <x:c r="G704" s="18">
        <x:v>0.13642902813298999</x:v>
      </x:c>
      <x:c r="H704" s="18">
        <x:v>0.10120754061333001</x:v>
      </x:c>
      <x:c r="I704" s="18">
        <x:v>0.46369518332135001</x:v>
      </x:c>
      <x:c r="J704" s="18">
        <x:v>0.55733311001585006</x:v>
      </x:c>
      <x:c r="K704" s="19">
        <x:v>0.18253892154043</x:v>
      </x:c>
      <x:c r="L704" s="19">
        <x:v>0.18253892154043</x:v>
      </x:c>
      <x:c r="M704" s="18">
        <x:v>0.30137364826614998</x:v>
      </x:c>
      <x:c r="N704" s="18">
        <x:v>0.30137364826614998</x:v>
      </x:c>
      <x:c r="O704" s="13">
        <x:v>1.2761286994809125</x:v>
      </x:c>
      <x:c r="P704" s="26" t="n">
        <x:v>1.5615</x:v>
      </x:c>
      <x:c r="Q704" s="26" t="n">
        <x:v>1.4538</x:v>
      </x:c>
    </x:row>
    <x:row r="705">
      <x:c r="A705" s="9">
        <x:v>44889</x:v>
      </x:c>
      <x:c r="B705" s="8">
        <x:v>57.826887661142003</x:v>
      </x:c>
      <x:c r="C705" s="8">
        <x:v>40.749148694665003</x:v>
      </x:c>
      <x:c r="D705" s="8">
        <x:v>58.769230769231001</x:v>
      </x:c>
      <x:c r="E705" s="8">
        <x:v>74.873046875</x:v>
      </x:c>
      <x:c r="F705" s="23">
        <x:v>1.580545785000095</x:v>
      </x:c>
      <x:c r="G705" s="18">
        <x:v>0.13994565217391</x:v>
      </x:c>
      <x:c r="H705" s="18">
        <x:v>0.10303188254713</x:v>
      </x:c>
      <x:c r="I705" s="18">
        <x:v>0.46441409058231004</x:v>
      </x:c>
      <x:c r="J705" s="18">
        <x:v>0.55657927801878992</x:v>
      </x:c>
      <x:c r="K705" s="19">
        <x:v>0.17980141306868</x:v>
      </x:c>
      <x:c r="L705" s="19">
        <x:v>0.17980141306868</x:v>
      </x:c>
      <x:c r="M705" s="18">
        <x:v>0.2927279331939</x:v>
      </x:c>
      <x:c r="N705" s="18">
        <x:v>0.2927279331939</x:v>
      </x:c>
      <x:c r="O705" s="13">
        <x:v>1.2789211168428676</x:v>
      </x:c>
      <x:c r="P705" s="26" t="n">
        <x:v>1.5631</x:v>
      </x:c>
      <x:c r="Q705" s="26" t="n">
        <x:v>1.4592</x:v>
      </x:c>
    </x:row>
    <x:row r="706">
      <x:c r="A706" s="9">
        <x:v>44890</x:v>
      </x:c>
      <x:c r="B706" s="8">
        <x:v>55.739717618170999</x:v>
      </x:c>
      <x:c r="C706" s="8">
        <x:v>38.308740068104001</x:v>
      </x:c>
      <x:c r="D706" s="8">
        <x:v>59.076923076923002</x:v>
      </x:c>
      <x:c r="E706" s="8">
        <x:v>74.04296875</x:v>
      </x:c>
      <x:c r="F706" s="23">
        <x:v>1.5679208737829948</x:v>
      </x:c>
      <x:c r="G706" s="18">
        <x:v>0.13554987212276001</x:v>
      </x:c>
      <x:c r="H706" s="18">
        <x:v>9.9730692381200997E-2</x:v>
      </x:c>
      <x:c r="I706" s="18">
        <x:v>0.46872753414808999</x:v>
      </x:c>
      <x:c r="J706" s="18">
        <x:v>0.56160482461440997</x:v>
      </x:c>
      <x:c r="K706" s="19">
        <x:v>0.18318996851643998</x:v>
      </x:c>
      <x:c r="L706" s="19">
        <x:v>0.18318996851643998</x:v>
      </x:c>
      <x:c r="M706" s="18">
        <x:v>0.29968803722179999</x:v>
      </x:c>
      <x:c r="N706" s="18">
        <x:v>0.29968803722179999</x:v>
      </x:c>
      <x:c r="O706" s="13">
        <x:v>1.2692425894618551</x:v>
      </x:c>
      <x:c r="P706" s="26" t="n">
        <x:v>1.5621</x:v>
      </x:c>
      <x:c r="Q706" s="26" t="n">
        <x:v>1.4609</x:v>
      </x:c>
    </x:row>
    <x:row r="707">
      <x:c r="A707" s="9">
        <x:v>44893</x:v>
      </x:c>
      <x:c r="B707" s="8">
        <x:v>55.125844076120003</x:v>
      </x:c>
      <x:c r="C707" s="8">
        <x:v>38.195232690125003</x:v>
      </x:c>
      <x:c r="D707" s="8">
        <x:v>63.153846153845997</x:v>
      </x:c>
      <x:c r="E707" s="8">
        <x:v>72.060546875</x:v>
      </x:c>
      <x:c r="F707" s="23">
        <x:v>1.5713386744877273</x:v>
      </x:c>
      <x:c r="G707" s="18">
        <x:v>0.14226342710997</x:v>
      </x:c>
      <x:c r="H707" s="18">
        <x:v>9.7732603596559997E-2</x:v>
      </x:c>
      <x:c r="I707" s="18">
        <x:v>0.46057991852384</x:v>
      </x:c>
      <x:c r="J707" s="18">
        <x:v>0.54937599468853004</x:v>
      </x:c>
      <x:c r="K707" s="19">
        <x:v>0.16977246227928</x:v>
      </x:c>
      <x:c r="L707" s="19">
        <x:v>0.16977246227928</x:v>
      </x:c>
      <x:c r="M707" s="18">
        <x:v>0.28222192360868997</x:v>
      </x:c>
      <x:c r="N707" s="18">
        <x:v>0.28222192360868997</x:v>
      </x:c>
      <x:c r="O707" s="13">
        <x:v>1.2609480143802823</x:v>
      </x:c>
      <x:c r="P707" s="26" t="n">
        <x:v>1.5611</x:v>
      </x:c>
      <x:c r="Q707" s="26" t="n">
        <x:v>1.4629</x:v>
      </x:c>
    </x:row>
    <x:row r="708">
      <x:c r="A708" s="9">
        <x:v>44894</x:v>
      </x:c>
      <x:c r="B708" s="8">
        <x:v>56.783302639656</x:v>
      </x:c>
      <x:c r="C708" s="8">
        <x:v>37.400681044267998</x:v>
      </x:c>
      <x:c r="D708" s="8">
        <x:v>62.923076923076998</x:v>
      </x:c>
      <x:c r="E708" s="8">
        <x:v>74.921875</x:v>
      </x:c>
      <x:c r="F708" s="23">
        <x:v>1.5800723390175024</x:v>
      </x:c>
      <x:c r="G708" s="18">
        <x:v>0.12907608695652001</x:v>
      </x:c>
      <x:c r="H708" s="18">
        <x:v>8.5570324037876996E-2</x:v>
      </x:c>
      <x:c r="I708" s="18">
        <x:v>0.44668104481188997</x:v>
      </x:c>
      <x:c r="J708" s="18">
        <x:v>0.53714716483980995</x:v>
      </x:c>
      <x:c r="K708" s="19">
        <x:v>0.16627869818627</x:v>
      </x:c>
      <x:c r="L708" s="19">
        <x:v>0.16627869818627</x:v>
      </x:c>
      <x:c r="M708" s="18">
        <x:v>0.27827604901181002</x:v>
      </x:c>
      <x:c r="N708" s="18">
        <x:v>0.27827604901181002</x:v>
      </x:c>
      <x:c r="O708" s="13">
        <x:v>1.283235622457185</x:v>
      </x:c>
      <x:c r="P708" s="26" t="n">
        <x:v>1.5586</x:v>
      </x:c>
      <x:c r="Q708" s="26" t="n">
        <x:v>1.462</x:v>
      </x:c>
    </x:row>
    <x:row r="709">
      <x:c r="A709" s="9">
        <x:v>44895</x:v>
      </x:c>
      <x:c r="B709" s="8">
        <x:v>56.660527931246001</x:v>
      </x:c>
      <x:c r="C709" s="8">
        <x:v>36.662883087400999</x:v>
      </x:c>
      <x:c r="D709" s="8">
        <x:v>63.307692307692001</x:v>
      </x:c>
      <x:c r="E709" s="8">
        <x:v>74.541015625</x:v>
      </x:c>
      <x:c r="F709" s="23">
        <x:v>1.5779302973783476</x:v>
      </x:c>
      <x:c r="G709" s="18">
        <x:v>0.16104539641944002</x:v>
      </x:c>
      <x:c r="H709" s="18">
        <x:v>0.11058987055859999</x:v>
      </x:c>
      <x:c r="I709" s="18">
        <x:v>0.46705008387251001</x:v>
      </x:c>
      <x:c r="J709" s="18">
        <x:v>0.55699807360701004</x:v>
      </x:c>
      <x:c r="K709" s="19">
        <x:v>0.18453088027321002</x:v>
      </x:c>
      <x:c r="L709" s="19">
        <x:v>0.18453088027321002</x:v>
      </x:c>
      <x:c r="M709" s="18">
        <x:v>0.30056989732674999</x:v>
      </x:c>
      <x:c r="N709" s="18">
        <x:v>0.30056989732674999</x:v>
      </x:c>
      <x:c r="O709" s="13">
        <x:v>1.2833537602215674</x:v>
      </x:c>
      <x:c r="P709" s="26" t="n">
        <x:v>1.558</x:v>
      </x:c>
      <x:c r="Q709" s="26" t="n">
        <x:v>1.4587</x:v>
      </x:c>
    </x:row>
    <x:row r="710">
      <x:c r="A710" s="9">
        <x:v>44896</x:v>
      </x:c>
      <x:c r="B710" s="8">
        <x:v>58.993247391037002</x:v>
      </x:c>
      <x:c r="C710" s="8">
        <x:v>39.160045402950999</x:v>
      </x:c>
      <x:c r="D710" s="8">
        <x:v>61.230769230768999</x:v>
      </x:c>
      <x:c r="E710" s="8">
        <x:v>77.8125</x:v>
      </x:c>
      <x:c r="F710" s="23">
        <x:v>1.5929914050618925</x:v>
      </x:c>
      <x:c r="G710" s="18">
        <x:v>0.16144501278772</x:v>
      </x:c>
      <x:c r="H710" s="18">
        <x:v>0.11310919989575</x:v>
      </x:c>
      <x:c r="I710" s="18">
        <x:v>0.46393481907501</x:v>
      </x:c>
      <x:c r="J710" s="18">
        <x:v>0.55766814642469997</x:v>
      </x:c>
      <x:c r="K710" s="19">
        <x:v>0.18380952654673</x:v>
      </x:c>
      <x:c r="L710" s="19">
        <x:v>0.18380952654673</x:v>
      </x:c>
      <x:c r="M710" s="18">
        <x:v>0.30152692524795</x:v>
      </x:c>
      <x:c r="N710" s="18">
        <x:v>0.30152692524795</x:v>
      </x:c>
      <x:c r="O710" s="13">
        <x:v>1.2937791869347524</x:v>
      </x:c>
      <x:c r="P710" s="26" t="n">
        <x:v>1.5585</x:v>
      </x:c>
      <x:c r="Q710" s="26" t="n">
        <x:v>1.4643</x:v>
      </x:c>
    </x:row>
    <x:row r="711">
      <x:c r="A711" s="9">
        <x:v>44897</x:v>
      </x:c>
      <x:c r="B711" s="8">
        <x:v>60.343769183547998</x:v>
      </x:c>
      <x:c r="C711" s="8">
        <x:v>39.160045402950999</x:v>
      </x:c>
      <x:c r="D711" s="8">
        <x:v>60.461538461537998</x:v>
      </x:c>
      <x:c r="E711" s="8">
        <x:v>74.873046875</x:v>
      </x:c>
      <x:c r="F711" s="23">
        <x:v>1.5870959998075924</x:v>
      </x:c>
      <x:c r="G711" s="18">
        <x:v>0.17287404092071998</x:v>
      </x:c>
      <x:c r="H711" s="18">
        <x:v>0.12379463122230999</x:v>
      </x:c>
      <x:c r="I711" s="18">
        <x:v>0.47244188832973999</x:v>
      </x:c>
      <x:c r="J711" s="18">
        <x:v>0.56855683063805007</x:v>
      </x:c>
      <x:c r="K711" s="19">
        <x:v>0.19604581111698</x:v>
      </x:c>
      <x:c r="L711" s="19">
        <x:v>0.19604581111698</x:v>
      </x:c>
      <x:c r="M711" s="18">
        <x:v>0.31023724106662004</x:v>
      </x:c>
      <x:c r="N711" s="18">
        <x:v>0.31023724106662004</x:v>
      </x:c>
      <x:c r="O711" s="13">
        <x:v>1.2952064560740875</x:v>
      </x:c>
      <x:c r="P711" s="26" t="n">
        <x:v>1.5583</x:v>
      </x:c>
      <x:c r="Q711" s="26" t="n">
        <x:v>1.4735</x:v>
      </x:c>
    </x:row>
    <x:row r="712">
      <x:c r="A712" s="9">
        <x:v>44900</x:v>
      </x:c>
      <x:c r="B712" s="8">
        <x:v>59.422958870473003</x:v>
      </x:c>
      <x:c r="C712" s="8">
        <x:v>37.968217934165999</x:v>
      </x:c>
      <x:c r="D712" s="8">
        <x:v>60.230769230768999</x:v>
      </x:c>
      <x:c r="E712" s="8">
        <x:v>75.498046875</x:v>
      </x:c>
      <x:c r="F712" s="23">
        <x:v>1.5827999822760201</x:v>
      </x:c>
      <x:c r="G712" s="18">
        <x:v>0.16584079283886999</x:v>
      </x:c>
      <x:c r="H712" s="18">
        <x:v>0.11814785857005999</x:v>
      </x:c>
      <x:c r="I712" s="18">
        <x:v>0.46513299784327999</x:v>
      </x:c>
      <x:c r="J712" s="18">
        <x:v>0.57148839944690999</x:v>
      </x:c>
      <x:c r="K712" s="19">
        <x:v>0.20001830418465003</x:v>
      </x:c>
      <x:c r="L712" s="19">
        <x:v>0.20001830418465003</x:v>
      </x:c>
      <x:c r="M712" s="18">
        <x:v>0.32050249576214002</x:v>
      </x:c>
      <x:c r="N712" s="18">
        <x:v>0.32050249576214002</x:v>
      </x:c>
      <x:c r="O712" s="13">
        <x:v>1.3046085089161399</x:v>
      </x:c>
      <x:c r="P712" s="26" t="n">
        <x:v>1.5577</x:v>
      </x:c>
      <x:c r="Q712" s="26" t="n">
        <x:v>1.4604</x:v>
      </x:c>
    </x:row>
    <x:row r="713">
      <x:c r="A713" s="9">
        <x:v>44901</x:v>
      </x:c>
      <x:c r="B713" s="8">
        <x:v>58.870472682627003</x:v>
      </x:c>
      <x:c r="C713" s="8">
        <x:v>38.138479001135003</x:v>
      </x:c>
      <x:c r="D713" s="8">
        <x:v>60.153846153845997</x:v>
      </x:c>
      <x:c r="E713" s="8">
        <x:v>77.71484375</x:v>
      </x:c>
      <x:c r="F713" s="23">
        <x:v>1.5871941039690198</x:v>
      </x:c>
      <x:c r="G713" s="18">
        <x:v>0.18598145780050998</x:v>
      </x:c>
      <x:c r="H713" s="18">
        <x:v>0.13430631569803</x:v>
      </x:c>
      <x:c r="I713" s="18">
        <x:v>0.47280134196021995</x:v>
      </x:c>
      <x:c r="J713" s="18">
        <x:v>0.57818912808673995</x:v>
      </x:c>
      <x:c r="K713" s="19">
        <x:v>0.20609434145621003</x:v>
      </x:c>
      <x:c r="L713" s="19">
        <x:v>0.20609434145621003</x:v>
      </x:c>
      <x:c r="M713" s="18">
        <x:v>0.32670057243560002</x:v>
      </x:c>
      <x:c r="N713" s="18">
        <x:v>0.32670057243560002</x:v>
      </x:c>
      <x:c r="O713" s="13">
        <x:v>1.302668379503555</x:v>
      </x:c>
      <x:c r="P713" s="26" t="n">
        <x:v>1.5563</x:v>
      </x:c>
      <x:c r="Q713" s="26" t="n">
        <x:v>1.4505</x:v>
      </x:c>
    </x:row>
    <x:row r="714">
      <x:c r="A714" s="9">
        <x:v>44902</x:v>
      </x:c>
      <x:c r="B714" s="8">
        <x:v>58.502148557397</x:v>
      </x:c>
      <x:c r="C714" s="8">
        <x:v>37.343927355277998</x:v>
      </x:c>
      <x:c r="D714" s="8">
        <x:v>61.538461538462002</x:v>
      </x:c>
      <x:c r="E714" s="8">
        <x:v>75</x:v>
      </x:c>
      <x:c r="F714" s="23">
        <x:v>1.5809613436278425</x:v>
      </x:c>
      <x:c r="G714" s="18">
        <x:v>0.19253516624041001</x:v>
      </x:c>
      <x:c r="H714" s="18">
        <x:v>0.13726001216227998</x:v>
      </x:c>
      <x:c r="I714" s="18">
        <x:v>0.47184279894559999</x:v>
      </x:c>
      <x:c r="J714" s="18">
        <x:v>0.57718401878305003</x:v>
      </x:c>
      <x:c r="K714" s="19">
        <x:v>0.20415172678156998</x:v>
      </x:c>
      <x:c r="L714" s="19">
        <x:v>0.20415172678156998</x:v>
      </x:c>
      <x:c r="M714" s="18">
        <x:v>0.31711079316697999</x:v>
      </x:c>
      <x:c r="N714" s="18">
        <x:v>0.31711079316697999</x:v>
      </x:c>
      <x:c r="O714" s="13">
        <x:v>1.3023959464942962</x:v>
      </x:c>
      <x:c r="P714" s="26" t="n">
        <x:v>1.5559</x:v>
      </x:c>
      <x:c r="Q714" s="26" t="n">
        <x:v>1.4467</x:v>
      </x:c>
    </x:row>
    <x:row r="715">
      <x:c r="A715" s="9">
        <x:v>44903</x:v>
      </x:c>
      <x:c r="B715" s="8">
        <x:v>57.458563535911999</x:v>
      </x:c>
      <x:c r="C715" s="8">
        <x:v>35.868331441544001</x:v>
      </x:c>
      <x:c r="D715" s="8">
        <x:v>61.307692307692001</x:v>
      </x:c>
      <x:c r="E715" s="8">
        <x:v>72.59765625</x:v>
      </x:c>
      <x:c r="F715" s="23">
        <x:v>1.56808060883787</x:v>
      </x:c>
      <x:c r="G715" s="18">
        <x:v>0.19141624040920999</x:v>
      </x:c>
      <x:c r="H715" s="18">
        <x:v>0.13526192337764001</x:v>
      </x:c>
      <x:c r="I715" s="18">
        <x:v>0.47064462017733</x:v>
      </x:c>
      <x:c r="J715" s="18">
        <x:v>0.57626266858157005</x:v>
      </x:c>
      <x:c r="K715" s="19">
        <x:v>0.20446336495579998</x:v>
      </x:c>
      <x:c r="L715" s="19">
        <x:v>0.20446336495579998</x:v>
      </x:c>
      <x:c r="M715" s="18">
        <x:v>0.31832769474850997</x:v>
      </x:c>
      <x:c r="N715" s="18">
        <x:v>0.31832769474850997</x:v>
      </x:c>
      <x:c r="O715" s="13">
        <x:v>1.2971217294984088</x:v>
      </x:c>
      <x:c r="P715" s="26" t="n">
        <x:v>1.5558</x:v>
      </x:c>
      <x:c r="Q715" s="26" t="n">
        <x:v>1.4502</x:v>
      </x:c>
    </x:row>
    <x:row r="716">
      <x:c r="A716" s="9">
        <x:v>44904</x:v>
      </x:c>
      <x:c r="B716" s="8">
        <x:v>56.967464702271002</x:v>
      </x:c>
      <x:c r="C716" s="8">
        <x:v>35.130533484676</x:v>
      </x:c>
      <x:c r="D716" s="8">
        <x:v>58.692307692307999</x:v>
      </x:c>
      <x:c r="E716" s="8">
        <x:v>73.125</x:v>
      </x:c>
      <x:c r="F716" s="23">
        <x:v>1.5597882646981374</x:v>
      </x:c>
      <x:c r="G716" s="18">
        <x:v>0.19133631713555002</x:v>
      </x:c>
      <x:c r="H716" s="18">
        <x:v>0.13456693597429001</x:v>
      </x:c>
      <x:c r="I716" s="18">
        <x:v>0.46129882578481002</x:v>
      </x:c>
      <x:c r="J716" s="18">
        <x:v>0.56972945814615994</x:v>
      </x:c>
      <x:c r="K716" s="19">
        <x:v>0.19674952528573</x:v>
      </x:c>
      <x:c r="L716" s="19">
        <x:v>0.19674952528573</x:v>
      </x:c>
      <x:c r="M716" s="18">
        <x:v>0.31327162418749999</x:v>
      </x:c>
      <x:c r="N716" s="18">
        <x:v>0.31327162418749999</x:v>
      </x:c>
      <x:c r="O716" s="13">
        <x:v>1.2995698455451326</x:v>
      </x:c>
      <x:c r="P716" s="26" t="n">
        <x:v>1.5552</x:v>
      </x:c>
      <x:c r="Q716" s="26" t="n">
        <x:v>1.4549</x:v>
      </x:c>
    </x:row>
    <x:row r="717">
      <x:c r="A717" s="9">
        <x:v>44907</x:v>
      </x:c>
      <x:c r="B717" s="8">
        <x:v>57.519950890117002</x:v>
      </x:c>
      <x:c r="C717" s="8">
        <x:v>37.173666288309001</x:v>
      </x:c>
      <x:c r="D717" s="8">
        <x:v>57.846153846154003</x:v>
      </x:c>
      <x:c r="E717" s="8">
        <x:v>77.587890625</x:v>
      </x:c>
      <x:c r="F717" s="23">
        <x:v>1.57531915412395</x:v>
      </x:c>
      <x:c r="G717" s="18">
        <x:v>0.20044757033248001</x:v>
      </x:c>
      <x:c r="H717" s="18">
        <x:v>0.14403613934497</x:v>
      </x:c>
      <x:c r="I717" s="18">
        <x:v>0.46381500119817998</x:v>
      </x:c>
      <x:c r="J717" s="18">
        <x:v>0.56939442166014997</x:v>
      </x:c>
      <x:c r="K717" s="19">
        <x:v>0.19998843189900001</x:v>
      </x:c>
      <x:c r="L717" s="19">
        <x:v>0.19998843189900001</x:v>
      </x:c>
      <x:c r="M717" s="18">
        <x:v>0.30944438401363999</x:v>
      </x:c>
      <x:c r="N717" s="18">
        <x:v>0.30944438401363999</x:v>
      </x:c>
      <x:c r="O717" s="13">
        <x:v>1.2921659737910538</x:v>
      </x:c>
      <x:c r="P717" s="26" t="n">
        <x:v>1.5546</x:v>
      </x:c>
      <x:c r="Q717" s="26" t="n">
        <x:v>1.4516</x:v>
      </x:c>
    </x:row>
    <x:row r="718">
      <x:c r="A718" s="9">
        <x:v>44908</x:v>
      </x:c>
      <x:c r="B718" s="8">
        <x:v>54.696132596684997</x:v>
      </x:c>
      <x:c r="C718" s="8">
        <x:v>34.222474460839997</x:v>
      </x:c>
      <x:c r="D718" s="8">
        <x:v>58.692307692307999</x:v>
      </x:c>
      <x:c r="E718" s="8">
        <x:v>74.521484375</x:v>
      </x:c>
      <x:c r="F718" s="23">
        <x:v>1.5553309978120824</x:v>
      </x:c>
      <x:c r="G718" s="18">
        <x:v>0.18462276214833998</x:v>
      </x:c>
      <x:c r="H718" s="18">
        <x:v>0.13057075840499999</x:v>
      </x:c>
      <x:c r="I718" s="18">
        <x:v>0.45566738557392999</x:v>
      </x:c>
      <x:c r="J718" s="18">
        <x:v>0.55842197842176</x:v>
      </x:c>
      <x:c r="K718" s="19">
        <x:v>0.19555132868801001</x:v>
      </x:c>
      <x:c r="L718" s="19">
        <x:v>0.19555132868801001</x:v>
      </x:c>
      <x:c r="M718" s="18">
        <x:v>0.30847112420168998</x:v>
      </x:c>
      <x:c r="N718" s="18">
        <x:v>0.30847112420168998</x:v>
      </x:c>
      <x:c r="O718" s="13">
        <x:v>1.2861689322018</x:v>
      </x:c>
      <x:c r="P718" s="26" t="n">
        <x:v>1.5524</x:v>
      </x:c>
      <x:c r="Q718" s="26" t="n">
        <x:v>1.4557</x:v>
      </x:c>
    </x:row>
    <x:row r="719">
      <x:c r="A719" s="9">
        <x:v>44909</x:v>
      </x:c>
      <x:c r="B719" s="8">
        <x:v>55.003069367709998</x:v>
      </x:c>
      <x:c r="C719" s="8">
        <x:v>33.541430192962999</x:v>
      </x:c>
      <x:c r="D719" s="8">
        <x:v>60.153846153845997</x:v>
      </x:c>
      <x:c r="E719" s="8">
        <x:v>74.169921875</x:v>
      </x:c>
      <x:c r="F719" s="23">
        <x:v>1.5571706689737974</x:v>
      </x:c>
      <x:c r="G719" s="18">
        <x:v>0.18118606138107002</x:v>
      </x:c>
      <x:c r="H719" s="18">
        <x:v>0.12779080879158999</x:v>
      </x:c>
      <x:c r="I719" s="18">
        <x:v>0.45135394200814999</x:v>
      </x:c>
      <x:c r="J719" s="18">
        <x:v>0.55515537320405006</x:v>
      </x:c>
      <x:c r="K719" s="19">
        <x:v>0.18441322334536001</x:v>
      </x:c>
      <x:c r="L719" s="19">
        <x:v>0.18441322334536001</x:v>
      </x:c>
      <x:c r="M719" s="18">
        <x:v>0.30251941276941002</x:v>
      </x:c>
      <x:c r="N719" s="18">
        <x:v>0.30251941276941002</x:v>
      </x:c>
      <x:c r="O719" s="13">
        <x:v>1.2828180386551011</x:v>
      </x:c>
      <x:c r="P719" s="26" t="n">
        <x:v>1.5532</x:v>
      </x:c>
      <x:c r="Q719" s="26" t="n">
        <x:v>1.4698</x:v>
      </x:c>
    </x:row>
    <x:row r="720">
      <x:c r="A720" s="9">
        <x:v>44910</x:v>
      </x:c>
      <x:c r="B720" s="8">
        <x:v>55.678330263965996</x:v>
      </x:c>
      <x:c r="C720" s="8">
        <x:v>34.165720771849998</x:v>
      </x:c>
      <x:c r="D720" s="8">
        <x:v>58.538461538462002</x:v>
      </x:c>
      <x:c r="E720" s="8">
        <x:v>77.1484375</x:v>
      </x:c>
      <x:c r="F720" s="23">
        <x:v>1.563827375185695</x:v>
      </x:c>
      <x:c r="G720" s="18">
        <x:v>0.18526214833760002</x:v>
      </x:c>
      <x:c r="H720" s="18">
        <x:v>0.12987577100164999</x:v>
      </x:c>
      <x:c r="I720" s="18">
        <x:v>0.44428468727534004</x:v>
      </x:c>
      <x:c r="J720" s="18">
        <x:v>0.54728201697893997</x:v>
      </x:c>
      <x:c r="K720" s="19">
        <x:v>0.18016514362317998</x:v>
      </x:c>
      <x:c r="L720" s="19">
        <x:v>0.18016514362317998</x:v>
      </x:c>
      <x:c r="M720" s="18">
        <x:v>0.29775469920045999</x:v>
      </x:c>
      <x:c r="N720" s="18">
        <x:v>0.29775469920045999</x:v>
      </x:c>
      <x:c r="O720" s="13">
        <x:v>1.2870227570433501</x:v>
      </x:c>
      <x:c r="P720" s="26" t="n">
        <x:v>1.5533</x:v>
      </x:c>
      <x:c r="Q720" s="26" t="n">
        <x:v>1.454</x:v>
      </x:c>
    </x:row>
    <x:row r="721">
      <x:c r="A721" s="9">
        <x:v>44911</x:v>
      </x:c>
      <x:c r="B721" s="8">
        <x:v>53.898096992020001</x:v>
      </x:c>
      <x:c r="C721" s="8">
        <x:v>31.214528944381001</x:v>
      </x:c>
      <x:c r="D721" s="8">
        <x:v>58.076923076923002</x:v>
      </x:c>
      <x:c r="E721" s="8">
        <x:v>72.4609375</x:v>
      </x:c>
      <x:c r="F721" s="23">
        <x:v>1.5391262162833099</x:v>
      </x:c>
      <x:c r="G721" s="18">
        <x:v>0.18422314578005</x:v>
      </x:c>
      <x:c r="H721" s="18">
        <x:v>0.13187385978629002</x:v>
      </x:c>
      <x:c r="I721" s="18">
        <x:v>0.44704049844236998</x:v>
      </x:c>
      <x:c r="J721" s="18">
        <x:v>0.55088365868264999</x:v>
      </x:c>
      <x:c r="K721" s="19">
        <x:v>0.18511072235425999</x:v>
      </x:c>
      <x:c r="L721" s="19">
        <x:v>0.18511072235425999</x:v>
      </x:c>
      <x:c r="M721" s="18">
        <x:v>0.30596972447345999</x:v>
      </x:c>
      <x:c r="N721" s="18">
        <x:v>0.30596972447345999</x:v>
      </x:c>
      <x:c r="O721" s="13">
        <x:v>1.2759890081579237</x:v>
      </x:c>
      <x:c r="P721" s="26" t="n">
        <x:v>1.5537</x:v>
      </x:c>
      <x:c r="Q721" s="26" t="n">
        <x:v>1.451</x:v>
      </x:c>
    </x:row>
    <x:row r="722">
      <x:c r="A722" s="9">
        <x:v>44914</x:v>
      </x:c>
      <x:c r="B722" s="8">
        <x:v>51.503990178023002</x:v>
      </x:c>
      <x:c r="C722" s="8">
        <x:v>29.511918274688</x:v>
      </x:c>
      <x:c r="D722" s="8">
        <x:v>54.846153846154003</x:v>
      </x:c>
      <x:c r="E722" s="8">
        <x:v>67.919921875</x:v>
      </x:c>
      <x:c r="F722" s="23">
        <x:v>1.5094549604346625</x:v>
      </x:c>
      <x:c r="G722" s="18">
        <x:v>0.18470268542199</x:v>
      </x:c>
      <x:c r="H722" s="18">
        <x:v>0.12796455564243001</x:v>
      </x:c>
      <x:c r="I722" s="18">
        <x:v>0.43637670740473999</x:v>
      </x:c>
      <x:c r="J722" s="18">
        <x:v>0.53773347855529008</x:v>
      </x:c>
      <x:c r="K722" s="19">
        <x:v>0.1710791188053</x:v>
      </x:c>
      <x:c r="L722" s="19">
        <x:v>0.1710791188053</x:v>
      </x:c>
      <x:c r="M722" s="18">
        <x:v>0.28948820031417</x:v>
      </x:c>
      <x:c r="N722" s="18">
        <x:v>0.28948820031417</x:v>
      </x:c>
      <x:c r="O722" s="13">
        <x:v>1.2515309056373436</x:v>
      </x:c>
      <x:c r="P722" s="26" t="n">
        <x:v>1.5548</x:v>
      </x:c>
      <x:c r="Q722" s="26" t="n">
        <x:v>1.4585</x:v>
      </x:c>
    </x:row>
    <x:row r="723">
      <x:c r="A723" s="9">
        <x:v>44915</x:v>
      </x:c>
      <x:c r="B723" s="8">
        <x:v>49.232658072436998</x:v>
      </x:c>
      <x:c r="C723" s="8">
        <x:v>28.887627695799999</x:v>
      </x:c>
      <x:c r="D723" s="8">
        <x:v>52.692307692307999</x:v>
      </x:c>
      <x:c r="E723" s="8">
        <x:v>67.412109375</x:v>
      </x:c>
      <x:c r="F723" s="23">
        <x:v>1.4955617570888626</x:v>
      </x:c>
      <x:c r="G723" s="18">
        <x:v>0.16839833759591</x:v>
      </x:c>
      <x:c r="H723" s="18">
        <x:v>0.11128485796194999</x:v>
      </x:c>
      <x:c r="I723" s="18">
        <x:v>0.40390606278456997</x:v>
      </x:c>
      <x:c r="J723" s="18">
        <x:v>0.51051176817624</x:v>
      </x:c>
      <x:c r="K723" s="19">
        <x:v>0.14796696911981999</x:v>
      </x:c>
      <x:c r="L723" s="19">
        <x:v>0.14796696911981999</x:v>
      </x:c>
      <x:c r="M723" s="18">
        <x:v>0.26110614017021999</x:v>
      </x:c>
      <x:c r="N723" s="18">
        <x:v>0.26110614017021999</x:v>
      </x:c>
      <x:c r="O723" s="13">
        <x:v>1.2409045152525313</x:v>
      </x:c>
      <x:c r="P723" s="26" t="n">
        <x:v>1.5552</x:v>
      </x:c>
      <x:c r="Q723" s="26" t="n">
        <x:v>1.4585</x:v>
      </x:c>
    </x:row>
    <x:row r="724">
      <x:c r="A724" s="9">
        <x:v>44916</x:v>
      </x:c>
      <x:c r="B724" s="8">
        <x:v>48.802946593001998</x:v>
      </x:c>
      <x:c r="C724" s="8">
        <x:v>27.752553916004999</x:v>
      </x:c>
      <x:c r="D724" s="8">
        <x:v>53.538461538462002</x:v>
      </x:c>
      <x:c r="E724" s="8">
        <x:v>65.4296875</x:v>
      </x:c>
      <x:c r="F724" s="23">
        <x:v>1.4888091238686725</x:v>
      </x:c>
      <x:c r="G724" s="18">
        <x:v>0.14881713554987</x:v>
      </x:c>
      <x:c r="H724" s="18">
        <x:v>9.7645730171141004E-2</x:v>
      </x:c>
      <x:c r="I724" s="18">
        <x:v>0.38940809968847001</x:v>
      </x:c>
      <x:c r="J724" s="18">
        <x:v>0.49979060224446997</x:v>
      </x:c>
      <x:c r="K724" s="19">
        <x:v>0.13913161642836</x:v>
      </x:c>
      <x:c r="L724" s="19">
        <x:v>0.13913161642836</x:v>
      </x:c>
      <x:c r="M724" s="18">
        <x:v>0.25665566075479002</x:v>
      </x:c>
      <x:c r="N724" s="18">
        <x:v>0.25665566075479002</x:v>
      </x:c>
      <x:c r="O724" s="13">
        <x:v>1.2332899139976312</x:v>
      </x:c>
      <x:c r="P724" s="26" t="n">
        <x:v>1.555</x:v>
      </x:c>
      <x:c r="Q724" s="26" t="n">
        <x:v>1.4731</x:v>
      </x:c>
    </x:row>
    <x:row r="725">
      <x:c r="A725" s="9">
        <x:v>44917</x:v>
      </x:c>
      <x:c r="B725" s="8">
        <x:v>48.434622467772002</x:v>
      </x:c>
      <x:c r="C725" s="8">
        <x:v>26.730987514188001</x:v>
      </x:c>
      <x:c r="D725" s="8">
        <x:v>51.153846153845997</x:v>
      </x:c>
      <x:c r="E725" s="8">
        <x:v>63.49609375</x:v>
      </x:c>
      <x:c r="F725" s="23">
        <x:v>1.4745388747145149</x:v>
      </x:c>
      <x:c r="G725" s="18">
        <x:v>0.14961636828644001</x:v>
      </x:c>
      <x:c r="H725" s="18">
        <x:v>9.4605160281469994E-2</x:v>
      </x:c>
      <x:c r="I725" s="18">
        <x:v>0.38161993769470004</x:v>
      </x:c>
      <x:c r="J725" s="18">
        <x:v>0.48940447279871996</x:v>
      </x:c>
      <x:c r="K725" s="19">
        <x:v>0.12971058371668001</x:v>
      </x:c>
      <x:c r="L725" s="19">
        <x:v>0.12971058371668001</x:v>
      </x:c>
      <x:c r="M725" s="18">
        <x:v>0.24582610274318001</x:v>
      </x:c>
      <x:c r="N725" s="18">
        <x:v>0.24582610274318001</x:v>
      </x:c>
      <x:c r="O725" s="13">
        <x:v>1.2198023937429177</x:v>
      </x:c>
      <x:c r="P725" s="26" t="n">
        <x:v>1.5561</x:v>
      </x:c>
      <x:c r="Q725" s="26" t="n">
        <x:v>1.4733</x:v>
      </x:c>
    </x:row>
    <x:row r="726">
      <x:c r="A726" s="9">
        <x:v>44918</x:v>
      </x:c>
      <x:c r="B726" s="8">
        <x:v>49.539594843461998</x:v>
      </x:c>
      <x:c r="C726" s="8">
        <x:v>25.766174801361998</x:v>
      </x:c>
      <x:c r="D726" s="8">
        <x:v>52.538461538462002</x:v>
      </x:c>
      <x:c r="E726" s="8">
        <x:v>59.90234375</x:v>
      </x:c>
      <x:c r="F726" s="23">
        <x:v>1.4693664373332149</x:v>
      </x:c>
      <x:c r="G726" s="18">
        <x:v>0.15153452685422</x:v>
      </x:c>
      <x:c r="H726" s="18">
        <x:v>9.1303970115541991E-2</x:v>
      </x:c>
      <x:c r="I726" s="18">
        <x:v>0.36820033549005998</x:v>
      </x:c>
      <x:c r="J726" s="18">
        <x:v>0.47466286965218002</x:v>
      </x:c>
      <x:c r="K726" s="19">
        <x:v>0.11135100151194001</x:v>
      </x:c>
      <x:c r="L726" s="19">
        <x:v>0.11135100151194001</x:v>
      </x:c>
      <x:c r="M726" s="18">
        <x:v>0.22500772240372999</x:v>
      </x:c>
      <x:c r="N726" s="18">
        <x:v>0.22500772240372999</x:v>
      </x:c>
      <x:c r="O726" s="13">
        <x:v>1.2154514166189365</x:v>
      </x:c>
      <x:c r="P726" s="26" t="n">
        <x:v>1.5578</x:v>
      </x:c>
      <x:c r="Q726" s="26" t="n">
        <x:v>1.4693</x:v>
      </x:c>
    </x:row>
    <x:row r="727">
      <x:c r="A727" s="9">
        <x:v>44921</x:v>
      </x:c>
      <x:c r="B727" s="8">
        <x:v>51.197053406998002</x:v>
      </x:c>
      <x:c r="C727" s="8">
        <x:v>30.022701475596001</x:v>
      </x:c>
      <x:c r="D727" s="8">
        <x:v>57.384615384615003</x:v>
      </x:c>
      <x:c r="E727" s="8">
        <x:v>65.2734375</x:v>
      </x:c>
      <x:c r="F727" s="23">
        <x:v>1.5096945194180225</x:v>
      </x:c>
      <x:c r="G727" s="18">
        <x:v>0.14761828644500999</x:v>
      </x:c>
      <x:c r="H727" s="18">
        <x:v>8.9132134480062991E-2</x:v>
      </x:c>
      <x:c r="I727" s="18">
        <x:v>0.36460579918524</x:v>
      </x:c>
      <x:c r="J727" s="18">
        <x:v>0.47039115505362</x:v>
      </x:c>
      <x:c r="K727" s="19">
        <x:v>0.10664784994089001</x:v>
      </x:c>
      <x:c r="L727" s="19">
        <x:v>0.10664784994089001</x:v>
      </x:c>
      <x:c r="M727" s="18">
        <x:v>0.21928412895289001</x:v>
      </x:c>
      <x:c r="N727" s="18">
        <x:v>0.21928412895289001</x:v>
      </x:c>
      <x:c r="O727" s="13">
        <x:v>1.2332532744891447</x:v>
      </x:c>
      <x:c r="P727" s="26" t="n">
        <x:v>1.5581</x:v>
      </x:c>
      <x:c r="Q727" s="26" t="n">
        <x:v>1.4644</x:v>
      </x:c>
    </x:row>
    <x:row r="728">
      <x:c r="A728" s="9">
        <x:v>44922</x:v>
      </x:c>
      <x:c r="B728" s="8">
        <x:v>51.995089011664</x:v>
      </x:c>
      <x:c r="C728" s="8">
        <x:v>32.065834279228</x:v>
      </x:c>
      <x:c r="D728" s="8">
        <x:v>57.076923076923002</x:v>
      </x:c>
      <x:c r="E728" s="8">
        <x:v>66.533203125</x:v>
      </x:c>
      <x:c r="F728" s="23">
        <x:v>1.5191776237320376</x:v>
      </x:c>
      <x:c r="G728" s="18">
        <x:v>0.15033567774935999</x:v>
      </x:c>
      <x:c r="H728" s="18">
        <x:v>9.7993223872817004E-2</x:v>
      </x:c>
      <x:c r="I728" s="18">
        <x:v>0.38197939132518999</x:v>
      </x:c>
      <x:c r="J728" s="18">
        <x:v>0.49133093230389002</x:v>
      </x:c>
      <x:c r="K728" s="19">
        <x:v>0.12726552905291</x:v>
      </x:c>
      <x:c r="L728" s="19">
        <x:v>0.12726552905291</x:v>
      </x:c>
      <x:c r="M728" s="18">
        <x:v>0.24492795627804001</x:v>
      </x:c>
      <x:c r="N728" s="18">
        <x:v>0.24492795627804001</x:v>
      </x:c>
      <x:c r="O728" s="13">
        <x:v>1.2430749631838187</x:v>
      </x:c>
      <x:c r="P728" s="26" t="n">
        <x:v>1.5578</x:v>
      </x:c>
      <x:c r="Q728" s="26" t="n">
        <x:v>1.466</x:v>
      </x:c>
    </x:row>
    <x:row r="729">
      <x:c r="A729" s="9">
        <x:v>44923</x:v>
      </x:c>
      <x:c r="B729" s="8">
        <x:v>50.644567219152997</x:v>
      </x:c>
      <x:c r="C729" s="8">
        <x:v>30.987514188422001</x:v>
      </x:c>
      <x:c r="D729" s="8">
        <x:v>60.692307692307999</x:v>
      </x:c>
      <x:c r="E729" s="8">
        <x:v>63.388671875</x:v>
      </x:c>
      <x:c r="F729" s="23">
        <x:v>1.5142826524372075</x:v>
      </x:c>
      <x:c r="G729" s="18">
        <x:v>0.16456202046036</x:v>
      </x:c>
      <x:c r="H729" s="18">
        <x:v>0.10963426287899</x:v>
      </x:c>
      <x:c r="I729" s="18">
        <x:v>0.39144500359453999</x:v>
      </x:c>
      <x:c r="J729" s="18">
        <x:v>0.50565373986220008</x:v>
      </x:c>
      <x:c r="K729" s="19">
        <x:v>0.13626556551756999</x:v>
      </x:c>
      <x:c r="L729" s="19">
        <x:v>0.13626556551756999</x:v>
      </x:c>
      <x:c r="M729" s="18">
        <x:v>0.25038677381966001</x:v>
      </x:c>
      <x:c r="N729" s="18">
        <x:v>0.25038677381966001</x:v>
      </x:c>
      <x:c r="O729" s="13">
        <x:v>1.2339184388778912</x:v>
      </x:c>
      <x:c r="P729" s="26" t="n">
        <x:v>1.5581</x:v>
      </x:c>
      <x:c r="Q729" s="26" t="n">
        <x:v>1.4697</x:v>
      </x:c>
    </x:row>
    <x:row r="730">
      <x:c r="A730" s="9">
        <x:v>44924</x:v>
      </x:c>
      <x:c r="B730" s="8">
        <x:v>52.240638428483997</x:v>
      </x:c>
      <x:c r="C730" s="8">
        <x:v>31.668558456300001</x:v>
      </x:c>
      <x:c r="D730" s="8">
        <x:v>59.615384615384997</x:v>
      </x:c>
      <x:c r="E730" s="8">
        <x:v>64.00390625</x:v>
      </x:c>
      <x:c r="F730" s="23">
        <x:v>1.5188212193754225</x:v>
      </x:c>
      <x:c r="G730" s="18">
        <x:v>0.16080562659847</x:v>
      </x:c>
      <x:c r="H730" s="18">
        <x:v>0.10485622448093</x:v>
      </x:c>
      <x:c r="I730" s="18">
        <x:v>0.38868919242750999</x:v>
      </x:c>
      <x:c r="J730" s="18">
        <x:v>0.49677527433340002</x:v>
      </x:c>
      <x:c r="K730" s="19">
        <x:v>0.12599760051719</x:v>
      </x:c>
      <x:c r="L730" s="19">
        <x:v>0.12599760051719</x:v>
      </x:c>
      <x:c r="M730" s="18">
        <x:v>0.23411299607421998</x:v>
      </x:c>
      <x:c r="N730" s="18">
        <x:v>0.23411299607421998</x:v>
      </x:c>
      <x:c r="O730" s="13">
        <x:v>1.2308426526840812</x:v>
      </x:c>
      <x:c r="P730" s="26" t="n">
        <x:v>1.5595</x:v>
      </x:c>
      <x:c r="Q730" s="26" t="n">
        <x:v>1.4636</x:v>
      </x:c>
    </x:row>
    <x:row r="731">
      <x:c r="A731" s="9">
        <x:v>44925</x:v>
      </x:c>
      <x:c r="B731" s="8">
        <x:v>52.854511970533999</x:v>
      </x:c>
      <x:c r="C731" s="8">
        <x:v>32.463110102157003</x:v>
      </x:c>
      <x:c r="D731" s="8">
        <x:v>60.692307692307999</x:v>
      </x:c>
      <x:c r="E731" s="8">
        <x:v>62.91015625</x:v>
      </x:c>
      <x:c r="F731" s="23">
        <x:v>1.5223002150374976</x:v>
      </x:c>
      <x:c r="G731" s="18">
        <x:v>0.15625</x:v>
      </x:c>
      <x:c r="H731" s="18">
        <x:v>0.10146816088957999</x:v>
      </x:c>
      <x:c r="I731" s="18">
        <x:v>0.38868919242750999</x:v>
      </x:c>
      <x:c r="J731" s="18">
        <x:v>0.49526761041644002</x:v>
      </x:c>
      <x:c r="K731" s="19">
        <x:v>0.1248054753762</x:v>
      </x:c>
      <x:c r="L731" s="19">
        <x:v>0.1248054753762</x:v>
      </x:c>
      <x:c r="M731" s="18">
        <x:v>0.22772765349336002</x:v>
      </x:c>
      <x:c r="N731" s="18">
        <x:v>0.22772765349336002</x:v>
      </x:c>
      <x:c r="O731" s="13">
        <x:v>1.236057634005195</x:v>
      </x:c>
      <x:c r="P731" s="26" t="n">
        <x:v>1.5603</x:v>
      </x:c>
      <x:c r="Q731" s="26" t="n">
        <x:v>1.4748</x:v>
      </x:c>
    </x:row>
    <x:row r="732">
      <x:c r="A732" s="9">
        <x:v>44929</x:v>
      </x:c>
      <x:c r="B732" s="8">
        <x:v>57.151626764885997</x:v>
      </x:c>
      <x:c r="C732" s="8">
        <x:v>36.719636776389997</x:v>
      </x:c>
      <x:c r="D732" s="8">
        <x:v>63.153846153845997</x:v>
      </x:c>
      <x:c r="E732" s="8">
        <x:v>68.26171875</x:v>
      </x:c>
      <x:c r="F732" s="23">
        <x:v>1.5632170711128048</x:v>
      </x:c>
      <x:c r="G732" s="18">
        <x:v>0.15928708439897998</x:v>
      </x:c>
      <x:c r="H732" s="18">
        <x:v>0.10581183216054001</x:v>
      </x:c>
      <x:c r="I732" s="18">
        <x:v>0.39108554996404998</x:v>
      </x:c>
      <x:c r="J732" s="18">
        <x:v>0.49945556583562994</x:v>
      </x:c>
      <x:c r="K732" s="19">
        <x:v>0.12836063662637001</x:v>
      </x:c>
      <x:c r="L732" s="19">
        <x:v>0.12836063662637001</x:v>
      </x:c>
      <x:c r="M732" s="18">
        <x:v>0.23804988321481002</x:v>
      </x:c>
      <x:c r="N732" s="18">
        <x:v>0.23804988321481002</x:v>
      </x:c>
      <x:c r="O732" s="13">
        <x:v>1.2573539592370837</x:v>
      </x:c>
      <x:c r="P732" s="26" t="n">
        <x:v>1.5623</x:v>
      </x:c>
      <x:c r="Q732" s="26" t="n">
        <x:v>1.4808</x:v>
      </x:c>
    </x:row>
    <x:row r="733">
      <x:c r="A733" s="9">
        <x:v>44930</x:v>
      </x:c>
      <x:c r="B733" s="8">
        <x:v>57.949662369552001</x:v>
      </x:c>
      <x:c r="C733" s="8">
        <x:v>36.152099886492998</x:v>
      </x:c>
      <x:c r="D733" s="8">
        <x:v>63</x:v>
      </x:c>
      <x:c r="E733" s="8">
        <x:v>66.728515625</x:v>
      </x:c>
      <x:c r="F733" s="23">
        <x:v>1.5595756947026125</x:v>
      </x:c>
      <x:c r="G733" s="18">
        <x:v>0.16264386189258001</x:v>
      </x:c>
      <x:c r="H733" s="18">
        <x:v>0.11415168100078001</x:v>
      </x:c>
      <x:c r="I733" s="18">
        <x:v>0.41085549964054996</x:v>
      </x:c>
      <x:c r="J733" s="18">
        <x:v>0.52257307989769997</x:v>
      </x:c>
      <x:c r="K733" s="19">
        <x:v>0.15388238223125</x:v>
      </x:c>
      <x:c r="L733" s="19">
        <x:v>0.15388238223125</x:v>
      </x:c>
      <x:c r="M733" s="18">
        <x:v>0.27042139350128003</x:v>
      </x:c>
      <x:c r="N733" s="18">
        <x:v>0.27042139350128003</x:v>
      </x:c>
      <x:c r="O733" s="13">
        <x:v>1.2580197586979338</x:v>
      </x:c>
      <x:c r="P733" s="26" t="n">
        <x:v>1.5638</x:v>
      </x:c>
      <x:c r="Q733" s="26" t="n">
        <x:v>1.4863</x:v>
      </x:c>
    </x:row>
    <x:row r="734">
      <x:c r="A734" s="9">
        <x:v>44931</x:v>
      </x:c>
      <x:c r="B734" s="8">
        <x:v>59.607120933087998</x:v>
      </x:c>
      <x:c r="C734" s="8">
        <x:v>37.343927355277998</x:v>
      </x:c>
      <x:c r="D734" s="8">
        <x:v>64.230769230768999</x:v>
      </x:c>
      <x:c r="E734" s="8">
        <x:v>69.16015625</x:v>
      </x:c>
      <x:c r="F734" s="23">
        <x:v>1.5758549344228374</x:v>
      </x:c>
      <x:c r="G734" s="18">
        <x:v>0.16384271099744002</x:v>
      </x:c>
      <x:c r="H734" s="18">
        <x:v>0.11267483276866001</x:v>
      </x:c>
      <x:c r="I734" s="18">
        <x:v>0.40893841361131</x:v>
      </x:c>
      <x:c r="J734" s="18">
        <x:v>0.51830136529913995</x:v>
      </x:c>
      <x:c r="K734" s="19">
        <x:v>0.15344685400642999</x:v>
      </x:c>
      <x:c r="L734" s="19">
        <x:v>0.15344685400642999</x:v>
      </x:c>
      <x:c r="M734" s="18">
        <x:v>0.27675351944702997</x:v>
      </x:c>
      <x:c r="N734" s="18">
        <x:v>0.27675351944702997</x:v>
      </x:c>
      <x:c r="O734" s="13">
        <x:v>1.2712669397332101</x:v>
      </x:c>
      <x:c r="P734" s="26" t="n">
        <x:v>1.5646</x:v>
      </x:c>
      <x:c r="Q734" s="26" t="n">
        <x:v>1.483</x:v>
      </x:c>
    </x:row>
    <x:row r="735">
      <x:c r="A735" s="9">
        <x:v>44932</x:v>
      </x:c>
      <x:c r="B735" s="8">
        <x:v>59.545733578883002</x:v>
      </x:c>
      <x:c r="C735" s="8">
        <x:v>36.776390465379997</x:v>
      </x:c>
      <x:c r="D735" s="8">
        <x:v>62.769230769231001</x:v>
      </x:c>
      <x:c r="E735" s="8">
        <x:v>69.931640625</x:v>
      </x:c>
      <x:c r="F735" s="23">
        <x:v>1.572557488596235</x:v>
      </x:c>
      <x:c r="G735" s="18">
        <x:v>0.18406329923274001</x:v>
      </x:c>
      <x:c r="H735" s="18">
        <x:v>0.13178698636087</x:v>
      </x:c>
      <x:c r="I735" s="18">
        <x:v>0.42163910855499998</x:v>
      </x:c>
      <x:c r="J735" s="18">
        <x:v>0.53689588745601002</x:v>
      </x:c>
      <x:c r="K735" s="19">
        <x:v>0.16497761015607001</x:v>
      </x:c>
      <x:c r="L735" s="19">
        <x:v>0.16497761015607001</x:v>
      </x:c>
      <x:c r="M735" s="18">
        <x:v>0.28289750797446001</x:v>
      </x:c>
      <x:c r="N735" s="18">
        <x:v>0.28289750797446001</x:v>
      </x:c>
      <x:c r="O735" s="13">
        <x:v>1.2734511494984826</x:v>
      </x:c>
      <x:c r="P735" s="26" t="n">
        <x:v>1.5645</x:v>
      </x:c>
      <x:c r="Q735" s="26" t="n">
        <x:v>1.4708</x:v>
      </x:c>
    </x:row>
    <x:row r="736">
      <x:c r="A736" s="9">
        <x:v>44935</x:v>
      </x:c>
      <x:c r="B736" s="8">
        <x:v>61.203192142418999</x:v>
      </x:c>
      <x:c r="C736" s="8">
        <x:v>37.457434733257998</x:v>
      </x:c>
      <x:c r="D736" s="8">
        <x:v>62.461538461537998</x:v>
      </x:c>
      <x:c r="E736" s="8">
        <x:v>70.322265625</x:v>
      </x:c>
      <x:c r="F736" s="23">
        <x:v>1.5786110774055375</x:v>
      </x:c>
      <x:c r="G736" s="18">
        <x:v>0.18694053708439998</x:v>
      </x:c>
      <x:c r="H736" s="18">
        <x:v>0.13951872122317999</x:v>
      </x:c>
      <x:c r="I736" s="18">
        <x:v>0.42247783369278996</x:v>
      </x:c>
      <x:c r="J736" s="18">
        <x:v>0.54175391577005005</x:v>
      </x:c>
      <x:c r="K736" s="19">
        <x:v>0.16764536872693001</x:v>
      </x:c>
      <x:c r="L736" s="19">
        <x:v>0.16764536872693001</x:v>
      </x:c>
      <x:c r="M736" s="18">
        <x:v>0.28081372538179</x:v>
      </x:c>
      <x:c r="N736" s="18">
        <x:v>0.28081372538179</x:v>
      </x:c>
      <x:c r="O736" s="13">
        <x:v>1.2808383145189475</x:v>
      </x:c>
      <x:c r="P736" s="26" t="n">
        <x:v>1.5642</x:v>
      </x:c>
      <x:c r="Q736" s="26" t="n">
        <x:v>1.485</x:v>
      </x:c>
    </x:row>
    <x:row r="737">
      <x:c r="A737" s="9">
        <x:v>44936</x:v>
      </x:c>
      <x:c r="B737" s="8">
        <x:v>61.203192142418999</x:v>
      </x:c>
      <x:c r="C737" s="8">
        <x:v>38.251986379115003</x:v>
      </x:c>
      <x:c r="D737" s="8">
        <x:v>61.384615384615003</x:v>
      </x:c>
      <x:c r="E737" s="8">
        <x:v>72.451171875</x:v>
      </x:c>
      <x:c r="F737" s="23">
        <x:v>1.5832274144528724</x:v>
      </x:c>
      <x:c r="G737" s="18">
        <x:v>0.19397378516623998</x:v>
      </x:c>
      <x:c r="H737" s="18">
        <x:v>0.14690296238381001</x:v>
      </x:c>
      <x:c r="I737" s="18">
        <x:v>0.43014617780972997</x:v>
      </x:c>
      <x:c r="J737" s="18">
        <x:v>0.54912471738190005</x:v>
      </x:c>
      <x:c r="K737" s="19">
        <x:v>0.17400944093559001</x:v>
      </x:c>
      <x:c r="L737" s="19">
        <x:v>0.17400944093559001</x:v>
      </x:c>
      <x:c r="M737" s="18">
        <x:v>0.28926999576936002</x:v>
      </x:c>
      <x:c r="N737" s="18">
        <x:v>0.28926999576936002</x:v>
      </x:c>
      <x:c r="O737" s="13">
        <x:v>1.2815253565267037</x:v>
      </x:c>
      <x:c r="P737" s="26" t="n">
        <x:v>1.5627</x:v>
      </x:c>
      <x:c r="Q737" s="26" t="n">
        <x:v>1.4874</x:v>
      </x:c>
    </x:row>
    <x:row r="738">
      <x:c r="A738" s="9">
        <x:v>44937</x:v>
      </x:c>
      <x:c r="B738" s="8">
        <x:v>59.545733578883002</x:v>
      </x:c>
      <x:c r="C738" s="8">
        <x:v>36.606129398410999</x:v>
      </x:c>
      <x:c r="D738" s="8">
        <x:v>59</x:v>
      </x:c>
      <x:c r="E738" s="8">
        <x:v>70.068359375</x:v>
      </x:c>
      <x:c r="F738" s="23">
        <x:v>1.563050555880735</x:v>
      </x:c>
      <x:c r="G738" s="18">
        <x:v>0.19533248081840998</x:v>
      </x:c>
      <x:c r="H738" s="18">
        <x:v>0.15029102597514998</x:v>
      </x:c>
      <x:c r="I738" s="18">
        <x:v>0.43194344596214002</x:v>
      </x:c>
      <x:c r="J738" s="18">
        <x:v>0.54996230848117</x:v>
      </x:c>
      <x:c r="K738" s="19">
        <x:v>0.17480905897271001</x:v>
      </x:c>
      <x:c r="L738" s="19">
        <x:v>0.17480905897271001</x:v>
      </x:c>
      <x:c r="M738" s="18">
        <x:v>0.28752773651566998</x:v>
      </x:c>
      <x:c r="N738" s="18">
        <x:v>0.28752773651566998</x:v>
      </x:c>
      <x:c r="O738" s="13">
        <x:v>1.2739382341253187</x:v>
      </x:c>
      <x:c r="P738" s="26" t="n">
        <x:v>1.5624</x:v>
      </x:c>
      <x:c r="Q738" s="26" t="n">
        <x:v>1.4905</x:v>
      </x:c>
    </x:row>
    <x:row r="739">
      <x:c r="A739" s="9">
        <x:v>44938</x:v>
      </x:c>
      <x:c r="B739" s="8">
        <x:v>59.422958870473003</x:v>
      </x:c>
      <x:c r="C739" s="8">
        <x:v>36.889897843360004</x:v>
      </x:c>
      <x:c r="D739" s="8">
        <x:v>58.076923076923002</x:v>
      </x:c>
      <x:c r="E739" s="8">
        <x:v>70.830078125</x:v>
      </x:c>
      <x:c r="F739" s="23">
        <x:v>1.56304964478939</x:v>
      </x:c>
      <x:c r="G739" s="18">
        <x:v>0.19333439897697999</x:v>
      </x:c>
      <x:c r="H739" s="18">
        <x:v>0.14916167144471001</x:v>
      </x:c>
      <x:c r="I739" s="18">
        <x:v>0.42487419122932996</x:v>
      </x:c>
      <x:c r="J739" s="18">
        <x:v>0.54049752915973004</x:v>
      </x:c>
      <x:c r="K739" s="19">
        <x:v>0.16523557521573998</x:v>
      </x:c>
      <x:c r="L739" s="19">
        <x:v>0.16523557521573998</x:v>
      </x:c>
      <x:c r="M739" s="18">
        <x:v>0.27658346588015997</x:v>
      </x:c>
      <x:c r="N739" s="18">
        <x:v>0.27658346588015997</x:v>
      </x:c>
      <x:c r="O739" s="13">
        <x:v>1.2746355368265614</x:v>
      </x:c>
      <x:c r="P739" s="26" t="n">
        <x:v>1.5626</x:v>
      </x:c>
      <x:c r="Q739" s="26" t="n">
        <x:v>1.4883</x:v>
      </x:c>
    </x:row>
    <x:row r="740">
      <x:c r="A740" s="9">
        <x:v>44939</x:v>
      </x:c>
      <x:c r="B740" s="8">
        <x:v>59.607120933087998</x:v>
      </x:c>
      <x:c r="C740" s="8">
        <x:v>36.152099886492998</x:v>
      </x:c>
      <x:c r="D740" s="8">
        <x:v>59.846153846154003</x:v>
      </x:c>
      <x:c r="E740" s="8">
        <x:v>70.693359375</x:v>
      </x:c>
      <x:c r="F740" s="23">
        <x:v>1.5657468351018375</x:v>
      </x:c>
      <x:c r="G740" s="18">
        <x:v>0.19493286445012997</x:v>
      </x:c>
      <x:c r="H740" s="18">
        <x:v>0.15107288680393</x:v>
      </x:c>
      <x:c r="I740" s="18">
        <x:v>0.42451473759885</x:v>
      </x:c>
      <x:c r="J740" s="18">
        <x:v>0.54116760205458003</x:v>
      </x:c>
      <x:c r="K740" s="19">
        <x:v>0.16571434011618</x:v>
      </x:c>
      <x:c r="L740" s="19">
        <x:v>0.16571434011618</x:v>
      </x:c>
      <x:c r="M740" s="18">
        <x:v>0.27698376173632</x:v>
      </x:c>
      <x:c r="N740" s="18">
        <x:v>0.27698376173632</x:v>
      </x:c>
      <x:c r="O740" s="13">
        <x:v>1.2814184897914274</x:v>
      </x:c>
      <x:c r="P740" s="26" t="n">
        <x:v>1.5623</x:v>
      </x:c>
      <x:c r="Q740" s="26" t="n">
        <x:v>1.4888</x:v>
      </x:c>
    </x:row>
    <x:row r="741">
      <x:c r="A741" s="9">
        <x:v>44942</x:v>
      </x:c>
      <x:c r="B741" s="8">
        <x:v>62.492326580723997</x:v>
      </x:c>
      <x:c r="C741" s="8">
        <x:v>37.627695800227002</x:v>
      </x:c>
      <x:c r="D741" s="8">
        <x:v>58.692307692307999</x:v>
      </x:c>
      <x:c r="E741" s="8">
        <x:v>78.232421875</x:v>
      </x:c>
      <x:c r="F741" s="23">
        <x:v>1.5926118798706477</x:v>
      </x:c>
      <x:c r="G741" s="18">
        <x:v>0.2093989769821</x:v>
      </x:c>
      <x:c r="H741" s="18">
        <x:v>0.16184519155589999</x:v>
      </x:c>
      <x:c r="I741" s="18">
        <x:v>0.43541816439012998</x:v>
      </x:c>
      <x:c r="J741" s="18">
        <x:v>0.54795208987378996</x:v>
      </x:c>
      <x:c r="K741" s="19">
        <x:v>0.17073371039834001</x:v>
      </x:c>
      <x:c r="L741" s="19">
        <x:v>0.17073371039834001</x:v>
      </x:c>
      <x:c r="M741" s="18">
        <x:v>0.27763303736640998</x:v>
      </x:c>
      <x:c r="N741" s="18">
        <x:v>0.27763303736640998</x:v>
      </x:c>
      <x:c r="O741" s="13">
        <x:v>1.2935704797752039</x:v>
      </x:c>
      <x:c r="P741" s="26" t="n">
        <x:v>1.5612</x:v>
      </x:c>
      <x:c r="Q741" s="26" t="n">
        <x:v>1.4985</x:v>
      </x:c>
    </x:row>
    <x:row r="742">
      <x:c r="A742" s="9">
        <x:v>44943</x:v>
      </x:c>
      <x:c r="B742" s="8">
        <x:v>62.308164518109002</x:v>
      </x:c>
      <x:c r="C742" s="8">
        <x:v>38.649262202042998</x:v>
      </x:c>
      <x:c r="D742" s="8">
        <x:v>58</x:v>
      </x:c>
      <x:c r="E742" s="8">
        <x:v>81.1328125</x:v>
      </x:c>
      <x:c r="F742" s="23">
        <x:v>1.6002255980503799</x:v>
      </x:c>
      <x:c r="G742" s="18">
        <x:v>0.22498401534527002</x:v>
      </x:c>
      <x:c r="H742" s="18">
        <x:v>0.17209625575535997</x:v>
      </x:c>
      <x:c r="I742" s="18">
        <x:v>0.44967649173257002</x:v>
      </x:c>
      <x:c r="J742" s="18">
        <x:v>0.55683055540258997</x:v>
      </x:c>
      <x:c r="K742" s="19">
        <x:v>0.18407877230115002</x:v>
      </x:c>
      <x:c r="L742" s="19">
        <x:v>0.18407877230115002</x:v>
      </x:c>
      <x:c r="M742" s="18">
        <x:v>0.28840948768176999</x:v>
      </x:c>
      <x:c r="N742" s="18">
        <x:v>0.28840948768176999</x:v>
      </x:c>
      <x:c r="O742" s="13">
        <x:v>1.2931995495651001</x:v>
      </x:c>
      <x:c r="P742" s="26" t="n">
        <x:v>1.5612</x:v>
      </x:c>
      <x:c r="Q742" s="26" t="n">
        <x:v>1.5021</x:v>
      </x:c>
    </x:row>
    <x:row r="743">
      <x:c r="A743" s="9">
        <x:v>44944</x:v>
      </x:c>
      <x:c r="B743" s="8">
        <x:v>62.676488643338999</x:v>
      </x:c>
      <x:c r="C743" s="8">
        <x:v>39.443813847900003</x:v>
      </x:c>
      <x:c r="D743" s="8">
        <x:v>56.230769230768999</x:v>
      </x:c>
      <x:c r="E743" s="8">
        <x:v>81.669921875</x:v>
      </x:c>
      <x:c r="F743" s="23">
        <x:v>1.6000524839925201</x:v>
      </x:c>
      <x:c r="G743" s="18">
        <x:v>0.22298593350383999</x:v>
      </x:c>
      <x:c r="H743" s="18">
        <x:v>0.17131439492658998</x:v>
      </x:c>
      <x:c r="I743" s="18">
        <x:v>0.44991612748622001</x:v>
      </x:c>
      <x:c r="J743" s="18">
        <x:v>0.56051595613134997</x:v>
      </x:c>
      <x:c r="K743" s="19">
        <x:v>0.18510068109889002</x:v>
      </x:c>
      <x:c r="L743" s="19">
        <x:v>0.18510068109889002</x:v>
      </x:c>
      <x:c r="M743" s="18">
        <x:v>0.28533131113750998</x:v>
      </x:c>
      <x:c r="N743" s="18">
        <x:v>0.28533131113750998</x:v>
      </x:c>
      <x:c r="O743" s="13">
        <x:v>1.2961066131299812</x:v>
      </x:c>
      <x:c r="P743" s="26" t="n">
        <x:v>1.5607</x:v>
      </x:c>
      <x:c r="Q743" s="26" t="n">
        <x:v>1.502</x:v>
      </x:c>
    </x:row>
    <x:row r="744">
      <x:c r="A744" s="9">
        <x:v>44945</x:v>
      </x:c>
      <x:c r="B744" s="8">
        <x:v>64.947820748926006</x:v>
      </x:c>
      <x:c r="C744" s="8">
        <x:v>42.338251986378999</x:v>
      </x:c>
      <x:c r="D744" s="8">
        <x:v>56.461538461537998</x:v>
      </x:c>
      <x:c r="E744" s="8">
        <x:v>86.748046875</x:v>
      </x:c>
      <x:c r="F744" s="23">
        <x:v>1.6262391451796074</x:v>
      </x:c>
      <x:c r="G744" s="18">
        <x:v>0.22042838874680001</x:v>
      </x:c>
      <x:c r="H744" s="18">
        <x:v>0.17218312918077999</x:v>
      </x:c>
      <x:c r="I744" s="18">
        <x:v>0.45458902468247997</x:v>
      </x:c>
      <x:c r="J744" s="18">
        <x:v>0.56369880232401004</x:v>
      </x:c>
      <x:c r="K744" s="19">
        <x:v>0.18788679715029999</x:v>
      </x:c>
      <x:c r="L744" s="19">
        <x:v>0.18788679715029999</x:v>
      </x:c>
      <x:c r="M744" s="18">
        <x:v>0.29108998290258997</x:v>
      </x:c>
      <x:c r="N744" s="18">
        <x:v>0.29108998290258997</x:v>
      </x:c>
      <x:c r="O744" s="13">
        <x:v>1.3036770568950362</x:v>
      </x:c>
      <x:c r="P744" s="26" t="n">
        <x:v>1.561</x:v>
      </x:c>
      <x:c r="Q744" s="26" t="n">
        <x:v>1.5054</x:v>
      </x:c>
    </x:row>
    <x:row r="745">
      <x:c r="A745" s="9">
        <x:v>44946</x:v>
      </x:c>
      <x:c r="B745" s="8">
        <x:v>65.438919582566001</x:v>
      </x:c>
      <x:c r="C745" s="8">
        <x:v>42.905788876277001</x:v>
      </x:c>
      <x:c r="D745" s="8">
        <x:v>58.384615384615003</x:v>
      </x:c>
      <x:c r="E745" s="8">
        <x:v>88.310546875</x:v>
      </x:c>
      <x:c r="F745" s="23">
        <x:v>1.6375996767961452</x:v>
      </x:c>
      <x:c r="G745" s="18">
        <x:v>0.22754156010229998</x:v>
      </x:c>
      <x:c r="H745" s="18">
        <x:v>0.17583181304839002</x:v>
      </x:c>
      <x:c r="I745" s="18">
        <x:v>0.46369518332135001</x:v>
      </x:c>
      <x:c r="J745" s="18">
        <x:v>0.57056704924543</x:v>
      </x:c>
      <x:c r="K745" s="19">
        <x:v>0.19921694374723001</x:v>
      </x:c>
      <x:c r="L745" s="19">
        <x:v>0.19921694374723001</x:v>
      </x:c>
      <x:c r="M745" s="18">
        <x:v>0.29667348097418</x:v>
      </x:c>
      <x:c r="N745" s="18">
        <x:v>0.29667348097418</x:v>
      </x:c>
      <x:c r="O745" s="13">
        <x:v>1.313996871350815</x:v>
      </x:c>
      <x:c r="P745" s="26" t="n">
        <x:v>1.5607</x:v>
      </x:c>
      <x:c r="Q745" s="26" t="n">
        <x:v>1.517</x:v>
      </x:c>
    </x:row>
    <x:row r="746">
      <x:c r="A746" s="9">
        <x:v>44956</x:v>
      </x:c>
      <x:c r="B746" s="8">
        <x:v>67.034990791897002</x:v>
      </x:c>
      <x:c r="C746" s="8">
        <x:v>42.905788876277001</x:v>
      </x:c>
      <x:c r="D746" s="8">
        <x:v>57.769230769231001</x:v>
      </x:c>
      <x:c r="E746" s="8">
        <x:v>89.677734375</x:v>
      </x:c>
      <x:c r="F746" s="23">
        <x:v>1.6434693620310123</x:v>
      </x:c>
      <x:c r="G746" s="18">
        <x:v>0.23449488491049</x:v>
      </x:c>
      <x:c r="H746" s="18">
        <x:v>0.18182607940231002</x:v>
      </x:c>
      <x:c r="I746" s="18">
        <x:v>0.47579678888089999</x:v>
      </x:c>
      <x:c r="J746" s="18">
        <x:v>0.58179076979046007</x:v>
      </x:c>
      <x:c r="K746" s="19">
        <x:v>0.21013320740149999</x:v>
      </x:c>
      <x:c r="L746" s="19">
        <x:v>0.21013320740149999</x:v>
      </x:c>
      <x:c r="M746" s="18">
        <x:v>0.30890001650968002</x:v>
      </x:c>
      <x:c r="N746" s="18">
        <x:v>0.30890001650968002</x:v>
      </x:c>
      <x:c r="O746" s="13">
        <x:v>1.3260252491524449</x:v>
      </x:c>
      <x:c r="P746" s="26" t="n">
        <x:v>1.5627</x:v>
      </x:c>
      <x:c r="Q746" s="26" t="n">
        <x:v>1.5175</x:v>
      </x:c>
    </x:row>
    <x:row r="747">
      <x:c r="A747" s="9">
        <x:v>44957</x:v>
      </x:c>
      <x:c r="B747" s="8">
        <x:v>65.070595457335997</x:v>
      </x:c>
      <x:c r="C747" s="8">
        <x:v>40.692395005675003</x:v>
      </x:c>
      <x:c r="D747" s="8">
        <x:v>56.615384615384997</x:v>
      </x:c>
      <x:c r="E747" s="8">
        <x:v>84.267578125</x:v>
      </x:c>
      <x:c r="F747" s="23">
        <x:v>1.6166148830084901</x:v>
      </x:c>
      <x:c r="G747" s="18">
        <x:v>0.24040920716113001</x:v>
      </x:c>
      <x:c r="H747" s="18">
        <x:v>0.18929719398835998</x:v>
      </x:c>
      <x:c r="I747" s="18">
        <x:v>0.48298586149053002</x:v>
      </x:c>
      <x:c r="J747" s="18">
        <x:v>0.59418711792076007</x:v>
      </x:c>
      <x:c r="K747" s="19">
        <x:v>0.21904307015962998</x:v>
      </x:c>
      <x:c r="L747" s="19">
        <x:v>0.21904307015962998</x:v>
      </x:c>
      <x:c r="M747" s="18">
        <x:v>0.33161823616975999</x:v>
      </x:c>
      <x:c r="N747" s="18">
        <x:v>0.33161823616975999</x:v>
      </x:c>
      <x:c r="O747" s="13">
        <x:v>1.3265243012779362</x:v>
      </x:c>
      <x:c r="P747" s="26" t="n">
        <x:v>1.5634</x:v>
      </x:c>
      <x:c r="Q747" s="26" t="n">
        <x:v>1.5029</x:v>
      </x:c>
    </x:row>
    <x:row r="748">
      <x:c r="A748" s="9">
        <x:v>44958</x:v>
      </x:c>
      <x:c r="B748" s="8">
        <x:v>67.771639042356995</x:v>
      </x:c>
      <x:c r="C748" s="8">
        <x:v>42.508513053347997</x:v>
      </x:c>
      <x:c r="D748" s="8">
        <x:v>57.769230769231001</x:v>
      </x:c>
      <x:c r="E748" s="8">
        <x:v>87.03125</x:v>
      </x:c>
      <x:c r="F748" s="23">
        <x:v>1.63770158216234</x:v>
      </x:c>
      <x:c r="G748" s="18">
        <x:v>0.22898017902812998</x:v>
      </x:c>
      <x:c r="H748" s="18">
        <x:v>0.17939362349057</x:v>
      </x:c>
      <x:c r="I748" s="18">
        <x:v>0.48418404025881001</x:v>
      </x:c>
      <x:c r="J748" s="18">
        <x:v>0.59644861383477998</x:v>
      </x:c>
      <x:c r="K748" s="19">
        <x:v>0.22242415304525998</x:v>
      </x:c>
      <x:c r="L748" s="19">
        <x:v>0.22242415304525998</x:v>
      </x:c>
      <x:c r="M748" s="18">
        <x:v>0.33916982376033999</x:v>
      </x:c>
      <x:c r="N748" s="18">
        <x:v>0.33916982376033999</x:v>
      </x:c>
      <x:c r="O748" s="13">
        <x:v>1.3430901643817914</x:v>
      </x:c>
      <x:c r="P748" s="26" t="n">
        <x:v>1.5632</x:v>
      </x:c>
      <x:c r="Q748" s="26" t="n">
        <x:v>1.5138</x:v>
      </x:c>
    </x:row>
    <x:row r="749">
      <x:c r="A749" s="9">
        <x:v>44959</x:v>
      </x:c>
      <x:c r="B749" s="8">
        <x:v>68.569674647023007</x:v>
      </x:c>
      <x:c r="C749" s="8">
        <x:v>43.246311010215997</x:v>
      </x:c>
      <x:c r="D749" s="8">
        <x:v>59.461538461537998</x:v>
      </x:c>
      <x:c r="E749" s="8">
        <x:v>89.0234375</x:v>
      </x:c>
      <x:c r="F749" s="23">
        <x:v>1.6507524040469426</x:v>
      </x:c>
      <x:c r="G749" s="18">
        <x:v>0.24096867007673001</x:v>
      </x:c>
      <x:c r="H749" s="18">
        <x:v>0.18686473807662002</x:v>
      </x:c>
      <x:c r="I749" s="18">
        <x:v>0.49808291397075999</x:v>
      </x:c>
      <x:c r="J749" s="18">
        <x:v>0.60700226156212</x:v>
      </x:c>
      <x:c r="K749" s="19">
        <x:v>0.24244285959864001</x:v>
      </x:c>
      <x:c r="L749" s="19">
        <x:v>0.24244285959864001</x:v>
      </x:c>
      <x:c r="M749" s="18">
        <x:v>0.36345850608540997</x:v>
      </x:c>
      <x:c r="N749" s="18">
        <x:v>0.36345850608540997</x:v>
      </x:c>
      <x:c r="O749" s="13">
        <x:v>1.3438825993776875</x:v>
      </x:c>
      <x:c r="P749" s="26" t="n">
        <x:v>1.5638</x:v>
      </x:c>
      <x:c r="Q749" s="26" t="n">
        <x:v>1.5285</x:v>
      </x:c>
    </x:row>
    <x:row r="750">
      <x:c r="A750" s="9">
        <x:v>44960</x:v>
      </x:c>
      <x:c r="B750" s="8">
        <x:v>69.981583793737997</x:v>
      </x:c>
      <x:c r="C750" s="8">
        <x:v>44.494892167990997</x:v>
      </x:c>
      <x:c r="D750" s="8">
        <x:v>58.461538461537998</x:v>
      </x:c>
      <x:c r="E750" s="8">
        <x:v>90.625</x:v>
      </x:c>
      <x:c r="F750" s="23">
        <x:v>1.6589075360581673</x:v>
      </x:c>
      <x:c r="G750" s="18">
        <x:v>0.23737212276215</x:v>
      </x:c>
      <x:c r="H750" s="18">
        <x:v>0.18226044652940998</x:v>
      </x:c>
      <x:c r="I750" s="18">
        <x:v>0.49640546369518002</x:v>
      </x:c>
      <x:c r="J750" s="18">
        <x:v>0.60926375747614003</x:v>
      </x:c>
      <x:c r="K750" s="19">
        <x:v>0.24540768844013999</x:v>
      </x:c>
      <x:c r="L750" s="19">
        <x:v>0.24540768844013999</x:v>
      </x:c>
      <x:c r="M750" s="18">
        <x:v>0.36747181383917005</x:v>
      </x:c>
      <x:c r="N750" s="18">
        <x:v>0.36747181383917005</x:v>
      </x:c>
      <x:c r="O750" s="13">
        <x:v>1.339864796948665</x:v>
      </x:c>
      <x:c r="P750" s="26" t="n">
        <x:v>1.5648</x:v>
      </x:c>
      <x:c r="Q750" s="26" t="n">
        <x:v>1.5066</x:v>
      </x:c>
    </x:row>
    <x:row r="751">
      <x:c r="A751" s="9">
        <x:v>44963</x:v>
      </x:c>
      <x:c r="B751" s="8">
        <x:v>68.569674647023007</x:v>
      </x:c>
      <x:c r="C751" s="8">
        <x:v>44.097616345062001</x:v>
      </x:c>
      <x:c r="D751" s="8">
        <x:v>58.461538461537998</x:v>
      </x:c>
      <x:c r="E751" s="8">
        <x:v>88.818359375</x:v>
      </x:c>
      <x:c r="F751" s="23">
        <x:v>1.6498679720715574</x:v>
      </x:c>
      <x:c r="G751" s="18">
        <x:v>0.22682225063939002</x:v>
      </x:c>
      <x:c r="H751" s="18">
        <x:v>0.17365997741291</x:v>
      </x:c>
      <x:c r="I751" s="18">
        <x:v>0.49233165588305999</x:v>
      </x:c>
      <x:c r="J751" s="18">
        <x:v>0.60122288304659999</x:v>
      </x:c>
      <x:c r="K751" s="19">
        <x:v>0.24394376681438998</x:v>
      </x:c>
      <x:c r="L751" s="19">
        <x:v>0.24394376681438998</x:v>
      </x:c>
      <x:c r="M751" s="18">
        <x:v>0.36849703748929002</x:v>
      </x:c>
      <x:c r="N751" s="18">
        <x:v>0.36849703748929002</x:v>
      </x:c>
      <x:c r="O751" s="13">
        <x:v>1.3335611969829599</x:v>
      </x:c>
      <x:c r="P751" s="26" t="n">
        <x:v>1.565</x:v>
      </x:c>
      <x:c r="Q751" s="26" t="n">
        <x:v>1.4873</x:v>
      </x:c>
    </x:row>
    <x:row r="752">
      <x:c r="A752" s="9">
        <x:v>44964</x:v>
      </x:c>
      <x:c r="B752" s="8">
        <x:v>67.341927562921995</x:v>
      </x:c>
      <x:c r="C752" s="8">
        <x:v>42.622020431327996</x:v>
      </x:c>
      <x:c r="D752" s="8">
        <x:v>58.538461538462002</x:v>
      </x:c>
      <x:c r="E752" s="8">
        <x:v>87.822265625</x:v>
      </x:c>
      <x:c r="F752" s="23">
        <x:v>1.64081168789428</x:v>
      </x:c>
      <x:c r="G752" s="18">
        <x:v>0.21251598465472998</x:v>
      </x:c>
      <x:c r="H752" s="18">
        <x:v>0.16271392581009</x:v>
      </x:c>
      <x:c r="I752" s="18">
        <x:v>0.48670021567218003</x:v>
      </x:c>
      <x:c r="J752" s="18">
        <x:v>0.59284697213105997</x:v>
      </x:c>
      <x:c r="K752" s="19">
        <x:v>0.23789691923867001</x:v>
      </x:c>
      <x:c r="L752" s="19">
        <x:v>0.23789691923867001</x:v>
      </x:c>
      <x:c r="M752" s="18">
        <x:v>0.36895931955914002</x:v>
      </x:c>
      <x:c r="N752" s="18">
        <x:v>0.36895931955914002</x:v>
      </x:c>
      <x:c r="O752" s="13">
        <x:v>1.3394066422977176</x:v>
      </x:c>
      <x:c r="P752" s="26" t="n">
        <x:v>1.5654</x:v>
      </x:c>
      <x:c r="Q752" s="26" t="n">
        <x:v>1.4835</x:v>
      </x:c>
    </x:row>
    <x:row r="753">
      <x:c r="A753" s="9">
        <x:v>44965</x:v>
      </x:c>
      <x:c r="B753" s="8">
        <x:v>66.912216083486996</x:v>
      </x:c>
      <x:c r="C753" s="8">
        <x:v>41.316685584562997</x:v>
      </x:c>
      <x:c r="D753" s="8">
        <x:v>58.076923076923002</x:v>
      </x:c>
      <x:c r="E753" s="8">
        <x:v>86.533203125</x:v>
      </x:c>
      <x:c r="F753" s="23">
        <x:v>1.6320975696749325</x:v>
      </x:c>
      <x:c r="G753" s="18">
        <x:v>0.21315537084399</x:v>
      </x:c>
      <x:c r="H753" s="18">
        <x:v>0.16757883763357001</x:v>
      </x:c>
      <x:c r="I753" s="18">
        <x:v>0.49005511622333997</x:v>
      </x:c>
      <x:c r="J753" s="18">
        <x:v>0.59477343163623997</x:v>
      </x:c>
      <x:c r="K753" s="19">
        <x:v>0.24380820088545999</x:v>
      </x:c>
      <x:c r="L753" s="19">
        <x:v>0.24380820088545999</x:v>
      </x:c>
      <x:c r="M753" s="18">
        <x:v>0.38103699013684</x:v>
      </x:c>
      <x:c r="N753" s="18">
        <x:v>0.38103699013684</x:v>
      </x:c>
      <x:c r="O753" s="13">
        <x:v>1.3316956368657387</x:v>
      </x:c>
      <x:c r="P753" s="26" t="n">
        <x:v>1.5655</x:v>
      </x:c>
      <x:c r="Q753" s="26" t="n">
        <x:v>1.4849</x:v>
      </x:c>
    </x:row>
    <x:row r="754">
      <x:c r="A754" s="9">
        <x:v>44966</x:v>
      </x:c>
      <x:c r="B754" s="8">
        <x:v>70.227133210559003</x:v>
      </x:c>
      <x:c r="C754" s="8">
        <x:v>43.984108967083003</x:v>
      </x:c>
      <x:c r="D754" s="8">
        <x:v>59.307692307692001</x:v>
      </x:c>
      <x:c r="E754" s="8">
        <x:v>92.48046875</x:v>
      </x:c>
      <x:c r="F754" s="23">
        <x:v>1.6649985080883352</x:v>
      </x:c>
      <x:c r="G754" s="18">
        <x:v>0.20668158567775</x:v>
      </x:c>
      <x:c r="H754" s="18">
        <x:v>0.16132395100339</x:v>
      </x:c>
      <x:c r="I754" s="18">
        <x:v>0.47843278217109997</x:v>
      </x:c>
      <x:c r="J754" s="18">
        <x:v>0.58614624349123001</x:v>
      </x:c>
      <x:c r="K754" s="19">
        <x:v>0.23543810500134998</x:v>
      </x:c>
      <x:c r="L754" s="19">
        <x:v>0.23543810500134998</x:v>
      </x:c>
      <x:c r="M754" s="18">
        <x:v>0.37505216128987001</x:v>
      </x:c>
      <x:c r="N754" s="18">
        <x:v>0.37505216128987001</x:v>
      </x:c>
      <x:c r="O754" s="13">
        <x:v>1.3504034126314488</x:v>
      </x:c>
      <x:c r="P754" s="26" t="n">
        <x:v>1.5661</x:v>
      </x:c>
      <x:c r="Q754" s="26" t="n">
        <x:v>1.4886</x:v>
      </x:c>
    </x:row>
    <x:row r="755">
      <x:c r="A755" s="9">
        <x:v>44967</x:v>
      </x:c>
      <x:c r="B755" s="8">
        <x:v>69.183548189072994</x:v>
      </x:c>
      <x:c r="C755" s="8">
        <x:v>42.167990919410002</x:v>
      </x:c>
      <x:c r="D755" s="8">
        <x:v>62.076923076923002</x:v>
      </x:c>
      <x:c r="E755" s="8">
        <x:v>90.361328125</x:v>
      </x:c>
      <x:c r="F755" s="23">
        <x:v>1.6594744757760149</x:v>
      </x:c>
      <x:c r="G755" s="18">
        <x:v>0.22362531969308999</x:v>
      </x:c>
      <x:c r="H755" s="18">
        <x:v>0.17809052210928999</x:v>
      </x:c>
      <x:c r="I755" s="18">
        <x:v>0.49880182123173</x:v>
      </x:c>
      <x:c r="J755" s="18">
        <x:v>0.60407069275325997</x:v>
      </x:c>
      <x:c r="K755" s="19">
        <x:v>0.25725536385360004</x:v>
      </x:c>
      <x:c r="L755" s="19">
        <x:v>0.25725536385360004</x:v>
      </x:c>
      <x:c r="M755" s="18">
        <x:v>0.39206410877851</x:v>
      </x:c>
      <x:c r="N755" s="18">
        <x:v>0.39206410877851</x:v>
      </x:c>
      <x:c r="O755" s="13">
        <x:v>1.3457968327157388</x:v>
      </x:c>
      <x:c r="P755" s="26" t="n">
        <x:v>1.5665</x:v>
      </x:c>
      <x:c r="Q755" s="26" t="n">
        <x:v>1.482</x:v>
      </x:c>
    </x:row>
    <x:row r="756">
      <x:c r="A756" s="9">
        <x:v>44970</x:v>
      </x:c>
      <x:c r="B756" s="8">
        <x:v>70.963781461018996</x:v>
      </x:c>
      <x:c r="C756" s="8">
        <x:v>43.416572077185002</x:v>
      </x:c>
      <x:c r="D756" s="8">
        <x:v>62.923076923076998</x:v>
      </x:c>
      <x:c r="E756" s="8">
        <x:v>92.67578125</x:v>
      </x:c>
      <x:c r="F756" s="23">
        <x:v>1.6749480292782024</x:v>
      </x:c>
      <x:c r="G756" s="18">
        <x:v>0.21603260869565</x:v>
      </x:c>
      <x:c r="H756" s="18">
        <x:v>0.17426809139083999</x:v>
      </x:c>
      <x:c r="I756" s="18">
        <x:v>0.49592619218786999</x:v>
      </x:c>
      <x:c r="J756" s="18">
        <x:v>0.59561102273551003</x:v>
      </x:c>
      <x:c r="K756" s="19">
        <x:v>0.25298242349201</x:v>
      </x:c>
      <x:c r="L756" s="19">
        <x:v>0.25298242349201</x:v>
      </x:c>
      <x:c r="M756" s="18">
        <x:v>0.38928594986601001</x:v>
      </x:c>
      <x:c r="N756" s="18">
        <x:v>0.38928594986601001</x:v>
      </x:c>
      <x:c r="O756" s="13">
        <x:v>1.3574668874582925</x:v>
      </x:c>
      <x:c r="P756" s="26" t="n">
        <x:v>1.5673</x:v>
      </x:c>
      <x:c r="Q756" s="26" t="n">
        <x:v>1.4862</x:v>
      </x:c>
    </x:row>
    <x:row r="757">
      <x:c r="A757" s="9">
        <x:v>44971</x:v>
      </x:c>
      <x:c r="B757" s="8">
        <x:v>70.534069981583997</x:v>
      </x:c>
      <x:c r="C757" s="8">
        <x:v>43.076049943245998</x:v>
      </x:c>
      <x:c r="D757" s="8">
        <x:v>62.384615384615003</x:v>
      </x:c>
      <x:c r="E757" s="8">
        <x:v>91.083984375</x:v>
      </x:c>
      <x:c r="F757" s="23">
        <x:v>1.6676967992111125</x:v>
      </x:c>
      <x:c r="G757" s="18">
        <x:v>0.22762148337596</x:v>
      </x:c>
      <x:c r="H757" s="18">
        <x:v>0.18356354791068999</x:v>
      </x:c>
      <x:c r="I757" s="18">
        <x:v>0.50407380781212996</x:v>
      </x:c>
      <x:c r="J757" s="18">
        <x:v>0.60273054696355999</x:v>
      </x:c>
      <x:c r="K757" s="19">
        <x:v>0.26677470746087001</x:v>
      </x:c>
      <x:c r="L757" s="19">
        <x:v>0.26677470746087001</x:v>
      </x:c>
      <x:c r="M757" s="18">
        <x:v>0.40409814934113003</x:v>
      </x:c>
      <x:c r="N757" s="18">
        <x:v>0.40409814934113003</x:v>
      </x:c>
      <x:c r="O757" s="13">
        <x:v>1.3584798346096862</x:v>
      </x:c>
      <x:c r="P757" s="26" t="n">
        <x:v>1.5676</x:v>
      </x:c>
      <x:c r="Q757" s="26" t="n">
        <x:v>1.4836</x:v>
      </x:c>
    </x:row>
    <x:row r="758">
      <x:c r="A758" s="9">
        <x:v>44972</x:v>
      </x:c>
      <x:c r="B758" s="8">
        <x:v>71.209330877838994</x:v>
      </x:c>
      <x:c r="C758" s="8">
        <x:v>45.062429057888998</x:v>
      </x:c>
      <x:c r="D758" s="8">
        <x:v>61</x:v>
      </x:c>
      <x:c r="E758" s="8">
        <x:v>94.833984375</x:v>
      </x:c>
      <x:c r="F758" s="23">
        <x:v>1.6802643607768202</x:v>
      </x:c>
      <x:c r="G758" s="18">
        <x:v>0.22826086956522001</x:v>
      </x:c>
      <x:c r="H758" s="18">
        <x:v>0.18286856050733999</x:v>
      </x:c>
      <x:c r="I758" s="18">
        <x:v>0.50874670500839003</x:v>
      </x:c>
      <x:c r="J758" s="18">
        <x:v>0.60289806524514</x:v>
      </x:c>
      <x:c r="K758" s="19">
        <x:v>0.26844029844981998</x:v>
      </x:c>
      <x:c r="L758" s="19">
        <x:v>0.26844029844981998</x:v>
      </x:c>
      <x:c r="M758" s="18">
        <x:v>0.40409193982587999</x:v>
      </x:c>
      <x:c r="N758" s="18">
        <x:v>0.40409193982587999</x:v>
      </x:c>
      <x:c r="O758" s="13">
        <x:v>1.3580954756367625</x:v>
      </x:c>
      <x:c r="P758" s="26" t="n">
        <x:v>1.5679</x:v>
      </x:c>
      <x:c r="Q758" s="26" t="n">
        <x:v>1.4815</x:v>
      </x:c>
    </x:row>
    <x:row r="759">
      <x:c r="A759" s="9">
        <x:v>44973</x:v>
      </x:c>
      <x:c r="B759" s="8">
        <x:v>69.613259668507993</x:v>
      </x:c>
      <x:c r="C759" s="8">
        <x:v>43.530079455165001</x:v>
      </x:c>
      <x:c r="D759" s="8">
        <x:v>60.230769230768999</x:v>
      </x:c>
      <x:c r="E759" s="8">
        <x:v>89.9609375</x:v>
      </x:c>
      <x:c r="F759" s="23">
        <x:v>1.6583376146361051</x:v>
      </x:c>
      <x:c r="G759" s="18">
        <x:v>0.22450447570331999</x:v>
      </x:c>
      <x:c r="H759" s="18">
        <x:v>0.17652680045174002</x:v>
      </x:c>
      <x:c r="I759" s="18">
        <x:v>0.50814761562424993</x:v>
      </x:c>
      <x:c r="J759" s="18">
        <x:v>0.59745372313847001</x:v>
      </x:c>
      <x:c r="K759" s="19">
        <x:v>0.26882754242699997</x:v>
      </x:c>
      <x:c r="L759" s="19">
        <x:v>0.26882754242699997</x:v>
      </x:c>
      <x:c r="M759" s="18">
        <x:v>0.41023805266115998</x:v>
      </x:c>
      <x:c r="N759" s="18">
        <x:v>0.41023805266115998</x:v>
      </x:c>
      <x:c r="O759" s="13">
        <x:v>1.3336085247950462</x:v>
      </x:c>
      <x:c r="P759" s="26" t="n">
        <x:v>1.5682</x:v>
      </x:c>
      <x:c r="Q759" s="26" t="n">
        <x:v>1.4799</x:v>
      </x:c>
    </x:row>
    <x:row r="760">
      <x:c r="A760" s="9">
        <x:v>44974</x:v>
      </x:c>
      <x:c r="B760" s="8">
        <x:v>66.359729895640996</x:v>
      </x:c>
      <x:c r="C760" s="8">
        <x:v>39.387060158910003</x:v>
      </x:c>
      <x:c r="D760" s="8">
        <x:v>59.076923076923002</x:v>
      </x:c>
      <x:c r="E760" s="8">
        <x:v>82.0703125</x:v>
      </x:c>
      <x:c r="F760" s="23">
        <x:v>1.617235064078685</x:v>
      </x:c>
      <x:c r="G760" s="18">
        <x:v>0.21091751918159002</x:v>
      </x:c>
      <x:c r="H760" s="18">
        <x:v>0.16505950829641003</x:v>
      </x:c>
      <x:c r="I760" s="18">
        <x:v>0.48430385813562998</x:v>
      </x:c>
      <x:c r="J760" s="18">
        <x:v>0.57509004107346007</x:v>
      </x:c>
      <x:c r="K760" s="19">
        <x:v>0.24396665153592997</x:v>
      </x:c>
      <x:c r="L760" s="19">
        <x:v>0.24396665153592997</x:v>
      </x:c>
      <x:c r="M760" s="18">
        <x:v>0.37278198430071002</x:v>
      </x:c>
      <x:c r="N760" s="18">
        <x:v>0.37278198430071002</x:v>
      </x:c>
      <x:c r="O760" s="13">
        <x:v>1.3226514546773114</x:v>
      </x:c>
      <x:c r="P760" s="26" t="n">
        <x:v>1.5683</x:v>
      </x:c>
      <x:c r="Q760" s="26" t="n">
        <x:v>1.4777</x:v>
      </x:c>
    </x:row>
    <x:row r="761">
      <x:c r="A761" s="9">
        <x:v>44977</x:v>
      </x:c>
      <x:c r="B761" s="8">
        <x:v>69.429097605893006</x:v>
      </x:c>
      <x:c r="C761" s="8">
        <x:v>42.678774120318003</x:v>
      </x:c>
      <x:c r="D761" s="8">
        <x:v>59.923076923076998</x:v>
      </x:c>
      <x:c r="E761" s="8">
        <x:v>86.328125</x:v>
      </x:c>
      <x:c r="F761" s="23">
        <x:v>1.64589768412322</x:v>
      </x:c>
      <x:c r="G761" s="18">
        <x:v>0.19357416879795</x:v>
      </x:c>
      <x:c r="H761" s="18">
        <x:v>0.15176787420728</x:v>
      </x:c>
      <x:c r="I761" s="18">
        <x:v>0.47232207045290997</x:v>
      </x:c>
      <x:c r="J761" s="18">
        <x:v>0.56663037113286996</x:v>
      </x:c>
      <x:c r="K761" s="19">
        <x:v>0.23378965060922</x:v>
      </x:c>
      <x:c r="L761" s="19">
        <x:v>0.23378965060922</x:v>
      </x:c>
      <x:c r="M761" s="18">
        <x:v>0.36466892580451998</x:v>
      </x:c>
      <x:c r="N761" s="18">
        <x:v>0.36466892580451998</x:v>
      </x:c>
      <x:c r="O761" s="13">
        <x:v>1.3422467644954774</x:v>
      </x:c>
      <x:c r="P761" s="26" t="n">
        <x:v>1.5678</x:v>
      </x:c>
      <x:c r="Q761" s="26" t="n">
        <x:v>1.484</x:v>
      </x:c>
    </x:row>
    <x:row r="762">
      <x:c r="A762" s="9">
        <x:v>44978</x:v>
      </x:c>
      <x:c r="B762" s="8">
        <x:v>68.631062001228003</x:v>
      </x:c>
      <x:c r="C762" s="8">
        <x:v>41.543700340522001</x:v>
      </x:c>
      <x:c r="D762" s="8">
        <x:v>60.923076923076998</x:v>
      </x:c>
      <x:c r="E762" s="8">
        <x:v>84.55078125</x:v>
      </x:c>
      <x:c r="F762" s="23">
        <x:v>1.6391215512870674</x:v>
      </x:c>
      <x:c r="G762" s="18">
        <x:v>0.21882992327366002</x:v>
      </x:c>
      <x:c r="H762" s="18">
        <x:v>0.17209625575535997</x:v>
      </x:c>
      <x:c r="I762" s="18">
        <x:v>0.49520728492691002</x:v>
      </x:c>
      <x:c r="J762" s="18">
        <x:v>0.58983164421999001</x:v>
      </x:c>
      <x:c r="K762" s="19">
        <x:v>0.25010232560145002</x:v>
      </x:c>
      <x:c r="L762" s="19">
        <x:v>0.25010232560145002</x:v>
      </x:c>
      <x:c r="M762" s="18">
        <x:v>0.3809021782925</x:v>
      </x:c>
      <x:c r="N762" s="18">
        <x:v>0.3809021782925</x:v>
      </x:c>
      <x:c r="O762" s="13">
        <x:v>1.3491214468557751</x:v>
      </x:c>
      <x:c r="P762" s="26" t="n">
        <x:v>1.5676</x:v>
      </x:c>
      <x:c r="Q762" s="26" t="n">
        <x:v>1.4796</x:v>
      </x:c>
    </x:row>
    <x:row r="763">
      <x:c r="A763" s="9">
        <x:v>44979</x:v>
      </x:c>
      <x:c r="B763" s="8">
        <x:v>68.937998772252996</x:v>
      </x:c>
      <x:c r="C763" s="8">
        <x:v>41.770715096480998</x:v>
      </x:c>
      <x:c r="D763" s="8">
        <x:v>60.769230769231001</x:v>
      </x:c>
      <x:c r="E763" s="8">
        <x:v>85.48828125</x:v>
      </x:c>
      <x:c r="F763" s="23">
        <x:v>1.6424155647199123</x:v>
      </x:c>
      <x:c r="G763" s="18">
        <x:v>0.22258631713555002</x:v>
      </x:c>
      <x:c r="H763" s="18">
        <x:v>0.17652680045174002</x:v>
      </x:c>
      <x:c r="I763" s="18">
        <x:v>0.50754852624011004</x:v>
      </x:c>
      <x:c r="J763" s="18">
        <x:v>0.60013401464070004</x:v>
      </x:c>
      <x:c r="K763" s="19">
        <x:v>0.25569133504328001</x:v>
      </x:c>
      <x:c r="L763" s="19">
        <x:v>0.25569133504328001</x:v>
      </x:c>
      <x:c r="M763" s="18">
        <x:v>0.38739662314576995</x:v>
      </x:c>
      <x:c r="N763" s="18">
        <x:v>0.38739662314576995</x:v>
      </x:c>
      <x:c r="O763" s="13">
        <x:v>1.3468957788737688</x:v>
      </x:c>
      <x:c r="P763" s="26" t="n">
        <x:v>1.5678</x:v>
      </x:c>
      <x:c r="Q763" s="26" t="n">
        <x:v>1.487</x:v>
      </x:c>
    </x:row>
    <x:row r="764">
      <x:c r="A764" s="9">
        <x:v>44980</x:v>
      </x:c>
      <x:c r="B764" s="8">
        <x:v>67.648864333947003</x:v>
      </x:c>
      <x:c r="C764" s="8">
        <x:v>40.522133938705998</x:v>
      </x:c>
      <x:c r="D764" s="8">
        <x:v>59.846153846154003</x:v>
      </x:c>
      <x:c r="E764" s="8">
        <x:v>83.154296875</x:v>
      </x:c>
      <x:c r="F764" s="23">
        <x:v>1.6279286224845175</x:v>
      </x:c>
      <x:c r="G764" s="18">
        <x:v>0.21283567774935999</x:v>
      </x:c>
      <x:c r="H764" s="18">
        <x:v>0.17157501520284998</x:v>
      </x:c>
      <x:c r="I764" s="18">
        <x:v>0.50191708602924001</x:v>
      </x:c>
      <x:c r="J764" s="18">
        <x:v>0.59736996403625997</x:v>
      </x:c>
      <x:c r="K764" s="19">
        <x:v>0.25712022903402998</x:v>
      </x:c>
      <x:c r="L764" s="19">
        <x:v>0.25712022903402998</x:v>
      </x:c>
      <x:c r="M764" s="18">
        <x:v>0.38861401495219</x:v>
      </x:c>
      <x:c r="N764" s="18">
        <x:v>0.38861401495219</x:v>
      </x:c>
      <x:c r="O764" s="13">
        <x:v>1.34491671939531</x:v>
      </x:c>
      <x:c r="P764" s="26" t="n">
        <x:v>1.5675</x:v>
      </x:c>
      <x:c r="Q764" s="26" t="n">
        <x:v>1.4828</x:v>
      </x:c>
    </x:row>
    <x:row r="765">
      <x:c r="A765" s="9">
        <x:v>44981</x:v>
      </x:c>
      <x:c r="B765" s="8">
        <x:v>68.017188459177007</x:v>
      </x:c>
      <x:c r="C765" s="8">
        <x:v>40.976163450624</x:v>
      </x:c>
      <x:c r="D765" s="8">
        <x:v>59</x:v>
      </x:c>
      <x:c r="E765" s="8">
        <x:v>84.306640625</x:v>
      </x:c>
      <x:c r="F765" s="23">
        <x:v>1.6307499813370026</x:v>
      </x:c>
      <x:c r="G765" s="18">
        <x:v>0.21171675191816</x:v>
      </x:c>
      <x:c r="H765" s="18">
        <x:v>0.17157501520284998</x:v>
      </x:c>
      <x:c r="I765" s="18">
        <x:v>0.50251617541337001</x:v>
      </x:c>
      <x:c r="J765" s="18">
        <x:v>0.60046905104953996</x:v>
      </x:c>
      <x:c r="K765" s="19">
        <x:v>0.25143619590542998</x:v>
      </x:c>
      <x:c r="L765" s="19">
        <x:v>0.25143619590542998</x:v>
      </x:c>
      <x:c r="M765" s="18">
        <x:v>0.38509218488385</x:v>
      </x:c>
      <x:c r="N765" s="18">
        <x:v>0.38509218488385</x:v>
      </x:c>
      <x:c r="O765" s="13">
        <x:v>1.3395007458744626</x:v>
      </x:c>
      <x:c r="P765" s="26" t="n">
        <x:v>1.5678</x:v>
      </x:c>
      <x:c r="Q765" s="26" t="n">
        <x:v>1.4869</x:v>
      </x:c>
    </x:row>
    <x:row r="766">
      <x:c r="A766" s="9">
        <x:v>44984</x:v>
      </x:c>
      <x:c r="B766" s="8">
        <x:v>68.078575813382002</x:v>
      </x:c>
      <x:c r="C766" s="8">
        <x:v>40.295119182747001</x:v>
      </x:c>
      <x:c r="D766" s="8">
        <x:v>59.538461538462002</x:v>
      </x:c>
      <x:c r="E766" s="8">
        <x:v>81.220703125</x:v>
      </x:c>
      <x:c r="F766" s="23">
        <x:v>1.6228321491489774</x:v>
      </x:c>
      <x:c r="G766" s="18">
        <x:v>0.19964833759591</x:v>
      </x:c>
      <x:c r="H766" s="18">
        <x:v>0.16366953348970997</x:v>
      </x:c>
      <x:c r="I766" s="18">
        <x:v>0.4960460100647</x:v>
      </x:c>
      <x:c r="J766" s="18">
        <x:v>0.59703492762742005</x:v>
      </x:c>
      <x:c r="K766" s="19">
        <x:v>0.24749107828173</x:v>
      </x:c>
      <x:c r="L766" s="19">
        <x:v>0.24749107828173</x:v>
      </x:c>
      <x:c r="M766" s="18">
        <x:v>0.38231250082724999</x:v>
      </x:c>
      <x:c r="N766" s="18">
        <x:v>0.38231250082724999</x:v>
      </x:c>
      <x:c r="O766" s="13">
        <x:v>1.3316387709800401</x:v>
      </x:c>
      <x:c r="P766" s="26" t="n">
        <x:v>1.5679</x:v>
      </x:c>
      <x:c r="Q766" s="26" t="n">
        <x:v>1.4836</x:v>
      </x:c>
    </x:row>
    <x:row r="767">
      <x:c r="A767" s="9">
        <x:v>44985</x:v>
      </x:c>
      <x:c r="B767" s="8">
        <x:v>69.244935543278004</x:v>
      </x:c>
      <x:c r="C767" s="8">
        <x:v>41.259931895572997</x:v>
      </x:c>
      <x:c r="D767" s="8">
        <x:v>62.230769230768999</x:v>
      </x:c>
      <x:c r="E767" s="8">
        <x:v>83.6328125</x:v>
      </x:c>
      <x:c r="F767" s="23">
        <x:v>1.6409211229240501</x:v>
      </x:c>
      <x:c r="G767" s="18">
        <x:v>0.19573209718670001</x:v>
      </x:c>
      <x:c r="H767" s="18">
        <x:v>0.16097645730170998</x:v>
      </x:c>
      <x:c r="I767" s="18">
        <x:v>0.48610112628804003</x:v>
      </x:c>
      <x:c r="J767" s="18">
        <x:v>0.59376832233255006</x:v>
      </x:c>
      <x:c r="K767" s="19">
        <x:v>0.23841477138719999</x:v>
      </x:c>
      <x:c r="L767" s="19">
        <x:v>0.23841477138719999</x:v>
      </x:c>
      <x:c r="M767" s="18">
        <x:v>0.36985131097846002</x:v>
      </x:c>
      <x:c r="N767" s="18">
        <x:v>0.36985131097846002</x:v>
      </x:c>
      <x:c r="O767" s="13">
        <x:v>1.3424194872507851</x:v>
      </x:c>
      <x:c r="P767" s="26" t="n">
        <x:v>1.5683</x:v>
      </x:c>
      <x:c r="Q767" s="26" t="n">
        <x:v>1.4826</x:v>
      </x:c>
    </x:row>
    <x:row r="768">
      <x:c r="A768" s="9">
        <x:v>44986</x:v>
      </x:c>
      <x:c r="B768" s="8">
        <x:v>70.595457335789007</x:v>
      </x:c>
      <x:c r="C768" s="8">
        <x:v>44.097616345062001</x:v>
      </x:c>
      <x:c r="D768" s="8">
        <x:v>61.538461538462002</x:v>
      </x:c>
      <x:c r="E768" s="8">
        <x:v>87.470703125</x:v>
      </x:c>
      <x:c r="F768" s="23">
        <x:v>1.6592555958607824</x:v>
      </x:c>
      <x:c r="G768" s="18">
        <x:v>0.20300511508951</x:v>
      </x:c>
      <x:c r="H768" s="18">
        <x:v>0.16558074884892998</x:v>
      </x:c>
      <x:c r="I768" s="18">
        <x:v>0.49976036424634995</x:v>
      </x:c>
      <x:c r="J768" s="18">
        <x:v>0.60599715225842998</x:v>
      </x:c>
      <x:c r="K768" s="19">
        <x:v>0.24942203504093002</x:v>
      </x:c>
      <x:c r="L768" s="19">
        <x:v>0.24942203504093002</x:v>
      </x:c>
      <x:c r="M768" s="18">
        <x:v>0.38308422374060003</x:v>
      </x:c>
      <x:c r="N768" s="18">
        <x:v>0.38308422374060003</x:v>
      </x:c>
      <x:c r="O768" s="13">
        <x:v>1.3518494563593613</x:v>
      </x:c>
      <x:c r="P768" s="26" t="n">
        <x:v>1.5683</x:v>
      </x:c>
      <x:c r="Q768" s="26" t="n">
        <x:v>1.4896</x:v>
      </x:c>
    </x:row>
    <x:row r="769">
      <x:c r="A769" s="9">
        <x:v>44987</x:v>
      </x:c>
      <x:c r="B769" s="8">
        <x:v>70.165745856353993</x:v>
      </x:c>
      <x:c r="C769" s="8">
        <x:v>43.132803632235998</x:v>
      </x:c>
      <x:c r="D769" s="8">
        <x:v>59.769230769231001</x:v>
      </x:c>
      <x:c r="E769" s="8">
        <x:v>87.1875</x:v>
      </x:c>
      <x:c r="F769" s="23">
        <x:v>1.6506382006445526</x:v>
      </x:c>
      <x:c r="G769" s="18">
        <x:v>0.21675191815857001</x:v>
      </x:c>
      <x:c r="H769" s="18">
        <x:v>0.17504995221962003</x:v>
      </x:c>
      <x:c r="I769" s="18">
        <x:v>0.50766834411693995</x:v>
      </x:c>
      <x:c r="J769" s="18">
        <x:v>0.60809112996801995</x:v>
      </x:c>
      <x:c r="K769" s="19">
        <x:v>0.25790005196664001</x:v>
      </x:c>
      <x:c r="L769" s="19">
        <x:v>0.25790005196664001</x:v>
      </x:c>
      <x:c r="M769" s="18">
        <x:v>0.39571710123922998</x:v>
      </x:c>
      <x:c r="N769" s="18">
        <x:v>0.39571710123922998</x:v>
      </x:c>
      <x:c r="O769" s="13">
        <x:v>1.3456646572183864</x:v>
      </x:c>
      <x:c r="P769" s="26" t="n">
        <x:v>1.5685</x:v>
      </x:c>
      <x:c r="Q769" s="26" t="n">
        <x:v>1.488</x:v>
      </x:c>
    </x:row>
    <x:row r="770">
      <x:c r="A770" s="9">
        <x:v>44988</x:v>
      </x:c>
      <x:c r="B770" s="8">
        <x:v>68.385512584408005</x:v>
      </x:c>
      <x:c r="C770" s="8">
        <x:v>42.451759364358999</x:v>
      </x:c>
      <x:c r="D770" s="8">
        <x:v>60.923076923076998</x:v>
      </x:c>
      <x:c r="E770" s="8">
        <x:v>86.826171875</x:v>
      </x:c>
      <x:c r="F770" s="23">
        <x:v>1.6464663018671102</x:v>
      </x:c>
      <x:c r="G770" s="18">
        <x:v>0.21371483375958999</x:v>
      </x:c>
      <x:c r="H770" s="18">
        <x:v>0.16888193901486001</x:v>
      </x:c>
      <x:c r="I770" s="18">
        <x:v>0.50047927150730998</x:v>
      </x:c>
      <x:c r="J770" s="18">
        <x:v>0.60097160573996999</x:v>
      </x:c>
      <x:c r="K770" s="19">
        <x:v>0.25242767556793999</x:v>
      </x:c>
      <x:c r="L770" s="19">
        <x:v>0.25242767556793999</x:v>
      </x:c>
      <x:c r="M770" s="18">
        <x:v>0.38820712829473997</x:v>
      </x:c>
      <x:c r="N770" s="18">
        <x:v>0.38820712829473997</x:v>
      </x:c>
      <x:c r="O770" s="13">
        <x:v>1.345180463285385</x:v>
      </x:c>
      <x:c r="P770" s="26" t="n">
        <x:v>1.5686</x:v>
      </x:c>
      <x:c r="Q770" s="26" t="n">
        <x:v>1.4948</x:v>
      </x:c>
    </x:row>
    <x:row r="771">
      <x:c r="A771" s="9">
        <x:v>44991</x:v>
      </x:c>
      <x:c r="B771" s="8">
        <x:v>69.183548189072994</x:v>
      </x:c>
      <x:c r="C771" s="8">
        <x:v>43.927355278093003</x:v>
      </x:c>
      <x:c r="D771" s="8">
        <x:v>63.538461538462002</x:v>
      </x:c>
      <x:c r="E771" s="8">
        <x:v>84.43359375</x:v>
      </x:c>
      <x:c r="F771" s="23">
        <x:v>1.65270739688907</x:v>
      </x:c>
      <x:c r="G771" s="18">
        <x:v>0.21699168797954002</x:v>
      </x:c>
      <x:c r="H771" s="18">
        <x:v>0.17140126835200997</x:v>
      </x:c>
      <x:c r="I771" s="18">
        <x:v>0.49928109273903998</x:v>
      </x:c>
      <x:c r="J771" s="18">
        <x:v>0.59820755513553003</x:v>
      </x:c>
      <x:c r="K771" s="19">
        <x:v>0.25164337987578</x:v>
      </x:c>
      <x:c r="L771" s="19">
        <x:v>0.25164337987578</x:v>
      </x:c>
      <x:c r="M771" s="18">
        <x:v>0.38613767116269998</x:v>
      </x:c>
      <x:c r="N771" s="18">
        <x:v>0.38613767116269998</x:v>
      </x:c>
      <x:c r="O771" s="13">
        <x:v>1.3474621470452788</x:v>
      </x:c>
      <x:c r="P771" s="26" t="n">
        <x:v>1.5705</x:v>
      </x:c>
      <x:c r="Q771" s="26" t="n">
        <x:v>1.5087</x:v>
      </x:c>
    </x:row>
    <x:row r="772">
      <x:c r="A772" s="9">
        <x:v>44992</x:v>
      </x:c>
      <x:c r="B772" s="8">
        <x:v>64.947820748926006</x:v>
      </x:c>
      <x:c r="C772" s="8">
        <x:v>39.897843359817998</x:v>
      </x:c>
      <x:c r="D772" s="8">
        <x:v>60.461538461537998</x:v>
      </x:c>
      <x:c r="E772" s="8">
        <x:v>77.451171875</x:v>
      </x:c>
      <x:c r="F772" s="23">
        <x:v>1.6068959361132049</x:v>
      </x:c>
      <x:c r="G772" s="18">
        <x:v>0.21147698209718999</x:v>
      </x:c>
      <x:c r="H772" s="18">
        <x:v>0.17140126835200997</x:v>
      </x:c>
      <x:c r="I772" s="18">
        <x:v>0.50119817876827</x:v>
      </x:c>
      <x:c r="J772" s="18">
        <x:v>0.60499204295473996</x:v>
      </x:c>
      <x:c r="K772" s="19">
        <x:v>0.25687137115947001</x:v>
      </x:c>
      <x:c r="L772" s="19">
        <x:v>0.25687137115947001</x:v>
      </x:c>
      <x:c r="M772" s="18">
        <x:v>0.38844298093554003</x:v>
      </x:c>
      <x:c r="N772" s="18">
        <x:v>0.38844298093554003</x:v>
      </x:c>
      <x:c r="O772" s="13">
        <x:v>1.32426253084368</x:v>
      </x:c>
      <x:c r="P772" s="26" t="n">
        <x:v>1.571</x:v>
      </x:c>
      <x:c r="Q772" s="26" t="n">
        <x:v>1.5074</x:v>
      </x:c>
    </x:row>
    <x:row r="773">
      <x:c r="A773" s="9">
        <x:v>44993</x:v>
      </x:c>
      <x:c r="B773" s="8">
        <x:v>67.710251688151999</x:v>
      </x:c>
      <x:c r="C773" s="8">
        <x:v>42.054483541430002</x:v>
      </x:c>
      <x:c r="D773" s="8">
        <x:v>59.307692307692001</x:v>
      </x:c>
      <x:c r="E773" s="8">
        <x:v>81.982421875</x:v>
      </x:c>
      <x:c r="F773" s="23">
        <x:v>1.627637123530685</x:v>
      </x:c>
      <x:c r="G773" s="18">
        <x:v>0.19613171355498998</x:v>
      </x:c>
      <x:c r="H773" s="18">
        <x:v>0.1563721657545</x:v>
      </x:c>
      <x:c r="I773" s="18">
        <x:v>0.4810687754613</x:v>
      </x:c>
      <x:c r="J773" s="18">
        <x:v>0.58296339729857005</x:v>
      </x:c>
      <x:c r="K773" s="19">
        <x:v>0.23141779472117002</x:v>
      </x:c>
      <x:c r="L773" s="19">
        <x:v>0.23141779472117002</x:v>
      </x:c>
      <x:c r="M773" s="18">
        <x:v>0.35736430261887003</x:v>
      </x:c>
      <x:c r="N773" s="18">
        <x:v>0.35736430261887003</x:v>
      </x:c>
      <x:c r="O773" s="13">
        <x:v>1.3291659950391113</x:v>
      </x:c>
      <x:c r="P773" s="26" t="n">
        <x:v>1.5712</x:v>
      </x:c>
      <x:c r="Q773" s="26" t="n">
        <x:v>1.4914</x:v>
      </x:c>
    </x:row>
    <x:row r="774">
      <x:c r="A774" s="9">
        <x:v>44994</x:v>
      </x:c>
      <x:c r="B774" s="8">
        <x:v>68.324125230202995</x:v>
      </x:c>
      <x:c r="C774" s="8">
        <x:v>43.019296254257</x:v>
      </x:c>
      <x:c r="D774" s="8">
        <x:v>57.461538461537998</x:v>
      </x:c>
      <x:c r="E774" s="8">
        <x:v>82.05078125</x:v>
      </x:c>
      <x:c r="F774" s="23">
        <x:v>1.6271393529899951</x:v>
      </x:c>
      <x:c r="G774" s="18">
        <x:v>0.19245524296675001</x:v>
      </x:c>
      <x:c r="H774" s="18">
        <x:v>0.15376596299192</x:v>
      </x:c>
      <x:c r="I774" s="18">
        <x:v>0.4850227653966</x:v>
      </x:c>
      <x:c r="J774" s="18">
        <x:v>0.58597872520964001</x:v>
      </x:c>
      <x:c r="K774" s="19">
        <x:v>0.23790457142969998</x:v>
      </x:c>
      <x:c r="L774" s="19">
        <x:v>0.23790457142969998</x:v>
      </x:c>
      <x:c r="M774" s="18">
        <x:v>0.37014806044428999</x:v>
      </x:c>
      <x:c r="N774" s="18">
        <x:v>0.37014806044428999</x:v>
      </x:c>
      <x:c r="O774" s="13">
        <x:v>1.328986109716455</x:v>
      </x:c>
      <x:c r="P774" s="26" t="n">
        <x:v>1.5718</x:v>
      </x:c>
      <x:c r="Q774" s="26" t="n">
        <x:v>1.492</x:v>
      </x:c>
    </x:row>
    <x:row r="775">
      <x:c r="A775" s="9">
        <x:v>44995</x:v>
      </x:c>
      <x:c r="B775" s="8">
        <x:v>67.403314917127005</x:v>
      </x:c>
      <x:c r="C775" s="8">
        <x:v>41.600454029512001</x:v>
      </x:c>
      <x:c r="D775" s="8">
        <x:v>54</x:v>
      </x:c>
      <x:c r="E775" s="8">
        <x:v>79.033203125</x:v>
      </x:c>
      <x:c r="F775" s="23">
        <x:v>1.6050924301790976</x:v>
      </x:c>
      <x:c r="G775" s="18">
        <x:v>0.19061700767263001</x:v>
      </x:c>
      <x:c r="H775" s="18">
        <x:v>0.15532968464947</x:v>
      </x:c>
      <x:c r="I775" s="18">
        <x:v>0.47987059669303</x:v>
      </x:c>
      <x:c r="J775" s="18">
        <x:v>0.58589496610742997</x:v>
      </x:c>
      <x:c r="K775" s="19">
        <x:v>0.23815621355217001</x:v>
      </x:c>
      <x:c r="L775" s="19">
        <x:v>0.23815621355217001</x:v>
      </x:c>
      <x:c r="M775" s="18">
        <x:v>0.37193209775237002</x:v>
      </x:c>
      <x:c r="N775" s="18">
        <x:v>0.37193209775237002</x:v>
      </x:c>
      <x:c r="O775" s="13">
        <x:v>1.3111399072734824</x:v>
      </x:c>
      <x:c r="P775" s="26" t="n">
        <x:v>1.5724</x:v>
      </x:c>
      <x:c r="Q775" s="26" t="n">
        <x:v>1.5</x:v>
      </x:c>
    </x:row>
    <x:row r="776">
      <x:c r="A776" s="9">
        <x:v>44998</x:v>
      </x:c>
      <x:c r="B776" s="8">
        <x:v>70.718232044198999</x:v>
      </x:c>
      <x:c r="C776" s="8">
        <x:v>45.062429057888998</x:v>
      </x:c>
      <x:c r="D776" s="8">
        <x:v>55.692307692307999</x:v>
      </x:c>
      <x:c r="E776" s="8">
        <x:v>84.6484375</x:v>
      </x:c>
      <x:c r="F776" s="23">
        <x:v>1.6403035157359902</x:v>
      </x:c>
      <x:c r="G776" s="18">
        <x:v>0.17447250639386</x:v>
      </x:c>
      <x:c r="H776" s="18">
        <x:v>0.14134306315698</x:v>
      </x:c>
      <x:c r="I776" s="18">
        <x:v>0.46549245147376</x:v>
      </x:c>
      <x:c r="J776" s="18">
        <x:v>0.56319624763358</x:v>
      </x:c>
      <x:c r="K776" s="19">
        <x:v>0.22117090019045998</x:v>
      </x:c>
      <x:c r="L776" s="19">
        <x:v>0.22117090019045998</x:v>
      </x:c>
      <x:c r="M776" s="18">
        <x:v>0.35113659457437996</x:v>
      </x:c>
      <x:c r="N776" s="18">
        <x:v>0.35113659457437996</x:v>
      </x:c>
      <x:c r="O776" s="13">
        <x:v>1.3176449206190362</x:v>
      </x:c>
      <x:c r="P776" s="26" t="n">
        <x:v>1.5727</x:v>
      </x:c>
      <x:c r="Q776" s="26" t="n">
        <x:v>1.5132</x:v>
      </x:c>
    </x:row>
    <x:row r="777">
      <x:c r="A777" s="9">
        <x:v>44999</x:v>
      </x:c>
      <x:c r="B777" s="8">
        <x:v>69.367710251687996</x:v>
      </x:c>
      <x:c r="C777" s="8">
        <x:v>44.267877412032</x:v>
      </x:c>
      <x:c r="D777" s="8">
        <x:v>56.538461538462002</x:v>
      </x:c>
      <x:c r="E777" s="8">
        <x:v>86.42578125</x:v>
      </x:c>
      <x:c r="F777" s="23">
        <x:v>1.6414995761304549</x:v>
      </x:c>
      <x:c r="G777" s="18">
        <x:v>0.18670076726343002</x:v>
      </x:c>
      <x:c r="H777" s="18">
        <x:v>0.14933541829554001</x:v>
      </x:c>
      <x:c r="I777" s="18">
        <x:v>0.47256170620657001</x:v>
      </x:c>
      <x:c r="J777" s="18">
        <x:v>0.57056704924543</x:v>
      </x:c>
      <x:c r="K777" s="19">
        <x:v>0.22733617709829002</x:v>
      </x:c>
      <x:c r="L777" s="19">
        <x:v>0.22733617709829002</x:v>
      </x:c>
      <x:c r="M777" s="18">
        <x:v>0.35366103487236999</x:v>
      </x:c>
      <x:c r="N777" s="18">
        <x:v>0.35366103487236999</x:v>
      </x:c>
      <x:c r="O777" s="13">
        <x:v>1.303978334145055</x:v>
      </x:c>
      <x:c r="P777" s="26" t="n">
        <x:v>1.5731</x:v>
      </x:c>
      <x:c r="Q777" s="26" t="n">
        <x:v>1.5327</x:v>
      </x:c>
    </x:row>
    <x:row r="778">
      <x:c r="A778" s="9">
        <x:v>45000</x:v>
      </x:c>
      <x:c r="B778" s="8">
        <x:v>67.157765500306994</x:v>
      </x:c>
      <x:c r="C778" s="8">
        <x:v>42.111237230420002</x:v>
      </x:c>
      <x:c r="D778" s="8">
        <x:v>57.307692307692001</x:v>
      </x:c>
      <x:c r="E778" s="8">
        <x:v>85.283203125</x:v>
      </x:c>
      <x:c r="F778" s="23">
        <x:v>1.6296497454085475</x:v>
      </x:c>
      <x:c r="G778" s="18">
        <x:v>0.17790920716113001</x:v>
      </x:c>
      <x:c r="H778" s="18">
        <x:v>0.14021370862653001</x:v>
      </x:c>
      <x:c r="I778" s="18">
        <x:v>0.46141864366162999</x:v>
      </x:c>
      <x:c r="J778" s="18">
        <x:v>0.55214004529297001</x:v>
      </x:c>
      <x:c r="K778" s="19">
        <x:v>0.21606052990883998</x:v>
      </x:c>
      <x:c r="L778" s="19">
        <x:v>0.21606052990883998</x:v>
      </x:c>
      <x:c r="M778" s="18">
        <x:v>0.33401200430025002</x:v>
      </x:c>
      <x:c r="N778" s="18">
        <x:v>0.33401200430025002</x:v>
      </x:c>
      <x:c r="O778" s="13">
        <x:v>1.3113575942782414</x:v>
      </x:c>
      <x:c r="P778" s="26" t="n">
        <x:v>1.5733</x:v>
      </x:c>
      <x:c r="Q778" s="26" t="n">
        <x:v>1.5314</x:v>
      </x:c>
    </x:row>
    <x:row r="779">
      <x:c r="A779" s="9">
        <x:v>45001</x:v>
      </x:c>
      <x:c r="B779" s="8">
        <x:v>65.623081645181003</x:v>
      </x:c>
      <x:c r="C779" s="8">
        <x:v>40.635641316685998</x:v>
      </x:c>
      <x:c r="D779" s="8">
        <x:v>55.538461538462002</x:v>
      </x:c>
      <x:c r="E779" s="8">
        <x:v>82.83203125</x:v>
      </x:c>
      <x:c r="F779" s="23">
        <x:v>1.6115730393758225</x:v>
      </x:c>
      <x:c r="G779" s="18">
        <x:v>0.18086636828644001</x:v>
      </x:c>
      <x:c r="H779" s="18">
        <x:v>0.14195117713490998</x:v>
      </x:c>
      <x:c r="I779" s="18">
        <x:v>0.47076443805415996</x:v>
      </x:c>
      <x:c r="J779" s="18">
        <x:v>0.56059971523356</x:v>
      </x:c>
      <x:c r="K779" s="19">
        <x:v>0.22210049769779</x:v>
      </x:c>
      <x:c r="L779" s="19">
        <x:v>0.22210049769779</x:v>
      </x:c>
      <x:c r="M779" s="18">
        <x:v>0.34623903006064</x:v>
      </x:c>
      <x:c r="N779" s="18">
        <x:v>0.34623903006064</x:v>
      </x:c>
      <x:c r="O779" s="13">
        <x:v>1.2914462079001487</x:v>
      </x:c>
      <x:c r="P779" s="26" t="n">
        <x:v>1.5744</x:v>
      </x:c>
      <x:c r="Q779" s="26" t="n">
        <x:v>1.5454</x:v>
      </x:c>
    </x:row>
    <x:row r="780">
      <x:c r="A780" s="9">
        <x:v>45002</x:v>
      </x:c>
      <x:c r="B780" s="8">
        <x:v>70.841006752609005</x:v>
      </x:c>
      <x:c r="C780" s="8">
        <x:v>44.097616345062001</x:v>
      </x:c>
      <x:c r="D780" s="8">
        <x:v>54.307692307692001</x:v>
      </x:c>
      <x:c r="E780" s="8">
        <x:v>91.787109375</x:v>
      </x:c>
      <x:c r="F780" s="23">
        <x:v>1.6525835619509075</x:v>
      </x:c>
      <x:c r="G780" s="18">
        <x:v>0.16695971867008003</x:v>
      </x:c>
      <x:c r="H780" s="18">
        <x:v>0.12518460602901998</x:v>
      </x:c>
      <x:c r="I780" s="18">
        <x:v>0.4529115744069</x:v>
      </x:c>
      <x:c r="J780" s="18">
        <x:v>0.53790099675971004</x:v>
      </x:c>
      <x:c r="K780" s="19">
        <x:v>0.20167827278910999</x:v>
      </x:c>
      <x:c r="L780" s="19">
        <x:v>0.20167827278910999</x:v>
      </x:c>
      <x:c r="M780" s="18">
        <x:v>0.32262811087862997</x:v>
      </x:c>
      <x:c r="N780" s="18">
        <x:v>0.32262811087862997</x:v>
      </x:c>
      <x:c r="O780" s="13">
        <x:v>1.29863656313783</x:v>
      </x:c>
      <x:c r="P780" s="26" t="n">
        <x:v>1.5749</x:v>
      </x:c>
      <x:c r="Q780" s="26" t="n">
        <x:v>1.5525</x:v>
      </x:c>
    </x:row>
    <x:row r="781">
      <x:c r="A781" s="9">
        <x:v>45005</x:v>
      </x:c>
      <x:c r="B781" s="8">
        <x:v>70.534069981583997</x:v>
      </x:c>
      <x:c r="C781" s="8">
        <x:v>42.792281498297001</x:v>
      </x:c>
      <x:c r="D781" s="8">
        <x:v>53.923076923076998</x:v>
      </x:c>
      <x:c r="E781" s="8">
        <x:v>94.47265625</x:v>
      </x:c>
      <x:c r="F781" s="23">
        <x:v>1.6543052116323949</x:v>
      </x:c>
      <x:c r="G781" s="18">
        <x:v>0.17327365728899999</x:v>
      </x:c>
      <x:c r="H781" s="18">
        <x:v>0.12527147945442998</x:v>
      </x:c>
      <x:c r="I781" s="18">
        <x:v>0.46333572969087</x:v>
      </x:c>
      <x:c r="J781" s="18">
        <x:v>0.54024625185310005</x:v>
      </x:c>
      <x:c r="K781" s="19">
        <x:v>0.21004621312645</x:v>
      </x:c>
      <x:c r="L781" s="19">
        <x:v>0.21004621312645</x:v>
      </x:c>
      <x:c r="M781" s="18">
        <x:v>0.33343648028117001</x:v>
      </x:c>
      <x:c r="N781" s="18">
        <x:v>0.33343648028117001</x:v>
      </x:c>
      <x:c r="O781" s="13">
        <x:v>1.2945050288604638</x:v>
      </x:c>
      <x:c r="P781" s="26" t="n">
        <x:v>1.5765</x:v>
      </x:c>
      <x:c r="Q781" s="26" t="n">
        <x:v>1.6099</x:v>
      </x:c>
    </x:row>
    <x:row r="782">
      <x:c r="A782" s="9">
        <x:v>45006</x:v>
      </x:c>
      <x:c r="B782" s="8">
        <x:v>72.559852670349997</x:v>
      </x:c>
      <x:c r="C782" s="8">
        <x:v>43.813847900112997</x:v>
      </x:c>
      <x:c r="D782" s="8">
        <x:v>57.230769230768999</x:v>
      </x:c>
      <x:c r="E782" s="8">
        <x:v>95.126953125</x:v>
      </x:c>
      <x:c r="F782" s="23">
        <x:v>1.67182855731558</x:v>
      </x:c>
      <x:c r="G782" s="18">
        <x:v>0.16703964194373</x:v>
      </x:c>
      <x:c r="H782" s="18">
        <x:v>0.12283902354269999</x:v>
      </x:c>
      <x:c r="I782" s="18">
        <x:v>0.45638629283489002</x:v>
      </x:c>
      <x:c r="J782" s="18">
        <x:v>0.53438311423536999</x:v>
      </x:c>
      <x:c r="K782" s="19">
        <x:v>0.20736746126707001</x:v>
      </x:c>
      <x:c r="L782" s="19">
        <x:v>0.20736746126707001</x:v>
      </x:c>
      <x:c r="M782" s="18">
        <x:v>0.33032861789644002</x:v>
      </x:c>
      <x:c r="N782" s="18">
        <x:v>0.33032861789644002</x:v>
      </x:c>
      <x:c r="O782" s="13">
        <x:v>1.3114664930976125</x:v>
      </x:c>
      <x:c r="P782" s="26" t="n">
        <x:v>1.5762</x:v>
      </x:c>
      <x:c r="Q782" s="26" t="n">
        <x:v>1.585</x:v>
      </x:c>
    </x:row>
    <x:row r="783">
      <x:c r="A783" s="9">
        <x:v>45007</x:v>
      </x:c>
      <x:c r="B783" s="8">
        <x:v>74.278698588091004</x:v>
      </x:c>
      <x:c r="C783" s="8">
        <x:v>44.948921679908999</x:v>
      </x:c>
      <x:c r="D783" s="8">
        <x:v>55.846153846154003</x:v>
      </x:c>
      <x:c r="E783" s="8">
        <x:v>105.21484375</x:v>
      </x:c>
      <x:c r="F783" s="23">
        <x:v>1.7007215446603852</x:v>
      </x:c>
      <x:c r="G783" s="18">
        <x:v>0.17671035805627</x:v>
      </x:c>
      <x:c r="H783" s="18">
        <x:v>0.13682564503517999</x:v>
      </x:c>
      <x:c r="I783" s="18">
        <x:v>0.47196261682242996</x:v>
      </x:c>
      <x:c r="J783" s="18">
        <x:v>0.55490409589741996</x:v>
      </x:c>
      <x:c r="K783" s="19">
        <x:v>0.2231634516986</x:v>
      </x:c>
      <x:c r="L783" s="19">
        <x:v>0.2231634516986</x:v>
      </x:c>
      <x:c r="M783" s="18">
        <x:v>0.35250116278619997</x:v>
      </x:c>
      <x:c r="N783" s="18">
        <x:v>0.35250116278619997</x:v>
      </x:c>
      <x:c r="O783" s="13">
        <x:v>1.3184042073371638</x:v>
      </x:c>
      <x:c r="P783" s="26" t="n">
        <x:v>1.5763</x:v>
      </x:c>
      <x:c r="Q783" s="26" t="n">
        <x:v>1.5591</x:v>
      </x:c>
    </x:row>
    <x:row r="784">
      <x:c r="A784" s="9">
        <x:v>45008</x:v>
      </x:c>
      <x:c r="B784" s="8">
        <x:v>76.795580110496999</x:v>
      </x:c>
      <x:c r="C784" s="8">
        <x:v>47.673098751418998</x:v>
      </x:c>
      <x:c r="D784" s="8">
        <x:v>55.307692307692001</x:v>
      </x:c>
      <x:c r="E784" s="8">
        <x:v>115.9375</x:v>
      </x:c>
      <x:c r="F784" s="23">
        <x:v>1.7392846779240201</x:v>
      </x:c>
      <x:c r="G784" s="18">
        <x:v>0.18126598465472998</x:v>
      </x:c>
      <x:c r="H784" s="18">
        <x:v>0.14108244288072</x:v>
      </x:c>
      <x:c r="I784" s="18">
        <x:v>0.47843278217109997</x:v>
      </x:c>
      <x:c r="J784" s="18">
        <x:v>0.56596029823801997</x:v>
      </x:c>
      <x:c r="K784" s="19">
        <x:v>0.22872025367911</x:v>
      </x:c>
      <x:c r="L784" s="19">
        <x:v>0.22872025367911</x:v>
      </x:c>
      <x:c r="M784" s="18">
        <x:v>0.36152582169726005</x:v>
      </x:c>
      <x:c r="N784" s="18">
        <x:v>0.36152582169726005</x:v>
      </x:c>
      <x:c r="O784" s="13">
        <x:v>1.3230768431290687</x:v>
      </x:c>
      <x:c r="P784" s="26" t="n">
        <x:v>1.5761</x:v>
      </x:c>
      <x:c r="Q784" s="26" t="n">
        <x:v>1.5733</x:v>
      </x:c>
    </x:row>
    <x:row r="785">
      <x:c r="A785" s="9">
        <x:v>45009</x:v>
      </x:c>
      <x:c r="B785" s="8">
        <x:v>79.803560466543999</x:v>
      </x:c>
      <x:c r="C785" s="8">
        <x:v>48.297389330305997</x:v>
      </x:c>
      <x:c r="D785" s="8">
        <x:v>55.384615384615003</x:v>
      </x:c>
      <x:c r="E785" s="8">
        <x:v>119.53125</x:v>
      </x:c>
      <x:c r="F785" s="23">
        <x:v>1.7575420379536624</x:v>
      </x:c>
      <x:c r="G785" s="18">
        <x:v>0.19453324808184</x:v>
      </x:c>
      <x:c r="H785" s="18">
        <x:v>0.14603422812962</x:v>
      </x:c>
      <x:c r="I785" s="18">
        <x:v>0.48993529834651001</x:v>
      </x:c>
      <x:c r="J785" s="18">
        <x:v>0.56914314435351998</x:v>
      </x:c>
      <x:c r="K785" s="19">
        <x:v>0.23384116817702</x:v>
      </x:c>
      <x:c r="L785" s="19">
        <x:v>0.23384116817702</x:v>
      </x:c>
      <x:c r="M785" s="18">
        <x:v>0.35864324488351002</x:v>
      </x:c>
      <x:c r="N785" s="18">
        <x:v>0.35864324488351002</x:v>
      </x:c>
      <x:c r="O785" s="13">
        <x:v>1.3235570853650001</x:v>
      </x:c>
      <x:c r="P785" s="26" t="n">
        <x:v>1.576</x:v>
      </x:c>
      <x:c r="Q785" s="26" t="n">
        <x:v>1.5786</x:v>
      </x:c>
    </x:row>
    <x:row r="786">
      <x:c r="A786" s="9">
        <x:v>45012</x:v>
      </x:c>
      <x:c r="B786" s="8">
        <x:v>80.171884591774003</x:v>
      </x:c>
      <x:c r="C786" s="8">
        <x:v>48.864926220203998</x:v>
      </x:c>
      <x:c r="D786" s="8">
        <x:v>56.307692307692001</x:v>
      </x:c>
      <x:c r="E786" s="8">
        <x:v>120.009765625</x:v>
      </x:c>
      <x:c r="F786" s="23">
        <x:v>1.7633856718616749</x:v>
      </x:c>
      <x:c r="G786" s="18">
        <x:v>0.19029731457801</x:v>
      </x:c>
      <x:c r="H786" s="18">
        <x:v>0.14551298757710002</x:v>
      </x:c>
      <x:c r="I786" s="18">
        <x:v>0.48969566259285996</x:v>
      </x:c>
      <x:c r="J786" s="18">
        <x:v>0.56981321724836997</x:v>
      </x:c>
      <x:c r="K786" s="19">
        <x:v>0.23368266363787998</x:v>
      </x:c>
      <x:c r="L786" s="19">
        <x:v>0.23368266363787998</x:v>
      </x:c>
      <x:c r="M786" s="18">
        <x:v>0.36288608682395002</x:v>
      </x:c>
      <x:c r="N786" s="18">
        <x:v>0.36288608682395002</x:v>
      </x:c>
      <x:c r="O786" s="13">
        <x:v>1.3237858484458838</x:v>
      </x:c>
      <x:c r="P786" s="26" t="n">
        <x:v>1.5769</x:v>
      </x:c>
      <x:c r="Q786" s="26" t="n">
        <x:v>1.5707</x:v>
      </x:c>
    </x:row>
    <x:row r="787">
      <x:c r="A787" s="9">
        <x:v>45013</x:v>
      </x:c>
      <x:c r="B787" s="8">
        <x:v>77.777777777777999</x:v>
      </x:c>
      <x:c r="C787" s="8">
        <x:v>46.027241770715001</x:v>
      </x:c>
      <x:c r="D787" s="8">
        <x:v>56.769230769231001</x:v>
      </x:c>
      <x:c r="E787" s="8">
        <x:v>114.0234375</x:v>
      </x:c>
      <x:c r="F787" s="23">
        <x:v>1.73649421954431</x:v>
      </x:c>
      <x:c r="G787" s="18">
        <x:v>0.18622122762148</x:v>
      </x:c>
      <x:c r="H787" s="18">
        <x:v>0.14212492398575</x:v>
      </x:c>
      <x:c r="I787" s="18">
        <x:v>0.48789839444045002</x:v>
      </x:c>
      <x:c r="J787" s="18">
        <x:v>0.56830555325425003</x:v>
      </x:c>
      <x:c r="K787" s="19">
        <x:v>0.23704837028987999</x:v>
      </x:c>
      <x:c r="L787" s="19">
        <x:v>0.23704837028987999</x:v>
      </x:c>
      <x:c r="M787" s="18">
        <x:v>0.36581997384268999</x:v>
      </x:c>
      <x:c r="N787" s="18">
        <x:v>0.36581997384268999</x:v>
      </x:c>
      <x:c r="O787" s="13">
        <x:v>1.3144076850680939</x:v>
      </x:c>
      <x:c r="P787" s="26" t="n">
        <x:v>1.577</x:v>
      </x:c>
      <x:c r="Q787" s="26" t="n">
        <x:v>1.5647</x:v>
      </x:c>
    </x:row>
    <x:row r="788">
      <x:c r="A788" s="9">
        <x:v>45014</x:v>
      </x:c>
      <x:c r="B788" s="8">
        <x:v>79.803560466543999</x:v>
      </x:c>
      <x:c r="C788" s="8">
        <x:v>46.651532349603002</x:v>
      </x:c>
      <x:c r="D788" s="8">
        <x:v>57.307692307692001</x:v>
      </x:c>
      <x:c r="E788" s="8">
        <x:v>120.361328125</x:v>
      </x:c>
      <x:c r="F788" s="23">
        <x:v>1.7603102831220974</x:v>
      </x:c>
      <x:c r="G788" s="18">
        <x:v>0.18014705882352999</x:v>
      </x:c>
      <x:c r="H788" s="18">
        <x:v>0.14047432890278999</x:v>
      </x:c>
      <x:c r="I788" s="18">
        <x:v>0.47891205367841005</x:v>
      </x:c>
      <x:c r="J788" s="18">
        <x:v>0.56059971523356</x:v>
      </x:c>
      <x:c r="K788" s="19">
        <x:v>0.22603604110125</x:v>
      </x:c>
      <x:c r="L788" s="19">
        <x:v>0.22603604110125</x:v>
      </x:c>
      <x:c r="M788" s="18">
        <x:v>0.35152812085197999</x:v>
      </x:c>
      <x:c r="N788" s="18">
        <x:v>0.35152812085197999</x:v>
      </x:c>
      <x:c r="O788" s="13">
        <x:v>1.3121855183820612</x:v>
      </x:c>
      <x:c r="P788" s="26" t="n">
        <x:v>1.5773</x:v>
      </x:c>
      <x:c r="Q788" s="26" t="n">
        <x:v>1.5692</x:v>
      </x:c>
    </x:row>
    <x:row r="789">
      <x:c r="A789" s="9">
        <x:v>45015</x:v>
      </x:c>
      <x:c r="B789" s="8">
        <x:v>78.698588090852994</x:v>
      </x:c>
      <x:c r="C789" s="8">
        <x:v>45.970488081725001</x:v>
      </x:c>
      <x:c r="D789" s="8">
        <x:v>57.230769230768999</x:v>
      </x:c>
      <x:c r="E789" s="8">
        <x:v>120.72265625</x:v>
      </x:c>
      <x:c r="F789" s="23">
        <x:v>1.7565562541333675</x:v>
      </x:c>
      <x:c r="G789" s="18">
        <x:v>0.17934782608696001</x:v>
      </x:c>
      <x:c r="H789" s="18">
        <x:v>0.14429675962123001</x:v>
      </x:c>
      <x:c r="I789" s="18">
        <x:v>0.47711478552600001</x:v>
      </x:c>
      <x:c r="J789" s="18">
        <x:v>0.55892453311217993</x:v>
      </x:c>
      <x:c r="K789" s="19">
        <x:v>0.22260476990167</x:v>
      </x:c>
      <x:c r="L789" s="19">
        <x:v>0.22260476990167</x:v>
      </x:c>
      <x:c r="M789" s="18">
        <x:v>0.34629535145338997</x:v>
      </x:c>
      <x:c r="N789" s="18">
        <x:v>0.34629535145338997</x:v>
      </x:c>
      <x:c r="O789" s="13">
        <x:v>1.3135826674507463</x:v>
      </x:c>
      <x:c r="P789" s="26" t="n">
        <x:v>1.5773</x:v>
      </x:c>
      <x:c r="Q789" s="26" t="n">
        <x:v>1.5698</x:v>
      </x:c>
    </x:row>
    <x:row r="790">
      <x:c r="A790" s="9">
        <x:v>45016</x:v>
      </x:c>
      <x:c r="B790" s="8">
        <x:v>84.162062615100993</x:v>
      </x:c>
      <x:c r="C790" s="8">
        <x:v>50.11350737798</x:v>
      </x:c>
      <x:c r="D790" s="8">
        <x:v>60.153846153845997</x:v>
      </x:c>
      <x:c r="E790" s="8">
        <x:v>127.94921875</x:v>
      </x:c>
      <x:c r="F790" s="23">
        <x:v>1.8059465872423175</x:v>
      </x:c>
      <x:c r="G790" s="18">
        <x:v>0.18734015345269001</x:v>
      </x:c>
      <x:c r="H790" s="18">
        <x:v>0.14959603857179998</x:v>
      </x:c>
      <x:c r="I790" s="18">
        <x:v>0.48046968607716001</x:v>
      </x:c>
      <x:c r="J790" s="18">
        <x:v>0.57173967675353998</x:v>
      </x:c>
      <x:c r="K790" s="19">
        <x:v>0.22284969390338</x:v>
      </x:c>
      <x:c r="L790" s="19">
        <x:v>0.22284969390338</x:v>
      </x:c>
      <x:c r="M790" s="18">
        <x:v>0.33690819847200998</x:v>
      </x:c>
      <x:c r="N790" s="18">
        <x:v>0.33690819847200998</x:v>
      </x:c>
      <x:c r="O790" s="13">
        <x:v>1.3246495212118601</x:v>
      </x:c>
      <x:c r="P790" s="26" t="n">
        <x:v>1.5779</x:v>
      </x:c>
      <x:c r="Q790" s="26" t="n">
        <x:v>1.582</x:v>
      </x:c>
    </x:row>
    <x:row r="791">
      <x:c r="A791" s="9">
        <x:v>45019</x:v>
      </x:c>
      <x:c r="B791" s="8">
        <x:v>91.160220994474997</x:v>
      </x:c>
      <x:c r="C791" s="8">
        <x:v>55.448354143019003</x:v>
      </x:c>
      <x:c r="D791" s="8">
        <x:v>62.923076923076998</x:v>
      </x:c>
      <x:c r="E791" s="8">
        <x:v>146.58203125</x:v>
      </x:c>
      <x:c r="F791" s="23">
        <x:v>1.8902842082764275</x:v>
      </x:c>
      <x:c r="G791" s="18">
        <x:v>0.19373401534527002</x:v>
      </x:c>
      <x:c r="H791" s="18">
        <x:v>0.15411345669359999</x:v>
      </x:c>
      <x:c r="I791" s="18">
        <x:v>0.49029475197699002</x:v>
      </x:c>
      <x:c r="J791" s="18">
        <x:v>0.57986431028528007</x:v>
      </x:c>
      <x:c r="K791" s="19">
        <x:v>0.23509386418222999</x:v>
      </x:c>
      <x:c r="L791" s="19">
        <x:v>0.23509386418222999</x:v>
      </x:c>
      <x:c r="M791" s="18">
        <x:v>0.35450095351464</x:v>
      </x:c>
      <x:c r="N791" s="18">
        <x:v>0.35450095351464</x:v>
      </x:c>
      <x:c r="O791" s="13">
        <x:v>1.3376556710496175</x:v>
      </x:c>
      <x:c r="P791" s="26" t="n">
        <x:v>1.5782</x:v>
      </x:c>
      <x:c r="Q791" s="26" t="n">
        <x:v>1.564</x:v>
      </x:c>
    </x:row>
    <x:row r="792">
      <x:c r="A792" s="9">
        <x:v>45020</x:v>
      </x:c>
      <x:c r="B792" s="8">
        <x:v>91.098833640270001</x:v>
      </x:c>
      <x:c r="C792" s="8">
        <x:v>54.937570942111002</x:v>
      </x:c>
      <x:c r="D792" s="8">
        <x:v>60.076923076923002</x:v>
      </x:c>
      <x:c r="E792" s="8">
        <x:v>147.4609375</x:v>
      </x:c>
      <x:c r="F792" s="23">
        <x:v>1.88393566289826</x:v>
      </x:c>
      <x:c r="G792" s="18">
        <x:v>0.2028452685422</x:v>
      </x:c>
      <x:c r="H792" s="18">
        <x:v>0.15958648249499999</x:v>
      </x:c>
      <x:c r="I792" s="18">
        <x:v>0.50563144021088002</x:v>
      </x:c>
      <x:c r="J792" s="18">
        <x:v>0.59309824951486001</x:v>
      </x:c>
      <x:c r="K792" s="19">
        <x:v>0.25061317222298002</x:v>
      </x:c>
      <x:c r="L792" s="19">
        <x:v>0.25061317222298002</x:v>
      </x:c>
      <x:c r="M792" s="18">
        <x:v>0.36942879159401998</x:v>
      </x:c>
      <x:c r="N792" s="18">
        <x:v>0.36942879159401998</x:v>
      </x:c>
      <x:c r="O792" s="13">
        <x:v>1.3323686434947413</x:v>
      </x:c>
      <x:c r="P792" s="26" t="n">
        <x:v>1.5782</x:v>
      </x:c>
      <x:c r="Q792" s="26" t="n">
        <x:v>1.5777</x:v>
      </x:c>
    </x:row>
    <x:row r="793">
      <x:c r="A793" s="9">
        <x:v>45022</x:v>
      </x:c>
      <x:c r="B793" s="8">
        <x:v>89.625537139349007</x:v>
      </x:c>
      <x:c r="C793" s="8">
        <x:v>55.959137343926997</x:v>
      </x:c>
      <x:c r="D793" s="8">
        <x:v>57.615384615384997</x:v>
      </x:c>
      <x:c r="E793" s="8">
        <x:v>149.51171875</x:v>
      </x:c>
      <x:c r="F793" s="23">
        <x:v>1.8817794446216525</x:v>
      </x:c>
      <x:c r="G793" s="18">
        <x:v>0.20604219948849001</x:v>
      </x:c>
      <x:c r="H793" s="18">
        <x:v>0.15923898879333001</x:v>
      </x:c>
      <x:c r="I793" s="18">
        <x:v>0.50682961897915002</x:v>
      </x:c>
      <x:c r="J793" s="18">
        <x:v>0.58472233859931999</x:v>
      </x:c>
      <x:c r="K793" s="19">
        <x:v>0.24902483962283001</x:v>
      </x:c>
      <x:c r="L793" s="19">
        <x:v>0.24902483962283001</x:v>
      </x:c>
      <x:c r="M793" s="18">
        <x:v>0.35203316142599</x:v>
      </x:c>
      <x:c r="N793" s="18">
        <x:v>0.35203316142599</x:v>
      </x:c>
      <x:c r="O793" s="13">
        <x:v>1.3325221633669262</x:v>
      </x:c>
      <x:c r="P793" s="26" t="n">
        <x:v>1.5788</x:v>
      </x:c>
      <x:c r="Q793" s="26" t="n">
        <x:v>1.6033</x:v>
      </x:c>
    </x:row>
    <x:row r="794">
      <x:c r="A794" s="9">
        <x:v>45023</x:v>
      </x:c>
      <x:c r="B794" s="8">
        <x:v>92.572130141190996</x:v>
      </x:c>
      <x:c r="C794" s="8">
        <x:v>59.023836549376</x:v>
      </x:c>
      <x:c r="D794" s="8">
        <x:v>59.538461538462002</x:v>
      </x:c>
      <x:c r="E794" s="8">
        <x:v>152.236328125</x:v>
      </x:c>
      <x:c r="F794" s="23">
        <x:v>1.9084268908850726</x:v>
      </x:c>
      <x:c r="G794" s="18">
        <x:v>0.20780051150895001</x:v>
      </x:c>
      <x:c r="H794" s="18">
        <x:v>0.15628529232908001</x:v>
      </x:c>
      <x:c r="I794" s="18">
        <x:v>0.50838725137790997</x:v>
      </x:c>
      <x:c r="J794" s="18">
        <x:v>0.58112069689560997</x:v>
      </x:c>
      <x:c r="K794" s="19">
        <x:v>0.25435335123753999</x:v>
      </x:c>
      <x:c r="L794" s="19">
        <x:v>0.25435335123753999</x:v>
      </x:c>
      <x:c r="M794" s="18">
        <x:v>0.34893842617438997</x:v>
      </x:c>
      <x:c r="N794" s="18">
        <x:v>0.34893842617438997</x:v>
      </x:c>
      <x:c r="O794" s="13">
        <x:v>1.3433240226288188</x:v>
      </x:c>
      <x:c r="P794" s="26" t="n">
        <x:v>1.579</x:v>
      </x:c>
      <x:c r="Q794" s="26" t="n">
        <x:v>1.6004</x:v>
      </x:c>
    </x:row>
    <x:row r="795">
      <x:c r="A795" s="9">
        <x:v>45026</x:v>
      </x:c>
      <x:c r="B795" s="8">
        <x:v>87.108655616942997</x:v>
      </x:c>
      <x:c r="C795" s="8">
        <x:v>53.745743473326002</x:v>
      </x:c>
      <x:c r="D795" s="8">
        <x:v>55.846153846154003</x:v>
      </x:c>
      <x:c r="E795" s="8">
        <x:v>143.837890625</x:v>
      </x:c>
      <x:c r="F795" s="23">
        <x:v>1.8513461089035577</x:v>
      </x:c>
      <x:c r="G795" s="18">
        <x:v>0.21187659846547</x:v>
      </x:c>
      <x:c r="H795" s="18">
        <x:v>0.15845712796456002</x:v>
      </x:c>
      <x:c r="I795" s="18">
        <x:v>0.52624011502515999</x:v>
      </x:c>
      <x:c r="J795" s="18">
        <x:v>0.59217689931338002</x:v>
      </x:c>
      <x:c r="K795" s="19">
        <x:v>0.26510663759313002</x:v>
      </x:c>
      <x:c r="L795" s="19">
        <x:v>0.26510663759313002</x:v>
      </x:c>
      <x:c r="M795" s="18">
        <x:v>0.36381408253785996</x:v>
      </x:c>
      <x:c r="N795" s="18">
        <x:v>0.36381408253785996</x:v>
      </x:c>
      <x:c r="O795" s="13">
        <x:v>1.3324843932539849</x:v>
      </x:c>
      <x:c r="P795" s="26" t="n">
        <x:v>1.5799</x:v>
      </x:c>
      <x:c r="Q795" s="26" t="n">
        <x:v>1.5876</x:v>
      </x:c>
    </x:row>
    <x:row r="796">
      <x:c r="A796" s="9">
        <x:v>45027</x:v>
      </x:c>
      <x:c r="B796" s="8">
        <x:v>88.397790055249004</x:v>
      </x:c>
      <x:c r="C796" s="8">
        <x:v>54.313280363224003</x:v>
      </x:c>
      <x:c r="D796" s="8">
        <x:v>58.461538461537998</x:v>
      </x:c>
      <x:c r="E796" s="8">
        <x:v>144.970703125</x:v>
      </x:c>
      <x:c r="F796" s="23">
        <x:v>1.8653582800125275</x:v>
      </x:c>
      <x:c r="G796" s="18">
        <x:v>0.20660166240409</x:v>
      </x:c>
      <x:c r="H796" s="18">
        <x:v>0.15784901398662002</x:v>
      </x:c>
      <x:c r="I796" s="18">
        <x:v>0.51929067816917995</x:v>
      </x:c>
      <x:c r="J796" s="18">
        <x:v>0.58681631630890996</x:v>
      </x:c>
      <x:c r="K796" s="19">
        <x:v>0.25175699515342997</x:v>
      </x:c>
      <x:c r="L796" s="19">
        <x:v>0.25175699515342997</x:v>
      </x:c>
      <x:c r="M796" s="18">
        <x:v>0.34290174242811</x:v>
      </x:c>
      <x:c r="N796" s="18">
        <x:v>0.34290174242811</x:v>
      </x:c>
      <x:c r="O796" s="13">
        <x:v>1.3340128021839426</x:v>
      </x:c>
      <x:c r="P796" s="26" t="n">
        <x:v>1.5809</x:v>
      </x:c>
      <x:c r="Q796" s="26" t="n">
        <x:v>1.5937</x:v>
      </x:c>
    </x:row>
    <x:row r="797">
      <x:c r="A797" s="9">
        <x:v>45028</x:v>
      </x:c>
      <x:c r="B797" s="8">
        <x:v>89.564149785143996</x:v>
      </x:c>
      <x:c r="C797" s="8">
        <x:v>57.888762769579998</x:v>
      </x:c>
      <x:c r="D797" s="8">
        <x:v>61</x:v>
      </x:c>
      <x:c r="E797" s="8">
        <x:v>148.57421875</x:v>
      </x:c>
      <x:c r="F797" s="23">
        <x:v>1.8925678282618099</x:v>
      </x:c>
      <x:c r="G797" s="18">
        <x:v>0.20468350383632</x:v>
      </x:c>
      <x:c r="H797" s="18">
        <x:v>0.15698027973243001</x:v>
      </x:c>
      <x:c r="I797" s="18">
        <x:v>0.52048885693744995</x:v>
      </x:c>
      <x:c r="J797" s="18">
        <x:v>0.58581120700522005</x:v>
      </x:c>
      <x:c r="K797" s="19">
        <x:v>0.25455370930978999</x:v>
      </x:c>
      <x:c r="L797" s="19">
        <x:v>0.25455370930978999</x:v>
      </x:c>
      <x:c r="M797" s="18">
        <x:v>0.34751557567026997</x:v>
      </x:c>
      <x:c r="N797" s="18">
        <x:v>0.34751557567026997</x:v>
      </x:c>
      <x:c r="O797" s="13">
        <x:v>1.33923371088847</x:v>
      </x:c>
      <x:c r="P797" s="26" t="n">
        <x:v>1.5813</x:v>
      </x:c>
      <x:c r="Q797" s="26" t="n">
        <x:v>1.6053</x:v>
      </x:c>
    </x:row>
    <x:row r="798">
      <x:c r="A798" s="9">
        <x:v>45029</x:v>
      </x:c>
      <x:c r="B798" s="8">
        <x:v>87.538367096377996</x:v>
      </x:c>
      <x:c r="C798" s="8">
        <x:v>53.405221339386998</x:v>
      </x:c>
      <x:c r="D798" s="8">
        <x:v>56.615384615384997</x:v>
      </x:c>
      <x:c r="E798" s="8">
        <x:v>135.95703125</x:v>
      </x:c>
      <x:c r="F798" s="23">
        <x:v>1.8337900107528751</x:v>
      </x:c>
      <x:c r="G798" s="18">
        <x:v>0.20204603580562999</x:v>
      </x:c>
      <x:c r="H798" s="18">
        <x:v>0.15220224133438001</x:v>
      </x:c>
      <x:c r="I798" s="18">
        <x:v>0.52588066139467993</x:v>
      </x:c>
      <x:c r="J798" s="18">
        <x:v>0.58497361590594998</x:v>
      </x:c>
      <x:c r="K798" s="19">
        <x:v>0.26117741712685999</x:v>
      </x:c>
      <x:c r="L798" s="19">
        <x:v>0.26117741712685999</x:v>
      </x:c>
      <x:c r="M798" s="18">
        <x:v>0.36320614920670002</x:v>
      </x:c>
      <x:c r="N798" s="18">
        <x:v>0.36320614920670002</x:v>
      </x:c>
      <x:c r="O798" s="13">
        <x:v>1.3312729002432551</x:v>
      </x:c>
      <x:c r="P798" s="26" t="n">
        <x:v>1.5816</x:v>
      </x:c>
      <x:c r="Q798" s="26" t="n">
        <x:v>1.6069</x:v>
      </x:c>
    </x:row>
    <x:row r="799">
      <x:c r="A799" s="9">
        <x:v>45030</x:v>
      </x:c>
      <x:c r="B799" s="8">
        <x:v>87.047268262738001</x:v>
      </x:c>
      <x:c r="C799" s="8">
        <x:v>55.732122587968</x:v>
      </x:c>
      <x:c r="D799" s="8">
        <x:v>56.307692307692001</x:v>
      </x:c>
      <x:c r="E799" s="8">
        <x:v>142.451171875</x:v>
      </x:c>
      <x:c r="F799" s="23">
        <x:v>1.8538456375834951</x:v>
      </x:c>
      <x:c r="G799" s="18">
        <x:v>0.19453324808184</x:v>
      </x:c>
      <x:c r="H799" s="18">
        <x:v>0.14707670923464999</x:v>
      </x:c>
      <x:c r="I799" s="18">
        <x:v>0.51821231727773998</x:v>
      </x:c>
      <x:c r="J799" s="18">
        <x:v>0.57777033257568999</x:v>
      </x:c>
      <x:c r="K799" s="19">
        <x:v>0.25144187217858999</x:v>
      </x:c>
      <x:c r="L799" s="19">
        <x:v>0.25144187217858999</x:v>
      </x:c>
      <x:c r="M799" s="18">
        <x:v>0.35485342520947</x:v>
      </x:c>
      <x:c r="N799" s="18">
        <x:v>0.35485342520947</x:v>
      </x:c>
      <x:c r="O799" s="13">
        <x:v>1.3372322722643237</x:v>
      </x:c>
      <x:c r="P799" s="26" t="n">
        <x:v>1.5819</x:v>
      </x:c>
      <x:c r="Q799" s="26" t="n">
        <x:v>1.6128</x:v>
      </x:c>
    </x:row>
    <x:row r="800">
      <x:c r="A800" s="9">
        <x:v>45033</x:v>
      </x:c>
      <x:c r="B800" s="8">
        <x:v>86.126457949661997</x:v>
      </x:c>
      <x:c r="C800" s="8">
        <x:v>54.029511918274999</x:v>
      </x:c>
      <x:c r="D800" s="8">
        <x:v>53.538461538462002</x:v>
      </x:c>
      <x:c r="E800" s="8">
        <x:v>142.5</x:v>
      </x:c>
      <x:c r="F800" s="23">
        <x:v>1.8404860785159975</x:v>
      </x:c>
      <x:c r="G800" s="18">
        <x:v>0.20004795396418998</x:v>
      </x:c>
      <x:c r="H800" s="18">
        <x:v>0.15350534271565999</x:v>
      </x:c>
      <x:c r="I800" s="18">
        <x:v>0.52348430385813993</x:v>
      </x:c>
      <x:c r="J800" s="18">
        <x:v>0.58413602480667992</x:v>
      </x:c>
      <x:c r="K800" s="19">
        <x:v>0.26101179928339002</x:v>
      </x:c>
      <x:c r="L800" s="19">
        <x:v>0.26101179928339002</x:v>
      </x:c>
      <x:c r="M800" s="18">
        <x:v>0.35733047710157001</x:v>
      </x:c>
      <x:c r="N800" s="18">
        <x:v>0.35733047710157001</x:v>
      </x:c>
      <x:c r="O800" s="13">
        <x:v>1.3405926627382188</x:v>
      </x:c>
      <x:c r="P800" s="26" t="n">
        <x:v>1.5821</x:v>
      </x:c>
      <x:c r="Q800" s="26" t="n">
        <x:v>1.5982</x:v>
      </x:c>
    </x:row>
    <x:row r="801">
      <x:c r="A801" s="9">
        <x:v>45034</x:v>
      </x:c>
      <x:c r="B801" s="8">
        <x:v>85.573971761817006</x:v>
      </x:c>
      <x:c r="C801" s="8">
        <x:v>53.859250851304999</x:v>
      </x:c>
      <x:c r="D801" s="8">
        <x:v>54.153846153845997</x:v>
      </x:c>
      <x:c r="E801" s="8">
        <x:v>149.78515625</x:v>
      </x:c>
      <x:c r="F801" s="23">
        <x:v>1.85843056254242</x:v>
      </x:c>
      <x:c r="G801" s="18">
        <x:v>0.21499360613811</x:v>
      </x:c>
      <x:c r="H801" s="18">
        <x:v>0.16584136912518002</x:v>
      </x:c>
      <x:c r="I801" s="18">
        <x:v>0.52408339324227005</x:v>
      </x:c>
      <x:c r="J801" s="18">
        <x:v>0.59376832233255006</x:v>
      </x:c>
      <x:c r="K801" s="19">
        <x:v>0.25969668223629999</x:v>
      </x:c>
      <x:c r="L801" s="19">
        <x:v>0.25969668223629999</x:v>
      </x:c>
      <x:c r="M801" s="18">
        <x:v>0.35333062329752002</x:v>
      </x:c>
      <x:c r="N801" s="18">
        <x:v>0.35333062329752002</x:v>
      </x:c>
      <x:c r="O801" s="13">
        <x:v>1.3398577613091525</x:v>
      </x:c>
      <x:c r="P801" s="26" t="n">
        <x:v>1.5829</x:v>
      </x:c>
      <x:c r="Q801" s="26" t="n">
        <x:v>1.5921</x:v>
      </x:c>
    </x:row>
    <x:row r="802">
      <x:c r="A802" s="9">
        <x:v>45035</x:v>
      </x:c>
      <x:c r="B802" s="8">
        <x:v>86.249232658072003</x:v>
      </x:c>
      <x:c r="C802" s="8">
        <x:v>54.653802497161998</x:v>
      </x:c>
      <x:c r="D802" s="8">
        <x:v>54.846153846154003</x:v>
      </x:c>
      <x:c r="E802" s="8">
        <x:v>153.4765625</x:v>
      </x:c>
      <x:c r="F802" s="23">
        <x:v>1.87306437875347</x:v>
      </x:c>
      <x:c r="G802" s="18">
        <x:v>0.21875</x:v>
      </x:c>
      <x:c r="H802" s="18">
        <x:v>0.17253062288245999</x:v>
      </x:c>
      <x:c r="I802" s="18">
        <x:v>0.52432302899592997</x:v>
      </x:c>
      <x:c r="J802" s="18">
        <x:v>0.59979897815468997</x:v>
      </x:c>
      <x:c r="K802" s="19">
        <x:v>0.25687623910259</x:v>
      </x:c>
      <x:c r="L802" s="19">
        <x:v>0.25687623910259</x:v>
      </x:c>
      <x:c r="M802" s="18">
        <x:v>0.34485349111747998</x:v>
      </x:c>
      <x:c r="N802" s="18">
        <x:v>0.34485349111747998</x:v>
      </x:c>
      <x:c r="O802" s="13">
        <x:v>1.3343255178200399</x:v>
      </x:c>
      <x:c r="P802" s="26" t="n">
        <x:v>1.5836</x:v>
      </x:c>
      <x:c r="Q802" s="26" t="n">
        <x:v>1.5918</x:v>
      </x:c>
    </x:row>
    <x:row r="803">
      <x:c r="A803" s="9">
        <x:v>45036</x:v>
      </x:c>
      <x:c r="B803" s="8">
        <x:v>91.221608348679993</x:v>
      </x:c>
      <x:c r="C803" s="8">
        <x:v>59.988649262202003</x:v>
      </x:c>
      <x:c r="D803" s="8">
        <x:v>62.153846153845997</x:v>
      </x:c>
      <x:c r="E803" s="8">
        <x:v>169.296875</x:v>
      </x:c>
      <x:c r="F803" s="23">
        <x:v>1.9566524469118201</x:v>
      </x:c>
      <x:c r="G803" s="18">
        <x:v>0.20931905370844001</x:v>
      </x:c>
      <x:c r="H803" s="18">
        <x:v>0.16532012857266998</x:v>
      </x:c>
      <x:c r="I803" s="18">
        <x:v>0.52192667145937999</x:v>
      </x:c>
      <x:c r="J803" s="18">
        <x:v>0.58983164421999001</x:v>
      </x:c>
      <x:c r="K803" s="19">
        <x:v>0.25121868327348001</x:v>
      </x:c>
      <x:c r="L803" s="19">
        <x:v>0.25121868327348001</x:v>
      </x:c>
      <x:c r="M803" s="18">
        <x:v>0.34288463902643995</x:v>
      </x:c>
      <x:c r="N803" s="18">
        <x:v>0.34288463902643995</x:v>
      </x:c>
      <x:c r="O803" s="13">
        <x:v>1.3323893652745649</x:v>
      </x:c>
      <x:c r="P803" s="26" t="n">
        <x:v>1.5841</x:v>
      </x:c>
      <x:c r="Q803" s="26" t="n">
        <x:v>1.5935</x:v>
      </x:c>
    </x:row>
    <x:row r="804">
      <x:c r="A804" s="9">
        <x:v>45037</x:v>
      </x:c>
      <x:c r="B804" s="8">
        <x:v>83.179864947821002</x:v>
      </x:c>
      <x:c r="C804" s="8">
        <x:v>52.55391600454</x:v>
      </x:c>
      <x:c r="D804" s="8">
        <x:v>54.769230769231001</x:v>
      </x:c>
      <x:c r="E804" s="8">
        <x:v>152.5</x:v>
      </x:c>
      <x:c r="F804" s="23">
        <x:v>1.8575075293039798</x:v>
      </x:c>
      <x:c r="G804" s="18">
        <x:v>0.21155690537083999</x:v>
      </x:c>
      <x:c r="H804" s="18">
        <x:v>0.16471201459474</x:v>
      </x:c>
      <x:c r="I804" s="18">
        <x:v>0.51737359213995004</x:v>
      </x:c>
      <x:c r="J804" s="18">
        <x:v>0.58447106129269</x:v>
      </x:c>
      <x:c r="K804" s="19">
        <x:v>0.25091742764951996</x:v>
      </x:c>
      <x:c r="L804" s="19">
        <x:v>0.25091742764951996</x:v>
      </x:c>
      <x:c r="M804" s="18">
        <x:v>0.33958324674963003</x:v>
      </x:c>
      <x:c r="N804" s="18">
        <x:v>0.33958324674963003</x:v>
      </x:c>
      <x:c r="O804" s="13">
        <x:v>1.3006336524246014</x:v>
      </x:c>
      <x:c r="P804" s="26" t="n">
        <x:v>1.5844</x:v>
      </x:c>
      <x:c r="Q804" s="26" t="n">
        <x:v>1.5881</x:v>
      </x:c>
    </x:row>
    <x:row r="805">
      <x:c r="A805" s="9">
        <x:v>45040</x:v>
      </x:c>
      <x:c r="B805" s="8">
        <x:v>81.522406384285006</x:v>
      </x:c>
      <x:c r="C805" s="8">
        <x:v>52.383654937571002</x:v>
      </x:c>
      <x:c r="D805" s="8">
        <x:v>55.846153846154003</x:v>
      </x:c>
      <x:c r="E805" s="8">
        <x:v>151.865234375</x:v>
      </x:c>
      <x:c r="F805" s="23">
        <x:v>1.8540436238575251</x:v>
      </x:c>
      <x:c r="G805" s="18">
        <x:v>0.19253516624041001</x:v>
      </x:c>
      <x:c r="H805" s="18">
        <x:v>0.14507862045</x:v>
      </x:c>
      <x:c r="I805" s="18">
        <x:v>0.48118859333812997</x:v>
      </x:c>
      <x:c r="J805" s="18">
        <x:v>0.55272635900845002</x:v>
      </x:c>
      <x:c r="K805" s="19">
        <x:v>0.21671851056028998</x:v>
      </x:c>
      <x:c r="L805" s="19">
        <x:v>0.21671851056028998</x:v>
      </x:c>
      <x:c r="M805" s="18">
        <x:v>0.30005172961962001</x:v>
      </x:c>
      <x:c r="N805" s="18">
        <x:v>0.30005172961962001</x:v>
      </x:c>
      <x:c r="O805" s="13">
        <x:v>1.2937111835557951</x:v>
      </x:c>
      <x:c r="P805" s="26" t="n">
        <x:v>1.5859</x:v>
      </x:c>
      <x:c r="Q805" s="26" t="n">
        <x:v>1.5848</x:v>
      </x:c>
    </x:row>
    <x:row r="806">
      <x:c r="A806" s="9">
        <x:v>45041</x:v>
      </x:c>
      <x:c r="B806" s="8">
        <x:v>81.829343155309999</x:v>
      </x:c>
      <x:c r="C806" s="8">
        <x:v>51.872871736663001</x:v>
      </x:c>
      <x:c r="D806" s="8">
        <x:v>56.692307692307999</x:v>
      </x:c>
      <x:c r="E806" s="8">
        <x:v>153.3984375</x:v>
      </x:c>
      <x:c r="F806" s="23">
        <x:v>1.8594824002107024</x:v>
      </x:c>
      <x:c r="G806" s="18">
        <x:v>0.18454283887468001</x:v>
      </x:c>
      <x:c r="H806" s="18">
        <x:v>0.13439318912345</x:v>
      </x:c>
      <x:c r="I806" s="18">
        <x:v>0.46980589503954001</x:v>
      </x:c>
      <x:c r="J806" s="18">
        <x:v>0.54904095827969002</x:v>
      </x:c>
      <x:c r="K806" s="19">
        <x:v>0.20805294310272998</x:v>
      </x:c>
      <x:c r="L806" s="19">
        <x:v>0.20805294310272998</x:v>
      </x:c>
      <x:c r="M806" s="18">
        <x:v>0.29790035046176999</x:v>
      </x:c>
      <x:c r="N806" s="18">
        <x:v>0.29790035046176999</x:v>
      </x:c>
      <x:c r="O806" s="13">
        <x:v>1.2746707951509637</x:v>
      </x:c>
      <x:c r="P806" s="26" t="n">
        <x:v>1.5862</x:v>
      </x:c>
      <x:c r="Q806" s="26" t="n">
        <x:v>1.5979</x:v>
      </x:c>
    </x:row>
    <x:row r="807">
      <x:c r="A807" s="9">
        <x:v>45042</x:v>
      </x:c>
      <x:c r="B807" s="8">
        <x:v>77.470841006753005</x:v>
      </x:c>
      <x:c r="C807" s="8">
        <x:v>47.502837684448998</x:v>
      </x:c>
      <x:c r="D807" s="8">
        <x:v>54.923076923076998</x:v>
      </x:c>
      <x:c r="E807" s="8">
        <x:v>144.306640625</x:v>
      </x:c>
      <x:c r="F807" s="23">
        <x:v>1.8105084905981974</x:v>
      </x:c>
      <x:c r="G807" s="18">
        <x:v>0.18054667519181999</x:v>
      </x:c>
      <x:c r="H807" s="18">
        <x:v>0.12631396055946001</x:v>
      </x:c>
      <x:c r="I807" s="18">
        <x:v>0.44811885933381002</x:v>
      </x:c>
      <x:c r="J807" s="18">
        <x:v>0.53053019522501998</x:v>
      </x:c>
      <x:c r="K807" s="19">
        <x:v>0.18613252337466002</x:v>
      </x:c>
      <x:c r="L807" s="19">
        <x:v>0.18613252337466002</x:v>
      </x:c>
      <x:c r="M807" s="18">
        <x:v>0.26979581207414</x:v>
      </x:c>
      <x:c r="N807" s="18">
        <x:v>0.26979581207414</x:v>
      </x:c>
      <x:c r="O807" s="13">
        <x:v>1.2826129352861688</x:v>
      </x:c>
      <x:c r="P807" s="26" t="n">
        <x:v>1.5866</x:v>
      </x:c>
      <x:c r="Q807" s="26" t="n">
        <x:v>1.6</x:v>
      </x:c>
    </x:row>
    <x:row r="808">
      <x:c r="A808" s="9">
        <x:v>45043</x:v>
      </x:c>
      <x:c r="B808" s="8">
        <x:v>73.971761817065996</x:v>
      </x:c>
      <x:c r="C808" s="8">
        <x:v>44.381384790010998</x:v>
      </x:c>
      <x:c r="D808" s="8">
        <x:v>47.846153846154003</x:v>
      </x:c>
      <x:c r="E808" s="8">
        <x:v>134.66796875</x:v>
      </x:c>
      <x:c r="F808" s="23">
        <x:v>1.7521681730080774</x:v>
      </x:c>
      <x:c r="G808" s="18">
        <x:v>0.17463235294118001</x:v>
      </x:c>
      <x:c r="H808" s="18">
        <x:v>0.13109199895752</x:v>
      </x:c>
      <x:c r="I808" s="18">
        <x:v>0.46022046489335999</x:v>
      </x:c>
      <x:c r="J808" s="18">
        <x:v>0.54309406155974993</x:v>
      </x:c>
      <x:c r="K808" s="19">
        <x:v>0.18993374028859</x:v>
      </x:c>
      <x:c r="L808" s="19">
        <x:v>0.18993374028859</x:v>
      </x:c>
      <x:c r="M808" s="18">
        <x:v>0.28599856168018001</x:v>
      </x:c>
      <x:c r="N808" s="18">
        <x:v>0.28599856168018001</x:v>
      </x:c>
      <x:c r="O808" s="13">
        <x:v>1.2848905900728937</x:v>
      </x:c>
      <x:c r="P808" s="26" t="n">
        <x:v>1.5884</x:v>
      </x:c>
      <x:c r="Q808" s="26" t="n">
        <x:v>1.6029</x:v>
      </x:c>
    </x:row>
    <x:row r="809">
      <x:c r="A809" s="9">
        <x:v>45044</x:v>
      </x:c>
      <x:c r="B809" s="8">
        <x:v>80.417434008594</x:v>
      </x:c>
      <x:c r="C809" s="8">
        <x:v>49.489216799091999</x:v>
      </x:c>
      <x:c r="D809" s="8">
        <x:v>56</x:v>
      </x:c>
      <x:c r="E809" s="8">
        <x:v>147.5</x:v>
      </x:c>
      <x:c r="F809" s="23">
        <x:v>1.8335166270192151</x:v>
      </x:c>
      <x:c r="G809" s="18">
        <x:v>0.18350383631713998</x:v>
      </x:c>
      <x:c r="H809" s="18">
        <x:v>0.14186430370949998</x:v>
      </x:c>
      <x:c r="I809" s="18">
        <x:v>0.46573208722741</x:v>
      </x:c>
      <x:c r="J809" s="18">
        <x:v>0.54870592179368005</x:v>
      </x:c>
      <x:c r="K809" s="19">
        <x:v>0.19156696215021998</x:v>
      </x:c>
      <x:c r="L809" s="19">
        <x:v>0.19156696215021998</x:v>
      </x:c>
      <x:c r="M809" s="18">
        <x:v>0.27809232361748998</x:v>
      </x:c>
      <x:c r="N809" s="18">
        <x:v>0.27809232361748998</x:v>
      </x:c>
      <x:c r="O809" s="13">
        <x:v>1.3008490052247075</x:v>
      </x:c>
      <x:c r="P809" s="26" t="n">
        <x:v>1.5885</x:v>
      </x:c>
      <x:c r="Q809" s="26" t="n">
        <x:v>1.5908</x:v>
      </x:c>
    </x:row>
    <x:row r="810">
      <x:c r="A810" s="9">
        <x:v>45050</x:v>
      </x:c>
      <x:c r="B810" s="8">
        <x:v>80.049109883363997</x:v>
      </x:c>
      <x:c r="C810" s="8">
        <x:v>48.410896708286003</x:v>
      </x:c>
      <x:c r="D810" s="8">
        <x:v>60.230769230768999</x:v>
      </x:c>
      <x:c r="E810" s="8">
        <x:v>141.19140625</x:v>
      </x:c>
      <x:c r="F810" s="23">
        <x:v>1.8247054551810475</x:v>
      </x:c>
      <x:c r="G810" s="18">
        <x:v>0.19429347826086998</x:v>
      </x:c>
      <x:c r="H810" s="18">
        <x:v>0.14794544348883998</x:v>
      </x:c>
      <x:c r="I810" s="18">
        <x:v>0.47735442127966005</x:v>
      </x:c>
      <x:c r="J810" s="18">
        <x:v>0.55381522749151002</x:v>
      </x:c>
      <x:c r="K810" s="19">
        <x:v>0.20769977472739998</x:v>
      </x:c>
      <x:c r="L810" s="19">
        <x:v>0.20769977472739998</x:v>
      </x:c>
      <x:c r="M810" s="18">
        <x:v>0.30899196091099002</x:v>
      </x:c>
      <x:c r="N810" s="18">
        <x:v>0.30899196091099002</x:v>
      </x:c>
      <x:c r="O810" s="13">
        <x:v>1.3049568449294251</x:v>
      </x:c>
      <x:c r="P810" s="26" t="n">
        <x:v>1.5904</x:v>
      </x:c>
      <x:c r="Q810" s="26" t="n">
        <x:v>1.6246</x:v>
      </x:c>
    </x:row>
    <x:row r="811">
      <x:c r="A811" s="9">
        <x:v>45051</x:v>
      </x:c>
      <x:c r="B811" s="8">
        <x:v>78.821362799262999</x:v>
      </x:c>
      <x:c r="C811" s="8">
        <x:v>46.538024971623003</x:v>
      </x:c>
      <x:c r="D811" s="8">
        <x:v>56.384615384615003</x:v>
      </x:c>
      <x:c r="E811" s="8">
        <x:v>133.798828125</x:v>
      </x:c>
      <x:c r="F811" s="23">
        <x:v>1.7888570782012525</x:v>
      </x:c>
      <x:c r="G811" s="18">
        <x:v>0.19900895140665001</x:v>
      </x:c>
      <x:c r="H811" s="18">
        <x:v>0.14473112674833</x:v>
      </x:c>
      <x:c r="I811" s="18">
        <x:v>0.48274622573687997</x:v>
      </x:c>
      <x:c r="J811" s="18">
        <x:v>0.55398274569593997</x:v>
      </x:c>
      <x:c r="K811" s="19">
        <x:v>0.20961549895609</x:v>
      </x:c>
      <x:c r="L811" s="19">
        <x:v>0.20961549895609</x:v>
      </x:c>
      <x:c r="M811" s="18">
        <x:v>0.31997735596770999</x:v>
      </x:c>
      <x:c r="N811" s="18">
        <x:v>0.31997735596770999</x:v>
      </x:c>
      <x:c r="O811" s="13">
        <x:v>1.2925557733487913</x:v>
      </x:c>
      <x:c r="P811" s="26" t="n">
        <x:v>1.592</x:v>
      </x:c>
      <x:c r="Q811" s="26" t="n">
        <x:v>1.6321</x:v>
      </x:c>
    </x:row>
    <x:row r="812">
      <x:c r="A812" s="9">
        <x:v>45054</x:v>
      </x:c>
      <x:c r="B812" s="8">
        <x:v>80.110497237569007</x:v>
      </x:c>
      <x:c r="C812" s="8">
        <x:v>47.786606129398002</x:v>
      </x:c>
      <x:c r="D812" s="8">
        <x:v>57.538461538462002</x:v>
      </x:c>
      <x:c r="E812" s="8">
        <x:v>136.81640625</x:v>
      </x:c>
      <x:c r="F812" s="23">
        <x:v>1.8056299278885726</x:v>
      </x:c>
      <x:c r="G812" s="18">
        <x:v>0.19421355498720999</x:v>
      </x:c>
      <x:c r="H812" s="18">
        <x:v>0.13760750586396001</x:v>
      </x:c>
      <x:c r="I812" s="18">
        <x:v>0.46932662353223004</x:v>
      </x:c>
      <x:c r="J812" s="18">
        <x:v>0.53505318705305005</x:v>
      </x:c>
      <x:c r="K812" s="19">
        <x:v>0.19518838850066</x:v>
      </x:c>
      <x:c r="L812" s="19">
        <x:v>0.19518838850066</x:v>
      </x:c>
      <x:c r="M812" s="18">
        <x:v>0.30693426917627997</x:v>
      </x:c>
      <x:c r="N812" s="18">
        <x:v>0.30693426917627997</x:v>
      </x:c>
      <x:c r="O812" s="13">
        <x:v>1.3014647954370338</x:v>
      </x:c>
      <x:c r="P812" s="26" t="n">
        <x:v>1.5926</x:v>
      </x:c>
      <x:c r="Q812" s="26" t="n">
        <x:v>1.6148</x:v>
      </x:c>
    </x:row>
    <x:row r="813">
      <x:c r="A813" s="9">
        <x:v>45055</x:v>
      </x:c>
      <x:c r="B813" s="8">
        <x:v>78.330263965623004</x:v>
      </x:c>
      <x:c r="C813" s="8">
        <x:v>45.232690124858003</x:v>
      </x:c>
      <x:c r="D813" s="8">
        <x:v>54.230769230768999</x:v>
      </x:c>
      <x:c r="E813" s="8">
        <x:v>138.212890625</x:v>
      </x:c>
      <x:c r="F813" s="23">
        <x:v>1.7900165348656252</x:v>
      </x:c>
      <x:c r="G813" s="18">
        <x:v>0.20851982097187002</x:v>
      </x:c>
      <x:c r="H813" s="18">
        <x:v>0.14273303796369</x:v>
      </x:c>
      <x:c r="I813" s="18">
        <x:v>0.47675533189552</x:v>
      </x:c>
      <x:c r="J813" s="18">
        <x:v>0.54677946228851004</x:v>
      </x:c>
      <x:c r="K813" s="19">
        <x:v>0.20396266736697999</x:v>
      </x:c>
      <x:c r="L813" s="19">
        <x:v>0.20396266736697999</x:v>
      </x:c>
      <x:c r="M813" s="18">
        <x:v>0.31450268782135998</x:v>
      </x:c>
      <x:c r="N813" s="18">
        <x:v>0.31450268782135998</x:v>
      </x:c>
      <x:c r="O813" s="13">
        <x:v>1.2846415103633451</x:v>
      </x:c>
      <x:c r="P813" s="26" t="n">
        <x:v>1.5929</x:v>
      </x:c>
      <x:c r="Q813" s="26" t="n">
        <x:v>1.6181</x:v>
      </x:c>
    </x:row>
    <x:row r="814">
      <x:c r="A814" s="9">
        <x:v>45056</x:v>
      </x:c>
      <x:c r="B814" s="8">
        <x:v>76.856967464701995</x:v>
      </x:c>
      <x:c r="C814" s="8">
        <x:v>43.586833144153999</x:v>
      </x:c>
      <x:c r="D814" s="8">
        <x:v>54.076923076923002</x:v>
      </x:c>
      <x:c r="E814" s="8">
        <x:v>129.4140625</x:v>
      </x:c>
      <x:c r="F814" s="23">
        <x:v>1.7598369654644475</x:v>
      </x:c>
      <x:c r="G814" s="18">
        <x:v>0.19621163682864001</x:v>
      </x:c>
      <x:c r="H814" s="18">
        <x:v>0.12892016332203998</x:v>
      </x:c>
      <x:c r="I814" s="18">
        <x:v>0.46321591181404004</x:v>
      </x:c>
      <x:c r="J814" s="18">
        <x:v>0.53245665473019999</x:v>
      </x:c>
      <x:c r="K814" s="19">
        <x:v>0.18764101092988</x:v>
      </x:c>
      <x:c r="L814" s="19">
        <x:v>0.18764101092988</x:v>
      </x:c>
      <x:c r="M814" s="18">
        <x:v>0.29052284717603999</x:v>
      </x:c>
      <x:c r="N814" s="18">
        <x:v>0.29052284717603999</x:v>
      </x:c>
      <x:c r="O814" s="13">
        <x:v>1.2841754382231012</x:v>
      </x:c>
      <x:c r="P814" s="26" t="n">
        <x:v>1.5941</x:v>
      </x:c>
      <x:c r="Q814" s="26" t="n">
        <x:v>1.6233</x:v>
      </x:c>
    </x:row>
    <x:row r="815">
      <x:c r="A815" s="9">
        <x:v>45057</x:v>
      </x:c>
      <x:c r="B815" s="8">
        <x:v>76.488643339472006</x:v>
      </x:c>
      <x:c r="C815" s="8">
        <x:v>43.473325766175002</x:v>
      </x:c>
      <x:c r="D815" s="8">
        <x:v>54.846153846154003</x:v>
      </x:c>
      <x:c r="E815" s="8">
        <x:v>126.494140625</x:v>
      </x:c>
      <x:c r="F815" s="23">
        <x:v>1.7532556589420025</x:v>
      </x:c>
      <x:c r="G815" s="18">
        <x:v>0.18334398976982003</x:v>
      </x:c>
      <x:c r="H815" s="18">
        <x:v>0.12214403613935</x:v>
      </x:c>
      <x:c r="I815" s="18">
        <x:v>0.45746465372633999</x:v>
      </x:c>
      <x:c r="J815" s="18">
        <x:v>0.53094899073607993</x:v>
      </x:c>
      <x:c r="K815" s="19">
        <x:v>0.19045664000914</x:v>
      </x:c>
      <x:c r="L815" s="19">
        <x:v>0.19045664000914</x:v>
      </x:c>
      <x:c r="M815" s="18">
        <x:v>0.29929427769747002</x:v>
      </x:c>
      <x:c r="N815" s="18">
        <x:v>0.29929427769747002</x:v>
      </x:c>
      <x:c r="O815" s="13">
        <x:v>1.28536350196694</x:v>
      </x:c>
      <x:c r="P815" s="26" t="n">
        <x:v>1.5962</x:v>
      </x:c>
      <x:c r="Q815" s="26" t="n">
        <x:v>1.6244</x:v>
      </x:c>
    </x:row>
    <x:row r="816">
      <x:c r="A816" s="9">
        <x:v>45058</x:v>
      </x:c>
      <x:c r="B816" s="8">
        <x:v>74.647022713320993</x:v>
      </x:c>
      <x:c r="C816" s="8">
        <x:v>41.032917139614</x:v>
      </x:c>
      <x:c r="D816" s="8">
        <x:v>50.230769230768999</x:v>
      </x:c>
      <x:c r="E816" s="8">
        <x:v>126.71875</x:v>
      </x:c>
      <x:c r="F816" s="23">
        <x:v>1.73157364770926</x:v>
      </x:c>
      <x:c r="G816" s="18">
        <x:v>0.17998721227621001</x:v>
      </x:c>
      <x:c r="H816" s="18">
        <x:v>0.12214403613935</x:v>
      </x:c>
      <x:c r="I816" s="18">
        <x:v>0.45554756769710003</x:v>
      </x:c>
      <x:c r="J816" s="18">
        <x:v>0.52977636322796007</x:v>
      </x:c>
      <x:c r="K816" s="19">
        <x:v>0.18959616370155999</x:v>
      </x:c>
      <x:c r="L816" s="19">
        <x:v>0.18959616370155999</x:v>
      </x:c>
      <x:c r="M816" s="18">
        <x:v>0.30813025449588999</x:v>
      </x:c>
      <x:c r="N816" s="18">
        <x:v>0.30813025449588999</x:v>
      </x:c>
      <x:c r="O816" s="13">
        <x:v>1.2701006088801261</x:v>
      </x:c>
      <x:c r="P816" s="26" t="n">
        <x:v>1.5961</x:v>
      </x:c>
      <x:c r="Q816" s="26" t="n">
        <x:v>1.6156</x:v>
      </x:c>
    </x:row>
    <x:row r="817">
      <x:c r="A817" s="9">
        <x:v>45061</x:v>
      </x:c>
      <x:c r="B817" s="8">
        <x:v>74.217311233885994</x:v>
      </x:c>
      <x:c r="C817" s="8">
        <x:v>41.146424517593999</x:v>
      </x:c>
      <x:c r="D817" s="8">
        <x:v>47.769230769231001</x:v>
      </x:c>
      <x:c r="E817" s="8">
        <x:v>127.958984375</x:v>
      </x:c>
      <x:c r="F817" s="23">
        <x:v>1.7277298772392773</x:v>
      </x:c>
      <x:c r="G817" s="18">
        <x:v>0.16640025575448</x:v>
      </x:c>
      <x:c r="H817" s="18">
        <x:v>0.1083311614977</x:v>
      </x:c>
      <x:c r="I817" s="18">
        <x:v>0.43733525041936</x:v>
      </x:c>
      <x:c r="J817" s="18">
        <x:v>0.51469972367258998</x:v>
      </x:c>
      <x:c r="K817" s="19">
        <x:v>0.17404439671904001</x:v>
      </x:c>
      <x:c r="L817" s="19">
        <x:v>0.17404439671904001</x:v>
      </x:c>
      <x:c r="M817" s="18">
        <x:v>0.29297484312939998</x:v>
      </x:c>
      <x:c r="N817" s="18">
        <x:v>0.29297484312939998</x:v>
      </x:c>
      <x:c r="O817" s="13">
        <x:v>1.2817588325406861</x:v>
      </x:c>
      <x:c r="P817" s="26" t="n">
        <x:v>1.5961</x:v>
      </x:c>
      <x:c r="Q817" s="26" t="n">
        <x:v>1.6213</x:v>
      </x:c>
    </x:row>
    <x:row r="818">
      <x:c r="A818" s="9">
        <x:v>45062</x:v>
      </x:c>
      <x:c r="B818" s="8">
        <x:v>72.437077961940005</x:v>
      </x:c>
      <x:c r="C818" s="8">
        <x:v>39.046538024972001</x:v>
      </x:c>
      <x:c r="D818" s="8">
        <x:v>41.538461538462002</x:v>
      </x:c>
      <x:c r="E818" s="8">
        <x:v>123.49609375</x:v>
      </x:c>
      <x:c r="F818" s="23">
        <x:v>1.6912954281884351</x:v>
      </x:c>
      <x:c r="G818" s="18">
        <x:v>0.18190537084399</x:v>
      </x:c>
      <x:c r="H818" s="18">
        <x:v>0.12379463122230999</x:v>
      </x:c>
      <x:c r="I818" s="18">
        <x:v>0.44847831296428997</x:v>
      </x:c>
      <x:c r="J818" s="18">
        <x:v>0.52701231262352</x:v>
      </x:c>
      <x:c r="K818" s="19">
        <x:v>0.18301978809897002</x:v>
      </x:c>
      <x:c r="L818" s="19">
        <x:v>0.18301978809897002</x:v>
      </x:c>
      <x:c r="M818" s="18">
        <x:v>0.30342022823671999</x:v>
      </x:c>
      <x:c r="N818" s="18">
        <x:v>0.30342022823671999</x:v>
      </x:c>
      <x:c r="O818" s="13">
        <x:v>1.2722486335192187</x:v>
      </x:c>
      <x:c r="P818" s="26" t="n">
        <x:v>1.596</x:v>
      </x:c>
      <x:c r="Q818" s="26" t="n">
        <x:v>1.6172</x:v>
      </x:c>
    </x:row>
    <x:row r="819">
      <x:c r="A819" s="9">
        <x:v>45063</x:v>
      </x:c>
      <x:c r="B819" s="8">
        <x:v>72.928176795580001</x:v>
      </x:c>
      <x:c r="C819" s="8">
        <x:v>39.557321225880003</x:v>
      </x:c>
      <x:c r="D819" s="8">
        <x:v>41.384615384615003</x:v>
      </x:c>
      <x:c r="E819" s="8">
        <x:v>126.650390625</x:v>
      </x:c>
      <x:c r="F819" s="23">
        <x:v>1.7013012600776876</x:v>
      </x:c>
      <x:c r="G819" s="18">
        <x:v>0.17742966751918002</x:v>
      </x:c>
      <x:c r="H819" s="18">
        <x:v>0.1164972634871</x:v>
      </x:c>
      <x:c r="I819" s="18">
        <x:v>0.44045051521687001</x:v>
      </x:c>
      <x:c r="J819" s="18">
        <x:v>0.51846888350356002</x:v>
      </x:c>
      <x:c r="K819" s="19">
        <x:v>0.17051373685049001</x:v>
      </x:c>
      <x:c r="L819" s="19">
        <x:v>0.17051373685049001</x:v>
      </x:c>
      <x:c r="M819" s="18">
        <x:v>0.29205763236303001</x:v>
      </x:c>
      <x:c r="N819" s="18">
        <x:v>0.29205763236303001</x:v>
      </x:c>
      <x:c r="O819" s="13">
        <x:v>1.2773121186767837</x:v>
      </x:c>
      <x:c r="P819" s="26" t="n">
        <x:v>1.5958</x:v>
      </x:c>
      <x:c r="Q819" s="26" t="n">
        <x:v>1.6106</x:v>
      </x:c>
    </x:row>
    <x:row r="820">
      <x:c r="A820" s="9">
        <x:v>45064</x:v>
      </x:c>
      <x:c r="B820" s="8">
        <x:v>77.409453652547995</x:v>
      </x:c>
      <x:c r="C820" s="8">
        <x:v>43.246311010215997</x:v>
      </x:c>
      <x:c r="D820" s="8">
        <x:v>46.615384615384997</x:v>
      </x:c>
      <x:c r="E820" s="8">
        <x:v>141.142578125</x:v>
      </x:c>
      <x:c r="F820" s="23">
        <x:v>1.7710343185078723</x:v>
      </x:c>
      <x:c r="G820" s="18">
        <x:v>0.17471227621482999</x:v>
      </x:c>
      <x:c r="H820" s="18">
        <x:v>0.11449917470246</x:v>
      </x:c>
      <x:c r="I820" s="18">
        <x:v>0.44224778336927995</x:v>
      </x:c>
      <x:c r="J820" s="18">
        <x:v>0.51771505158365994</x:v>
      </x:c>
      <x:c r="K820" s="19">
        <x:v>0.17746386630006</x:v>
      </x:c>
      <x:c r="L820" s="19">
        <x:v>0.17746386630006</x:v>
      </x:c>
      <x:c r="M820" s="18">
        <x:v>0.30719746547195997</x:v>
      </x:c>
      <x:c r="N820" s="18">
        <x:v>0.30719746547195997</x:v>
      </x:c>
      <x:c r="O820" s="13">
        <x:v>1.2818285849364361</x:v>
      </x:c>
      <x:c r="P820" s="26" t="n">
        <x:v>1.5956</x:v>
      </x:c>
      <x:c r="Q820" s="26" t="n">
        <x:v>1.6079</x:v>
      </x:c>
    </x:row>
    <x:row r="821">
      <x:c r="A821" s="9">
        <x:v>45065</x:v>
      </x:c>
      <x:c r="B821" s="8">
        <x:v>77.532228360958001</x:v>
      </x:c>
      <x:c r="C821" s="8">
        <x:v>43.019296254257</x:v>
      </x:c>
      <x:c r="D821" s="8">
        <x:v>42.615384615384997</x:v>
      </x:c>
      <x:c r="E821" s="8">
        <x:v>139.19921875</x:v>
      </x:c>
      <x:c r="F821" s="23">
        <x:v>1.7559153199515001</x:v>
      </x:c>
      <x:c r="G821" s="18">
        <x:v>0.17479219948849001</x:v>
      </x:c>
      <x:c r="H821" s="18">
        <x:v>0.11832160542089999</x:v>
      </x:c>
      <x:c r="I821" s="18">
        <x:v>0.44224778336927995</x:v>
      </x:c>
      <x:c r="J821" s="18">
        <x:v>0.51872016088735995</x:v>
      </x:c>
      <x:c r="K821" s="19">
        <x:v>0.18262963413365998</x:v>
      </x:c>
      <x:c r="L821" s="19">
        <x:v>0.18262963413365998</x:v>
      </x:c>
      <x:c r="M821" s="18">
        <x:v>0.31764383102907001</x:v>
      </x:c>
      <x:c r="N821" s="18">
        <x:v>0.31764383102907001</x:v>
      </x:c>
      <x:c r="O821" s="13">
        <x:v>1.2818362229310614</x:v>
      </x:c>
      <x:c r="P821" s="26" t="n">
        <x:v>1.5961</x:v>
      </x:c>
      <x:c r="Q821" s="26" t="n">
        <x:v>1.6017</x:v>
      </x:c>
    </x:row>
    <x:row r="822">
      <x:c r="A822" s="9">
        <x:v>45068</x:v>
      </x:c>
      <x:c r="B822" s="8">
        <x:v>74.953959484346001</x:v>
      </x:c>
      <x:c r="C822" s="8">
        <x:v>41.203178206582997</x:v>
      </x:c>
      <x:c r="D822" s="8">
        <x:v>41.538461538462002</x:v>
      </x:c>
      <x:c r="E822" s="8">
        <x:v>133.095703125</x:v>
      </x:c>
      <x:c r="F822" s="23">
        <x:v>1.7269782558859776</x:v>
      </x:c>
      <x:c r="G822" s="18">
        <x:v>0.17287404092071998</x:v>
      </x:c>
      <x:c r="H822" s="18">
        <x:v>0.11519416210580999</x:v>
      </x:c>
      <x:c r="I822" s="18">
        <x:v>0.44164869398514001</x:v>
      </x:c>
      <x:c r="J822" s="18">
        <x:v>0.51947399288441998</x:v>
      </x:c>
      <x:c r="K822" s="19">
        <x:v>0.18596699534563998</x:v>
      </x:c>
      <x:c r="L822" s="19">
        <x:v>0.18596699534563998</x:v>
      </x:c>
      <x:c r="M822" s="18">
        <x:v>0.31678245143056</x:v>
      </x:c>
      <x:c r="N822" s="18">
        <x:v>0.31678245143056</x:v>
      </x:c>
      <x:c r="O822" s="13">
        <x:v>1.2849374105198075</x:v>
      </x:c>
      <x:c r="P822" s="26" t="n">
        <x:v>1.597</x:v>
      </x:c>
      <x:c r="Q822" s="26" t="n">
        <x:v>1.6076</x:v>
      </x:c>
    </x:row>
    <x:row r="823">
      <x:c r="A823" s="9">
        <x:v>45069</x:v>
      </x:c>
      <x:c r="B823" s="8">
        <x:v>72.498465316145001</x:v>
      </x:c>
      <x:c r="C823" s="8">
        <x:v>38.762769580022997</x:v>
      </x:c>
      <x:c r="D823" s="8">
        <x:v>37.153846153845997</x:v>
      </x:c>
      <x:c r="E823" s="8">
        <x:v>128.603515625</x:v>
      </x:c>
      <x:c r="F823" s="23">
        <x:v>1.692546491687535</x:v>
      </x:c>
      <x:c r="G823" s="18">
        <x:v>0.17766943734015</x:v>
      </x:c>
      <x:c r="H823" s="18">
        <x:v>0.12283902354269999</x:v>
      </x:c>
      <x:c r="I823" s="18">
        <x:v>0.44104960460100995</x:v>
      </x:c>
      <x:c r="J823" s="18">
        <x:v>0.52424826201907992</x:v>
      </x:c>
      <x:c r="K823" s="19">
        <x:v>0.18482940553792002</x:v>
      </x:c>
      <x:c r="L823" s="19">
        <x:v>0.18482940553792002</x:v>
      </x:c>
      <x:c r="M823" s="18">
        <x:v>0.32201707278984004</x:v>
      </x:c>
      <x:c r="N823" s="18">
        <x:v>0.32201707278984004</x:v>
      </x:c>
      <x:c r="O823" s="13">
        <x:v>1.2712335292727976</x:v>
      </x:c>
      <x:c r="P823" s="26" t="n">
        <x:v>1.598</x:v>
      </x:c>
      <x:c r="Q823" s="26" t="n">
        <x:v>1.5994</x:v>
      </x:c>
    </x:row>
    <x:row r="824">
      <x:c r="A824" s="9">
        <x:v>45070</x:v>
      </x:c>
      <x:c r="B824" s="8">
        <x:v>71.516267648864002</x:v>
      </x:c>
      <x:c r="C824" s="8">
        <x:v>39.330306469920998</x:v>
      </x:c>
      <x:c r="D824" s="8">
        <x:v>37.846153846154003</x:v>
      </x:c>
      <x:c r="E824" s="8">
        <x:v>129.62890625</x:v>
      </x:c>
      <x:c r="F824" s="23">
        <x:v>1.6958040855373473</x:v>
      </x:c>
      <x:c r="G824" s="18">
        <x:v>0.16160485933503999</x:v>
      </x:c>
      <x:c r="H824" s="18">
        <x:v>0.10963426287899</x:v>
      </x:c>
      <x:c r="I824" s="18">
        <x:v>0.42858854541097996</x:v>
      </x:c>
      <x:c r="J824" s="18">
        <x:v>0.51000921356297002</x:v>
      </x:c>
      <x:c r="K824" s="19">
        <x:v>0.17269886849961</x:v>
      </x:c>
      <x:c r="L824" s="19">
        <x:v>0.17269886849961</x:v>
      </x:c>
      <x:c r="M824" s="18">
        <x:v>0.30731680799759004</x:v>
      </x:c>
      <x:c r="N824" s="18">
        <x:v>0.30731680799759004</x:v>
      </x:c>
      <x:c r="O824" s="13">
        <x:v>1.2663391954635141</x:v>
      </x:c>
      <x:c r="P824" s="26" t="n">
        <x:v>1.5983</x:v>
      </x:c>
      <x:c r="Q824" s="26" t="n">
        <x:v>1.6094</x:v>
      </x:c>
    </x:row>
    <x:row r="825">
      <x:c r="A825" s="9">
        <x:v>45071</x:v>
      </x:c>
      <x:c r="B825" s="8">
        <x:v>70.104358502148997</x:v>
      </x:c>
      <x:c r="C825" s="8">
        <x:v>38.989784335982002</x:v>
      </x:c>
      <x:c r="D825" s="8">
        <x:v>34.538461538462002</x:v>
      </x:c>
      <x:c r="E825" s="8">
        <x:v>136.708984375</x:v>
      </x:c>
      <x:c r="F825" s="23">
        <x:v>1.7008539718789826</x:v>
      </x:c>
      <x:c r="G825" s="18">
        <x:v>0.14873721227620998</x:v>
      </x:c>
      <x:c r="H825" s="18">
        <x:v>9.8340717574494002E-2</x:v>
      </x:c>
      <x:c r="I825" s="18">
        <x:v>0.42115983704769</x:v>
      </x:c>
      <x:c r="J825" s="18">
        <x:v>0.50138202534080001</x:v>
      </x:c>
      <x:c r="K825" s="19">
        <x:v>0.16995564782892</x:v>
      </x:c>
      <x:c r="L825" s="19">
        <x:v>0.16995564782892</x:v>
      </x:c>
      <x:c r="M825" s="18">
        <x:v>0.31059123790554</x:v>
      </x:c>
      <x:c r="N825" s="18">
        <x:v>0.31059123790554</x:v>
      </x:c>
      <x:c r="O825" s="13">
        <x:v>1.2650323832113151</x:v>
      </x:c>
      <x:c r="P825" s="26" t="n">
        <x:v>1.5982</x:v>
      </x:c>
      <x:c r="Q825" s="26" t="n">
        <x:v>1.6047</x:v>
      </x:c>
    </x:row>
    <x:row r="826">
      <x:c r="A826" s="9">
        <x:v>45072</x:v>
      </x:c>
      <x:c r="B826" s="8">
        <x:v>73.357888275015</x:v>
      </x:c>
      <x:c r="C826" s="8">
        <x:v>42.054483541430002</x:v>
      </x:c>
      <x:c r="D826" s="8">
        <x:v>41.692307692307999</x:v>
      </x:c>
      <x:c r="E826" s="8">
        <x:v>141.904296875</x:v>
      </x:c>
      <x:c r="F826" s="23">
        <x:v>1.7475224409593824</x:v>
      </x:c>
      <x:c r="G826" s="18">
        <x:v>0.14681905370844001</x:v>
      </x:c>
      <x:c r="H826" s="18">
        <x:v>9.8775084701590007E-2</x:v>
      </x:c>
      <x:c r="I826" s="18">
        <x:v>0.42008147615623997</x:v>
      </x:c>
      <x:c r="J826" s="18">
        <x:v>0.49836669742973</x:v>
      </x:c>
      <x:c r="K826" s="19">
        <x:v>0.16776748045143999</x:v>
      </x:c>
      <x:c r="L826" s="19">
        <x:v>0.16776748045143999</x:v>
      </x:c>
      <x:c r="M826" s="18">
        <x:v>0.31034089639582002</x:v>
      </x:c>
      <x:c r="N826" s="18">
        <x:v>0.31034089639582002</x:v>
      </x:c>
      <x:c r="O826" s="13">
        <x:v>1.27333716769312</x:v>
      </x:c>
      <x:c r="P826" s="26" t="n">
        <x:v>1.5979</x:v>
      </x:c>
      <x:c r="Q826" s="26" t="n">
        <x:v>1.5963</x:v>
      </x:c>
    </x:row>
    <x:row r="827">
      <x:c r="A827" s="9">
        <x:v>45075</x:v>
      </x:c>
      <x:c r="B827" s="8">
        <x:v>74.831184775935995</x:v>
      </x:c>
      <x:c r="C827" s="8">
        <x:v>42.792281498297001</x:v>
      </x:c>
      <x:c r="D827" s="8">
        <x:v>43.153846153845997</x:v>
      </x:c>
      <x:c r="E827" s="8">
        <x:v>143.408203125</x:v>
      </x:c>
      <x:c r="F827" s="23">
        <x:v>1.7604637888826975</x:v>
      </x:c>
      <x:c r="G827" s="18">
        <x:v>0.14833759590793</x:v>
      </x:c>
      <x:c r="H827" s="18">
        <x:v>0.10277126227087001</x:v>
      </x:c>
      <x:c r="I827" s="18">
        <x:v>0.43350107836089002</x:v>
      </x:c>
      <x:c r="J827" s="18">
        <x:v>0.50950665887254998</x:v>
      </x:c>
      <x:c r="K827" s="19">
        <x:v>0.17592410535378999</x:v>
      </x:c>
      <x:c r="L827" s="19">
        <x:v>0.17592410535378999</x:v>
      </x:c>
      <x:c r="M827" s="18">
        <x:v>0.32036626771256999</x:v>
      </x:c>
      <x:c r="N827" s="18">
        <x:v>0.32036626771256999</x:v>
      </x:c>
      <x:c r="O827" s="13">
        <x:v>1.2703420761050013</x:v>
      </x:c>
      <x:c r="P827" s="26" t="n">
        <x:v>1.5984</x:v>
      </x:c>
      <x:c r="Q827" s="26" t="n">
        <x:v>1.5938</x:v>
      </x:c>
    </x:row>
    <x:row r="828">
      <x:c r="A828" s="9">
        <x:v>45076</x:v>
      </x:c>
      <x:c r="B828" s="8">
        <x:v>78.514426028238006</x:v>
      </x:c>
      <x:c r="C828" s="8">
        <x:v>46.765039727582</x:v>
      </x:c>
      <x:c r="D828" s="8">
        <x:v>50.692307692307999</x:v>
      </x:c>
      <x:c r="E828" s="8">
        <x:v>152.001953125</x:v>
      </x:c>
      <x:c r="F828" s="23">
        <x:v>1.8199343164328201</x:v>
      </x:c>
      <x:c r="G828" s="18">
        <x:v>0.1463395140665</x:v>
      </x:c>
      <x:c r="H828" s="18">
        <x:v>9.5473894535660991E-2</x:v>
      </x:c>
      <x:c r="I828" s="18">
        <x:v>0.43110472082435003</x:v>
      </x:c>
      <x:c r="J828" s="18">
        <x:v>0.51051176817624</x:v>
      </x:c>
      <x:c r="K828" s="19">
        <x:v>0.17371616083468999</x:v>
      </x:c>
      <x:c r="L828" s="19">
        <x:v>0.17371616083468999</x:v>
      </x:c>
      <x:c r="M828" s="18">
        <x:v>0.31593719478394</x:v>
      </x:c>
      <x:c r="N828" s="18">
        <x:v>0.31593719478394</x:v>
      </x:c>
      <x:c r="O828" s="13">
        <x:v>1.276183459484924</x:v>
      </x:c>
      <x:c r="P828" s="26" t="n">
        <x:v>1.5988</x:v>
      </x:c>
      <x:c r="Q828" s="26" t="n">
        <x:v>1.5912</x:v>
      </x:c>
    </x:row>
    <x:row r="829">
      <x:c r="A829" s="9">
        <x:v>45077</x:v>
      </x:c>
      <x:c r="B829" s="8">
        <x:v>78.759975445058004</x:v>
      </x:c>
      <x:c r="C829" s="8">
        <x:v>48.013620885358002</x:v>
      </x:c>
      <x:c r="D829" s="8">
        <x:v>52.384615384615003</x:v>
      </x:c>
      <x:c r="E829" s="8">
        <x:v>155.966796875</x:v>
      </x:c>
      <x:c r="F829" s="23">
        <x:v>1.8378125214750776</x:v>
      </x:c>
      <x:c r="G829" s="18">
        <x:v>0.14761828644500999</x:v>
      </x:c>
      <x:c r="H829" s="18">
        <x:v>9.7645730171141004E-2</x:v>
      </x:c>
      <x:c r="I829" s="18">
        <x:v>0.44009106158639</x:v>
      </x:c>
      <x:c r="J829" s="18">
        <x:v>0.51486724187701005</x:v>
      </x:c>
      <x:c r="K829" s="19">
        <x:v>0.17916825713085999</x:v>
      </x:c>
      <x:c r="L829" s="19">
        <x:v>0.17916825713085999</x:v>
      </x:c>
      <x:c r="M829" s="18">
        <x:v>0.32545442076906</x:v>
      </x:c>
      <x:c r="N829" s="18">
        <x:v>0.32545442076906</x:v>
      </x:c>
      <x:c r="O829" s="13">
        <x:v>1.2731691233435716</x:v>
      </x:c>
      <x:c r="P829" s="26" t="n">
        <x:v>1.5992</x:v>
      </x:c>
      <x:c r="Q829" s="26" t="n">
        <x:v>1.6116</x:v>
      </x:c>
    </x:row>
    <x:row r="830">
      <x:c r="A830" s="9">
        <x:v>45078</x:v>
      </x:c>
      <x:c r="B830" s="8">
        <x:v>80.847145488029</x:v>
      </x:c>
      <x:c r="C830" s="8">
        <x:v>48.240635641316999</x:v>
      </x:c>
      <x:c r="D830" s="8">
        <x:v>58.076923076923002</x:v>
      </x:c>
      <x:c r="E830" s="8">
        <x:v>156.201171875</x:v>
      </x:c>
      <x:c r="F830" s="23">
        <x:v>1.8584146902031726</x:v>
      </x:c>
      <x:c r="G830" s="18">
        <x:v>0.13746803069054001</x:v>
      </x:c>
      <x:c r="H830" s="18">
        <x:v>9.1217096690121999E-2</x:v>
      </x:c>
      <x:c r="I830" s="18">
        <x:v>0.44152887610832003</x:v>
      </x:c>
      <x:c r="J830" s="18">
        <x:v>0.51210319127256998</x:v>
      </x:c>
      <x:c r="K830" s="20">
        <x:v>0.17866172160287</x:v>
      </x:c>
      <x:c r="L830" s="20">
        <x:v>0.17866172160287</x:v>
      </x:c>
      <x:c r="M830" s="18">
        <x:v>0.32285617439063996</x:v>
      </x:c>
      <x:c r="N830" s="18">
        <x:v>0.32285617439063996</x:v>
      </x:c>
      <x:c r="O830" s="13">
        <x:v>1.2754481766009285</x:v>
      </x:c>
      <x:c r="P830" s="26" t="n">
        <x:v>1.5999</x:v>
      </x:c>
      <x:c r="Q830" s="26" t="n">
        <x:v>1.6108</x:v>
      </x:c>
    </x:row>
    <x:row r="831">
      <x:c r="A831" s="9">
        <x:v>45079</x:v>
      </x:c>
      <x:c r="B831" s="8">
        <x:v>80.478821362798996</x:v>
      </x:c>
      <x:c r="C831" s="8">
        <x:v>47.44608399546</x:v>
      </x:c>
      <x:c r="D831" s="8">
        <x:v>56.076923076923002</x:v>
      </x:c>
      <x:c r="E831" s="8">
        <x:v>152.333984375</x:v>
      </x:c>
      <x:c r="F831" s="23">
        <x:v>1.8408395320254551</x:v>
      </x:c>
      <x:c r="G831" s="18">
        <x:v>0.13954603580563002</x:v>
      </x:c>
      <x:c r="H831" s="18">
        <x:v>9.5647641386500004E-2</x:v>
      </x:c>
      <x:c r="I831" s="18">
        <x:v>0.43913251857177005</x:v>
      </x:c>
      <x:c r="J831" s="18">
        <x:v>0.50967417715412999</x:v>
      </x:c>
      <x:c r="K831" s="21">
        <x:v>0.17866172160287008</x:v>
      </x:c>
      <x:c r="L831" s="21">
        <x:v>0.18417676983740705</x:v>
      </x:c>
      <x:c r="M831" s="18">
        <x:v>0.32837327422455997</x:v>
      </x:c>
      <x:c r="N831" s="18">
        <x:v>0.32837327422455997</x:v>
      </x:c>
      <x:c r="O831" s="13">
        <x:v>1.2841955980855158</x:v>
      </x:c>
      <x:c r="P831" s="26" t="n">
        <x:v>1.5996</x:v>
      </x:c>
      <x:c r="Q831" s="26" t="n">
        <x:v>1.6173</x:v>
      </x:c>
    </x:row>
    <x:row r="832">
      <x:c r="A832" s="9">
        <x:v>45082</x:v>
      </x:c>
      <x:c r="B832" s="8">
        <x:v>81.952117863720005</x:v>
      </x:c>
      <x:c r="C832" s="8">
        <x:v>48.808172531215</x:v>
      </x:c>
      <x:c r="D832" s="8">
        <x:v>57.615384615384997</x:v>
      </x:c>
      <x:c r="E832" s="8">
        <x:v>154.130859375</x:v>
      </x:c>
      <x:c r="F832" s="23">
        <x:v>1.8562663359633</x:v>
      </x:c>
      <x:c r="G832" s="18">
        <x:v>0.15329283887468001</x:v>
      </x:c>
      <x:c r="H832" s="18">
        <x:v>0.11050299713317999</x:v>
      </x:c>
      <x:c r="I832" s="18">
        <x:v>0.44739995207284999</x:v>
      </x:c>
      <x:c r="J832" s="18">
        <x:v>0.51805008799250996</x:v>
      </x:c>
      <x:c r="K832" s="21">
        <x:v>0.17889745394719059</x:v>
      </x:c>
      <x:c r="L832" s="21">
        <x:v>0.19352837336553486</x:v>
      </x:c>
      <x:c r="M832" s="18">
        <x:v>0.33594654064909002</x:v>
      </x:c>
      <x:c r="N832" s="18">
        <x:v>0.33594654064909002</x:v>
      </x:c>
      <x:c r="O832" s="13">
        <x:v>1.2846936187860996</x:v>
      </x:c>
      <x:c r="P832" s="26" t="n">
        <x:v>1.6002</x:v>
      </x:c>
      <x:c r="Q832" s="26" t="n">
        <x:v>1.6001</x:v>
      </x:c>
    </x:row>
    <x:row r="833">
      <x:c r="A833" s="9">
        <x:v>45083</x:v>
      </x:c>
      <x:c r="B833" s="8">
        <x:v>78.882750153467995</x:v>
      </x:c>
      <x:c r="C833" s="8">
        <x:v>45.573212258797</x:v>
      </x:c>
      <x:c r="D833" s="8">
        <x:v>54.384615384615003</x:v>
      </x:c>
      <x:c r="E833" s="8">
        <x:v>146.298828125</x:v>
      </x:c>
      <x:c r="F833" s="23">
        <x:v>1.8128485148047</x:v>
      </x:c>
      <x:c r="G833" s="18">
        <x:v>0.14785805626598</x:v>
      </x:c>
      <x:c r="H833" s="18">
        <x:v>0.10685431326556999</x:v>
      </x:c>
      <x:c r="I833" s="18">
        <x:v>0.44200814761562002</x:v>
      </x:c>
      <x:c r="J833" s="18">
        <x:v>0.51930647460282997</x:v>
      </x:c>
      <x:c r="K833" s="21">
        <x:v>0.17889745394719059</x:v>
      </x:c>
      <x:c r="L833" s="21">
        <x:v>0.1928090192479861</x:v>
      </x:c>
      <x:c r="M833" s="18">
        <x:v>0.34490774267181001</x:v>
      </x:c>
      <x:c r="N833" s="18">
        <x:v>0.34490774267181001</x:v>
      </x:c>
      <x:c r="O833" s="13">
        <x:v>1.2650585065436362</x:v>
      </x:c>
      <x:c r="P833" s="26" t="n">
        <x:v>1.6008</x:v>
      </x:c>
      <x:c r="Q833" s="26" t="n">
        <x:v>1.6092</x:v>
      </x:c>
    </x:row>
    <x:row r="834">
      <x:c r="A834" s="9">
        <x:v>45084</x:v>
      </x:c>
      <x:c r="B834" s="8">
        <x:v>78.698588090852994</x:v>
      </x:c>
      <x:c r="C834" s="8">
        <x:v>45.743473325765997</x:v>
      </x:c>
      <x:c r="D834" s="8">
        <x:v>58.769230769231001</x:v>
      </x:c>
      <x:c r="E834" s="8">
        <x:v>146.962890625</x:v>
      </x:c>
      <x:c r="F834" s="23">
        <x:v>1.825435457027125</x:v>
      </x:c>
      <x:c r="G834" s="18">
        <x:v>0.13650895140665001</x:v>
      </x:c>
      <x:c r="H834" s="18">
        <x:v>9.7037616193206E-2</x:v>
      </x:c>
      <x:c r="I834" s="18">
        <x:v>0.41361131080756997</x:v>
      </x:c>
      <x:c r="J834" s="18">
        <x:v>0.49535136951865</x:v>
      </x:c>
      <x:c r="K834" s="21">
        <x:v>0.17877958777503045</x:v>
      </x:c>
      <x:c r="L834" s="21">
        <x:v>0.16679237866332342</x:v>
      </x:c>
      <x:c r="M834" s="18">
        <x:v>0.31619341899233</x:v>
      </x:c>
      <x:c r="N834" s="18">
        <x:v>0.31619341899233</x:v>
      </x:c>
      <x:c r="O834" s="13">
        <x:v>1.2678733749371709</x:v>
      </x:c>
      <x:c r="P834" s="26" t="n">
        <x:v>1.6014</x:v>
      </x:c>
      <x:c r="Q834" s="26" t="n">
        <x:v>1.6105</x:v>
      </x:c>
    </x:row>
    <x:row r="835">
      <x:c r="A835" s="9">
        <x:v>45085</x:v>
      </x:c>
      <x:c r="B835" s="8">
        <x:v>76.856967464701995</x:v>
      </x:c>
      <x:c r="C835" s="8">
        <x:v>43.643586833143999</x:v>
      </x:c>
      <x:c r="D835" s="8">
        <x:v>53.461538461537998</x:v>
      </x:c>
      <x:c r="E835" s="8">
        <x:v>142.98828125</x:v>
      </x:c>
      <x:c r="F835" s="23">
        <x:v>1.79237593502346</x:v>
      </x:c>
      <x:c r="G835" s="18">
        <x:v>0.13251278772379002</x:v>
      </x:c>
      <x:c r="H835" s="18">
        <x:v>9.4257666579793009E-2</x:v>
      </x:c>
      <x:c r="I835" s="18">
        <x:v>0.41780493649653005</x:v>
      </x:c>
      <x:c r="J835" s="18">
        <x:v>0.49786414273930002</x:v>
      </x:c>
      <x:c r="K835" s="21">
        <x:v>0.17807239074206871</x:v>
      </x:c>
      <x:c r="L835" s="21">
        <x:v>0.17038914925106474</x:v>
      </x:c>
      <x:c r="M835" s="18">
        <x:v>0.32604296298241003</x:v>
      </x:c>
      <x:c r="N835" s="18">
        <x:v>0.32604296298241003</x:v>
      </x:c>
      <x:c r="O835" s="13">
        <x:v>1.2653391791521373</x:v>
      </x:c>
      <x:c r="P835" s="26" t="n">
        <x:v>1.6015</x:v>
      </x:c>
      <x:c r="Q835" s="26" t="n">
        <x:v>1.6044</x:v>
      </x:c>
    </x:row>
    <x:row r="836">
      <x:c r="A836" s="9">
        <x:v>45086</x:v>
      </x:c>
      <x:c r="B836" s="8">
        <x:v>80.417434008594</x:v>
      </x:c>
      <x:c r="C836" s="8">
        <x:v>47.616345062428998</x:v>
      </x:c>
      <x:c r="D836" s="8">
        <x:v>56.461538461537998</x:v>
      </x:c>
      <x:c r="E836" s="8">
        <x:v>154.150390625</x:v>
      </x:c>
      <x:c r="F836" s="23">
        <x:v>1.8466142703939026</x:v>
      </x:c>
      <x:c r="G836" s="18">
        <x:v>0.14098465473145999</x:v>
      </x:c>
      <x:c r="H836" s="18">
        <x:v>0.10094692033707001</x:v>
      </x:c>
      <x:c r="I836" s="18">
        <x:v>0.41301222142344002</x:v>
      </x:c>
      <x:c r="J836" s="18">
        <x:v>0.49551888772307995</x:v>
      </x:c>
      <x:c r="K836" s="21">
        <x:v>0.17323987768349691</x:v>
      </x:c>
      <x:c r="L836" s="21">
        <x:v>0.1634353927814316</x:v>
      </x:c>
      <x:c r="M836" s="18">
        <x:v>0.31778773926856002</x:v>
      </x:c>
      <x:c r="N836" s="18">
        <x:v>0.31778773926856002</x:v>
      </x:c>
      <x:c r="O836" s="13">
        <x:v>1.272815403394665</x:v>
      </x:c>
      <x:c r="P836" s="26" t="n">
        <x:v>1.6025</x:v>
      </x:c>
      <x:c r="Q836" s="26" t="n">
        <x:v>1.6157</x:v>
      </x:c>
    </x:row>
    <x:row r="837">
      <x:c r="A837" s="9">
        <x:v>45089</x:v>
      </x:c>
      <x:c r="B837" s="8">
        <x:v>80.049109883363997</x:v>
      </x:c>
      <x:c r="C837" s="8">
        <x:v>48.127128263336999</x:v>
      </x:c>
      <x:c r="D837" s="8">
        <x:v>54.615384615384997</x:v>
      </x:c>
      <x:c r="E837" s="8">
        <x:v>158.65234375</x:v>
      </x:c>
      <x:c r="F837" s="23">
        <x:v>1.8536099162802149</x:v>
      </x:c>
      <x:c r="G837" s="18">
        <x:v>0.14673913043478001</x:v>
      </x:c>
      <x:c r="H837" s="18">
        <x:v>0.10572495873512</x:v>
      </x:c>
      <x:c r="I837" s="18">
        <x:v>0.42331655883058</x:v>
      </x:c>
      <x:c r="J837" s="18">
        <x:v>0.50188458003123004</x:v>
      </x:c>
      <x:c r="K837" s="21">
        <x:v>0.17936891863583182</x:v>
      </x:c>
      <x:c r="L837" s="21">
        <x:v>0.17278699630955896</x:v>
      </x:c>
      <x:c r="M837" s="18">
        <x:v>0.32635104209010996</x:v>
      </x:c>
      <x:c r="N837" s="18">
        <x:v>0.32635104209010996</x:v>
      </x:c>
      <x:c r="O837" s="13">
        <x:v>1.2808351140960785</x:v>
      </x:c>
      <x:c r="P837" s="26" t="n">
        <x:v>1.6035</x:v>
      </x:c>
      <x:c r="Q837" s="26" t="n">
        <x:v>1.6176</x:v>
      </x:c>
    </x:row>
    <x:row r="838">
      <x:c r="A838" s="9">
        <x:v>45090</x:v>
      </x:c>
      <x:c r="B838" s="8">
        <x:v>82.259054634744999</x:v>
      </x:c>
      <x:c r="C838" s="8">
        <x:v>51.191827468785</x:v>
      </x:c>
      <x:c r="D838" s="8">
        <x:v>58</x:v>
      </x:c>
      <x:c r="E838" s="8">
        <x:v>166.552734375</x:v>
      </x:c>
      <x:c r="F838" s="23">
        <x:v>1.895009041196325</x:v>
      </x:c>
      <x:c r="G838" s="18">
        <x:v>0.14857736572889998</x:v>
      </x:c>
      <x:c r="H838" s="18">
        <x:v>0.11171922508905001</x:v>
      </x:c>
      <x:c r="I838" s="18">
        <x:v>0.42930745267193998</x:v>
      </x:c>
      <x:c r="J838" s="18">
        <x:v>0.51151687747993002</x:v>
      </x:c>
      <x:c r="K838" s="21">
        <x:v>0.18974114178593715</x:v>
      </x:c>
      <x:c r="L838" s="21">
        <x:v>0.18022032219089135</x:v>
      </x:c>
      <x:c r="M838" s="18">
        <x:v>0.33779926391099002</x:v>
      </x:c>
      <x:c r="N838" s="18">
        <x:v>0.33779926391099002</x:v>
      </x:c>
      <x:c r="O838" s="13">
        <x:v>1.2861282358911663</x:v>
      </x:c>
      <x:c r="P838" s="26" t="n">
        <x:v>1.6052</x:v>
      </x:c>
      <x:c r="Q838" s="26" t="n">
        <x:v>1.6236</x:v>
      </x:c>
    </x:row>
    <x:row r="839">
      <x:c r="A839" s="9">
        <x:v>45091</x:v>
      </x:c>
      <x:c r="B839" s="8">
        <x:v>83.916513198280995</x:v>
      </x:c>
      <x:c r="C839" s="8">
        <x:v>53.688989784336002</x:v>
      </x:c>
      <x:c r="D839" s="8">
        <x:v>61.384615384615003</x:v>
      </x:c>
      <x:c r="E839" s="8">
        <x:v>173.92578125</x:v>
      </x:c>
      <x:c r="F839" s="23">
        <x:v>1.9322897490430799</x:v>
      </x:c>
      <x:c r="G839" s="18">
        <x:v>0.15265345268541999</x:v>
      </x:c>
      <x:c r="H839" s="18">
        <x:v>0.11823473199548</x:v>
      </x:c>
      <x:c r="I839" s="18">
        <x:v>0.43469925712916002</x:v>
      </x:c>
      <x:c r="J839" s="18">
        <x:v>0.51545355559249006</x:v>
      </x:c>
      <x:c r="K839" s="21">
        <x:v>0.19457365484450895</x:v>
      </x:c>
      <x:c r="L839" s="21">
        <x:v>0.18429666219033192</x:v>
      </x:c>
      <x:c r="M839" s="18">
        <x:v>0.34455728634596999</x:v>
      </x:c>
      <x:c r="N839" s="18">
        <x:v>0.34455728634596999</x:v>
      </x:c>
      <x:c r="O839" s="13">
        <x:v>1.2884620177312871</x:v>
      </x:c>
      <x:c r="P839" s="26" t="n">
        <x:v>1.6062</x:v>
      </x:c>
      <x:c r="Q839" s="26" t="n">
        <x:v>1.6133</x:v>
      </x:c>
    </x:row>
    <x:row r="840">
      <x:c r="A840" s="9">
        <x:v>45092</x:v>
      </x:c>
      <x:c r="B840" s="8">
        <x:v>81.952117863720005</x:v>
      </x:c>
      <x:c r="C840" s="8">
        <x:v>52.440408626561002</x:v>
      </x:c>
      <x:c r="D840" s="8">
        <x:v>56.923076923076998</x:v>
      </x:c>
      <x:c r="E840" s="8">
        <x:v>169.775390625</x:v>
      </x:c>
      <x:c r="F840" s="23">
        <x:v>1.9027274850958951</x:v>
      </x:c>
      <x:c r="G840" s="18">
        <x:v>0.15393222506394</x:v>
      </x:c>
      <x:c r="H840" s="18">
        <x:v>0.12214403613935</x:v>
      </x:c>
      <x:c r="I840" s="18">
        <x:v>0.43266235322310004</x:v>
      </x:c>
      <x:c r="J840" s="18">
        <x:v>0.51570483297628</x:v>
      </x:c>
      <x:c r="K840" s="21">
        <x:v>0.19917043555876002</x:v>
      </x:c>
      <x:c r="L840" s="21">
        <x:v>0.18873267924854642</x:v>
      </x:c>
      <x:c r="M840" s="18">
        <x:v>0.34767478982016004</x:v>
      </x:c>
      <x:c r="N840" s="18">
        <x:v>0.34767478982016004</x:v>
      </x:c>
      <x:c r="O840" s="13">
        <x:v>1.297831611800577</x:v>
      </x:c>
      <x:c r="P840" s="26" t="n">
        <x:v>1.6057</x:v>
      </x:c>
      <x:c r="Q840" s="26" t="n">
        <x:v>1.5998</x:v>
      </x:c>
    </x:row>
    <x:row r="841">
      <x:c r="A841" s="9">
        <x:v>45093</x:v>
      </x:c>
      <x:c r="B841" s="8">
        <x:v>85.635359116022002</x:v>
      </x:c>
      <x:c r="C841" s="8">
        <x:v>56.242905788876001</x:v>
      </x:c>
      <x:c r="D841" s="8">
        <x:v>61.461538461537998</x:v>
      </x:c>
      <x:c r="E841" s="8">
        <x:v>182.275390625</x:v>
      </x:c>
      <x:c r="F841" s="23">
        <x:v>1.9640379849785901</x:v>
      </x:c>
      <x:c r="G841" s="18">
        <x:v>0.17047634271100001</x:v>
      </x:c>
      <x:c r="H841" s="18">
        <x:v>0.13465380939970001</x:v>
      </x:c>
      <x:c r="I841" s="18">
        <x:v>0.44224778336927995</x:v>
      </x:c>
      <x:c r="J841" s="18">
        <x:v>0.52692855352130996</x:v>
      </x:c>
      <x:c r="K841" s="21">
        <x:v>0.21048558808614737</x:v>
      </x:c>
      <x:c r="L841" s="21">
        <x:v>0.19568643571817979</x:v>
      </x:c>
      <x:c r="M841" s="18">
        <x:v>0.35108719079950002</x:v>
      </x:c>
      <x:c r="N841" s="18">
        <x:v>0.35108719079950002</x:v>
      </x:c>
      <x:c r="O841" s="13">
        <x:v>1.3078626237271636</x:v>
      </x:c>
      <x:c r="P841" s="26" t="n">
        <x:v>1.6044</x:v>
      </x:c>
      <x:c r="Q841" s="26" t="n">
        <x:v>1.6122</x:v>
      </x:c>
    </x:row>
    <x:row r="842">
      <x:c r="A842" s="9">
        <x:v>45096</x:v>
      </x:c>
      <x:c r="B842" s="8">
        <x:v>89.686924493554002</x:v>
      </x:c>
      <x:c r="C842" s="8">
        <x:v>60.783200908059001</x:v>
      </x:c>
      <x:c r="D842" s="8">
        <x:v>64.461538461537998</x:v>
      </x:c>
      <x:c r="E842" s="8">
        <x:v>196.572265625</x:v>
      </x:c>
      <x:c r="F842" s="23">
        <x:v>2.0287598237203772</x:v>
      </x:c>
      <x:c r="G842" s="18">
        <x:v>0.18222506393862001</x:v>
      </x:c>
      <x:c r="H842" s="18">
        <x:v>0.14542611415168</x:v>
      </x:c>
      <x:c r="I842" s="18">
        <x:v>0.45075485262401005</x:v>
      </x:c>
      <x:c r="J842" s="18">
        <x:v>0.53212161824419002</x:v>
      </x:c>
      <x:c r="K842" s="21">
        <x:v>0.21967914951464995</x:v>
      </x:c>
      <x:c r="L842" s="21">
        <x:v>0.20479825454045808</x:v>
      </x:c>
      <x:c r="M842" s="18">
        <x:v>0.36394796840185001</x:v>
      </x:c>
      <x:c r="N842" s="18">
        <x:v>0.36394796840185001</x:v>
      </x:c>
      <x:c r="O842" s="13">
        <x:v>1.3079267668343981</x:v>
      </x:c>
      <x:c r="P842" s="26" t="n">
        <x:v>1.6028</x:v>
      </x:c>
      <x:c r="Q842" s="26" t="n">
        <x:v>1.6133</x:v>
      </x:c>
    </x:row>
    <x:row r="843">
      <x:c r="A843" s="9">
        <x:v>45097</x:v>
      </x:c>
      <x:c r="B843" s="8">
        <x:v>93.554327808471001</x:v>
      </x:c>
      <x:c r="C843" s="8">
        <x:v>62.826333711690999</x:v>
      </x:c>
      <x:c r="D843" s="8">
        <x:v>67.692307692308006</x:v>
      </x:c>
      <x:c r="E843" s="8">
        <x:v>202.275390625</x:v>
      </x:c>
      <x:c r="F843" s="23">
        <x:v>2.065870899593675</x:v>
      </x:c>
      <x:c r="G843" s="18">
        <x:v>0.17607097186701001</x:v>
      </x:c>
      <x:c r="H843" s="18">
        <x:v>0.13847624011814999</x:v>
      </x:c>
      <x:c r="I843" s="18">
        <x:v>0.45111430625449001</x:v>
      </x:c>
      <x:c r="J843" s="18">
        <x:v>0.53019515873902001</x:v>
      </x:c>
      <x:c r="K843" s="21">
        <x:v>0.21873622013736771</x:v>
      </x:c>
      <x:c r="L843" s="21">
        <x:v>0.20755577865772645</x:v>
      </x:c>
      <x:c r="M843" s="18">
        <x:v>0.37063272945070996</x:v>
      </x:c>
      <x:c r="N843" s="18">
        <x:v>0.37063272945070996</x:v>
      </x:c>
      <x:c r="O843" s="13">
        <x:v>1.3059041849329316</x:v>
      </x:c>
      <x:c r="P843" s="26" t="n">
        <x:v>1.6029</x:v>
      </x:c>
      <x:c r="Q843" s="26" t="n">
        <x:v>1.6159</x:v>
      </x:c>
    </x:row>
    <x:row r="844">
      <x:c r="A844" s="9">
        <x:v>45098</x:v>
      </x:c>
      <x:c r="B844" s="8">
        <x:v>87.538367096377996</x:v>
      </x:c>
      <x:c r="C844" s="8">
        <x:v>55.221339387059999</x:v>
      </x:c>
      <x:c r="D844" s="8">
        <x:v>54.923076923076998</x:v>
      </x:c>
      <x:c r="E844" s="8">
        <x:v>188.49609375</x:v>
      </x:c>
      <x:c r="F844" s="23">
        <x:v>1.9654471928912876</x:v>
      </x:c>
      <x:c r="G844" s="18">
        <x:v>0.17742966751918002</x:v>
      </x:c>
      <x:c r="H844" s="18">
        <x:v>0.13621753105725001</x:v>
      </x:c>
      <x:c r="I844" s="18">
        <x:v>0.45039539899353004</x:v>
      </x:c>
      <x:c r="J844" s="18">
        <x:v>0.52885501302647997</x:v>
      </x:c>
      <x:c r="K844" s="21">
        <x:v>0.21732182607144424</x:v>
      </x:c>
      <x:c r="L844" s="21">
        <x:v>0.20455846983460835</x:v>
      </x:c>
      <x:c r="M844" s="18">
        <x:v>0.36622778648047999</x:v>
      </x:c>
      <x:c r="N844" s="18">
        <x:v>0.36622778648047999</x:v>
      </x:c>
      <x:c r="O844" s="13">
        <x:v>1.2839026301002132</x:v>
      </x:c>
      <x:c r="P844" s="26" t="n">
        <x:v>1.6032</x:v>
      </x:c>
      <x:c r="Q844" s="26" t="n">
        <x:v>1.6114</x:v>
      </x:c>
    </x:row>
    <x:row r="845">
      <x:c r="A845" s="9">
        <x:v>45103</x:v>
      </x:c>
      <x:c r="B845" s="8">
        <x:v>80.785758133824004</x:v>
      </x:c>
      <x:c r="C845" s="8">
        <x:v>48.978433598183997</x:v>
      </x:c>
      <x:c r="D845" s="8">
        <x:v>43.846153846154003</x:v>
      </x:c>
      <x:c r="E845" s="8">
        <x:v>177.587890625</x:v>
      </x:c>
      <x:c r="F845" s="23">
        <x:v>1.8779955905079049</x:v>
      </x:c>
      <x:c r="G845" s="18">
        <x:v>0.16024616368286002</x:v>
      </x:c>
      <x:c r="H845" s="18">
        <x:v>0.12170966901225</x:v>
      </x:c>
      <x:c r="I845" s="18">
        <x:v>0.42199856218547999</x:v>
      </x:c>
      <x:c r="J845" s="18">
        <x:v>0.50758019936736998</x:v>
      </x:c>
      <x:c r="K845" s="21">
        <x:v>0.19539871804963083</x:v>
      </x:c>
      <x:c r="L845" s="21">
        <x:v>0.18081978395551501</x:v>
      </x:c>
      <x:c r="M845" s="18">
        <x:v>0.34173397227430002</x:v>
      </x:c>
      <x:c r="N845" s="18">
        <x:v>0.34173397227430002</x:v>
      </x:c>
      <x:c r="O845" s="13">
        <x:v>1.2615565534420345</x:v>
      </x:c>
      <x:c r="P845" s="26" t="n">
        <x:v>1.6039</x:v>
      </x:c>
      <x:c r="Q845" s="26" t="n">
        <x:v>1.609</x:v>
      </x:c>
    </x:row>
    <x:row r="846">
      <x:c r="A846" s="9">
        <x:v>45104</x:v>
      </x:c>
      <x:c r="B846" s="8">
        <x:v>82.013505217925001</x:v>
      </x:c>
      <x:c r="C846" s="8">
        <x:v>49.148694665153002</x:v>
      </x:c>
      <x:c r="D846" s="8">
        <x:v>44</x:v>
      </x:c>
      <x:c r="E846" s="8">
        <x:v>178.10546875</x:v>
      </x:c>
      <x:c r="F846" s="23">
        <x:v>1.883169171582695</x:v>
      </x:c>
      <x:c r="G846" s="18">
        <x:v>0.14362212276215</x:v>
      </x:c>
      <x:c r="H846" s="18">
        <x:v>0.10598557901137999</x:v>
      </x:c>
      <x:c r="I846" s="18">
        <x:v>0.39887371195782001</x:v>
      </x:c>
      <x:c r="J846" s="18">
        <x:v>0.48563531289057998</x:v>
      </x:c>
      <x:c r="K846" s="21">
        <x:v>0.17689372902046574</x:v>
      </x:c>
      <x:c r="L846" s="21">
        <x:v>0.16211657689925962</x:v>
      </x:c>
      <x:c r="M846" s="18">
        <x:v>0.30966269749731001</x:v>
      </x:c>
      <x:c r="N846" s="18">
        <x:v>0.30966269749731001</x:v>
      </x:c>
      <x:c r="O846" s="13">
        <x:v>1.2800552754077708</x:v>
      </x:c>
      <x:c r="P846" s="26" t="n">
        <x:v>1.6035</x:v>
      </x:c>
      <x:c r="Q846" s="26" t="n">
        <x:v>1.609</x:v>
      </x:c>
    </x:row>
    <x:row r="847">
      <x:c r="A847" s="9">
        <x:v>45105</x:v>
      </x:c>
      <x:c r="B847" s="8">
        <x:v>78.146101903008002</x:v>
      </x:c>
      <x:c r="C847" s="8">
        <x:v>47.162315550511003</x:v>
      </x:c>
      <x:c r="D847" s="8">
        <x:v>40.230769230768999</x:v>
      </x:c>
      <x:c r="E847" s="8">
        <x:v>170.068359375</x:v>
      </x:c>
      <x:c r="F847" s="23">
        <x:v>1.83901886514822</x:v>
      </x:c>
      <x:c r="G847" s="18">
        <x:v>0.15632992327366002</x:v>
      </x:c>
      <x:c r="H847" s="18">
        <x:v>0.11971158022761</x:v>
      </x:c>
      <x:c r="I847" s="18">
        <x:v>0.41301222142344002</x:v>
      </x:c>
      <x:c r="J847" s="18">
        <x:v>0.50595711113732</x:v>
      </x:c>
      <x:c r="K847" s="21">
        <x:v>0.19504511953314996</x:v>
      </x:c>
      <x:c r="L847" s="21">
        <x:v>0.1805799992496655</x:v>
      </x:c>
      <x:c r="M847" s="18">
        <x:v>0.33490312420865997</x:v>
      </x:c>
      <x:c r="N847" s="18">
        <x:v>0.33490312420865997</x:v>
      </x:c>
      <x:c r="O847" s="13">
        <x:v>1.2766002227282118</x:v>
      </x:c>
      <x:c r="P847" s="26" t="n">
        <x:v>1.6038</x:v>
      </x:c>
      <x:c r="Q847" s="26" t="n">
        <x:v>1.6004</x:v>
      </x:c>
    </x:row>
    <x:row r="848">
      <x:c r="A848" s="9">
        <x:v>45106</x:v>
      </x:c>
      <x:c r="B848" s="8">
        <x:v>79.987722529159001</x:v>
      </x:c>
      <x:c r="C848" s="8">
        <x:v>49.94324631101</x:v>
      </x:c>
      <x:c r="D848" s="8">
        <x:v>42.846153846154003</x:v>
      </x:c>
      <x:c r="E848" s="8">
        <x:v>174.8828125</x:v>
      </x:c>
      <x:c r="F848" s="23">
        <x:v>1.8691498379658076</x:v>
      </x:c>
      <x:c r="G848" s="18">
        <x:v>0.15553069053708002</x:v>
      </x:c>
      <x:c r="H848" s="18">
        <x:v>0.11806098514464</x:v>
      </x:c>
      <x:c r="I848" s="18">
        <x:v>0.41109513539420001</x:v>
      </x:c>
      <x:c r="J848" s="18">
        <x:v>0.50707574220091001</x:v>
      </x:c>
      <x:c r="K848" s="21">
        <x:v>0.19068407116321939</x:v>
      </x:c>
      <x:c r="L848" s="21">
        <x:v>0.17650365925022515</x:v>
      </x:c>
      <x:c r="M848" s="18">
        <x:v>0.32692574906770999</x:v>
      </x:c>
      <x:c r="N848" s="18">
        <x:v>0.32692574906770999</x:v>
      </x:c>
      <x:c r="O848" s="13">
        <x:v>1.2852311591356056</x:v>
      </x:c>
      <x:c r="P848" s="26" t="n">
        <x:v>1.6043</x:v>
      </x:c>
      <x:c r="Q848" s="26" t="n">
        <x:v>1.6014</x:v>
      </x:c>
    </x:row>
    <x:row r="849">
      <x:c r="A849" s="9">
        <x:v>45107</x:v>
      </x:c>
      <x:c r="B849" s="8">
        <x:v>80.294659300183994</x:v>
      </x:c>
      <x:c r="C849" s="8">
        <x:v>51.135073779796002</x:v>
      </x:c>
      <x:c r="D849" s="8">
        <x:v>39.692307692307999</x:v>
      </x:c>
      <x:c r="E849" s="8">
        <x:v>179.599609375</x:v>
      </x:c>
      <x:c r="F849" s="23">
        <x:v>1.8768041253682199</x:v>
      </x:c>
      <x:c r="G849" s="18">
        <x:v>0.15401214833759999</x:v>
      </x:c>
      <x:c r="H849" s="18">
        <x:v>0.11727912431587001</x:v>
      </x:c>
      <x:c r="I849" s="18">
        <x:v>0.41516894320633002</x:v>
      </x:c>
      <x:c r="J849" s="18">
        <x:v>0.51639766798801001</x:v>
      </x:c>
      <x:c r="K849" s="21">
        <x:v>0.20529947651109492</x:v>
      </x:c>
      <x:c r="L849" s="21">
        <x:v>0.1854955857195788</x:v>
      </x:c>
      <x:c r="M849" s="18">
        <x:v>0.34409816350318001</x:v>
      </x:c>
      <x:c r="N849" s="18">
        <x:v>0.34409816350318001</x:v>
      </x:c>
      <x:c r="O849" s="13">
        <x:v>1.2970523650457031</x:v>
      </x:c>
      <x:c r="P849" s="26" t="n">
        <x:v>1.6051</x:v>
      </x:c>
      <x:c r="Q849" s="26" t="n">
        <x:v>1.6061</x:v>
      </x:c>
    </x:row>
    <x:row r="850">
      <x:c r="A850" s="9">
        <x:v>45110</x:v>
      </x:c>
      <x:c r="B850" s="8">
        <x:v>75.813382443216994</x:v>
      </x:c>
      <x:c r="C850" s="8">
        <x:v>47.729852440408997</x:v>
      </x:c>
      <x:c r="D850" s="8">
        <x:v>34.769230769231001</x:v>
      </x:c>
      <x:c r="E850" s="8">
        <x:v>177.1875</x:v>
      </x:c>
      <x:c r="F850" s="23">
        <x:v>1.8387499141321424</x:v>
      </x:c>
      <x:c r="G850" s="18">
        <x:v>0.16192455242966999</x:v>
      </x:c>
      <x:c r="H850" s="18">
        <x:v>0.12344713752063001</x:v>
      </x:c>
      <x:c r="I850" s="18">
        <x:v>0.42463455547568002</x:v>
      </x:c>
      <x:c r="J850" s="18">
        <x:v>0.52590603225998001</x:v>
      </x:c>
      <x:c r="K850" s="21">
        <x:v>0.22109354358057343</x:v>
      </x:c>
      <x:c r="L850" s="21">
        <x:v>0.19904342160007138</x:v>
      </x:c>
      <x:c r="M850" s="18">
        <x:v>0.36018483874951002</x:v>
      </x:c>
      <x:c r="N850" s="18">
        <x:v>0.36018483874951002</x:v>
      </x:c>
      <x:c r="O850" s="13">
        <x:v>1.303418959912956</x:v>
      </x:c>
      <x:c r="P850" s="26" t="n">
        <x:v>1.6054</x:v>
      </x:c>
      <x:c r="Q850" s="26" t="n">
        <x:v>1.6098</x:v>
      </x:c>
    </x:row>
    <x:row r="851">
      <x:c r="A851" s="9">
        <x:v>45111</x:v>
      </x:c>
      <x:c r="B851" s="8">
        <x:v>76.611418047881997</x:v>
      </x:c>
      <x:c r="C851" s="8">
        <x:v>49.148694665153002</x:v>
      </x:c>
      <x:c r="D851" s="8">
        <x:v>34.307692307692001</x:v>
      </x:c>
      <x:c r="E851" s="8">
        <x:v>185.732421875</x:v>
      </x:c>
      <x:c r="F851" s="23">
        <x:v>1.8645005672393176</x:v>
      </x:c>
      <x:c r="G851" s="18">
        <x:v>0.17199488491049</x:v>
      </x:c>
      <x:c r="H851" s="18">
        <x:v>0.13917122752149999</x:v>
      </x:c>
      <x:c r="I851" s="18">
        <x:v>0.43086508507068999</x:v>
      </x:c>
      <x:c r="J851" s="18">
        <x:v>0.53243138031095005</x:v>
      </x:c>
      <x:c r="K851" s="21">
        <x:v>0.22439379640106139</x:v>
      </x:c>
      <x:c r="L851" s="21">
        <x:v>0.20731599395187672</x:v>
      </x:c>
      <x:c r="M851" s="18">
        <x:v>0.36058965556854</x:v>
      </x:c>
      <x:c r="N851" s="18">
        <x:v>0.36058965556854</x:v>
      </x:c>
      <x:c r="O851" s="13">
        <x:v>1.3074741460236479</x:v>
      </x:c>
      <x:c r="P851" s="26" t="n">
        <x:v>1.6057</x:v>
      </x:c>
      <x:c r="Q851" s="26" t="n">
        <x:v>1.6115</x:v>
      </x:c>
    </x:row>
    <x:row r="852">
      <x:c r="A852" s="9">
        <x:v>45112</x:v>
      </x:c>
      <x:c r="B852" s="8">
        <x:v>74.340085942296</x:v>
      </x:c>
      <x:c r="C852" s="8">
        <x:v>46.083995459705001</x:v>
      </x:c>
      <x:c r="D852" s="8">
        <x:v>31.615384615385</x:v>
      </x:c>
      <x:c r="E852" s="8">
        <x:v>179.296875</x:v>
      </x:c>
      <x:c r="F852" s="23">
        <x:v>1.828340852543465</x:v>
      </x:c>
      <x:c r="G852" s="18">
        <x:v>0.17471227621482999</x:v>
      </x:c>
      <x:c r="H852" s="18">
        <x:v>0.13977934149943999</x:v>
      </x:c>
      <x:c r="I852" s="18">
        <x:v>0.43421998562185005</x:v>
      </x:c>
      <x:c r="J852" s="18">
        <x:v>0.53149918773224003</x:v>
      </x:c>
      <x:c r="K852" s="21">
        <x:v>0.22993350649259514</x:v>
      </x:c>
      <x:c r="L852" s="21">
        <x:v>0.21067297983376854</x:v>
      </x:c>
      <x:c r="M852" s="18">
        <x:v>0.36948794539723001</x:v>
      </x:c>
      <x:c r="N852" s="18">
        <x:v>0.36948794539723001</x:v>
      </x:c>
      <x:c r="O852" s="13">
        <x:v>1.2982288679380964</x:v>
      </x:c>
      <x:c r="P852" s="26" t="n">
        <x:v>1.6062</x:v>
      </x:c>
      <x:c r="Q852" s="26" t="n">
        <x:v>1.614</x:v>
      </x:c>
    </x:row>
    <x:row r="853">
      <x:c r="A853" s="9">
        <x:v>45113</x:v>
      </x:c>
      <x:c r="B853" s="8">
        <x:v>74.401473296500996</x:v>
      </x:c>
      <x:c r="C853" s="8">
        <x:v>47.219069239501003</x:v>
      </x:c>
      <x:c r="D853" s="8">
        <x:v>32.538461538462002</x:v>
      </x:c>
      <x:c r="E853" s="8">
        <x:v>181.11328125</x:v>
      </x:c>
      <x:c r="F853" s="23">
        <x:v>1.8381807133111601</x:v>
      </x:c>
      <x:c r="G853" s="18">
        <x:v>0.16592071611253001</x:v>
      </x:c>
      <x:c r="H853" s="18">
        <x:v>0.13204760663713</x:v>
      </x:c>
      <x:c r="I853" s="18">
        <x:v>0.42295710520009999</x:v>
      </x:c>
      <x:c r="J853" s="18">
        <x:v>0.52245691974962005</x:v>
      </x:c>
      <x:c r="K853" s="21">
        <x:v>0.22427593022890102</x:v>
      </x:c>
      <x:c r="L853" s="21">
        <x:v>0.20156116101149046</x:v>
      </x:c>
      <x:c r="M853" s="18">
        <x:v>0.3583057522825</x:v>
      </x:c>
      <x:c r="N853" s="18">
        <x:v>0.3583057522825</x:v>
      </x:c>
      <x:c r="O853" s="13">
        <x:v>1.2947313728406544</x:v>
      </x:c>
      <x:c r="P853" s="26" t="n">
        <x:v>1.6065</x:v>
      </x:c>
      <x:c r="Q853" s="26" t="n">
        <x:v>1.6129</x:v>
      </x:c>
    </x:row>
    <x:row r="854">
      <x:c r="A854" s="9">
        <x:v>45114</x:v>
      </x:c>
      <x:c r="B854" s="8">
        <x:v>74.094536525476002</x:v>
      </x:c>
      <x:c r="C854" s="8">
        <x:v>45.402951191827</x:v>
      </x:c>
      <x:c r="D854" s="8">
        <x:v>31.230769230768999</x:v>
      </x:c>
      <x:c r="E854" s="8">
        <x:v>177.236328125</x:v>
      </x:c>
      <x:c r="F854" s="23">
        <x:v>1.81991146268268</x:v>
      </x:c>
      <x:c r="G854" s="18">
        <x:v>0.159047314578</x:v>
      </x:c>
      <x:c r="H854" s="18">
        <x:v>0.12631396055946001</x:v>
      </x:c>
      <x:c r="I854" s="18">
        <x:v>0.41804457225017999</x:v>
      </x:c>
      <x:c r="J854" s="18">
        <x:v>0.51686376427736003</x:v>
      </x:c>
      <x:c r="K854" s="21">
        <x:v>0.22156500826921444</x:v>
      </x:c>
      <x:c r="L854" s="21">
        <x:v>0.19724503630620127</x:v>
      </x:c>
      <x:c r="M854" s="18">
        <x:v>0.35938566324241</x:v>
      </x:c>
      <x:c r="N854" s="18">
        <x:v>0.35938566324241</x:v>
      </x:c>
      <x:c r="O854" s="13">
        <x:v>1.288753491347127</x:v>
      </x:c>
      <x:c r="P854" s="26" t="n">
        <x:v>1.6067</x:v>
      </x:c>
      <x:c r="Q854" s="26" t="n">
        <x:v>1.6106</x:v>
      </x:c>
    </x:row>
    <x:row r="855">
      <x:c r="A855" s="9">
        <x:v>45117</x:v>
      </x:c>
      <x:c r="B855" s="8">
        <x:v>72.989564149784997</x:v>
      </x:c>
      <x:c r="C855" s="8">
        <x:v>44.381384790010998</x:v>
      </x:c>
      <x:c r="D855" s="8">
        <x:v>31.692307692307999</x:v>
      </x:c>
      <x:c r="E855" s="8">
        <x:v>177.63671875</x:v>
      </x:c>
      <x:c r="F855" s="23">
        <x:v>1.8167499384552599</x:v>
      </x:c>
      <x:c r="G855" s="18">
        <x:v>0.15385230179028</x:v>
      </x:c>
      <x:c r="H855" s="18">
        <x:v>0.12379463122230999</x:v>
      </x:c>
      <x:c r="I855" s="18">
        <x:v>0.41157440690150998</x:v>
      </x:c>
      <x:c r="J855" s="18">
        <x:v>0.51537225616686</x:v>
      </x:c>
      <x:c r="K855" s="21">
        <x:v>0.21461090411175765</x:v>
      </x:c>
      <x:c r="L855" s="21">
        <x:v>0.19208966513043846</x:v>
      </x:c>
      <x:c r="M855" s="18">
        <x:v>0.34936688272692995</x:v>
      </x:c>
      <x:c r="N855" s="18">
        <x:v>0.34936688272692995</x:v>
      </x:c>
      <x:c r="O855" s="13">
        <x:v>1.2904114963224642</x:v>
      </x:c>
      <x:c r="P855" s="26" t="n">
        <x:v>1.6073</x:v>
      </x:c>
      <x:c r="Q855" s="26" t="n">
        <x:v>1.6158</x:v>
      </x:c>
    </x:row>
    <x:row r="856">
      <x:c r="A856" s="9">
        <x:v>45118</x:v>
      </x:c>
      <x:c r="B856" s="8">
        <x:v>73.050951503990007</x:v>
      </x:c>
      <x:c r="C856" s="8">
        <x:v>47.502837684448998</x:v>
      </x:c>
      <x:c r="D856" s="8">
        <x:v>30.230769230768999</x:v>
      </x:c>
      <x:c r="E856" s="8">
        <x:v>186.591796875</x:v>
      </x:c>
      <x:c r="F856" s="23">
        <x:v>1.84344088823552</x:v>
      </x:c>
      <x:c r="G856" s="18">
        <x:v>0.15960677749360999</x:v>
      </x:c>
      <x:c r="H856" s="18">
        <x:v>0.12666145426114001</x:v>
      </x:c>
      <x:c r="I856" s="18">
        <x:v>0.41684639348190999</x:v>
      </x:c>
      <x:c r="J856" s="18">
        <x:v>0.51686376427736003</x:v>
      </x:c>
      <x:c r="K856" s="21">
        <x:v>0.21472877028391779</x:v>
      </x:c>
      <x:c r="L856" s="21">
        <x:v>0.19508697395355656</x:v>
      </x:c>
      <x:c r="M856" s="18">
        <x:v>0.34674891841410999</x:v>
      </x:c>
      <x:c r="N856" s="18">
        <x:v>0.34674891841410999</x:v>
      </x:c>
      <x:c r="O856" s="13">
        <x:v>1.2991841859121633</x:v>
      </x:c>
      <x:c r="P856" s="26" t="n">
        <x:v>1.6077</x:v>
      </x:c>
      <x:c r="Q856" s="26" t="n">
        <x:v>1.612</x:v>
      </x:c>
    </x:row>
    <x:row r="857">
      <x:c r="A857" s="9">
        <x:v>45119</x:v>
      </x:c>
      <x:c r="B857" s="8">
        <x:v>69.490484960098001</x:v>
      </x:c>
      <x:c r="C857" s="8">
        <x:v>42.792281498297001</x:v>
      </x:c>
      <x:c r="D857" s="8">
        <x:v>26.076923076922998</x:v>
      </x:c>
      <x:c r="E857" s="8">
        <x:v>176.46484375</x:v>
      </x:c>
      <x:c r="F857" s="23">
        <x:v>1.7870613332132952</x:v>
      </x:c>
      <x:c r="G857" s="18">
        <x:v>0.16648017902812998</x:v>
      </x:c>
      <x:c r="H857" s="18">
        <x:v>0.13282946746589999</x:v>
      </x:c>
      <x:c r="I857" s="18">
        <x:v>0.42739036664270003</x:v>
      </x:c>
      <x:c r="J857" s="18">
        <x:v>0.52599925157957994</x:v>
      </x:c>
      <x:c r="K857" s="21">
        <x:v>0.22297940233513813</x:v>
      </x:c>
      <x:c r="L857" s="21">
        <x:v>0.20431868512875861</x:v>
      </x:c>
      <x:c r="M857" s="18">
        <x:v>0.35673806755854998</x:v>
      </x:c>
      <x:c r="N857" s="18">
        <x:v>0.35673806755854998</x:v>
      </x:c>
      <x:c r="O857" s="13">
        <x:v>1.2851657628319715</x:v>
      </x:c>
      <x:c r="P857" s="26" t="n">
        <x:v>1.6083</x:v>
      </x:c>
      <x:c r="Q857" s="26" t="n">
        <x:v>1.6155</x:v>
      </x:c>
    </x:row>
    <x:row r="858">
      <x:c r="A858" s="9">
        <x:v>45120</x:v>
      </x:c>
      <x:c r="B858" s="8">
        <x:v>71.700429711479003</x:v>
      </x:c>
      <x:c r="C858" s="8">
        <x:v>46.708286038593002</x:v>
      </x:c>
      <x:c r="D858" s="8">
        <x:v>27.692307692307999</x:v>
      </x:c>
      <x:c r="E858" s="8">
        <x:v>184.5703125</x:v>
      </x:c>
      <x:c r="F858" s="23">
        <x:v>1.8266783398559499</x:v>
      </x:c>
      <x:c r="G858" s="18">
        <x:v>0.16208439897697999</x:v>
      </x:c>
      <x:c r="H858" s="18">
        <x:v>0.12683520111197999</x:v>
      </x:c>
      <x:c r="I858" s="18">
        <x:v>0.41109513539420001</x:v>
      </x:c>
      <x:c r="J858" s="18">
        <x:v>0.51248245918828994</x:v>
      </x:c>
      <x:c r="K858" s="21">
        <x:v>0.20482801182245369</x:v>
      </x:c>
      <x:c r="L858" s="21">
        <x:v>0.18981171042486844</x:v>
      </x:c>
      <x:c r="M858" s="18">
        <x:v>0.33709459286849996</x:v>
      </x:c>
      <x:c r="N858" s="18">
        <x:v>0.33709459286849996</x:v>
      </x:c>
      <x:c r="O858" s="13">
        <x:v>1.3005054945294618</x:v>
      </x:c>
      <x:c r="P858" s="26" t="n">
        <x:v>1.6084</x:v>
      </x:c>
      <x:c r="Q858" s="26" t="n">
        <x:v>1.6281</x:v>
      </x:c>
    </x:row>
    <x:row r="859">
      <x:c r="A859" s="9">
        <x:v>45121</x:v>
      </x:c>
      <x:c r="B859" s="8">
        <x:v>73.787599754450994</x:v>
      </x:c>
      <x:c r="C859" s="8">
        <x:v>48.808172531215</x:v>
      </x:c>
      <x:c r="D859" s="8">
        <x:v>32.923076923076998</x:v>
      </x:c>
      <x:c r="E859" s="8">
        <x:v>184.4140625</x:v>
      </x:c>
      <x:c r="F859" s="23">
        <x:v>1.8498322792718573</x:v>
      </x:c>
      <x:c r="G859" s="18">
        <x:v>0.18030690537083999</x:v>
      </x:c>
      <x:c r="H859" s="18">
        <x:v>0.14334115194162</x:v>
      </x:c>
      <x:c r="I859" s="18">
        <x:v>0.42727054876588</x:v>
      </x:c>
      <x:c r="J859" s="18">
        <x:v>0.52954158333237999</x:v>
      </x:c>
      <x:c r="K859" s="21">
        <x:v>0.21908981865384858</x:v>
      </x:c>
      <x:c r="L859" s="21">
        <x:v>0.20347943865828588</x:v>
      </x:c>
      <x:c r="M859" s="18">
        <x:v>0.35050725475641997</x:v>
      </x:c>
      <x:c r="N859" s="18">
        <x:v>0.35050725475641997</x:v>
      </x:c>
      <x:c r="O859" s="13">
        <x:v>1.2992738431280209</x:v>
      </x:c>
      <x:c r="P859" s="26" t="n">
        <x:v>1.6086</x:v>
      </x:c>
      <x:c r="Q859" s="26" t="n">
        <x:v>1.6202</x:v>
      </x:c>
    </x:row>
    <x:row r="860">
      <x:c r="A860" s="9">
        <x:v>45124</x:v>
      </x:c>
      <x:c r="B860" s="8">
        <x:v>72.621240024554993</x:v>
      </x:c>
      <x:c r="C860" s="8">
        <x:v>47.900113507378002</x:v>
      </x:c>
      <x:c r="D860" s="8">
        <x:v>30.076923076922998</x:v>
      </x:c>
      <x:c r="E860" s="8">
        <x:v>183.45703125</x:v>
      </x:c>
      <x:c r="F860" s="23">
        <x:v>1.8351382696471399</x:v>
      </x:c>
      <x:c r="G860" s="18">
        <x:v>0.17854859335038001</x:v>
      </x:c>
      <x:c r="H860" s="18">
        <x:v>0.14160368343324001</x:v>
      </x:c>
      <x:c r="I860" s="18">
        <x:v>0.41924275101844999</x:v>
      </x:c>
      <x:c r="J860" s="18">
        <x:v>0.52618569006446003</x:v>
      </x:c>
      <x:c r="K860" s="21">
        <x:v>0.22156500826921444</x:v>
      </x:c>
      <x:c r="L860" s="21">
        <x:v>0.20335954630536168</x:v>
      </x:c>
      <x:c r="M860" s="18">
        <x:v>0.35184273629152996</x:v>
      </x:c>
      <x:c r="N860" s="18">
        <x:v>0.35184273629152996</x:v>
      </x:c>
      <x:c r="O860" s="13">
        <x:v>1.2952706038916135</x:v>
      </x:c>
      <x:c r="P860" s="26" t="n">
        <x:v>1.6092</x:v>
      </x:c>
      <x:c r="Q860" s="26" t="n">
        <x:v>1.6256</x:v>
      </x:c>
    </x:row>
    <x:row r="861">
      <x:c r="A861" s="9">
        <x:v>45125</x:v>
      </x:c>
      <x:c r="B861" s="8">
        <x:v>70.841006752609005</x:v>
      </x:c>
      <x:c r="C861" s="8">
        <x:v>46.538024971623003</x:v>
      </x:c>
      <x:c r="D861" s="8">
        <x:v>28.384615384615</x:v>
      </x:c>
      <x:c r="E861" s="8">
        <x:v>180.9375</x:v>
      </x:c>
      <x:c r="F861" s="23">
        <x:v>1.8167528677721174</x:v>
      </x:c>
      <x:c r="G861" s="18">
        <x:v>0.17191496163682998</x:v>
      </x:c>
      <x:c r="H861" s="18">
        <x:v>0.13578316393015</x:v>
      </x:c>
      <x:c r="I861" s="18">
        <x:v>0.41445003594535995</x:v>
      </x:c>
      <x:c r="J861" s="18">
        <x:v>0.52525349748575001</x:v>
      </x:c>
      <x:c r="K861" s="21">
        <x:v>0.2166146290384825</x:v>
      </x:c>
      <x:c r="L861" s="21">
        <x:v>0.20120148395271653</x:v>
      </x:c>
      <x:c r="M861" s="18">
        <x:v>0.34847352957180999</x:v>
      </x:c>
      <x:c r="N861" s="18">
        <x:v>0.34847352957180999</x:v>
      </x:c>
      <x:c r="O861" s="13">
        <x:v>1.2925121854126043</x:v>
      </x:c>
      <x:c r="P861" s="26" t="n">
        <x:v>1.6098</x:v>
      </x:c>
      <x:c r="Q861" s="26" t="n">
        <x:v>1.6331</x:v>
      </x:c>
    </x:row>
    <x:row r="862">
      <x:c r="A862" s="9">
        <x:v>45126</x:v>
      </x:c>
      <x:c r="B862" s="8">
        <x:v>71.700429711479003</x:v>
      </x:c>
      <x:c r="C862" s="8">
        <x:v>46.538024971623003</x:v>
      </x:c>
      <x:c r="D862" s="8">
        <x:v>32.769230769231001</x:v>
      </x:c>
      <x:c r="E862" s="8">
        <x:v>179.78515625</x:v>
      </x:c>
      <x:c r="F862" s="23">
        <x:v>1.8269821042558325</x:v>
      </x:c>
      <x:c r="G862" s="18">
        <x:v>0.16775895140665001</x:v>
      </x:c>
      <x:c r="H862" s="18">
        <x:v>0.13091825210668001</x:v>
      </x:c>
      <x:c r="I862" s="18">
        <x:v>0.41145458902468002</x:v>
      </x:c>
      <x:c r="J862" s="18">
        <x:v>0.52161794641335002</x:v>
      </x:c>
      <x:c r="K862" s="21">
        <x:v>0.21472877028391779</x:v>
      </x:c>
      <x:c r="L862" s="21">
        <x:v>0.20120148395271653</x:v>
      </x:c>
      <x:c r="M862" s="18">
        <x:v>0.34620874505642002</x:v>
      </x:c>
      <x:c r="N862" s="18">
        <x:v>0.34620874505642002</x:v>
      </x:c>
      <x:c r="O862" s="13">
        <x:v>1.2911746153159274</x:v>
      </x:c>
      <x:c r="P862" s="26" t="n">
        <x:v>1.6102</x:v>
      </x:c>
      <x:c r="Q862" s="26" t="n">
        <x:v>1.6536</x:v>
      </x:c>
    </x:row>
    <x:row r="863">
      <x:c r="A863" s="9">
        <x:v>45127</x:v>
      </x:c>
      <x:c r="B863" s="8">
        <x:v>66.850828729282</x:v>
      </x:c>
      <x:c r="C863" s="8">
        <x:v>40.749148694665003</x:v>
      </x:c>
      <x:c r="D863" s="8">
        <x:v>27.076923076922998</x:v>
      </x:c>
      <x:c r="E863" s="8">
        <x:v>167.24609375</x:v>
      </x:c>
      <x:c r="F863" s="23">
        <x:v>1.7548074856271749</x:v>
      </x:c>
      <x:c r="G863" s="18">
        <x:v>0.16656010230179</x:v>
      </x:c>
      <x:c r="H863" s="18">
        <x:v>0.13039701155416999</x:v>
      </x:c>
      <x:c r="I863" s="18">
        <x:v>0.40989695662593001</x:v>
      </x:c>
      <x:c r="J863" s="18">
        <x:v>0.52199082346026993</x:v>
      </x:c>
      <x:c r="K863" s="21">
        <x:v>0.21390370707879591</x:v>
      </x:c>
      <x:c r="L863" s="21">
        <x:v>0.2003622374822438</x:v>
      </x:c>
      <x:c r="M863" s="18">
        <x:v>0.34314304201210999</x:v>
      </x:c>
      <x:c r="N863" s="18">
        <x:v>0.34314304201210999</x:v>
      </x:c>
      <x:c r="O863" s="13">
        <x:v>1.276252109712632</x:v>
      </x:c>
      <x:c r="P863" s="26" t="n">
        <x:v>1.6107</x:v>
      </x:c>
      <x:c r="Q863" s="26" t="n">
        <x:v>1.6498</x:v>
      </x:c>
    </x:row>
    <x:row r="864">
      <x:c r="A864" s="9">
        <x:v>45128</x:v>
      </x:c>
      <x:c r="B864" s="8">
        <x:v>66.298342541436</x:v>
      </x:c>
      <x:c r="C864" s="8">
        <x:v>39.273552780930999</x:v>
      </x:c>
      <x:c r="D864" s="8">
        <x:v>26.076923076922998</x:v>
      </x:c>
      <x:c r="E864" s="8">
        <x:v>165.380859375</x:v>
      </x:c>
      <x:c r="F864" s="23">
        <x:v>1.7425741944357251</x:v>
      </x:c>
      <x:c r="G864" s="18">
        <x:v>0.15648976982097001</x:v>
      </x:c>
      <x:c r="H864" s="18">
        <x:v>0.12188341586309001</x:v>
      </x:c>
      <x:c r="I864" s="18">
        <x:v>0.39216391085550001</x:v>
      </x:c>
      <x:c r="J864" s="18">
        <x:v>0.50474526075413007</x:v>
      </x:c>
      <x:c r="K864" s="21">
        <x:v>0.20058482962468349</x:v>
      </x:c>
      <x:c r="L864" s="21">
        <x:v>0.18609504748420247</x:v>
      </x:c>
      <x:c r="M864" s="18">
        <x:v>0.32402732164923997</x:v>
      </x:c>
      <x:c r="N864" s="18">
        <x:v>0.32402732164923997</x:v>
      </x:c>
      <x:c r="O864" s="13">
        <x:v>1.2739831152136225</x:v>
      </x:c>
      <x:c r="P864" s="26" t="n">
        <x:v>1.6116</x:v>
      </x:c>
      <x:c r="Q864" s="26" t="n">
        <x:v>1.6404</x:v>
      </x:c>
    </x:row>
    <x:row r="865">
      <x:c r="A865" s="9">
        <x:v>45131</x:v>
      </x:c>
      <x:c r="B865" s="8">
        <x:v>66.543891958257007</x:v>
      </x:c>
      <x:c r="C865" s="8">
        <x:v>39.841089670829</x:v>
      </x:c>
      <x:c r="D865" s="8">
        <x:v>27.692307692307999</x:v>
      </x:c>
      <x:c r="E865" s="8">
        <x:v>165.830078125</x:v>
      </x:c>
      <x:c r="F865" s="23">
        <x:v>1.749768418615985</x:v>
      </x:c>
      <x:c r="G865" s="18">
        <x:v>0.15625</x:v>
      </x:c>
      <x:c r="H865" s="18">
        <x:v>0.12257840326644001</x:v>
      </x:c>
      <x:c r="I865" s="18">
        <x:v>0.39192427510184996</x:v>
      </x:c>
      <x:c r="J865" s="18">
        <x:v>0.50325375264362993</x:v>
      </x:c>
      <x:c r="K865" s="21">
        <x:v>0.20058482962468349</x:v>
      </x:c>
      <x:c r="L865" s="21">
        <x:v>0.18393698513155754</x:v>
      </x:c>
      <x:c r="M865" s="18">
        <x:v>0.31666833797041</x:v>
      </x:c>
      <x:c r="N865" s="18">
        <x:v>0.31666833797041</x:v>
      </x:c>
      <x:c r="O865" s="13">
        <x:v>1.2746852677491347</x:v>
      </x:c>
      <x:c r="P865" s="26" t="n">
        <x:v>1.6124</x:v>
      </x:c>
      <x:c r="Q865" s="26" t="n">
        <x:v>1.6411</x:v>
      </x:c>
    </x:row>
    <x:row r="866">
      <x:c r="A866" s="9">
        <x:v>45132</x:v>
      </x:c>
      <x:c r="B866" s="8">
        <x:v>68.876611418048</x:v>
      </x:c>
      <x:c r="C866" s="8">
        <x:v>40.805902383655003</x:v>
      </x:c>
      <x:c r="D866" s="8">
        <x:v>29.615384615385</x:v>
      </x:c>
      <x:c r="E866" s="8">
        <x:v>170.01953125</x:v>
      </x:c>
      <x:c r="F866" s="23">
        <x:v>1.7732935741677203</x:v>
      </x:c>
      <x:c r="G866" s="18">
        <x:v>0.15209398976982</x:v>
      </x:c>
      <x:c r="H866" s="18">
        <x:v>0.11953783337677</x:v>
      </x:c>
      <x:c r="I866" s="18">
        <x:v>0.39252336448598002</x:v>
      </x:c>
      <x:c r="J866" s="18">
        <x:v>0.50623676886463997</x:v>
      </x:c>
      <x:c r="K866" s="21">
        <x:v>0.20400294861733181</x:v>
      </x:c>
      <x:c r="L866" s="21">
        <x:v>0.18645472454297662</x:v>
      </x:c>
      <x:c r="M866" s="18">
        <x:v>0.31831625616777998</x:v>
      </x:c>
      <x:c r="N866" s="18">
        <x:v>0.31831625616777998</x:v>
      </x:c>
      <x:c r="O866" s="13">
        <x:v>1.2964864452699381</x:v>
      </x:c>
      <x:c r="P866" s="26" t="n">
        <x:v>1.6102</x:v>
      </x:c>
      <x:c r="Q866" s="26" t="n">
        <x:v>1.6307</x:v>
      </x:c>
    </x:row>
    <x:row r="867">
      <x:c r="A867" s="9">
        <x:v>45133</x:v>
      </x:c>
      <x:c r="B867" s="8">
        <x:v>65.623081645181003</x:v>
      </x:c>
      <x:c r="C867" s="8">
        <x:v>37.741203178207002</x:v>
      </x:c>
      <x:c r="D867" s="8">
        <x:v>24.923076923077002</x:v>
      </x:c>
      <x:c r="E867" s="8">
        <x:v>164.990234375</x:v>
      </x:c>
      <x:c r="F867" s="23">
        <x:v>1.7331939903036624</x:v>
      </x:c>
      <x:c r="G867" s="18">
        <x:v>0.18262468030691001</x:v>
      </x:c>
      <x:c r="H867" s="18">
        <x:v>0.14968291199722</x:v>
      </x:c>
      <x:c r="I867" s="18">
        <x:v>0.41205367840881996</x:v>
      </x:c>
      <x:c r="J867" s="18">
        <x:v>0.52497383968126998</x:v>
      </x:c>
      <x:c r="K867" s="21">
        <x:v>0.21932555099816908</x:v>
      </x:c>
      <x:c r="L867" s="21">
        <x:v>0.20779556336357574</x:v>
      </x:c>
      <x:c r="M867" s="18">
        <x:v>0.33771766870176995</x:v>
      </x:c>
      <x:c r="N867" s="18">
        <x:v>0.33771766870176995</x:v>
      </x:c>
      <x:c r="O867" s="13">
        <x:v>1.2877920165139134</x:v>
      </x:c>
      <x:c r="P867" s="26" t="n">
        <x:v>1.6102</x:v>
      </x:c>
      <x:c r="Q867" s="26" t="n">
        <x:v>1.6385</x:v>
      </x:c>
    </x:row>
    <x:row r="868">
      <x:c r="A868" s="9">
        <x:v>45134</x:v>
      </x:c>
      <x:c r="B868" s="8">
        <x:v>63.720073664825001</x:v>
      </x:c>
      <x:c r="C868" s="8">
        <x:v>36.208853575482003</x:v>
      </x:c>
      <x:c r="D868" s="8">
        <x:v>22.923076923077002</x:v>
      </x:c>
      <x:c r="E868" s="8">
        <x:v>162.890625</x:v>
      </x:c>
      <x:c r="F868" s="23">
        <x:v>1.71435657290846</x:v>
      </x:c>
      <x:c r="G868" s="18">
        <x:v>0.17974744245523999</x:v>
      </x:c>
      <x:c r="H868" s="18">
        <x:v>0.14386239249414001</x:v>
      </x:c>
      <x:c r="I868" s="18">
        <x:v>0.40618260244428001</x:v>
      </x:c>
      <x:c r="J868" s="18">
        <x:v>0.51583835245621001</x:v>
      </x:c>
      <x:c r="K868" s="21">
        <x:v>0.20789253229862115</x:v>
      </x:c>
      <x:c r="L868" s="21">
        <x:v>0.1976047133649752</x:v>
      </x:c>
      <x:c r="M868" s="18">
        <x:v>0.32560404829891998</x:v>
      </x:c>
      <x:c r="N868" s="18">
        <x:v>0.32560404829891998</x:v>
      </x:c>
      <x:c r="O868" s="13">
        <x:v>1.2799375001749489</x:v>
      </x:c>
      <x:c r="P868" s="26" t="n">
        <x:v>1.6111</x:v>
      </x:c>
      <x:c r="Q868" s="26" t="n">
        <x:v>1.6418</x:v>
      </x:c>
    </x:row>
    <x:row r="869">
      <x:c r="A869" s="9">
        <x:v>45135</x:v>
      </x:c>
      <x:c r="B869" s="8">
        <x:v>65.377532228361005</x:v>
      </x:c>
      <x:c r="C869" s="8">
        <x:v>35.981838819522999</x:v>
      </x:c>
      <x:c r="D869" s="8">
        <x:v>20.923076923077002</x:v>
      </x:c>
      <x:c r="E869" s="8">
        <x:v>163.876953125</x:v>
      </x:c>
      <x:c r="F869" s="23">
        <x:v>1.7153985027399026</x:v>
      </x:c>
      <x:c r="G869" s="18">
        <x:v>0.17695012787723999</x:v>
      </x:c>
      <x:c r="H869" s="18">
        <x:v>0.14047432890278999</x:v>
      </x:c>
      <x:c r="I869" s="18">
        <x:v>0.39551881140665995</x:v>
      </x:c>
      <x:c r="J869" s="18">
        <x:v>0.50828759258410006</x:v>
      </x:c>
      <x:c r="K869" s="21">
        <x:v>0.19810964000931741</x:v>
      </x:c>
      <x:c r="L869" s="21">
        <x:v>0.1901713874836426</x:v>
      </x:c>
      <x:c r="M869" s="18">
        <x:v>0.31499405656792001</x:v>
      </x:c>
      <x:c r="N869" s="18">
        <x:v>0.31499405656792001</x:v>
      </x:c>
      <x:c r="O869" s="13">
        <x:v>1.2939168455352754</x:v>
      </x:c>
      <x:c r="P869" s="26" t="n">
        <x:v>1.6111</x:v>
      </x:c>
      <x:c r="Q869" s="26" t="n">
        <x:v>1.6306</x:v>
      </x:c>
    </x:row>
    <x:row r="870">
      <x:c r="A870" s="9">
        <x:v>45138</x:v>
      </x:c>
      <x:c r="B870" s="8">
        <x:v>65.807243707796005</x:v>
      </x:c>
      <x:c r="C870" s="8">
        <x:v>36.435868331442002</x:v>
      </x:c>
      <x:c r="D870" s="8">
        <x:v>22.230769230768999</x:v>
      </x:c>
      <x:c r="E870" s="8">
        <x:v>163.701171875</x:v>
      </x:c>
      <x:c r="F870" s="23">
        <x:v>1.7204376328625175</x:v>
      </x:c>
      <x:c r="G870" s="18">
        <x:v>0.20188618925831001</x:v>
      </x:c>
      <x:c r="H870" s="18">
        <x:v>0.16349578663887002</x:v>
      </x:c>
      <x:c r="I870" s="18">
        <x:v>0.41265276779295001</x:v>
      </x:c>
      <x:c r="J870" s="18">
        <x:v>0.52609247082202004</x:v>
      </x:c>
      <x:c r="K870" s="21">
        <x:v>0.20871759550374347</x:v>
      </x:c>
      <x:c r="L870" s="21">
        <x:v>0.19952299101177062</x:v>
      </x:c>
      <x:c r="M870" s="18">
        <x:v>0.31948348162727003</x:v>
      </x:c>
      <x:c r="N870" s="18">
        <x:v>0.31948348162727003</x:v>
      </x:c>
      <x:c r="O870" s="13">
        <x:v>1.3029399041453453</x:v>
      </x:c>
      <x:c r="P870" s="26" t="n">
        <x:v>1.6104</x:v>
      </x:c>
      <x:c r="Q870" s="26" t="n">
        <x:v>1.6295</x:v>
      </x:c>
    </x:row>
    <x:row r="871">
      <x:c r="A871" s="9">
        <x:v>45139</x:v>
      </x:c>
      <x:c r="B871" s="8">
        <x:v>66.482504604051996</x:v>
      </x:c>
      <x:c r="C871" s="8">
        <x:v>37.230419977299</x:v>
      </x:c>
      <x:c r="D871" s="8">
        <x:v>22</x:v>
      </x:c>
      <x:c r="E871" s="8">
        <x:v>167.607421875</x:v>
      </x:c>
      <x:c r="F871" s="23">
        <x:v>1.7333008661408775</x:v>
      </x:c>
      <x:c r="G871" s="18">
        <x:v>0.20804028132991997</x:v>
      </x:c>
      <x:c r="H871" s="18">
        <x:v>0.17148814177742999</x:v>
      </x:c>
      <x:c r="I871" s="18">
        <x:v>0.42163910855499998</x:v>
      </x:c>
      <x:c r="J871" s="18">
        <x:v>0.53215172258363996</x:v>
      </x:c>
      <x:c r="K871" s="21">
        <x:v>0.21637889669416199</x:v>
      </x:c>
      <x:c r="L871" s="21">
        <x:v>0.21019341042207063</x:v>
      </x:c>
      <x:c r="M871" s="18">
        <x:v>0.33181383590027003</x:v>
      </x:c>
      <x:c r="N871" s="18">
        <x:v>0.33181383590027003</x:v>
      </x:c>
      <x:c r="O871" s="13">
        <x:v>1.300251034265949</x:v>
      </x:c>
      <x:c r="P871" s="26" t="n">
        <x:v>1.6108</x:v>
      </x:c>
      <x:c r="Q871" s="26" t="n">
        <x:v>1.6335</x:v>
      </x:c>
    </x:row>
    <x:row r="872">
      <x:c r="A872" s="9">
        <x:v>45140</x:v>
      </x:c>
      <x:c r="B872" s="8">
        <x:v>66.482504604051996</x:v>
      </x:c>
      <x:c r="C872" s="8">
        <x:v>37.514188422247003</x:v>
      </x:c>
      <x:c r="D872" s="8">
        <x:v>21.769230769231001</x:v>
      </x:c>
      <x:c r="E872" s="8">
        <x:v>167.75390625</x:v>
      </x:c>
      <x:c r="F872" s="23">
        <x:v>1.7337995751138249</x:v>
      </x:c>
      <x:c r="G872" s="18">
        <x:v>0.20292519181586002</x:v>
      </x:c>
      <x:c r="H872" s="18">
        <x:v>0.16618886282685999</x:v>
      </x:c>
      <x:c r="I872" s="18">
        <x:v>0.42104001917086004</x:v>
      </x:c>
      <x:c r="J872" s="18">
        <x:v>0.53243138031095005</x:v>
      </x:c>
      <x:c r="K872" s="21">
        <x:v>0.21402157325095628</x:v>
      </x:c>
      <x:c r="L872" s="21">
        <x:v>0.21007351806914532</x:v>
      </x:c>
      <x:c r="M872" s="18">
        <x:v>0.32766386434147998</x:v>
      </x:c>
      <x:c r="N872" s="18">
        <x:v>0.32766386434147998</x:v>
      </x:c>
      <x:c r="O872" s="13">
        <x:v>1.2972417640682794</x:v>
      </x:c>
      <x:c r="P872" s="26" t="n">
        <x:v>1.6114</x:v>
      </x:c>
      <x:c r="Q872" s="26" t="n">
        <x:v>1.6343</x:v>
      </x:c>
    </x:row>
    <x:row r="873">
      <x:c r="A873" s="9">
        <x:v>45141</x:v>
      </x:c>
      <x:c r="B873" s="8">
        <x:v>66.482504604051996</x:v>
      </x:c>
      <x:c r="C873" s="8">
        <x:v>36.833144154369997</x:v>
      </x:c>
      <x:c r="D873" s="8">
        <x:v>20.538461538461998</x:v>
      </x:c>
      <x:c r="E873" s="8">
        <x:v>167.34375</x:v>
      </x:c>
      <x:c r="F873" s="23">
        <x:v>1.7279946507422099</x:v>
      </x:c>
      <x:c r="G873" s="18">
        <x:v>0.19293478260870001</x:v>
      </x:c>
      <x:c r="H873" s="18">
        <x:v>0.16123707757797001</x:v>
      </x:c>
      <x:c r="I873" s="18">
        <x:v>0.41756530074287002</x:v>
      </x:c>
      <x:c r="J873" s="18">
        <x:v>0.53010089886417999</x:v>
      </x:c>
      <x:c r="K873" s="21">
        <x:v>0.21437517176743714</x:v>
      </x:c>
      <x:c r="L873" s="21">
        <x:v>0.2068364245401777</x:v>
      </x:c>
      <x:c r="M873" s="18">
        <x:v>0.32744222822245</x:v>
      </x:c>
      <x:c r="N873" s="18">
        <x:v>0.32744222822245</x:v>
      </x:c>
      <x:c r="O873" s="13">
        <x:v>1.2996001180001251</x:v>
      </x:c>
      <x:c r="P873" s="26" t="n">
        <x:v>1.6121</x:v>
      </x:c>
      <x:c r="Q873" s="26" t="n">
        <x:v>1.6271</x:v>
      </x:c>
    </x:row>
    <x:row r="874">
      <x:c r="A874" s="9">
        <x:v>45142</x:v>
      </x:c>
      <x:c r="B874" s="8">
        <x:v>68.753836709637994</x:v>
      </x:c>
      <x:c r="C874" s="8">
        <x:v>39.897843359817998</x:v>
      </x:c>
      <x:c r="D874" s="8">
        <x:v>23.692307692307999</x:v>
      </x:c>
      <x:c r="E874" s="8">
        <x:v>171.455078125</x:v>
      </x:c>
      <x:c r="F874" s="23">
        <x:v>1.75949766471691</x:v>
      </x:c>
      <x:c r="G874" s="18">
        <x:v>0.20196611253196997</x:v>
      </x:c>
      <x:c r="H874" s="18">
        <x:v>0.16810007818608</x:v>
      </x:c>
      <x:c r="I874" s="18">
        <x:v>0.42163910855499998</x:v>
      </x:c>
      <x:c r="J874" s="18">
        <x:v>0.53448220403041002</x:v>
      </x:c>
      <x:c r="K874" s="21">
        <x:v>0.21472877028391779</x:v>
      </x:c>
      <x:c r="L874" s="21">
        <x:v>0.20743588630480203</x:v>
      </x:c>
      <x:c r="M874" s="18">
        <x:v>0.32422439205441</x:v>
      </x:c>
      <x:c r="N874" s="18">
        <x:v>0.32422439205441</x:v>
      </x:c>
      <x:c r="O874" s="13">
        <x:v>1.3050078097270104</x:v>
      </x:c>
      <x:c r="P874" s="26" t="n">
        <x:v>1.6123</x:v>
      </x:c>
      <x:c r="Q874" s="26" t="n">
        <x:v>1.6246</x:v>
      </x:c>
    </x:row>
    <x:row r="875">
      <x:c r="A875" s="9">
        <x:v>45145</x:v>
      </x:c>
      <x:c r="B875" s="8">
        <x:v>69.858809085328005</x:v>
      </x:c>
      <x:c r="C875" s="8">
        <x:v>40.522133938705998</x:v>
      </x:c>
      <x:c r="D875" s="8">
        <x:v>26.230769230768999</x:v>
      </x:c>
      <x:c r="E875" s="8">
        <x:v>172.978515625</x:v>
      </x:c>
      <x:c r="F875" s="23">
        <x:v>1.7739755696995076</x:v>
      </x:c>
      <x:c r="G875" s="18">
        <x:v>0.20835997442455001</x:v>
      </x:c>
      <x:c r="H875" s="18">
        <x:v>0.17331248371122998</x:v>
      </x:c>
      <x:c r="I875" s="18">
        <x:v>0.42966690630241999</x:v>
      </x:c>
      <x:c r="J875" s="18">
        <x:v>0.53867707063461001</x:v>
      </x:c>
      <x:c r="K875" s="21">
        <x:v>0.22250793764649668</x:v>
      </x:c>
      <x:c r="L875" s="21">
        <x:v>0.21187190336301631</x:v>
      </x:c>
      <x:c r="M875" s="18">
        <x:v>0.32783310086688</x:v>
      </x:c>
      <x:c r="N875" s="18">
        <x:v>0.32783310086688</x:v>
      </x:c>
      <x:c r="O875" s="13">
        <x:v>1.2975601290155563</x:v>
      </x:c>
      <x:c r="P875" s="26" t="n">
        <x:v>1.6133</x:v>
      </x:c>
      <x:c r="Q875" s="26" t="n">
        <x:v>1.6277</x:v>
      </x:c>
    </x:row>
    <x:row r="876">
      <x:c r="A876" s="9">
        <x:v>45146</x:v>
      </x:c>
      <x:c r="B876" s="8">
        <x:v>68.815224063843004</x:v>
      </x:c>
      <x:c r="C876" s="8">
        <x:v>39.443813847900003</x:v>
      </x:c>
      <x:c r="D876" s="8">
        <x:v>25.461538461538002</x:v>
      </x:c>
      <x:c r="E876" s="8">
        <x:v>169.365234375</x:v>
      </x:c>
      <x:c r="F876" s="23">
        <x:v>1.7577145268707026</x:v>
      </x:c>
      <x:c r="G876" s="18">
        <x:v>0.19916879795396</x:v>
      </x:c>
      <x:c r="H876" s="18">
        <x:v>0.16662322995396001</x:v>
      </x:c>
      <x:c r="I876" s="18">
        <x:v>0.41852384375748997</x:v>
      </x:c>
      <x:c r="J876" s="18">
        <x:v>0.52916870628546997</x:v>
      </x:c>
      <x:c r="K876" s="21">
        <x:v>0.21708609372712351</x:v>
      </x:c>
      <x:c r="L876" s="21">
        <x:v>0.20503803924630759</x:v>
      </x:c>
      <x:c r="M876" s="18">
        <x:v>0.32243616060007002</x:v>
      </x:c>
      <x:c r="N876" s="18">
        <x:v>0.32243616060007002</x:v>
      </x:c>
      <x:c r="O876" s="13">
        <x:v>1.2947389124824953</x:v>
      </x:c>
      <x:c r="P876" s="26" t="n">
        <x:v>1.6135</x:v>
      </x:c>
      <x:c r="Q876" s="26" t="n">
        <x:v>1.6275</x:v>
      </x:c>
    </x:row>
    <x:row r="877">
      <x:c r="A877" s="9">
        <x:v>45147</x:v>
      </x:c>
      <x:c r="B877" s="8">
        <x:v>65.991405770411006</x:v>
      </x:c>
      <x:c r="C877" s="8">
        <x:v>36.095346197502998</x:v>
      </x:c>
      <x:c r="D877" s="8">
        <x:v>21.307692307692001</x:v>
      </x:c>
      <x:c r="E877" s="8">
        <x:v>161.630859375</x:v>
      </x:c>
      <x:c r="F877" s="23">
        <x:v>1.7125632591265152</x:v>
      </x:c>
      <x:c r="G877" s="18">
        <x:v>0.19653132992326999</x:v>
      </x:c>
      <x:c r="H877" s="18">
        <x:v>0.16410390061680002</x:v>
      </x:c>
      <x:c r="I877" s="18">
        <x:v>0.41468967169901999</x:v>
      </x:c>
      <x:c r="J877" s="18">
        <x:v>0.52916870628546997</x:v>
      </x:c>
      <x:c r="K877" s="21">
        <x:v>0.21307864387367381</x:v>
      </x:c>
      <x:c r="L877" s="21">
        <x:v>0.20252029983488851</x:v>
      </x:c>
      <x:c r="M877" s="18">
        <x:v>0.31890937381341999</x:v>
      </x:c>
      <x:c r="N877" s="18">
        <x:v>0.31890937381341999</x:v>
      </x:c>
      <x:c r="O877" s="13">
        <x:v>1.2844317186335763</x:v>
      </x:c>
      <x:c r="P877" s="26" t="n">
        <x:v>1.6139</x:v>
      </x:c>
      <x:c r="Q877" s="26" t="n">
        <x:v>1.628</x:v>
      </x:c>
    </x:row>
    <x:row r="878">
      <x:c r="A878" s="9">
        <x:v>45148</x:v>
      </x:c>
      <x:c r="B878" s="8">
        <x:v>65.623081645181003</x:v>
      </x:c>
      <x:c r="C878" s="8">
        <x:v>36.265607264472003</x:v>
      </x:c>
      <x:c r="D878" s="8">
        <x:v>21.692307692307999</x:v>
      </x:c>
      <x:c r="E878" s="8">
        <x:v>160.615234375</x:v>
      </x:c>
      <x:c r="F878" s="23">
        <x:v>1.7104905774424026</x:v>
      </x:c>
      <x:c r="G878" s="18">
        <x:v>0.19173593350383999</x:v>
      </x:c>
      <x:c r="H878" s="18">
        <x:v>0.16280079923551</x:v>
      </x:c>
      <x:c r="I878" s="18">
        <x:v>0.40246824826264005</x:v>
      </x:c>
      <x:c r="J878" s="18">
        <x:v>0.51583835245621001</x:v>
      </x:c>
      <x:c r="K878" s="21">
        <x:v>0.20294215306788921</x:v>
      </x:c>
      <x:c r="L878" s="21">
        <x:v>0.19268912689506168</x:v>
      </x:c>
      <x:c r="M878" s="18">
        <x:v>0.30348956782372999</x:v>
      </x:c>
      <x:c r="N878" s="18">
        <x:v>0.30348956782372999</x:v>
      </x:c>
      <x:c r="O878" s="13">
        <x:v>1.286586428041564</x:v>
      </x:c>
      <x:c r="P878" s="26" t="n">
        <x:v>1.614</x:v>
      </x:c>
      <x:c r="Q878" s="26" t="n">
        <x:v>1.623</x:v>
      </x:c>
    </x:row>
    <x:row r="879">
      <x:c r="A879" s="9">
        <x:v>45149</x:v>
      </x:c>
      <x:c r="B879" s="8">
        <x:v>63.106200122775</x:v>
      </x:c>
      <x:c r="C879" s="8">
        <x:v>33.598183881951996</x:v>
      </x:c>
      <x:c r="D879" s="8">
        <x:v>19.230769230768999</x:v>
      </x:c>
      <x:c r="E879" s="8">
        <x:v>155.68359375</x:v>
      </x:c>
      <x:c r="F879" s="23">
        <x:v>1.67904686746374</x:v>
      </x:c>
      <x:c r="G879" s="18">
        <x:v>0.19469309462916001</x:v>
      </x:c>
      <x:c r="H879" s="18">
        <x:v>0.16549387542350999</x:v>
      </x:c>
      <x:c r="I879" s="18">
        <x:v>0.40618260244428001</x:v>
      </x:c>
      <x:c r="J879" s="18">
        <x:v>0.51854171094990997</x:v>
      </x:c>
      <x:c r="K879" s="21">
        <x:v>0.20211708986276733</x:v>
      </x:c>
      <x:c r="L879" s="21">
        <x:v>0.19376815807138414</x:v>
      </x:c>
      <x:c r="M879" s="18">
        <x:v>0.30594744647575001</x:v>
      </x:c>
      <x:c r="N879" s="18">
        <x:v>0.30594744647575001</x:v>
      </x:c>
      <x:c r="O879" s="13">
        <x:v>1.2644164818696331</x:v>
      </x:c>
      <x:c r="P879" s="26" t="n">
        <x:v>1.6147</x:v>
      </x:c>
      <x:c r="Q879" s="26" t="n">
        <x:v>1.6286</x:v>
      </x:c>
    </x:row>
    <x:row r="880">
      <x:c r="A880" s="9">
        <x:v>45152</x:v>
      </x:c>
      <x:c r="B880" s="8">
        <x:v>64.579496623696002</x:v>
      </x:c>
      <x:c r="C880" s="8">
        <x:v>34.449489216799002</x:v>
      </x:c>
      <x:c r="D880" s="8">
        <x:v>23.230769230768999</x:v>
      </x:c>
      <x:c r="E880" s="8">
        <x:v>155.41015625</x:v>
      </x:c>
      <x:c r="F880" s="23">
        <x:v>1.69417477830316</x:v>
      </x:c>
      <x:c r="G880" s="18">
        <x:v>0.17087595907928002</x:v>
      </x:c>
      <x:c r="H880" s="18">
        <x:v>0.14255929111285001</x:v>
      </x:c>
      <x:c r="I880" s="18">
        <x:v>0.38090103043374002</x:v>
      </x:c>
      <x:c r="J880" s="18">
        <x:v>0.49355894980960996</x:v>
      </x:c>
      <x:c r="K880" s="21">
        <x:v>0.18490862872736535</x:v>
      </x:c>
      <x:c r="L880" s="21">
        <x:v>0.17278699630955896</x:v>
      </x:c>
      <x:c r="M880" s="18">
        <x:v>0.28487049974232997</x:v>
      </x:c>
      <x:c r="N880" s="18">
        <x:v>0.28487049974232997</x:v>
      </x:c>
      <x:c r="O880" s="13">
        <x:v>1.2671428315516073</x:v>
      </x:c>
      <x:c r="P880" s="26" t="n">
        <x:v>1.616</x:v>
      </x:c>
      <x:c r="Q880" s="26" t="n">
        <x:v>1.6313</x:v>
      </x:c>
    </x:row>
    <x:row r="881">
      <x:c r="A881" s="9">
        <x:v>45153</x:v>
      </x:c>
      <x:c r="B881" s="8">
        <x:v>63.351749539594998</x:v>
      </x:c>
      <x:c r="C881" s="8">
        <x:v>32.973893303064997</x:v>
      </x:c>
      <x:c r="D881" s="8">
        <x:v>20.153846153846001</x:v>
      </x:c>
      <x:c r="E881" s="8">
        <x:v>152.1875</x:v>
      </x:c>
      <x:c r="F881" s="23">
        <x:v>1.671667472491265</x:v>
      </x:c>
      <x:c r="G881" s="18">
        <x:v>0.16464194373402002</x:v>
      </x:c>
      <x:c r="H881" s="18">
        <x:v>0.13830249326731001</x:v>
      </x:c>
      <x:c r="I881" s="18">
        <x:v>0.38245866283249003</x:v>
      </x:c>
      <x:c r="J881" s="18">
        <x:v>0.49644874678817996</x:v>
      </x:c>
      <x:c r="K881" s="21">
        <x:v>0.18938754326945628</x:v>
      </x:c>
      <x:c r="L881" s="21">
        <x:v>0.17746279807362275</x:v>
      </x:c>
      <x:c r="M881" s="18">
        <x:v>0.29422023222388999</x:v>
      </x:c>
      <x:c r="N881" s="18">
        <x:v>0.29422023222388999</x:v>
      </x:c>
      <x:c r="O881" s="13">
        <x:v>1.2608143590584178</x:v>
      </x:c>
      <x:c r="P881" s="26" t="n">
        <x:v>1.6186</x:v>
      </x:c>
      <x:c r="Q881" s="26" t="n">
        <x:v>1.6314</x:v>
      </x:c>
    </x:row>
    <x:row r="882">
      <x:c r="A882" s="9">
        <x:v>45154</x:v>
      </x:c>
      <x:c r="B882" s="8">
        <x:v>60.220994475137999</x:v>
      </x:c>
      <x:c r="C882" s="8">
        <x:v>30.022701475596001</x:v>
      </x:c>
      <x:c r="D882" s="8">
        <x:v>17</x:v>
      </x:c>
      <x:c r="E882" s="8">
        <x:v>145.869140625</x:v>
      </x:c>
      <x:c r="F882" s="23">
        <x:v>1.6327820914393349</x:v>
      </x:c>
      <x:c r="G882" s="18">
        <x:v>0.16072570332481001</x:v>
      </x:c>
      <x:c r="H882" s="18">
        <x:v>0.13812874641646999</x:v>
      </x:c>
      <x:c r="I882" s="18">
        <x:v>0.37634795111431002</x:v>
      </x:c>
      <x:c r="J882" s="18">
        <x:v>0.49225388018399002</x:v>
      </x:c>
      <x:c r="K882" s="21">
        <x:v>0.18255130528415964</x:v>
      </x:c>
      <x:c r="L882" s="21">
        <x:v>0.16931011807474228</x:v>
      </x:c>
      <x:c r="M882" s="18">
        <x:v>0.28359858403443</x:v>
      </x:c>
      <x:c r="N882" s="18">
        <x:v>0.28359858403443</x:v>
      </x:c>
      <x:c r="O882" s="13">
        <x:v>1.2493499516988225</x:v>
      </x:c>
      <x:c r="P882" s="26" t="n">
        <x:v>1.6197</x:v>
      </x:c>
      <x:c r="Q882" s="26" t="n">
        <x:v>1.6343</x:v>
      </x:c>
    </x:row>
    <x:row r="883">
      <x:c r="A883" s="9">
        <x:v>45155</x:v>
      </x:c>
      <x:c r="B883" s="8">
        <x:v>61.264579496624002</x:v>
      </x:c>
      <x:c r="C883" s="8">
        <x:v>31.044267877412</x:v>
      </x:c>
      <x:c r="D883" s="8">
        <x:v>18.230769230768999</x:v>
      </x:c>
      <x:c r="E883" s="8">
        <x:v>145.60546875</x:v>
      </x:c>
      <x:c r="F883" s="23">
        <x:v>1.6403627133870127</x:v>
      </x:c>
      <x:c r="G883" s="18">
        <x:v>0.15273337595907999</x:v>
      </x:c>
      <x:c r="H883" s="18">
        <x:v>0.13065763183042001</x:v>
      </x:c>
      <x:c r="I883" s="18">
        <x:v>0.36364725617061999</x:v>
      </x:c>
      <x:c r="J883" s="18">
        <x:v>0.48078791151216005</x:v>
      </x:c>
      <x:c r="K883" s="21">
        <x:v>0.17288627916701604</x:v>
      </x:c>
      <x:c r="L883" s="21">
        <x:v>0.15816012925274436</x:v>
      </x:c>
      <x:c r="M883" s="18">
        <x:v>0.26796351484927</x:v>
      </x:c>
      <x:c r="N883" s="18">
        <x:v>0.26796351484927</x:v>
      </x:c>
      <x:c r="O883" s="13">
        <x:v>1.2607785539079304</x:v>
      </x:c>
      <x:c r="P883" s="26" t="n">
        <x:v>1.6202</x:v>
      </x:c>
      <x:c r="Q883" s="26" t="n">
        <x:v>1.634</x:v>
      </x:c>
    </x:row>
    <x:row r="884">
      <x:c r="A884" s="9">
        <x:v>45156</x:v>
      </x:c>
      <x:c r="B884" s="8">
        <x:v>57.581338244321998</x:v>
      </x:c>
      <x:c r="C884" s="8">
        <x:v>27.809307604994</x:v>
      </x:c>
      <x:c r="D884" s="8">
        <x:v>13.769230769230999</x:v>
      </x:c>
      <x:c r="E884" s="8">
        <x:v>138.046875</x:v>
      </x:c>
      <x:c r="F884" s="23">
        <x:v>1.5930168790463675</x:v>
      </x:c>
      <x:c r="G884" s="18">
        <x:v>0.15872762148337999</x:v>
      </x:c>
      <x:c r="H884" s="18">
        <x:v>0.13587003735556999</x:v>
      </x:c>
      <x:c r="I884" s="18">
        <x:v>0.37023723939611997</x:v>
      </x:c>
      <x:c r="J884" s="18">
        <x:v>0.49122846836283995</x:v>
      </x:c>
      <x:c r="K884" s="21">
        <x:v>0.18549795958816673</x:v>
      </x:c>
      <x:c r="L884" s="21">
        <x:v>0.16990957983936594</x:v>
      </x:c>
      <x:c r="M884" s="18">
        <x:v>0.28737876261899997</x:v>
      </x:c>
      <x:c r="N884" s="18">
        <x:v>0.28737876261899997</x:v>
      </x:c>
      <x:c r="O884" s="13">
        <x:v>1.2420474055242436</x:v>
      </x:c>
      <x:c r="P884" s="26" t="n">
        <x:v>1.6207</x:v>
      </x:c>
      <x:c r="Q884" s="26" t="n">
        <x:v>1.6318</x:v>
      </x:c>
    </x:row>
    <x:row r="885">
      <x:c r="A885" s="9">
        <x:v>45159</x:v>
      </x:c>
      <x:c r="B885" s="8">
        <x:v>56.537753222836002</x:v>
      </x:c>
      <x:c r="C885" s="8">
        <x:v>26.958002270148</x:v>
      </x:c>
      <x:c r="D885" s="8">
        <x:v>12.923076923077</x:v>
      </x:c>
      <x:c r="E885" s="8">
        <x:v>136.728515625</x:v>
      </x:c>
      <x:c r="F885" s="23">
        <x:v>1.5828683701026525</x:v>
      </x:c>
      <x:c r="G885" s="18">
        <x:v>0.14641943734015</x:v>
      </x:c>
      <x:c r="H885" s="18">
        <x:v>0.1242289983494</x:v>
      </x:c>
      <x:c r="I885" s="18">
        <x:v>0.34962856458184</x:v>
      </x:c>
      <x:c r="J885" s="18">
        <x:v>0.47118632792058002</x:v>
      </x:c>
      <x:c r="K885" s="21">
        <x:v>0.16675723821468114</x:v>
      </x:c>
      <x:c r="L885" s="21">
        <x:v>0.14832895631291754</x:v>
      </x:c>
      <x:c r="M885" s="18">
        <x:v>0.26491486073719001</x:v>
      </x:c>
      <x:c r="N885" s="18">
        <x:v>0.26491486073719001</x:v>
      </x:c>
      <x:c r="O885" s="13">
        <x:v>1.2313311900001576</x:v>
      </x:c>
      <x:c r="P885" s="26" t="n">
        <x:v>1.622</x:v>
      </x:c>
      <x:c r="Q885" s="26" t="n">
        <x:v>1.6381</x:v>
      </x:c>
    </x:row>
    <x:row r="886">
      <x:c r="A886" s="9">
        <x:v>45160</x:v>
      </x:c>
      <x:c r="B886" s="8">
        <x:v>59.607120933087998</x:v>
      </x:c>
      <x:c r="C886" s="8">
        <x:v>30.703745743473</x:v>
      </x:c>
      <x:c r="D886" s="8">
        <x:v>17.538461538461998</x:v>
      </x:c>
      <x:c r="E886" s="8">
        <x:v>146.083984375</x:v>
      </x:c>
      <x:c r="F886" s="23">
        <x:v>1.6348332814750575</x:v>
      </x:c>
      <x:c r="G886" s="18">
        <x:v>0.13395140664961999</x:v>
      </x:c>
      <x:c r="H886" s="18">
        <x:v>0.11058987055859999</x:v>
      </x:c>
      <x:c r="I886" s="18">
        <x:v>0.33285406182602001</x:v>
      </x:c>
      <x:c r="J886" s="18">
        <x:v>0.45841528962311995</x:v>
      </x:c>
      <x:c r="K886" s="21">
        <x:v>0.15791727530265964</x:v>
      </x:c>
      <x:c r="L886" s="21">
        <x:v>0.13873756807894022</x:v>
      </x:c>
      <x:c r="M886" s="18">
        <x:v>0.25909202398115</x:v>
      </x:c>
      <x:c r="N886" s="18">
        <x:v>0.25909202398115</x:v>
      </x:c>
      <x:c r="O886" s="13">
        <x:v>1.23924053663818</x:v>
      </x:c>
      <x:c r="P886" s="26" t="n">
        <x:v>1.6222</x:v>
      </x:c>
      <x:c r="Q886" s="26" t="n">
        <x:v>1.6376</x:v>
      </x:c>
    </x:row>
    <x:row r="887">
      <x:c r="A887" s="9">
        <x:v>45161</x:v>
      </x:c>
      <x:c r="B887" s="8">
        <x:v>55.616942909761001</x:v>
      </x:c>
      <x:c r="C887" s="8">
        <x:v>27.525539160045</x:v>
      </x:c>
      <x:c r="D887" s="8">
        <x:v>14.384615384615</x:v>
      </x:c>
      <x:c r="E887" s="8">
        <x:v>137.958984375</x:v>
      </x:c>
      <x:c r="F887" s="23">
        <x:v>1.5887152045735524</x:v>
      </x:c>
      <x:c r="G887" s="18">
        <x:v>0.14186381074168999</x:v>
      </x:c>
      <x:c r="H887" s="18">
        <x:v>0.11597602293457999</x:v>
      </x:c>
      <x:c r="I887" s="18">
        <x:v>0.34112149532710001</x:v>
      </x:c>
      <x:c r="J887" s="18">
        <x:v>0.46605926873766995</x:v>
      </x:c>
      <x:c r="K887" s="21">
        <x:v>0.16581430883739867</x:v>
      </x:c>
      <x:c r="L887" s="21">
        <x:v>0.14641067866612212</x:v>
      </x:c>
      <x:c r="M887" s="18">
        <x:v>0.26833935393044001</x:v>
      </x:c>
      <x:c r="N887" s="18">
        <x:v>0.26833935393044001</x:v>
      </x:c>
      <x:c r="O887" s="13">
        <x:v>1.219856491239895</x:v>
      </x:c>
      <x:c r="P887" s="26" t="n">
        <x:v>1.6224</x:v>
      </x:c>
      <x:c r="Q887" s="26" t="n">
        <x:v>1.6395</x:v>
      </x:c>
    </x:row>
    <x:row r="888">
      <x:c r="A888" s="9">
        <x:v>45162</x:v>
      </x:c>
      <x:c r="B888" s="8">
        <x:v>56.783302639656</x:v>
      </x:c>
      <x:c r="C888" s="8">
        <x:v>28.887627695799999</x:v>
      </x:c>
      <x:c r="D888" s="8">
        <x:v>16.384615384615</x:v>
      </x:c>
      <x:c r="E888" s="8">
        <x:v>140.48828125</x:v>
      </x:c>
      <x:c r="F888" s="23">
        <x:v>1.6063595674251774</x:v>
      </x:c>
      <x:c r="G888" s="18">
        <x:v>0.1255594629156</x:v>
      </x:c>
      <x:c r="H888" s="18">
        <x:v>9.7732603596559997E-2</x:v>
      </x:c>
      <x:c r="I888" s="18">
        <x:v>0.32015336688234003</x:v>
      </x:c>
      <x:c r="J888" s="18">
        <x:v>0.44573747049092999</x:v>
      </x:c>
      <x:c r="K888" s="21">
        <x:v>0.14848798152983655</x:v>
      </x:c>
      <x:c r="L888" s="21">
        <x:v>0.12686822513939355</x:v>
      </x:c>
      <x:c r="M888" s="18">
        <x:v>0.24715640968225</x:v>
      </x:c>
      <x:c r="N888" s="18">
        <x:v>0.24715640968225</x:v>
      </x:c>
      <x:c r="O888" s="13">
        <x:v>1.2238793065397635</x:v>
      </x:c>
      <x:c r="P888" s="26" t="n">
        <x:v>1.6225</x:v>
      </x:c>
      <x:c r="Q888" s="26" t="n">
        <x:v>1.6445</x:v>
      </x:c>
    </x:row>
    <x:row r="889">
      <x:c r="A889" s="9">
        <x:v>45163</x:v>
      </x:c>
      <x:c r="B889" s="8">
        <x:v>52.486187845304002</x:v>
      </x:c>
      <x:c r="C889" s="8">
        <x:v>24.574347332576998</x:v>
      </x:c>
      <x:c r="D889" s="8">
        <x:v>10.538461538462</x:v>
      </x:c>
      <x:c r="E889" s="8">
        <x:v>129.55078125</x:v>
      </x:c>
      <x:c r="F889" s="23">
        <x:v>1.5428744449158576</x:v>
      </x:c>
      <x:c r="G889" s="18">
        <x:v>0.13235294117647001</x:v>
      </x:c>
      <x:c r="H889" s="18">
        <x:v>0.10372686995048</x:v>
      </x:c>
      <x:c r="I889" s="18">
        <x:v>0.33117661155043998</x:v>
      </x:c>
      <x:c r="J889" s="18">
        <x:v>0.45142384528279</x:v>
      </x:c>
      <x:c r="K889" s="21">
        <x:v>0.14907731239063793</x:v>
      </x:c>
      <x:c r="L889" s="21">
        <x:v>0.12830693337448995</x:v>
      </x:c>
      <x:c r="M889" s="18">
        <x:v>0.24748496929640001</x:v>
      </x:c>
      <x:c r="N889" s="18">
        <x:v>0.24748496929640001</x:v>
      </x:c>
      <x:c r="O889" s="13">
        <x:v>1.2067173400901705</x:v>
      </x:c>
      <x:c r="P889" s="26" t="n">
        <x:v>1.622</x:v>
      </x:c>
      <x:c r="Q889" s="26" t="n">
        <x:v>1.642</x:v>
      </x:c>
    </x:row>
    <x:row r="890">
      <x:c r="A890" s="9">
        <x:v>45166</x:v>
      </x:c>
      <x:c r="B890" s="8">
        <x:v>53.529772866789003</x:v>
      </x:c>
      <x:c r="C890" s="8">
        <x:v>24.971623155505</x:v>
      </x:c>
      <x:c r="D890" s="8">
        <x:v>11.230769230769001</x:v>
      </x:c>
      <x:c r="E890" s="8">
        <x:v>132.67578125</x:v>
      </x:c>
      <x:c r="F890" s="23">
        <x:v>1.5560198662576574</x:v>
      </x:c>
      <x:c r="G890" s="18">
        <x:v>0.12835677749360999</x:v>
      </x:c>
      <x:c r="H890" s="18">
        <x:v>9.6863869342368E-2</x:v>
      </x:c>
      <x:c r="I890" s="18">
        <x:v>0.31452192667146001</x:v>
      </x:c>
      <x:c r="J890" s="18">
        <x:v>0.43688164099319005</x:v>
      </x:c>
      <x:c r="K890" s="21">
        <x:v>0.13010085867283183</x:v>
      </x:c>
      <x:c r="L890" s="21">
        <x:v>0.10984351102408385</x:v>
      </x:c>
      <x:c r="M890" s="18">
        <x:v>0.21858506826191001</x:v>
      </x:c>
      <x:c r="N890" s="18">
        <x:v>0.21858506826191001</x:v>
      </x:c>
      <x:c r="O890" s="13">
        <x:v>1.2186992036621198</x:v>
      </x:c>
      <x:c r="P890" s="26" t="n">
        <x:v>1.6213</x:v>
      </x:c>
      <x:c r="Q890" s="26" t="n">
        <x:v>1.6423</x:v>
      </x:c>
    </x:row>
    <x:row r="891">
      <x:c r="A891" s="9">
        <x:v>45167</x:v>
      </x:c>
      <x:c r="B891" s="8">
        <x:v>58.502148557397</x:v>
      </x:c>
      <x:c r="C891" s="8">
        <x:v>29.795686719637001</x:v>
      </x:c>
      <x:c r="D891" s="8">
        <x:v>17.384615384615</x:v>
      </x:c>
      <x:c r="E891" s="8">
        <x:v>141.89453125</x:v>
      </x:c>
      <x:c r="F891" s="23">
        <x:v>1.6189424547791225</x:v>
      </x:c>
      <x:c r="G891" s="18">
        <x:v>0.14050511508951</x:v>
      </x:c>
      <x:c r="H891" s="18">
        <x:v>0.10763617409434</x:v>
      </x:c>
      <x:c r="I891" s="18">
        <x:v>0.33057752216631003</x:v>
      </x:c>
      <x:c r="J891" s="18">
        <x:v>0.45188994157215001</x:v>
      </x:c>
      <x:c r="K891" s="21">
        <x:v>0.14000161713429593</x:v>
      </x:c>
      <x:c r="L891" s="21">
        <x:v>0.12075371514023336</x:v>
      </x:c>
      <x:c r="M891" s="18">
        <x:v>0.22911477205006001</x:v>
      </x:c>
      <x:c r="N891" s="18">
        <x:v>0.22911477205006001</x:v>
      </x:c>
      <x:c r="O891" s="13">
        <x:v>1.2495762775658001</x:v>
      </x:c>
      <x:c r="P891" s="26" t="n">
        <x:v>1.6207</x:v>
      </x:c>
      <x:c r="Q891" s="26" t="n">
        <x:v>1.6467</x:v>
      </x:c>
    </x:row>
    <x:row r="892">
      <x:c r="A892" s="9">
        <x:v>45168</x:v>
      </x:c>
      <x:c r="B892" s="8">
        <x:v>61.019030079803997</x:v>
      </x:c>
      <x:c r="C892" s="8">
        <x:v>32.122587968217999</x:v>
      </x:c>
      <x:c r="D892" s="8">
        <x:v>21.923076923077002</x:v>
      </x:c>
      <x:c r="E892" s="8">
        <x:v>144.6875</x:v>
      </x:c>
      <x:c r="F892" s="23">
        <x:v>1.6493804874277476</x:v>
      </x:c>
      <x:c r="G892" s="18">
        <x:v>0.15121483375958999</x:v>
      </x:c>
      <x:c r="H892" s="18">
        <x:v>0.12144904873599</x:v>
      </x:c>
      <x:c r="I892" s="18">
        <x:v>0.35981308411214996</x:v>
      </x:c>
      <x:c r="J892" s="18">
        <x:v>0.48526243584366002</x:v>
      </x:c>
      <x:c r="K892" s="21">
        <x:v>0.17583293347102313</x:v>
      </x:c>
      <x:c r="L892" s="21">
        <x:v>0.15264508101820762</x:v>
      </x:c>
      <x:c r="M892" s="18">
        <x:v>0.27519640179289001</x:v>
      </x:c>
      <x:c r="N892" s="18">
        <x:v>0.27519640179289001</x:v>
      </x:c>
      <x:c r="O892" s="13">
        <x:v>1.2544614466568844</x:v>
      </x:c>
      <x:c r="P892" s="26" t="n">
        <x:v>1.6207</x:v>
      </x:c>
      <x:c r="Q892" s="26" t="n">
        <x:v>1.6523</x:v>
      </x:c>
    </x:row>
    <x:row r="893">
      <x:c r="A893" s="9">
        <x:v>45169</x:v>
      </x:c>
      <x:c r="B893" s="8">
        <x:v>59.914057704112999</x:v>
      </x:c>
      <x:c r="C893" s="8">
        <x:v>31.838819523268999</x:v>
      </x:c>
      <x:c r="D893" s="8">
        <x:v>21.230769230768999</x:v>
      </x:c>
      <x:c r="E893" s="8">
        <x:v>145</x:v>
      </x:c>
      <x:c r="F893" s="23">
        <x:v>1.6449591161453774</x:v>
      </x:c>
      <x:c r="G893" s="18">
        <x:v>0.14865728900256001</x:v>
      </x:c>
      <x:c r="H893" s="18">
        <x:v>0.12283902354269999</x:v>
      </x:c>
      <x:c r="I893" s="18">
        <x:v>0.36053199137310998</x:v>
      </x:c>
      <x:c r="J893" s="18">
        <x:v>0.48516921660123002</x:v>
      </x:c>
      <x:c r="K893" s="21">
        <x:v>0.18467289638304485</x:v>
      </x:c>
      <x:c r="L893" s="21">
        <x:v>0.15983862219369027</x:v>
      </x:c>
      <x:c r="M893" s="18">
        <x:v>0.28699126707937</x:v>
      </x:c>
      <x:c r="N893" s="18">
        <x:v>0.28699126707937</x:v>
      </x:c>
      <x:c r="O893" s="13">
        <x:v>1.2470317102712249</x:v>
      </x:c>
      <x:c r="P893" s="26" t="n">
        <x:v>1.621</x:v>
      </x:c>
      <x:c r="Q893" s="26" t="n">
        <x:v>1.6599</x:v>
      </x:c>
    </x:row>
    <x:row r="894">
      <x:c r="A894" s="9">
        <x:v>45170</x:v>
      </x:c>
      <x:c r="B894" s="8">
        <x:v>59.054634745241998</x:v>
      </x:c>
      <x:c r="C894" s="8">
        <x:v>30.874006810442999</x:v>
      </x:c>
      <x:c r="D894" s="8">
        <x:v>18.923076923077002</x:v>
      </x:c>
      <x:c r="E894" s="8">
        <x:v>140.732421875</x:v>
      </x:c>
      <x:c r="F894" s="23">
        <x:v>1.6239603508844049</x:v>
      </x:c>
      <x:c r="G894" s="18">
        <x:v>0.14290281329922999</x:v>
      </x:c>
      <x:c r="H894" s="18">
        <x:v>0.11710537746503</x:v>
      </x:c>
      <x:c r="I894" s="18">
        <x:v>0.35106637910376004</x:v>
      </x:c>
      <x:c r="J894" s="18">
        <x:v>0.47472865975054002</x:v>
      </x:c>
      <x:c r="K894" s="21">
        <x:v>0.17795452456990835</x:v>
      </x:c>
      <x:c r="L894" s="21">
        <x:v>0.15324454278283106</x:v>
      </x:c>
      <x:c r="M894" s="18">
        <x:v>0.27962569259925002</x:v>
      </x:c>
      <x:c r="N894" s="18">
        <x:v>0.27962569259925002</x:v>
      </x:c>
      <x:c r="O894" s="13">
        <x:v>1.2493416279635654</x:v>
      </x:c>
      <x:c r="P894" s="26" t="n">
        <x:v>1.6199</x:v>
      </x:c>
      <x:c r="Q894" s="26" t="n">
        <x:v>1.6586</x:v>
      </x:c>
    </x:row>
    <x:row r="895">
      <x:c r="A895" s="9">
        <x:v>45173</x:v>
      </x:c>
      <x:c r="B895" s="8">
        <x:v>58.993247391037002</x:v>
      </x:c>
      <x:c r="C895" s="8">
        <x:v>31.101021566402</x:v>
      </x:c>
      <x:c r="D895" s="8">
        <x:v>17.615384615385</x:v>
      </x:c>
      <x:c r="E895" s="8">
        <x:v>143.6328125</x:v>
      </x:c>
      <x:c r="F895" s="23">
        <x:v>1.6283561651820599</x:v>
      </x:c>
      <x:c r="G895" s="18">
        <x:v>0.15105498721228</x:v>
      </x:c>
      <x:c r="H895" s="18">
        <x:v>0.1246633654765</x:v>
      </x:c>
      <x:c r="I895" s="18">
        <x:v>0.35310328300982002</x:v>
      </x:c>
      <x:c r="J895" s="18">
        <x:v>0.47705914119732001</x:v>
      </x:c>
      <x:c r="K895" s="21">
        <x:v>0.17583293347102313</x:v>
      </x:c>
      <x:c r="L895" s="21">
        <x:v>0.15552249748840019</x:v>
      </x:c>
      <x:c r="M895" s="18">
        <x:v>0.27874840792659</x:v>
      </x:c>
      <x:c r="N895" s="18">
        <x:v>0.27874840792659</x:v>
      </x:c>
      <x:c r="O895" s="13">
        <x:v>1.2655937535078459</x:v>
      </x:c>
      <x:c r="P895" s="26" t="n">
        <x:v>1.6177</x:v>
      </x:c>
      <x:c r="Q895" s="26" t="n">
        <x:v>1.6647</x:v>
      </x:c>
    </x:row>
    <x:row r="896">
      <x:c r="A896" s="9">
        <x:v>45174</x:v>
      </x:c>
      <x:c r="B896" s="8">
        <x:v>57.519950890117002</x:v>
      </x:c>
      <x:c r="C896" s="8">
        <x:v>29.568671963678</x:v>
      </x:c>
      <x:c r="D896" s="8">
        <x:v>15.076923076923</x:v>
      </x:c>
      <x:c r="E896" s="8">
        <x:v>138.45703125</x:v>
      </x:c>
      <x:c r="F896" s="23">
        <x:v>1.601556442951795</x:v>
      </x:c>
      <x:c r="G896" s="18">
        <x:v>0.16496163682864001</x:v>
      </x:c>
      <x:c r="H896" s="18">
        <x:v>0.1373468855877</x:v>
      </x:c>
      <x:c r="I896" s="18">
        <x:v>0.37071651090343005</x:v>
      </x:c>
      <x:c r="J896" s="18">
        <x:v>0.49560977345190999</x:v>
      </x:c>
      <x:c r="K896" s="21">
        <x:v>0.19256992991778388</x:v>
      </x:c>
      <x:c r="L896" s="21">
        <x:v>0.17134828807446234</x:v>
      </x:c>
      <x:c r="M896" s="18">
        <x:v>0.29609850164941998</x:v>
      </x:c>
      <x:c r="N896" s="18">
        <x:v>0.29609850164941998</x:v>
      </x:c>
      <x:c r="O896" s="13">
        <x:v>1.2592482697114371</x:v>
      </x:c>
      <x:c r="P896" s="26" t="n">
        <x:v>1.6172</x:v>
      </x:c>
      <x:c r="Q896" s="26" t="n">
        <x:v>1.6659</x:v>
      </x:c>
    </x:row>
    <x:row r="897">
      <x:c r="A897" s="9">
        <x:v>45175</x:v>
      </x:c>
      <x:c r="B897" s="8">
        <x:v>57.397176181707003</x:v>
      </x:c>
      <x:c r="C897" s="8">
        <x:v>30.476730987513999</x:v>
      </x:c>
      <x:c r="D897" s="8">
        <x:v>13.076923076923</x:v>
      </x:c>
      <x:c r="E897" s="8">
        <x:v>139.150390625</x:v>
      </x:c>
      <x:c r="F897" s="23">
        <x:v>1.60025305217786</x:v>
      </x:c>
      <x:c r="G897" s="18">
        <x:v>0.15808823529412</x:v>
      </x:c>
      <x:c r="H897" s="18">
        <x:v>0.13196073321170998</x:v>
      </x:c>
      <x:c r="I897" s="18">
        <x:v>0.36173017014138997</x:v>
      </x:c>
      <x:c r="J897" s="18">
        <x:v>0.48843189062671</x:v>
      </x:c>
      <x:c r="K897" s="21">
        <x:v>0.18703021982625057</x:v>
      </x:c>
      <x:c r="L897" s="21">
        <x:v>0.16511388572237751</x:v>
      </x:c>
      <x:c r="M897" s="18">
        <x:v>0.29081551143446999</x:v>
      </x:c>
      <x:c r="N897" s="18">
        <x:v>0.29081551143446999</x:v>
      </x:c>
      <x:c r="O897" s="13">
        <x:v>1.2609991166468564</x:v>
      </x:c>
      <x:c r="P897" s="26" t="n">
        <x:v>1.6154</x:v>
      </x:c>
      <x:c r="Q897" s="26" t="n">
        <x:v>1.6602</x:v>
      </x:c>
    </x:row>
    <x:row r="898">
      <x:c r="A898" s="9">
        <x:v>45176</x:v>
      </x:c>
      <x:c r="B898" s="8">
        <x:v>55.616942909761001</x:v>
      </x:c>
      <x:c r="C898" s="8">
        <x:v>27.695800227014999</x:v>
      </x:c>
      <x:c r="D898" s="8">
        <x:v>10.846153846153999</x:v>
      </x:c>
      <x:c r="E898" s="8">
        <x:v>132.724609375</x:v>
      </x:c>
      <x:c r="F898" s="23">
        <x:v>1.5672087658948251</x:v>
      </x:c>
      <x:c r="G898" s="18">
        <x:v>0.15561061381073998</x:v>
      </x:c>
      <x:c r="H898" s="18">
        <x:v>0.12918078359829999</x:v>
      </x:c>
      <x:c r="I898" s="18">
        <x:v>0.35885454109753001</x:v>
      </x:c>
      <x:c r="J898" s="18">
        <x:v>0.48610140917994005</x:v>
      </x:c>
      <x:c r="K898" s="21">
        <x:v>0.19374859163938662</x:v>
      </x:c>
      <x:c r="L898" s="21">
        <x:v>0.1665525939574739</x:v>
      </x:c>
      <x:c r="M898" s="18">
        <x:v>0.29897219994574004</x:v>
      </x:c>
      <x:c r="N898" s="18">
        <x:v>0.29897219994574004</x:v>
      </x:c>
      <x:c r="O898" s="13">
        <x:v>1.2420434526337232</x:v>
      </x:c>
      <x:c r="P898" s="26" t="n">
        <x:v>1.614</x:v>
      </x:c>
      <x:c r="Q898" s="26" t="n">
        <x:v>1.661</x:v>
      </x:c>
    </x:row>
    <x:row r="899">
      <x:c r="A899" s="9">
        <x:v>45177</x:v>
      </x:c>
      <x:c r="B899" s="8">
        <x:v>55.064456721915001</x:v>
      </x:c>
      <x:c r="C899" s="8">
        <x:v>28.036322360953001</x:v>
      </x:c>
      <x:c r="D899" s="8">
        <x:v>8</x:v>
      </x:c>
      <x:c r="E899" s="8">
        <x:v>131.767578125</x:v>
      </x:c>
      <x:c r="F899" s="23">
        <x:v>1.5571708930196699</x:v>
      </x:c>
      <x:c r="G899" s="18">
        <x:v>0.13946611253197</x:v>
      </x:c>
      <x:c r="H899" s="18">
        <x:v>0.11449917470246</x:v>
      </x:c>
      <x:c r="I899" s="18">
        <x:v>0.33968368080517997</x:v>
      </x:c>
      <x:c r="J899" s="18">
        <x:v>0.4667118035119</x:v>
      </x:c>
      <x:c r="K899" s="21">
        <x:v>0.17547933495454227</x:v>
      </x:c>
      <x:c r="L899" s="21">
        <x:v>0.14772949454829409</x:v>
      </x:c>
      <x:c r="M899" s="18">
        <x:v>0.27638901000772004</x:v>
      </x:c>
      <x:c r="N899" s="18">
        <x:v>0.27638901000772004</x:v>
      </x:c>
      <x:c r="O899" s="13">
        <x:v>1.2424863508313519</x:v>
      </x:c>
      <x:c r="P899" s="26" t="n">
        <x:v>1.613</x:v>
      </x:c>
      <x:c r="Q899" s="26" t="n">
        <x:v>1.6725</x:v>
      </x:c>
    </x:row>
    <x:row r="900">
      <x:c r="A900" s="9">
        <x:v>45180</x:v>
      </x:c>
      <x:c r="B900" s="8">
        <x:v>56.292203806015998</x:v>
      </x:c>
      <x:c r="C900" s="8">
        <x:v>28.433598183882001</x:v>
      </x:c>
      <x:c r="D900" s="8">
        <x:v>10.230769230769001</x:v>
      </x:c>
      <x:c r="E900" s="8">
        <x:v>137.197265625</x:v>
      </x:c>
      <x:c r="F900" s="23">
        <x:v>1.5803845921141675</x:v>
      </x:c>
      <x:c r="G900" s="18">
        <x:v>0.13594948849105001</x:v>
      </x:c>
      <x:c r="H900" s="18">
        <x:v>0.11050299713317999</x:v>
      </x:c>
      <x:c r="I900" s="18">
        <x:v>0.34100167745028004</x:v>
      </x:c>
      <x:c r="J900" s="18">
        <x:v>0.46624570722254999</x:v>
      </x:c>
      <x:c r="K900" s="21">
        <x:v>0.17630439815966437</x:v>
      </x:c>
      <x:c r="L900" s="21">
        <x:v>0.14868863337169125</x:v>
      </x:c>
      <x:c r="M900" s="18">
        <x:v>0.28059895241119998</x:v>
      </x:c>
      <x:c r="N900" s="18">
        <x:v>0.28059895241119998</x:v>
      </x:c>
      <x:c r="O900" s="13">
        <x:v>1.2564003919460844</x:v>
      </x:c>
      <x:c r="P900" s="26" t="n">
        <x:v>1.6125</x:v>
      </x:c>
      <x:c r="Q900" s="26" t="n">
        <x:v>1.6741</x:v>
      </x:c>
    </x:row>
    <x:row r="901">
      <x:c r="A901" s="9">
        <x:v>45181</x:v>
      </x:c>
      <x:c r="B901" s="8">
        <x:v>55.923879680786001</x:v>
      </x:c>
      <x:c r="C901" s="8">
        <x:v>28.149829738933001</x:v>
      </x:c>
      <x:c r="D901" s="8">
        <x:v>8.8461538461538005</x:v>
      </x:c>
      <x:c r="E901" s="8">
        <x:v>138.49609375</x:v>
      </x:c>
      <x:c r="F901" s="23">
        <x:v>1.5785398925396819</x:v>
      </x:c>
      <x:c r="G901" s="18">
        <x:v>0.14450127877238</x:v>
      </x:c>
      <x:c r="H901" s="18">
        <x:v>0.12005907392928</x:v>
      </x:c>
      <x:c r="I901" s="18">
        <x:v>0.35705727294512002</x:v>
      </x:c>
      <x:c r="J901" s="18">
        <x:v>0.48349126992868002</x:v>
      </x:c>
      <x:c r="K901" s="21">
        <x:v>0.19363072546722648</x:v>
      </x:c>
      <x:c r="L901" s="21">
        <x:v>0.16439453160482898</x:v>
      </x:c>
      <x:c r="M901" s="18">
        <x:v>0.29403449146058003</x:v>
      </x:c>
      <x:c r="N901" s="18">
        <x:v>0.29403449146058003</x:v>
      </x:c>
      <x:c r="O901" s="13">
        <x:v>1.2558216069734915</x:v>
      </x:c>
      <x:c r="P901" s="26" t="n">
        <x:v>1.6126</x:v>
      </x:c>
      <x:c r="Q901" s="26" t="n">
        <x:v>1.6784</x:v>
      </x:c>
    </x:row>
    <x:row r="902">
      <x:c r="A902" s="9">
        <x:v>45182</x:v>
      </x:c>
      <x:c r="B902" s="8">
        <x:v>54.02087170043</x:v>
      </x:c>
      <x:c r="C902" s="8">
        <x:v>25.709421112371999</x:v>
      </x:c>
      <x:c r="D902" s="8">
        <x:v>6.7692307692308002</x:v>
      </x:c>
      <x:c r="E902" s="8">
        <x:v>131.923828125</x:v>
      </x:c>
      <x:c r="F902" s="23">
        <x:v>1.5460583792675819</x:v>
      </x:c>
      <x:c r="G902" s="18">
        <x:v>0.14330242966751999</x:v>
      </x:c>
      <x:c r="H902" s="18">
        <x:v>0.11797411171923</x:v>
      </x:c>
      <x:c r="I902" s="18">
        <x:v>0.35561945842319997</x:v>
      </x:c>
      <x:c r="J902" s="18">
        <x:v>0.48060147295011002</x:v>
      </x:c>
      <x:c r="K902" s="21">
        <x:v>0.19469152101666909</x:v>
      </x:c>
      <x:c r="L902" s="21">
        <x:v>0.16631280925162439</x:v>
      </x:c>
      <x:c r="M902" s="18">
        <x:v>0.29403552637979002</x:v>
      </x:c>
      <x:c r="N902" s="18">
        <x:v>0.29403552637979002</x:v>
      </x:c>
      <x:c r="O902" s="13">
        <x:v>1.2427304289038874</x:v>
      </x:c>
      <x:c r="P902" s="26" t="n">
        <x:v>1.6137</x:v>
      </x:c>
      <x:c r="Q902" s="26" t="n">
        <x:v>1.6814</x:v>
      </x:c>
    </x:row>
    <x:row r="903">
      <x:c r="A903" s="9">
        <x:v>45183</x:v>
      </x:c>
      <x:c r="B903" s="8">
        <x:v>52.608962553714001</x:v>
      </x:c>
      <x:c r="C903" s="8">
        <x:v>24.460839954596999</x:v>
      </x:c>
      <x:c r="D903" s="8">
        <x:v>5.6153846153845999</x:v>
      </x:c>
      <x:c r="E903" s="8">
        <x:v>127.724609375</x:v>
      </x:c>
      <x:c r="F903" s="23">
        <x:v>1.5260244912467389</x:v>
      </x:c>
      <x:c r="G903" s="18">
        <x:v>0.13562979539642001</x:v>
      </x:c>
      <x:c r="H903" s="18">
        <x:v>0.10980800972981999</x:v>
      </x:c>
      <x:c r="I903" s="18">
        <x:v>0.34327821710998996</x:v>
      </x:c>
      <x:c r="J903" s="18">
        <x:v>0.46829653094201001</x:v>
      </x:c>
      <x:c r="K903" s="21">
        <x:v>0.17936891863583182</x:v>
      </x:c>
      <x:c r="L903" s="21">
        <x:v>0.15060691101848667</x:v>
      </x:c>
      <x:c r="M903" s="18">
        <x:v>0.27742752419927003</x:v>
      </x:c>
      <x:c r="N903" s="18">
        <x:v>0.27742752419927003</x:v>
      </x:c>
      <x:c r="O903" s="13">
        <x:v>1.2372528439258645</x:v>
      </x:c>
      <x:c r="P903" s="26" t="n">
        <x:v>1.6145</x:v>
      </x:c>
      <x:c r="Q903" s="26" t="n">
        <x:v>1.6968</x:v>
      </x:c>
    </x:row>
    <x:row r="904">
      <x:c r="A904" s="9">
        <x:v>45184</x:v>
      </x:c>
      <x:c r="B904" s="8">
        <x:v>51.381215469612997</x:v>
      </x:c>
      <x:c r="C904" s="8">
        <x:v>23.836549375709001</x:v>
      </x:c>
      <x:c r="D904" s="8">
        <x:v>4.3846153846154001</x:v>
      </x:c>
      <x:c r="E904" s="8">
        <x:v>124.990234375</x:v>
      </x:c>
      <x:c r="F904" s="23">
        <x:v>1.5114815365123435</x:v>
      </x:c>
      <x:c r="G904" s="18">
        <x:v>0.1349104859335</x:v>
      </x:c>
      <x:c r="H904" s="18">
        <x:v>0.10763617409434</x:v>
      </x:c>
      <x:c r="I904" s="18">
        <x:v>0.34136113108076005</x:v>
      </x:c>
      <x:c r="J904" s="18">
        <x:v>0.46400844509537997</x:v>
      </x:c>
      <x:c r="K904" s="21">
        <x:v>0.17206121596189394</x:v>
      </x:c>
      <x:c r="L904" s="21">
        <x:v>0.14641067866612212</x:v>
      </x:c>
      <x:c r="M904" s="18">
        <x:v>0.26581731028745997</x:v>
      </x:c>
      <x:c r="N904" s="18">
        <x:v>0.26581731028745997</x:v>
      </x:c>
      <x:c r="O904" s="13">
        <x:v>1.2365403054963231</x:v>
      </x:c>
      <x:c r="P904" s="26" t="n">
        <x:v>1.6136</x:v>
      </x:c>
      <x:c r="Q904" s="26" t="n">
        <x:v>1.6803</x:v>
      </x:c>
    </x:row>
    <x:row r="905">
      <x:c r="A905" s="9">
        <x:v>45187</x:v>
      </x:c>
      <x:c r="B905" s="8">
        <x:v>51.258440761202998</x:v>
      </x:c>
      <x:c r="C905" s="8">
        <x:v>23.041997729852</x:v>
      </x:c>
      <x:c r="D905" s="8">
        <x:v>4.0769230769230997</x:v>
      </x:c>
      <x:c r="E905" s="8">
        <x:v>124.2578125</x:v>
      </x:c>
      <x:c r="F905" s="23">
        <x:v>1.5065879351699452</x:v>
      </x:c>
      <x:c r="G905" s="18">
        <x:v>0.12787723785166</x:v>
      </x:c>
      <x:c r="H905" s="18">
        <x:v>0.10138128746415999</x:v>
      </x:c>
      <x:c r="I905" s="18">
        <x:v>0.34339803498682003</x:v>
      </x:c>
      <x:c r="J905" s="18">
        <x:v>0.46223727918039997</x:v>
      </x:c>
      <x:c r="K905" s="21">
        <x:v>0.17453640557726002</x:v>
      </x:c>
      <x:c r="L905" s="21">
        <x:v>0.14748970984244458</x:v>
      </x:c>
      <x:c r="M905" s="18">
        <x:v>0.26770124453392002</x:v>
      </x:c>
      <x:c r="N905" s="18">
        <x:v>0.26770124453392002</x:v>
      </x:c>
      <x:c r="O905" s="13">
        <x:v>1.2416985489054793</x:v>
      </x:c>
      <x:c r="P905" s="26" t="n">
        <x:v>1.6128</x:v>
      </x:c>
      <x:c r="Q905" s="26" t="n">
        <x:v>1.6775</x:v>
      </x:c>
    </x:row>
    <x:row r="906">
      <x:c r="A906" s="9">
        <x:v>45188</x:v>
      </x:c>
      <x:c r="B906" s="8">
        <x:v>51.074278698588003</x:v>
      </x:c>
      <x:c r="C906" s="8">
        <x:v>22.020431328036</x:v>
      </x:c>
      <x:c r="D906" s="8">
        <x:v>2.2307692307692002</x:v>
      </x:c>
      <x:c r="E906" s="8">
        <x:v>125.44921875</x:v>
      </x:c>
      <x:c r="F906" s="23">
        <x:v>1.5019367450184831</x:v>
      </x:c>
      <x:c r="G906" s="18">
        <x:v>0.13163363171355</x:v>
      </x:c>
      <x:c r="H906" s="18">
        <x:v>0.10746242724350999</x:v>
      </x:c>
      <x:c r="I906" s="18">
        <x:v>0.34471603163191999</x:v>
      </x:c>
      <x:c r="J906" s="18">
        <x:v>0.46727111912086</x:v>
      </x:c>
      <x:c r="K906" s="21">
        <x:v>0.18042971418527443</x:v>
      </x:c>
      <x:c r="L906" s="21">
        <x:v>0.15144615748895962</x:v>
      </x:c>
      <x:c r="M906" s="18">
        <x:v>0.27531465492988</x:v>
      </x:c>
      <x:c r="N906" s="18">
        <x:v>0.27531465492988</x:v>
      </x:c>
      <x:c r="O906" s="13">
        <x:v>1.2325482383020123</x:v>
      </x:c>
      <x:c r="P906" s="26" t="n">
        <x:v>1.6123</x:v>
      </x:c>
      <x:c r="Q906" s="26" t="n">
        <x:v>1.6845</x:v>
      </x:c>
    </x:row>
    <x:row r="907">
      <x:c r="A907" s="9">
        <x:v>45189</x:v>
      </x:c>
      <x:c r="B907" s="8">
        <x:v>50.276243093923</x:v>
      </x:c>
      <x:c r="C907" s="8">
        <x:v>20.828603859251</x:v>
      </x:c>
      <x:c r="D907" s="8">
        <x:v>1.4615384615385001</x:v>
      </x:c>
      <x:c r="E907" s="8">
        <x:v>124.248046875</x:v>
      </x:c>
      <x:c r="F907" s="23">
        <x:v>1.4920360807242812</x:v>
      </x:c>
      <x:c r="G907" s="18">
        <x:v>0.12771739130435</x:v>
      </x:c>
      <x:c r="H907" s="18">
        <x:v>0.10390061680132</x:v>
      </x:c>
      <x:c r="I907" s="18">
        <x:v>0.33788641265277003</x:v>
      </x:c>
      <x:c r="J907" s="18">
        <x:v>0.46158474432899999</x:v>
      </x:c>
      <x:c r="K907" s="21">
        <x:v>0.16935029400220736</x:v>
      </x:c>
      <x:c r="L907" s="21">
        <x:v>0.14209455396083182</x:v>
      </x:c>
      <x:c r="M907" s="18">
        <x:v>0.25892594668280999</x:v>
      </x:c>
      <x:c r="N907" s="18">
        <x:v>0.25892594668280999</x:v>
      </x:c>
      <x:c r="O907" s="13">
        <x:v>1.2251670583798751</x:v>
      </x:c>
      <x:c r="P907" s="26" t="n">
        <x:v>1.6125</x:v>
      </x:c>
      <x:c r="Q907" s="26" t="n">
        <x:v>1.6876</x:v>
      </x:c>
    </x:row>
    <x:row r="908">
      <x:c r="A908" s="9">
        <x:v>45190</x:v>
      </x:c>
      <x:c r="B908" s="8">
        <x:v>49.600982197667001</x:v>
      </x:c>
      <x:c r="C908" s="8">
        <x:v>20.147559591373</x:v>
      </x:c>
      <x:c r="D908" s="8">
        <x:v>1.3076923076922999</x:v>
      </x:c>
      <x:c r="E908" s="8">
        <x:v>123.30078125</x:v>
      </x:c>
      <x:c r="F908" s="23">
        <x:v>1.4858925383668309</x:v>
      </x:c>
      <x:c r="G908" s="18">
        <x:v>0.12340153452685</x:v>
      </x:c>
      <x:c r="H908" s="18">
        <x:v>0.10172878116584</x:v>
      </x:c>
      <x:c r="I908" s="18">
        <x:v>0.33117661155043998</x:v>
      </x:c>
      <x:c r="J908" s="18">
        <x:v>0.45356788816753002</x:v>
      </x:c>
      <x:c r="K908" s="21">
        <x:v>0.16145326046746833</x:v>
      </x:c>
      <x:c r="L908" s="21">
        <x:v>0.13394187396195201</x:v>
      </x:c>
      <x:c r="M908" s="18">
        <x:v>0.24803325859945999</x:v>
      </x:c>
      <x:c r="N908" s="18">
        <x:v>0.24803325859945999</x:v>
      </x:c>
      <x:c r="O908" s="13">
        <x:v>1.2168495749472468</x:v>
      </x:c>
      <x:c r="P908" s="26" t="n">
        <x:v>1.613</x:v>
      </x:c>
      <x:c r="Q908" s="26" t="n">
        <x:v>1.6904</x:v>
      </x:c>
    </x:row>
    <x:row r="909">
      <x:c r="A909" s="9">
        <x:v>45191</x:v>
      </x:c>
      <x:c r="B909" s="8">
        <x:v>53.284223449968998</x:v>
      </x:c>
      <x:c r="C909" s="8">
        <x:v>23.382519863791</x:v>
      </x:c>
      <x:c r="D909" s="8">
        <x:v>6.7692307692308002</x:v>
      </x:c>
      <x:c r="E909" s="8">
        <x:v>138.96484375</x:v>
      </x:c>
      <x:c r="F909" s="23">
        <x:v>1.5560020445824772</x:v>
      </x:c>
      <x:c r="G909" s="18">
        <x:v>0.11365089514066</x:v>
      </x:c>
      <x:c r="H909" s="18">
        <x:v>9.4605160281469994E-2</x:v>
      </x:c>
      <x:c r="I909" s="18">
        <x:v>0.32302899592619</x:v>
      </x:c>
      <x:c r="J909" s="18">
        <x:v>0.44433918162287001</x:v>
      </x:c>
      <x:c r="K909" s="21">
        <x:v>0.15367409310488922</x:v>
      </x:c>
      <x:c r="L909" s="21">
        <x:v>0.12590908631599529</x:v>
      </x:c>
      <x:c r="M909" s="18">
        <x:v>0.23979459359294999</x:v>
      </x:c>
      <x:c r="N909" s="18">
        <x:v>0.23979459359294999</x:v>
      </x:c>
      <x:c r="O909" s="13">
        <x:v>1.2388110434476247</x:v>
      </x:c>
      <x:c r="P909" s="26" t="n">
        <x:v>1.6127</x:v>
      </x:c>
      <x:c r="Q909" s="26" t="n">
        <x:v>1.6863</x:v>
      </x:c>
    </x:row>
    <x:row r="910">
      <x:c r="A910" s="9">
        <x:v>45194</x:v>
      </x:c>
      <x:c r="B910" s="8">
        <x:v>52.670349907918997</x:v>
      </x:c>
      <x:c r="C910" s="8">
        <x:v>22.985244040863002</x:v>
      </x:c>
      <x:c r="D910" s="8">
        <x:v>5.2307692307691998</x:v>
      </x:c>
      <x:c r="E910" s="8">
        <x:v>136.357421875</x:v>
      </x:c>
      <x:c r="F910" s="23">
        <x:v>1.5431094626363779</x:v>
      </x:c>
      <x:c r="G910" s="18">
        <x:v>0.1309942455243</x:v>
      </x:c>
      <x:c r="H910" s="18">
        <x:v>0.1124142124924</x:v>
      </x:c>
      <x:c r="I910" s="18">
        <x:v>0.34100167745028004</x:v>
      </x:c>
      <x:c r="J910" s="18">
        <x:v>0.46885584647380002</x:v>
      </x:c>
      <x:c r="K910" s="21">
        <x:v>0.17771879222558784</x:v>
      </x:c>
      <x:c r="L910" s="21">
        <x:v>0.14557143219564894</x:v>
      </x:c>
      <x:c r="M910" s="18">
        <x:v>0.26696607060949001</x:v>
      </x:c>
      <x:c r="N910" s="18">
        <x:v>0.26696607060949001</x:v>
      </x:c>
      <x:c r="O910" s="13">
        <x:v>1.2330116569949567</x:v>
      </x:c>
      <x:c r="P910" s="26" t="n">
        <x:v>1.6121</x:v>
      </x:c>
      <x:c r="Q910" s="26" t="n">
        <x:v>1.6997</x:v>
      </x:c>
    </x:row>
    <x:row r="911">
      <x:c r="A911" s="9">
        <x:v>45195</x:v>
      </x:c>
      <x:c r="B911" s="8">
        <x:v>53.898096992020001</x:v>
      </x:c>
      <x:c r="C911" s="8">
        <x:v>23.439273552781</x:v>
      </x:c>
      <x:c r="D911" s="8">
        <x:v>8.0769230769230997</x:v>
      </x:c>
      <x:c r="E911" s="8">
        <x:v>138.330078125</x:v>
      </x:c>
      <x:c r="F911" s="23">
        <x:v>1.5593609293668103</x:v>
      </x:c>
      <x:c r="G911" s="18">
        <x:v>0.12539961636829</x:v>
      </x:c>
      <x:c r="H911" s="18">
        <x:v>0.10546433845887</x:v>
      </x:c>
      <x:c r="I911" s="18">
        <x:v>0.33333333333333004</x:v>
      </x:c>
      <x:c r="J911" s="18">
        <x:v>0.46372878729089995</x:v>
      </x:c>
      <x:c r="K911" s="21">
        <x:v>0.16982175869084859</x:v>
      </x:c>
      <x:c r="L911" s="21">
        <x:v>0.13861767572601602</x:v>
      </x:c>
      <x:c r="M911" s="18">
        <x:v>0.26386387304570003</x:v>
      </x:c>
      <x:c r="N911" s="18">
        <x:v>0.26386387304570003</x:v>
      </x:c>
      <x:c r="O911" s="13">
        <x:v>1.2291425626403112</x:v>
      </x:c>
      <x:c r="P911" s="26" t="n">
        <x:v>1.6113</x:v>
      </x:c>
      <x:c r="Q911" s="26" t="n">
        <x:v>1.6941</x:v>
      </x:c>
    </x:row>
    <x:row r="912">
      <x:c r="A912" s="9">
        <x:v>45196</x:v>
      </x:c>
      <x:c r="B912" s="8">
        <x:v>54.818907305095003</x:v>
      </x:c>
      <x:c r="C912" s="8">
        <x:v>23.212258796821999</x:v>
      </x:c>
      <x:c r="D912" s="8">
        <x:v>8.6153846153846008</x:v>
      </x:c>
      <x:c r="E912" s="8">
        <x:v>139.248046875</x:v>
      </x:c>
      <x:c r="F912" s="23">
        <x:v>1.564736493980754</x:v>
      </x:c>
      <x:c r="G912" s="18">
        <x:v>0.12028452685422</x:v>
      </x:c>
      <x:c r="H912" s="18">
        <x:v>0.10320562939797</x:v>
      </x:c>
      <x:c r="I912" s="18">
        <x:v>0.32830098250659001</x:v>
      </x:c>
      <x:c r="J912" s="18">
        <x:v>0.46233049842283003</x:v>
      </x:c>
      <x:c r="K912" s="21">
        <x:v>0.16498924563227679</x:v>
      </x:c>
      <x:c r="L912" s="21">
        <x:v>0.1337020892561025</x:v>
      </x:c>
      <x:c r="M912" s="18">
        <x:v>0.26016376452625001</x:v>
      </x:c>
      <x:c r="N912" s="18">
        <x:v>0.26016376452625001</x:v>
      </x:c>
      <x:c r="O912" s="13">
        <x:v>1.2356261722102899</x:v>
      </x:c>
      <x:c r="P912" s="26" t="n">
        <x:v>1.6113</x:v>
      </x:c>
      <x:c r="Q912" s="26" t="n">
        <x:v>1.6556</x:v>
      </x:c>
    </x:row>
    <x:row r="913">
      <x:c r="A913" s="9">
        <x:v>45197</x:v>
      </x:c>
      <x:c r="B913" s="8">
        <x:v>54.082259054635003</x:v>
      </x:c>
      <x:c r="C913" s="8">
        <x:v>23.77979568672</x:v>
      </x:c>
      <x:c r="D913" s="8">
        <x:v>9.5384615384614992</x:v>
      </x:c>
      <x:c r="E913" s="8">
        <x:v>140.283203125</x:v>
      </x:c>
      <x:c r="F913" s="23">
        <x:v>1.5692092985120412</x:v>
      </x:c>
      <x:c r="G913" s="18">
        <x:v>0.125</x:v>
      </x:c>
      <x:c r="H913" s="18">
        <x:v>0.10650681956390001</x:v>
      </x:c>
      <x:c r="I913" s="18">
        <x:v>0.33572969086988003</x:v>
      </x:c>
      <x:c r="J913" s="18">
        <x:v>0.47109310867814003</x:v>
      </x:c>
      <x:c r="K913" s="21">
        <x:v>0.17489000409374089</x:v>
      </x:c>
      <x:c r="L913" s="21">
        <x:v>0.14125530749035886</x:v>
      </x:c>
      <x:c r="M913" s="18">
        <x:v>0.26526722349315002</x:v>
      </x:c>
      <x:c r="N913" s="18">
        <x:v>0.26526722349315002</x:v>
      </x:c>
      <x:c r="O913" s="13">
        <x:v>1.2429772512417694</x:v>
      </x:c>
      <x:c r="P913" s="26" t="n">
        <x:v>1.6125</x:v>
      </x:c>
      <x:c r="Q913" s="26" t="n">
        <x:v>1.6009</x:v>
      </x:c>
    </x:row>
    <x:row r="914">
      <x:c r="A914" s="9">
        <x:v>45208</x:v>
      </x:c>
      <x:c r="B914" s="8">
        <x:v>53.652547575200003</x:v>
      </x:c>
      <x:c r="C914" s="8">
        <x:v>24.631101021566</x:v>
      </x:c>
      <x:c r="D914" s="8">
        <x:v>8.6923076923077005</x:v>
      </x:c>
      <x:c r="E914" s="8">
        <x:v>140.478515625</x:v>
      </x:c>
      <x:c r="F914" s="23">
        <x:v>1.5686361797851842</x:v>
      </x:c>
      <x:c r="G914" s="18">
        <x:v>0.12316176470587999</x:v>
      </x:c>
      <x:c r="H914" s="18">
        <x:v>0.10668056641472999</x:v>
      </x:c>
      <x:c r="I914" s="18">
        <x:v>0.33884495566738998</x:v>
      </x:c>
      <x:c r="J914" s="18">
        <x:v>0.47761845672911002</x:v>
      </x:c>
      <x:c r="K914" s="21">
        <x:v>0.18337636848928152</x:v>
      </x:c>
      <x:c r="L914" s="21">
        <x:v>0.1495278798421642</x:v>
      </x:c>
      <x:c r="M914" s="18">
        <x:v>0.28230400904280001</x:v>
      </x:c>
      <x:c r="N914" s="18">
        <x:v>0.28230400904280001</x:v>
      </x:c>
      <x:c r="O914" s="13">
        <x:v>1.2384989588065232</x:v>
      </x:c>
      <x:c r="P914" s="26" t="n">
        <x:v>1.6137</x:v>
      </x:c>
      <x:c r="Q914" s="26" t="n">
        <x:v>1.5697</x:v>
      </x:c>
    </x:row>
    <x:row r="915">
      <x:c r="A915" s="9">
        <x:v>45209</x:v>
      </x:c>
      <x:c r="B915" s="8">
        <x:v>53.222836095764002</x:v>
      </x:c>
      <x:c r="C915" s="8">
        <x:v>24.006810442679001</x:v>
      </x:c>
      <x:c r="D915" s="8">
        <x:v>9.5384615384614992</x:v>
      </x:c>
      <x:c r="E915" s="8">
        <x:v>138.330078125</x:v>
      </x:c>
      <x:c r="F915" s="23">
        <x:v>1.5627454655047615</x:v>
      </x:c>
      <x:c r="G915" s="18">
        <x:v>0.12148337595908</x:v>
      </x:c>
      <x:c r="H915" s="18">
        <x:v>0.10468247763009</x:v>
      </x:c>
      <x:c r="I915" s="18">
        <x:v>0.33225497244189001</x:v>
      </x:c>
      <x:c r="J915" s="18">
        <x:v>0.46997447753739002</x:v>
      </x:c>
      <x:c r="K915" s="21">
        <x:v>0.17712946136478647</x:v>
      </x:c>
      <x:c r="L915" s="21">
        <x:v>0.14557143219564894</x:v>
      </x:c>
      <x:c r="M915" s="18">
        <x:v>0.27844773666165001</x:v>
      </x:c>
      <x:c r="N915" s="18">
        <x:v>0.27844773666165001</x:v>
      </x:c>
      <x:c r="O915" s="13">
        <x:v>1.2312661284056292</x:v>
      </x:c>
      <x:c r="P915" s="26" t="n">
        <x:v>1.6132</x:v>
      </x:c>
      <x:c r="Q915" s="26" t="n">
        <x:v>1.6089</x:v>
      </x:c>
    </x:row>
    <x:row r="916">
      <x:c r="A916" s="9">
        <x:v>45210</x:v>
      </x:c>
      <x:c r="B916" s="8">
        <x:v>55.678330263965996</x:v>
      </x:c>
      <x:c r="C916" s="8">
        <x:v>24.744608399545999</x:v>
      </x:c>
      <x:c r="D916" s="8">
        <x:v>13.692307692308001</x:v>
      </x:c>
      <x:c r="E916" s="8">
        <x:v>141.71875</x:v>
      </x:c>
      <x:c r="F916" s="23">
        <x:v>1.5895849908895499</x:v>
      </x:c>
      <x:c r="G916" s="18">
        <x:v>0.10997442455243001</x:v>
      </x:c>
      <x:c r="H916" s="18">
        <x:v>9.3910172878116996E-2</x:v>
      </x:c>
      <x:c r="I916" s="18">
        <x:v>0.32302899592619</x:v>
      </x:c>
      <x:c r="J916" s="18">
        <x:v>0.45589836961430003</x:v>
      </x:c>
      <x:c r="K916" s="21">
        <x:v>0.17217908213405431</x:v>
      </x:c>
      <x:c r="L916" s="21">
        <x:v>0.13777842925554173</x:v>
      </x:c>
      <x:c r="M916" s="18">
        <x:v>0.27867977644219999</x:v>
      </x:c>
      <x:c r="N916" s="18">
        <x:v>0.27867977644219999</x:v>
      </x:c>
      <x:c r="O916" s="13">
        <x:v>1.2336498570126269</x:v>
      </x:c>
      <x:c r="P916" s="26" t="n">
        <x:v>1.6116</x:v>
      </x:c>
      <x:c r="Q916" s="26" t="n">
        <x:v>1.6108</x:v>
      </x:c>
    </x:row>
    <x:row r="917">
      <x:c r="A917" s="9">
        <x:v>45211</x:v>
      </x:c>
      <x:c r="B917" s="8">
        <x:v>55.678330263965996</x:v>
      </x:c>
      <x:c r="C917" s="8">
        <x:v>24.517593643586999</x:v>
      </x:c>
      <x:c r="D917" s="8">
        <x:v>10.538461538462</x:v>
      </x:c>
      <x:c r="E917" s="8">
        <x:v>139.453125</x:v>
      </x:c>
      <x:c r="F917" s="23">
        <x:v>1.5754687761150374</x:v>
      </x:c>
      <x:c r="G917" s="18">
        <x:v>0.10941496163683001</x:v>
      </x:c>
      <x:c r="H917" s="18">
        <x:v>9.6690122491530014E-2</x:v>
      </x:c>
      <x:c r="I917" s="18">
        <x:v>0.32422717469446</x:v>
      </x:c>
      <x:c r="J917" s="18">
        <x:v>0.45319501112061</x:v>
      </x:c>
      <x:c r="K917" s="21">
        <x:v>0.17830812308638921</x:v>
      </x:c>
      <x:c r="L917" s="21">
        <x:v>0.14113541513743488</x:v>
      </x:c>
      <x:c r="M917" s="18">
        <x:v>0.28311402396688001</x:v>
      </x:c>
      <x:c r="N917" s="18">
        <x:v>0.28311402396688001</x:v>
      </x:c>
      <x:c r="O917" s="13">
        <x:v>1.2412790814688117</x:v>
      </x:c>
      <x:c r="P917" s="26" t="n">
        <x:v>1.6111</x:v>
      </x:c>
      <x:c r="Q917" s="26" t="n">
        <x:v>1.6135</x:v>
      </x:c>
    </x:row>
    <x:row r="918">
      <x:c r="A918" s="9">
        <x:v>45212</x:v>
      </x:c>
      <x:c r="B918" s="8">
        <x:v>54.02087170043</x:v>
      </x:c>
      <x:c r="C918" s="8">
        <x:v>23.950056753689001</x:v>
      </x:c>
      <x:c r="D918" s="8">
        <x:v>8.3076923076922995</x:v>
      </x:c>
      <x:c r="E918" s="8">
        <x:v>136.650390625</x:v>
      </x:c>
      <x:c r="F918" s="23">
        <x:v>1.5573225284670282</x:v>
      </x:c>
      <x:c r="G918" s="18">
        <x:v>0.11932544757032999</x:v>
      </x:c>
      <x:c r="H918" s="18">
        <x:v>0.10277126227087001</x:v>
      </x:c>
      <x:c r="I918" s="18">
        <x:v>0.33309369757967999</x:v>
      </x:c>
      <x:c r="J918" s="18">
        <x:v>0.46018645546094</x:v>
      </x:c>
      <x:c r="K918" s="21">
        <x:v>0.18809101537569295</x:v>
      </x:c>
      <x:c r="L918" s="21">
        <x:v>0.14892841807754076</x:v>
      </x:c>
      <x:c r="M918" s="18">
        <x:v>0.28891817770771999</x:v>
      </x:c>
      <x:c r="N918" s="18">
        <x:v>0.28891817770771999</x:v>
      </x:c>
      <x:c r="O918" s="13">
        <x:v>1.2342385892010934</x:v>
      </x:c>
      <x:c r="P918" s="26" t="n">
        <x:v>1.6116</x:v>
      </x:c>
      <x:c r="Q918" s="26" t="n">
        <x:v>1.6228</x:v>
      </x:c>
    </x:row>
    <x:row r="919">
      <x:c r="A919" s="9">
        <x:v>45215</x:v>
      </x:c>
      <x:c r="B919" s="8">
        <x:v>52.486187845304002</x:v>
      </x:c>
      <x:c r="C919" s="8">
        <x:v>23.041997729852</x:v>
      </x:c>
      <x:c r="D919" s="8">
        <x:v>6.0769230769230997</x:v>
      </x:c>
      <x:c r="E919" s="8">
        <x:v>133.0859375</x:v>
      </x:c>
      <x:c r="F919" s="23">
        <x:v>1.5367276153801979</x:v>
      </x:c>
      <x:c r="G919" s="18">
        <x:v>0.10829603580563001</x:v>
      </x:c>
      <x:c r="H919" s="18">
        <x:v>9.2780818347667007E-2</x:v>
      </x:c>
      <x:c r="I919" s="18">
        <x:v>0.32866043613706997</x:v>
      </x:c>
      <x:c r="J919" s="18">
        <x:v>0.45235603786150003</x:v>
      </x:c>
      <x:c r="K919" s="21">
        <x:v>0.18302276997280065</x:v>
      </x:c>
      <x:c r="L919" s="21">
        <x:v>0.14329347749007981</x:v>
      </x:c>
      <x:c r="M919" s="18">
        <x:v>0.28274956899699999</x:v>
      </x:c>
      <x:c r="N919" s="18">
        <x:v>0.28274956899699999</x:v>
      </x:c>
      <x:c r="O919" s="13">
        <x:v>1.2255885725640381</x:v>
      </x:c>
      <x:c r="P919" s="26" t="n">
        <x:v>1.6118</x:v>
      </x:c>
      <x:c r="Q919" s="26" t="n">
        <x:v>1.645</x:v>
      </x:c>
    </x:row>
    <x:row r="920">
      <x:c r="A920" s="9">
        <x:v>45216</x:v>
      </x:c>
      <x:c r="B920" s="8">
        <x:v>52.608962553714001</x:v>
      </x:c>
      <x:c r="C920" s="8">
        <x:v>23.382519863791</x:v>
      </x:c>
      <x:c r="D920" s="8">
        <x:v>5.6153846153845999</x:v>
      </x:c>
      <x:c r="E920" s="8">
        <x:v>132.8125</x:v>
      </x:c>
      <x:c r="F920" s="23">
        <x:v>1.536048417582224</x:v>
      </x:c>
      <x:c r="G920" s="18">
        <x:v>9.9904092071611009E-2</x:v>
      </x:c>
      <x:c r="H920" s="18">
        <x:v>8.7134045695422005E-2</x:v>
      </x:c>
      <x:c r="I920" s="18">
        <x:v>0.31811646297627999</x:v>
      </x:c>
      <x:c r="J920" s="18">
        <x:v>0.44629678609988999</x:v>
      </x:c>
      <x:c r="K920" s="21">
        <x:v>0.17041108955164996</x:v>
      </x:c>
      <x:c r="L920" s="21">
        <x:v>0.13190370396223128</x:v>
      </x:c>
      <x:c r="M920" s="18">
        <x:v>0.27547120007761</x:v>
      </x:c>
      <x:c r="N920" s="18">
        <x:v>0.27547120007761</x:v>
      </x:c>
      <x:c r="O920" s="13">
        <x:v>1.2251807693786503</x:v>
      </x:c>
      <x:c r="P920" s="26" t="n">
        <x:v>1.6114</x:v>
      </x:c>
      <x:c r="Q920" s="26" t="n">
        <x:v>1.6529</x:v>
      </x:c>
    </x:row>
    <x:row r="921">
      <x:c r="A921" s="9">
        <x:v>45217</x:v>
      </x:c>
      <x:c r="B921" s="8">
        <x:v>49.785144260282003</x:v>
      </x:c>
      <x:c r="C921" s="8">
        <x:v>21.906923950056999</x:v>
      </x:c>
      <x:c r="D921" s="8">
        <x:v>2</x:v>
      </x:c>
      <x:c r="E921" s="8">
        <x:v>128.41796875</x:v>
      </x:c>
      <x:c r="F921" s="23">
        <x:v>1.5052750924008476</x:v>
      </x:c>
      <x:c r="G921" s="18">
        <x:v>0.10334079283887</x:v>
      </x:c>
      <x:c r="H921" s="18">
        <x:v>9.0522109286769001E-2</x:v>
      </x:c>
      <x:c r="I921" s="18">
        <x:v>0.31775700934578999</x:v>
      </x:c>
      <x:c r="J921" s="18">
        <x:v>0.45011877565717001</x:v>
      </x:c>
      <x:c r="K921" s="21">
        <x:v>0.16781803376412374</x:v>
      </x:c>
      <x:c r="L921" s="21">
        <x:v>0.12854671808033946</x:v>
      </x:c>
      <x:c r="M921" s="18">
        <x:v>0.27167135802807002</x:v>
      </x:c>
      <x:c r="N921" s="18">
        <x:v>0.27167135802807002</x:v>
      </x:c>
      <x:c r="O921" s="13">
        <x:v>1.2064961430732377</x:v>
      </x:c>
      <x:c r="P921" s="26" t="n">
        <x:v>1.6109</x:v>
      </x:c>
      <x:c r="Q921" s="26" t="n">
        <x:v>1.665</x:v>
      </x:c>
    </x:row>
    <x:row r="922">
      <x:c r="A922" s="9">
        <x:v>45218</x:v>
      </x:c>
      <x:c r="B922" s="8">
        <x:v>47.943523634130997</x:v>
      </x:c>
      <x:c r="C922" s="8">
        <x:v>20.544835414302</x:v>
      </x:c>
      <x:c r="D922" s="8">
        <x:v>1.6153846153846001</x:v>
      </x:c>
      <x:c r="E922" s="8">
        <x:v>125.37109375</x:v>
      </x:c>
      <x:c r="F922" s="23">
        <x:v>1.488687093534544</x:v>
      </x:c>
      <x:c r="G922" s="18">
        <x:v>9.1592071611253004E-2</x:v>
      </x:c>
      <x:c r="H922" s="18">
        <x:v>7.8533576578924999E-2</x:v>
      </x:c>
      <x:c r="I922" s="18">
        <x:v>0.29966450994487998</x:v>
      </x:c>
      <x:c r="J922" s="18">
        <x:v>0.43277999363143005</x:v>
      </x:c>
      <x:c r="K922" s="21">
        <x:v>0.14660212277527207</x:v>
      </x:c>
      <x:c r="L922" s="21">
        <x:v>0.10828491043606214</x:v>
      </x:c>
      <x:c r="M922" s="18">
        <x:v>0.24725597980404002</x:v>
      </x:c>
      <x:c r="N922" s="18">
        <x:v>0.24725597980404002</x:v>
      </x:c>
      <x:c r="O922" s="13">
        <x:v>1.1927610315487356</x:v>
      </x:c>
      <x:c r="P922" s="26" t="n">
        <x:v>1.6091</x:v>
      </x:c>
      <x:c r="Q922" s="26" t="n">
        <x:v>1.6755</x:v>
      </x:c>
    </x:row>
    <x:row r="923">
      <x:c r="A923" s="9">
        <x:v>45219</x:v>
      </x:c>
      <x:c r="B923" s="8">
        <x:v>45.24248004911</x:v>
      </x:c>
      <x:c r="C923" s="8">
        <x:v>17.707150964813</x:v>
      </x:c>
      <x:c r="D923" s="8">
        <x:v>-1.6923076923077001</x:v>
      </x:c>
      <x:c r="E923" s="8">
        <x:v>120.595703125</x:v>
      </x:c>
      <x:c r="F923" s="23">
        <x:v>1.4546325661165382</x:v>
      </x:c>
      <x:c r="G923" s="18">
        <x:v>7.1291560102302004E-2</x:v>
      </x:c>
      <x:c r="H923" s="18">
        <x:v>6.1158891495091995E-2</x:v>
      </x:c>
      <x:c r="I923" s="18">
        <x:v>0.28744308650851003</x:v>
      </x:c>
      <x:c r="J923" s="18">
        <x:v>0.41534799244041998</x:v>
      </x:c>
      <x:c r="K923" s="21">
        <x:v>0.13941228627349456</x:v>
      </x:c>
      <x:c r="L923" s="21">
        <x:v>9.6655352202365208E-2</x:v>
      </x:c>
      <x:c r="M923" s="18">
        <x:v>0.23538954168385001</x:v>
      </x:c>
      <x:c r="N923" s="18">
        <x:v>0.23538954168385001</x:v>
      </x:c>
      <x:c r="O923" s="13">
        <x:v>1.181369054736648</x:v>
      </x:c>
      <x:c r="P923" s="26" t="n">
        <x:v>1.6091</x:v>
      </x:c>
      <x:c r="Q923" s="26" t="n">
        <x:v>1.6962</x:v>
      </x:c>
    </x:row>
    <x:row r="924">
      <x:c r="A924" s="9">
        <x:v>45222</x:v>
      </x:c>
      <x:c r="B924" s="8">
        <x:v>43.830570902394001</x:v>
      </x:c>
      <x:c r="C924" s="8">
        <x:v>16.231555051078001</x:v>
      </x:c>
      <x:c r="D924" s="8">
        <x:v>-5.0769230769230997</x:v>
      </x:c>
      <x:c r="E924" s="8">
        <x:v>117.568359375</x:v>
      </x:c>
      <x:c r="F924" s="23">
        <x:v>1.4313839056288722</x:v>
      </x:c>
      <x:c r="G924" s="18">
        <x:v>6.3698849104858998E-2</x:v>
      </x:c>
      <x:c r="H924" s="18">
        <x:v>5.3427156632786001E-2</x:v>
      </x:c>
      <x:c r="I924" s="18">
        <x:v>0.27737838485501998</x:v>
      </x:c>
      <x:c r="J924" s="18">
        <x:v>0.40537353187908998</x:v>
      </x:c>
      <x:c r="K924" s="21">
        <x:v>0.12904006312338923</x:v>
      </x:c>
      <x:c r="L924" s="21">
        <x:v>8.4306439851119519E-2</x:v>
      </x:c>
      <x:c r="M924" s="18">
        <x:v>0.21886400622346</x:v>
      </x:c>
      <x:c r="N924" s="18">
        <x:v>0.21886400622346</x:v>
      </x:c>
      <x:c r="O924" s="13">
        <x:v>1.1567096907272667</x:v>
      </x:c>
      <x:c r="P924" s="26" t="n">
        <x:v>1.6098</x:v>
      </x:c>
      <x:c r="Q924" s="26" t="n">
        <x:v>1.688</x:v>
      </x:c>
    </x:row>
    <x:row r="925">
      <x:c r="A925" s="9">
        <x:v>45223</x:v>
      </x:c>
      <x:c r="B925" s="8">
        <x:v>45.672191528545</x:v>
      </x:c>
      <x:c r="C925" s="8">
        <x:v>17.253121452894</x:v>
      </x:c>
      <x:c r="D925" s="8">
        <x:v>-0.84615384615386002</x:v>
      </x:c>
      <x:c r="E925" s="8">
        <x:v>117.880859375</x:v>
      </x:c>
      <x:c r="F925" s="23">
        <x:v>1.4499000462757128</x:v>
      </x:c>
      <x:c r="G925" s="18">
        <x:v>4.7953964194373006E-2</x:v>
      </x:c>
      <x:c r="H925" s="18">
        <x:v>4.0656763096169002E-2</x:v>
      </x:c>
      <x:c r="I925" s="18">
        <x:v>0.2491013659238</x:v>
      </x:c>
      <x:c r="J925" s="18">
        <x:v>0.37684843890883996</x:v>
      </x:c>
      <x:c r="K925" s="21">
        <x:v>0.1007521818049204</x:v>
      </x:c>
      <x:c r="L925" s="21">
        <x:v>5.9728507501550787E-2</x:v>
      </x:c>
      <x:c r="M925" s="18">
        <x:v>0.18931815219424</x:v>
      </x:c>
      <x:c r="N925" s="18">
        <x:v>0.18931815219424</x:v>
      </x:c>
      <x:c r="O925" s="13">
        <x:v>1.1735818299636183</x:v>
      </x:c>
      <x:c r="P925" s="26" t="n">
        <x:v>1.6087</x:v>
      </x:c>
      <x:c r="Q925" s="26" t="n">
        <x:v>1.6903</x:v>
      </x:c>
    </x:row>
    <x:row r="926">
      <x:c r="A926" s="9">
        <x:v>45224</x:v>
      </x:c>
      <x:c r="B926" s="8">
        <x:v>44.996930632290002</x:v>
      </x:c>
      <x:c r="C926" s="8">
        <x:v>17.196367763904998</x:v>
      </x:c>
      <x:c r="D926" s="8">
        <x:v>-0.30769230769230999</x:v>
      </x:c>
      <x:c r="E926" s="8">
        <x:v>116.03515625</x:v>
      </x:c>
      <x:c r="F926" s="23">
        <x:v>1.4448019058462567</x:v>
      </x:c>
      <x:c r="G926" s="18">
        <x:v>5.1790281329922999E-2</x:v>
      </x:c>
      <x:c r="H926" s="18">
        <x:v>4.7432890278864E-2</x:v>
      </x:c>
      <x:c r="I926" s="18">
        <x:v>0.26048406422238002</x:v>
      </x:c>
      <x:c r="J926" s="18">
        <x:v>0.39260249350446996</x:v>
      </x:c>
      <x:c r="K926" s="21">
        <x:v>0.1205536987278486</x:v>
      </x:c>
      <x:c r="L926" s="21">
        <x:v>7.5194621028841224E-2</x:v>
      </x:c>
      <x:c r="M926" s="18">
        <x:v>0.22029829530831002</x:v>
      </x:c>
      <x:c r="N926" s="18">
        <x:v>0.22029829530831002</x:v>
      </x:c>
      <x:c r="O926" s="13">
        <x:v>1.1839161154380617</x:v>
      </x:c>
      <x:c r="P926" s="26" t="n">
        <x:v>1.6092</x:v>
      </x:c>
      <x:c r="Q926" s="26" t="n">
        <x:v>1.6824</x:v>
      </x:c>
    </x:row>
    <x:row r="927">
      <x:c r="A927" s="9">
        <x:v>45225</x:v>
      </x:c>
      <x:c r="B927" s="8">
        <x:v>44.689993861265002</x:v>
      </x:c>
      <x:c r="C927" s="8">
        <x:v>17.536889897843</x:v>
      </x:c>
      <x:c r="D927" s="8">
        <x:v>-0.69230769230769995</x:v>
      </x:c>
      <x:c r="E927" s="8">
        <x:v>114.599609375</x:v>
      </x:c>
      <x:c r="F927" s="23">
        <x:v>1.4403354636045007</x:v>
      </x:c>
      <x:c r="G927" s="18">
        <x:v>5.5866368286444999E-2</x:v>
      </x:c>
      <x:c r="H927" s="18">
        <x:v>5.3427156632786001E-2</x:v>
      </x:c>
      <x:c r="I927" s="18">
        <x:v>0.26431823628084999</x:v>
      </x:c>
      <x:c r="J927" s="18">
        <x:v>0.39828886821917003</x:v>
      </x:c>
      <x:c r="K927" s="21">
        <x:v>0.12998299250067147</x:v>
      </x:c>
      <x:c r="L927" s="21">
        <x:v>8.5625255733291494E-2</x:v>
      </x:c>
      <x:c r="M927" s="18">
        <x:v>0.24191002292564001</x:v>
      </x:c>
      <x:c r="N927" s="18">
        <x:v>0.24191002292564001</x:v>
      </x:c>
      <x:c r="O927" s="13">
        <x:v>1.1894187066813298</x:v>
      </x:c>
      <x:c r="P927" s="26" t="n">
        <x:v>1.6097</x:v>
      </x:c>
      <x:c r="Q927" s="26" t="n">
        <x:v>1.6929</x:v>
      </x:c>
    </x:row>
    <x:row r="928">
      <x:c r="A928" s="9">
        <x:v>45226</x:v>
      </x:c>
      <x:c r="B928" s="8">
        <x:v>45.856353591160001</x:v>
      </x:c>
      <x:c r="C928" s="8">
        <x:v>18.785471055618999</x:v>
      </x:c>
      <x:c r="D928" s="8">
        <x:v>-0.23076923076924</x:v>
      </x:c>
      <x:c r="E928" s="8">
        <x:v>115.52734375</x:v>
      </x:c>
      <x:c r="F928" s="23">
        <x:v>1.4498459979150244</x:v>
      </x:c>
      <x:c r="G928" s="18">
        <x:v>6.0901534526854005E-2</x:v>
      </x:c>
      <x:c r="H928" s="18">
        <x:v>5.5685865693684E-2</x:v>
      </x:c>
      <x:c r="I928" s="18">
        <x:v>0.27234603402828</x:v>
      </x:c>
      <x:c r="J928" s="18">
        <x:v>0.40294983111272004</x:v>
      </x:c>
      <x:c r="K928" s="21">
        <x:v>0.13351897766548015</x:v>
      </x:c>
      <x:c r="L928" s="21">
        <x:v>9.4017720438020813E-2</x:v>
      </x:c>
      <x:c r="M928" s="18">
        <x:v>0.24796484499280003</x:v>
      </x:c>
      <x:c r="N928" s="18">
        <x:v>0.24796484499280003</x:v>
      </x:c>
      <x:c r="O928" s="13">
        <x:v>1.2057827716037055</x:v>
      </x:c>
      <x:c r="P928" s="26" t="n">
        <x:v>1.6099</x:v>
      </x:c>
      <x:c r="Q928" s="26" t="n">
        <x:v>1.6984</x:v>
      </x:c>
    </x:row>
    <x:row r="929">
      <x:c r="A929" s="9">
        <x:v>45229</x:v>
      </x:c>
      <x:c r="B929" s="8">
        <x:v>47.882136279926002</x:v>
      </x:c>
      <x:c r="C929" s="8">
        <x:v>22.304199772985001</x:v>
      </x:c>
      <x:c r="D929" s="8">
        <x:v>2</x:v>
      </x:c>
      <x:c r="E929" s="8">
        <x:v>125.654296875</x:v>
      </x:c>
      <x:c r="F929" s="23">
        <x:v>1.4946015823197776</x:v>
      </x:c>
      <x:c r="G929" s="18">
        <x:v>7.3209718670077001E-2</x:v>
      </x:c>
      <x:c r="H929" s="18">
        <x:v>6.8543132655720998E-2</x:v>
      </x:c>
      <x:c r="I929" s="18">
        <x:v>0.29630960939371997</x:v>
      </x:c>
      <x:c r="J929" s="18">
        <x:v>0.42075470942781001</x:v>
      </x:c>
      <x:c r="K929" s="21">
        <x:v>0.15296689607192748</x:v>
      </x:c>
      <x:c r="L929" s="21">
        <x:v>0.10996340337700805</x:v>
      </x:c>
      <x:c r="M929" s="18">
        <x:v>0.26225735161669</x:v>
      </x:c>
      <x:c r="N929" s="18">
        <x:v>0.26225735161669</x:v>
      </x:c>
      <x:c r="O929" s="13">
        <x:v>1.2154940913515557</x:v>
      </x:c>
      <x:c r="P929" s="26" t="n">
        <x:v>1.6109</x:v>
      </x:c>
      <x:c r="Q929" s="26" t="n">
        <x:v>1.7028</x:v>
      </x:c>
    </x:row>
    <x:row r="930">
      <x:c r="A930" s="9">
        <x:v>45230</x:v>
      </x:c>
      <x:c r="B930" s="8">
        <x:v>47.145488029466001</x:v>
      </x:c>
      <x:c r="C930" s="8">
        <x:v>20.942111237230002</x:v>
      </x:c>
      <x:c r="D930" s="8">
        <x:v>1.3076923076922999</x:v>
      </x:c>
      <x:c r="E930" s="8">
        <x:v>124.140625</x:v>
      </x:c>
      <x:c r="F930" s="23">
        <x:v>1.4838397914359707</x:v>
      </x:c>
      <x:c r="G930" s="18">
        <x:v>7.5927109974425006E-2</x:v>
      </x:c>
      <x:c r="H930" s="18">
        <x:v>7.2539310225001999E-2</x:v>
      </x:c>
      <x:c r="I930" s="18">
        <x:v>0.29882578480708999</x:v>
      </x:c>
      <x:c r="J930" s="18">
        <x:v>0.42494957603200001</x:v>
      </x:c>
      <x:c r="K930" s="21">
        <x:v>0.16817163228060461</x:v>
      </x:c>
      <x:c r="L930" s="21">
        <x:v>0.12255210043410347</x:v>
      </x:c>
      <x:c r="M930" s="18">
        <x:v>0.28049360852961003</x:v>
      </x:c>
      <x:c r="N930" s="18">
        <x:v>0.28049360852961003</x:v>
      </x:c>
      <x:c r="O930" s="13">
        <x:v>1.2104169381738996</x:v>
      </x:c>
      <x:c r="P930" s="26" t="n">
        <x:v>1.6114</x:v>
      </x:c>
      <x:c r="Q930" s="26" t="n">
        <x:v>1.7027</x:v>
      </x:c>
    </x:row>
    <x:row r="931">
      <x:c r="A931" s="9">
        <x:v>45231</x:v>
      </x:c>
      <x:c r="B931" s="8">
        <x:v>46.224677716389998</x:v>
      </x:c>
      <x:c r="C931" s="8">
        <x:v>19.693530079455002</x:v>
      </x:c>
      <x:c r="D931" s="8">
        <x:v>1.4615384615385001</x:v>
      </x:c>
      <x:c r="E931" s="8">
        <x:v>121.1328125</x:v>
      </x:c>
      <x:c r="F931" s="23">
        <x:v>1.4712813968934588</x:v>
      </x:c>
      <x:c r="G931" s="18">
        <x:v>7.0092710997441993E-2</x:v>
      </x:c>
      <x:c r="H931" s="18">
        <x:v>7.0193727738684999E-2</x:v>
      </x:c>
      <x:c r="I931" s="18">
        <x:v>0.29487179487178999</x:v>
      </x:c>
      <x:c r="J931" s="18">
        <x:v>0.42112758639756004</x:v>
      </x:c>
      <x:c r="K931" s="21">
        <x:v>0.16392845008283419</x:v>
      </x:c>
      <x:c r="L931" s="21">
        <x:v>0.11751662161126575</x:v>
      </x:c>
      <x:c r="M931" s="18">
        <x:v>0.27280230684580997</x:v>
      </x:c>
      <x:c r="N931" s="18">
        <x:v>0.27280230684580997</x:v>
      </x:c>
      <x:c r="O931" s="13">
        <x:v>1.2110430568149642</x:v>
      </x:c>
      <x:c r="P931" s="26" t="n">
        <x:v>1.6116</x:v>
      </x:c>
      <x:c r="Q931" s="26" t="n">
        <x:v>1.6976</x:v>
      </x:c>
    </x:row>
    <x:row r="932">
      <x:c r="A932" s="9">
        <x:v>45232</x:v>
      </x:c>
      <x:c r="B932" s="8">
        <x:v>44.935543278084999</x:v>
      </x:c>
      <x:c r="C932" s="8">
        <x:v>18.104426787741001</x:v>
      </x:c>
      <x:c r="D932" s="8">
        <x:v>3.3076923076922999</x:v>
      </x:c>
      <x:c r="E932" s="8">
        <x:v>119.384765625</x:v>
      </x:c>
      <x:c r="F932" s="23">
        <x:v>1.4643310699962957</x:v>
      </x:c>
      <x:c r="G932" s="18">
        <x:v>7.0572250639386006E-2</x:v>
      </x:c>
      <x:c r="H932" s="18">
        <x:v>7.1931196247068008E-2</x:v>
      </x:c>
      <x:c r="I932" s="18">
        <x:v>0.29091780493649999</x:v>
      </x:c>
      <x:c r="J932" s="18">
        <x:v>0.41889032427038997</x:v>
      </x:c>
      <x:c r="K932" s="21">
        <x:v>0.16487137946011643</x:v>
      </x:c>
      <x:c r="L932" s="21">
        <x:v>0.11823597572881339</x:v>
      </x:c>
      <x:c r="M932" s="18">
        <x:v>0.27646276161871997</x:v>
      </x:c>
      <x:c r="N932" s="18">
        <x:v>0.27646276161871997</x:v>
      </x:c>
      <x:c r="O932" s="13">
        <x:v>1.2006189029630983</x:v>
      </x:c>
      <x:c r="P932" s="26" t="n">
        <x:v>1.613</x:v>
      </x:c>
      <x:c r="Q932" s="26" t="n">
        <x:v>1.7006</x:v>
      </x:c>
    </x:row>
    <x:row r="933">
      <x:c r="A933" s="9">
        <x:v>45233</x:v>
      </x:c>
      <x:c r="B933" s="8">
        <x:v>47.452424800491002</x:v>
      </x:c>
      <x:c r="C933" s="8">
        <x:v>20.431328036322</x:v>
      </x:c>
      <x:c r="D933" s="8">
        <x:v>5.2307692307691998</x:v>
      </x:c>
      <x:c r="E933" s="8">
        <x:v>123.935546875</x:v>
      </x:c>
      <x:c r="F933" s="23">
        <x:v>1.4926251723564554</x:v>
      </x:c>
      <x:c r="G933" s="18">
        <x:v>6.6416240409207003E-2</x:v>
      </x:c>
      <x:c r="H933" s="18">
        <x:v>6.6805664147336991E-2</x:v>
      </x:c>
      <x:c r="I933" s="18">
        <x:v>0.27833692786963998</x:v>
      </x:c>
      <x:c r="J933" s="18">
        <x:v>0.40854298658497001</x:v>
      </x:c>
      <x:c r="K933" s="21">
        <x:v>0.15390982544920973</x:v>
      </x:c>
      <x:c r="L933" s="21">
        <x:v>0.10672630984804177</x:v>
      </x:c>
      <x:c r="M933" s="18">
        <x:v>0.26210663469819001</x:v>
      </x:c>
      <x:c r="N933" s="18">
        <x:v>0.26210663469819001</x:v>
      </x:c>
      <x:c r="O933" s="13">
        <x:v>1.2135338328022427</x:v>
      </x:c>
      <x:c r="P933" s="26" t="n">
        <x:v>1.6132</x:v>
      </x:c>
      <x:c r="Q933" s="26" t="n">
        <x:v>1.7026</x:v>
      </x:c>
    </x:row>
    <x:row r="934">
      <x:c r="A934" s="9">
        <x:v>45236</x:v>
      </x:c>
      <x:c r="B934" s="8">
        <x:v>50.644567219152997</x:v>
      </x:c>
      <x:c r="C934" s="8">
        <x:v>23.836549375709001</x:v>
      </x:c>
      <x:c r="D934" s="8">
        <x:v>13.538461538462</x:v>
      </x:c>
      <x:c r="E934" s="8">
        <x:v>129.521484375</x:v>
      </x:c>
      <x:c r="F934" s="23">
        <x:v>1.5438526562708099</x:v>
      </x:c>
      <x:c r="G934" s="18">
        <x:v>7.7046035805626009E-2</x:v>
      </x:c>
      <x:c r="H934" s="18">
        <x:v>7.5579880114672995E-2</x:v>
      </x:c>
      <x:c r="I934" s="18">
        <x:v>0.28840162952311998</x:v>
      </x:c>
      <x:c r="J934" s="18">
        <x:v>0.41963607828705002</x:v>
      </x:c>
      <x:c r="K934" s="21">
        <x:v>0.16887882931356635</x:v>
      </x:c>
      <x:c r="L934" s="21">
        <x:v>0.12159296161070632</x:v>
      </x:c>
      <x:c r="M934" s="18">
        <x:v>0.2785676238816</x:v>
      </x:c>
      <x:c r="N934" s="18">
        <x:v>0.2785676238816</x:v>
      </x:c>
      <x:c r="O934" s="13">
        <x:v>1.2351776894515214</x:v>
      </x:c>
      <x:c r="P934" s="26" t="n">
        <x:v>1.6138</x:v>
      </x:c>
      <x:c r="Q934" s="26" t="n">
        <x:v>1.695</x:v>
      </x:c>
    </x:row>
    <x:row r="935">
      <x:c r="A935" s="9">
        <x:v>45237</x:v>
      </x:c>
      <x:c r="B935" s="8">
        <x:v>51.258440761202998</x:v>
      </x:c>
      <x:c r="C935" s="8">
        <x:v>24.914869466515</x:v>
      </x:c>
      <x:c r="D935" s="8">
        <x:v>16.615384615385</x:v>
      </x:c>
      <x:c r="E935" s="8">
        <x:v>132.79296875</x:v>
      </x:c>
      <x:c r="F935" s="23">
        <x:v>1.5639541589827575</x:v>
      </x:c>
      <x:c r="G935" s="18">
        <x:v>9.0792838874679996E-2</x:v>
      </x:c>
      <x:c r="H935" s="18">
        <x:v>8.9045261054642999E-2</x:v>
      </x:c>
      <x:c r="I935" s="18">
        <x:v>0.30709321830816999</x:v>
      </x:c>
      <x:c r="J935" s="18">
        <x:v>0.43865280690817005</x:v>
      </x:c>
      <x:c r="K935" s="21">
        <x:v>0.19528085187747046</x:v>
      </x:c>
      <x:c r="L935" s="21">
        <x:v>0.1417348769020581</x:v>
      </x:c>
      <x:c r="M935" s="18">
        <x:v>0.30941083084348997</x:v>
      </x:c>
      <x:c r="N935" s="18">
        <x:v>0.30941083084348997</x:v>
      </x:c>
      <x:c r="O935" s="13">
        <x:v>1.2393992147004338</x:v>
      </x:c>
      <x:c r="P935" s="26" t="n">
        <x:v>1.6135</x:v>
      </x:c>
      <x:c r="Q935" s="26" t="n">
        <x:v>1.6838</x:v>
      </x:c>
    </x:row>
    <x:row r="936">
      <x:c r="A936" s="9">
        <x:v>45238</x:v>
      </x:c>
      <x:c r="B936" s="8">
        <x:v>52.363413136894003</x:v>
      </x:c>
      <x:c r="C936" s="8">
        <x:v>24.801362088535999</x:v>
      </x:c>
      <x:c r="D936" s="8">
        <x:v>19.538461538461998</x:v>
      </x:c>
      <x:c r="E936" s="8">
        <x:v>131.181640625</x:v>
      </x:c>
      <x:c r="F936" s="23">
        <x:v>1.56971219347223</x:v>
      </x:c>
      <x:c r="G936" s="18">
        <x:v>9.0393222506393991E-2</x:v>
      </x:c>
      <x:c r="H936" s="18">
        <x:v>8.9045261054642999E-2</x:v>
      </x:c>
      <x:c r="I936" s="18">
        <x:v>0.30517613227893997</x:v>
      </x:c>
      <x:c r="J936" s="18">
        <x:v>0.44051719206558998</x:v>
      </x:c>
      <x:c r="K936" s="21">
        <x:v>0.20176349134628646</x:v>
      </x:c>
      <x:c r="L936" s="21">
        <x:v>0.14425261631347697</x:v>
      </x:c>
      <x:c r="M936" s="18">
        <x:v>0.32202290101907005</x:v>
      </x:c>
      <x:c r="N936" s="18">
        <x:v>0.32202290101907005</x:v>
      </x:c>
      <x:c r="O936" s="13">
        <x:v>1.2411003147450554</x:v>
      </x:c>
      <x:c r="P936" s="26" t="n">
        <x:v>1.6137</x:v>
      </x:c>
      <x:c r="Q936" s="26" t="n">
        <x:v>1.6784</x:v>
      </x:c>
    </x:row>
    <x:row r="937">
      <x:c r="A937" s="9">
        <x:v>45239</x:v>
      </x:c>
      <x:c r="B937" s="8">
        <x:v>51.074278698588003</x:v>
      </x:c>
      <x:c r="C937" s="8">
        <x:v>23.155505107831999</x:v>
      </x:c>
      <x:c r="D937" s="8">
        <x:v>18.461538461538002</x:v>
      </x:c>
      <x:c r="E937" s="8">
        <x:v>130.3125</x:v>
      </x:c>
      <x:c r="F937" s="23">
        <x:v>1.557509555669895</x:v>
      </x:c>
      <x:c r="G937" s="18">
        <x:v>8.8634910485932999E-2</x:v>
      </x:c>
      <x:c r="H937" s="18">
        <x:v>8.8263400225871008E-2</x:v>
      </x:c>
      <x:c r="I937" s="18">
        <x:v>0.30517613227893997</x:v>
      </x:c>
      <x:c r="J937" s="18">
        <x:v>0.43678842175075</x:v>
      </x:c>
      <x:c r="K937" s="21">
        <x:v>0.20624240588837739</x:v>
      </x:c>
      <x:c r="L937" s="21">
        <x:v>0.14665046337197163</x:v>
      </x:c>
      <x:c r="M937" s="18">
        <x:v>0.32852339197930003</x:v>
      </x:c>
      <x:c r="N937" s="18">
        <x:v>0.32852339197930003</x:v>
      </x:c>
      <x:c r="O937" s="13">
        <x:v>1.2367627180580898</x:v>
      </x:c>
      <x:c r="P937" s="26" t="n">
        <x:v>1.6139</x:v>
      </x:c>
      <x:c r="Q937" s="26" t="n">
        <x:v>1.6703</x:v>
      </x:c>
    </x:row>
    <x:row r="938">
      <x:c r="A938" s="9">
        <x:v>45240</x:v>
      </x:c>
      <x:c r="B938" s="8">
        <x:v>51.381215469612997</x:v>
      </x:c>
      <x:c r="C938" s="8">
        <x:v>23.212258796821999</x:v>
      </x:c>
      <x:c r="D938" s="8">
        <x:v>15.923076923077</x:v>
      </x:c>
      <x:c r="E938" s="8">
        <x:v>129.580078125</x:v>
      </x:c>
      <x:c r="F938" s="23">
        <x:v>1.55024157328628</x:v>
      </x:c>
      <x:c r="G938" s="18">
        <x:v>9.0792838874679996E-2</x:v>
      </x:c>
      <x:c r="H938" s="18">
        <x:v>9.0956476413865006E-2</x:v>
      </x:c>
      <x:c r="I938" s="18">
        <x:v>0.30086268871316002</x:v>
      </x:c>
      <x:c r="J938" s="18">
        <x:v>0.43511047507820999</x:v>
      </x:c>
      <x:c r="K938" s="21">
        <x:v>0.20046696345252313</x:v>
      </x:c>
      <x:c r="L938" s="21">
        <x:v>0.14077573807865984</x:v>
      </x:c>
      <x:c r="M938" s="18">
        <x:v>0.31756828192680997</x:v>
      </x:c>
      <x:c r="N938" s="18">
        <x:v>0.31756828192680997</x:v>
      </x:c>
      <x:c r="O938" s="13">
        <x:v>1.2324914729002696</x:v>
      </x:c>
      <x:c r="P938" s="26" t="n">
        <x:v>1.6143</x:v>
      </x:c>
      <x:c r="Q938" s="26" t="n">
        <x:v>1.6762</x:v>
      </x:c>
    </x:row>
    <x:row r="939">
      <x:c r="A939" s="9">
        <x:v>45243</x:v>
      </x:c>
      <x:c r="B939" s="8">
        <x:v>51.012891344383</x:v>
      </x:c>
      <x:c r="C939" s="8">
        <x:v>23.77979568672</x:v>
      </x:c>
      <x:c r="D939" s="8">
        <x:v>16.923076923077002</x:v>
      </x:c>
      <x:c r="E939" s="8">
        <x:v>130.634765625</x:v>
      </x:c>
      <x:c r="F939" s="23">
        <x:v>1.5558763239479501</x:v>
      </x:c>
      <x:c r="G939" s="18">
        <x:v>8.3280051150894999E-2</x:v>
      </x:c>
      <x:c r="H939" s="18">
        <x:v>8.6004691164972988E-2</x:v>
      </x:c>
      <x:c r="I939" s="18">
        <x:v>0.29714833453151002</x:v>
      </x:c>
      <x:c r="J939" s="18">
        <x:v>0.43156814332541005</x:v>
      </x:c>
      <x:c r="K939" s="21">
        <x:v>0.19669524594339416</x:v>
      </x:c>
      <x:c r="L939" s="21">
        <x:v>0.13705907513799431</x:v>
      </x:c>
      <x:c r="M939" s="18">
        <x:v>0.31408812097399003</x:v>
      </x:c>
      <x:c r="N939" s="18">
        <x:v>0.31408812097399003</x:v>
      </x:c>
      <x:c r="O939" s="13">
        <x:v>1.2409782729147598</x:v>
      </x:c>
      <x:c r="P939" s="26" t="n">
        <x:v>1.6153</x:v>
      </x:c>
      <x:c r="Q939" s="26" t="n">
        <x:v>1.674</x:v>
      </x:c>
    </x:row>
    <x:row r="940">
      <x:c r="A940" s="9">
        <x:v>45244</x:v>
      </x:c>
      <x:c r="B940" s="8">
        <x:v>51.381215469612997</x:v>
      </x:c>
      <x:c r="C940" s="8">
        <x:v>24.517593643586999</x:v>
      </x:c>
      <x:c r="D940" s="8">
        <x:v>17.307692307692001</x:v>
      </x:c>
      <x:c r="E940" s="8">
        <x:v>131.865234375</x:v>
      </x:c>
      <x:c r="F940" s="23">
        <x:v>1.56267933948973</x:v>
      </x:c>
      <x:c r="G940" s="18">
        <x:v>8.5198209718670009E-2</x:v>
      </x:c>
      <x:c r="H940" s="18">
        <x:v>8.5396577187038997E-2</x:v>
      </x:c>
      <x:c r="I940" s="18">
        <x:v>0.30242032111191003</x:v>
      </x:c>
      <x:c r="J940" s="18">
        <x:v>0.43706807955522997</x:v>
      </x:c>
      <x:c r="K940" s="21">
        <x:v>0.20930692636454484</x:v>
      </x:c>
      <x:c r="L940" s="21">
        <x:v>0.14748970984244458</x:v>
      </x:c>
      <x:c r="M940" s="18">
        <x:v>0.33047317976912</x:v>
      </x:c>
      <x:c r="N940" s="18">
        <x:v>0.33047317976912</x:v>
      </x:c>
      <x:c r="O940" s="13">
        <x:v>1.2471310080411262</x:v>
      </x:c>
      <x:c r="P940" s="26" t="n">
        <x:v>1.6152</x:v>
      </x:c>
      <x:c r="Q940" s="26" t="n">
        <x:v>1.6804</x:v>
      </x:c>
    </x:row>
    <x:row r="941">
      <x:c r="A941" s="9">
        <x:v>45245</x:v>
      </x:c>
      <x:c r="B941" s="8">
        <x:v>51.626764886433001</x:v>
      </x:c>
      <x:c r="C941" s="8">
        <x:v>24.460839954596999</x:v>
      </x:c>
      <x:c r="D941" s="8">
        <x:v>15.615384615385</x:v>
      </x:c>
      <x:c r="E941" s="8">
        <x:v>133.408203125</x:v>
      </x:c>
      <x:c r="F941" s="23">
        <x:v>1.5627779814535376</x:v>
      </x:c>
      <x:c r="G941" s="18">
        <x:v>8.7276214833759996E-2</x:v>
      </x:c>
      <x:c r="H941" s="18">
        <x:v>8.591781773955301E-2</x:v>
      </x:c>
      <x:c r="I941" s="18">
        <x:v>0.30613467529354998</x:v>
      </x:c>
      <x:c r="J941" s="18">
        <x:v>0.44172904244877997</x:v>
      </x:c>
      <x:c r="K941" s="21">
        <x:v>0.21814688927656634</x:v>
      </x:c>
      <x:c r="L941" s="21">
        <x:v>0.15552249748840019</x:v>
      </x:c>
      <x:c r="M941" s="18">
        <x:v>0.34116046362419999</x:v>
      </x:c>
      <x:c r="N941" s="18">
        <x:v>0.34116046362419999</x:v>
      </x:c>
      <x:c r="O941" s="13">
        <x:v>1.254687442259572</x:v>
      </x:c>
      <x:c r="P941" s="26" t="n">
        <x:v>1.6158</x:v>
      </x:c>
      <x:c r="Q941" s="26" t="n">
        <x:v>1.6835</x:v>
      </x:c>
    </x:row>
    <x:row r="942">
      <x:c r="A942" s="9">
        <x:v>45246</x:v>
      </x:c>
      <x:c r="B942" s="8">
        <x:v>49.478207489257002</x:v>
      </x:c>
      <x:c r="C942" s="8">
        <x:v>23.155505107831999</x:v>
      </x:c>
      <x:c r="D942" s="8">
        <x:v>15.153846153846001</x:v>
      </x:c>
      <x:c r="E942" s="8">
        <x:v>129.296875</x:v>
      </x:c>
      <x:c r="F942" s="23">
        <x:v>1.5427110843773375</x:v>
      </x:c>
      <x:c r="G942" s="18">
        <x:v>9.3190537084399006E-2</x:v>
      </x:c>
      <x:c r="H942" s="18">
        <x:v>9.3215185474762999E-2</x:v>
      </x:c>
      <x:c r="I942" s="18">
        <x:v>0.31272465851905001</x:v>
      </x:c>
      <x:c r="J942" s="18">
        <x:v>0.45151706452522999</x:v>
      </x:c>
      <x:c r="K942" s="21">
        <x:v>0.22627965515562609</x:v>
      </x:c>
      <x:c r="L942" s="21">
        <x:v>0.16079776101708743</x:v>
      </x:c>
      <x:c r="M942" s="18">
        <x:v>0.34988733815021</x:v>
      </x:c>
      <x:c r="N942" s="18">
        <x:v>0.34988733815021</x:v>
      </x:c>
      <x:c r="O942" s="13">
        <x:v>1.2451363549573258</x:v>
      </x:c>
      <x:c r="P942" s="26" t="n">
        <x:v>1.6169</x:v>
      </x:c>
      <x:c r="Q942" s="26" t="n">
        <x:v>1.6812</x:v>
      </x:c>
    </x:row>
    <x:row r="943">
      <x:c r="A943" s="9">
        <x:v>45247</x:v>
      </x:c>
      <x:c r="B943" s="8">
        <x:v>50.153468385513001</x:v>
      </x:c>
      <x:c r="C943" s="8">
        <x:v>24.347332576616999</x:v>
      </x:c>
      <x:c r="D943" s="8">
        <x:v>16.692307692307999</x:v>
      </x:c>
      <x:c r="E943" s="8">
        <x:v>132.958984375</x:v>
      </x:c>
      <x:c r="F943" s="23">
        <x:v>1.5603802325735949</x:v>
      </x:c>
      <x:c r="G943" s="18">
        <x:v>8.4558823529412006E-2</x:v>
      </x:c>
      <x:c r="H943" s="18">
        <x:v>8.5744070888714996E-2</x:v>
      </x:c>
      <x:c r="I943" s="18">
        <x:v>0.30110232446681001</x:v>
      </x:c>
      <x:c r="J943" s="18">
        <x:v>0.43995787653379997</x:v>
      </x:c>
      <x:c r="K943" s="21">
        <x:v>0.21331437621799454</x:v>
      </x:c>
      <x:c r="L943" s="21">
        <x:v>0.15132626513603542</x:v>
      </x:c>
      <x:c r="M943" s="18">
        <x:v>0.34254355144291998</x:v>
      </x:c>
      <x:c r="N943" s="18">
        <x:v>0.34254355144291998</x:v>
      </x:c>
      <x:c r="O943" s="13">
        <x:v>1.2515501398434163</x:v>
      </x:c>
      <x:c r="P943" s="26" t="n">
        <x:v>1.6178</x:v>
      </x:c>
      <x:c r="Q943" s="26" t="n">
        <x:v>1.684</x:v>
      </x:c>
    </x:row>
    <x:row r="944">
      <x:c r="A944" s="9">
        <x:v>45250</x:v>
      </x:c>
      <x:c r="B944" s="8">
        <x:v>51.074278698588003</x:v>
      </x:c>
      <x:c r="C944" s="8">
        <x:v>24.631101021566</x:v>
      </x:c>
      <x:c r="D944" s="8">
        <x:v>17.076923076922998</x:v>
      </x:c>
      <x:c r="E944" s="8">
        <x:v>130.44921875</x:v>
      </x:c>
      <x:c r="F944" s="23">
        <x:v>1.5580788038676925</x:v>
      </x:c>
      <x:c r="G944" s="18">
        <x:v>8.3759590792838998E-2</x:v>
      </x:c>
      <x:c r="H944" s="18">
        <x:v>8.5396577187038997E-2</x:v>
      </x:c>
      <x:c r="I944" s="18">
        <x:v>0.30577522166306997</x:v>
      </x:c>
      <x:c r="J944" s="18">
        <x:v>0.44461883942734998</x:v>
      </x:c>
      <x:c r="K944" s="21">
        <x:v>0.2219186067856953</x:v>
      </x:c>
      <x:c r="L944" s="21">
        <x:v>0.15899937572321732</x:v>
      </x:c>
      <x:c r="M944" s="18">
        <x:v>0.35596645358405998</x:v>
      </x:c>
      <x:c r="N944" s="18">
        <x:v>0.35596645358405998</x:v>
      </x:c>
      <x:c r="O944" s="13">
        <x:v>1.2599747450149659</x:v>
      </x:c>
      <x:c r="P944" s="26" t="n">
        <x:v>1.6186</x:v>
      </x:c>
      <x:c r="Q944" s="26" t="n">
        <x:v>1.666</x:v>
      </x:c>
    </x:row>
    <x:row r="945">
      <x:c r="A945" s="9">
        <x:v>45251</x:v>
      </x:c>
      <x:c r="B945" s="8">
        <x:v>49.723756906077</x:v>
      </x:c>
      <x:c r="C945" s="8">
        <x:v>22.531214528943998</x:v>
      </x:c>
      <x:c r="D945" s="8">
        <x:v>18.230769230768999</x:v>
      </x:c>
      <x:c r="E945" s="8">
        <x:v>128.193359375</x:v>
      </x:c>
      <x:c r="F945" s="23">
        <x:v>1.546697750101975</x:v>
      </x:c>
      <x:c r="G945" s="18">
        <x:v>8.8235294117646995E-2</x:v>
      </x:c>
      <x:c r="H945" s="18">
        <x:v>8.9219007905481998E-2</x:v>
      </x:c>
      <x:c r="I945" s="18">
        <x:v>0.30913012221422997</x:v>
      </x:c>
      <x:c r="J945" s="18">
        <x:v>0.45067809118896002</x:v>
      </x:c>
      <x:c r="K945" s="21">
        <x:v>0.23382309017388425</x:v>
      </x:c>
      <x:c r="L945" s="21">
        <x:v>0.16835097925134468</x:v>
      </x:c>
      <x:c r="M945" s="18">
        <x:v>0.37018068763408996</x:v>
      </x:c>
      <x:c r="N945" s="18">
        <x:v>0.37018068763408996</x:v>
      </x:c>
      <x:c r="O945" s="13">
        <x:v>1.256231444323503</x:v>
      </x:c>
      <x:c r="P945" s="26" t="n">
        <x:v>1.619</x:v>
      </x:c>
      <x:c r="Q945" s="26" t="n">
        <x:v>1.6663</x:v>
      </x:c>
    </x:row>
    <x:row r="946">
      <x:c r="A946" s="9">
        <x:v>45252</x:v>
      </x:c>
      <x:c r="B946" s="8">
        <x:v>47.636586863105997</x:v>
      </x:c>
      <x:c r="C946" s="8">
        <x:v>20.147559591373</x:v>
      </x:c>
      <x:c r="D946" s="8">
        <x:v>17.230769230768999</x:v>
      </x:c>
      <x:c r="E946" s="8">
        <x:v>123.486328125</x:v>
      </x:c>
      <x:c r="F946" s="23">
        <x:v>1.5212531095256199</x:v>
      </x:c>
      <x:c r="G946" s="18">
        <x:v>8.9434143222506007E-2</x:v>
      </x:c>
      <x:c r="H946" s="18">
        <x:v>8.9305881330900991E-2</x:v>
      </x:c>
      <x:c r="I946" s="18">
        <x:v>0.30673376467768998</x:v>
      </x:c>
      <x:c r="J946" s="18">
        <x:v>0.44788151345283</x:v>
      </x:c>
      <x:c r="K946" s="21">
        <x:v>0.23064070352555666</x:v>
      </x:c>
      <x:c r="L946" s="21">
        <x:v>0.16415474689897924</x:v>
      </x:c>
      <x:c r="M946" s="18">
        <x:v>0.36085040073977998</x:v>
      </x:c>
      <x:c r="N946" s="18">
        <x:v>0.36085040073977998</x:v>
      </x:c>
      <x:c r="O946" s="13">
        <x:v>1.2433420557895147</x:v>
      </x:c>
      <x:c r="P946" s="26" t="n">
        <x:v>1.6185</x:v>
      </x:c>
      <x:c r="Q946" s="26" t="n">
        <x:v>1.6629</x:v>
      </x:c>
    </x:row>
    <x:row r="947">
      <x:c r="A947" s="9">
        <x:v>45253</x:v>
      </x:c>
      <x:c r="B947" s="8">
        <x:v>48.864333947207001</x:v>
      </x:c>
      <x:c r="C947" s="8">
        <x:v>21.679909194097998</x:v>
      </x:c>
      <x:c r="D947" s="8">
        <x:v>15.846153846153999</x:v>
      </x:c>
      <x:c r="E947" s="8">
        <x:v>126.259765625</x:v>
      </x:c>
      <x:c r="F947" s="23">
        <x:v>1.5316254065311474</x:v>
      </x:c>
      <x:c r="G947" s="18">
        <x:v>7.8964194373402005E-2</x:v>
      </x:c>
      <x:c r="H947" s="18">
        <x:v>7.9228563982278011E-2</x:v>
      </x:c>
      <x:c r="I947" s="18">
        <x:v>0.29163671219746001</x:v>
      </x:c>
      <x:c r="J947" s="18">
        <x:v>0.43175458181027998</x:v>
      </x:c>
      <x:c r="K947" s="21">
        <x:v>0.21979701568681009</x:v>
      </x:c>
      <x:c r="L947" s="21">
        <x:v>0.15216551160650837</x:v>
      </x:c>
      <x:c r="M947" s="18">
        <x:v>0.34659493332968999</x:v>
      </x:c>
      <x:c r="N947" s="18">
        <x:v>0.34659493332968999</x:v>
      </x:c>
      <x:c r="O947" s="13">
        <x:v>1.254108843482344</x:v>
      </x:c>
      <x:c r="P947" s="26" t="n">
        <x:v>1.6175</x:v>
      </x:c>
      <x:c r="Q947" s="26" t="n">
        <x:v>1.6603</x:v>
      </x:c>
    </x:row>
    <x:row r="948">
      <x:c r="A948" s="9">
        <x:v>45254</x:v>
      </x:c>
      <x:c r="B948" s="8">
        <x:v>47.022713321056003</x:v>
      </x:c>
      <x:c r="C948" s="8">
        <x:v>19.353007945516001</x:v>
      </x:c>
      <x:c r="D948" s="8">
        <x:v>13.153846153846001</x:v>
      </x:c>
      <x:c r="E948" s="8">
        <x:v>120.68359375</x:v>
      </x:c>
      <x:c r="F948" s="23">
        <x:v>1.500532902926045</x:v>
      </x:c>
      <x:c r="G948" s="18">
        <x:v>8.5358056265984986E-2</x:v>
      </x:c>
      <x:c r="H948" s="18">
        <x:v>8.5396577187038997E-2</x:v>
      </x:c>
      <x:c r="I948" s="18">
        <x:v>0.30361849988018003</x:v>
      </x:c>
      <x:c r="J948" s="18">
        <x:v>0.44918658307846004</x:v>
      </x:c>
      <x:c r="K948" s="21">
        <x:v>0.23075856969771702</x:v>
      </x:c>
      <x:c r="L948" s="21">
        <x:v>0.16187679219340989</x:v>
      </x:c>
      <x:c r="M948" s="18">
        <x:v>0.35833783477797998</x:v>
      </x:c>
      <x:c r="N948" s="18">
        <x:v>0.35833783477797998</x:v>
      </x:c>
      <x:c r="O948" s="13">
        <x:v>1.2416161471553384</x:v>
      </x:c>
      <x:c r="P948" s="26" t="n">
        <x:v>1.6172</x:v>
      </x:c>
      <x:c r="Q948" s="26" t="n">
        <x:v>1.6603</x:v>
      </x:c>
    </x:row>
    <x:row r="949">
      <x:c r="A949" s="9">
        <x:v>45257</x:v>
      </x:c>
      <x:c r="B949" s="8">
        <x:v>47.759361571516003</x:v>
      </x:c>
      <x:c r="C949" s="8">
        <x:v>20.942111237230002</x:v>
      </x:c>
      <x:c r="D949" s="8">
        <x:v>12.846153846153999</x:v>
      </x:c>
      <x:c r="E949" s="8">
        <x:v>124.74609375</x:v>
      </x:c>
      <x:c r="F949" s="23">
        <x:v>1.5157343010122499</x:v>
      </x:c>
      <x:c r="G949" s="18">
        <x:v>7.7685421994884998E-2</x:v>
      </x:c>
      <x:c r="H949" s="18">
        <x:v>7.9228563982278011E-2</x:v>
      </x:c>
      <x:c r="I949" s="18">
        <x:v>0.29307452671938999</x:v>
      </x:c>
      <x:c r="J949" s="18">
        <x:v>0.43772061432946002</x:v>
      </x:c>
      <x:c r="K949" s="21">
        <x:v>0.21449303793959729</x:v>
      </x:c>
      <x:c r="L949" s="21">
        <x:v>0.14832895631291754</x:v>
      </x:c>
      <x:c r="M949" s="18">
        <x:v>0.34119902798208995</x:v>
      </x:c>
      <x:c r="N949" s="18">
        <x:v>0.34119902798208995</x:v>
      </x:c>
      <x:c r="O949" s="13">
        <x:v>1.2399925114797241</x:v>
      </x:c>
      <x:c r="P949" s="26" t="n">
        <x:v>1.617</x:v>
      </x:c>
      <x:c r="Q949" s="26" t="n">
        <x:v>1.6769</x:v>
      </x:c>
    </x:row>
    <x:row r="950">
      <x:c r="A950" s="9">
        <x:v>45258</x:v>
      </x:c>
      <x:c r="B950" s="8">
        <x:v>49.048496009822003</x:v>
      </x:c>
      <x:c r="C950" s="8">
        <x:v>21.452894438137999</x:v>
      </x:c>
      <x:c r="D950" s="8">
        <x:v>12.692307692308001</x:v>
      </x:c>
      <x:c r="E950" s="8">
        <x:v>123.896484375</x:v>
      </x:c>
      <x:c r="F950" s="23">
        <x:v>1.5177254562881699</x:v>
      </x:c>
      <x:c r="G950" s="18">
        <x:v>7.1211636828643995E-2</x:v>
      </x:c>
      <x:c r="H950" s="18">
        <x:v>7.2278689948745006E-2</x:v>
      </x:c>
      <x:c r="I950" s="18">
        <x:v>0.29343398034987</x:v>
      </x:c>
      <x:c r="J950" s="18">
        <x:v>0.43818671061880998</x:v>
      </x:c>
      <x:c r="K950" s="21">
        <x:v>0.21331437621799454</x:v>
      </x:c>
      <x:c r="L950" s="21">
        <x:v>0.14713003278366954</x:v>
      </x:c>
      <x:c r="M950" s="18">
        <x:v>0.34219233254503001</x:v>
      </x:c>
      <x:c r="N950" s="18">
        <x:v>0.34219233254503001</x:v>
      </x:c>
      <x:c r="O950" s="13">
        <x:v>1.2463235901771748</x:v>
      </x:c>
      <x:c r="P950" s="26" t="n">
        <x:v>1.6175</x:v>
      </x:c>
      <x:c r="Q950" s="26" t="n">
        <x:v>1.6822</x:v>
      </x:c>
    </x:row>
    <x:row r="951">
      <x:c r="A951" s="9">
        <x:v>45259</x:v>
      </x:c>
      <x:c r="B951" s="8">
        <x:v>48.311847759362003</x:v>
      </x:c>
      <x:c r="C951" s="8">
        <x:v>21.396140749149001</x:v>
      </x:c>
      <x:c r="D951" s="8">
        <x:v>11.692307692308001</x:v>
      </x:c>
      <x:c r="E951" s="8">
        <x:v>124.78515625</x:v>
      </x:c>
      <x:c r="F951" s="23">
        <x:v>1.5154636311270475</x:v>
      </x:c>
      <x:c r="G951" s="18">
        <x:v>7.1771099744245004E-2</x:v>
      </x:c>
      <x:c r="H951" s="18">
        <x:v>7.5579880114672995E-2</x:v>
      </x:c>
      <x:c r="I951" s="18">
        <x:v>0.30014378145219001</x:v>
      </x:c>
      <x:c r="J951" s="18">
        <x:v>0.44471205866978003</x:v>
      </x:c>
      <x:c r="K951" s="21">
        <x:v>0.22144714209705429</x:v>
      </x:c>
      <x:c r="L951" s="21">
        <x:v>0.15336443513575526</x:v>
      </x:c>
      <x:c r="M951" s="18">
        <x:v>0.35178516210185001</x:v>
      </x:c>
      <x:c r="N951" s="18">
        <x:v>0.35178516210185001</x:v>
      </x:c>
      <x:c r="O951" s="13">
        <x:v>1.2392087340138738</x:v>
      </x:c>
      <x:c r="P951" s="26" t="n">
        <x:v>1.6174</x:v>
      </x:c>
      <x:c r="Q951" s="26" t="n">
        <x:v>1.6924</x:v>
      </x:c>
    </x:row>
    <x:row r="952">
      <x:c r="A952" s="9">
        <x:v>45260</x:v>
      </x:c>
      <x:c r="B952" s="8">
        <x:v>48.373235113566999</x:v>
      </x:c>
      <x:c r="C952" s="8">
        <x:v>20.828603859251</x:v>
      </x:c>
      <x:c r="D952" s="8">
        <x:v>12.692307692308001</x:v>
      </x:c>
      <x:c r="E952" s="8">
        <x:v>124.677734375</x:v>
      </x:c>
      <x:c r="F952" s="23">
        <x:v>1.5164297026003151</x:v>
      </x:c>
      <x:c r="G952" s="18">
        <x:v>6.2420076726343005E-2</x:v>
      </x:c>
      <x:c r="H952" s="18">
        <x:v>6.9151246633655003E-2</x:v>
      </x:c>
      <x:c r="I952" s="18">
        <x:v>0.29307452671938999</x:v>
      </x:c>
      <x:c r="J952" s="18">
        <x:v>0.43893246471265002</x:v>
      </x:c>
      <x:c r="K952" s="21">
        <x:v>0.21484663645607815</x:v>
      </x:c>
      <x:c r="L952" s="21">
        <x:v>0.14569132454857336</x:v>
      </x:c>
      <x:c r="M952" s="18">
        <x:v>0.34477679815715001</x:v>
      </x:c>
      <x:c r="N952" s="18">
        <x:v>0.34477679815715001</x:v>
      </x:c>
      <x:c r="O952" s="13">
        <x:v>1.2348204485401777</x:v>
      </x:c>
      <x:c r="P952" s="26" t="n">
        <x:v>1.6182</x:v>
      </x:c>
      <x:c r="Q952" s="26" t="n">
        <x:v>1.6919</x:v>
      </x:c>
    </x:row>
    <x:row r="953">
      <x:c r="A953" s="9">
        <x:v>45261</x:v>
      </x:c>
      <x:c r="B953" s="8">
        <x:v>48.496009821976998</x:v>
      </x:c>
      <x:c r="C953" s="8">
        <x:v>21.963677639046999</x:v>
      </x:c>
      <x:c r="D953" s="8">
        <x:v>19.230769230768999</x:v>
      </x:c>
      <x:c r="E953" s="8">
        <x:v>128.310546875</x:v>
      </x:c>
      <x:c r="F953" s="23">
        <x:v>1.5450025089169825</x:v>
      </x:c>
      <x:c r="G953" s="18">
        <x:v>6.4178388746802997E-2</x:v>
      </x:c>
      <x:c r="H953" s="18">
        <x:v>6.9933107462426994E-2</x:v>
      </x:c>
      <x:c r="I953" s="18">
        <x:v>0.29175653007428998</x:v>
      </x:c>
      <x:c r="J953" s="18">
        <x:v>0.43529691364024997</x:v>
      </x:c>
      <x:c r="K953" s="21">
        <x:v>0.20577094119973594</x:v>
      </x:c>
      <x:c r="L953" s="21">
        <x:v>0.13861767572601602</x:v>
      </x:c>
      <x:c r="M953" s="18">
        <x:v>0.33650501573594999</x:v>
      </x:c>
      <x:c r="N953" s="18">
        <x:v>0.33650501573594999</x:v>
      </x:c>
      <x:c r="O953" s="13">
        <x:v>1.2405533718407666</x:v>
      </x:c>
      <x:c r="P953" s="26" t="n">
        <x:v>1.6183</x:v>
      </x:c>
      <x:c r="Q953" s="26" t="n">
        <x:v>1.6926</x:v>
      </x:c>
    </x:row>
    <x:row r="954">
      <x:c r="A954" s="9">
        <x:v>45264</x:v>
      </x:c>
      <x:c r="B954" s="8">
        <x:v>47.636586863105997</x:v>
      </x:c>
      <x:c r="C954" s="8">
        <x:v>21.623155505107999</x:v>
      </x:c>
      <x:c r="D954" s="8">
        <x:v>19.538461538461998</x:v>
      </x:c>
      <x:c r="E954" s="8">
        <x:v>128.056640625</x:v>
      </x:c>
      <x:c r="F954" s="23">
        <x:v>1.5421371113291902</x:v>
      </x:c>
      <x:c r="G954" s="18">
        <x:v>6.4098465473146002E-2</x:v>
      </x:c>
      <x:c r="H954" s="18">
        <x:v>6.7935018677786993E-2</x:v>
      </x:c>
      <x:c r="I954" s="18">
        <x:v>0.29235561945842004</x:v>
      </x:c>
      <x:c r="J954" s="18">
        <x:v>0.43641554470382998</x:v>
      </x:c>
      <x:c r="K954" s="21">
        <x:v>0.2166146290384825</x:v>
      </x:c>
      <x:c r="L954" s="21">
        <x:v>0.14808917160706803</x:v>
      </x:c>
      <x:c r="M954" s="18">
        <x:v>0.34945926288370005</x:v>
      </x:c>
      <x:c r="N954" s="18">
        <x:v>0.34945926288370005</x:v>
      </x:c>
      <x:c r="O954" s="13">
        <x:v>1.2388123816099981</x:v>
      </x:c>
      <x:c r="P954" s="26" t="n">
        <x:v>1.6182</x:v>
      </x:c>
      <x:c r="Q954" s="26" t="n">
        <x:v>1.7145</x:v>
      </x:c>
    </x:row>
    <x:row r="955">
      <x:c r="A955" s="9">
        <x:v>45265</x:v>
      </x:c>
      <x:c r="B955" s="8">
        <x:v>45.365254757519999</x:v>
      </x:c>
      <x:c r="C955" s="8">
        <x:v>18.671963677638999</x:v>
      </x:c>
      <x:c r="D955" s="8">
        <x:v>15.769230769230999</x:v>
      </x:c>
      <x:c r="E955" s="8">
        <x:v>123.69140625</x:v>
      </x:c>
      <x:c r="F955" s="23">
        <x:v>1.5087446386359749</x:v>
      </x:c>
      <x:c r="G955" s="18">
        <x:v>5.9063299232736004E-2</x:v>
      </x:c>
      <x:c r="H955" s="18">
        <x:v>6.2375119450959998E-2</x:v>
      </x:c>
      <x:c r="I955" s="18">
        <x:v>0.28768272226215996</x:v>
      </x:c>
      <x:c r="J955" s="18">
        <x:v>0.43315287067835001</x:v>
      </x:c>
      <x:c r="K955" s="21">
        <x:v>0.21626103052200163</x:v>
      </x:c>
      <x:c r="L955" s="21">
        <x:v>0.14880852572461656</x:v>
      </x:c>
      <x:c r="M955" s="18">
        <x:v>0.35157774250457996</x:v>
      </x:c>
      <x:c r="N955" s="18">
        <x:v>0.35157774250457996</x:v>
      </x:c>
      <x:c r="O955" s="13">
        <x:v>1.2168119883788566</x:v>
      </x:c>
      <x:c r="P955" s="26" t="n">
        <x:v>1.6182</x:v>
      </x:c>
      <x:c r="Q955" s="26" t="n">
        <x:v>1.6908</x:v>
      </x:c>
    </x:row>
    <x:row r="956">
      <x:c r="A956" s="9">
        <x:v>45266</x:v>
      </x:c>
      <x:c r="B956" s="8">
        <x:v>45.549416820135001</x:v>
      </x:c>
      <x:c r="C956" s="8">
        <x:v>18.898978433598</x:v>
      </x:c>
      <x:c r="D956" s="8">
        <x:v>18.076923076922998</x:v>
      </x:c>
      <x:c r="E956" s="8">
        <x:v>124.326171875</x:v>
      </x:c>
      <x:c r="F956" s="23">
        <x:v>1.5171287255141399</x:v>
      </x:c>
      <x:c r="G956" s="18">
        <x:v>3.9402173913043001E-2</x:v>
      </x:c>
      <x:c r="H956" s="18">
        <x:v>4.4913560941707995E-2</x:v>
      </x:c>
      <x:c r="I956" s="18">
        <x:v>0.26743350107836</x:v>
      </x:c>
      <x:c r="J956" s="18">
        <x:v>0.41208531841494001</x:v>
      </x:c>
      <x:c r="K956" s="21">
        <x:v>0.19198059905698273</x:v>
      </x:c>
      <x:c r="L956" s="21">
        <x:v>0.12650854808061984</x:v>
      </x:c>
      <x:c r="M956" s="18">
        <x:v>0.32608610277259997</x:v>
      </x:c>
      <x:c r="N956" s="18">
        <x:v>0.32608610277259997</x:v>
      </x:c>
      <x:c r="O956" s="13">
        <x:v>1.2215972528546779</x:v>
      </x:c>
      <x:c r="P956" s="26" t="n">
        <x:v>1.6179</x:v>
      </x:c>
      <x:c r="Q956" s="26" t="n">
        <x:v>1.6894</x:v>
      </x:c>
    </x:row>
    <x:row r="957">
      <x:c r="A957" s="9">
        <x:v>45267</x:v>
      </x:c>
      <x:c r="B957" s="8">
        <x:v>45.610804174339997</x:v>
      </x:c>
      <x:c r="C957" s="8">
        <x:v>19.239500567537</x:v>
      </x:c>
      <x:c r="D957" s="8">
        <x:v>21</x:v>
      </x:c>
      <x:c r="E957" s="8">
        <x:v>126.298828125</x:v>
      </x:c>
      <x:c r="F957" s="23">
        <x:v>1.5303728321671923</x:v>
      </x:c>
      <x:c r="G957" s="18">
        <x:v>4.0361253196930999E-2</x:v>
      </x:c>
      <x:c r="H957" s="18">
        <x:v>4.5521674919642E-2</x:v>
      </x:c>
      <x:c r="I957" s="18">
        <x:v>0.27174694464414001</x:v>
      </x:c>
      <x:c r="J957" s="18">
        <x:v>0.41814457017655005</x:v>
      </x:c>
      <x:c r="K957" s="21">
        <x:v>0.19999549876388212</x:v>
      </x:c>
      <x:c r="L957" s="21">
        <x:v>0.13154402690345735</x:v>
      </x:c>
      <x:c r="M957" s="18">
        <x:v>0.33273202711640998</x:v>
      </x:c>
      <x:c r="N957" s="18">
        <x:v>0.33273202711640998</x:v>
      </x:c>
      <x:c r="O957" s="13">
        <x:v>1.2201127883283409</x:v>
      </x:c>
      <x:c r="P957" s="26" t="n">
        <x:v>1.6185</x:v>
      </x:c>
      <x:c r="Q957" s="26" t="n">
        <x:v>1.6922</x:v>
      </x:c>
    </x:row>
    <x:row r="958">
      <x:c r="A958" s="9">
        <x:v>45268</x:v>
      </x:c>
      <x:c r="B958" s="8">
        <x:v>45.672191528545</x:v>
      </x:c>
      <x:c r="C958" s="8">
        <x:v>21.963677639046999</x:v>
      </x:c>
      <x:c r="D958" s="8">
        <x:v>22.538461538461998</x:v>
      </x:c>
      <x:c r="E958" s="8">
        <x:v>138.603515625</x:v>
      </x:c>
      <x:c r="F958" s="23">
        <x:v>1.5719446158276349</x:v>
      </x:c>
      <x:c r="G958" s="18">
        <x:v>3.9482097186701003E-2</x:v>
      </x:c>
      <x:c r="H958" s="18">
        <x:v>4.3784206411258998E-2</x:v>
      </x:c>
      <x:c r="I958" s="18">
        <x:v>0.27210639827462002</x:v>
      </x:c>
      <x:c r="J958" s="18">
        <x:v>0.41739881608272</x:v>
      </x:c>
      <x:c r="K958" s="21">
        <x:v>0.19893470321443951</x:v>
      </x:c>
      <x:c r="L958" s="21">
        <x:v>0.13178381160930708</x:v>
      </x:c>
      <x:c r="M958" s="18">
        <x:v>0.32870613692383999</x:v>
      </x:c>
      <x:c r="N958" s="18">
        <x:v>0.32870613692383999</x:v>
      </x:c>
      <x:c r="O958" s="13">
        <x:v>1.2157637568443107</x:v>
      </x:c>
      <x:c r="P958" s="26" t="n">
        <x:v>1.6187</x:v>
      </x:c>
      <x:c r="Q958" s="26" t="n">
        <x:v>1.6911</x:v>
      </x:c>
    </x:row>
    <x:row r="959">
      <x:c r="A959" s="9">
        <x:v>45271</x:v>
      </x:c>
      <x:c r="B959" s="8">
        <x:v>47.882136279926002</x:v>
      </x:c>
      <x:c r="C959" s="8">
        <x:v>24.063564131669001</x:v>
      </x:c>
      <x:c r="D959" s="8">
        <x:v>25.923076923077002</x:v>
      </x:c>
      <x:c r="E959" s="8">
        <x:v>144.912109375</x:v>
      </x:c>
      <x:c r="F959" s="23">
        <x:v>1.6069522167741801</x:v>
      </x:c>
      <x:c r="G959" s="18">
        <x:v>4.2679028132992E-2</x:v>
      </x:c>
      <x:c r="H959" s="18">
        <x:v>4.4479193814612003E-2</x:v>
      </x:c>
      <x:c r="I959" s="18">
        <x:v>0.27546129882578002</x:v>
      </x:c>
      <x:c r="J959" s="18">
        <x:v>0.41739881608272</x:v>
      </x:c>
      <x:c r="K959" s="21">
        <x:v>0.19068407116321939</x:v>
      </x:c>
      <x:c r="L959" s="21">
        <x:v>0.12506983984552211</x:v>
      </x:c>
      <x:c r="M959" s="18">
        <x:v>0.31516890344482001</x:v>
      </x:c>
      <x:c r="N959" s="18">
        <x:v>0.31516890344482001</x:v>
      </x:c>
      <x:c r="O959" s="13">
        <x:v>1.2284273605980698</x:v>
      </x:c>
      <x:c r="P959" s="26" t="n">
        <x:v>1.6199</x:v>
      </x:c>
      <x:c r="Q959" s="26" t="n">
        <x:v>1.6747</x:v>
      </x:c>
    </x:row>
    <x:row r="960">
      <x:c r="A960" s="9">
        <x:v>45272</x:v>
      </x:c>
      <x:c r="B960" s="8">
        <x:v>47.759361571516003</x:v>
      </x:c>
      <x:c r="C960" s="8">
        <x:v>23.609534619750001</x:v>
      </x:c>
      <x:c r="D960" s="8">
        <x:v>25.846153846153999</x:v>
      </x:c>
      <x:c r="E960" s="8">
        <x:v>143.02734375</x:v>
      </x:c>
      <x:c r="F960" s="23">
        <x:v>1.6006059844685501</x:v>
      </x:c>
      <x:c r="G960" s="18">
        <x:v>4.6914961636828997E-2</x:v>
      </x:c>
      <x:c r="H960" s="18">
        <x:v>5.0994700721049002E-2</x:v>
      </x:c>
      <x:c r="I960" s="18">
        <x:v>0.29103762281332002</x:v>
      </x:c>
      <x:c r="J960" s="18">
        <x:v>0.43557657136756001</x:v>
      </x:c>
      <x:c r="K960" s="21">
        <x:v>0.20447441330597305</x:v>
      </x:c>
      <x:c r="L960" s="21">
        <x:v>0.13993649160818689</x:v>
      </x:c>
      <x:c r="M960" s="18">
        <x:v>0.32924206166582004</x:v>
      </x:c>
      <x:c r="N960" s="18">
        <x:v>0.32924206166582004</x:v>
      </x:c>
      <x:c r="O960" s="13">
        <x:v>1.2327104020498543</x:v>
      </x:c>
      <x:c r="P960" s="26" t="n">
        <x:v>1.6204</x:v>
      </x:c>
      <x:c r="Q960" s="26" t="n">
        <x:v>1.6688</x:v>
      </x:c>
    </x:row>
    <x:row r="961">
      <x:c r="A961" s="9">
        <x:v>45273</x:v>
      </x:c>
      <x:c r="B961" s="8">
        <x:v>46.347452424799997</x:v>
      </x:c>
      <x:c r="C961" s="8">
        <x:v>22.758229284904001</x:v>
      </x:c>
      <x:c r="D961" s="8">
        <x:v>23.692307692307999</x:v>
      </x:c>
      <x:c r="E961" s="8">
        <x:v>141.435546875</x:v>
      </x:c>
      <x:c r="F961" s="23">
        <x:v>1.58558384069253</x:v>
      </x:c>
      <x:c r="G961" s="18">
        <x:v>5.0351662404092001E-2</x:v>
      </x:c>
      <x:c r="H961" s="18">
        <x:v>5.4469637737815997E-2</x:v>
      </x:c>
      <x:c r="I961" s="18">
        <x:v>0.29499161274862001</x:v>
      </x:c>
      <x:c r="J961" s="18">
        <x:v>0.44023753433826995</x:v>
      </x:c>
      <x:c r="K961" s="21">
        <x:v>0.20683173674917876</x:v>
      </x:c>
      <x:c r="L961" s="21">
        <x:v>0.14221444631375735</x:v>
      </x:c>
      <x:c r="M961" s="18">
        <x:v>0.33629329305354999</x:v>
      </x:c>
      <x:c r="N961" s="18">
        <x:v>0.33629329305354999</x:v>
      </x:c>
      <x:c r="O961" s="13">
        <x:v>1.222177959756936</x:v>
      </x:c>
      <x:c r="P961" s="26" t="n">
        <x:v>1.6221</x:v>
      </x:c>
      <x:c r="Q961" s="26" t="n">
        <x:v>1.663</x:v>
      </x:c>
    </x:row>
    <x:row r="962">
      <x:c r="A962" s="9">
        <x:v>45274</x:v>
      </x:c>
      <x:c r="B962" s="8">
        <x:v>46.347452424799997</x:v>
      </x:c>
      <x:c r="C962" s="8">
        <x:v>21.906923950056999</x:v>
      </x:c>
      <x:c r="D962" s="8">
        <x:v>23.692307692307999</x:v>
      </x:c>
      <x:c r="E962" s="8">
        <x:v>139.853515625</x:v>
      </x:c>
      <x:c r="F962" s="23">
        <x:v>1.5795004992304125</x:v>
      </x:c>
      <x:c r="G962" s="18">
        <x:v>3.3807544757033001E-2</x:v>
      </x:c>
      <x:c r="H962" s="18">
        <x:v>4.0135522543653997E-2</x:v>
      </x:c>
      <x:c r="I962" s="18">
        <x:v>0.28193146417444997</x:v>
      </x:c>
      <x:c r="J962" s="18">
        <x:v>0.42821225005747998</x:v>
      </x:c>
      <x:c r="K962" s="21">
        <x:v>0.19740244297635567</x:v>
      </x:c>
      <x:c r="L962" s="21">
        <x:v>0.13454133572657545</x:v>
      </x:c>
      <x:c r="M962" s="18">
        <x:v>0.33069655890996996</x:v>
      </x:c>
      <x:c r="N962" s="18">
        <x:v>0.33069655890996996</x:v>
      </x:c>
      <x:c r="O962" s="13">
        <x:v>1.2185520009462238</x:v>
      </x:c>
      <x:c r="P962" s="26" t="n">
        <x:v>1.6228</x:v>
      </x:c>
      <x:c r="Q962" s="26" t="n">
        <x:v>1.6932</x:v>
      </x:c>
    </x:row>
    <x:row r="963">
      <x:c r="A963" s="9">
        <x:v>45275</x:v>
      </x:c>
      <x:c r="B963" s="8">
        <x:v>45.549416820135001</x:v>
      </x:c>
      <x:c r="C963" s="8">
        <x:v>20.601589103292</x:v>
      </x:c>
      <x:c r="D963" s="8">
        <x:v>22.692307692307999</x:v>
      </x:c>
      <x:c r="E963" s="8">
        <x:v>136.865234375</x:v>
      </x:c>
      <x:c r="F963" s="23">
        <x:v>1.5642713699768374</x:v>
      </x:c>
      <x:c r="G963" s="18">
        <x:v>2.9012148337596001E-2</x:v>
      </x:c>
      <x:c r="H963" s="18">
        <x:v>3.6139344974371997E-2</x:v>
      </x:c>
      <x:c r="I963" s="18">
        <x:v>0.27977474239155997</x:v>
      </x:c>
      <x:c r="J963" s="18">
        <x:v>0.42560211080623001</x:v>
      </x:c>
      <x:c r="K963" s="21">
        <x:v>0.19327712695074561</x:v>
      </x:c>
      <x:c r="L963" s="21">
        <x:v>0.13334241219732768</x:v>
      </x:c>
      <x:c r="M963" s="18">
        <x:v>0.32563406095597996</x:v>
      </x:c>
      <x:c r="N963" s="18">
        <x:v>0.32563406095597996</x:v>
      </x:c>
      <x:c r="O963" s="13">
        <x:v>1.2116587010602504</x:v>
      </x:c>
      <x:c r="P963" s="26" t="n">
        <x:v>1.6241</x:v>
      </x:c>
      <x:c r="Q963" s="26" t="n">
        <x:v>1.6904</x:v>
      </x:c>
    </x:row>
    <x:row r="964">
      <x:c r="A964" s="9">
        <x:v>45278</x:v>
      </x:c>
      <x:c r="B964" s="8">
        <x:v>44.505831798648998</x:v>
      </x:c>
      <x:c r="C964" s="8">
        <x:v>19.466515323496001</x:v>
      </x:c>
      <x:c r="D964" s="8">
        <x:v>20.384615384615</x:v>
      </x:c>
      <x:c r="E964" s="8">
        <x:v>135.87890625</x:v>
      </x:c>
      <x:c r="F964" s="23">
        <x:v>1.5505896718918999</x:v>
      </x:c>
      <x:c r="G964" s="18">
        <x:v>2.5735294117646999E-2</x:v>
      </x:c>
      <x:c r="H964" s="18">
        <x:v>3.3793762488054997E-2</x:v>
      </x:c>
      <x:c r="I964" s="18">
        <x:v>0.26971004073808003</x:v>
      </x:c>
      <x:c r="J964" s="18">
        <x:v>0.41590730797222003</x:v>
      </x:c>
      <x:c r="K964" s="21">
        <x:v>0.1860872904489681</x:v>
      </x:c>
      <x:c r="L964" s="21">
        <x:v>0.1248300551396726</x:v>
      </x:c>
      <x:c r="M964" s="18">
        <x:v>0.31860292878868002</x:v>
      </x:c>
      <x:c r="N964" s="18">
        <x:v>0.31860292878868002</x:v>
      </x:c>
      <x:c r="O964" s="13">
        <x:v>1.1975056286488515</x:v>
      </x:c>
      <x:c r="P964" s="26" t="n">
        <x:v>1.6252</x:v>
      </x:c>
      <x:c r="Q964" s="26" t="n">
        <x:v>1.6895</x:v>
      </x:c>
    </x:row>
    <x:row r="965">
      <x:c r="A965" s="9">
        <x:v>45279</x:v>
      </x:c>
      <x:c r="B965" s="8">
        <x:v>44.689993861265002</x:v>
      </x:c>
      <x:c r="C965" s="8">
        <x:v>20.715096481271001</x:v>
      </x:c>
      <x:c r="D965" s="8">
        <x:v>21.615384615385</x:v>
      </x:c>
      <x:c r="E965" s="8">
        <x:v>137.28515625</x:v>
      </x:c>
      <x:c r="F965" s="23">
        <x:v>1.5607640780198024</x:v>
      </x:c>
      <x:c r="G965" s="18">
        <x:v>1.9101662404091998E-2</x:v>
      </x:c>
      <x:c r="H965" s="18">
        <x:v>2.8581356962904998E-2</x:v>
      </x:c>
      <x:c r="I965" s="18">
        <x:v>0.25461298825785</x:v>
      </x:c>
      <x:c r="J965" s="18">
        <x:v>0.40127188451733997</x:v>
      </x:c>
      <x:c r="K965" s="21">
        <x:v>0.16781803376412374</x:v>
      </x:c>
      <x:c r="L965" s="21">
        <x:v>0.10876447984776139</x:v>
      </x:c>
      <x:c r="M965" s="18">
        <x:v>0.29994731171836997</x:v>
      </x:c>
      <x:c r="N965" s="18">
        <x:v>0.29994731171836997</x:v>
      </x:c>
      <x:c r="O965" s="13">
        <x:v>1.1986582303927356</x:v>
      </x:c>
      <x:c r="P965" s="26" t="n">
        <x:v>1.6258</x:v>
      </x:c>
      <x:c r="Q965" s="26" t="n">
        <x:v>1.6903</x:v>
      </x:c>
    </x:row>
    <x:row r="966">
      <x:c r="A966" s="9">
        <x:v>45280</x:v>
      </x:c>
      <x:c r="B966" s="8">
        <x:v>42.786985880909</x:v>
      </x:c>
      <x:c r="C966" s="8">
        <x:v>18.842224744608</x:v>
      </x:c>
      <x:c r="D966" s="8">
        <x:v>17.230769230768999</x:v>
      </x:c>
      <x:c r="E966" s="8">
        <x:v>132.529296875</x:v>
      </x:c>
      <x:c r="F966" s="23">
        <x:v>1.5284731918282151</x:v>
      </x:c>
      <x:c r="G966" s="18">
        <x:v>2.0380434782608998E-2</x:v>
      </x:c>
      <x:c r="H966" s="18">
        <x:v>2.9710711493353997E-2</x:v>
      </x:c>
      <x:c r="I966" s="18">
        <x:v>0.25389408099687999</x:v>
      </x:c>
      <x:c r="J966" s="18">
        <x:v>0.40015325337659002</x:v>
      </x:c>
      <x:c r="K966" s="21">
        <x:v>0.16899669548572649</x:v>
      </x:c>
      <x:c r="L966" s="21">
        <x:v>0.10984351102408385</x:v>
      </x:c>
      <x:c r="M966" s="18">
        <x:v>0.30314357799132002</x:v>
      </x:c>
      <x:c r="N966" s="18">
        <x:v>0.30314357799132002</x:v>
      </x:c>
      <x:c r="O966" s="13">
        <x:v>1.1848862867156005</x:v>
      </x:c>
      <x:c r="P966" s="26" t="n">
        <x:v>1.6263</x:v>
      </x:c>
      <x:c r="Q966" s="26" t="n">
        <x:v>1.6993</x:v>
      </x:c>
    </x:row>
    <x:row r="967">
      <x:c r="A967" s="9">
        <x:v>45281</x:v>
      </x:c>
      <x:c r="B967" s="8">
        <x:v>43.339472068753999</x:v>
      </x:c>
      <x:c r="C967" s="8">
        <x:v>19.636776390464998</x:v>
      </x:c>
      <x:c r="D967" s="8">
        <x:v>18.692307692307999</x:v>
      </x:c>
      <x:c r="E967" s="8">
        <x:v>134.970703125</x:v>
      </x:c>
      <x:c r="F967" s="23">
        <x:v>1.5415981481913175</x:v>
      </x:c>
      <x:c r="G967" s="18">
        <x:v>9.9904092071610995E-3</x:v>
      </x:c>
      <x:c r="H967" s="18">
        <x:v>2.076274867518E-2</x:v>
      </x:c>
      <x:c r="I967" s="18">
        <x:v>0.23915648214714</x:v>
      </x:c>
      <x:c r="J967" s="18">
        <x:v>0.38598392621106004</x:v>
      </x:c>
      <x:c r="K967" s="21">
        <x:v>0.15473488865433183</x:v>
      </x:c>
      <x:c r="L967" s="21">
        <x:v>9.4257505143870546E-2</x:v>
      </x:c>
      <x:c r="M967" s="18">
        <x:v>0.28710216684302997</x:v>
      </x:c>
      <x:c r="N967" s="18">
        <x:v>0.28710216684302997</x:v>
      </x:c>
      <x:c r="O967" s="13">
        <x:v>1.1926610984886141</x:v>
      </x:c>
      <x:c r="P967" s="26" t="n">
        <x:v>1.6274</x:v>
      </x:c>
      <x:c r="Q967" s="26" t="n">
        <x:v>1.6958</x:v>
      </x:c>
    </x:row>
    <x:row r="968">
      <x:c r="A968" s="9">
        <x:v>45282</x:v>
      </x:c>
      <x:c r="B968" s="8">
        <x:v>41.804788213628001</x:v>
      </x:c>
      <x:c r="C968" s="8">
        <x:v>17.366628830873999</x:v>
      </x:c>
      <x:c r="D968" s="8">
        <x:v>11.076923076923</x:v>
      </x:c>
      <x:c r="E968" s="8">
        <x:v>131.103515625</x:v>
      </x:c>
      <x:c r="F968" s="23">
        <x:v>1.5033796393660626</x:v>
      </x:c>
      <x:c r="G968" s="18">
        <x:v>1.9101662404091998E-2</x:v>
      </x:c>
      <x:c r="H968" s="18">
        <x:v>3.0492572322127001E-2</x:v>
      </x:c>
      <x:c r="I968" s="18">
        <x:v>0.24430865085071002</x:v>
      </x:c>
      <x:c r="J968" s="18">
        <x:v>0.39269571274691001</x:v>
      </x:c>
      <x:c r="K968" s="21">
        <x:v>0.16251405601691071</x:v>
      </x:c>
      <x:c r="L968" s="21">
        <x:v>9.917309161378407E-2</x:v>
      </x:c>
      <x:c r="M968" s="18">
        <x:v>0.29650152097719001</x:v>
      </x:c>
      <x:c r="N968" s="18">
        <x:v>0.29650152097719001</x:v>
      </x:c>
      <x:c r="O968" s="13">
        <x:v>1.182041018958339</x:v>
      </x:c>
      <x:c r="P968" s="26" t="n">
        <x:v>1.6289</x:v>
      </x:c>
      <x:c r="Q968" s="26" t="n">
        <x:v>1.7069</x:v>
      </x:c>
    </x:row>
    <x:row r="969">
      <x:c r="A969" s="9">
        <x:v>45285</x:v>
      </x:c>
      <x:c r="B969" s="8">
        <x:v>42.111724984653002</x:v>
      </x:c>
      <x:c r="C969" s="8">
        <x:v>17.593643586833</x:v>
      </x:c>
      <x:c r="D969" s="8">
        <x:v>10</x:v>
      </x:c>
      <x:c r="E969" s="8">
        <x:v>133.3203125</x:v>
      </x:c>
      <x:c r="F969" s="23">
        <x:v>1.507564202678715</x:v>
      </x:c>
      <x:c r="G969" s="18">
        <x:v>2.0939897698209999E-2</x:v>
      </x:c>
      <x:c r="H969" s="18">
        <x:v>2.9102597515420003E-2</x:v>
      </x:c>
      <x:c r="I969" s="18">
        <x:v>0.23783848550203998</x:v>
      </x:c>
      <x:c r="J969" s="18">
        <x:v>0.38430597953852003</x:v>
      </x:c>
      <x:c r="K969" s="21">
        <x:v>0.15225969903896575</x:v>
      </x:c>
      <x:c r="L969" s="21">
        <x:v>8.5745148086215695E-2</x:v>
      </x:c>
      <x:c r="M969" s="18">
        <x:v>0.27306817214367002</x:v>
      </x:c>
      <x:c r="N969" s="18">
        <x:v>0.27306817214367002</x:v>
      </x:c>
      <x:c r="O969" s="13">
        <x:v>1.1816050287627939</x:v>
      </x:c>
      <x:c r="P969" s="26" t="n">
        <x:v>1.6302</x:v>
      </x:c>
      <x:c r="Q969" s="26" t="n">
        <x:v>1.7081</x:v>
      </x:c>
    </x:row>
    <x:row r="970">
      <x:c r="A970" s="9">
        <x:v>45286</x:v>
      </x:c>
      <x:c r="B970" s="8">
        <x:v>40.454266421116998</x:v>
      </x:c>
      <x:c r="C970" s="8">
        <x:v>15.550510783201</x:v>
      </x:c>
      <x:c r="D970" s="8">
        <x:v>7.8461538461537996</x:v>
      </x:c>
      <x:c r="E970" s="8">
        <x:v>128.7109375</x:v>
      </x:c>
      <x:c r="F970" s="23">
        <x:v>1.4814046713761795</x:v>
      </x:c>
      <x:c r="G970" s="18">
        <x:v>2.3017902813298997E-2</x:v>
      </x:c>
      <x:c r="H970" s="18">
        <x:v>3.1795673703413997E-2</x:v>
      </x:c>
      <x:c r="I970" s="18">
        <x:v>0.23723939611790001</x:v>
      </x:c>
      <x:c r="J970" s="18">
        <x:v>0.38533139143683004</x:v>
      </x:c>
      <x:c r="K970" s="21">
        <x:v>0.1513167696616835</x:v>
      </x:c>
      <x:c r="L970" s="21">
        <x:v>8.4426332204044829E-2</x:v>
      </x:c>
      <x:c r="M970" s="18">
        <x:v>0.26985638208259</x:v>
      </x:c>
      <x:c r="N970" s="18">
        <x:v>0.26985638208259</x:v>
      </x:c>
      <x:c r="O970" s="13">
        <x:v>1.1680981676793702</x:v>
      </x:c>
      <x:c r="P970" s="26" t="n">
        <x:v>1.6314</x:v>
      </x:c>
      <x:c r="Q970" s="26" t="n">
        <x:v>1.713</x:v>
      </x:c>
    </x:row>
    <x:row r="971">
      <x:c r="A971" s="9">
        <x:v>45287</x:v>
      </x:c>
      <x:c r="B971" s="8">
        <x:v>41.068139963168001</x:v>
      </x:c>
      <x:c r="C971" s="8">
        <x:v>16.855845629966002</x:v>
      </x:c>
      <x:c r="D971" s="8">
        <x:v>7.3846153846154001</x:v>
      </x:c>
      <x:c r="E971" s="8">
        <x:v>129.013671875</x:v>
      </x:c>
      <x:c r="F971" s="23">
        <x:v>1.4858056821318735</x:v>
      </x:c>
      <x:c r="G971" s="18">
        <x:v>1.5824808184142999E-2</x:v>
      </x:c>
      <x:c r="H971" s="18">
        <x:v>2.5540787073233998E-2</x:v>
      </x:c>
      <x:c r="I971" s="18">
        <x:v>0.22537742631200999</x:v>
      </x:c>
      <x:c r="J971" s="18">
        <x:v>0.37246713381977004</x:v>
      </x:c>
      <x:c r="K971" s="21">
        <x:v>0.1352869702478845</x:v>
      </x:c>
      <x:c r="L971" s="21">
        <x:v>6.9080111029681035E-2</x:v>
      </x:c>
      <x:c r="M971" s="18">
        <x:v>0.25060405238411998</x:v>
      </x:c>
      <x:c r="N971" s="18">
        <x:v>0.25060405238411998</x:v>
      </x:c>
      <x:c r="O971" s="13">
        <x:v>1.1764399568023443</x:v>
      </x:c>
      <x:c r="P971" s="26" t="n">
        <x:v>1.633</x:v>
      </x:c>
      <x:c r="Q971" s="26" t="n">
        <x:v>1.7189</x:v>
      </x:c>
    </x:row>
    <x:row r="972">
      <x:c r="A972" s="9">
        <x:v>45288</x:v>
      </x:c>
      <x:c r="B972" s="8">
        <x:v>43.339472068753999</x:v>
      </x:c>
      <x:c r="C972" s="8">
        <x:v>18.274687854711001</x:v>
      </x:c>
      <x:c r="D972" s="8">
        <x:v>8.8461538461538005</x:v>
      </x:c>
      <x:c r="E972" s="8">
        <x:v>132.373046875</x:v>
      </x:c>
      <x:c r="F972" s="23">
        <x:v>1.5070834016115469</x:v>
      </x:c>
      <x:c r="G972" s="18">
        <x:v>2.0859974424551998E-2</x:v>
      </x:c>
      <x:c r="H972" s="18">
        <x:v>2.9363217791678001E-2</x:v>
      </x:c>
      <x:c r="I972" s="18">
        <x:v>0.23352504193626</x:v>
      </x:c>
      <x:c r="J972" s="18">
        <x:v>0.38225515589622</x:v>
      </x:c>
      <x:c r="K972" s="21">
        <x:v>0.1454234610536691</x:v>
      </x:c>
      <x:c r="L972" s="21">
        <x:v>7.8072037499034908E-2</x:v>
      </x:c>
      <x:c r="M972" s="18">
        <x:v>0.26101038290867001</x:v>
      </x:c>
      <x:c r="N972" s="18">
        <x:v>0.26101038290867001</x:v>
      </x:c>
      <x:c r="O972" s="13">
        <x:v>1.1981776192902922</x:v>
      </x:c>
      <x:c r="P972" s="26" t="n">
        <x:v>1.6338</x:v>
      </x:c>
      <x:c r="Q972" s="26" t="n">
        <x:v>1.7195</x:v>
      </x:c>
    </x:row>
    <x:row r="973">
      <x:c r="A973" s="9">
        <x:v>45289</x:v>
      </x:c>
      <x:c r="B973" s="8">
        <x:v>45.119705340700001</x:v>
      </x:c>
      <x:c r="C973" s="8">
        <x:v>20.771850170261001</x:v>
      </x:c>
      <x:c r="D973" s="8">
        <x:v>11.692307692308001</x:v>
      </x:c>
      <x:c r="E973" s="8">
        <x:v>136.09375</x:v>
      </x:c>
      <x:c r="F973" s="23">
        <x:v>1.5341940330081725</x:v>
      </x:c>
      <x:c r="G973" s="18">
        <x:v>4.5796035805626994E-2</x:v>
      </x:c>
      <x:c r="H973" s="18">
        <x:v>5.1863434975240999E-2</x:v>
      </x:c>
      <x:c r="I973" s="18">
        <x:v>0.25401389887371001</x:v>
      </x:c>
      <x:c r="J973" s="18">
        <x:v>0.40089900747042001</x:v>
      </x:c>
      <x:c r="K973" s="21">
        <x:v>0.17017535720732946</x:v>
      </x:c>
      <x:c r="L973" s="21">
        <x:v>9.8333845143311116E-2</x:v>
      </x:c>
      <x:c r="M973" s="18">
        <x:v>0.28216968742334997</x:v>
      </x:c>
      <x:c r="N973" s="18">
        <x:v>0.28216968742334997</x:v>
      </x:c>
      <x:c r="O973" s="13">
        <x:v>1.212824713319236</x:v>
      </x:c>
      <x:c r="P973" s="26" t="n">
        <x:v>1.6349</x:v>
      </x:c>
      <x:c r="Q973" s="26" t="n">
        <x:v>1.7101</x:v>
      </x:c>
    </x:row>
    <x:row r="974">
      <x:c r="A974" s="9">
        <x:v>45293</x:v>
      </x:c>
      <x:c r="B974" s="8">
        <x:v>43.155310006138997</x:v>
      </x:c>
      <x:c r="C974" s="8">
        <x:v>18.558456299658999</x:v>
      </x:c>
      <x:c r="D974" s="8">
        <x:v>9.7692307692308002</x:v>
      </x:c>
      <x:c r="E974" s="8">
        <x:v>130.498046875</x:v>
      </x:c>
      <x:c r="F974" s="23">
        <x:v>1.5049526098750721</x:v>
      </x:c>
      <x:c r="G974" s="18">
        <x:v>5.0991048593349998E-2</x:v>
      </x:c>
      <x:c r="H974" s="18">
        <x:v>5.8639562157935997E-2</x:v>
      </x:c>
      <x:c r="I974" s="18">
        <x:v>0.26335969326623998</x:v>
      </x:c>
      <x:c r="J974" s="18">
        <x:v>0.41506833463594001</x:v>
      </x:c>
      <x:c r="K974" s="21">
        <x:v>0.18750168451489158</x:v>
      </x:c>
      <x:c r="L974" s="21">
        <x:v>0.11308060455305147</x:v>
      </x:c>
      <x:c r="M974" s="18">
        <x:v>0.30697838941624001</x:v>
      </x:c>
      <x:c r="N974" s="18">
        <x:v>0.30697838941624001</x:v>
      </x:c>
      <x:c r="O974" s="13">
        <x:v>1.2096434065293471</x:v>
      </x:c>
      <x:c r="P974" s="26" t="n">
        <x:v>1.6345</x:v>
      </x:c>
      <x:c r="Q974" s="26" t="n">
        <x:v>1.7238</x:v>
      </x:c>
    </x:row>
    <x:row r="975">
      <x:c r="A975" s="9">
        <x:v>45294</x:v>
      </x:c>
      <x:c r="B975" s="8">
        <x:v>41.559238796808003</x:v>
      </x:c>
      <x:c r="C975" s="8">
        <x:v>15.66401816118</x:v>
      </x:c>
      <x:c r="D975" s="8">
        <x:v>8.9230769230769003</x:v>
      </x:c>
      <x:c r="E975" s="8">
        <x:v>122.431640625</x:v>
      </x:c>
      <x:c r="F975" s="23">
        <x:v>1.4714449362651623</x:v>
      </x:c>
      <x:c r="G975" s="18">
        <x:v>4.0521099744244997E-2</x:v>
      </x:c>
      <x:c r="H975" s="18">
        <x:v>4.9344105638085001E-2</x:v>
      </x:c>
      <x:c r="I975" s="18">
        <x:v>0.26108315360652001</x:v>
      </x:c>
      <x:c r="J975" s="18">
        <x:v>0.41311073023608996</x:v>
      </x:c>
      <x:c r="K975" s="21">
        <x:v>0.18314063614496101</x:v>
      </x:c>
      <x:c r="L975" s="21">
        <x:v>0.11320049690597567</x:v>
      </x:c>
      <x:c r="M975" s="18">
        <x:v>0.30837351497944998</x:v>
      </x:c>
      <x:c r="N975" s="18">
        <x:v>0.30837351497944998</x:v>
      </x:c>
      <x:c r="O975" s="13">
        <x:v>1.2067656388559567</x:v>
      </x:c>
      <x:c r="P975" s="26" t="n">
        <x:v>1.6342</x:v>
      </x:c>
      <x:c r="Q975" s="26" t="n">
        <x:v>1.7168</x:v>
      </x:c>
    </x:row>
    <x:row r="976">
      <x:c r="A976" s="9">
        <x:v>45295</x:v>
      </x:c>
      <x:c r="B976" s="8">
        <x:v>40.883977900551997</x:v>
      </x:c>
      <x:c r="C976" s="8">
        <x:v>14.755959137344</x:v>
      </x:c>
      <x:c r="D976" s="8">
        <x:v>7.7692307692308002</x:v>
      </x:c>
      <x:c r="E976" s="8">
        <x:v>121.34765625</x:v>
      </x:c>
      <x:c r="F976" s="23">
        <x:v>1.4618920601428171</x:v>
      </x:c>
      <x:c r="G976" s="18">
        <x:v>4.0201406649616002E-2</x:v>
      </x:c>
      <x:c r="H976" s="18">
        <x:v>4.7954130831378998E-2</x:v>
      </x:c>
      <x:c r="I976" s="18">
        <x:v>0.26204169662114002</x:v>
      </x:c>
      <x:c r="J976" s="18">
        <x:v>0.41143278364071001</x:v>
      </x:c>
      <x:c r="K976" s="21">
        <x:v>0.17795452456990835</x:v>
      </x:c>
      <x:c r="L976" s="21">
        <x:v>0.11176178867087949</x:v>
      </x:c>
      <x:c r="M976" s="18">
        <x:v>0.30138938993200998</x:v>
      </x:c>
      <x:c r="N976" s="18">
        <x:v>0.30138938993200998</x:v>
      </x:c>
      <x:c r="O976" s="13">
        <x:v>1.1997266970262221</x:v>
      </x:c>
      <x:c r="P976" s="26" t="n">
        <x:v>1.6349</x:v>
      </x:c>
      <x:c r="Q976" s="26" t="n">
        <x:v>1.7127</x:v>
      </x:c>
    </x:row>
    <x:row r="977">
      <x:c r="A977" s="9">
        <x:v>45296</x:v>
      </x:c>
      <x:c r="B977" s="8">
        <x:v>39.042357274400999</x:v>
      </x:c>
      <x:c r="C977" s="8">
        <x:v>12.429057888762999</x:v>
      </x:c>
      <x:c r="D977" s="8">
        <x:v>4.6153846153845999</x:v>
      </x:c>
      <x:c r="E977" s="8">
        <x:v>116.93359375</x:v>
      </x:c>
      <x:c r="F977" s="23">
        <x:v>1.4325509838213715</x:v>
      </x:c>
      <x:c r="G977" s="18">
        <x:v>3.1809462915601001E-2</x:v>
      </x:c>
      <x:c r="H977" s="18">
        <x:v>4.0048649118234997E-2</x:v>
      </x:c>
      <x:c r="I977" s="18">
        <x:v>0.25473280613467997</x:v>
      </x:c>
      <x:c r="J977" s="18">
        <x:v>0.40024647269619001</x:v>
      </x:c>
      <x:c r="K977" s="21">
        <x:v>0.17088255424029097</x:v>
      </x:c>
      <x:c r="L977" s="21">
        <x:v>0.10516770926001984</x:v>
      </x:c>
      <x:c r="M977" s="18">
        <x:v>0.29746296092238</x:v>
      </x:c>
      <x:c r="N977" s="18">
        <x:v>0.29746296092238</x:v>
      </x:c>
      <x:c r="O977" s="13">
        <x:v>1.1834421502078483</x:v>
      </x:c>
      <x:c r="P977" s="26" t="n">
        <x:v>1.6356</x:v>
      </x:c>
      <x:c r="Q977" s="26" t="n">
        <x:v>1.7117</x:v>
      </x:c>
    </x:row>
    <x:row r="978">
      <x:c r="A978" s="9">
        <x:v>45299</x:v>
      </x:c>
      <x:c r="B978" s="8">
        <x:v>36.586863106199999</x:v>
      </x:c>
      <x:c r="C978" s="8">
        <x:v>10.158910329171</x:v>
      </x:c>
      <x:c r="D978" s="8">
        <x:v>2.6153846153845999</x:v>
      </x:c>
      <x:c r="E978" s="8">
        <x:v>110.87890625</x:v>
      </x:c>
      <x:c r="F978" s="23">
        <x:v>1.400600160751889</x:v>
      </x:c>
      <x:c r="G978" s="18">
        <x:v>2.6454603580563001E-2</x:v>
      </x:c>
      <x:c r="H978" s="18">
        <x:v>3.3793762488054997E-2</x:v>
      </x:c>
      <x:c r="I978" s="18">
        <x:v>0.24035466091541</x:v>
      </x:c>
      <x:c r="J978" s="18">
        <x:v>0.3840263218112</x:v>
      </x:c>
      <x:c r="K978" s="21">
        <x:v>0.1521418328668056</x:v>
      </x:c>
      <x:c r="L978" s="21">
        <x:v>8.7183856321313202E-2</x:v>
      </x:c>
      <x:c r="M978" s="18">
        <x:v>0.27179108183972001</x:v>
      </x:c>
      <x:c r="N978" s="18">
        <x:v>0.27179108183972001</x:v>
      </x:c>
      <x:c r="O978" s="13">
        <x:v>1.1615231538177688</x:v>
      </x:c>
      <x:c r="P978" s="26" t="n">
        <x:v>1.6362</x:v>
      </x:c>
      <x:c r="Q978" s="26" t="n">
        <x:v>1.7081</x:v>
      </x:c>
    </x:row>
    <x:row r="979">
      <x:c r="A979" s="9">
        <x:v>45300</x:v>
      </x:c>
      <x:c r="B979" s="8">
        <x:v>36.893799877225</x:v>
      </x:c>
      <x:c r="C979" s="8">
        <x:v>10.499432463110001</x:v>
      </x:c>
      <x:c r="D979" s="8">
        <x:v>3.2307692307692002</x:v>
      </x:c>
      <x:c r="E979" s="8">
        <x:v>113.37890625</x:v>
      </x:c>
      <x:c r="F979" s="23">
        <x:v>1.4100072695527606</x:v>
      </x:c>
      <x:c r="G979" s="18">
        <x:v>1.2787723785166001E-2</x:v>
      </x:c>
      <x:c r="H979" s="18">
        <x:v>2.0154634697246002E-2</x:v>
      </x:c>
      <x:c r="I979" s="18">
        <x:v>0.21627126767314001</x:v>
      </x:c>
      <x:c r="J979" s="18">
        <x:v>0.35764527180285</x:v>
      </x:c>
      <x:c r="K979" s="21">
        <x:v>0.12668273968018351</x:v>
      </x:c>
      <x:c r="L979" s="21">
        <x:v>6.3085493383444824E-2</x:v>
      </x:c>
      <x:c r="M979" s="18">
        <x:v>0.24777904976005999</x:v>
      </x:c>
      <x:c r="N979" s="18">
        <x:v>0.24777904976005999</x:v>
      </x:c>
      <x:c r="O979" s="13">
        <x:v>1.1662257544451304</x:v>
      </x:c>
      <x:c r="P979" s="26" t="n">
        <x:v>1.6375</x:v>
      </x:c>
      <x:c r="Q979" s="26" t="n">
        <x:v>1.7066</x:v>
      </x:c>
    </x:row>
    <x:row r="980">
      <x:c r="A980" s="9">
        <x:v>45301</x:v>
      </x:c>
      <x:c r="B980" s="8">
        <x:v>35.666052793124997</x:v>
      </x:c>
      <x:c r="C980" s="8">
        <x:v>8.7968217934165995</x:v>
      </x:c>
      <x:c r="D980" s="8">
        <x:v>1.3076923076922999</x:v>
      </x:c>
      <x:c r="E980" s="8">
        <x:v>110.625</x:v>
      </x:c>
      <x:c r="F980" s="23">
        <x:v>1.3909889172355847</x:v>
      </x:c>
      <x:c r="G980" s="18">
        <x:v>1.5265345268542001E-2</x:v>
      </x:c>
      <x:c r="H980" s="18">
        <x:v>2.2934584310658999E-2</x:v>
      </x:c>
      <x:c r="I980" s="18">
        <x:v>0.21938653247063999</x:v>
      </x:c>
      <x:c r="J980" s="18">
        <x:v>0.36314520803267003</x:v>
      </x:c>
      <x:c r="K980" s="21">
        <x:v>0.13163311891091545</x:v>
      </x:c>
      <x:c r="L980" s="21">
        <x:v>6.644247926533664E-2</x:v>
      </x:c>
      <x:c r="M980" s="18">
        <x:v>0.25549938365114</x:v>
      </x:c>
      <x:c r="N980" s="18">
        <x:v>0.25549938365114</x:v>
      </x:c>
      <x:c r="O980" s="13">
        <x:v>1.1578816236077334</x:v>
      </x:c>
      <x:c r="P980" s="26" t="n">
        <x:v>1.6375</x:v>
      </x:c>
      <x:c r="Q980" s="26" t="n">
        <x:v>1.7048</x:v>
      </x:c>
    </x:row>
    <x:row r="981">
      <x:c r="A981" s="9">
        <x:v>45302</x:v>
      </x:c>
      <x:c r="B981" s="8">
        <x:v>37.507673419276003</x:v>
      </x:c>
      <x:c r="C981" s="8">
        <x:v>10.61293984109</x:v>
      </x:c>
      <x:c r="D981" s="8">
        <x:v>3.7692307692307998</x:v>
      </x:c>
      <x:c r="E981" s="8">
        <x:v>113.57421875</x:v>
      </x:c>
      <x:c r="F981" s="23">
        <x:v>1.4136601569489922</x:v>
      </x:c>
      <x:c r="G981" s="18">
        <x:v>1.0789641943734002E-2</x:v>
      </x:c>
      <x:c r="H981" s="18">
        <x:v>1.9459647293893E-2</x:v>
      </x:c>
      <x:c r="I981" s="18">
        <x:v>0.21483345315121</x:v>
      </x:c>
      <x:c r="J981" s="18">
        <x:v>0.35801814884975997</x:v>
      </x:c>
      <x:c r="K981" s="21">
        <x:v>0.12279315599889395</x:v>
      </x:c>
      <x:c r="L981" s="21">
        <x:v>5.9248938089856429E-2</x:v>
      </x:c>
      <x:c r="M981" s="18">
        <x:v>0.23895500176726001</x:v>
      </x:c>
      <x:c r="N981" s="18">
        <x:v>0.23895500176726001</x:v>
      </x:c>
      <x:c r="O981" s="13">
        <x:v>1.1728081632316945</x:v>
      </x:c>
      <x:c r="P981" s="26" t="n">
        <x:v>1.6376</x:v>
      </x:c>
      <x:c r="Q981" s="26" t="n">
        <x:v>1.7051</x:v>
      </x:c>
    </x:row>
    <x:row r="982">
      <x:c r="A982" s="9">
        <x:v>45303</x:v>
      </x:c>
      <x:c r="B982" s="8">
        <x:v>36.402701043584997</x:v>
      </x:c>
      <x:c r="C982" s="8">
        <x:v>8.9670828603859007</x:v>
      </x:c>
      <x:c r="D982" s="8">
        <x:v>2</x:v>
      </x:c>
      <x:c r="E982" s="8">
        <x:v>109.599609375</x:v>
      </x:c>
      <x:c r="F982" s="23">
        <x:v>1.3924234831974274</x:v>
      </x:c>
      <x:c r="G982" s="18">
        <x:v>1.6863810741687999E-2</x:v>
      </x:c>
      <x:c r="H982" s="18">
        <x:v>2.4498305968204001E-2</x:v>
      </x:c>
      <x:c r="I982" s="18">
        <x:v>0.22441888329739001</x:v>
      </x:c>
      <x:c r="J982" s="18">
        <x:v>0.37153494124105996</x:v>
      </x:c>
      <x:c r="K982" s="21">
        <x:v>0.14294827143830302</x:v>
      </x:c>
      <x:c r="L982" s="21">
        <x:v>7.5434405734690735E-2</x:v>
      </x:c>
      <x:c r="M982" s="18">
        <x:v>0.26338334371611</x:v>
      </x:c>
      <x:c r="N982" s="18">
        <x:v>0.26338334371611</x:v>
      </x:c>
      <x:c r="O982" s="13">
        <x:v>1.1665393285793477</x:v>
      </x:c>
      <x:c r="P982" s="26" t="n">
        <x:v>1.6375</x:v>
      </x:c>
      <x:c r="Q982" s="26" t="n">
        <x:v>1.7084</x:v>
      </x:c>
    </x:row>
    <x:row r="983">
      <x:c r="A983" s="9">
        <x:v>45306</x:v>
      </x:c>
      <x:c r="B983" s="8">
        <x:v>35.850214855739999</x:v>
      </x:c>
      <x:c r="C983" s="8">
        <x:v>9.4778660612939998</x:v>
      </x:c>
      <x:c r="D983" s="8">
        <x:v>3.0769230769231002</x:v>
      </x:c>
      <x:c r="E983" s="8">
        <x:v>109.560546875</x:v>
      </x:c>
      <x:c r="F983" s="23">
        <x:v>1.3949138771723928</x:v>
      </x:c>
      <x:c r="G983" s="18">
        <x:v>1.3986572890024999E-2</x:v>
      </x:c>
      <x:c r="H983" s="18">
        <x:v>2.2760837459821E-2</x:v>
      </x:c>
      <x:c r="I983" s="18">
        <x:v>0.22226216151450001</x:v>
      </x:c>
      <x:c r="J983" s="18">
        <x:v>0.36761973244134</x:v>
      </x:c>
      <x:c r="K983" s="21">
        <x:v>0.13505123790356377</x:v>
      </x:c>
      <x:c r="L983" s="21">
        <x:v>6.8840326323831302E-2</x:v>
      </x:c>
      <x:c r="M983" s="18">
        <x:v>0.25089688005085004</x:v>
      </x:c>
      <x:c r="N983" s="18">
        <x:v>0.25089688005085004</x:v>
      </x:c>
      <x:c r="O983" s="13">
        <x:v>1.1650634042673249</x:v>
      </x:c>
      <x:c r="P983" s="26" t="n">
        <x:v>1.638</x:v>
      </x:c>
      <x:c r="Q983" s="26" t="n">
        <x:v>1.7229</x:v>
      </x:c>
    </x:row>
    <x:row r="984">
      <x:c r="A984" s="9">
        <x:v>45307</x:v>
      </x:c>
      <x:c r="B984" s="8">
        <x:v>35.543278084714998</x:v>
      </x:c>
      <x:c r="C984" s="8">
        <x:v>8.8535754824064004</x:v>
      </x:c>
      <x:c r="D984" s="8">
        <x:v>3.0769230769231002</x:v>
      </x:c>
      <x:c r="E984" s="8">
        <x:v>108.701171875</x:v>
      </x:c>
      <x:c r="F984" s="23">
        <x:v>1.3904373712976112</x:v>
      </x:c>
      <x:c r="G984" s="18">
        <x:v>1.4466112531969E-2</x:v>
      </x:c>
      <x:c r="H984" s="18">
        <x:v>2.3021457736078998E-2</x:v>
      </x:c>
      <x:c r="I984" s="18">
        <x:v>0.22046489336208999</x:v>
      </x:c>
      <x:c r="J984" s="18">
        <x:v>0.36500959319008996</x:v>
      </x:c>
      <x:c r="K984" s="21">
        <x:v>0.13186885125523617</x:v>
      </x:c>
      <x:c r="L984" s="21">
        <x:v>6.7401618088735127E-2</x:v>
      </x:c>
      <x:c r="M984" s="18">
        <x:v>0.24913735398719999</x:v>
      </x:c>
      <x:c r="N984" s="18">
        <x:v>0.24913735398719999</x:v>
      </x:c>
      <x:c r="O984" s="13">
        <x:v>1.1636221418413071</x:v>
      </x:c>
      <x:c r="P984" s="26" t="n">
        <x:v>1.6379</x:v>
      </x:c>
      <x:c r="Q984" s="26" t="n">
        <x:v>1.7206</x:v>
      </x:c>
    </x:row>
    <x:row r="985">
      <x:c r="A985" s="9">
        <x:v>45308</x:v>
      </x:c>
      <x:c r="B985" s="8">
        <x:v>31.860036832413002</x:v>
      </x:c>
      <x:c r="C985" s="8">
        <x:v>6.5834279228149999</x:v>
      </x:c>
      <x:c r="D985" s="8">
        <x:v>1.5384615384614999</x:v>
      </x:c>
      <x:c r="E985" s="8">
        <x:v>104.16015625</x:v>
      </x:c>
      <x:c r="F985" s="23">
        <x:v>1.3603552063592237</x:v>
      </x:c>
      <x:c r="G985" s="18">
        <x:v>1.9581202046036E-2</x:v>
      </x:c>
      <x:c r="H985" s="18">
        <x:v>2.8146989835809003E-2</x:v>
      </x:c>
      <x:c r="I985" s="18">
        <x:v>0.22190270788402</x:v>
      </x:c>
      <x:c r="J985" s="18">
        <x:v>0.36622144357327996</x:v>
      </x:c>
      <x:c r="K985" s="21">
        <x:v>0.12668273968018351</x:v>
      </x:c>
      <x:c r="L985" s="21">
        <x:v>6.1646785148348648E-2</x:v>
      </x:c>
      <x:c r="M985" s="18">
        <x:v>0.24239763328139</x:v>
      </x:c>
      <x:c r="N985" s="18">
        <x:v>0.24239763328139</x:v>
      </x:c>
      <x:c r="O985" s="13">
        <x:v>1.1367242071890642</x:v>
      </x:c>
      <x:c r="P985" s="26" t="n">
        <x:v>1.6386</x:v>
      </x:c>
      <x:c r="Q985" s="26" t="n">
        <x:v>1.7023</x:v>
      </x:c>
    </x:row>
    <x:row r="986">
      <x:c r="A986" s="9">
        <x:v>45309</x:v>
      </x:c>
      <x:c r="B986" s="8">
        <x:v>32.719459791283001</x:v>
      </x:c>
      <x:c r="C986" s="8">
        <x:v>8.5698070374573998</x:v>
      </x:c>
      <x:c r="D986" s="8">
        <x:v>4.7692307692308002</x:v>
      </x:c>
      <x:c r="E986" s="8">
        <x:v>112.470703125</x:v>
      </x:c>
      <x:c r="F986" s="23">
        <x:v>1.396323001807428</x:v>
      </x:c>
      <x:c r="G986" s="18">
        <x:v>-5.5946291560113998E-4</x:v>
      </x:c>
      <x:c r="H986" s="18">
        <x:v>7.9054817131439005E-3</x:v>
      </x:c>
      <x:c r="I986" s="18">
        <x:v>0.19362568895279</x:v>
      </x:c>
      <x:c r="J986" s="18">
        <x:v>0.33657771953943999</x:v>
      </x:c>
      <x:c r="K986" s="21">
        <x:v>9.9455653911157071E-2</x:v>
      </x:c>
      <x:c r="L986" s="21">
        <x:v>3.6109713975384095E-2</x:v>
      </x:c>
      <x:c r="M986" s="18">
        <x:v>0.2103394311681</x:v>
      </x:c>
      <x:c r="N986" s="18">
        <x:v>0.2103394311681</x:v>
      </x:c>
      <x:c r="O986" s="13">
        <x:v>1.1330834234380613</x:v>
      </x:c>
      <x:c r="P986" s="26" t="n">
        <x:v>1.6394</x:v>
      </x:c>
      <x:c r="Q986" s="26" t="n">
        <x:v>1.6976</x:v>
      </x:c>
    </x:row>
    <x:row r="987">
      <x:c r="A987" s="9">
        <x:v>45310</x:v>
      </x:c>
      <x:c r="B987" s="8">
        <x:v>31.737262124002001</x:v>
      </x:c>
      <x:c r="C987" s="8">
        <x:v>7.8887627695799996</x:v>
      </x:c>
      <x:c r="D987" s="8">
        <x:v>6.4615384615384004</x:v>
      </x:c>
      <x:c r="E987" s="8">
        <x:v>111.8359375</x:v>
      </x:c>
      <x:c r="F987" s="23">
        <x:v>1.394808752137801</x:v>
      </x:c>
      <x:c r="G987" s="18">
        <x:v>7.4328644501277996E-3</x:v>
      </x:c>
      <x:c r="H987" s="18">
        <x:v>1.5029102597515999E-2</x:v>
      </x:c>
      <x:c r="I987" s="18">
        <x:v>0.19110951353941999</x:v>
      </x:c>
      <x:c r="J987" s="18">
        <x:v>0.33340826475638996</x:v>
      </x:c>
      <x:c r="K987" s="21">
        <x:v>8.8965564588891599E-2</x:v>
      </x:c>
      <x:c r="L987" s="21">
        <x:v>2.6398433388486131E-2</x:v>
      </x:c>
      <x:c r="M987" s="18">
        <x:v>0.20116182209182998</x:v>
      </x:c>
      <x:c r="N987" s="18">
        <x:v>0.20116182209182998</x:v>
      </x:c>
      <x:c r="O987" s="13">
        <x:v>1.1224123101205981</x:v>
      </x:c>
      <x:c r="P987" s="26" t="n">
        <x:v>1.6402</x:v>
      </x:c>
      <x:c r="Q987" s="26" t="n">
        <x:v>1.7092</x:v>
      </x:c>
    </x:row>
    <x:row r="988">
      <x:c r="A988" s="9">
        <x:v>45313</x:v>
      </x:c>
      <x:c r="B988" s="8">
        <x:v>27.747084100675</x:v>
      </x:c>
      <x:c r="C988" s="8">
        <x:v>4.8240635641317002</x:v>
      </x:c>
      <x:c r="D988" s="8">
        <x:v>2.9230769230768998</x:v>
      </x:c>
      <x:c r="E988" s="8">
        <x:v>107.24609375</x:v>
      </x:c>
      <x:c r="F988" s="23">
        <x:v>1.3568507958447089</x:v>
      </x:c>
      <x:c r="G988" s="18">
        <x:v>5.0351662404092001E-3</x:v>
      </x:c>
      <x:c r="H988" s="18">
        <x:v>1.2770393536616999E-2</x:v>
      </x:c>
      <x:c r="I988" s="18">
        <x:v>0.18200335490055</x:v>
      </x:c>
      <x:c r="J988" s="18">
        <x:v>0.32119654199072001</x:v>
      </x:c>
      <x:c r="K988" s="21">
        <x:v>7.5882419479099905E-2</x:v>
      </x:c>
      <x:c r="L988" s="21">
        <x:v>1.5368336919407755E-2</x:v>
      </x:c>
      <x:c r="M988" s="18">
        <x:v>0.18352113394899</x:v>
      </x:c>
      <x:c r="N988" s="18">
        <x:v>0.18352113394899</x:v>
      </x:c>
      <x:c r="O988" s="13">
        <x:v>1.0674120144045234</x:v>
      </x:c>
      <x:c r="P988" s="26" t="n">
        <x:v>1.6416</x:v>
      </x:c>
      <x:c r="Q988" s="26" t="n">
        <x:v>1.7055</x:v>
      </x:c>
    </x:row>
    <x:row r="989">
      <x:c r="A989" s="9">
        <x:v>45314</x:v>
      </x:c>
      <x:c r="B989" s="8">
        <x:v>28.667894413751</x:v>
      </x:c>
      <x:c r="C989" s="8">
        <x:v>6.4131668558456001</x:v>
      </x:c>
      <x:c r="D989" s="8">
        <x:v>6.3076923076923004</x:v>
      </x:c>
      <x:c r="E989" s="8">
        <x:v>110.517578125</x:v>
      </x:c>
      <x:c r="F989" s="23">
        <x:v>1.3797658292557222</x:v>
      </x:c>
      <x:c r="G989" s="18">
        <x:v>-1.9501278772379001E-2</x:v>
      </x:c>
      <x:c r="H989" s="18">
        <x:v>-1.1380418729910999E-2</x:v>
      </x:c>
      <x:c r="I989" s="18">
        <x:v>0.1254493170381</x:v>
      </x:c>
      <x:c r="J989" s="18">
        <x:v>0.25836676217024002</x:v>
      </x:c>
      <x:c r="K989" s="21">
        <x:v>7.2843072818127297E-3</x:v>
      </x:c>
      <x:c r="L989" s="21">
        <x:v>-4.1580530719835473E-2</x:v>
      </x:c>
      <x:c r="M989" s="18">
        <x:v>0.11032897848408001</x:v>
      </x:c>
      <x:c r="N989" s="18">
        <x:v>0.11032897848408001</x:v>
      </x:c>
      <x:c r="O989" s="13">
        <x:v>1.0756851962832659</x:v>
      </x:c>
      <x:c r="P989" s="26" t="n">
        <x:v>1.6418</x:v>
      </x:c>
      <x:c r="Q989" s="26" t="n">
        <x:v>1.7056</x:v>
      </x:c>
    </x:row>
    <x:row r="990">
      <x:c r="A990" s="9">
        <x:v>45315</x:v>
      </x:c>
      <x:c r="B990" s="8">
        <x:v>29.220380601595998</x:v>
      </x:c>
      <x:c r="C990" s="8">
        <x:v>6.3564131668558996</x:v>
      </x:c>
      <x:c r="D990" s="8">
        <x:v>5.6153846153845999</x:v>
      </x:c>
      <x:c r="E990" s="8">
        <x:v>110.4296875</x:v>
      </x:c>
      <x:c r="F990" s="23">
        <x:v>1.3790546647095914</x:v>
      </x:c>
      <x:c r="G990" s="18">
        <x:v>-1.4226342710997E-2</x:v>
      </x:c>
      <x:c r="H990" s="18">
        <x:v>-7.9054817131440011E-3</x:v>
      </x:c>
      <x:c r="I990" s="18">
        <x:v>0.14258327342439001</x:v>
      </x:c>
      <x:c r="J990" s="18">
        <x:v>0.27440047449318999</x:v>
      </x:c>
      <x:c r="K990" s="21">
        <x:v>1.5652805505193212E-2</x:v>
      </x:c>
      <x:c r="L990" s="21">
        <x:v>-3.1269788368304519E-2</x:v>
      </x:c>
      <x:c r="M990" s="18">
        <x:v>0.1131233148179</x:v>
      </x:c>
      <x:c r="N990" s="18">
        <x:v>0.1131233148179</x:v>
      </x:c>
      <x:c r="O990" s="13">
        <x:v>1.0909240678594856</x:v>
      </x:c>
      <x:c r="P990" s="26" t="n">
        <x:v>1.6421</x:v>
      </x:c>
      <x:c r="Q990" s="26" t="n">
        <x:v>1.704</x:v>
      </x:c>
    </x:row>
    <x:row r="991">
      <x:c r="A991" s="9">
        <x:v>45316</x:v>
      </x:c>
      <x:c r="B991" s="8">
        <x:v>31.491712707182</x:v>
      </x:c>
      <x:c r="C991" s="8">
        <x:v>8.7968217934165995</x:v>
      </x:c>
      <x:c r="D991" s="8">
        <x:v>8.0769230769230997</x:v>
      </x:c>
      <x:c r="E991" s="8">
        <x:v>114.31640625</x:v>
      </x:c>
      <x:c r="F991" s="23">
        <x:v>1.4067046595688042</x:v>
      </x:c>
      <x:c r="G991" s="18">
        <x:v>1.8382352941176E-3</x:v>
      </x:c>
      <x:c r="H991" s="18">
        <x:v>5.3861523759882006E-3</x:v>
      </x:c>
      <x:c r="I991" s="18">
        <x:v>0.15863886891924001</x:v>
      </x:c>
      <x:c r="J991" s="18">
        <x:v>0.29136637947201</x:v>
      </x:c>
      <x:c r="K991" s="21">
        <x:v>2.7793021237702664E-2</x:v>
      </x:c>
      <x:c r="L991" s="21">
        <x:v>-1.5803674841014193E-2</x:v>
      </x:c>
      <x:c r="M991" s="18">
        <x:v>0.12908678020892</x:v>
      </x:c>
      <x:c r="N991" s="18">
        <x:v>0.12908678020892</x:v>
      </x:c>
      <x:c r="O991" s="13">
        <x:v>1.1261819410874789</x:v>
      </x:c>
      <x:c r="P991" s="26" t="n">
        <x:v>1.6431</x:v>
      </x:c>
      <x:c r="Q991" s="26" t="n">
        <x:v>1.6962</x:v>
      </x:c>
    </x:row>
    <x:row r="992">
      <x:c r="A992" s="9">
        <x:v>45317</x:v>
      </x:c>
      <x:c r="B992" s="8">
        <x:v>28.483732351135998</x:v>
      </x:c>
      <x:c r="C992" s="8">
        <x:v>6.2429057888762998</x:v>
      </x:c>
      <x:c r="D992" s="8">
        <x:v>4.9230769230769003</x:v>
      </x:c>
      <x:c r="E992" s="8">
        <x:v>106.826171875</x:v>
      </x:c>
      <x:c r="F992" s="23">
        <x:v>1.3661897173452231</x:v>
      </x:c>
      <x:c r="G992" s="18">
        <x:v>2.8772378516624002E-2</x:v>
      </x:c>
      <x:c r="H992" s="18">
        <x:v>2.6670141603683001E-2</x:v>
      </x:c>
      <x:c r="I992" s="18">
        <x:v>0.19194823867720998</x:v>
      </x:c>
      <x:c r="J992" s="18">
        <x:v>0.32912017890976003</x:v>
      </x:c>
      <x:c r="K992" s="21">
        <x:v>6.657099187843718E-2</x:v>
      </x:c>
      <x:c r="L992" s="21">
        <x:v>2.4120478682917001E-2</x:v>
      </x:c>
      <x:c r="M992" s="18">
        <x:v>0.17112656021559999</x:v>
      </x:c>
      <x:c r="N992" s="18">
        <x:v>0.17112656021559999</x:v>
      </x:c>
      <x:c r="O992" s="13">
        <x:v>1.1215238412621749</x:v>
      </x:c>
      <x:c r="P992" s="26" t="n">
        <x:v>1.6433</x:v>
      </x:c>
      <x:c r="Q992" s="26" t="n">
        <x:v>1.7079</x:v>
      </x:c>
    </x:row>
    <x:row r="993">
      <x:c r="A993" s="9">
        <x:v>45320</x:v>
      </x:c>
      <x:c r="B993" s="8">
        <x:v>25.168815224064002</x:v>
      </x:c>
      <x:c r="C993" s="8">
        <x:v>2.3836549375709</x:v>
      </x:c>
      <x:c r="D993" s="8">
        <x:v>-0.23076923076924</x:v>
      </x:c>
      <x:c r="E993" s="8">
        <x:v>95.76171875</x:v>
      </x:c>
      <x:c r="F993" s="23">
        <x:v>1.3077085492021641</x:v>
      </x:c>
      <x:c r="G993" s="18">
        <x:v>2.6134910485932999E-2</x:v>
      </x:c>
      <x:c r="H993" s="18">
        <x:v>2.5888280774911E-2</x:v>
      </x:c>
      <x:c r="I993" s="18">
        <x:v>0.18320153366882</x:v>
      </x:c>
      <x:c r="J993" s="18">
        <x:v>0.32250161161634999</x:v>
      </x:c>
      <x:c r="K993" s="21">
        <x:v>6.1620612647705242E-2</x:v>
      </x:c>
      <x:c r="L993" s="21">
        <x:v>1.9204892212998814E-2</x:v>
      </x:c>
      <x:c r="M993" s="18">
        <x:v>0.16681944434533999</x:v>
      </x:c>
      <x:c r="N993" s="18">
        <x:v>0.16681944434533999</x:v>
      </x:c>
      <x:c r="O993" s="13">
        <x:v>1.0976425838902537</x:v>
      </x:c>
      <x:c r="P993" s="26" t="n">
        <x:v>1.6445</x:v>
      </x:c>
      <x:c r="Q993" s="26" t="n">
        <x:v>1.7079</x:v>
      </x:c>
    </x:row>
    <x:row r="994">
      <x:c r="A994" s="9">
        <x:v>45321</x:v>
      </x:c>
      <x:c r="B994" s="8">
        <x:v>22.283609576427001</x:v>
      </x:c>
      <x:c r="C994" s="8">
        <x:v>5.6753688989777999E-2</x:v>
      </x:c>
      <x:c r="D994" s="8">
        <x:v>-2.6923076923077001</x:v>
      </x:c>
      <x:c r="E994" s="8">
        <x:v>92.041015625</x:v>
      </x:c>
      <x:c r="F994" s="23">
        <x:v>1.2792226779952727</x:v>
      </x:c>
      <x:c r="G994" s="18">
        <x:v>1.5984654731457999E-2</x:v>
      </x:c>
      <x:c r="H994" s="18">
        <x:v>1.6940317956737002E-2</x:v>
      </x:c>
      <x:c r="I994" s="18">
        <x:v>0.16582794152888</x:v>
      </x:c>
      <x:c r="J994" s="18">
        <x:v>0.29975611268040003</x:v>
      </x:c>
      <x:c r="K994" s="21">
        <x:v>3.1918337263312724E-2</x:v>
      </x:c>
      <x:c r="L994" s="21">
        <x:v>-1.5364848429776368E-3</x:v>
      </x:c>
      <x:c r="M994" s="18">
        <x:v>0.12612489590211001</x:v>
      </x:c>
      <x:c r="N994" s="18">
        <x:v>0.12612489590211001</x:v>
      </x:c>
      <x:c r="O994" s="13">
        <x:v>1.069599570828899</x:v>
      </x:c>
      <x:c r="P994" s="26" t="n">
        <x:v>1.6474</x:v>
      </x:c>
      <x:c r="Q994" s="26" t="n">
        <x:v>1.7112</x:v>
      </x:c>
    </x:row>
    <x:row r="995">
      <x:c r="A995" s="9">
        <x:v>45322</x:v>
      </x:c>
      <x:c r="B995" s="8">
        <x:v>20.319214241866</x:v>
      </x:c>
      <x:c r="C995" s="8">
        <x:v>-1.4755959137343999</x:v>
      </x:c>
      <x:c r="D995" s="8">
        <x:v>-4.8461538461537996</x:v>
      </x:c>
      <x:c r="E995" s="8">
        <x:v>87.978515625</x:v>
      </x:c>
      <x:c r="F995" s="23">
        <x:v>1.2549399502674445</x:v>
      </x:c>
      <x:c r="G995" s="18">
        <x:v>-2.7973145780052001E-3</x:v>
      </x:c>
      <x:c r="H995" s="18">
        <x:v>-2.4324559117365001E-3</x:v>
      </x:c>
      <x:c r="I995" s="18">
        <x:v>0.13886891924274999</x:v>
      </x:c>
      <x:c r="J995" s="18">
        <x:v>0.26871409977849003</x:v>
      </x:c>
      <x:c r="K995" s="21">
        <x:v>1.3909986737985491E-3</x:v>
      </x:c>
      <x:c r="L995" s="21">
        <x:v>-2.743323307471357E-2</x:v>
      </x:c>
      <x:c r="M995" s="18">
        <x:v>9.024277625030401E-2</x:v>
      </x:c>
      <x:c r="N995" s="18">
        <x:v>9.024277625030401E-2</x:v>
      </x:c>
      <x:c r="O995" s="13">
        <x:v>1.033686972217073</x:v>
      </x:c>
      <x:c r="P995" s="26" t="n">
        <x:v>1.6491</x:v>
      </x:c>
      <x:c r="Q995" s="26" t="n">
        <x:v>1.7109</x:v>
      </x:c>
    </x:row>
    <x:row r="996">
      <x:c r="A996" s="9">
        <x:v>45323</x:v>
      </x:c>
      <x:c r="B996" s="8">
        <x:v>20.933087783916999</x:v>
      </x:c>
      <x:c r="C996" s="8">
        <x:v>0.28376844494892001</x:v>
      </x:c>
      <x:c r="D996" s="8">
        <x:v>-1.2307692307692</x:v>
      </x:c>
      <x:c r="E996" s="8">
        <x:v>95.732421875</x:v>
      </x:c>
      <x:c r="F996" s="23">
        <x:v>1.2892962721827419</x:v>
      </x:c>
      <x:c r="G996" s="18">
        <x:v>-1.9661125319692999E-2</x:v>
      </x:c>
      <x:c r="H996" s="18">
        <x:v>-1.7722178785509E-2</x:v>
      </x:c>
      <x:c r="I996" s="18">
        <x:v>0.11718188353702001</x:v>
      </x:c>
      <x:c r="J996" s="18">
        <x:v>0.23357043959199</x:v>
      </x:c>
      <x:c r="K996" s="21">
        <x:v>-4.6344801051117712E-2</x:v>
      </x:c>
      <x:c r="L996" s="21">
        <x:v>-6.3400938952127284E-2</x:v>
      </x:c>
      <x:c r="M996" s="18">
        <x:v>3.2936249358010004E-2</x:v>
      </x:c>
      <x:c r="N996" s="18">
        <x:v>3.2936249358010004E-2</x:v>
      </x:c>
      <x:c r="O996" s="13">
        <x:v>1.0268965908933454</x:v>
      </x:c>
      <x:c r="P996" s="26" t="n">
        <x:v>1.6493</x:v>
      </x:c>
      <x:c r="Q996" s="26" t="n">
        <x:v>1.7111</x:v>
      </x:c>
    </x:row>
    <x:row r="997">
      <x:c r="A997" s="9">
        <x:v>45324</x:v>
      </x:c>
      <x:c r="B997" s="8">
        <x:v>19.643953345610999</x:v>
      </x:c>
      <x:c r="C997" s="8">
        <x:v>-0.85130533484675996</x:v>
      </x:c>
      <x:c r="D997" s="8">
        <x:v>-1.8461538461538001</x:v>
      </x:c>
      <x:c r="E997" s="8">
        <x:v>91.396484375</x:v>
      </x:c>
      <x:c r="F997" s="23">
        <x:v>1.2708574463490261</x:v>
      </x:c>
      <x:c r="G997" s="18">
        <x:v>-1.8702046035806E-2</x:v>
      </x:c>
      <x:c r="H997" s="18">
        <x:v>-1.9980887846407999E-2</x:v>
      </x:c>
      <x:c r="I997" s="18">
        <x:v>0.10951353942007999</x:v>
      </x:c>
      <x:c r="J997" s="18">
        <x:v>0.22760440707282001</x:v>
      </x:c>
      <x:c r="K997" s="21">
        <x:v>-6.0253009366031618E-2</x:v>
      </x:c>
      <x:c r="L997" s="21">
        <x:v>-7.215308071563642E-2</x:v>
      </x:c>
      <x:c r="M997" s="22">
        <x:v>3.2936249358010095E-2</x:v>
      </x:c>
      <x:c r="N997" s="22">
        <x:v>1.6207555259734718E-2</x:v>
      </x:c>
      <x:c r="O997" s="13">
        <x:v>0.99033741822706645</x:v>
      </x:c>
      <x:c r="P997" s="26" t="n">
        <x:v>1.6496</x:v>
      </x:c>
      <x:c r="Q997" s="26" t="n">
        <x:v>1.7231</x:v>
      </x:c>
    </x:row>
    <x:row r="998">
      <x:c r="A998" s="9">
        <x:v>45327</x:v>
      </x:c>
      <x:c r="B998" s="8">
        <x:v>19.091467157764999</x:v>
      </x:c>
      <x:c r="C998" s="8">
        <x:v>-0.79455164585698002</x:v>
      </x:c>
      <x:c r="D998" s="8">
        <x:v>-2.3076923076922999</x:v>
      </x:c>
      <x:c r="E998" s="8">
        <x:v>93.7109375</x:v>
      </x:c>
      <x:c r="F998" s="23">
        <x:v>1.2742504017605394</x:v>
      </x:c>
      <x:c r="G998" s="18">
        <x:v>-3.7963554987212003E-2</x:v>
      </x:c>
      <x:c r="H998" s="18">
        <x:v>-3.8398054035270995E-2</x:v>
      </x:c>
      <x:c r="I998" s="18">
        <x:v>8.3153606518093004E-2</x:v>
      </x:c>
      <x:c r="J998" s="18">
        <x:v>0.18966416907302999</x:v>
      </x:c>
      <x:c r="K998" s="21">
        <x:v>-0.10350989454885706</x:v>
      </x:c>
      <x:c r="L998" s="21">
        <x:v>-0.10860035600474438</x:v>
      </x:c>
      <x:c r="M998" s="22">
        <x:v>-3.469894358153125E-2</x:v>
      </x:c>
      <x:c r="N998" s="22">
        <x:v>-2.6947626616975584E-2</x:v>
      </x:c>
      <x:c r="O998" s="13">
        <x:v>0.95138023377182179</x:v>
      </x:c>
      <x:c r="P998" s="26" t="n">
        <x:v>1.6513</x:v>
      </x:c>
      <x:c r="Q998" s="26" t="n">
        <x:v>1.7079</x:v>
      </x:c>
    </x:row>
    <x:row r="999">
      <x:c r="A999" s="9">
        <x:v>45328</x:v>
      </x:c>
      <x:c r="B999" s="8">
        <x:v>24.984653161449</x:v>
      </x:c>
      <x:c r="C999" s="8">
        <x:v>4.8808172531215002</x:v>
      </x:c>
      <x:c r="D999" s="8">
        <x:v>4.6153846153845999</x:v>
      </x:c>
      <x:c r="E999" s="8">
        <x:v>108.3203125</x:v>
      </x:c>
      <x:c r="F999" s="23">
        <x:v>1.3570029188248878</x:v>
      </x:c>
      <x:c r="G999" s="18">
        <x:v>-5.0271739130434999E-2</x:v>
      </x:c>
      <x:c r="H999" s="18">
        <x:v>-4.7693510555120999E-2</x:v>
      </x:c>
      <x:c r="I999" s="18">
        <x:v>6.3263838964773E-2</x:v>
      </x:c>
      <x:c r="J999" s="18">
        <x:v>0.1409104972528</x:v>
      </x:c>
      <x:c r="K999" s="21">
        <x:v>-0.18200876520760823</x:v>
      </x:c>
      <x:c r="L999" s="21">
        <x:v>-0.16411051540889243</x:v>
      </x:c>
      <x:c r="M999" s="22">
        <x:v>-3.469894358153125E-2</x:v>
      </x:c>
      <x:c r="N999" s="22">
        <x:v>-0.11434899215941041</x:v>
      </x:c>
      <x:c r="O999" s="13">
        <x:v>0.99060303088009982</x:v>
      </x:c>
      <x:c r="P999" s="26" t="n">
        <x:v>1.6494</x:v>
      </x:c>
      <x:c r="Q999" s="26" t="n">
        <x:v>1.7065</x:v>
      </x:c>
    </x:row>
    <x:row r="1000">
      <x:c r="A1000" s="9">
        <x:v>45329</x:v>
      </x:c>
      <x:c r="B1000" s="8">
        <x:v>27.194597912830002</x:v>
      </x:c>
      <x:c r="C1000" s="8">
        <x:v>6.3564131668558996</x:v>
      </x:c>
      <x:c r="D1000" s="8">
        <x:v>5.5384615384615001</x:v>
      </x:c>
      <x:c r="E1000" s="8">
        <x:v>110.078125</x:v>
      </x:c>
      <x:c r="F1000" s="23">
        <x:v>1.3729189940453685</x:v>
      </x:c>
      <x:c r="G1000" s="18">
        <x:v>-1.7423273657289001E-2</x:v>
      </x:c>
      <x:c r="H1000" s="18">
        <x:v>-1.3812874641646999E-2</x:v>
      </x:c>
      <x:c r="I1000" s="18">
        <x:v>0.13898873711958001</x:v>
      </x:c>
      <x:c r="J1000" s="18">
        <x:v>0.21483336877536</x:v>
      </x:c>
      <x:c r="K1000" s="21">
        <x:v>-0.14782757528112478</x:v>
      </x:c>
      <x:c r="L1000" s="21">
        <x:v>-0.11555411247437875</x:v>
      </x:c>
      <x:c r="M1000" s="22">
        <x:v>-3.469894358153125E-2</x:v>
      </x:c>
      <x:c r="N1000" s="22">
        <x:v>-9.9681079218170821E-2</x:v>
      </x:c>
      <x:c r="O1000" s="13">
        <x:v>1.0138897910921791</x:v>
      </x:c>
      <x:c r="P1000" s="26" t="n">
        <x:v>1.6507</x:v>
      </x:c>
      <x:c r="Q1000" s="26" t="n">
        <x:v>1.7108</x:v>
      </x:c>
    </x:row>
    <x:row r="1001">
      <x:c r="A1001" s="9">
        <x:v>45330</x:v>
      </x:c>
      <x:c r="B1001" s="8">
        <x:v>28.974831184776001</x:v>
      </x:c>
      <x:c r="C1001" s="8">
        <x:v>7.7752553916005001</x:v>
      </x:c>
      <x:c r="D1001" s="8">
        <x:v>7.6923076923076996</x:v>
      </x:c>
      <x:c r="E1001" s="8">
        <x:v>114.873046875</x:v>
      </x:c>
      <x:c r="F1001" s="23">
        <x:v>1.3982886028592105</x:v>
      </x:c>
      <x:c r="G1001" s="18">
        <x:v>-7.992327365728899E-3</x:v>
      </x:c>
      <x:c r="H1001" s="18">
        <x:v>-6.5155069064374007E-3</x:v>
      </x:c>
      <x:c r="I1001" s="18">
        <x:v>0.20908219506350001</x:v>
      </x:c>
      <x:c r="J1001" s="18">
        <x:v>0.27551910563394</x:v>
      </x:c>
      <x:c r="K1001" s="21">
        <x:v>-0.12401860850474689</x:v>
      </x:c>
      <x:c r="L1001" s="21">
        <x:v>-7.7907913656016792E-2</x:v>
      </x:c>
      <x:c r="M1001" s="22">
        <x:v>-3.469894358153125E-2</x:v>
      </x:c>
      <x:c r="N1001" s="22">
        <x:v>-0.12234967194554591</x:v>
      </x:c>
      <x:c r="O1001" s="13">
        <x:v>1.0458442226526516</x:v>
      </x:c>
      <x:c r="P1001" s="26" t="n">
        <x:v>1.6504</x:v>
      </x:c>
      <x:c r="Q1001" s="26" t="n">
        <x:v>1.7127</x:v>
      </x:c>
    </x:row>
    <x:row r="1002">
      <x:c r="A1002" s="9">
        <x:v>45341</x:v>
      </x:c>
      <x:c r="B1002" s="8">
        <x:v>30.079803560466999</x:v>
      </x:c>
      <x:c r="C1002" s="8">
        <x:v>13.791146424518001</x:v>
      </x:c>
      <x:c r="D1002" s="8">
        <x:v>16.692307692307999</x:v>
      </x:c>
      <x:c r="E1002" s="8">
        <x:v>127.79296875</x:v>
      </x:c>
      <x:c r="F1002" s="23">
        <x:v>1.4708905660682325</x:v>
      </x:c>
      <x:c r="G1002" s="18">
        <x:v>2.5575447570331E-3</x:v>
      </x:c>
      <x:c r="H1002" s="18">
        <x:v>1.2596646685779001E-2</x:v>
      </x:c>
      <x:c r="I1002" s="18">
        <x:v>0.21878744308651002</x:v>
      </x:c>
      <x:c r="J1002" s="18">
        <x:v>0.30767974959943001</x:v>
      </x:c>
      <x:c r="K1002" s="21">
        <x:v>-6.5321254768924031E-2</x:v>
      </x:c>
      <x:c r="L1002" s="21">
        <x:v>-3.7504190720391239E-2</x:v>
      </x:c>
      <x:c r="M1002" s="22">
        <x:v>-2.9941728175998161E-2</x:v>
      </x:c>
      <x:c r="N1002" s="22">
        <x:v>-4.2100429242225568E-2</x:v>
      </x:c>
      <x:c r="O1002" s="13">
        <x:v>1.0555776432166841</x:v>
      </x:c>
      <x:c r="P1002" s="26" t="n">
        <x:v>1.652</x:v>
      </x:c>
      <x:c r="Q1002" s="26" t="n">
        <x:v>1.7084</x:v>
      </x:c>
    </x:row>
    <x:row r="1003">
      <x:c r="A1003" s="9">
        <x:v>45342</x:v>
      </x:c>
      <x:c r="B1003" s="8">
        <x:v>30.141190914671999</x:v>
      </x:c>
      <x:c r="C1003" s="8">
        <x:v>13.280363223609999</x:v>
      </x:c>
      <x:c r="D1003" s="8">
        <x:v>15.307692307691999</x:v>
      </x:c>
      <x:c r="E1003" s="8">
        <x:v>125.537109375</x:v>
      </x:c>
      <x:c r="F1003" s="23">
        <x:v>1.4606658895524349</x:v>
      </x:c>
      <x:c r="G1003" s="18">
        <x:v>1.4066496163683001E-2</x:v>
      </x:c>
      <x:c r="H1003" s="18">
        <x:v>2.8755103813743001E-2</x:v>
      </x:c>
      <x:c r="I1003" s="18">
        <x:v>0.21111909896956998</x:v>
      </x:c>
      <x:c r="J1003" s="18">
        <x:v>0.31336612431412997</x:v>
      </x:c>
      <x:c r="K1003" s="21">
        <x:v>-5.4006102241536458E-2</x:v>
      </x:c>
      <x:c r="L1003" s="21">
        <x:v>-2.7912802486408039E-2</x:v>
      </x:c>
      <x:c r="M1003" s="22">
        <x:v>-2.9941728175998161E-2</x:v>
      </x:c>
      <x:c r="N1003" s="22">
        <x:v>-1.0825044623710367E-2</x:v>
      </x:c>
      <x:c r="O1003" s="13">
        <x:v>1.0605831099959551</x:v>
      </x:c>
      <x:c r="P1003" s="26" t="n">
        <x:v>1.6533</x:v>
      </x:c>
      <x:c r="Q1003" s="26" t="n">
        <x:v>1.7089</x:v>
      </x:c>
    </x:row>
    <x:row r="1004">
      <x:c r="A1004" s="9">
        <x:v>45343</x:v>
      </x:c>
      <x:c r="B1004" s="8">
        <x:v>29.834254143646</x:v>
      </x:c>
      <x:c r="C1004" s="8">
        <x:v>11.010215664018</x:v>
      </x:c>
      <x:c r="D1004" s="8">
        <x:v>12.153846153846001</x:v>
      </x:c>
      <x:c r="E1004" s="8">
        <x:v>122.421875</x:v>
      </x:c>
      <x:c r="F1004" s="23">
        <x:v>1.438550477403775</x:v>
      </x:c>
      <x:c r="G1004" s="18">
        <x:v>1.9261508951407002E-2</x:v>
      </x:c>
      <x:c r="H1004" s="18">
        <x:v>3.4315003040569995E-2</x:v>
      </x:c>
      <x:c r="I1004" s="18">
        <x:v>0.21183800623052998</x:v>
      </x:c>
      <x:c r="J1004" s="18">
        <x:v>0.31821352569255001</x:v>
      </x:c>
      <x:c r="K1004" s="21">
        <x:v>-4.5637604018156086E-2</x:v>
      </x:c>
      <x:c r="L1004" s="21">
        <x:v>-2.4196139545743733E-2</x:v>
      </x:c>
      <x:c r="M1004" s="22">
        <x:v>-2.9941728175998161E-2</x:v>
      </x:c>
      <x:c r="N1004" s="22">
        <x:v>8.1230779248131491E-4</x:v>
      </x:c>
      <x:c r="O1004" s="13">
        <x:v>1.0700437806827312</x:v>
      </x:c>
      <x:c r="P1004" s="26" t="n">
        <x:v>1.6537</x:v>
      </x:c>
      <x:c r="Q1004" s="26" t="n">
        <x:v>1.7087</x:v>
      </x:c>
    </x:row>
    <x:row r="1005">
      <x:c r="A1005" s="9">
        <x:v>45344</x:v>
      </x:c>
      <x:c r="B1005" s="8">
        <x:v>30.509515039901999</x:v>
      </x:c>
      <x:c r="C1005" s="8">
        <x:v>12.656072644722</x:v>
      </x:c>
      <x:c r="D1005" s="8">
        <x:v>13.692307692308001</x:v>
      </x:c>
      <x:c r="E1005" s="8">
        <x:v>126.66015625</x:v>
      </x:c>
      <x:c r="F1005" s="23">
        <x:v>1.45879512906733</x:v>
      </x:c>
      <x:c r="G1005" s="18">
        <x:v>3.4526854219948999E-2</x:v>
      </x:c>
      <x:c r="H1005" s="18">
        <x:v>5.0560333593953996E-2</x:v>
      </x:c>
      <x:c r="I1005" s="18">
        <x:v>0.21315600287563</x:v>
      </x:c>
      <x:c r="J1005" s="18">
        <x:v>0.32753545155681996</x:v>
      </x:c>
      <x:c r="K1005" s="21">
        <x:v>-3.3615254457806887E-2</x:v>
      </x:c>
      <x:c r="L1005" s="21">
        <x:v>-1.8321414252436607E-2</x:v>
      </x:c>
      <x:c r="M1005" s="22">
        <x:v>-2.9941728175998161E-2</x:v>
      </x:c>
      <x:c r="N1005" s="22">
        <x:v>1.6450000101738249E-2</x:v>
      </x:c>
      <x:c r="O1005" s="13">
        <x:v>1.0837651928641294</x:v>
      </x:c>
      <x:c r="P1005" s="26" t="n">
        <x:v>1.655</x:v>
      </x:c>
      <x:c r="Q1005" s="26" t="n">
        <x:v>1.7077</x:v>
      </x:c>
    </x:row>
    <x:row r="1006">
      <x:c r="A1006" s="9">
        <x:v>45345</x:v>
      </x:c>
      <x:c r="B1006" s="8">
        <x:v>31.614487415591999</x:v>
      </x:c>
      <x:c r="C1006" s="8">
        <x:v>12.826333711690999</x:v>
      </x:c>
      <x:c r="D1006" s="8">
        <x:v>13.769230769230999</x:v>
      </x:c>
      <x:c r="E1006" s="8">
        <x:v>127.333984375</x:v>
      </x:c>
      <x:c r="F1006" s="23">
        <x:v>1.4638600906787851</x:v>
      </x:c>
      <x:c r="G1006" s="18">
        <x:v>4.5716112531969E-2</x:v>
      </x:c>
      <x:c r="H1006" s="18">
        <x:v>6.2722613152636997E-2</x:v>
      </x:c>
      <x:c r="I1006" s="18">
        <x:v>0.22369997603641997</x:v>
      </x:c>
      <x:c r="J1006" s="18">
        <x:v>0.34245053281616999</x:v>
      </x:c>
      <x:c r="K1006" s="21">
        <x:v>-1.3460139018397821E-2</x:v>
      </x:c>
      <x:c r="L1006" s="21">
        <x:v>-3.2149777839259874E-3</x:v>
      </x:c>
      <x:c r="M1006" s="22">
        <x:v>-2.9941728175998161E-2</x:v>
      </x:c>
      <x:c r="N1006" s="22">
        <x:v>4.2149153354161806E-2</x:v>
      </x:c>
      <x:c r="O1006" s="13">
        <x:v>1.0985572766944398</x:v>
      </x:c>
      <x:c r="P1006" s="26" t="n">
        <x:v>1.6562</x:v>
      </x:c>
      <x:c r="Q1006" s="26" t="n">
        <x:v>1.7024</x:v>
      </x:c>
    </x:row>
    <x:row r="1007">
      <x:c r="A1007" s="9">
        <x:v>45348</x:v>
      </x:c>
      <x:c r="B1007" s="8">
        <x:v>32.228360957642998</x:v>
      </x:c>
      <x:c r="C1007" s="8">
        <x:v>13.11010215664</x:v>
      </x:c>
      <x:c r="D1007" s="8">
        <x:v>13.153846153846001</x:v>
      </x:c>
      <x:c r="E1007" s="8">
        <x:v>129.345703125</x:v>
      </x:c>
      <x:c r="F1007" s="23">
        <x:v>1.4695950309828225</x:v>
      </x:c>
      <x:c r="G1007" s="18">
        <x:v>5.3069053708440006E-2</x:v>
      </x:c>
      <x:c r="H1007" s="18">
        <x:v>7.123620884371501E-2</x:v>
      </x:c>
      <x:c r="I1007" s="18">
        <x:v>0.22837287323268998</x:v>
      </x:c>
      <x:c r="J1007" s="18">
        <x:v>0.35829780665424005</x:v>
      </x:c>
      <x:c r="K1007" s="21">
        <x:v>9.6416307250184463E-3</x:v>
      </x:c>
      <x:c r="L1007" s="21">
        <x:v>1.2251135743364561E-2</x:v>
      </x:c>
      <x:c r="M1007" s="22">
        <x:v>-1.9289702376651174E-2</x:v>
      </x:c>
      <x:c r="N1007" s="22">
        <x:v>7.4879207024701522E-2</x:v>
      </x:c>
      <x:c r="O1007" s="13">
        <x:v>1.1020859674166763</x:v>
      </x:c>
      <x:c r="P1007" s="26" t="n">
        <x:v>1.658</x:v>
      </x:c>
      <x:c r="Q1007" s="26" t="n">
        <x:v>1.7117</x:v>
      </x:c>
    </x:row>
    <x:row r="1008">
      <x:c r="A1008" s="9">
        <x:v>45349</x:v>
      </x:c>
      <x:c r="B1008" s="8">
        <x:v>34.376918354818997</x:v>
      </x:c>
      <x:c r="C1008" s="8">
        <x:v>17.820658342792001</x:v>
      </x:c>
      <x:c r="D1008" s="8">
        <x:v>20.230769230768999</x:v>
      </x:c>
      <x:c r="E1008" s="8">
        <x:v>141.62109375</x:v>
      </x:c>
      <x:c r="F1008" s="23">
        <x:v>1.53512359919595</x:v>
      </x:c>
      <x:c r="G1008" s="18">
        <x:v>4.9392583120204003E-2</x:v>
      </x:c>
      <x:c r="H1008" s="18">
        <x:v>6.7413778125270996E-2</x:v>
      </x:c>
      <x:c r="I1008" s="18">
        <x:v>0.22657560508027999</x:v>
      </x:c>
      <x:c r="J1008" s="18">
        <x:v>0.36361130432202005</x:v>
      </x:c>
      <x:c r="K1008" s="21">
        <x:v>1.7538664259757697E-2</x:v>
      </x:c>
      <x:c r="L1008" s="21">
        <x:v>1.680704515450282E-2</x:v>
      </x:c>
      <x:c r="M1008" s="22">
        <x:v>-1.9289702376651174E-2</x:v>
      </x:c>
      <x:c r="N1008" s="22">
        <x:v>9.4638461648026029E-2</x:v>
      </x:c>
      <x:c r="O1008" s="13">
        <x:v>1.123750629917629</x:v>
      </x:c>
      <x:c r="P1008" s="26" t="n">
        <x:v>1.6588</x:v>
      </x:c>
      <x:c r="Q1008" s="26" t="n">
        <x:v>1.7141</x:v>
      </x:c>
    </x:row>
    <x:row r="1009">
      <x:c r="A1009" s="9">
        <x:v>45350</x:v>
      </x:c>
      <x:c r="B1009" s="8">
        <x:v>30.079803560466999</x:v>
      </x:c>
      <x:c r="C1009" s="8">
        <x:v>12.542565266742001</x:v>
      </x:c>
      <x:c r="D1009" s="8">
        <x:v>14.615384615385</x:v>
      </x:c>
      <x:c r="E1009" s="8">
        <x:v>129.6484375</x:v>
      </x:c>
      <x:c r="F1009" s="23">
        <x:v>1.4672154773564849</x:v>
      </x:c>
      <x:c r="G1009" s="18">
        <x:v>6.2420076726343005E-2</x:v>
      </x:c>
      <x:c r="H1009" s="18">
        <x:v>8.591781773955301E-2</x:v>
      </x:c>
      <x:c r="I1009" s="18">
        <x:v>0.25077881619938003</x:v>
      </x:c>
      <x:c r="J1009" s="18">
        <x:v>0.39856852602364001</x:v>
      </x:c>
      <x:c r="K1009" s="21">
        <x:v>4.2644158929898923E-2</x:v>
      </x:c>
      <x:c r="L1009" s="21">
        <x:v>4.4142501621345698E-2</x:v>
      </x:c>
      <x:c r="M1009" s="22">
        <x:v>-1.9289702376651174E-2</x:v>
      </x:c>
      <x:c r="N1009" s="22">
        <x:v>0.12482284447752301</x:v>
      </x:c>
      <x:c r="O1009" s="13">
        <x:v>1.0863826716078697</x:v>
      </x:c>
      <x:c r="P1009" s="26" t="n">
        <x:v>1.6605</x:v>
      </x:c>
      <x:c r="Q1009" s="26" t="n">
        <x:v>1.7101</x:v>
      </x:c>
    </x:row>
    <x:row r="1010">
      <x:c r="A1010" s="9">
        <x:v>45351</x:v>
      </x:c>
      <x:c r="B1010" s="8">
        <x:v>33.456108041743001</x:v>
      </x:c>
      <x:c r="C1010" s="8">
        <x:v>16.799091940975998</x:v>
      </x:c>
      <x:c r="D1010" s="8">
        <x:v>18.692307692307999</x:v>
      </x:c>
      <x:c r="E1010" s="8">
        <x:v>138.76953125</x:v>
      </x:c>
      <x:c r="F1010" s="23">
        <x:v>1.5192925973125675</x:v>
      </x:c>
      <x:c r="G1010" s="18">
        <x:v>3.9162404092072001E-2</x:v>
      </x:c>
      <x:c r="H1010" s="18">
        <x:v>6.1593258622187001E-2</x:v>
      </x:c>
      <x:c r="I1010" s="18">
        <x:v>0.22369997603641997</x:v>
      </x:c>
      <x:c r="J1010" s="18">
        <x:v>0.35046738897765001</x:v>
      </x:c>
      <x:c r="K1010" s="21">
        <x:v>-6.2703025166203075E-3</x:v>
      </x:c>
      <x:c r="L1010" s="21">
        <x:v>-1.0569154312713991E-3</x:v>
      </x:c>
      <x:c r="M1010" s="22">
        <x:v>-1.9289702376651174E-2</x:v>
      </x:c>
      <x:c r="N1010" s="22">
        <x:v>4.2755265459171854E-2</x:v>
      </x:c>
      <x:c r="O1010" s="13">
        <x:v>1.1165814960807585</x:v>
      </x:c>
      <x:c r="P1010" s="26" t="n">
        <x:v>1.6621</x:v>
      </x:c>
      <x:c r="Q1010" s="26" t="n">
        <x:v>1.713</x:v>
      </x:c>
    </x:row>
    <x:row r="1011">
      <x:c r="A1011" s="9">
        <x:v>45352</x:v>
      </x:c>
      <x:c r="B1011" s="8">
        <x:v>34.990791896868998</x:v>
      </x:c>
      <x:c r="C1011" s="8">
        <x:v>19.920544835413999</x:v>
      </x:c>
      <x:c r="D1011" s="8">
        <x:v>21.615384615385</x:v>
      </x:c>
      <x:c r="E1011" s="8">
        <x:v>144.04296875</x:v>
      </x:c>
      <x:c r="F1011" s="23">
        <x:v>1.5514242252441699</x:v>
      </x:c>
      <x:c r="G1011" s="18">
        <x:v>5.9702685421995E-2</x:v>
      </x:c>
      <x:c r="H1011" s="18">
        <x:v>8.4354096082008001E-2</x:v>
      </x:c>
      <x:c r="I1011" s="18">
        <x:v>0.26096333572968999</x:v>
      </x:c>
      <x:c r="J1011" s="18">
        <x:v>0.39511941351328</x:v>
      </x:c>
      <x:c r="K1011" s="21">
        <x:v>2.7085824204740927E-2</x:v>
      </x:c>
      <x:c r="L1011" s="21">
        <x:v>3.3472082211035259E-2</x:v>
      </x:c>
      <x:c r="M1011" s="22">
        <x:v>-1.9289702376651174E-2</x:v>
      </x:c>
      <x:c r="N1011" s="22">
        <x:v>9.1244233859970381E-2</x:v>
      </x:c>
      <x:c r="O1011" s="13">
        <x:v>1.1262488838284446</x:v>
      </x:c>
      <x:c r="P1011" s="26" t="n">
        <x:v>1.6597</x:v>
      </x:c>
      <x:c r="Q1011" s="26" t="n">
        <x:v>1.7215</x:v>
      </x:c>
    </x:row>
    <x:row r="1012">
      <x:c r="A1012" s="9">
        <x:v>45355</x:v>
      </x:c>
      <x:c r="B1012" s="8">
        <x:v>36.709637814609998</x:v>
      </x:c>
      <x:c r="C1012" s="8">
        <x:v>22.531214528943998</x:v>
      </x:c>
      <x:c r="D1012" s="8">
        <x:v>25.461538461538002</x:v>
      </x:c>
      <x:c r="E1012" s="8">
        <x:v>148.681640625</x:v>
      </x:c>
      <x:c r="F1012" s="23">
        <x:v>1.58346007857523</x:v>
      </x:c>
      <x:c r="G1012" s="18">
        <x:v>6.5617007672633995E-2</x:v>
      </x:c>
      <x:c r="H1012" s="18">
        <x:v>9.2172704369732988E-2</x:v>
      </x:c>
      <x:c r="I1012" s="18">
        <x:v>0.26635514018691997</x:v>
      </x:c>
      <x:c r="J1012" s="18">
        <x:v>0.40742435552139</x:v>
      </x:c>
      <x:c r="K1012" s="21">
        <x:v>3.7340181182685894E-2</x:v>
      </x:c>
      <x:c r="L1012" s="21">
        <x:v>4.53414251505877E-2</x:v>
      </x:c>
      <x:c r="M1012" s="22">
        <x:v>-1.3808562887666298E-2</x:v>
      </x:c>
      <x:c r="N1012" s="22">
        <x:v>0.10954881943127215</x:v>
      </x:c>
      <x:c r="O1012" s="13">
        <x:v>1.1276220997161785</x:v>
      </x:c>
      <x:c r="P1012" s="26" t="n">
        <x:v>1.6609</x:v>
      </x:c>
      <x:c r="Q1012" s="26" t="n">
        <x:v>1.7414</x:v>
      </x:c>
    </x:row>
    <x:row r="1013">
      <x:c r="A1013" s="9">
        <x:v>45356</x:v>
      </x:c>
      <x:c r="B1013" s="8">
        <x:v>37.016574585634999</x:v>
      </x:c>
      <x:c r="C1013" s="8">
        <x:v>21.623155505107999</x:v>
      </x:c>
      <x:c r="D1013" s="8">
        <x:v>24.615384615385</x:v>
      </x:c>
      <x:c r="E1013" s="8">
        <x:v>150.29296875</x:v>
      </x:c>
      <x:c r="F1013" s="23">
        <x:v>1.5838702086403198</x:v>
      </x:c>
      <x:c r="G1013" s="18">
        <x:v>6.8574168797953999E-2</x:v>
      </x:c>
      <x:c r="H1013" s="18">
        <x:v>8.9566501607157997E-2</x:v>
      </x:c>
      <x:c r="I1013" s="18">
        <x:v>0.26839204409298001</x:v>
      </x:c>
      <x:c r="J1013" s="18">
        <x:v>0.40611928589576002</x:v>
      </x:c>
      <x:c r="K1013" s="21">
        <x:v>3.7575913527006399E-2</x:v>
      </x:c>
      <x:c r="L1013" s="21">
        <x:v>4.809894926785141E-2</x:v>
      </x:c>
      <x:c r="M1013" s="22">
        <x:v>-1.3808562887666298E-2</x:v>
      </x:c>
      <x:c r="N1013" s="22">
        <x:v>0.1164584974283851</x:v>
      </x:c>
      <x:c r="O1013" s="13">
        <x:v>1.1209729725513611</x:v>
      </x:c>
      <x:c r="P1013" s="26" t="n">
        <x:v>1.6621</x:v>
      </x:c>
      <x:c r="Q1013" s="26" t="n">
        <x:v>1.7676</x:v>
      </x:c>
    </x:row>
    <x:row r="1014">
      <x:c r="A1014" s="9">
        <x:v>45357</x:v>
      </x:c>
      <x:c r="B1014" s="8">
        <x:v>36.771025168815001</x:v>
      </x:c>
      <x:c r="C1014" s="8">
        <x:v>20.942111237230002</x:v>
      </x:c>
      <x:c r="D1014" s="8">
        <x:v>24</x:v>
      </x:c>
      <x:c r="E1014" s="8">
        <x:v>147.71484375</x:v>
      </x:c>
      <x:c r="F1014" s="23">
        <x:v>1.5735699503901124</x:v>
      </x:c>
      <x:c r="G1014" s="18">
        <x:v>7.2250639386189003E-2</x:v>
      </x:c>
      <x:c r="H1014" s="18">
        <x:v>9.3736426027277997E-2</x:v>
      </x:c>
      <x:c r="I1014" s="18">
        <x:v>0.26383896477354002</x:v>
      </x:c>
      <x:c r="J1014" s="18">
        <x:v>0.39269571274691001</x:v>
      </x:c>
      <x:c r="K1014" s="21">
        <x:v>2.5435697794496948E-2</x:v>
      </x:c>
      <x:c r="L1014" s="21">
        <x:v>3.8147883975100383E-2</x:v>
      </x:c>
      <x:c r="M1014" s="22">
        <x:v>-1.3808562887666298E-2</x:v>
      </x:c>
      <x:c r="N1014" s="22">
        <x:v>9.5487018595040718E-2</x:v>
      </x:c>
      <x:c r="O1014" s="13">
        <x:v>1.1220944364943559</x:v>
      </x:c>
      <x:c r="P1014" s="26" t="n">
        <x:v>1.6656</x:v>
      </x:c>
      <x:c r="Q1014" s="26" t="n">
        <x:v>1.7792</x:v>
      </x:c>
    </x:row>
    <x:row r="1015">
      <x:c r="A1015" s="9">
        <x:v>45358</x:v>
      </x:c>
      <x:c r="B1015" s="8">
        <x:v>34.683855125843998</x:v>
      </x:c>
      <x:c r="C1015" s="8">
        <x:v>18.785471055618999</x:v>
      </x:c>
      <x:c r="D1015" s="8">
        <x:v>22</x:v>
      </x:c>
      <x:c r="E1015" s="8">
        <x:v>143.037109375</x:v>
      </x:c>
      <x:c r="F1015" s="23">
        <x:v>1.5462660888911575</x:v>
      </x:c>
      <x:c r="G1015" s="18">
        <x:v>6.9533248081840998E-2</x:v>
      </x:c>
      <x:c r="H1015" s="18">
        <x:v>8.9827121883415989E-2</x:v>
      </x:c>
      <x:c r="I1015" s="18">
        <x:v>0.26132278936017</x:v>
      </x:c>
      <x:c r="J1015" s="18">
        <x:v>0.39344146684074</x:v>
      </x:c>
      <x:c r="K1015" s="21">
        <x:v>2.8264485926343896E-2</x:v>
      </x:c>
      <x:c r="L1015" s="21">
        <x:v>3.8747345739733152E-2</x:v>
      </x:c>
      <x:c r="M1015" s="22">
        <x:v>-1.3808562887666298E-2</x:v>
      </x:c>
      <x:c r="N1015" s="22">
        <x:v>0.10942759701026938</x:v>
      </x:c>
      <x:c r="O1015" s="13">
        <x:v>1.1115517935666375</x:v>
      </x:c>
      <x:c r="P1015" s="26" t="n">
        <x:v>1.6657</x:v>
      </x:c>
      <x:c r="Q1015" s="26" t="n">
        <x:v>1.7977</x:v>
      </x:c>
    </x:row>
    <x:row r="1016">
      <x:c r="A1016" s="9">
        <x:v>45359</x:v>
      </x:c>
      <x:c r="B1016" s="8">
        <x:v>36.648250460405002</x:v>
      </x:c>
      <x:c r="C1016" s="8">
        <x:v>22.928490351872998</x:v>
      </x:c>
      <x:c r="D1016" s="8">
        <x:v>28.153846153846001</x:v>
      </x:c>
      <x:c r="E1016" s="8">
        <x:v>150.05859375</x:v>
      </x:c>
      <x:c r="F1016" s="23">
        <x:v>1.59447295179031</x:v>
      </x:c>
      <x:c r="G1016" s="18">
        <x:v>6.4737851662403992E-2</x:v>
      </x:c>
      <x:c r="H1016" s="18">
        <x:v>8.1661019894015002E-2</x:v>
      </x:c>
      <x:c r="I1016" s="18">
        <x:v>0.24658519051041999</x:v>
      </x:c>
      <x:c r="J1016" s="18">
        <x:v>0.37144172199861997</x:v>
      </x:c>
      <x:c r="K1016" s="21">
        <x:v>1.518134081655198E-2</x:v>
      </x:c>
      <x:c r="L1016" s="21">
        <x:v>2.6158648682633068E-2</x:v>
      </x:c>
      <x:c r="M1016" s="22">
        <x:v>-1.3808562887666298E-2</x:v>
      </x:c>
      <x:c r="N1016" s="22">
        <x:v>0.10045713785612165</x:v>
      </x:c>
      <x:c r="O1016" s="13">
        <x:v>1.1206574537212783</x:v>
      </x:c>
      <x:c r="P1016" s="26" t="n">
        <x:v>1.6655</x:v>
      </x:c>
      <x:c r="Q1016" s="26" t="n">
        <x:v>1.8005</x:v>
      </x:c>
    </x:row>
    <x:row r="1017">
      <x:c r="A1017" s="9">
        <x:v>45362</x:v>
      </x:c>
      <x:c r="B1017" s="8">
        <x:v>38.551258440761003</x:v>
      </x:c>
      <x:c r="C1017" s="8">
        <x:v>23.098751418841999</x:v>
      </x:c>
      <x:c r="D1017" s="8">
        <x:v>27.692307692307999</x:v>
      </x:c>
      <x:c r="E1017" s="8">
        <x:v>151.7578125</x:v>
      </x:c>
      <x:c r="F1017" s="23">
        <x:v>1.6027503251297777</x:v>
      </x:c>
      <x:c r="G1017" s="18">
        <x:v>6.8414322250638995E-2</x:v>
      </x:c>
      <x:c r="H1017" s="18">
        <x:v>8.4354096082008001E-2</x:v>
      </x:c>
      <x:c r="I1017" s="18">
        <x:v>0.26216151449795999</x:v>
      </x:c>
      <x:c r="J1017" s="18">
        <x:v>0.38728899583668996</x:v>
      </x:c>
      <x:c r="K1017" s="21">
        <x:v>2.4846366933695574E-2</x:v>
      </x:c>
      <x:c r="L1017" s="21">
        <x:v>3.9466699857280574E-2</x:v>
      </x:c>
      <x:c r="M1017" s="22">
        <x:v>-1.5670081959397675E-2</x:v>
      </x:c>
      <x:c r="N1017" s="22">
        <x:v>0.11439771627135165</x:v>
      </x:c>
      <x:c r="O1017" s="13">
        <x:v>1.1372633424341663</x:v>
      </x:c>
      <x:c r="P1017" s="26" t="n">
        <x:v>1.6643</x:v>
      </x:c>
      <x:c r="Q1017" s="26" t="n">
        <x:v>1.8058</x:v>
      </x:c>
    </x:row>
    <x:row r="1018">
      <x:c r="A1018" s="9">
        <x:v>45363</x:v>
      </x:c>
      <x:c r="B1018" s="8">
        <x:v>38.182934315531</x:v>
      </x:c>
      <x:c r="C1018" s="8">
        <x:v>21.566401816117999</x:v>
      </x:c>
      <x:c r="D1018" s="8">
        <x:v>25.692307692307999</x:v>
      </x:c>
      <x:c r="E1018" s="8">
        <x:v>151.81640625</x:v>
      </x:c>
      <x:c r="F1018" s="23">
        <x:v>1.5931451251848925</x:v>
      </x:c>
      <x:c r="G1018" s="18">
        <x:v>7.7525575447569994E-2</x:v>
      </x:c>
      <x:c r="H1018" s="18">
        <x:v>0.10242376856919</x:v>
      </x:c>
      <x:c r="I1018" s="18">
        <x:v>0.27869638150011999</x:v>
      </x:c>
      <x:c r="J1018" s="18">
        <x:v>0.41954285904461996</x:v>
      </x:c>
      <x:c r="K1018" s="21">
        <x:v>4.3469222135020802E-2</x:v>
      </x:c>
      <x:c r="L1018" s="21">
        <x:v>5.5052705737485885E-2</x:v>
      </x:c>
      <x:c r="M1018" s="22">
        <x:v>-1.5670081959397675E-2</x:v>
      </x:c>
      <x:c r="N1018" s="22">
        <x:v>0.13706630899872119</x:v>
      </x:c>
      <x:c r="O1018" s="13">
        <x:v>1.142685996839381</x:v>
      </x:c>
      <x:c r="P1018" s="26" t="n">
        <x:v>1.6612</x:v>
      </x:c>
      <x:c r="Q1018" s="26" t="n">
        <x:v>1.799</x:v>
      </x:c>
    </x:row>
    <x:row r="1019">
      <x:c r="A1019" s="9">
        <x:v>45364</x:v>
      </x:c>
      <x:c r="B1019" s="8">
        <x:v>38.551258440761003</x:v>
      </x:c>
      <x:c r="C1019" s="8">
        <x:v>21.850170261066999</x:v>
      </x:c>
      <x:c r="D1019" s="8">
        <x:v>26.615384615385</x:v>
      </x:c>
      <x:c r="E1019" s="8">
        <x:v>152.431640625</x:v>
      </x:c>
      <x:c r="F1019" s="23">
        <x:v>1.5986211348555326</x:v>
      </x:c>
      <x:c r="G1019" s="18">
        <x:v>7.7765345268542008E-2</x:v>
      </x:c>
      <x:c r="H1019" s="18">
        <x:v>0.10928676917731001</x:v>
      </x:c>
      <x:c r="I1019" s="18">
        <x:v>0.27450275581117001</x:v>
      </x:c>
      <x:c r="J1019" s="18">
        <x:v>0.42989019665285999</x:v>
      </x:c>
      <x:c r="K1019" s="21">
        <x:v>5.160198801408078E-2</x:v>
      </x:c>
      <x:c r="L1019" s="21">
        <x:v>6.1407000442499138E-2</x:v>
      </x:c>
      <x:c r="M1019" s="22">
        <x:v>-1.5670081959397675E-2</x:v>
      </x:c>
      <x:c r="N1019" s="22">
        <x:v>0.15270400130798367</x:v>
      </x:c>
      <x:c r="O1019" s="13">
        <x:v>1.144002394094277</x:v>
      </x:c>
      <x:c r="P1019" s="26" t="n">
        <x:v>1.6606</x:v>
      </x:c>
      <x:c r="Q1019" s="26" t="n">
        <x:v>1.7968</x:v>
      </x:c>
    </x:row>
    <x:row r="1020">
      <x:c r="A1020" s="9">
        <x:v>45365</x:v>
      </x:c>
      <x:c r="B1020" s="8">
        <x:v>37.507673419276003</x:v>
      </x:c>
      <x:c r="C1020" s="8">
        <x:v>21.339387060159002</x:v>
      </x:c>
      <x:c r="D1020" s="8">
        <x:v>26.307692307692001</x:v>
      </x:c>
      <x:c r="E1020" s="8">
        <x:v>150.99609375</x:v>
      </x:c>
      <x:c r="F1020" s="23">
        <x:v>1.5903771163428175</x:v>
      </x:c>
      <x:c r="G1020" s="18">
        <x:v>7.6086956521738996E-2</x:v>
      </x:c>
      <x:c r="H1020" s="18">
        <x:v>0.10728868039267001</x:v>
      </x:c>
      <x:c r="I1020" s="18">
        <x:v>0.27162712676730999</x:v>
      </x:c>
      <x:c r="J1020" s="18">
        <x:v>0.43147492408297</x:v>
      </x:c>
      <x:c r="K1020" s="21">
        <x:v>5.4666508490248233E-2</x:v>
      </x:c>
      <x:c r="L1020" s="21">
        <x:v>6.6082802206563152E-2</x:v>
      </x:c>
      <x:c r="M1020" s="22">
        <x:v>-1.5670081959397675E-2</x:v>
      </x:c>
      <x:c r="N1020" s="22">
        <x:v>0.16046223625211331</x:v>
      </x:c>
      <x:c r="O1020" s="13">
        <x:v>1.1391544874141692</x:v>
      </x:c>
      <x:c r="P1020" s="26" t="n">
        <x:v>1.6596</x:v>
      </x:c>
      <x:c r="Q1020" s="26" t="n">
        <x:v>1.7987</x:v>
      </x:c>
    </x:row>
    <x:row r="1021">
      <x:c r="A1021" s="9">
        <x:v>45366</x:v>
      </x:c>
      <x:c r="B1021" s="8">
        <x:v>39.349294045427001</x:v>
      </x:c>
      <x:c r="C1021" s="8">
        <x:v>23.66628830874</x:v>
      </x:c>
      <x:c r="D1021" s="8">
        <x:v>29.769230769231001</x:v>
      </x:c>
      <x:c r="E1021" s="8">
        <x:v>159.00390625</x:v>
      </x:c>
      <x:c r="F1021" s="23">
        <x:v>1.629471798433495</x:v>
      </x:c>
      <x:c r="G1021" s="18">
        <x:v>7.2090792838874998E-2</x:v>
      </x:c>
      <x:c r="H1021" s="18">
        <x:v>0.10659369298931001</x:v>
      </x:c>
      <x:c r="I1021" s="18">
        <x:v>0.26551641504912998</x:v>
      </x:c>
      <x:c r="J1021" s="18">
        <x:v>0.42336484860189005</x:v>
      </x:c>
      <x:c r="K1021" s="21">
        <x:v>4.8773199882233831E-2</x:v>
      </x:c>
      <x:c r="L1021" s="21">
        <x:v>5.8529583972308785E-2</x:v>
      </x:c>
      <x:c r="M1021" s="22">
        <x:v>-1.5670081959397675E-2</x:v>
      </x:c>
      <x:c r="N1021" s="22">
        <x:v>0.15403744793900453</x:v>
      </x:c>
      <x:c r="O1021" s="13">
        <x:v>1.1498801137419106</x:v>
      </x:c>
      <x:c r="P1021" s="26" t="n">
        <x:v>1.6607</x:v>
      </x:c>
      <x:c r="Q1021" s="26" t="n">
        <x:v>1.8048</x:v>
      </x:c>
    </x:row>
    <x:row r="1022">
      <x:c r="A1022" s="9">
        <x:v>45369</x:v>
      </x:c>
      <x:c r="B1022" s="8">
        <x:v>41.006752608962998</x:v>
      </x:c>
      <x:c r="C1022" s="8">
        <x:v>26.560726447219</x:v>
      </x:c>
      <x:c r="D1022" s="8">
        <x:v>33.307692307692001</x:v>
      </x:c>
      <x:c r="E1022" s="8">
        <x:v>167.490234375</x:v>
      </x:c>
      <x:c r="F1022" s="23">
        <x:v>1.6709135143471849</x:v>
      </x:c>
      <x:c r="G1022" s="18">
        <x:v>7.9443734015344991E-2</x:v>
      </x:c>
      <x:c r="H1022" s="18">
        <x:v>0.1097211363044</x:v>
      </x:c>
      <x:c r="I1022" s="18">
        <x:v>0.27641984184039997</x:v>
      </x:c>
      <x:c r="J1022" s="18">
        <x:v>0.43585622917203998</x:v>
      </x:c>
      <x:c r="K1022" s="21">
        <x:v>6.1738478819865383E-2</x:v>
      </x:c>
      <x:c r="L1022" s="21">
        <x:v>7.2916666323271873E-2</x:v>
      </x:c>
      <x:c r="M1022" s="22">
        <x:v>-9.1547652083404651E-3</x:v>
      </x:c>
      <x:c r="N1022" s="22">
        <x:v>0.17209958866830277</x:v>
      </x:c>
      <x:c r="O1022" s="13">
        <x:v>1.1641038347989849</x:v>
      </x:c>
      <x:c r="P1022" s="26" t="n">
        <x:v>1.6624</x:v>
      </x:c>
      <x:c r="Q1022" s="26" t="n">
        <x:v>1.7918</x:v>
      </x:c>
    </x:row>
    <x:row r="1023">
      <x:c r="A1023" s="9">
        <x:v>45370</x:v>
      </x:c>
      <x:c r="B1023" s="8">
        <x:v>41.129527317372997</x:v>
      </x:c>
      <x:c r="C1023" s="8">
        <x:v>25.141884222474001</x:v>
      </x:c>
      <x:c r="D1023" s="8">
        <x:v>32.153846153845997</x:v>
      </x:c>
      <x:c r="E1023" s="8">
        <x:v>167.890625</x:v>
      </x:c>
      <x:c r="F1023" s="23">
        <x:v>1.6657897067342324</x:v>
      </x:c>
      <x:c r="G1023" s="18">
        <x:v>8.9354219948848998E-2</x:v>
      </x:c>
      <x:c r="H1023" s="18">
        <x:v>0.11806098514464</x:v>
      </x:c>
      <x:c r="I1023" s="18">
        <x:v>0.29163671219746001</x:v>
      </x:c>
      <x:c r="J1023" s="18">
        <x:v>0.45515261559762998</x:v>
      </x:c>
      <x:c r="K1023" s="21">
        <x:v>7.8239742922305622E-2</x:v>
      </x:c>
      <x:c r="L1023" s="21">
        <x:v>9.1499981026602173E-2</x:v>
      </x:c>
      <x:c r="M1023" s="22">
        <x:v>-9.1547652083404651E-3</x:v>
      </x:c>
      <x:c r="N1023" s="22">
        <x:v>0.19804118676273363</x:v>
      </x:c>
      <x:c r="O1023" s="13">
        <x:v>1.1587458633770835</x:v>
      </x:c>
      <x:c r="P1023" s="26" t="n">
        <x:v>1.6637</x:v>
      </x:c>
      <x:c r="Q1023" s="26" t="n">
        <x:v>1.7945</x:v>
      </x:c>
    </x:row>
    <x:row r="1024">
      <x:c r="A1024" s="9">
        <x:v>45371</x:v>
      </x:c>
      <x:c r="B1024" s="8">
        <x:v>42.664211172498</x:v>
      </x:c>
      <x:c r="C1024" s="8">
        <x:v>25.368898978434</x:v>
      </x:c>
      <x:c r="D1024" s="8">
        <x:v>31.461538461538002</x:v>
      </x:c>
      <x:c r="E1024" s="8">
        <x:v>167.587890625</x:v>
      </x:c>
      <x:c r="F1024" s="23">
        <x:v>1.6677063480936749</x:v>
      </x:c>
      <x:c r="G1024" s="18">
        <x:v>8.4958439897697996E-2</x:v>
      </x:c>
      <x:c r="H1024" s="18">
        <x:v>0.11085049083485</x:v>
      </x:c>
      <x:c r="I1024" s="18">
        <x:v>0.28025401389887</x:v>
      </x:c>
      <x:c r="J1024" s="18">
        <x:v>0.44760185564834998</x:v>
      </x:c>
      <x:c r="K1024" s="21">
        <x:v>7.4703757757496936E-2</x:v>
      </x:c>
      <x:c r="L1024" s="21">
        <x:v>8.5984932792065427E-2</x:v>
      </x:c>
      <x:c r="M1024" s="22">
        <x:v>-9.1547652083404651E-3</x:v>
      </x:c>
      <x:c r="N1024" s="22">
        <x:v>0.19476818139567786</x:v>
      </x:c>
      <x:c r="O1024" s="13">
        <x:v>1.1655955749170228</x:v>
      </x:c>
      <x:c r="P1024" s="26" t="n">
        <x:v>1.6632</x:v>
      </x:c>
      <x:c r="Q1024" s="26" t="n">
        <x:v>1.7982</x:v>
      </x:c>
    </x:row>
    <x:row r="1025">
      <x:c r="A1025" s="9">
        <x:v>45372</x:v>
      </x:c>
      <x:c r="B1025" s="8">
        <x:v>42.173112338857997</x:v>
      </x:c>
      <x:c r="C1025" s="8">
        <x:v>25.141884222474001</x:v>
      </x:c>
      <x:c r="D1025" s="8">
        <x:v>30.923076923077002</x:v>
      </x:c>
      <x:c r="E1025" s="8">
        <x:v>165.263671875</x:v>
      </x:c>
      <x:c r="F1025" s="23">
        <x:v>1.6587543633985224</x:v>
      </x:c>
      <x:c r="G1025" s="18">
        <x:v>9.0952685421995E-2</x:v>
      </x:c>
      <x:c r="H1025" s="18">
        <x:v>0.11510728868039</x:v>
      </x:c>
      <x:c r="I1025" s="18">
        <x:v>0.28145219266714999</x:v>
      </x:c>
      <x:c r="J1025" s="18">
        <x:v>0.45571193112942998</x:v>
      </x:c>
      <x:c r="K1025" s="21">
        <x:v>8.4722382391121398E-2</x:v>
      </x:c>
      <x:c r="L1025" s="21">
        <x:v>9.6415567496515475E-2</x:v>
      </x:c>
      <x:c r="M1025" s="22">
        <x:v>-9.1547652083404651E-3</x:v>
      </x:c>
      <x:c r="N1025" s="22">
        <x:v>0.20955731675792033</x:v>
      </x:c>
      <x:c r="O1025" s="13">
        <x:v>1.1639531464607467</x:v>
      </x:c>
      <x:c r="P1025" s="26" t="n">
        <x:v>1.6637</x:v>
      </x:c>
      <x:c r="Q1025" s="26" t="n">
        <x:v>1.8317</x:v>
      </x:c>
    </x:row>
    <x:row r="1026">
      <x:c r="A1026" s="9">
        <x:v>45373</x:v>
      </x:c>
      <x:c r="B1026" s="8">
        <x:v>42.602823818292997</x:v>
      </x:c>
      <x:c r="C1026" s="8">
        <x:v>25.595913734393001</x:v>
      </x:c>
      <x:c r="D1026" s="8">
        <x:v>32.076923076923002</x:v>
      </x:c>
      <x:c r="E1026" s="8">
        <x:v>167.451171875</x:v>
      </x:c>
      <x:c r="F1026" s="23">
        <x:v>1.6693170812615223</x:v>
      </x:c>
      <x:c r="G1026" s="18">
        <x:v>9.0792838874679996E-2</x:v>
      </x:c>
      <x:c r="H1026" s="18">
        <x:v>0.11189297193988</x:v>
      </x:c>
      <x:c r="I1026" s="18">
        <x:v>0.27462257368799003</x:v>
      </x:c>
      <x:c r="J1026" s="18">
        <x:v>0.44769507496795002</x:v>
      </x:c>
      <x:c r="K1026" s="21">
        <x:v>8.5311713251922772E-2</x:v>
      </x:c>
      <x:c r="L1026" s="21">
        <x:v>9.5816105731892254E-2</x:v>
      </x:c>
      <x:c r="M1026" s="22">
        <x:v>-9.1547652083404651E-3</x:v>
      </x:c>
      <x:c r="N1026" s="22">
        <x:v>0.21464865843999803</x:v>
      </x:c>
      <x:c r="O1026" s="13">
        <x:v>1.1505154251193503</x:v>
      </x:c>
      <x:c r="P1026" s="26" t="n">
        <x:v>1.6634</x:v>
      </x:c>
      <x:c r="Q1026" s="26" t="n">
        <x:v>1.8192</x:v>
      </x:c>
    </x:row>
    <x:row r="1027">
      <x:c r="A1027" s="9">
        <x:v>45376</x:v>
      </x:c>
      <x:c r="B1027" s="8">
        <x:v>39.533456108042003</x:v>
      </x:c>
      <x:c r="C1027" s="8">
        <x:v>22.020431328036</x:v>
      </x:c>
      <x:c r="D1027" s="8">
        <x:v>27.923076923077002</x:v>
      </x:c>
      <x:c r="E1027" s="8">
        <x:v>160.72265625</x:v>
      </x:c>
      <x:c r="F1027" s="23">
        <x:v>1.6254990515228875</x:v>
      </x:c>
      <x:c r="G1027" s="18">
        <x:v>7.3929028132992E-2</x:v>
      </x:c>
      <x:c r="H1027" s="18">
        <x:v>0.10077317348622999</x:v>
      </x:c>
      <x:c r="I1027" s="18">
        <x:v>0.25533189551881003</x:v>
      </x:c>
      <x:c r="J1027" s="18">
        <x:v>0.42327162935946</x:v>
      </x:c>
      <x:c r="K1027" s="21">
        <x:v>7.364296220805433E-2</x:v>
      </x:c>
      <x:c r="L1027" s="21">
        <x:v>8.2148377498474368E-2</x:v>
      </x:c>
      <x:c r="M1027" s="22">
        <x:v>-7.5000815890245986E-3</x:v>
      </x:c>
      <x:c r="N1027" s="22">
        <x:v>0.2025264163398075</x:v>
      </x:c>
      <x:c r="O1027" s="13">
        <x:v>1.1347199202538314</x:v>
      </x:c>
      <x:c r="P1027" s="26" t="n">
        <x:v>1.6628</x:v>
      </x:c>
      <x:c r="Q1027" s="26" t="n">
        <x:v>1.8194</x:v>
      </x:c>
    </x:row>
    <x:row r="1028">
      <x:c r="A1028" s="9">
        <x:v>45377</x:v>
      </x:c>
      <x:c r="B1028" s="8">
        <x:v>39.349294045427001</x:v>
      </x:c>
      <x:c r="C1028" s="8">
        <x:v>20.658342792281001</x:v>
      </x:c>
      <x:c r="D1028" s="8">
        <x:v>26.846153846153999</x:v>
      </x:c>
      <x:c r="E1028" s="8">
        <x:v>157.705078125</x:v>
      </x:c>
      <x:c r="F1028" s="23">
        <x:v>1.6113971720221549</x:v>
      </x:c>
      <x:c r="G1028" s="18">
        <x:v>6.6656010230179003E-2</x:v>
      </x:c>
      <x:c r="H1028" s="18">
        <x:v>9.5387021110241998E-2</x:v>
      </x:c>
      <x:c r="I1028" s="18">
        <x:v>0.23951593577762001</x:v>
      </x:c>
      <x:c r="J1028" s="18">
        <x:v>0.40136510375976997</x:v>
      </x:c>
      <x:c r="K1028" s="21">
        <x:v>5.2073452702722012E-2</x:v>
      </x:c>
      <x:c r="L1028" s="21">
        <x:v>5.8409691619382142E-2</x:v>
      </x:c>
      <x:c r="M1028" s="22">
        <x:v>-1.3808562887666298E-2</x:v>
      </x:c>
      <x:c r="N1028" s="22">
        <x:v>0.17816070971840303</x:v>
      </x:c>
      <x:c r="O1028" s="13">
        <x:v>1.1351530390441142</x:v>
      </x:c>
      <x:c r="P1028" s="26" t="n">
        <x:v>1.6628</x:v>
      </x:c>
      <x:c r="Q1028" s="26" t="n">
        <x:v>1.8238</x:v>
      </x:c>
    </x:row>
    <x:row r="1029">
      <x:c r="A1029" s="9">
        <x:v>45378</x:v>
      </x:c>
      <x:c r="B1029" s="8">
        <x:v>35.972989564149998</x:v>
      </x:c>
      <x:c r="C1029" s="8">
        <x:v>17.763904653802999</x:v>
      </x:c>
      <x:c r="D1029" s="8">
        <x:v>23.615384615385</x:v>
      </x:c>
      <x:c r="E1029" s="8">
        <x:v>150.46875</x:v>
      </x:c>
      <x:c r="F1029" s="23">
        <x:v>1.569552572083345</x:v>
      </x:c>
      <x:c r="G1029" s="18">
        <x:v>7.049232736572901E-2</x:v>
      </x:c>
      <x:c r="H1029" s="18">
        <x:v>0.101555034315</x:v>
      </x:c>
      <x:c r="I1029" s="18">
        <x:v>0.23580158159597001</x:v>
      </x:c>
      <x:c r="J1029" s="18">
        <x:v>0.40136510375976997</x:v>
      </x:c>
      <x:c r="K1029" s="21">
        <x:v>5.1484121841920416E-2</x:v>
      </x:c>
      <x:c r="L1029" s="21">
        <x:v>5.5532275149192012E-2</x:v>
      </x:c>
      <x:c r="M1029" s="22">
        <x:v>-1.4015398340080809E-2</x:v>
      </x:c>
      <x:c r="N1029" s="22">
        <x:v>0.17900926666541261</x:v>
      </x:c>
      <x:c r="O1029" s="13">
        <x:v>1.1101787516262551</x:v>
      </x:c>
      <x:c r="P1029" s="26" t="n">
        <x:v>1.6646</x:v>
      </x:c>
      <x:c r="Q1029" s="26" t="n">
        <x:v>1.8356</x:v>
      </x:c>
    </x:row>
    <x:row r="1030">
      <x:c r="A1030" s="9">
        <x:v>45379</x:v>
      </x:c>
      <x:c r="B1030" s="8">
        <x:v>37.507673419276003</x:v>
      </x:c>
      <x:c r="C1030" s="8">
        <x:v>19.693530079455002</x:v>
      </x:c>
      <x:c r="D1030" s="8">
        <x:v>25.461538461538002</x:v>
      </x:c>
      <x:c r="E1030" s="8">
        <x:v>155.3515625</x:v>
      </x:c>
      <x:c r="F1030" s="23">
        <x:v>1.5950357611506725</x:v>
      </x:c>
      <x:c r="G1030" s="18">
        <x:v>5.7624680306904999E-2</x:v>
      </x:c>
      <x:c r="H1030" s="18">
        <x:v>8.9566501607157997E-2</x:v>
      </x:c>
      <x:c r="I1030" s="18">
        <x:v>0.20920201294033</x:v>
      </x:c>
      <x:c r="J1030" s="18">
        <x:v>0.36678075910506996</x:v>
      </x:c>
      <x:c r="K1030" s="21">
        <x:v>2.225331114616913E-2</x:v>
      </x:c>
      <x:c r="L1030" s="21">
        <x:v>2.1482846918567944E-2</x:v>
      </x:c>
      <x:c r="M1030" s="22">
        <x:v>-2.6425525484950807E-2</x:v>
      </x:c>
      <x:c r="N1030" s="22">
        <x:v>0.14094542647079122</x:v>
      </x:c>
      <x:c r="O1030" s="13">
        <x:v>1.124881561349105</x:v>
      </x:c>
      <x:c r="P1030" s="26" t="n">
        <x:v>1.6647</x:v>
      </x:c>
      <x:c r="Q1030" s="26" t="n">
        <x:v>1.8451</x:v>
      </x:c>
    </x:row>
    <x:row r="1031">
      <x:c r="A1031" s="9">
        <x:v>45380</x:v>
      </x:c>
      <x:c r="B1031" s="8">
        <x:v>37.384898710865997</x:v>
      </x:c>
      <x:c r="C1031" s="8">
        <x:v>19.977298524403999</x:v>
      </x:c>
      <x:c r="D1031" s="8">
        <x:v>24.692307692307999</x:v>
      </x:c>
      <x:c r="E1031" s="8">
        <x:v>155.17578125</x:v>
      </x:c>
      <x:c r="F1031" s="23">
        <x:v>1.593075715443945</x:v>
      </x:c>
      <x:c r="G1031" s="18">
        <x:v>6.4498081841432006E-2</x:v>
      </x:c>
      <x:c r="H1031" s="18">
        <x:v>9.3302058900182006E-2</x:v>
      </x:c>
      <x:c r="I1031" s="18">
        <x:v>0.22094416486939999</x:v>
      </x:c>
      <x:c r="J1031" s="18">
        <x:v>0.38216193665378001</x:v>
      </x:c>
      <x:c r="K1031" s="21">
        <x:v>4.1701229552616681E-2</x:v>
      </x:c>
      <x:c r="L1031" s="21">
        <x:v>4.2344116327470926E-2</x:v>
      </x:c>
      <x:c r="M1031" s="22">
        <x:v>-1.7635018757335308E-2</x:v>
      </x:c>
      <x:c r="N1031" s="22">
        <x:v>0.17173592140529426</x:v>
      </x:c>
      <x:c r="O1031" s="13">
        <x:v>1.1369340996974524</x:v>
      </x:c>
      <x:c r="P1031" s="26" t="n">
        <x:v>1.6656</x:v>
      </x:c>
      <x:c r="Q1031" s="26" t="n">
        <x:v>1.8754</x:v>
      </x:c>
    </x:row>
    <x:row r="1032">
      <x:c r="A1032" s="9">
        <x:v>45383</x:v>
      </x:c>
      <x:c r="B1032" s="8">
        <x:v>39.656230816452002</x:v>
      </x:c>
      <x:c r="C1032" s="8">
        <x:v>22.644721906924001</x:v>
      </x:c>
      <x:c r="D1032" s="8">
        <x:v>28.307692307692001</x:v>
      </x:c>
      <x:c r="E1032" s="8">
        <x:v>161.572265625</x:v>
      </x:c>
      <x:c r="F1032" s="23">
        <x:v>1.6304522766401699</x:v>
      </x:c>
      <x:c r="G1032" s="18">
        <x:v>7.5207800511508993E-2</x:v>
      </x:c>
      <x:c r="H1032" s="18">
        <x:v>9.9470072104943005E-2</x:v>
      </x:c>
      <x:c r="I1032" s="18">
        <x:v>0.23927630002396</x:v>
      </x:c>
      <x:c r="J1032" s="18">
        <x:v>0.39539907124060003</x:v>
      </x:c>
      <x:c r="K1032" s="21">
        <x:v>5.4666508490248233E-2</x:v>
      </x:c>
      <x:c r="L1032" s="21">
        <x:v>5.4693028678717948E-2</x:v>
      </x:c>
      <x:c r="M1032" s="22">
        <x:v>-1.194704381593592E-2</x:v>
      </x:c>
      <x:c r="N1032" s="22">
        <x:v>0.18870706034557738</x:v>
      </x:c>
      <x:c r="O1032" s="13">
        <x:v>1.1597235596358524</x:v>
      </x:c>
      <x:c r="P1032" s="26" t="n">
        <x:v>1.6649</x:v>
      </x:c>
      <x:c r="Q1032" s="26" t="n">
        <x:v>1.8965</x:v>
      </x:c>
    </x:row>
    <x:row r="1033">
      <x:c r="A1033" s="9">
        <x:v>45384</x:v>
      </x:c>
      <x:c r="B1033" s="8">
        <x:v>37.446286065071</x:v>
      </x:c>
      <x:c r="C1033" s="8">
        <x:v>20.431328036322</x:v>
      </x:c>
      <x:c r="D1033" s="8">
        <x:v>27</x:v>
      </x:c>
      <x:c r="E1033" s="8">
        <x:v>156.97265625</x:v>
      </x:c>
      <x:c r="F1033" s="23">
        <x:v>1.6046256758784825</x:v>
      </x:c>
      <x:c r="G1033" s="18">
        <x:v>9.2311381074169002E-2</x:v>
      </x:c>
      <x:c r="H1033" s="18">
        <x:v>0.11945095995135001</x:v>
      </x:c>
      <x:c r="I1033" s="18">
        <x:v>0.26551641504912998</x:v>
      </x:c>
      <x:c r="J1033" s="18">
        <x:v>0.42821225005747998</x:v>
      </x:c>
      <x:c r="K1033" s="21">
        <x:v>8.1657861914953722E-2</x:v>
      </x:c>
      <x:c r="L1033" s="21">
        <x:v>7.8551606910733041E-2</x:v>
      </x:c>
      <x:c r="M1033" s="22">
        <x:v>-9.8476483796838821E-4</x:v>
      </x:c>
      <x:c r="N1033" s="22">
        <x:v>0.21307276696697142</x:v>
      </x:c>
      <x:c r="O1033" s="13">
        <x:v>1.1569589893353416</x:v>
      </x:c>
      <x:c r="P1033" s="26" t="n">
        <x:v>1.666</x:v>
      </x:c>
      <x:c r="Q1033" s="26" t="n">
        <x:v>1.8968</x:v>
      </x:c>
    </x:row>
    <x:row r="1034">
      <x:c r="A1034" s="9">
        <x:v>45385</x:v>
      </x:c>
      <x:c r="B1034" s="8">
        <x:v>35.72744014733</x:v>
      </x:c>
      <x:c r="C1034" s="8">
        <x:v>18.671963677638999</x:v>
      </x:c>
      <x:c r="D1034" s="8">
        <x:v>24.692307692307999</x:v>
      </x:c>
      <x:c r="E1034" s="8">
        <x:v>151.3671875</x:v>
      </x:c>
      <x:c r="F1034" s="23">
        <x:v>1.5761472475431924</x:v>
      </x:c>
      <x:c r="G1034" s="18">
        <x:v>8.855498721227599E-2</x:v>
      </x:c>
      <x:c r="H1034" s="18">
        <x:v>0.11632351663626</x:v>
      </x:c>
      <x:c r="I1034" s="18">
        <x:v>0.26323987538941002</x:v>
      </x:c>
      <x:c r="J1034" s="18">
        <x:v>0.42401738345328999</x:v>
      </x:c>
      <x:c r="K1034" s="21">
        <x:v>8.2600791292236186E-2</x:v>
      </x:c>
      <x:c r="L1034" s="21">
        <x:v>7.3636020440819516E-2</x:v>
      </x:c>
      <x:c r="M1034" s="22">
        <x:v>-2.7428661834913992E-3</x:v>
      </x:c>
      <x:c r="N1034" s="22">
        <x:v>0.21004220644193161</x:v>
      </x:c>
      <x:c r="O1034" s="13">
        <x:v>1.1527274888971055</x:v>
      </x:c>
      <x:c r="P1034" s="26" t="n">
        <x:v>1.6673</x:v>
      </x:c>
      <x:c r="Q1034" s="26" t="n">
        <x:v>1.91</x:v>
      </x:c>
    </x:row>
    <x:row r="1035">
      <x:c r="A1035" s="9">
        <x:v>45390</x:v>
      </x:c>
      <x:c r="B1035" s="8">
        <x:v>34.806629834253997</x:v>
      </x:c>
      <x:c r="C1035" s="8">
        <x:v>18.331441543699999</x:v>
      </x:c>
      <x:c r="D1035" s="8">
        <x:v>25.846153846153999</x:v>
      </x:c>
      <x:c r="E1035" s="8">
        <x:v>152.783203125</x:v>
      </x:c>
      <x:c r="F1035" s="23">
        <x:v>1.5794185708727699</x:v>
      </x:c>
      <x:c r="G1035" s="18">
        <x:v>8.6077365728899999E-2</x:v>
      </x:c>
      <x:c r="H1035" s="18">
        <x:v>0.11319607332117</x:v>
      </x:c>
      <x:c r="I1035" s="18">
        <x:v>0.26240115025162003</x:v>
      </x:c>
      <x:c r="J1035" s="18">
        <x:v>0.42224621753831004</x:v>
      </x:c>
      <x:c r="K1035" s="21">
        <x:v>7.8711207610946632E-2</x:v>
      </x:c>
      <x:c r="L1035" s="21">
        <x:v>6.7641402794584637E-2</x:v>
      </x:c>
      <x:c r="M1035" s="22">
        <x:v>-7.7069170414389987E-3</x:v>
      </x:c>
      <x:c r="N1035" s="22">
        <x:v>0.19925341097275151</x:v>
      </x:c>
      <x:c r="O1035" s="13">
        <x:v>1.1355295769502156</x:v>
      </x:c>
      <x:c r="P1035" s="26" t="n">
        <x:v>1.6687</x:v>
      </x:c>
      <x:c r="Q1035" s="26" t="n">
        <x:v>1.9666</x:v>
      </x:c>
    </x:row>
    <x:row r="1036">
      <x:c r="A1036" s="9">
        <x:v>45391</x:v>
      </x:c>
      <x:c r="B1036" s="8">
        <x:v>35.666052793124997</x:v>
      </x:c>
      <x:c r="C1036" s="8">
        <x:v>18.104426787741001</x:v>
      </x:c>
      <x:c r="D1036" s="8">
        <x:v>24.846153846153999</x:v>
      </x:c>
      <x:c r="E1036" s="8">
        <x:v>153.10546875</x:v>
      </x:c>
      <x:c r="F1036" s="23">
        <x:v>1.57930525544255</x:v>
      </x:c>
      <x:c r="G1036" s="18">
        <x:v>7.9523657289002E-2</x:v>
      </x:c>
      <x:c r="H1036" s="18">
        <x:v>0.10259751542003</x:v>
      </x:c>
      <x:c r="I1036" s="18">
        <x:v>0.24622573687993998</x:v>
      </x:c>
      <x:c r="J1036" s="18">
        <x:v>0.39670414086622002</x:v>
      </x:c>
      <x:c r="K1036" s="21">
        <x:v>5.749529662209496E-2</x:v>
      </x:c>
      <x:c r="L1036" s="21">
        <x:v>5.0257011620506109E-2</x:v>
      </x:c>
      <x:c r="M1036" s="22">
        <x:v>-2.1151221448381552E-2</x:v>
      </x:c>
      <x:c r="N1036" s="22">
        <x:v>0.17258447835231405</x:v>
      </x:c>
      <x:c r="O1036" s="13">
        <x:v>1.1451215955300911</x:v>
      </x:c>
      <x:c r="P1036" s="26" t="n">
        <x:v>1.6698</x:v>
      </x:c>
      <x:c r="Q1036" s="26" t="n">
        <x:v>1.9714</x:v>
      </x:c>
    </x:row>
    <x:row r="1037">
      <x:c r="A1037" s="9">
        <x:v>45392</x:v>
      </x:c>
      <x:c r="B1037" s="8">
        <x:v>33.885819521179002</x:v>
      </x:c>
      <x:c r="C1037" s="8">
        <x:v>15.66401816118</x:v>
      </x:c>
      <x:c r="D1037" s="8">
        <x:v>22.230769230768999</x:v>
      </x:c>
      <x:c r="E1037" s="8">
        <x:v>147.607421875</x:v>
      </x:c>
      <x:c r="F1037" s="23">
        <x:v>1.5484700719703199</x:v>
      </x:c>
      <x:c r="G1037" s="18">
        <x:v>7.8964194373402005E-2</x:v>
      </x:c>
      <x:c r="H1037" s="18">
        <x:v>0.10277126227087001</x:v>
      </x:c>
      <x:c r="I1037" s="18">
        <x:v>0.25581116702612</x:v>
      </x:c>
      <x:c r="J1037" s="18">
        <x:v>0.41301751099364997</x:v>
      </x:c>
      <x:c r="K1037" s="21">
        <x:v>7.2700032830772088E-2</x:v>
      </x:c>
      <x:c r="L1037" s="21">
        <x:v>6.2845708677595313E-2</x:v>
      </x:c>
      <x:c r="M1037" s="22">
        <x:v>-1.3601727435251898E-2</x:v>
      </x:c>
      <x:c r="N1037" s="22">
        <x:v>0.18846461550357163</x:v>
      </x:c>
      <x:c r="O1037" s="13">
        <x:v>1.1291571811444323</x:v>
      </x:c>
      <x:c r="P1037" s="26" t="n">
        <x:v>1.6698</x:v>
      </x:c>
      <x:c r="Q1037" s="26" t="n">
        <x:v>1.9793</x:v>
      </x:c>
    </x:row>
    <x:row r="1038">
      <x:c r="A1038" s="9">
        <x:v>45393</x:v>
      </x:c>
      <x:c r="B1038" s="8">
        <x:v>34.376918354818997</x:v>
      </x:c>
      <x:c r="C1038" s="8">
        <x:v>15.777525539159999</x:v>
      </x:c>
      <x:c r="D1038" s="8">
        <x:v>22.846153846153999</x:v>
      </x:c>
      <x:c r="E1038" s="8">
        <x:v>147.5390625</x:v>
      </x:c>
      <x:c r="F1038" s="23">
        <x:v>1.5513491506003325</x:v>
      </x:c>
      <x:c r="G1038" s="18">
        <x:v>7.0172634271100001E-2</x:v>
      </x:c>
      <x:c r="H1038" s="18">
        <x:v>9.4778907132307993E-2</x:v>
      </x:c>
      <x:c r="I1038" s="18">
        <x:v>0.24562664749581001</x:v>
      </x:c>
      <x:c r="J1038" s="18">
        <x:v>0.39390756313009001</x:v>
      </x:c>
      <x:c r="K1038" s="21">
        <x:v>5.2073452702722012E-2</x:v>
      </x:c>
      <x:c r="L1038" s="21">
        <x:v>4.3303255150871633E-2</x:v>
      </x:c>
      <x:c r="M1038" s="22">
        <x:v>-2.6218690032536407E-2</x:v>
      </x:c>
      <x:c r="N1038" s="22">
        <x:v>0.15961367930509351</x:v>
      </x:c>
      <x:c r="O1038" s="13">
        <x:v>1.1336924399845973</x:v>
      </x:c>
      <x:c r="P1038" s="26" t="n">
        <x:v>1.6707</x:v>
      </x:c>
      <x:c r="Q1038" s="26" t="n">
        <x:v>1.9666</x:v>
      </x:c>
    </x:row>
    <x:row r="1039">
      <x:c r="A1039" s="9">
        <x:v>45394</x:v>
      </x:c>
      <x:c r="B1039" s="8">
        <x:v>34.990791896868998</x:v>
      </x:c>
      <x:c r="C1039" s="8">
        <x:v>18.104426787741001</x:v>
      </x:c>
      <x:c r="D1039" s="8">
        <x:v>26.307692307692001</x:v>
      </x:c>
      <x:c r="E1039" s="8">
        <x:v>153.984375</x:v>
      </x:c>
      <x:c r="F1039" s="23">
        <x:v>1.5834682149807549</x:v>
      </x:c>
      <x:c r="G1039" s="18">
        <x:v>7.0812020460358005E-2</x:v>
      </x:c>
      <x:c r="H1039" s="18">
        <x:v>9.5473894535660991E-2</x:v>
      </x:c>
      <x:c r="I1039" s="18">
        <x:v>0.25425353462736999</x:v>
      </x:c>
      <x:c r="J1039" s="18">
        <x:v>0.39763633344492999</x:v>
      </x:c>
      <x:c r="K1039" s="21">
        <x:v>5.7613162794255324E-2</x:v>
      </x:c>
      <x:c r="L1039" s="21">
        <x:v>5.0496796326347182E-2</x:v>
      </x:c>
      <x:c r="M1039" s="22">
        <x:v>-2.3633246877355352E-2</x:v>
      </x:c>
      <x:c r="N1039" s="22">
        <x:v>0.16688702456521209</x:v>
      </x:c>
      <x:c r="O1039" s="13">
        <x:v>1.1301384127389804</x:v>
      </x:c>
      <x:c r="P1039" s="26" t="n">
        <x:v>1.6725</x:v>
      </x:c>
      <x:c r="Q1039" s="26" t="n">
        <x:v>2.0104</x:v>
      </x:c>
    </x:row>
    <x:row r="1040">
      <x:c r="A1040" s="9">
        <x:v>45397</x:v>
      </x:c>
      <x:c r="B1040" s="8">
        <x:v>34.806629834253997</x:v>
      </x:c>
      <x:c r="C1040" s="8">
        <x:v>19.125993189557001</x:v>
      </x:c>
      <x:c r="D1040" s="8">
        <x:v>27</x:v>
      </x:c>
      <x:c r="E1040" s="8">
        <x:v>154.619140625</x:v>
      </x:c>
      <x:c r="F1040" s="23">
        <x:v>1.5888794091220275</x:v>
      </x:c>
      <x:c r="G1040" s="18">
        <x:v>6.7215473145779997E-2</x:v>
      </x:c>
      <x:c r="H1040" s="18">
        <x:v>9.1651463817218004E-2</x:v>
      </x:c>
      <x:c r="I1040" s="18">
        <x:v>0.25269590222860999</x:v>
      </x:c>
      <x:c r="J1040" s="18">
        <x:v>0.39446687866189001</x:v>
      </x:c>
      <x:c r="K1040" s="21">
        <x:v>5.1484121841920416E-2</x:v>
      </x:c>
      <x:c r="L1040" s="21">
        <x:v>4.5221532797661279E-2</x:v>
      </x:c>
      <x:c r="M1040" s="22">
        <x:v>-2.7666538199437762E-2</x:v>
      </x:c>
      <x:c r="N1040" s="22">
        <x:v>0.16603846761820229</x:v>
      </x:c>
      <x:c r="O1040" s="13">
        <x:v>1.126357939538428</x:v>
      </x:c>
      <x:c r="P1040" s="26" t="n">
        <x:v>1.6732</x:v>
      </x:c>
      <x:c r="Q1040" s="26" t="n">
        <x:v>1.9829</x:v>
      </x:c>
    </x:row>
    <x:row r="1041">
      <x:c r="A1041" s="9">
        <x:v>45398</x:v>
      </x:c>
      <x:c r="B1041" s="8">
        <x:v>32.044198895028003</x:v>
      </x:c>
      <x:c r="C1041" s="8">
        <x:v>16.004540295119</x:v>
      </x:c>
      <x:c r="D1041" s="8">
        <x:v>25</x:v>
      </x:c>
      <x:c r="E1041" s="8">
        <x:v>148.3203125</x:v>
      </x:c>
      <x:c r="F1041" s="23">
        <x:v>1.5534226292253674</x:v>
      </x:c>
      <x:c r="G1041" s="18">
        <x:v>8.2880434782608994E-2</x:v>
      </x:c>
      <x:c r="H1041" s="18">
        <x:v>0.10746242724350999</x:v>
      </x:c>
      <x:c r="I1041" s="18">
        <x:v>0.27390366642703001</x:v>
      </x:c>
      <x:c r="J1041" s="18">
        <x:v>0.40117866527490004</x:v>
      </x:c>
      <x:c r="K1041" s="21">
        <x:v>3.6632984149724157E-2</x:v>
      </x:c>
      <x:c r="L1041" s="21">
        <x:v>3.3951651622741608E-2</x:v>
      </x:c>
      <x:c r="M1041" s="22">
        <x:v>-5.0211602512618581E-2</x:v>
      </x:c>
      <x:c r="N1041" s="22">
        <x:v>0.12506528931952765</x:v>
      </x:c>
      <x:c r="O1041" s="13">
        <x:v>1.0882580994107409</x:v>
      </x:c>
      <x:c r="P1041" s="26" t="n">
        <x:v>1.6737</x:v>
      </x:c>
      <x:c r="Q1041" s="26" t="n">
        <x:v>1.9942</x:v>
      </x:c>
    </x:row>
    <x:row r="1042">
      <x:c r="A1042" s="9">
        <x:v>45399</x:v>
      </x:c>
      <x:c r="B1042" s="8">
        <x:v>34.069981583793997</x:v>
      </x:c>
      <x:c r="C1042" s="8">
        <x:v>19.409761634506001</x:v>
      </x:c>
      <x:c r="D1042" s="8">
        <x:v>28.307692307692001</x:v>
      </x:c>
      <x:c r="E1042" s="8">
        <x:v>157.3046875</x:v>
      </x:c>
      <x:c r="F1042" s="23">
        <x:v>1.59773030756498</x:v>
      </x:c>
      <x:c r="G1042" s="18">
        <x:v>7.4728260869565008E-2</x:v>
      </x:c>
      <x:c r="H1042" s="18">
        <x:v>9.4083919728954996E-2</x:v>
      </x:c>
      <x:c r="I1042" s="18">
        <x:v>0.24730409777138998</x:v>
      </x:c>
      <x:c r="J1042" s="18">
        <x:v>0.36053506878142</x:v>
      </x:c>
      <x:c r="K1042" s="21">
        <x:v>-1.5817462461603538E-2</x:v>
      </x:c>
      <x:c r="L1042" s="21">
        <x:v>-9.9289495477071776E-3</x:v>
      </x:c>
      <x:c r="M1042" s="22">
        <x:v>-8.7959072578269071E-2</x:v>
      </x:c>
      <x:c r="N1042" s="22">
        <x:v>4.3118932722177705E-2</x:v>
      </x:c>
      <x:c r="O1042" s="13">
        <x:v>1.1258854687953415</x:v>
      </x:c>
      <x:c r="P1042" s="26" t="n">
        <x:v>1.6745</x:v>
      </x:c>
      <x:c r="Q1042" s="26" t="n">
        <x:v>2.0009</x:v>
      </x:c>
    </x:row>
    <x:row r="1043">
      <x:c r="A1043" s="9">
        <x:v>45400</x:v>
      </x:c>
      <x:c r="B1043" s="8">
        <x:v>33.578882750152999</x:v>
      </x:c>
      <x:c r="C1043" s="8">
        <x:v>19.069239500567999</x:v>
      </x:c>
      <x:c r="D1043" s="8">
        <x:v>28.076923076922998</x:v>
      </x:c>
      <x:c r="E1043" s="8">
        <x:v>154.7265625</x:v>
      </x:c>
      <x:c r="F1043" s="23">
        <x:v>1.58862901956911</x:v>
      </x:c>
      <x:c r="G1043" s="18">
        <x:v>9.1432225063938E-2</x:v>
      </x:c>
      <x:c r="H1043" s="18">
        <x:v>0.11111111111111001</x:v>
      </x:c>
      <x:c r="I1043" s="18">
        <x:v>0.27641984184039997</x:v>
      </x:c>
      <x:c r="J1043" s="18">
        <x:v>0.3968905793511</x:v>
      </x:c>
      <x:c r="K1043" s="21">
        <x:v>3.2154069607633451E-2</x:v>
      </x:c>
      <x:c r="L1043" s="21">
        <x:v>3.3831759269814965E-2</x:v>
      </x:c>
      <x:c r="M1043" s="22">
        <x:v>-5.4244893834700991E-2</x:v>
      </x:c>
      <x:c r="N1043" s="22">
        <x:v>0.11948905795343556</x:v>
      </x:c>
      <x:c r="O1043" s="13">
        <x:v>1.1279329485614871</x:v>
      </x:c>
      <x:c r="P1043" s="26" t="n">
        <x:v>1.676</x:v>
      </x:c>
      <x:c r="Q1043" s="26" t="n">
        <x:v>1.9967</x:v>
      </x:c>
    </x:row>
    <x:row r="1044">
      <x:c r="A1044" s="9">
        <x:v>45401</x:v>
      </x:c>
      <x:c r="B1044" s="8">
        <x:v>32.289748311848001</x:v>
      </x:c>
      <x:c r="C1044" s="8">
        <x:v>17.026106696934999</x:v>
      </x:c>
      <x:c r="D1044" s="8">
        <x:v>25.769230769231001</x:v>
      </x:c>
      <x:c r="E1044" s="8">
        <x:v>145.64453125</x:v>
      </x:c>
      <x:c r="F1044" s="23">
        <x:v>1.5518240425700349</x:v>
      </x:c>
      <x:c r="G1044" s="18">
        <x:v>9.3829923273657009E-2</x:v>
      </x:c>
      <x:c r="H1044" s="18">
        <x:v>0.11449917470246</x:v>
      </x:c>
      <x:c r="I1044" s="18">
        <x:v>0.28097292115984002</x:v>
      </x:c>
      <x:c r="J1044" s="18">
        <x:v>0.40145832300221002</x:v>
      </x:c>
      <x:c r="K1044" s="21">
        <x:v>3.1564738746831855E-2</x:v>
      </x:c>
      <x:c r="L1044" s="21">
        <x:v>3.1074235152551255E-2</x:v>
      </x:c>
      <x:c r="M1044" s="22">
        <x:v>-5.5485906549188835E-2</x:v>
      </x:c>
      <x:c r="N1044" s="22">
        <x:v>0.12555017900353493</x:v>
      </x:c>
      <x:c r="O1044" s="13">
        <x:v>1.1239360973308594</x:v>
      </x:c>
      <x:c r="P1044" s="26" t="n">
        <x:v>1.6771</x:v>
      </x:c>
      <x:c r="Q1044" s="26" t="n">
        <x:v>2.0044</x:v>
      </x:c>
    </x:row>
    <x:row r="1045">
      <x:c r="A1045" s="9">
        <x:v>45404</x:v>
      </x:c>
      <x:c r="B1045" s="8">
        <x:v>32.596685082873002</x:v>
      </x:c>
      <x:c r="C1045" s="8">
        <x:v>14.982973893303001</x:v>
      </x:c>
      <x:c r="D1045" s="8">
        <x:v>22.692307692307999</x:v>
      </x:c>
      <x:c r="E1045" s="8">
        <x:v>141.2890625</x:v>
      </x:c>
      <x:c r="F1045" s="23">
        <x:v>1.52890257292121</x:v>
      </x:c>
      <x:c r="G1045" s="18">
        <x:v>9.0792838874679996E-2</x:v>
      </x:c>
      <x:c r="H1045" s="18">
        <x:v>0.11137173138737</x:v>
      </x:c>
      <x:c r="I1045" s="18">
        <x:v>0.27737838485501998</x:v>
      </x:c>
      <x:c r="J1045" s="18">
        <x:v>0.39772955268736998</x:v>
      </x:c>
      <x:c r="K1045" s="21">
        <x:v>2.6260760999619048E-2</x:v>
      </x:c>
      <x:c r="L1045" s="21">
        <x:v>2.7597356917728133E-2</x:v>
      </x:c>
      <x:c r="M1045" s="22">
        <x:v>-6.1070463764379967E-2</x:v>
      </x:c>
      <x:c r="N1045" s="22">
        <x:v>0.12142861668946736</x:v>
      </x:c>
      <x:c r="O1045" s="13">
        <x:v>1.1183611618365881</x:v>
      </x:c>
      <x:c r="P1045" s="26" t="n">
        <x:v>1.6789</x:v>
      </x:c>
      <x:c r="Q1045" s="26" t="n">
        <x:v>1.9733</x:v>
      </x:c>
    </x:row>
    <x:row r="1046">
      <x:c r="A1046" s="9">
        <x:v>45405</x:v>
      </x:c>
      <x:c r="B1046" s="8">
        <x:v>32.228360957642998</x:v>
      </x:c>
      <x:c r="C1046" s="8">
        <x:v>15.437003405221001</x:v>
      </x:c>
      <x:c r="D1046" s="8">
        <x:v>23.615384615385</x:v>
      </x:c>
      <x:c r="E1046" s="8">
        <x:v>144.599609375</x:v>
      </x:c>
      <x:c r="F1046" s="23">
        <x:v>1.5397008958831226</x:v>
      </x:c>
      <x:c r="G1046" s="18">
        <x:v>8.4398976982097001E-2</x:v>
      </x:c>
      <x:c r="H1046" s="18">
        <x:v>0.10633307271306</x:v>
      </x:c>
      <x:c r="I1046" s="18">
        <x:v>0.26707404744787999</x:v>
      </x:c>
      <x:c r="J1046" s="18">
        <x:v>0.38999235433038004</x:v>
      </x:c>
      <x:c r="K1046" s="21">
        <x:v>2.5435697794496948E-2</x:v>
      </x:c>
      <x:c r="L1046" s="21">
        <x:v>2.5199509859232361E-2</x:v>
      </x:c>
      <x:c r="M1046" s="22">
        <x:v>-6.7275527336814522E-2</x:v>
      </x:c>
      <x:c r="N1046" s="22">
        <x:v>0.1157311629023734</x:v>
      </x:c>
      <x:c r="O1046" s="13">
        <x:v>1.1132264126397509</x:v>
      </x:c>
      <x:c r="P1046" s="26" t="n">
        <x:v>1.6805</x:v>
      </x:c>
      <x:c r="Q1046" s="26" t="n">
        <x:v>1.9295</x:v>
      </x:c>
    </x:row>
    <x:row r="1047">
      <x:c r="A1047" s="9">
        <x:v>45406</x:v>
      </x:c>
      <x:c r="B1047" s="8">
        <x:v>32.903621853898002</x:v>
      </x:c>
      <x:c r="C1047" s="8">
        <x:v>19.636776390464998</x:v>
      </x:c>
      <x:c r="D1047" s="8">
        <x:v>27</x:v>
      </x:c>
      <x:c r="E1047" s="8">
        <x:v>153.076171875</x:v>
      </x:c>
      <x:c r="F1047" s="23">
        <x:v>1.5815414252984077</x:v>
      </x:c>
      <x:c r="G1047" s="18">
        <x:v>7.6406649616367991E-2</x:v>
      </x:c>
      <x:c r="H1047" s="18">
        <x:v>9.7211363044044999E-2</x:v>
      </x:c>
      <x:c r="I1047" s="18">
        <x:v>0.24946081955427998</x:v>
      </x:c>
      <x:c r="J1047" s="18">
        <x:v>0.37843316633893997</x:v>
      </x:c>
      <x:c r="K1047" s="21">
        <x:v>2.225331114616913E-2</x:v>
      </x:c>
      <x:c r="L1047" s="21">
        <x:v>2.0044138683472879E-2</x:v>
      </x:c>
      <x:c r="M1047" s="22">
        <x:v>-6.0760210585758201E-2</x:v>
      </x:c>
      <x:c r="N1047" s="22">
        <x:v>0.12276206332048933</x:v>
      </x:c>
      <x:c r="O1047" s="13">
        <x:v>1.1273860266899083</x:v>
      </x:c>
      <x:c r="P1047" s="26" t="n">
        <x:v>1.6778</x:v>
      </x:c>
      <x:c r="Q1047" s="26" t="n">
        <x:v>1.9447</x:v>
      </x:c>
    </x:row>
    <x:row r="1048">
      <x:c r="A1048" s="9">
        <x:v>45407</x:v>
      </x:c>
      <x:c r="B1048" s="8">
        <x:v>33.333333333333002</x:v>
      </x:c>
      <x:c r="C1048" s="8">
        <x:v>18.955732122588</x:v>
      </x:c>
      <x:c r="D1048" s="8">
        <x:v>25.538461538461998</x:v>
      </x:c>
      <x:c r="E1048" s="8">
        <x:v>151.689453125</x:v>
      </x:c>
      <x:c r="F1048" s="23">
        <x:v>1.5737924502984575</x:v>
      </x:c>
      <x:c r="G1048" s="18">
        <x:v>8.3359974424552008E-2</x:v>
      </x:c>
      <x:c r="H1048" s="18">
        <x:v>0.10424811050300001</x:v>
      </x:c>
      <x:c r="I1048" s="18">
        <x:v>0.26276060388209999</x:v>
      </x:c>
      <x:c r="J1048" s="18">
        <x:v>0.39530585199816004</x:v>
      </x:c>
      <x:c r="K1048" s="21">
        <x:v>3.9461772281571106E-2</x:v>
      </x:c>
      <x:c r="L1048" s="21">
        <x:v>3.6229606328310737E-2</x:v>
      </x:c>
      <x:c r="M1048" s="22">
        <x:v>-4.8556918893302714E-2</x:v>
      </x:c>
      <x:c r="N1048" s="22">
        <x:v>0.1462792129948749</x:v>
      </x:c>
      <x:c r="O1048" s="13">
        <x:v>1.1296718355599982</x:v>
      </x:c>
      <x:c r="P1048" s="26" t="n">
        <x:v>1.6774</x:v>
      </x:c>
      <x:c r="Q1048" s="26" t="n">
        <x:v>1.9438</x:v>
      </x:c>
    </x:row>
    <x:row r="1049">
      <x:c r="A1049" s="9">
        <x:v>45408</x:v>
      </x:c>
      <x:c r="B1049" s="8">
        <x:v>36.095764272559997</x:v>
      </x:c>
      <x:c r="C1049" s="8">
        <x:v>23.155505107831999</x:v>
      </x:c>
      <x:c r="D1049" s="8">
        <x:v>30</x:v>
      </x:c>
      <x:c r="E1049" s="8">
        <x:v>162.6953125</x:v>
      </x:c>
      <x:c r="F1049" s="23">
        <x:v>1.62986645470098</x:v>
      </x:c>
      <x:c r="G1049" s="18">
        <x:v>8.6796675191815997E-2</x:v>
      </x:c>
      <x:c r="H1049" s="18">
        <x:v>0.1078967943706</x:v>
      </x:c>
      <x:c r="I1049" s="18">
        <x:v>0.26252096812844</x:v>
      </x:c>
      <x:c r="J1049" s="18">
        <x:v>0.39549229048304002</x:v>
      </x:c>
      <x:c r="K1049" s="21">
        <x:v>4.2408426585578196E-2</x:v>
      </x:c>
      <x:c r="L1049" s="21">
        <x:v>3.8507561033879867E-2</x:v>
      </x:c>
      <x:c r="M1049" s="22">
        <x:v>-4.5557804833292637E-2</x:v>
      </x:c>
      <x:c r="N1049" s="22">
        <x:v>0.14930977351992492</x:v>
      </x:c>
      <x:c r="O1049" s="13">
        <x:v>1.1449172751877079</x:v>
      </x:c>
      <x:c r="P1049" s="26" t="n">
        <x:v>1.6746</x:v>
      </x:c>
      <x:c r="Q1049" s="26" t="n">
        <x:v>1.9599</x:v>
      </x:c>
    </x:row>
    <x:row r="1050">
      <x:c r="A1050" s="9">
        <x:v>45411</x:v>
      </x:c>
      <x:c r="B1050" s="8">
        <x:v>38.244321669736003</x:v>
      </x:c>
      <x:c r="C1050" s="8">
        <x:v>25.028376844495</x:v>
      </x:c>
      <x:c r="D1050" s="8">
        <x:v>32.153846153845997</x:v>
      </x:c>
      <x:c r="E1050" s="8">
        <x:v>170.595703125</x:v>
      </x:c>
      <x:c r="F1050" s="23">
        <x:v>1.6650556194826924</x:v>
      </x:c>
      <x:c r="G1050" s="18">
        <x:v>9.6227621483375991E-2</x:v>
      </x:c>
      <x:c r="H1050" s="18">
        <x:v>0.11780036486839</x:v>
      </x:c>
      <x:c r="I1050" s="18">
        <x:v>0.28384855020368999</x:v>
      </x:c>
      <x:c r="J1050" s="18">
        <x:v>0.41581408872978004</x:v>
      </x:c>
      <x:c r="K1050" s="21">
        <x:v>6.1620612647705242E-2</x:v>
      </x:c>
      <x:c r="L1050" s="21">
        <x:v>5.8050014560602659E-2</x:v>
      </x:c>
      <x:c r="M1050" s="22">
        <x:v>-3.5939956296018205E-2</x:v>
      </x:c>
      <x:c r="N1050" s="22">
        <x:v>0.16191690530413694</x:v>
      </x:c>
      <x:c r="O1050" s="13">
        <x:v>1.161998031534756</x:v>
      </x:c>
      <x:c r="P1050" s="26" t="n">
        <x:v>1.6697</x:v>
      </x:c>
      <x:c r="Q1050" s="26" t="n">
        <x:v>1.947</x:v>
      </x:c>
    </x:row>
    <x:row r="1051">
      <x:c r="A1051" s="9">
        <x:v>45412</x:v>
      </x:c>
      <x:c r="B1051" s="8">
        <x:v>37.691835481890998</x:v>
      </x:c>
      <x:c r="C1051" s="8">
        <x:v>24.347332576616999</x:v>
      </x:c>
      <x:c r="D1051" s="8">
        <x:v>31.615384615385</x:v>
      </x:c>
      <x:c r="E1051" s="8">
        <x:v>169.326171875</x:v>
      </x:c>
      <x:c r="F1051" s="23">
        <x:v>1.6574518113722325</x:v>
      </x:c>
      <x:c r="G1051" s="18">
        <x:v>0.1031010230179</x:v>
      </x:c>
      <x:c r="H1051" s="18">
        <x:v>0.12535835287985</x:v>
      </x:c>
      <x:c r="I1051" s="18">
        <x:v>0.30218068535825998</x:v>
      </x:c>
      <x:c r="J1051" s="18">
        <x:v>0.43259355514656</x:v>
      </x:c>
      <x:c r="K1051" s="21">
        <x:v>8.1422129570633217E-2</x:v>
      </x:c>
      <x:c r="L1051" s="21">
        <x:v>7.9151068675357594E-2</x:v>
      </x:c>
      <x:c r="M1051" s="22">
        <x:v>-1.7014512400091886E-2</x:v>
      </x:c>
      <x:c r="N1051" s="22">
        <x:v>0.18919195002957845</x:v>
      </x:c>
      <x:c r="O1051" s="13">
        <x:v>1.1582086924639388</x:v>
      </x:c>
      <x:c r="P1051" s="26" t="n">
        <x:v>1.6726</x:v>
      </x:c>
      <x:c r="Q1051" s="26" t="n">
        <x:v>1.936</x:v>
      </x:c>
    </x:row>
    <x:row r="1052">
      <x:c r="A1052" s="9">
        <x:v>45418</x:v>
      </x:c>
      <x:c r="B1052" s="8">
        <x:v>41.068139963168001</x:v>
      </x:c>
      <x:c r="C1052" s="8">
        <x:v>24.914869466515</x:v>
      </x:c>
      <x:c r="D1052" s="8">
        <x:v>32.230769230768999</x:v>
      </x:c>
      <x:c r="E1052" s="8">
        <x:v>169.98046875</x:v>
      </x:c>
      <x:c r="F1052" s="23">
        <x:v>1.6704856185261301</x:v>
      </x:c>
      <x:c r="G1052" s="18">
        <x:v>9.9264705882353005E-2</x:v>
      </x:c>
      <x:c r="H1052" s="18">
        <x:v>0.12692207453740001</x:v>
      </x:c>
      <x:c r="I1052" s="18">
        <x:v>0.29702851665468</x:v>
      </x:c>
      <x:c r="J1052" s="18">
        <x:v>0.42821225005747998</x:v>
      </x:c>
      <x:c r="K1052" s="21">
        <x:v>7.8239742922305622E-2</x:v>
      </x:c>
      <x:c r="L1052" s="21">
        <x:v>7.2556989264498162E-2</x:v>
      </x:c>
      <x:c r="M1052" s="22">
        <x:v>-1.9806791007687341E-2</x:v>
      </x:c>
      <x:c r="N1052" s="22">
        <x:v>0.18325205140048073</x:v>
      </x:c>
      <x:c r="O1052" s="13">
        <x:v>1.1770910797330378</x:v>
      </x:c>
      <x:c r="P1052" s="26" t="n">
        <x:v>1.6737</x:v>
      </x:c>
      <x:c r="Q1052" s="26" t="n">
        <x:v>1.9292</x:v>
      </x:c>
    </x:row>
    <x:row r="1053">
      <x:c r="A1053" s="9">
        <x:v>45419</x:v>
      </x:c>
      <x:c r="B1053" s="8">
        <x:v>40.208717004297</x:v>
      </x:c>
      <x:c r="C1053" s="8">
        <x:v>23.836549375709001</x:v>
      </x:c>
      <x:c r="D1053" s="8">
        <x:v>30.846153846153999</x:v>
      </x:c>
      <x:c r="E1053" s="8">
        <x:v>165.546875</x:v>
      </x:c>
      <x:c r="F1053" s="23">
        <x:v>1.6510957380654001</x:v>
      </x:c>
      <x:c r="G1053" s="18">
        <x:v>0.11045396419436999</x:v>
      </x:c>
      <x:c r="H1053" s="18">
        <x:v>0.14099556945530001</x:v>
      </x:c>
      <x:c r="I1053" s="18">
        <x:v>0.31895518811407003</x:v>
      </x:c>
      <x:c r="J1053" s="18">
        <x:v>0.45328823044020999</x:v>
      </x:c>
      <x:c r="K1053" s="21">
        <x:v>0.10157724501004228</x:v>
      </x:c>
      <x:c r="L1053" s="21">
        <x:v>9.4856966908495099E-2</x:v>
      </x:c>
      <x:c r="M1053" s="22">
        <x:v>-1.1016284280070843E-2</x:v>
      </x:c>
      <x:c r="N1053" s="22">
        <x:v>0.2076177580218852</x:v>
      </x:c>
      <x:c r="O1053" s="13">
        <x:v>1.1797183372492972</x:v>
      </x:c>
      <x:c r="P1053" s="26" t="n">
        <x:v>1.6761</x:v>
      </x:c>
      <x:c r="Q1053" s="26" t="n">
        <x:v>1.9322</x:v>
      </x:c>
    </x:row>
    <x:row r="1054">
      <x:c r="A1054" s="9">
        <x:v>45420</x:v>
      </x:c>
      <x:c r="B1054" s="8">
        <x:v>38.305709023940999</x:v>
      </x:c>
      <x:c r="C1054" s="8">
        <x:v>22.304199772985001</x:v>
      </x:c>
      <x:c r="D1054" s="8">
        <x:v>29.923076923077002</x:v>
      </x:c>
      <x:c r="E1054" s="8">
        <x:v>161.6015625</x:v>
      </x:c>
      <x:c r="F1054" s="23">
        <x:v>1.6303363705500076</x:v>
      </x:c>
      <x:c r="G1054" s="18">
        <x:v>0.10933503836316999</x:v>
      </x:c>
      <x:c r="H1054" s="18">
        <x:v>0.14186430370949998</x:v>
      </x:c>
      <x:c r="I1054" s="18">
        <x:v>0.32123172777378001</x:v>
      </x:c>
      <x:c r="J1054" s="18">
        <x:v>0.45627124666121999</x:v>
      </x:c>
      <x:c r="K1054" s="21">
        <x:v>0.10723482127373618</x:v>
      </x:c>
      <x:c r="L1054" s="21">
        <x:v>9.8693522202084827E-2</x:v>
      </x:c>
      <x:c r="M1054" s="22">
        <x:v>-8.0171702200607653E-3</x:v>
      </x:c>
      <x:c r="N1054" s="22">
        <x:v>0.21113320823094672</x:v>
      </x:c>
      <x:c r="O1054" s="13">
        <x:v>1.1666775612529665</x:v>
      </x:c>
      <x:c r="P1054" s="26" t="n">
        <x:v>1.6762</x:v>
      </x:c>
      <x:c r="Q1054" s="26" t="n">
        <x:v>1.9297</x:v>
      </x:c>
    </x:row>
    <x:row r="1055">
      <x:c r="A1055" s="9">
        <x:v>45421</x:v>
      </x:c>
      <x:c r="B1055" s="8">
        <x:v>39.287906691221998</x:v>
      </x:c>
      <x:c r="C1055" s="8">
        <x:v>22.474460839955</x:v>
      </x:c>
      <x:c r="D1055" s="8">
        <x:v>30.769230769231001</x:v>
      </x:c>
      <x:c r="E1055" s="8">
        <x:v>161.435546875</x:v>
      </x:c>
      <x:c r="F1055" s="23">
        <x:v>1.6349178629385199</x:v>
      </x:c>
      <x:c r="G1055" s="18">
        <x:v>0.10414002557545</x:v>
      </x:c>
      <x:c r="H1055" s="18">
        <x:v>0.1350881765268</x:v>
      </x:c>
      <x:c r="I1055" s="18">
        <x:v>0.30541576803259002</x:v>
      </x:c>
      <x:c r="J1055" s="18">
        <x:v>0.43883924547021003</x:v>
      </x:c>
      <x:c r="K1055" s="21">
        <x:v>9.1205021859937174E-2</x:v>
      </x:c>
      <x:c r="L1055" s="21">
        <x:v>8.2148377498474368E-2</x:v>
      </x:c>
      <x:c r="M1055" s="22">
        <x:v>-1.8669196019407752E-2</x:v>
      </x:c>
      <x:c r="N1055" s="22">
        <x:v>0.19525307107967871</x:v>
      </x:c>
      <x:c r="O1055" s="13">
        <x:v>1.1813925162678474</x:v>
      </x:c>
      <x:c r="P1055" s="26" t="n">
        <x:v>1.6749</x:v>
      </x:c>
      <x:c r="Q1055" s="26" t="n">
        <x:v>1.927</x:v>
      </x:c>
    </x:row>
    <x:row r="1056">
      <x:c r="A1056" s="9">
        <x:v>45422</x:v>
      </x:c>
      <x:c r="B1056" s="8">
        <x:v>38.674033149171002</x:v>
      </x:c>
      <x:c r="C1056" s="8">
        <x:v>21.112372304200001</x:v>
      </x:c>
      <x:c r="D1056" s="8">
        <x:v>31.461538461538002</x:v>
      </x:c>
      <x:c r="E1056" s="8">
        <x:v>158.623046875</x:v>
      </x:c>
      <x:c r="F1056" s="23">
        <x:v>1.6246774769747725</x:v>
      </x:c>
      <x:c r="G1056" s="18">
        <x:v>0.11125319693095</x:v>
      </x:c>
      <x:c r="H1056" s="18">
        <x:v>0.14299365823994001</x:v>
      </x:c>
      <x:c r="I1056" s="18">
        <x:v>0.32878025401389999</x:v>
      </x:c>
      <x:c r="J1056" s="18">
        <x:v>0.46382200653334005</x:v>
      </x:c>
      <x:c r="K1056" s="21">
        <x:v>0.10817775065101842</x:v>
      </x:c>
      <x:c r="L1056" s="21">
        <x:v>9.8213952790386916E-2</x:v>
      </x:c>
      <x:c r="M1056" s="22">
        <x:v>-1.0809448827656221E-2</x:v>
      </x:c>
      <x:c r="N1056" s="22">
        <x:v>0.20870875981090031</x:v>
      </x:c>
      <x:c r="O1056" s="13">
        <x:v>1.1763829483706068</x:v>
      </x:c>
      <x:c r="P1056" s="26" t="n">
        <x:v>1.6748</x:v>
      </x:c>
      <x:c r="Q1056" s="26" t="n">
        <x:v>1.9708</x:v>
      </x:c>
    </x:row>
    <x:row r="1057">
      <x:c r="A1057" s="9">
        <x:v>45425</x:v>
      </x:c>
      <x:c r="B1057" s="8">
        <x:v>40.208717004297</x:v>
      </x:c>
      <x:c r="C1057" s="8">
        <x:v>21.736662883087</x:v>
      </x:c>
      <x:c r="D1057" s="8">
        <x:v>33.076923076923002</x:v>
      </x:c>
      <x:c r="E1057" s="8">
        <x:v>160.44921875</x:v>
      </x:c>
      <x:c r="F1057" s="23">
        <x:v>1.6386788042857674</x:v>
      </x:c>
      <x:c r="G1057" s="18">
        <x:v>0.11029411764706</x:v>
      </x:c>
      <x:c r="H1057" s="18">
        <x:v>0.14308053166536</x:v>
      </x:c>
      <x:c r="I1057" s="18">
        <x:v>0.32866043613706997</x:v>
      </x:c>
      <x:c r="J1057" s="18">
        <x:v>0.46139830584412</x:v>
      </x:c>
      <x:c r="K1057" s="21">
        <x:v>0.10216657587084388</x:v>
      </x:c>
      <x:c r="L1057" s="21">
        <x:v>8.9821488085656265E-2</x:v>
      </x:c>
      <x:c r="M1057" s="22">
        <x:v>-2.0944385995967041E-2</x:v>
      </x:c>
      <x:c r="N1057" s="22">
        <x:v>0.19658651771071001</x:v>
      </x:c>
      <x:c r="O1057" s="13">
        <x:v>1.1689276915877518</x:v>
      </x:c>
      <x:c r="P1057" s="26" t="n">
        <x:v>1.6765</x:v>
      </x:c>
      <x:c r="Q1057" s="26" t="n">
        <x:v>1.9603</x:v>
      </x:c>
    </x:row>
    <x:row r="1058">
      <x:c r="A1058" s="9">
        <x:v>45426</x:v>
      </x:c>
      <x:c r="B1058" s="8">
        <x:v>40.699815837937003</x:v>
      </x:c>
      <x:c r="C1058" s="8">
        <x:v>21.396140749149001</x:v>
      </x:c>
      <x:c r="D1058" s="8">
        <x:v>34.230769230768999</x:v>
      </x:c>
      <x:c r="E1058" s="8">
        <x:v>158.193359375</x:v>
      </x:c>
      <x:c r="F1058" s="23">
        <x:v>1.6363002129821376</x:v>
      </x:c>
      <x:c r="G1058" s="18">
        <x:v>0.10669757033248001</x:v>
      </x:c>
      <x:c r="H1058" s="18">
        <x:v>0.14316740509077999</x:v>
      </x:c>
      <x:c r="I1058" s="18">
        <x:v>0.32518571770907995</x:v>
      </x:c>
      <x:c r="J1058" s="18">
        <x:v>0.45496617703558995</x:v>
      </x:c>
      <x:c r="K1058" s="21">
        <x:v>9.4151676163944265E-2</x:v>
      </x:c>
      <x:c r="L1058" s="21">
        <x:v>7.9630638087055505E-2</x:v>
      </x:c>
      <x:c r="M1058" s="22">
        <x:v>-3.5629703117396438E-2</x:v>
      </x:c>
      <x:c r="N1058" s="22">
        <x:v>0.18325205140048073</x:v>
      </x:c>
      <x:c r="O1058" s="13">
        <x:v>1.1737051395204423</x:v>
      </x:c>
      <x:c r="P1058" s="26" t="n">
        <x:v>1.6773</x:v>
      </x:c>
      <x:c r="Q1058" s="26" t="n">
        <x:v>1.9521</x:v>
      </x:c>
    </x:row>
    <x:row r="1059">
      <x:c r="A1059" s="9">
        <x:v>45427</x:v>
      </x:c>
      <x:c r="B1059" s="8">
        <x:v>39.349294045427001</x:v>
      </x:c>
      <x:c r="C1059" s="8">
        <x:v>20.715096481271001</x:v>
      </x:c>
      <x:c r="D1059" s="8">
        <x:v>34.384615384615003</x:v>
      </x:c>
      <x:c r="E1059" s="8">
        <x:v>156.083984375</x:v>
      </x:c>
      <x:c r="F1059" s="23">
        <x:v>1.6263324757157824</x:v>
      </x:c>
      <x:c r="G1059" s="18">
        <x:v>0.10613810741688001</x:v>
      </x:c>
      <x:c r="H1059" s="18">
        <x:v>0.14229867083659001</x:v>
      </x:c>
      <x:c r="I1059" s="18">
        <x:v>0.32590462497005002</x:v>
      </x:c>
      <x:c r="J1059" s="18">
        <x:v>0.45627124666121999</x:v>
      </x:c>
      <x:c r="K1059" s="21">
        <x:v>0.10110578032140127</x:v>
      </x:c>
      <x:c r="L1059" s="21">
        <x:v>8.8742456909333578E-2</x:v>
      </x:c>
      <x:c r="M1059" s="22">
        <x:v>-2.7769955925645018E-2</x:v>
      </x:c>
      <x:c r="N1059" s="22">
        <x:v>0.19695018497370809</x:v>
      </x:c>
      <x:c r="O1059" s="13">
        <x:v>1.1645991317760078</x:v>
      </x:c>
      <x:c r="P1059" s="26" t="n">
        <x:v>1.6772</x:v>
      </x:c>
      <x:c r="Q1059" s="26" t="n">
        <x:v>1.9699</x:v>
      </x:c>
    </x:row>
    <x:row r="1060">
      <x:c r="A1060" s="9">
        <x:v>45428</x:v>
      </x:c>
      <x:c r="B1060" s="8">
        <x:v>39.287906691221998</x:v>
      </x:c>
      <x:c r="C1060" s="8">
        <x:v>21.623155505107999</x:v>
      </x:c>
      <x:c r="D1060" s="8">
        <x:v>34.153846153845997</x:v>
      </x:c>
      <x:c r="E1060" s="8">
        <x:v>157.59765625</x:v>
      </x:c>
      <x:c r="F1060" s="23">
        <x:v>1.6316564115004399</x:v>
      </x:c>
      <x:c r="G1060" s="18">
        <x:v>9.9824168797953999E-2</x:v>
      </x:c>
      <x:c r="H1060" s="18">
        <x:v>0.13587003735556999</x:v>
      </x:c>
      <x:c r="I1060" s="18">
        <x:v>0.31116702612030001</x:v>
      </x:c>
      <x:c r="J1060" s="18">
        <x:v>0.44377986609106995</x:v>
      </x:c>
      <x:c r="K1060" s="21">
        <x:v>9.1440754204257679E-2</x:v>
      </x:c>
      <x:c r="L1060" s="21">
        <x:v>7.9390853381205773E-2</x:v>
      </x:c>
      <x:c r="M1060" s="22">
        <x:v>-3.3871601771873316E-2</x:v>
      </x:c>
      <x:c r="N1060" s="22">
        <x:v>0.18919195002957845</x:v>
      </x:c>
      <x:c r="O1060" s="13">
        <x:v>1.1644200512059002</x:v>
      </x:c>
      <x:c r="P1060" s="26" t="n">
        <x:v>1.6764</x:v>
      </x:c>
      <x:c r="Q1060" s="26" t="n">
        <x:v>1.9854</x:v>
      </x:c>
    </x:row>
    <x:row r="1061">
      <x:c r="A1061" s="9">
        <x:v>45429</x:v>
      </x:c>
      <x:c r="B1061" s="8">
        <x:v>39.533456108042003</x:v>
      </x:c>
      <x:c r="C1061" s="8">
        <x:v>21.906923950056999</x:v>
      </x:c>
      <x:c r="D1061" s="8">
        <x:v>32.769230769231001</x:v>
      </x:c>
      <x:c r="E1061" s="8">
        <x:v>159.58984375</x:v>
      </x:c>
      <x:c r="F1061" s="23">
        <x:v>1.6344986364433249</x:v>
      </x:c>
      <x:c r="G1061" s="18">
        <x:v>0.10278132992327001</x:v>
      </x:c>
      <x:c r="H1061" s="18">
        <x:v>0.13752063243853999</x:v>
      </x:c>
      <x:c r="I1061" s="18">
        <x:v>0.30577522166306997</x:v>
      </x:c>
      <x:c r="J1061" s="18">
        <x:v>0.43800027213394005</x:v>
      </x:c>
      <x:c r="K1061" s="21">
        <x:v>9.1558620376418043E-2</x:v>
      </x:c>
      <x:c r="L1061" s="21">
        <x:v>7.8791391616582551E-2</x:v>
      </x:c>
      <x:c r="M1061" s="22">
        <x:v>-3.0562234533241583E-2</x:v>
      </x:c>
      <x:c r="N1061" s="22">
        <x:v>0.19149517602862187</x:v>
      </x:c>
      <x:c r="O1061" s="13">
        <x:v>1.1763451187289893</x:v>
      </x:c>
      <x:c r="P1061" s="26" t="n">
        <x:v>1.6763</x:v>
      </x:c>
      <x:c r="Q1061" s="26" t="n">
        <x:v>1.9887</x:v>
      </x:c>
    </x:row>
    <x:row r="1062">
      <x:c r="A1062" s="9">
        <x:v>45432</x:v>
      </x:c>
      <x:c r="B1062" s="8">
        <x:v>40.147329650091997</x:v>
      </x:c>
      <x:c r="C1062" s="8">
        <x:v>23.155505107831999</x:v>
      </x:c>
      <x:c r="D1062" s="8">
        <x:v>34.769230769231001</x:v>
      </x:c>
      <x:c r="E1062" s="8">
        <x:v>163.125</x:v>
      </x:c>
      <x:c r="F1062" s="23">
        <x:v>1.6529926638178876</x:v>
      </x:c>
      <x:c r="G1062" s="18">
        <x:v>0.1150895140665</x:v>
      </x:c>
      <x:c r="H1062" s="18">
        <x:v>0.14533924072626001</x:v>
      </x:c>
      <x:c r="I1062" s="18">
        <x:v>0.32290917804937003</x:v>
      </x:c>
      <x:c r="J1062" s="18">
        <x:v>0.45282213415085998</x:v>
      </x:c>
      <x:c r="K1062" s="21">
        <x:v>0.10523109634701133</x:v>
      </x:c>
      <x:c r="L1062" s="21">
        <x:v>9.0900519261978729E-2</x:v>
      </x:c>
      <x:c r="M1062" s="22">
        <x:v>-2.187514553183223E-2</x:v>
      </x:c>
      <x:c r="N1062" s="22">
        <x:v>0.20034441276176684</x:v>
      </x:c>
      <x:c r="O1062" s="13">
        <x:v>1.1814384059364116</x:v>
      </x:c>
      <x:c r="P1062" s="26" t="n">
        <x:v>1.6768</x:v>
      </x:c>
      <x:c r="Q1062" s="26" t="n">
        <x:v>2.0322</x:v>
      </x:c>
    </x:row>
    <x:row r="1063">
      <x:c r="A1063" s="9">
        <x:v>45433</x:v>
      </x:c>
      <x:c r="B1063" s="8">
        <x:v>40.638428483732</x:v>
      </x:c>
      <x:c r="C1063" s="8">
        <x:v>23.325766174801</x:v>
      </x:c>
      <x:c r="D1063" s="8">
        <x:v>34.461538461537998</x:v>
      </x:c>
      <x:c r="E1063" s="8">
        <x:v>161.904296875</x:v>
      </x:c>
      <x:c r="F1063" s="23">
        <x:v>1.6508250749876776</x:v>
      </x:c>
      <x:c r="G1063" s="18">
        <x:v>0.12076406649616001</x:v>
      </x:c>
      <x:c r="H1063" s="18">
        <x:v>0.1500304056989</x:v>
      </x:c>
      <x:c r="I1063" s="18">
        <x:v>0.330098250659</x:v>
      </x:c>
      <x:c r="J1063" s="18">
        <x:v>0.46167796364860003</x:v>
      </x:c>
      <x:c r="K1063" s="21">
        <x:v>0.11077080643854487</x:v>
      </x:c>
      <x:c r="L1063" s="21">
        <x:v>9.7614491025763472E-2</x:v>
      </x:c>
      <x:c r="M1063" s="22">
        <x:v>-2.2702487341490163E-2</x:v>
      </x:c>
      <x:c r="N1063" s="22">
        <x:v>0.2032537508658141</x:v>
      </x:c>
      <x:c r="O1063" s="13">
        <x:v>1.1739898514971738</x:v>
      </x:c>
      <x:c r="P1063" s="26" t="n">
        <x:v>1.6767</x:v>
      </x:c>
      <x:c r="Q1063" s="26" t="n">
        <x:v>2.0156</x:v>
      </x:c>
    </x:row>
    <x:row r="1064">
      <x:c r="A1064" s="9">
        <x:v>45434</x:v>
      </x:c>
      <x:c r="B1064" s="8">
        <x:v>40.638428483732</x:v>
      </x:c>
      <x:c r="C1064" s="8">
        <x:v>22.474460839955</x:v>
      </x:c>
      <x:c r="D1064" s="8">
        <x:v>31</x:v>
      </x:c>
      <x:c r="E1064" s="8">
        <x:v>160.9375</x:v>
      </x:c>
      <x:c r="F1064" s="23">
        <x:v>1.6376259733092176</x:v>
      </x:c>
      <x:c r="G1064" s="18">
        <x:v>0.11588874680307</x:v>
      </x:c>
      <x:c r="H1064" s="18">
        <x:v>0.14672921553297</x:v>
      </x:c>
      <x:c r="I1064" s="18">
        <x:v>0.32135154565061003</x:v>
      </x:c>
      <x:c r="J1064" s="18">
        <x:v>0.45254247634638001</x:v>
      </x:c>
      <x:c r="K1064" s="21">
        <x:v>0.10087004797708055</x:v>
      </x:c>
      <x:c r="L1064" s="21">
        <x:v>8.9222026321032821E-2</x:v>
      </x:c>
      <x:c r="M1064" s="22">
        <x:v>-3.0665652259448839E-2</x:v>
      </x:c>
      <x:c r="N1064" s="22">
        <x:v>0.19598040560569574</x:v>
      </x:c>
      <x:c r="O1064" s="13">
        <x:v>1.1742373354437412</x:v>
      </x:c>
      <x:c r="P1064" s="26" t="n">
        <x:v>1.6771</x:v>
      </x:c>
      <x:c r="Q1064" s="26" t="n">
        <x:v>2.0142</x:v>
      </x:c>
    </x:row>
    <x:row r="1065">
      <x:c r="A1065" s="9">
        <x:v>45435</x:v>
      </x:c>
      <x:c r="B1065" s="8">
        <x:v>39.226519337017002</x:v>
      </x:c>
      <x:c r="C1065" s="8">
        <x:v>21.736662883087</x:v>
      </x:c>
      <x:c r="D1065" s="8">
        <x:v>30.461538461538002</x:v>
      </x:c>
      <x:c r="E1065" s="8">
        <x:v>157.724609375</x:v>
      </x:c>
      <x:c r="F1065" s="23">
        <x:v>1.622873325141605</x:v>
      </x:c>
      <x:c r="G1065" s="18">
        <x:v>0.11804667519182001</x:v>
      </x:c>
      <x:c r="H1065" s="18">
        <x:v>0.14612110155503</x:v>
      </x:c>
      <x:c r="I1065" s="18">
        <x:v>0.31715791996165998</x:v>
      </x:c>
      <x:c r="J1065" s="18">
        <x:v>0.44853404822705994</x:v>
      </x:c>
      <x:c r="K1065" s="21">
        <x:v>0.10287377290380562</x:v>
      </x:c>
      <x:c r="L1065" s="21">
        <x:v>8.9581703379806754E-2</x:v>
      </x:c>
      <x:c r="M1065" s="22">
        <x:v>-2.6942614115987085E-2</x:v>
      </x:c>
      <x:c r="N1065" s="22">
        <x:v>0.1985260764467347</x:v>
      </x:c>
      <x:c r="O1065" s="13">
        <x:v>1.1550768357844743</x:v>
      </x:c>
      <x:c r="P1065" s="26" t="n">
        <x:v>1.6782</x:v>
      </x:c>
      <x:c r="Q1065" s="26" t="n">
        <x:v>1.9728</x:v>
      </x:c>
    </x:row>
    <x:row r="1066">
      <x:c r="A1066" s="9">
        <x:v>45436</x:v>
      </x:c>
      <x:c r="B1066" s="8">
        <x:v>36.709637814609998</x:v>
      </x:c>
      <x:c r="C1066" s="8">
        <x:v>19.069239500567999</x:v>
      </x:c>
      <x:c r="D1066" s="8">
        <x:v>30.384615384615</x:v>
      </x:c>
      <x:c r="E1066" s="8">
        <x:v>150.517578125</x:v>
      </x:c>
      <x:c r="F1066" s="23">
        <x:v>1.5917026770619824</x:v>
      </x:c>
      <x:c r="G1066" s="18">
        <x:v>0.10517902813298999</x:v>
      </x:c>
      <x:c r="H1066" s="18">
        <x:v>0.13665189818435</x:v>
      </x:c>
      <x:c r="I1066" s="18">
        <x:v>0.29319434459621002</x:v>
      </x:c>
      <x:c r="J1066" s="18">
        <x:v>0.42476313746995997</x:v>
      </x:c>
      <x:c r="K1066" s="21">
        <x:v>8.1068531054152349E-2</x:v>
      </x:c>
      <x:c r="L1066" s="21">
        <x:v>6.6562371618262173E-2</x:v>
      </x:c>
      <x:c r="M1066" s="22">
        <x:v>-4.2662108499489815E-2</x:v>
      </x:c>
      <x:c r="N1066" s="22">
        <x:v>0.17585748371935983</x:v>
      </x:c>
      <x:c r="O1066" s="13">
        <x:v>1.1480213130881807</x:v>
      </x:c>
      <x:c r="P1066" s="26" t="n">
        <x:v>1.678</x:v>
      </x:c>
      <x:c r="Q1066" s="26" t="n">
        <x:v>1.9542</x:v>
      </x:c>
    </x:row>
    <x:row r="1067">
      <x:c r="A1067" s="9">
        <x:v>45439</x:v>
      </x:c>
      <x:c r="B1067" s="8">
        <x:v>37.998772252915998</x:v>
      </x:c>
      <x:c r="C1067" s="8">
        <x:v>21.169125993190001</x:v>
      </x:c>
      <x:c r="D1067" s="8">
        <x:v>33.846153846154003</x:v>
      </x:c>
      <x:c r="E1067" s="8">
        <x:v>154.013671875</x:v>
      </x:c>
      <x:c r="F1067" s="23">
        <x:v>1.6175693099181498</x:v>
      </x:c>
      <x:c r="G1067" s="18">
        <x:v>9.5668158567775011E-2</x:v>
      </x:c>
      <x:c r="H1067" s="18">
        <x:v>0.12865954304578001</x:v>
      </x:c>
      <x:c r="I1067" s="18">
        <x:v>0.28576563623293</x:v>
      </x:c>
      <x:c r="J1067" s="18">
        <x:v>0.41842422798103002</x:v>
      </x:c>
      <x:c r="K1067" s="21">
        <x:v>7.4468025413176431E-2</x:v>
      </x:c>
      <x:c r="L1067" s="21">
        <x:v>5.7210768090128372E-2</x:v>
      </x:c>
      <x:c r="M1067" s="22">
        <x:v>-4.8246665714680947E-2</x:v>
      </x:c>
      <x:c r="N1067" s="22">
        <x:v>0.17222081108930576</x:v>
      </x:c>
      <x:c r="O1067" s="13">
        <x:v>1.1589191015999121</x:v>
      </x:c>
      <x:c r="P1067" s="26" t="n">
        <x:v>1.6785</x:v>
      </x:c>
      <x:c r="Q1067" s="26" t="n">
        <x:v>1.9549</x:v>
      </x:c>
    </x:row>
    <x:row r="1068">
      <x:c r="A1068" s="9">
        <x:v>45440</x:v>
      </x:c>
      <x:c r="B1068" s="8">
        <x:v>35.911602209945002</x:v>
      </x:c>
      <x:c r="C1068" s="8">
        <x:v>19.296254256527</x:v>
      </x:c>
      <x:c r="D1068" s="8">
        <x:v>32.846153846154003</x:v>
      </x:c>
      <x:c r="E1068" s="8">
        <x:v>150.556640625</x:v>
      </x:c>
      <x:c r="F1068" s="23">
        <x:v>1.596526627344065</x:v>
      </x:c>
      <x:c r="G1068" s="18">
        <x:v>0.10821611253197</x:v>
      </x:c>
      <x:c r="H1068" s="18">
        <x:v>0.14064807575363</x:v>
      </x:c>
      <x:c r="I1068" s="18">
        <x:v>0.29882578480708999</x:v>
      </x:c>
      <x:c r="J1068" s="18">
        <x:v>0.43389862477218005</x:v>
      </x:c>
      <x:c r="K1068" s="21">
        <x:v>8.3897319185999297E-2</x:v>
      </x:c>
      <x:c r="L1068" s="21">
        <x:v>6.8960218676755503E-2</x:v>
      </x:c>
      <x:c r="M1068" s="22">
        <x:v>-4.3799703487769515E-2</x:v>
      </x:c>
      <x:c r="N1068" s="22">
        <x:v>0.18070638055944199</x:v>
      </x:c>
      <x:c r="O1068" s="13">
        <x:v>1.1496096123308253</x:v>
      </x:c>
      <x:c r="P1068" s="26" t="n">
        <x:v>1.6796</x:v>
      </x:c>
      <x:c r="Q1068" s="26" t="n">
        <x:v>1.9587</x:v>
      </x:c>
    </x:row>
    <x:row r="1069">
      <x:c r="A1069" s="9">
        <x:v>45441</x:v>
      </x:c>
      <x:c r="B1069" s="8">
        <x:v>36.034376918355001</x:v>
      </x:c>
      <x:c r="C1069" s="8">
        <x:v>19.012485811577999</x:v>
      </x:c>
      <x:c r="D1069" s="8">
        <x:v>31.692307692307999</x:v>
      </x:c>
      <x:c r="E1069" s="8">
        <x:v>149.794921875</x:v>
      </x:c>
      <x:c r="F1069" s="23">
        <x:v>1.5913352307431023</x:v>
      </x:c>
      <x:c r="G1069" s="18">
        <x:v>0.10238171355499</x:v>
      </x:c>
      <x:c r="H1069" s="18">
        <x:v>0.13526192337764001</x:v>
      </x:c>
      <x:c r="I1069" s="18">
        <x:v>0.28636472561706</x:v>
      </x:c>
      <x:c r="J1069" s="18">
        <x:v>0.42187334049138997</x:v>
      </x:c>
      <x:c r="K1069" s="21">
        <x:v>7.4703757757496936E-2</x:v>
      </x:c>
      <x:c r="L1069" s="21">
        <x:v>5.9248938089856429E-2</x:v>
      </x:c>
      <x:c r="M1069" s="22">
        <x:v>-5.0935526596069258E-2</x:v>
      </x:c>
      <x:c r="N1069" s="22">
        <x:v>0.16797802635423742</x:v>
      </x:c>
      <x:c r="O1069" s="13">
        <x:v>1.1514189962780805</x:v>
      </x:c>
      <x:c r="P1069" s="26" t="n">
        <x:v>1.6804</x:v>
      </x:c>
      <x:c r="Q1069" s="26" t="n">
        <x:v>1.9689</x:v>
      </x:c>
    </x:row>
    <x:row r="1070">
      <x:c r="A1070" s="9">
        <x:v>45442</x:v>
      </x:c>
      <x:c r="B1070" s="8">
        <x:v>37.139349294044997</x:v>
      </x:c>
      <x:c r="C1070" s="8">
        <x:v>19.580022701476</x:v>
      </x:c>
      <x:c r="D1070" s="8">
        <x:v>30.769230769231001</x:v>
      </x:c>
      <x:c r="E1070" s="8">
        <x:v>152.578125</x:v>
      </x:c>
      <x:c r="F1070" s="23">
        <x:v>1.6001668194118799</x:v>
      </x:c>
      <x:c r="G1070" s="18">
        <x:v>0.10254156010230001</x:v>
      </x:c>
      <x:c r="H1070" s="18">
        <x:v>0.13578316393015</x:v>
      </x:c>
      <x:c r="I1070" s="18">
        <x:v>0.28900071890725998</x:v>
      </x:c>
      <x:c r="J1070" s="18">
        <x:v>0.42662752262738002</x:v>
      </x:c>
      <x:c r="K1070" s="21">
        <x:v>7.6236017995580774E-2</x:v>
      </x:c>
      <x:c r="L1070" s="21">
        <x:v>6.1407000442499138E-2</x:v>
      </x:c>
      <x:c r="M1070" s="22">
        <x:v>-4.9797931607789558E-2</x:v>
      </x:c>
      <x:c r="N1070" s="22">
        <x:v>0.16955391782726381</x:v>
      </x:c>
      <x:c r="O1070" s="13">
        <x:v>1.1481663414014294</x:v>
      </x:c>
      <x:c r="P1070" s="26" t="n">
        <x:v>1.6808</x:v>
      </x:c>
      <x:c r="Q1070" s="26" t="n">
        <x:v>1.9547</x:v>
      </x:c>
    </x:row>
    <x:row r="1071">
      <x:c r="A1071" s="9">
        <x:v>45443</x:v>
      </x:c>
      <x:c r="B1071" s="8">
        <x:v>36.955187231430003</x:v>
      </x:c>
      <x:c r="C1071" s="8">
        <x:v>19.069239500567999</x:v>
      </x:c>
      <x:c r="D1071" s="8">
        <x:v>29.538461538461998</x:v>
      </x:c>
      <x:c r="E1071" s="8">
        <x:v>152.412109375</x:v>
      </x:c>
      <x:c r="F1071" s="23">
        <x:v>1.59493749411365</x:v>
      </x:c>
      <x:c r="G1071" s="18">
        <x:v>9.8785166240409006E-2</x:v>
      </x:c>
      <x:c r="H1071" s="18">
        <x:v>0.12926765702372001</x:v>
      </x:c>
      <x:c r="I1071" s="18">
        <x:v>0.28780254013898998</x:v>
      </x:c>
      <x:c r="J1071" s="18">
        <x:v>0.42429704118060002</x:v>
      </x:c>
      <x:c r="K1071" s="21">
        <x:v>7.4114426896695562E-2</x:v>
      </x:c>
      <x:c r="L1071" s="21">
        <x:v>5.9608615148624366E-2</x:v>
      </x:c>
      <x:c r="M1071" s="22">
        <x:v>-5.2279957036763469E-2</x:v>
      </x:c>
      <x:c r="N1071" s="22">
        <x:v>0.16373524161915887</x:v>
      </x:c>
      <x:c r="O1071" s="13">
        <x:v>1.1519558683032729</x:v>
      </x:c>
      <x:c r="P1071" s="26" t="n">
        <x:v>1.6802</x:v>
      </x:c>
      <x:c r="Q1071" s="26" t="n">
        <x:v>1.9611</x:v>
      </x:c>
    </x:row>
    <x:row r="1072">
      <x:c r="A1072" s="9">
        <x:v>45446</x:v>
      </x:c>
      <x:c r="B1072" s="8">
        <x:v>38.919582565991</x:v>
      </x:c>
      <x:c r="C1072" s="8">
        <x:v>22.644721906924001</x:v>
      </x:c>
      <x:c r="D1072" s="8">
        <x:v>33.230769230768999</x:v>
      </x:c>
      <x:c r="E1072" s="8">
        <x:v>161.572265625</x:v>
      </x:c>
      <x:c r="F1072" s="23">
        <x:v>1.64091834832171</x:v>
      </x:c>
      <x:c r="G1072" s="18">
        <x:v>9.7906010230178989E-2</x:v>
      </x:c>
      <x:c r="H1072" s="18">
        <x:v>0.12640083398488</x:v>
      </x:c>
      <x:c r="I1072" s="18">
        <x:v>0.29079798705967003</x:v>
      </x:c>
      <x:c r="J1072" s="18">
        <x:v>0.42625464558046</x:v>
      </x:c>
      <x:c r="K1072" s="21">
        <x:v>7.776827823366439E-2</x:v>
      </x:c>
      <x:c r="L1072" s="21">
        <x:v>6.7281725735809816E-2</x:v>
      </x:c>
      <x:c r="M1072" s="22">
        <x:v>-4.4316792118805792E-2</x:v>
      </x:c>
      <x:c r="N1072" s="22">
        <x:v>0.1735542577203264</x:v>
      </x:c>
      <x:c r="O1072" s="13">
        <x:v>1.1418972902027329</x:v>
      </x:c>
      <x:c r="P1072" s="26" t="n">
        <x:v>1.6815</x:v>
      </x:c>
      <x:c r="Q1072" s="26" t="n">
        <x:v>1.946</x:v>
      </x:c>
    </x:row>
    <x:row r="1073">
      <x:c r="A1073" s="9">
        <x:v>45447</x:v>
      </x:c>
      <x:c r="B1073" s="8">
        <x:v>39.410681399631997</x:v>
      </x:c>
      <x:c r="C1073" s="8">
        <x:v>23.382519863791</x:v>
      </x:c>
      <x:c r="D1073" s="8">
        <x:v>34.384615384615003</x:v>
      </x:c>
      <x:c r="E1073" s="8">
        <x:v>162.744140625</x:v>
      </x:c>
      <x:c r="F1073" s="23">
        <x:v>1.649804893182595</x:v>
      </x:c>
      <x:c r="G1073" s="18">
        <x:v>9.7026854219948999E-2</x:v>
      </x:c>
      <x:c r="H1073" s="18">
        <x:v>0.12883328989661999</x:v>
      </x:c>
      <x:c r="I1073" s="18">
        <x:v>0.28205128205127999</x:v>
      </x:c>
      <x:c r="J1073" s="18">
        <x:v>0.41767847388719997</x:v>
      </x:c>
      <x:c r="K1073" s="21">
        <x:v>6.2799274369307989E-2</x:v>
      </x:c>
      <x:c r="L1073" s="21">
        <x:v>5.3494105149464177E-2</x:v>
      </x:c>
      <x:c r="M1073" s="22">
        <x:v>-6.0863628311965456E-2</x:v>
      </x:c>
      <x:c r="N1073" s="22">
        <x:v>0.15415867036000752</x:v>
      </x:c>
      <x:c r="O1073" s="13">
        <x:v>1.144763111125191</x:v>
      </x:c>
      <x:c r="P1073" s="26" t="n">
        <x:v>1.6821</x:v>
      </x:c>
      <x:c r="Q1073" s="26" t="n">
        <x:v>1.9605</x:v>
      </x:c>
    </x:row>
    <x:row r="1074">
      <x:c r="A1074" s="9">
        <x:v>45448</x:v>
      </x:c>
      <x:c r="B1074" s="8">
        <x:v>38.367096378146002</x:v>
      </x:c>
      <x:c r="C1074" s="8">
        <x:v>22.077185017026</x:v>
      </x:c>
      <x:c r="D1074" s="8">
        <x:v>31.384615384615</x:v>
      </x:c>
      <x:c r="E1074" s="8">
        <x:v>161.474609375</x:v>
      </x:c>
      <x:c r="F1074" s="23">
        <x:v>1.6332587653869675</x:v>
      </x:c>
      <x:c r="G1074" s="18">
        <x:v>0.10150255754475999</x:v>
      </x:c>
      <x:c r="H1074" s="18">
        <x:v>0.13378507514551</x:v>
      </x:c>
      <x:c r="I1074" s="18">
        <x:v>0.3019410496046</x:v>
      </x:c>
      <x:c r="J1074" s="18">
        <x:v>0.43016985445734002</x:v>
      </x:c>
      <x:c r="K1074" s="21">
        <x:v>6.3860069918750595E-2</x:v>
      </x:c>
      <x:c r="L1074" s="21">
        <x:v>5.601184456088637E-2</x:v>
      </x:c>
      <x:c r="M1074" s="22">
        <x:v>-7.1929325016141465E-2</x:v>
      </x:c>
      <x:c r="N1074" s="22">
        <x:v>0.14276376278582359</x:v>
      </x:c>
      <x:c r="O1074" s="13">
        <x:v>1.1308509686826211</x:v>
      </x:c>
      <x:c r="P1074" s="26" t="n">
        <x:v>1.6832</x:v>
      </x:c>
      <x:c r="Q1074" s="26" t="n">
        <x:v>1.9492</x:v>
      </x:c>
    </x:row>
    <x:row r="1075">
      <x:c r="A1075" s="9">
        <x:v>45449</x:v>
      </x:c>
      <x:c r="B1075" s="8">
        <x:v>40.024554941681998</x:v>
      </x:c>
      <x:c r="C1075" s="8">
        <x:v>23.382519863791</x:v>
      </x:c>
      <x:c r="D1075" s="8">
        <x:v>32</x:v>
      </x:c>
      <x:c r="E1075" s="8">
        <x:v>164.091796875</x:v>
      </x:c>
      <x:c r="F1075" s="23">
        <x:v>1.6487471792011825</x:v>
      </x:c>
      <x:c r="G1075" s="18">
        <x:v>9.3590153452684996E-2</x:v>
      </x:c>
      <x:c r="H1075" s="18">
        <x:v>0.12640083398488</x:v>
      </x:c>
      <x:c r="I1075" s="18">
        <x:v>0.28959980829140003</x:v>
      </x:c>
      <x:c r="J1075" s="18">
        <x:v>0.41376326508748001</x:v>
      </x:c>
      <x:c r="K1075" s="21">
        <x:v>4.7712404332791225E-2</x:v>
      </x:c>
      <x:c r="L1075" s="21">
        <x:v>4.2823685739165507E-2</x:v>
      </x:c>
      <x:c r="M1075" s="22">
        <x:v>-8.4753123065837377E-2</x:v>
      </x:c>
      <x:c r="N1075" s="22">
        <x:v>0.1176707216384052</x:v>
      </x:c>
      <x:c r="O1075" s="13">
        <x:v>1.1135129349857074</x:v>
      </x:c>
      <x:c r="P1075" s="26" t="n">
        <x:v>1.6838</x:v>
      </x:c>
      <x:c r="Q1075" s="26" t="n">
        <x:v>1.9805</x:v>
      </x:c>
    </x:row>
    <x:row r="1076">
      <x:c r="A1076" s="9">
        <x:v>45450</x:v>
      </x:c>
      <x:c r="B1076" s="8">
        <x:v>37.446286065071</x:v>
      </x:c>
      <x:c r="C1076" s="8">
        <x:v>21.169125993190001</x:v>
      </x:c>
      <x:c r="D1076" s="8">
        <x:v>29.230769230768999</x:v>
      </x:c>
      <x:c r="E1076" s="8">
        <x:v>157.802734375</x:v>
      </x:c>
      <x:c r="F1076" s="23">
        <x:v>1.6141222891600751</x:v>
      </x:c>
      <x:c r="G1076" s="18">
        <x:v>9.2231457800510994E-2</x:v>
      </x:c>
      <x:c r="H1076" s="18">
        <x:v>0.12579272000694999</x:v>
      </x:c>
      <x:c r="I1076" s="18">
        <x:v>0.28133237479032003</x:v>
      </x:c>
      <x:c r="J1076" s="18">
        <x:v>0.40192441929156997</x:v>
      </x:c>
      <x:c r="K1076" s="21">
        <x:v>2.5082099278016079E-2</x:v>
      </x:c>
      <x:c r="L1076" s="21">
        <x:v>1.9444676918851878E-2</x:v>
      </x:c>
      <x:c r="M1076" s="22">
        <x:v>-0.11391692185628366</x:v>
      </x:c>
      <x:c r="N1076" s="22">
        <x:v>7.6212653655723273E-2</x:v>
      </x:c>
      <x:c r="O1076" s="13">
        <x:v>1.1202807016563323</x:v>
      </x:c>
      <x:c r="P1076" s="26" t="n">
        <x:v>1.6841</x:v>
      </x:c>
      <x:c r="Q1076" s="26" t="n">
        <x:v>1.9824</x:v>
      </x:c>
    </x:row>
    <x:row r="1077">
      <x:c r="A1077" s="9">
        <x:v>45454</x:v>
      </x:c>
      <x:c r="B1077" s="8">
        <x:v>39.165131982811999</x:v>
      </x:c>
      <x:c r="C1077" s="8">
        <x:v>22.360953461975001</x:v>
      </x:c>
      <x:c r="D1077" s="8">
        <x:v>30.307692307692001</x:v>
      </x:c>
      <x:c r="E1077" s="8">
        <x:v>160</x:v>
      </x:c>
      <x:c r="F1077" s="23">
        <x:v>1.6295844443811975</x:v>
      </x:c>
      <x:c r="G1077" s="18">
        <x:v>9.3430306905371005E-2</x:v>
      </x:c>
      <x:c r="H1077" s="18">
        <x:v>0.1242289983494</x:v>
      </x:c>
      <x:c r="I1077" s="18">
        <x:v>0.27989456026838999</x:v>
      </x:c>
      <x:c r="J1077" s="18">
        <x:v>0.40201763853400996</x:v>
      </x:c>
      <x:c r="K1077" s="21">
        <x:v>3.5100723911640541E-2</x:v>
      </x:c>
      <x:c r="L1077" s="21">
        <x:v>2.6518325741412774E-2</x:v>
      </x:c>
      <x:c r="M1077" s="22">
        <x:v>-9.6129072948633931E-2</x:v>
      </x:c>
      <x:c r="N1077" s="22">
        <x:v>9.7184132489067876E-2</x:v>
      </x:c>
      <x:c r="O1077" s="13">
        <x:v>1.1206596256893775</x:v>
      </x:c>
      <x:c r="P1077" s="26" t="n">
        <x:v>1.685</x:v>
      </x:c>
      <x:c r="Q1077" s="26" t="n">
        <x:v>1.9262</x:v>
      </x:c>
    </x:row>
    <x:row r="1078">
      <x:c r="A1078" s="9">
        <x:v>45455</x:v>
      </x:c>
      <x:c r="B1078" s="8">
        <x:v>40.699815837937003</x:v>
      </x:c>
      <x:c r="C1078" s="8">
        <x:v>22.985244040863002</x:v>
      </x:c>
      <x:c r="D1078" s="8">
        <x:v>30.538461538461998</x:v>
      </x:c>
      <x:c r="E1078" s="8">
        <x:v>164.130859375</x:v>
      </x:c>
      <x:c r="F1078" s="23">
        <x:v>1.645885951980655</x:v>
      </x:c>
      <x:c r="G1078" s="18">
        <x:v>8.2560741687979E-2</x:v>
      </x:c>
      <x:c r="H1078" s="18">
        <x:v>0.11571540265833001</x:v>
      </x:c>
      <x:c r="I1078" s="18">
        <x:v>0.27749820273185</x:v>
      </x:c>
      <x:c r="J1078" s="18">
        <x:v>0.40239051558091998</x:v>
      </x:c>
      <x:c r="K1078" s="21">
        <x:v>4.1583363380456317E-2</x:v>
      </x:c>
      <x:c r="L1078" s="21">
        <x:v>3.4910790446142093E-2</x:v>
      </x:c>
      <x:c r="M1078" s="22">
        <x:v>-9.3233376614835328E-2</x:v>
      </x:c>
      <x:c r="N1078" s="22">
        <x:v>0.10385136564417841</x:v>
      </x:c>
      <x:c r="O1078" s="13">
        <x:v>1.1275330109376802</x:v>
      </x:c>
      <x:c r="P1078" s="26" t="n">
        <x:v>1.685</x:v>
      </x:c>
      <x:c r="Q1078" s="26" t="n">
        <x:v>1.9331</x:v>
      </x:c>
    </x:row>
    <x:row r="1079">
      <x:c r="A1079" s="9">
        <x:v>45456</x:v>
      </x:c>
      <x:c r="B1079" s="8">
        <x:v>41.743400859422998</x:v>
      </x:c>
      <x:c r="C1079" s="8">
        <x:v>25.539160045403001</x:v>
      </x:c>
      <x:c r="D1079" s="8">
        <x:v>33</x:v>
      </x:c>
      <x:c r="E1079" s="8">
        <x:v>168.583984375</x:v>
      </x:c>
      <x:c r="F1079" s="23">
        <x:v>1.6721663631995649</x:v>
      </x:c>
      <x:c r="G1079" s="18">
        <x:v>8.6796675191815997E-2</x:v>
      </x:c>
      <x:c r="H1079" s="18">
        <x:v>0.11780036486839</x:v>
      </x:c>
      <x:c r="I1079" s="18">
        <x:v>0.28277018931225001</x:v>
      </x:c>
      <x:c r="J1079" s="18">
        <x:v>0.40947517916367998</x:v>
      </x:c>
      <x:c r="K1079" s="21">
        <x:v>4.5472947061745872E-2</x:v>
      </x:c>
      <x:c r="L1079" s="21">
        <x:v>4.0905408092375861E-2</x:v>
      </x:c>
      <x:c r="M1079" s="22">
        <x:v>-8.1960844458242921E-2</x:v>
      </x:c>
      <x:c r="N1079" s="22">
        <x:v>0.11900416826942717</x:v>
      </x:c>
      <x:c r="O1079" s="13">
        <x:v>1.1217000673304651</x:v>
      </x:c>
      <x:c r="P1079" s="26" t="n">
        <x:v>1.6856</x:v>
      </x:c>
      <x:c r="Q1079" s="26" t="n">
        <x:v>1.9341</x:v>
      </x:c>
    </x:row>
    <x:row r="1080">
      <x:c r="A1080" s="9">
        <x:v>45457</x:v>
      </x:c>
      <x:c r="B1080" s="8">
        <x:v>44.751381215469998</x:v>
      </x:c>
      <x:c r="C1080" s="8">
        <x:v>29.625425652667001</x:v>
      </x:c>
      <x:c r="D1080" s="8">
        <x:v>38.076923076923002</x:v>
      </x:c>
      <x:c r="E1080" s="8">
        <x:v>179.98046875</x:v>
      </x:c>
      <x:c r="F1080" s="23">
        <x:v>1.7310854967376499</x:v>
      </x:c>
      <x:c r="G1080" s="18">
        <x:v>8.2480818414321991E-2</x:v>
      </x:c>
      <x:c r="H1080" s="18">
        <x:v>0.11458604812787999</x:v>
      </x:c>
      <x:c r="I1080" s="18">
        <x:v>0.27294512341241001</x:v>
      </x:c>
      <x:c r="J1080" s="18">
        <x:v>0.40173798080669004</x:v>
      </x:c>
      <x:c r="K1080" s="21">
        <x:v>4.0051103142372479E-2</x:v>
      </x:c>
      <x:c r="L1080" s="21">
        <x:v>3.515057515198361E-2</x:v>
      </x:c>
      <x:c r="M1080" s="22">
        <x:v>-8.847616120930013E-2</x:v>
      </x:c>
      <x:c r="N1080" s="22">
        <x:v>0.11512505079736335</x:v>
      </x:c>
      <x:c r="O1080" s="13">
        <x:v>1.1255493877371392</x:v>
      </x:c>
      <x:c r="P1080" s="26" t="n">
        <x:v>1.6864</x:v>
      </x:c>
      <x:c r="Q1080" s="26" t="n">
        <x:v>1.9338</x:v>
      </x:c>
    </x:row>
    <x:row r="1081">
      <x:c r="A1081" s="9">
        <x:v>45460</x:v>
      </x:c>
      <x:c r="B1081" s="8">
        <x:v>48.311847759362003</x:v>
      </x:c>
      <x:c r="C1081" s="8">
        <x:v>31.895573212258999</x:v>
      </x:c>
      <x:c r="D1081" s="8">
        <x:v>40.153846153845997</x:v>
      </x:c>
      <x:c r="E1081" s="8">
        <x:v>187.7734375</x:v>
      </x:c>
      <x:c r="F1081" s="23">
        <x:v>1.7703367615636676</x:v>
      </x:c>
      <x:c r="G1081" s="18">
        <x:v>8.7276214833759996E-2</x:v>
      </x:c>
      <x:c r="H1081" s="18">
        <x:v>0.12040656763096001</x:v>
      </x:c>
      <x:c r="I1081" s="18">
        <x:v>0.27737838485501998</x:v>
      </x:c>
      <x:c r="J1081" s="18">
        <x:v>0.40742435552139</x:v>
      </x:c>
      <x:c r="K1081" s="21">
        <x:v>4.2408426585578196E-2</x:v>
      </x:c>
      <x:c r="L1081" s="21">
        <x:v>3.8027991622185509E-2</x:v>
      </x:c>
      <x:c r="M1081" s="22">
        <x:v>-8.6924895316196626E-2</x:v>
      </x:c>
      <x:c r="N1081" s="22">
        <x:v>0.11839805616441712</x:v>
      </x:c>
      <x:c r="O1081" s="13">
        <x:v>1.1218427441040821</x:v>
      </x:c>
      <x:c r="P1081" s="26" t="n">
        <x:v>1.6866</x:v>
      </x:c>
      <x:c r="Q1081" s="26" t="n">
        <x:v>1.9379</x:v>
      </x:c>
    </x:row>
    <x:row r="1082">
      <x:c r="A1082" s="9">
        <x:v>45461</x:v>
      </x:c>
      <x:c r="B1082" s="8">
        <x:v>50.214855739717997</x:v>
      </x:c>
      <x:c r="C1082" s="8">
        <x:v>33.371169125992999</x:v>
      </x:c>
      <x:c r="D1082" s="8">
        <x:v>42.923076923076998</x:v>
      </x:c>
      <x:c r="E1082" s="8">
        <x:v>192.744140625</x:v>
      </x:c>
      <x:c r="F1082" s="23">
        <x:v>1.7981331060344701</x:v>
      </x:c>
      <x:c r="G1082" s="18">
        <x:v>7.9843350383632009E-2</x:v>
      </x:c>
      <x:c r="H1082" s="18">
        <x:v>0.11623664321084</x:v>
      </x:c>
      <x:c r="I1082" s="18">
        <x:v>0.27618020608674998</x:v>
      </x:c>
      <x:c r="J1082" s="18">
        <x:v>0.40434811998077996</x:v>
      </x:c>
      <x:c r="K1082" s="21">
        <x:v>4.040470165885357E-2</x:v>
      </x:c>
      <x:c r="L1082" s="21">
        <x:v>3.8507561033879867E-2</x:v>
      </x:c>
      <x:c r="M1082" s="22">
        <x:v>-9.250945253138565E-2</x:v>
      </x:c>
      <x:c r="N1082" s="22">
        <x:v>0.1117308230093077</x:v>
      </x:c>
      <x:c r="O1082" s="13">
        <x:v>1.1307968199533613</x:v>
      </x:c>
      <x:c r="P1082" s="26" t="n">
        <x:v>1.6874</x:v>
      </x:c>
      <x:c r="Q1082" s="26" t="n">
        <x:v>1.9389</x:v>
      </x:c>
    </x:row>
    <x:row r="1083">
      <x:c r="A1083" s="9">
        <x:v>45462</x:v>
      </x:c>
      <x:c r="B1083" s="8">
        <x:v>48.680171884591999</x:v>
      </x:c>
      <x:c r="C1083" s="8">
        <x:v>32.803632236094998</x:v>
      </x:c>
      <x:c r="D1083" s="8">
        <x:v>41.230769230768999</x:v>
      </x:c>
      <x:c r="E1083" s="8">
        <x:v>190.3515625</x:v>
      </x:c>
      <x:c r="F1083" s="23">
        <x:v>1.78266533962864</x:v>
      </x:c>
      <x:c r="G1083" s="18">
        <x:v>8.6157289002556994E-2</x:v>
      </x:c>
      <x:c r="H1083" s="18">
        <x:v>0.12023282078012</x:v>
      </x:c>
      <x:c r="I1083" s="18">
        <x:v>0.27977474239155997</x:v>
      </x:c>
      <x:c r="J1083" s="18">
        <x:v>0.41460223834658999</x:v>
      </x:c>
      <x:c r="K1083" s="21">
        <x:v>4.8183869021432235E-2</x:v>
      </x:c>
      <x:c r="L1083" s="21">
        <x:v>4.8578518679557536E-2</x:v>
      </x:c>
      <x:c r="M1083" s="22">
        <x:v>-8.0099325386516651E-2</x:v>
      </x:c>
      <x:c r="N1083" s="22">
        <x:v>0.12894440679159147</x:v>
      </x:c>
      <x:c r="O1083" s="13">
        <x:v>1.1240560716002537</x:v>
      </x:c>
      <x:c r="P1083" s="26" t="n">
        <x:v>1.6884</x:v>
      </x:c>
      <x:c r="Q1083" s="26" t="n">
        <x:v>1.947</x:v>
      </x:c>
    </x:row>
    <x:row r="1084">
      <x:c r="A1084" s="9">
        <x:v>45463</x:v>
      </x:c>
      <x:c r="B1084" s="8">
        <x:v>47.820748925720999</x:v>
      </x:c>
      <x:c r="C1084" s="8">
        <x:v>31.725312145288999</x:v>
      </x:c>
      <x:c r="D1084" s="8">
        <x:v>40.230769230768999</x:v>
      </x:c>
      <x:c r="E1084" s="8">
        <x:v>186.982421875</x:v>
      </x:c>
      <x:c r="F1084" s="23">
        <x:v>1.7668981304419475</x:v>
      </x:c>
      <x:c r="G1084" s="18">
        <x:v>8.6397058823528994E-2</x:v>
      </x:c>
      <x:c r="H1084" s="18">
        <x:v>0.11910346624967</x:v>
      </x:c>
      <x:c r="I1084" s="18">
        <x:v>0.26611550443325999</x:v>
      </x:c>
      <x:c r="J1084" s="18">
        <x:v>0.40257695414296002</x:v>
      </x:c>
      <x:c r="K1084" s="21">
        <x:v>3.8165244387807995E-2</x:v>
      </x:c>
      <x:c r="L1084" s="21">
        <x:v>3.6829068092931738E-2</x:v>
      </x:c>
      <x:c r="M1084" s="22">
        <x:v>-8.2167679910661429E-2</x:v>
      </x:c>
      <x:c r="N1084" s="22">
        <x:v>0.12542895658253284</x:v>
      </x:c>
      <x:c r="O1084" s="13">
        <x:v>1.1083045659108899</x:v>
      </x:c>
      <x:c r="P1084" s="26" t="n">
        <x:v>1.6887</x:v>
      </x:c>
      <x:c r="Q1084" s="26" t="n">
        <x:v>1.9616</x:v>
      </x:c>
    </x:row>
    <x:row r="1085">
      <x:c r="A1085" s="9">
        <x:v>45464</x:v>
      </x:c>
      <x:c r="B1085" s="8">
        <x:v>48.127685696745999</x:v>
      </x:c>
      <x:c r="C1085" s="8">
        <x:v>32.122587968217999</x:v>
      </x:c>
      <x:c r="D1085" s="8">
        <x:v>40.769230769231001</x:v>
      </x:c>
      <x:c r="E1085" s="8">
        <x:v>188.154296875</x:v>
      </x:c>
      <x:c r="F1085" s="23">
        <x:v>1.7729345032729875</x:v>
      </x:c>
      <x:c r="G1085" s="18">
        <x:v>8.1281969309463006E-2</x:v>
      </x:c>
      <x:c r="H1085" s="18">
        <x:v>0.11389106072452</x:v>
      </x:c>
      <x:c r="I1085" s="18">
        <x:v>0.25029954469207</x:v>
      </x:c>
      <x:c r="J1085" s="18">
        <x:v>0.38514495287479</x:v>
      </x:c>
      <x:c r="K1085" s="21">
        <x:v>1.7892262776238566E-2</x:v>
      </x:c>
      <x:c r="L1085" s="21">
        <x:v>1.5728013978187461E-2</x:v>
      </x:c>
      <x:c r="M1085" s="22">
        <x:v>-9.9955528818300832E-2</x:v>
      </x:c>
      <x:c r="N1085" s="22">
        <x:v>0.10215425175015014</x:v>
      </x:c>
      <x:c r="O1085" s="13">
        <x:v>1.1098533384452802</x:v>
      </x:c>
      <x:c r="P1085" s="26" t="n">
        <x:v>1.6881</x:v>
      </x:c>
      <x:c r="Q1085" s="26" t="n">
        <x:v>1.9688</x:v>
      </x:c>
    </x:row>
    <x:row r="1086">
      <x:c r="A1086" s="9">
        <x:v>45467</x:v>
      </x:c>
      <x:c r="B1086" s="8">
        <x:v>46.531614487416</x:v>
      </x:c>
      <x:c r="C1086" s="8">
        <x:v>30.136208853574999</x:v>
      </x:c>
      <x:c r="D1086" s="8">
        <x:v>37.230769230768999</x:v>
      </x:c>
      <x:c r="E1086" s="8">
        <x:v>183.662109375</x:v>
      </x:c>
      <x:c r="F1086" s="23">
        <x:v>1.7439017548669</x:v>
      </x:c>
      <x:c r="G1086" s="18">
        <x:v>8.0402813299232989E-2</x:v>
      </x:c>
      <x:c r="H1086" s="18">
        <x:v>0.11041612370776001</x:v>
      </x:c>
      <x:c r="I1086" s="18">
        <x:v>0.25784807093217998</x:v>
      </x:c>
      <x:c r="J1086" s="18">
        <x:v>0.38822118841539999</x:v>
      </x:c>
      <x:c r="K1086" s="21">
        <x:v>1.9424523014322403E-2</x:v>
      </x:c>
      <x:c r="L1086" s="21">
        <x:v>1.7766183977903527E-2</x:v>
      </x:c>
      <x:c r="M1086" s="22">
        <x:v>-0.10067945290176095</x:v>
      </x:c>
      <x:c r="N1086" s="22">
        <x:v>0.10542725711720391</x:v>
      </x:c>
      <x:c r="O1086" s="13">
        <x:v>1.0854981370076962</x:v>
      </x:c>
      <x:c r="P1086" s="26" t="n">
        <x:v>1.6891</x:v>
      </x:c>
      <x:c r="Q1086" s="26" t="n">
        <x:v>1.9457</x:v>
      </x:c>
    </x:row>
    <x:row r="1087">
      <x:c r="A1087" s="9">
        <x:v>45468</x:v>
      </x:c>
      <x:c r="B1087" s="8">
        <x:v>43.523634131369</x:v>
      </x:c>
      <x:c r="C1087" s="8">
        <x:v>27.071509648127002</x:v>
      </x:c>
      <x:c r="D1087" s="8">
        <x:v>33.307692307692001</x:v>
      </x:c>
      <x:c r="E1087" s="8">
        <x:v>175.869140625</x:v>
      </x:c>
      <x:c r="F1087" s="23">
        <x:v>1.6994299417804699</x:v>
      </x:c>
      <x:c r="G1087" s="18">
        <x:v>7.2090792838874998E-2</x:v>
      </x:c>
      <x:c r="H1087" s="18">
        <x:v>0.10407436365216</x:v>
      </x:c>
      <x:c r="I1087" s="18">
        <x:v>0.23616103522646001</x:v>
      </x:c>
      <x:c r="J1087" s="18">
        <x:v>0.36314520803267003</x:v>
      </x:c>
      <x:c r="K1087" s="21">
        <x:v>-1.3106540501916841E-2</x:v>
      </x:c>
      <x:c r="L1087" s="21">
        <x:v>-1.4844536017625365E-2</x:v>
      </x:c>
      <x:c r="M1087" s="22">
        <x:v>-0.13005008714461552</x:v>
      </x:c>
      <x:c r="N1087" s="22">
        <x:v>6.6514859975562501E-2</x:v>
      </x:c>
      <x:c r="O1087" s="13">
        <x:v>1.0837280817711064</x:v>
      </x:c>
      <x:c r="P1087" s="26" t="n">
        <x:v>1.6901</x:v>
      </x:c>
      <x:c r="Q1087" s="26" t="n">
        <x:v>1.9446</x:v>
      </x:c>
    </x:row>
    <x:row r="1088">
      <x:c r="A1088" s="9">
        <x:v>45469</x:v>
      </x:c>
      <x:c r="B1088" s="8">
        <x:v>46.961325966851</x:v>
      </x:c>
      <x:c r="C1088" s="8">
        <x:v>29.965947786606002</x:v>
      </x:c>
      <x:c r="D1088" s="8">
        <x:v>34</x:v>
      </x:c>
      <x:c r="E1088" s="8">
        <x:v>183.544921875</x:v>
      </x:c>
      <x:c r="F1088" s="23">
        <x:v>1.7361804890711425</x:v>
      </x:c>
      <x:c r="G1088" s="18">
        <x:v>7.0412404092071001E-2</x:v>
      </x:c>
      <x:c r="H1088" s="18">
        <x:v>0.10251064199461001</x:v>
      </x:c>
      <x:c r="I1088" s="18">
        <x:v>0.22945123412413002</x:v>
      </x:c>
      <x:c r="J1088" s="18">
        <x:v>0.3587639029436</x:v>
      </x:c>
      <x:c r="K1088" s="21">
        <x:v>-1.593532863376379E-2</x:v>
      </x:c>
      <x:c r="L1088" s="21">
        <x:v>-1.9880014840458315E-2</x:v>
      </x:c>
      <x:c r="M1088" s="22">
        <x:v>-0.12674071990597957</x:v>
      </x:c>
      <x:c r="N1088" s="22">
        <x:v>7.1242534394641233E-2</x:v>
      </x:c>
      <x:c r="O1088" s="13">
        <x:v>1.1051216961587562</x:v>
      </x:c>
      <x:c r="P1088" s="26" t="n">
        <x:v>1.6906</x:v>
      </x:c>
      <x:c r="Q1088" s="26" t="n">
        <x:v>1.9326</x:v>
      </x:c>
    </x:row>
    <x:row r="1089">
      <x:c r="A1089" s="9">
        <x:v>45470</x:v>
      </x:c>
      <x:c r="B1089" s="8">
        <x:v>45.549416820135001</x:v>
      </x:c>
      <x:c r="C1089" s="8">
        <x:v>28.547105561862001</x:v>
      </x:c>
      <x:c r="D1089" s="8">
        <x:v>30.846153846153999</x:v>
      </x:c>
      <x:c r="E1089" s="8">
        <x:v>180.546875</x:v>
      </x:c>
      <x:c r="F1089" s="23">
        <x:v>1.7137238780703776</x:v>
      </x:c>
      <x:c r="G1089" s="18">
        <x:v>7.8724424552430006E-2</x:v>
      </x:c>
      <x:c r="H1089" s="18">
        <x:v>0.10989488315524</x:v>
      </x:c>
      <x:c r="I1089" s="18">
        <x:v>0.24790318715552001</x:v>
      </x:c>
      <x:c r="J1089" s="18">
        <x:v>0.37992467444944999</x:v>
      </x:c>
      <x:c r="K1089" s="21">
        <x:v>1.1173890963102284E-2</x:v>
      </x:c>
      <x:c r="L1089" s="21">
        <x:v>9.6135039790272714E-3</x:v>
      </x:c>
      <x:c r="M1089" s="22">
        <x:v>-9.9748693365892538E-2</x:v>
      </x:c>
      <x:c r="N1089" s="22">
        <x:v>0.10348769838117189</x:v>
      </x:c>
      <x:c r="O1089" s="13">
        <x:v>1.0880236766062781</x:v>
      </x:c>
      <x:c r="P1089" s="26" t="n">
        <x:v>1.692</x:v>
      </x:c>
      <x:c r="Q1089" s="26" t="n">
        <x:v>1.9245</x:v>
      </x:c>
    </x:row>
    <x:row r="1090">
      <x:c r="A1090" s="9">
        <x:v>45471</x:v>
      </x:c>
      <x:c r="B1090" s="8">
        <x:v>45.97912829957</x:v>
      </x:c>
      <x:c r="C1090" s="8">
        <x:v>30.703745743473</x:v>
      </x:c>
      <x:c r="D1090" s="8">
        <x:v>32.769230769231001</x:v>
      </x:c>
      <x:c r="E1090" s="8">
        <x:v>184.287109375</x:v>
      </x:c>
      <x:c r="F1090" s="23">
        <x:v>1.7343480354681851</x:v>
      </x:c>
      <x:c r="G1090" s="18">
        <x:v>7.2010869565217003E-2</x:v>
      </x:c>
      <x:c r="H1090" s="18">
        <x:v>0.10285813569628999</x:v>
      </x:c>
      <x:c r="I1090" s="18">
        <x:v>0.22657560508027999</x:v>
      </x:c>
      <x:c r="J1090" s="18">
        <x:v>0.35745883331797002</x:v>
      </x:c>
      <x:c r="K1090" s="21">
        <x:v>-1.0277752370070004E-2</x:v>
      </x:c>
      <x:c r="L1090" s="21">
        <x:v>-1.2087011900349776E-2</x:v>
      </x:c>
      <x:c r="M1090" s="22">
        <x:v>-0.11474426366593748</x:v>
      </x:c>
      <x:c r="N1090" s="22">
        <x:v>8.2394997126824299E-2</x:v>
      </x:c>
      <x:c r="O1090" s="13">
        <x:v>1.0958675440597712</x:v>
      </x:c>
      <x:c r="P1090" s="26" t="n">
        <x:v>1.6926</x:v>
      </x:c>
      <x:c r="Q1090" s="26" t="n">
        <x:v>1.9448</x:v>
      </x:c>
    </x:row>
    <x:row r="1091">
      <x:c r="A1091" s="9">
        <x:v>45474</x:v>
      </x:c>
      <x:c r="B1091" s="8">
        <x:v>46.101903007979999</x:v>
      </x:c>
      <x:c r="C1091" s="8">
        <x:v>32.463110102157003</x:v>
      </x:c>
      <x:c r="D1091" s="8">
        <x:v>34.769230769231001</x:v>
      </x:c>
      <x:c r="E1091" s="8">
        <x:v>187.890625</x:v>
      </x:c>
      <x:c r="F1091" s="23">
        <x:v>1.7530621721984199</x:v>
      </x:c>
      <x:c r="G1091" s="18">
        <x:v>8.3040281329922999E-2</x:v>
      </x:c>
      <x:c r="H1091" s="18">
        <x:v>0.10850490834854</x:v>
      </x:c>
      <x:c r="I1091" s="18">
        <x:v>0.23580158159597001</x:v>
      </x:c>
      <x:c r="J1091" s="18">
        <x:v>0.36519603167496001</x:v>
      </x:c>
      <x:c r="K1091" s="21">
        <x:v>-3.2057820404527426E-3</x:v>
      </x:c>
      <x:c r="L1091" s="21">
        <x:v>-2.8553007251461704E-3</x:v>
      </x:c>
      <x:c r="M1091" s="22">
        <x:v>-0.10957337735557549</x:v>
      </x:c>
      <x:c r="N1091" s="22">
        <x:v>9.0032009649950284E-2</x:v>
      </x:c>
      <x:c r="O1091" s="13">
        <x:v>1.1058182409623682</x:v>
      </x:c>
      <x:c r="P1091" s="26" t="n">
        <x:v>1.691</x:v>
      </x:c>
      <x:c r="Q1091" s="26" t="n">
        <x:v>1.9426</x:v>
      </x:c>
    </x:row>
    <x:row r="1092">
      <x:c r="A1092" s="9">
        <x:v>45475</x:v>
      </x:c>
      <x:c r="B1092" s="8">
        <x:v>44.198895027623998</x:v>
      </x:c>
      <x:c r="C1092" s="8">
        <x:v>31.044267877412</x:v>
      </x:c>
      <x:c r="D1092" s="8">
        <x:v>32.769230769231001</x:v>
      </x:c>
      <x:c r="E1092" s="8">
        <x:v>184.677734375</x:v>
      </x:c>
      <x:c r="F1092" s="23">
        <x:v>1.7317253201231675</x:v>
      </x:c>
      <x:c r="G1092" s="18">
        <x:v>9.031329923273701E-2</x:v>
      </x:c>
      <x:c r="H1092" s="18">
        <x:v>0.11380418729911</x:v>
      </x:c>
      <x:c r="I1092" s="18">
        <x:v>0.25173735921398999</x:v>
      </x:c>
      <x:c r="J1092" s="18">
        <x:v>0.38234837513865999</x:v>
      </x:c>
      <x:c r="K1092" s="21">
        <x:v>5.9877793880496188E-3</x:v>
      </x:c>
      <x:c r="L1092" s="21">
        <x:v>5.8968410383510861E-3</x:v>
      </x:c>
      <x:c r="M1092" s="22">
        <x:v>-0.10181704789003743</x:v>
      </x:c>
      <x:c r="N1092" s="22">
        <x:v>9.8275134278086096E-2</x:v>
      </x:c>
      <x:c r="O1092" s="13">
        <x:v>1.1010277803964277</x:v>
      </x:c>
      <x:c r="P1092" s="26" t="n">
        <x:v>1.6921</x:v>
      </x:c>
      <x:c r="Q1092" s="26" t="n">
        <x:v>1.9438</x:v>
      </x:c>
    </x:row>
    <x:row r="1093">
      <x:c r="A1093" s="9">
        <x:v>45476</x:v>
      </x:c>
      <x:c r="B1093" s="8">
        <x:v>43.953345610804</x:v>
      </x:c>
      <x:c r="C1093" s="8">
        <x:v>30.476730987513999</x:v>
      </x:c>
      <x:c r="D1093" s="8">
        <x:v>30.230769230768999</x:v>
      </x:c>
      <x:c r="E1093" s="8">
        <x:v>184.365234375</x:v>
      </x:c>
      <x:c r="F1093" s="23">
        <x:v>1.7225652005102177</x:v>
      </x:c>
      <x:c r="G1093" s="18">
        <x:v>8.9114450127876998E-2</x:v>
      </x:c>
      <x:c r="H1093" s="18">
        <x:v>0.11267483276866001</x:v>
      </x:c>
      <x:c r="I1093" s="18">
        <x:v>0.23783848550203998</x:v>
      </x:c>
      <x:c r="J1093" s="18">
        <x:v>0.36976377532607996</x:v>
      </x:c>
      <x:c r="K1093" s="21">
        <x:v>3.2768574283630336E-3</x:v>
      </x:c>
      <x:c r="L1093" s="21">
        <x:v>-1.2967001371245734E-3</x:v>
      </x:c>
      <x:c r="M1093" s="22">
        <x:v>-0.10057603517554636</x:v>
      </x:c>
      <x:c r="N1093" s="22">
        <x:v>9.7426577331072517E-2</x:v>
      </x:c>
      <x:c r="O1093" s="13">
        <x:v>1.0923430586736953</x:v>
      </x:c>
      <x:c r="P1093" s="26" t="n">
        <x:v>1.6933</x:v>
      </x:c>
      <x:c r="Q1093" s="26" t="n">
        <x:v>1.9594</x:v>
      </x:c>
    </x:row>
    <x:row r="1094">
      <x:c r="A1094" s="9">
        <x:v>45477</x:v>
      </x:c>
      <x:c r="B1094" s="8">
        <x:v>43.339472068753999</x:v>
      </x:c>
      <x:c r="C1094" s="8">
        <x:v>30.646992054483999</x:v>
      </x:c>
      <x:c r="D1094" s="8">
        <x:v>30.923076923077002</x:v>
      </x:c>
      <x:c r="E1094" s="8">
        <x:v>184.658203125</x:v>
      </x:c>
      <x:c r="F1094" s="23">
        <x:v>1.7239193604282874</x:v>
      </x:c>
      <x:c r="G1094" s="18">
        <x:v>8.5517902813299004E-2</x:v>
      </x:c>
      <x:c r="H1094" s="18">
        <x:v>0.10685431326556999</x:v>
      </x:c>
      <x:c r="I1094" s="18">
        <x:v>0.22945123412413002</x:v>
      </x:c>
      <x:c r="J1094" s="18">
        <x:v>0.35661985998170004</x:v>
      </x:c>
      <x:c r="K1094" s="21">
        <x:v>-3.5593805569337222E-3</x:v>
      </x:c>
      <x:c r="L1094" s="21">
        <x:v>-9.4493801360125973E-3</x:v>
      </x:c>
      <x:c r="M1094" s="22">
        <x:v>-0.11029730143903538</x:v>
      </x:c>
      <x:c r="N1094" s="22">
        <x:v>8.3607221336844395E-2</x:v>
      </x:c>
      <x:c r="O1094" s="13">
        <x:v>1.0744580300475539</x:v>
      </x:c>
      <x:c r="P1094" s="26" t="n">
        <x:v>1.6934</x:v>
      </x:c>
      <x:c r="Q1094" s="26" t="n">
        <x:v>1.9679</x:v>
      </x:c>
    </x:row>
    <x:row r="1095">
      <x:c r="A1095" s="9">
        <x:v>45478</x:v>
      </x:c>
      <x:c r="B1095" s="8">
        <x:v>43.707796193984002</x:v>
      </x:c>
      <x:c r="C1095" s="8">
        <x:v>30.760499432463</x:v>
      </x:c>
      <x:c r="D1095" s="8">
        <x:v>31.692307692307999</x:v>
      </x:c>
      <x:c r="E1095" s="8">
        <x:v>184.501953125</x:v>
      </x:c>
      <x:c r="F1095" s="23">
        <x:v>1.7266563911093873</x:v>
      </x:c>
      <x:c r="G1095" s="18">
        <x:v>7.9923273657289004E-2</x:v>
      </x:c>
      <x:c r="H1095" s="18">
        <x:v>0.10190252801668001</x:v>
      </x:c>
      <x:c r="I1095" s="18">
        <x:v>0.21099928109273999</x:v>
      </x:c>
      <x:c r="J1095" s="18">
        <x:v>0.33508621142892997</x:v>
      </x:c>
      <x:c r="K1095" s="21">
        <x:v>-2.4539559201464667E-2</x:v>
      </x:c>
      <x:c r="L1095" s="21">
        <x:v>-2.9471403074429747E-2</x:v>
      </x:c>
      <x:c r="M1095" s="22">
        <x:v>-0.13408337846670093</x:v>
      </x:c>
      <x:c r="N1095" s="22">
        <x:v>5.5847286927387607E-2</x:v>
      </x:c>
      <x:c r="O1095" s="13">
        <x:v>1.0809339692438167</x:v>
      </x:c>
      <x:c r="P1095" s="26" t="n">
        <x:v>1.6921</x:v>
      </x:c>
      <x:c r="Q1095" s="26" t="n">
        <x:v>1.973</x:v>
      </x:c>
    </x:row>
    <x:row r="1096">
      <x:c r="A1096" s="9">
        <x:v>45481</x:v>
      </x:c>
      <x:c r="B1096" s="8">
        <x:v>44.014732965009003</x:v>
      </x:c>
      <x:c r="C1096" s="8">
        <x:v>31.498297389329998</x:v>
      </x:c>
      <x:c r="D1096" s="8">
        <x:v>31.461538461538002</x:v>
      </x:c>
      <x:c r="E1096" s="8">
        <x:v>186.875</x:v>
      </x:c>
      <x:c r="F1096" s="23">
        <x:v>1.7346239220396924</x:v>
      </x:c>
      <x:c r="G1096" s="18">
        <x:v>7.6646419437340005E-2</x:v>
      </x:c>
      <x:c r="H1096" s="18">
        <x:v>9.7558856745721997E-2</x:v>
      </x:c>
      <x:c r="I1096" s="18">
        <x:v>0.21974598610113</x:v>
      </x:c>
      <x:c r="J1096" s="18">
        <x:v>0.34338272539488002</x:v>
      </x:c>
      <x:c r="K1096" s="21">
        <x:v>-1.5345997772962305E-2</x:v>
      </x:c>
      <x:c r="L1096" s="21">
        <x:v>-1.8800983664130966E-2</x:v>
      </x:c>
      <x:c r="M1096" s="22">
        <x:v>-0.12477578310804927</x:v>
      </x:c>
      <x:c r="N1096" s="22">
        <x:v>6.9060530816604793E-2</x:v>
      </x:c>
      <x:c r="O1096" s="13">
        <x:v>1.0622655699494343</x:v>
      </x:c>
      <x:c r="P1096" s="26" t="n">
        <x:v>1.69</x:v>
      </x:c>
      <x:c r="Q1096" s="26" t="n">
        <x:v>1.9779</x:v>
      </x:c>
    </x:row>
    <x:row r="1097">
      <x:c r="A1097" s="9">
        <x:v>45482</x:v>
      </x:c>
      <x:c r="B1097" s="8">
        <x:v>48.557397176182</x:v>
      </x:c>
      <x:c r="C1097" s="8">
        <x:v>36.776390465379997</x:v>
      </x:c>
      <x:c r="D1097" s="8">
        <x:v>35.230769230768999</x:v>
      </x:c>
      <x:c r="E1097" s="8">
        <x:v>202.041015625</x:v>
      </x:c>
      <x:c r="F1097" s="23">
        <x:v>1.8065139312433274</x:v>
      </x:c>
      <x:c r="G1097" s="18">
        <x:v>7.0652173913043001E-2</x:v>
      </x:c>
      <x:c r="H1097" s="18">
        <x:v>8.8610893927547993E-2</x:v>
      </x:c>
      <x:c r="I1097" s="18">
        <x:v>0.20045530793194</x:v>
      </x:c>
      <x:c r="J1097" s="18">
        <x:v>0.32389990048440997</x:v>
      </x:c>
      <x:c r="K1097" s="21">
        <x:v>-3.832990134421832E-2</x:v>
      </x:c>
      <x:c r="L1097" s="21">
        <x:v>-4.146063836690872E-2</x:v>
      </x:c>
      <x:c r="M1097" s="22">
        <x:v>-0.14845844240951078</x:v>
      </x:c>
      <x:c r="N1097" s="22">
        <x:v>4.2755265459171854E-2</x:v>
      </x:c>
      <x:c r="O1097" s="13">
        <x:v>1.0817746819807648</x:v>
      </x:c>
      <x:c r="P1097" s="26" t="n">
        <x:v>1.6915</x:v>
      </x:c>
      <x:c r="Q1097" s="26" t="n">
        <x:v>1.9658</x:v>
      </x:c>
    </x:row>
    <x:row r="1098">
      <x:c r="A1098" s="9">
        <x:v>45483</x:v>
      </x:c>
      <x:c r="B1098" s="8">
        <x:v>48.618784530387003</x:v>
      </x:c>
      <x:c r="C1098" s="8">
        <x:v>38.592508513052998</x:v>
      </x:c>
      <x:c r="D1098" s="8">
        <x:v>34.923076923076998</x:v>
      </x:c>
      <x:c r="E1098" s="8">
        <x:v>206.962890625</x:v>
      </x:c>
      <x:c r="F1098" s="23">
        <x:v>1.8227431514787926</x:v>
      </x:c>
      <x:c r="G1098" s="18">
        <x:v>8.3919437340153002E-2</x:v>
      </x:c>
      <x:c r="H1098" s="18">
        <x:v>0.10120754061333001</x:v>
      </x:c>
      <x:c r="I1098" s="18">
        <x:v>0.22573687994249</x:v>
      </x:c>
      <x:c r="J1098" s="18">
        <x:v>0.34823012677331</x:v>
      </x:c>
      <x:c r="K1098" s="21">
        <x:v>-1.9353447626412112E-2</x:v>
      </x:c>
      <x:c r="L1098" s="21">
        <x:v>-1.9640230134605141E-2</x:v>
      </x:c>
      <x:c r="M1098" s="22">
        <x:v>-0.13108426440668797</x:v>
      </x:c>
      <x:c r="N1098" s="22">
        <x:v>6.5181413344540973E-2</x:v>
      </x:c>
      <x:c r="O1098" s="13">
        <x:v>1.0771192140145307</x:v>
      </x:c>
      <x:c r="P1098" s="26" t="n">
        <x:v>1.6917</x:v>
      </x:c>
      <x:c r="Q1098" s="26" t="n">
        <x:v>1.9821</x:v>
      </x:c>
    </x:row>
    <x:row r="1099">
      <x:c r="A1099" s="9">
        <x:v>45484</x:v>
      </x:c>
      <x:c r="B1099" s="8">
        <x:v>49.355432780847003</x:v>
      </x:c>
      <x:c r="C1099" s="8">
        <x:v>39.557321225880003</x:v>
      </x:c>
      <x:c r="D1099" s="8">
        <x:v>34.076923076923002</x:v>
      </x:c>
      <x:c r="E1099" s="8">
        <x:v>209.08203125</x:v>
      </x:c>
      <x:c r="F1099" s="23">
        <x:v>1.8301792708341251</x:v>
      </x:c>
      <x:c r="G1099" s="18">
        <x:v>8.1761508951406991E-2</x:v>
      </x:c>
      <x:c r="H1099" s="18">
        <x:v>9.9643818955781005E-2</x:v>
      </x:c>
      <x:c r="I1099" s="18">
        <x:v>0.21447399952072999</x:v>
      </x:c>
      <x:c r="J1099" s="18">
        <x:v>0.34114546319055</x:v>
      </x:c>
      <x:c r="K1099" s="21">
        <x:v>-2.2771566619060435E-2</x:v>
      </x:c>
      <x:c r="L1099" s="21">
        <x:v>-2.1198830722626849E-2</x:v>
      </x:c>
      <x:c r="M1099" s="22">
        <x:v>-0.13522097345497752</x:v>
      </x:c>
      <x:c r="N1099" s="22">
        <x:v>5.9120292294441601E-2</x:v>
      </x:c>
      <x:c r="O1099" s="13">
        <x:v>1.1005109865917548</x:v>
      </x:c>
      <x:c r="P1099" s="26" t="n">
        <x:v>1.6922</x:v>
      </x:c>
      <x:c r="Q1099" s="26" t="n">
        <x:v>1.9858</x:v>
      </x:c>
    </x:row>
    <x:row r="1100">
      <x:c r="A1100" s="9">
        <x:v>45485</x:v>
      </x:c>
      <x:c r="B1100" s="8">
        <x:v>47.943523634130997</x:v>
      </x:c>
      <x:c r="C1100" s="8">
        <x:v>37.911464245175999</x:v>
      </x:c>
      <x:c r="D1100" s="8">
        <x:v>33.153846153845997</x:v>
      </x:c>
      <x:c r="E1100" s="8">
        <x:v>205.400390625</x:v>
      </x:c>
      <x:c r="F1100" s="23">
        <x:v>1.8110230616453826</x:v>
      </x:c>
      <x:c r="G1100" s="18">
        <x:v>9.6707161125320004E-2</x:v>
      </x:c>
      <x:c r="H1100" s="18">
        <x:v>0.11293545304491</x:v>
      </x:c>
      <x:c r="I1100" s="18">
        <x:v>0.23628085310328001</x:v>
      </x:c>
      <x:c r="J1100" s="18">
        <x:v>0.36389096212650002</x:v>
      </x:c>
      <x:c r="K1100" s="21">
        <x:v>3.6304559448439022E-3</x:v>
      </x:c>
      <x:c r="L1100" s="21">
        <x:v>4.4581328032560208E-3</x:v>
      </x:c>
      <x:c r="M1100" s="22">
        <x:v>-0.10833236464109464</x:v>
      </x:c>
      <x:c r="N1100" s="22">
        <x:v>9.451723922702393E-2</x:v>
      </x:c>
      <x:c r="O1100" s="13">
        <x:v>1.0977953649690866</x:v>
      </x:c>
      <x:c r="P1100" s="26" t="n">
        <x:v>1.6931</x:v>
      </x:c>
      <x:c r="Q1100" s="26" t="n">
        <x:v>1.9917</x:v>
      </x:c>
    </x:row>
    <x:row r="1101">
      <x:c r="A1101" s="9">
        <x:v>45488</x:v>
      </x:c>
      <x:c r="B1101" s="8">
        <x:v>47.697974217311</x:v>
      </x:c>
      <x:c r="C1101" s="8">
        <x:v>37.400681044267998</x:v>
      </x:c>
      <x:c r="D1101" s="8">
        <x:v>31.153846153846001</x:v>
      </x:c>
      <x:c r="E1101" s="8">
        <x:v>205.21484375</x:v>
      </x:c>
      <x:c r="F1101" s="23">
        <x:v>1.8036683629135624</x:v>
      </x:c>
      <x:c r="G1101" s="18">
        <x:v>9.8545396419437006E-2</x:v>
      </x:c>
      <x:c r="H1101" s="18">
        <x:v>0.11493354182955001</x:v>
      </x:c>
      <x:c r="I1101" s="18">
        <x:v>0.23160795590702002</x:v>
      </x:c>
      <x:c r="J1101" s="18">
        <x:v>0.35587410588787</x:v>
      </x:c>
      <x:c r="K1101" s="21">
        <x:v>2.0981957067600643E-3</x:v>
      </x:c>
      <x:c r="L1101" s="21">
        <x:v>9.8125456844466719E-4</x:v>
      </x:c>
      <x:c r="M1101" s="22">
        <x:v>-0.11195198505834292</x:v>
      </x:c>
      <x:c r="N1101" s="22">
        <x:v>9.0274454491953815E-2</x:v>
      </x:c>
      <x:c r="O1101" s="13">
        <x:v>1.0880013795874328</x:v>
      </x:c>
      <x:c r="P1101" s="26" t="n">
        <x:v>1.6941</x:v>
      </x:c>
      <x:c r="Q1101" s="26" t="n">
        <x:v>1.9929</x:v>
      </x:c>
    </x:row>
    <x:row r="1102">
      <x:c r="A1102" s="9">
        <x:v>45489</x:v>
      </x:c>
      <x:c r="B1102" s="8">
        <x:v>50.460405156538002</x:v>
      </x:c>
      <x:c r="C1102" s="8">
        <x:v>39.954597048807997</x:v>
      </x:c>
      <x:c r="D1102" s="8">
        <x:v>32.307692307692001</x:v>
      </x:c>
      <x:c r="E1102" s="8">
        <x:v>211.71875</x:v>
      </x:c>
      <x:c r="F1102" s="23">
        <x:v>1.836103611282595</x:v>
      </x:c>
      <x:c r="G1102" s="18">
        <x:v>9.8145780051151002E-2</x:v>
      </x:c>
      <x:c r="H1102" s="18">
        <x:v>0.11545478238207001</x:v>
      </x:c>
      <x:c r="I1102" s="18">
        <x:v>0.22369997603641997</x:v>
      </x:c>
      <x:c r="J1102" s="18">
        <x:v>0.34804368828843002</x:v>
      </x:c>
      <x:c r="K1102" s="21">
        <x:v>-1.2752941985435973E-2</x:v>
      </x:c>
      <x:c r="L1102" s="21">
        <x:v>-9.8090571947805349E-3</x:v>
      </x:c>
      <x:c r="M1102" s="22">
        <x:v>-0.12674071990597957</x:v>
      </x:c>
      <x:c r="N1102" s="22">
        <x:v>6.7969529027587239E-2</x:v>
      </x:c>
      <x:c r="O1102" s="13">
        <x:v>1.0889939114441352</x:v>
      </x:c>
      <x:c r="P1102" s="26" t="n">
        <x:v>1.6944</x:v>
      </x:c>
      <x:c r="Q1102" s="26" t="n">
        <x:v>2.0172</x:v>
      </x:c>
    </x:row>
    <x:row r="1103">
      <x:c r="A1103" s="9">
        <x:v>45490</x:v>
      </x:c>
      <x:c r="B1103" s="8">
        <x:v>46.838551258441001</x:v>
      </x:c>
      <x:c r="C1103" s="8">
        <x:v>35.357548240636</x:v>
      </x:c>
      <x:c r="D1103" s="8">
        <x:v>27.230769230768999</x:v>
      </x:c>
      <x:c r="E1103" s="8">
        <x:v>201.357421875</x:v>
      </x:c>
      <x:c r="F1103" s="23">
        <x:v>1.7769607265121148</x:v>
      </x:c>
      <x:c r="G1103" s="18">
        <x:v>0.10070332480817999</x:v>
      </x:c>
      <x:c r="H1103" s="18">
        <x:v>0.11736599774128999</x:v>
      </x:c>
      <x:c r="I1103" s="18">
        <x:v>0.22813323747903</x:v>
      </x:c>
      <x:c r="J1103" s="18">
        <x:v>0.35046738897765001</x:v>
      </x:c>
      <x:c r="K1103" s="21">
        <x:v>-1.4167336051359447E-2</x:v>
      </x:c>
      <x:c r="L1103" s="21">
        <x:v>-7.650994842137826E-3</x:v>
      </x:c>
      <x:c r="M1103" s="22">
        <x:v>-0.12880907443012435</x:v>
      </x:c>
      <x:c r="N1103" s="22">
        <x:v>6.5908747870552675E-2</x:v>
      </x:c>
      <x:c r="O1103" s="13">
        <x:v>1.0782838048551204</x:v>
      </x:c>
      <x:c r="P1103" s="26" t="n">
        <x:v>1.6946</x:v>
      </x:c>
      <x:c r="Q1103" s="26" t="n">
        <x:v>2.0406</x:v>
      </x:c>
    </x:row>
    <x:row r="1104">
      <x:c r="A1104" s="9">
        <x:v>45491</x:v>
      </x:c>
      <x:c r="B1104" s="8">
        <x:v>45.488029465929998</x:v>
      </x:c>
      <x:c r="C1104" s="8">
        <x:v>34.903518728717003</x:v>
      </x:c>
      <x:c r="D1104" s="8">
        <x:v>26.769230769231001</x:v>
      </x:c>
      <x:c r="E1104" s="8">
        <x:v>197.548828125</x:v>
      </x:c>
      <x:c r="F1104" s="23">
        <x:v>1.761774017722195</x:v>
      </x:c>
      <x:c r="G1104" s="18">
        <x:v>9.6787084398977014E-2</x:v>
      </x:c>
      <x:c r="H1104" s="18">
        <x:v>0.11406480757536</x:v>
      </x:c>
      <x:c r="I1104" s="18">
        <x:v>0.21459381739756</x:v>
      </x:c>
      <x:c r="J1104" s="18">
        <x:v>0.33443367657754003</x:v>
      </x:c>
      <x:c r="K1104" s="21">
        <x:v>-2.2064369586098698E-2</x:v>
      </x:c>
      <x:c r="L1104" s="21">
        <x:v>-1.7961737193656901E-2</x:v>
      </x:c>
      <x:c r="M1104" s="22">
        <x:v>-0.1407021129439624</x:v>
      </x:c>
      <x:c r="N1104" s="22">
        <x:v>4.7119272615243624E-2</x:v>
      </x:c>
      <x:c r="O1104" s="13">
        <x:v>1.0801370038196758</x:v>
      </x:c>
      <x:c r="P1104" s="26" t="n">
        <x:v>1.6942</x:v>
      </x:c>
      <x:c r="Q1104" s="26" t="n">
        <x:v>2.0407</x:v>
      </x:c>
    </x:row>
    <x:row r="1105">
      <x:c r="A1105" s="9">
        <x:v>45492</x:v>
      </x:c>
      <x:c r="B1105" s="8">
        <x:v>44.812768569675001</x:v>
      </x:c>
      <x:c r="C1105" s="8">
        <x:v>33.711691259932003</x:v>
      </x:c>
      <x:c r="D1105" s="8">
        <x:v>25.384615384615</x:v>
      </x:c>
      <x:c r="E1105" s="8">
        <x:v>196.357421875</x:v>
      </x:c>
      <x:c r="F1105" s="23">
        <x:v>1.750666242723055</x:v>
      </x:c>
      <x:c r="G1105" s="18">
        <x:v>0.10318094629156001</x:v>
      </x:c>
      <x:c r="H1105" s="18">
        <x:v>0.11858222569716</x:v>
      </x:c>
      <x:c r="I1105" s="18">
        <x:v>0.21854780733285001</x:v>
      </x:c>
      <x:c r="J1105" s="18">
        <x:v>0.33909463947109003</x:v>
      </x:c>
      <x:c r="K1105" s="21">
        <x:v>-2.1357172553136961E-2</x:v>
      </x:c>
      <x:c r="L1105" s="21">
        <x:v>-1.8081629546583433E-2</x:v>
      </x:c>
      <x:c r="M1105" s="22">
        <x:v>-0.14308072064672994</x:v>
      </x:c>
      <x:c r="N1105" s="22">
        <x:v>4.4209934511196147E-2</x:v>
      </x:c>
      <x:c r="O1105" s="13">
        <x:v>1.0814653986475107</x:v>
      </x:c>
      <x:c r="P1105" s="26" t="n">
        <x:v>1.6947</x:v>
      </x:c>
      <x:c r="Q1105" s="26" t="n">
        <x:v>1.9874</x:v>
      </x:c>
    </x:row>
    <x:row r="1106">
      <x:c r="A1106" s="9">
        <x:v>45495</x:v>
      </x:c>
      <x:c r="B1106" s="8">
        <x:v>44.444444444444002</x:v>
      </x:c>
      <x:c r="C1106" s="8">
        <x:v>33.200908059024002</x:v>
      </x:c>
      <x:c r="D1106" s="8">
        <x:v>26.538461538461998</x:v>
      </x:c>
      <x:c r="E1106" s="8">
        <x:v>195.283203125</x:v>
      </x:c>
      <x:c r="F1106" s="23">
        <x:v>1.7486675429173251</x:v>
      </x:c>
      <x:c r="G1106" s="18">
        <x:v>0.10501918158567999</x:v>
      </x:c>
      <x:c r="H1106" s="18">
        <x:v>0.12118842845973</x:v>
      </x:c>
      <x:c r="I1106" s="18">
        <x:v>0.21519290678169001</x:v>
      </x:c>
      <x:c r="J1106" s="18">
        <x:v>0.33434045733509998</x:v>
      </x:c>
      <x:c r="K1106" s="21">
        <x:v>-1.8999849109931133E-2</x:v>
      </x:c>
      <x:c r="L1106" s="21">
        <x:v>-1.67628136644149E-2</x:v>
      </x:c>
      <x:c r="M1106" s="22">
        <x:v>-0.13573806208601891</x:v>
      </x:c>
      <x:c r="N1106" s="22">
        <x:v>4.7482939878249919E-2</x:v>
      </x:c>
      <x:c r="O1106" s="13">
        <x:v>1.0792190870213969</x:v>
      </x:c>
      <x:c r="P1106" s="26" t="n">
        <x:v>1.6971</x:v>
      </x:c>
      <x:c r="Q1106" s="26" t="n">
        <x:v>1.9909</x:v>
      </x:c>
    </x:row>
    <x:row r="1107">
      <x:c r="A1107" s="9">
        <x:v>45496</x:v>
      </x:c>
      <x:c r="B1107" s="8">
        <x:v>40.454266421116998</x:v>
      </x:c>
      <x:c r="C1107" s="8">
        <x:v>29.398410896708</x:v>
      </x:c>
      <x:c r="D1107" s="8">
        <x:v>23.615384615385</x:v>
      </x:c>
      <x:c r="E1107" s="8">
        <x:v>185.576171875</x:v>
      </x:c>
      <x:c r="F1107" s="23">
        <x:v>1.6976105845205249</x:v>
      </x:c>
      <x:c r="G1107" s="18">
        <x:v>9.5428388746802997E-2</x:v>
      </x:c>
      <x:c r="H1107" s="18">
        <x:v>0.11458604812787999</x:v>
      </x:c>
      <x:c r="I1107" s="18">
        <x:v>0.21087946321591</x:v>
      </x:c>
      <x:c r="J1107" s="18">
        <x:v>0.33163709884141002</x:v>
      </x:c>
      <x:c r="K1107" s="21">
        <x:v>-1.9942778487213486E-2</x:v>
      </x:c>
      <x:c r="L1107" s="21">
        <x:v>-1.8920876017057608E-2</x:v>
      </x:c>
      <x:c r="M1107" s="22">
        <x:v>-0.13067059350186094</x:v>
      </x:c>
      <x:c r="N1107" s="22">
        <x:v>5.0755945245303913E-2</x:v>
      </x:c>
      <x:c r="O1107" s="13">
        <x:v>1.0543286649412222</x:v>
      </x:c>
      <x:c r="P1107" s="26" t="n">
        <x:v>1.6987</x:v>
      </x:c>
      <x:c r="Q1107" s="26" t="n">
        <x:v>1.9798</x:v>
      </x:c>
    </x:row>
    <x:row r="1108">
      <x:c r="A1108" s="9">
        <x:v>45497</x:v>
      </x:c>
      <x:c r="B1108" s="8">
        <x:v>38.919582565991</x:v>
      </x:c>
      <x:c r="C1108" s="8">
        <x:v>28.320090805902002</x:v>
      </x:c>
      <x:c r="D1108" s="8">
        <x:v>22.923076923077002</x:v>
      </x:c>
      <x:c r="E1108" s="8">
        <x:v>181.328125</x:v>
      </x:c>
      <x:c r="F1108" s="23">
        <x:v>1.6787271882374251</x:v>
      </x:c>
      <x:c r="G1108" s="18">
        <x:v>7.4728260869565008E-2</x:v>
      </x:c>
      <x:c r="H1108" s="18">
        <x:v>9.3736426027277997E-2</x:v>
      </x:c>
      <x:c r="I1108" s="18">
        <x:v>0.17709082195063999</x:v>
      </x:c>
      <x:c r="J1108" s="18">
        <x:v>0.29369686091878</x:v>
      </x:c>
      <x:c r="K1108" s="21">
        <x:v>-4.163015416470639E-2</x:v>
      </x:c>
      <x:c r="L1108" s="21">
        <x:v>-4.4457947190025604E-2</x:v>
      </x:c>
      <x:c r="M1108" s="22">
        <x:v>-0.14856186013571482</x:v>
      </x:c>
      <x:c r="N1108" s="22">
        <x:v>3.0026911253962174E-2</x:v>
      </x:c>
      <x:c r="O1108" s="13">
        <x:v>1.042833185762883</x:v>
      </x:c>
      <x:c r="P1108" s="26" t="n">
        <x:v>1.6991</x:v>
      </x:c>
      <x:c r="Q1108" s="26" t="n">
        <x:v>2.0008</x:v>
      </x:c>
    </x:row>
    <x:row r="1109">
      <x:c r="A1109" s="9">
        <x:v>45498</x:v>
      </x:c>
      <x:c r="B1109" s="8">
        <x:v>37.753222836096</x:v>
      </x:c>
      <x:c r="C1109" s="8">
        <x:v>25.085130533485</x:v>
      </x:c>
      <x:c r="D1109" s="8">
        <x:v>19.307692307692001</x:v>
      </x:c>
      <x:c r="E1109" s="8">
        <x:v>173.4375</x:v>
      </x:c>
      <x:c r="F1109" s="23">
        <x:v>1.6389588641931825</x:v>
      </x:c>
      <x:c r="G1109" s="18">
        <x:v>6.9533248081840998E-2</x:v>
      </x:c>
      <x:c r="H1109" s="18">
        <x:v>8.6265311441229994E-2</x:v>
      </x:c>
      <x:c r="I1109" s="18">
        <x:v>0.16798466331177</x:v>
      </x:c>
      <x:c r="J1109" s="18">
        <x:v>0.28120548034864001</x:v>
      </x:c>
      <x:c r="K1109" s="21">
        <x:v>-5.4595433102337831E-2</x:v>
      </x:c>
      <x:c r="L1109" s="21">
        <x:v>-5.9444491305609692E-2</x:v>
      </x:c>
      <x:c r="M1109" s="22">
        <x:v>-0.16024806319713425</x:v>
      </x:c>
      <x:c r="N1109" s="22">
        <x:v>1.1964770524664381E-2</x:v>
      </x:c>
      <x:c r="O1109" s="13">
        <x:v>1.0414824330477859</x:v>
      </x:c>
      <x:c r="P1109" s="26" t="n">
        <x:v>1.7003</x:v>
      </x:c>
      <x:c r="Q1109" s="26" t="n">
        <x:v>1.9532</x:v>
      </x:c>
    </x:row>
    <x:row r="1110">
      <x:c r="A1110" s="9">
        <x:v>45499</x:v>
      </x:c>
      <x:c r="B1110" s="8">
        <x:v>38.612645794965999</x:v>
      </x:c>
      <x:c r="C1110" s="8">
        <x:v>25.595913734393001</x:v>
      </x:c>
      <x:c r="D1110" s="8">
        <x:v>20.692307692307999</x:v>
      </x:c>
      <x:c r="E1110" s="8">
        <x:v>176.552734375</x:v>
      </x:c>
      <x:c r="F1110" s="23">
        <x:v>1.6536340039916675</x:v>
      </x:c>
      <x:c r="G1110" s="18">
        <x:v>6.1860613810742003E-2</x:v>
      </x:c>
      <x:c r="H1110" s="18">
        <x:v>7.9923551385631009E-2</x:v>
      </x:c>
      <x:c r="I1110" s="18">
        <x:v>0.16570812365205001</x:v>
      </x:c>
      <x:c r="J1110" s="18">
        <x:v>0.27421403600831001</x:v>
      </x:c>
      <x:c r="K1110" s="21">
        <x:v>-5.0116518560246903E-2</x:v>
      </x:c>
      <x:c r="L1110" s="21">
        <x:v>-5.9084814246841755E-2</x:v>
      </x:c>
      <x:c r="M1110" s="22">
        <x:v>-0.15673186050609</x:v>
      </x:c>
      <x:c r="N1110" s="22">
        <x:v>1.6086332838732842E-2</x:v>
      </x:c>
      <x:c r="O1110" s="13">
        <x:v>1.0562992246058971</x:v>
      </x:c>
      <x:c r="P1110" s="26" t="n">
        <x:v>1.7012</x:v>
      </x:c>
      <x:c r="Q1110" s="26" t="n">
        <x:v>1.962</x:v>
      </x:c>
    </x:row>
    <x:row r="1111">
      <x:c r="A1111" s="9">
        <x:v>45502</x:v>
      </x:c>
      <x:c r="B1111" s="8">
        <x:v>38.182934315531</x:v>
      </x:c>
      <x:c r="C1111" s="8">
        <x:v>26.33371169126</x:v>
      </x:c>
      <x:c r="D1111" s="8">
        <x:v>21.615384615385</x:v>
      </x:c>
      <x:c r="E1111" s="8">
        <x:v>178.173828125</x:v>
      </x:c>
      <x:c r="F1111" s="23">
        <x:v>1.66076464686794</x:v>
      </x:c>
      <x:c r="G1111" s="18">
        <x:v>6.8014705882352991E-2</x:v>
      </x:c>
      <x:c r="H1111" s="18">
        <x:v>8.6091564590391995E-2</x:v>
      </x:c>
      <x:c r="I1111" s="18">
        <x:v>0.18224299065421001</x:v>
      </x:c>
      <x:c r="J1111" s="18">
        <x:v>0.29537480751416001</x:v>
      </x:c>
      <x:c r="K1111" s="21">
        <x:v>-3.502964852373025E-2</x:v>
      </x:c>
      <x:c r="L1111" s="21">
        <x:v>-4.3259023660771723E-2</x:v>
      </x:c>
      <x:c r="M1111" s="22">
        <x:v>-0.13997818886051272</x:v>
      </x:c>
      <x:c r="N1111" s="22">
        <x:v>3.6936589251076013E-2</x:v>
      </x:c>
      <x:c r="O1111" s="13">
        <x:v>1.0538591205197763</x:v>
      </x:c>
      <x:c r="P1111" s="26" t="n">
        <x:v>1.7029</x:v>
      </x:c>
      <x:c r="Q1111" s="26" t="n">
        <x:v>1.9737</x:v>
      </x:c>
    </x:row>
    <x:row r="1112">
      <x:c r="A1112" s="9">
        <x:v>45503</x:v>
      </x:c>
      <x:c r="B1112" s="8">
        <x:v>37.630448127686002</x:v>
      </x:c>
      <x:c r="C1112" s="8">
        <x:v>25.141884222474001</x:v>
      </x:c>
      <x:c r="D1112" s="8">
        <x:v>19.769230769231001</x:v>
      </x:c>
      <x:c r="E1112" s="8">
        <x:v>175.751953125</x:v>
      </x:c>
      <x:c r="F1112" s="23">
        <x:v>1.6457337906109775</x:v>
      </x:c>
      <x:c r="G1112" s="18">
        <x:v>6.8893861892582994E-2</x:v>
      </x:c>
      <x:c r="H1112" s="18">
        <x:v>8.4701589783685E-2</x:v>
      </x:c>
      <x:c r="I1112" s="18">
        <x:v>0.17325664989216003</x:v>
      </x:c>
      <x:c r="J1112" s="18">
        <x:v>0.28884945946319002</x:v>
      </x:c>
      <x:c r="K1112" s="21">
        <x:v>-3.7151239622615462E-2</x:v>
      </x:c>
      <x:c r="L1112" s="21">
        <x:v>-4.5776763072194249E-2</x:v>
      </x:c>
      <x:c r="M1112" s="22">
        <x:v>-0.13956451795568581</x:v>
      </x:c>
      <x:c r="N1112" s="22">
        <x:v>3.7663923777087938E-2</x:v>
      </x:c>
      <x:c r="O1112" s="13">
        <x:v>1.0520425452297708</x:v>
      </x:c>
      <x:c r="P1112" s="26" t="n">
        <x:v>1.7041</x:v>
      </x:c>
      <x:c r="Q1112" s="26" t="n">
        <x:v>1.9732</x:v>
      </x:c>
    </x:row>
    <x:row r="1113">
      <x:c r="A1113" s="9">
        <x:v>45504</x:v>
      </x:c>
      <x:c r="B1113" s="8">
        <x:v>40.515653775322001</x:v>
      </x:c>
      <x:c r="C1113" s="8">
        <x:v>27.241770715095999</x:v>
      </x:c>
      <x:c r="D1113" s="8">
        <x:v>21.692307692307999</x:v>
      </x:c>
      <x:c r="E1113" s="8">
        <x:v>182.646484375</x:v>
      </x:c>
      <x:c r="F1113" s="23">
        <x:v>1.6802405413943151</x:v>
      </x:c>
      <x:c r="G1113" s="18">
        <x:v>6.0981457800511001E-2</x:v>
      </x:c>
      <x:c r="H1113" s="18">
        <x:v>7.5666753540092002E-2</x:v>
      </x:c>
      <x:c r="I1113" s="18">
        <x:v>0.16858375269589998</x:v>
      </x:c>
      <x:c r="J1113" s="18">
        <x:v>0.28176479588043002</x:v>
      </x:c>
      <x:c r="K1113" s="21">
        <x:v>-3.3143789769165655E-2</x:v>
      </x:c>
      <x:c r="L1113" s="21">
        <x:v>-4.2179992484456474E-2</x:v>
      </x:c>
      <x:c r="M1113" s="22">
        <x:v>-0.1368756570742955</x:v>
      </x:c>
      <x:c r="N1113" s="22">
        <x:v>4.1543041249151758E-2</x:v>
      </x:c>
      <x:c r="O1113" s="13">
        <x:v>1.0857041902353806</x:v>
      </x:c>
      <x:c r="P1113" s="26" t="n">
        <x:v>1.7048</x:v>
      </x:c>
      <x:c r="Q1113" s="26" t="n">
        <x:v>1.9893</x:v>
      </x:c>
    </x:row>
    <x:row r="1114">
      <x:c r="A1114" s="9">
        <x:v>45505</x:v>
      </x:c>
      <x:c r="B1114" s="8">
        <x:v>40.577041129526997</x:v>
      </x:c>
      <x:c r="C1114" s="8">
        <x:v>27.979568671964</x:v>
      </x:c>
      <x:c r="D1114" s="8">
        <x:v>22.461538461538002</x:v>
      </x:c>
      <x:c r="E1114" s="8">
        <x:v>182.51953125</x:v>
      </x:c>
      <x:c r="F1114" s="23">
        <x:v>1.6838441987825725</x:v>
      </x:c>
      <x:c r="G1114" s="18">
        <x:v>8.3439897698210003E-2</x:v>
      </x:c>
      <x:c r="H1114" s="18">
        <x:v>9.6516375640691002E-2</x:v>
      </x:c>
      <x:c r="I1114" s="18">
        <x:v>0.21159837047688002</x:v>
      </x:c>
      <x:c r="J1114" s="18">
        <x:v>0.32623038193119003</x:v>
      </x:c>
      <x:c r="K1114" s="21">
        <x:v>2.4517942232411549E-3</x:v>
      </x:c>
      <x:c r="L1114" s="21">
        <x:v>-5.4929324894952281E-3</x:v>
      </x:c>
      <x:c r="M1114" s="22">
        <x:v>-0.10750502283143049</x:v>
      </x:c>
      <x:c r="N1114" s="22">
        <x:v>7.8394657233758824E-2</x:v>
      </x:c>
      <x:c r="O1114" s="13">
        <x:v>1.0829158922677056</x:v>
      </x:c>
      <x:c r="P1114" s="26" t="n">
        <x:v>1.7067</x:v>
      </x:c>
      <x:c r="Q1114" s="26" t="n">
        <x:v>2.008</x:v>
      </x:c>
    </x:row>
    <x:row r="1115">
      <x:c r="A1115" s="9">
        <x:v>45506</x:v>
      </x:c>
      <x:c r="B1115" s="8">
        <x:v>37.998772252915998</x:v>
      </x:c>
      <x:c r="C1115" s="8">
        <x:v>23.439273552781</x:v>
      </x:c>
      <x:c r="D1115" s="8">
        <x:v>16.461538461538002</x:v>
      </x:c>
      <x:c r="E1115" s="8">
        <x:v>171.0546875</x:v>
      </x:c>
      <x:c r="F1115" s="23">
        <x:v>1.6223856794180875</x:v>
      </x:c>
      <x:c r="G1115" s="18">
        <x:v>8.0163043478261004E-2</x:v>
      </x:c>
      <x:c r="H1115" s="18">
        <x:v>9.1477716966379991E-2</x:v>
      </x:c>
      <x:c r="I1115" s="18">
        <x:v>0.20357057272945001</x:v>
      </x:c>
      <x:c r="J1115" s="18">
        <x:v>0.32017113016957999</x:v>
      </x:c>
      <x:c r="K1115" s="21">
        <x:v>1.0374001573174585E-3</x:v>
      </x:c>
      <x:c r="L1115" s="21">
        <x:v>-6.3321789599692924E-3</x:v>
      </x:c>
      <x:c r="M1115" s="22">
        <x:v>-0.10636742784315401</x:v>
      </x:c>
      <x:c r="N1115" s="22">
        <x:v>7.9606881443778921E-2</x:v>
      </x:c>
      <x:c r="O1115" s="13">
        <x:v>1.0693124399205232</x:v>
      </x:c>
      <x:c r="P1115" s="26" t="n">
        <x:v>1.7078</x:v>
      </x:c>
      <x:c r="Q1115" s="26" t="n">
        <x:v>2.0166</x:v>
      </x:c>
    </x:row>
    <x:row r="1116">
      <x:c r="A1116" s="9">
        <x:v>45509</x:v>
      </x:c>
      <x:c r="B1116" s="8">
        <x:v>34.069981583793997</x:v>
      </x:c>
      <x:c r="C1116" s="8">
        <x:v>17.650397275823</x:v>
      </x:c>
      <x:c r="D1116" s="8">
        <x:v>9.6923076923077005</x:v>
      </x:c>
      <x:c r="E1116" s="8">
        <x:v>155.17578125</x:v>
      </x:c>
      <x:c r="F1116" s="23">
        <x:v>1.5414711695048118</x:v>
      </x:c>
      <x:c r="G1116" s="18">
        <x:v>6.809462915601E-2</x:v>
      </x:c>
      <x:c r="H1116" s="18">
        <x:v>8.0792285639822992E-2</x:v>
      </x:c>
      <x:c r="I1116" s="18">
        <x:v>0.18823388449557002</x:v>
      </x:c>
      <x:c r="J1116" s="18">
        <x:v>0.30190015556513</x:v>
      </x:c>
      <x:c r="K1116" s="21">
        <x:v>-1.1927878780313983E-2</x:v>
      </x:c>
      <x:c r="L1116" s="21">
        <x:v>-1.8441306605363139E-2</x:v>
      </x:c>
      <x:c r="M1116" s="22">
        <x:v>-0.11836388408319609</x:v>
      </x:c>
      <x:c r="N1116" s="22">
        <x:v>6.4211633976525295E-2</x:v>
      </x:c>
      <x:c r="O1116" s="13">
        <x:v>1.0468483682322898</x:v>
      </x:c>
      <x:c r="P1116" s="26" t="n">
        <x:v>1.7091</x:v>
      </x:c>
      <x:c r="Q1116" s="26" t="n">
        <x:v>1.9782</x:v>
      </x:c>
    </x:row>
    <x:row r="1117">
      <x:c r="A1117" s="9">
        <x:v>45510</x:v>
      </x:c>
      <x:c r="B1117" s="8">
        <x:v>36.034376918355001</x:v>
      </x:c>
      <x:c r="C1117" s="8">
        <x:v>19.409761634506001</x:v>
      </x:c>
      <x:c r="D1117" s="8">
        <x:v>12.076923076923</x:v>
      </x:c>
      <x:c r="E1117" s="8">
        <x:v>160.3125</x:v>
      </x:c>
      <x:c r="F1117" s="23">
        <x:v>1.5695839040744599</x:v>
      </x:c>
      <x:c r="G1117" s="18">
        <x:v>5.1870204603580994E-2</x:v>
      </x:c>
      <x:c r="H1117" s="18">
        <x:v>6.7326904699852003E-2</x:v>
      </x:c>
      <x:c r="I1117" s="18">
        <x:v>0.16379103762281003</x:v>
      </x:c>
      <x:c r="J1117" s="18">
        <x:v>0.27663773669752001</x:v>
      </x:c>
      <x:c r="K1117" s="21">
        <x:v>-3.5618979384531624E-2</x:v>
      </x:c>
      <x:c r="L1117" s="21">
        <x:v>-4.4338054837099072E-2</x:v>
      </x:c>
      <x:c r="M1117" s="22">
        <x:v>-0.14266704974190314</x:v>
      </x:c>
      <x:c r="N1117" s="22">
        <x:v>3.7785146198089814E-2</x:v>
      </x:c>
      <x:c r="O1117" s="13">
        <x:v>1.0583975339810072</x:v>
      </x:c>
      <x:c r="P1117" s="26" t="n">
        <x:v>1.7081</x:v>
      </x:c>
      <x:c r="Q1117" s="26" t="n">
        <x:v>1.956</x:v>
      </x:c>
    </x:row>
    <x:row r="1118">
      <x:c r="A1118" s="9">
        <x:v>45511</x:v>
      </x:c>
      <x:c r="B1118" s="8">
        <x:v>35.543278084714998</x:v>
      </x:c>
      <x:c r="C1118" s="8">
        <x:v>19.069239500567999</x:v>
      </x:c>
      <x:c r="D1118" s="8">
        <x:v>12</x:v>
      </x:c>
      <x:c r="E1118" s="8">
        <x:v>158.037109375</x:v>
      </x:c>
      <x:c r="F1118" s="23">
        <x:v>1.5616240674007074</x:v>
      </x:c>
      <x:c r="G1118" s="18">
        <x:v>5.2030051150894999E-2</x:v>
      </x:c>
      <x:c r="H1118" s="18">
        <x:v>6.6805664147336991E-2</x:v>
      </x:c>
      <x:c r="I1118" s="18">
        <x:v>0.17565300742870998</x:v>
      </x:c>
      <x:c r="J1118" s="18">
        <x:v>0.28950199431459001</x:v>
      </x:c>
      <x:c r="K1118" s="21">
        <x:v>-2.1710771069617829E-2</x:v>
      </x:c>
      <x:c r="L1118" s="21">
        <x:v>-2.7792910133493276E-2</x:v>
      </x:c>
      <x:c r="M1118" s="22">
        <x:v>-0.1271543908108167</x:v>
      </x:c>
      <x:c r="N1118" s="22">
        <x:v>5.9847626820453304E-2</x:v>
      </x:c>
      <x:c r="O1118" s="13">
        <x:v>1.0598292030915115</x:v>
      </x:c>
      <x:c r="P1118" s="26" t="n">
        <x:v>1.7094</x:v>
      </x:c>
      <x:c r="Q1118" s="26" t="n">
        <x:v>1.958</x:v>
      </x:c>
    </x:row>
    <x:row r="1119">
      <x:c r="A1119" s="9">
        <x:v>45512</x:v>
      </x:c>
      <x:c r="B1119" s="8">
        <x:v>36.279926335174999</x:v>
      </x:c>
      <x:c r="C1119" s="8">
        <x:v>18.671963677638999</x:v>
      </x:c>
      <x:c r="D1119" s="8">
        <x:v>10.923076923077</x:v>
      </x:c>
      <x:c r="E1119" s="8">
        <x:v>158.0078125</x:v>
      </x:c>
      <x:c r="F1119" s="23">
        <x:v>1.5597069485897275</x:v>
      </x:c>
      <x:c r="G1119" s="18">
        <x:v>5.3708439897698003E-2</x:v>
      </x:c>
      <x:c r="H1119" s="18">
        <x:v>7.0280601164104006E-2</x:v>
      </x:c>
      <x:c r="I1119" s="18">
        <x:v>0.17649173256649997</x:v>
      </x:c>
      <x:c r="J1119" s="18">
        <x:v>0.29379008016121999</x:v>
      </x:c>
      <x:c r="K1119" s="21">
        <x:v>-2.1828637241778193E-2</x:v>
      </x:c>
      <x:c r="L1119" s="21">
        <x:v>-2.9711187780282811E-2</x:v>
      </x:c>
      <x:c r="M1119" s="22">
        <x:v>-0.12467236538183479</x:v>
      </x:c>
      <x:c r="N1119" s="22">
        <x:v>6.0574961346465228E-2</x:v>
      </x:c>
      <x:c r="O1119" s="13">
        <x:v>1.0592705990229465</x:v>
      </x:c>
      <x:c r="P1119" s="26" t="n">
        <x:v>1.7073</x:v>
      </x:c>
      <x:c r="Q1119" s="26" t="n">
        <x:v>1.9599</x:v>
      </x:c>
    </x:row>
    <x:row r="1120">
      <x:c r="A1120" s="9">
        <x:v>45513</x:v>
      </x:c>
      <x:c r="B1120" s="8">
        <x:v>36.341313689380002</x:v>
      </x:c>
      <x:c r="C1120" s="8">
        <x:v>19.750283768445001</x:v>
      </x:c>
      <x:c r="D1120" s="8">
        <x:v>13.307692307691999</x:v>
      </x:c>
      <x:c r="E1120" s="8">
        <x:v>161.85546875</x:v>
      </x:c>
      <x:c r="F1120" s="23">
        <x:v>1.5781368962887925</x:v>
      </x:c>
      <x:c r="G1120" s="18">
        <x:v>5.3069053708440006E-2</x:v>
      </x:c>
      <x:c r="H1120" s="18">
        <x:v>7.0019980887846001E-2</x:v>
      </x:c>
      <x:c r="I1120" s="18">
        <x:v>0.17709082195063999</x:v>
      </x:c>
      <x:c r="J1120" s="18">
        <x:v>0.29472227273993001</x:v>
      </x:c>
      <x:c r="K1120" s="21">
        <x:v>-2.0649975520175334E-2</x:v>
      </x:c>
      <x:c r="L1120" s="21">
        <x:v>-2.911172601566181E-2</x:v>
      </x:c>
      <x:c r="M1120" s="22">
        <x:v>-0.12767147944184787</x:v>
      </x:c>
      <x:c r="N1120" s="22">
        <x:v>5.6695843874401186E-2</x:v>
      </x:c>
      <x:c r="O1120" s="13">
        <x:v>1.0544027766873074</x:v>
      </x:c>
      <x:c r="P1120" s="26" t="n">
        <x:v>1.7052</x:v>
      </x:c>
      <x:c r="Q1120" s="26" t="n">
        <x:v>1.9796</x:v>
      </x:c>
    </x:row>
    <x:row r="1121">
      <x:c r="A1121" s="9">
        <x:v>45516</x:v>
      </x:c>
      <x:c r="B1121" s="8">
        <x:v>36.341313689380002</x:v>
      </x:c>
      <x:c r="C1121" s="8">
        <x:v>19.863791146425001</x:v>
      </x:c>
      <x:c r="D1121" s="8">
        <x:v>12.846153846153999</x:v>
      </x:c>
      <x:c r="E1121" s="8">
        <x:v>161.552734375</x:v>
      </x:c>
      <x:c r="F1121" s="23">
        <x:v>1.5765099826423974</x:v>
      </x:c>
      <x:c r="G1121" s="18">
        <x:v>5.1790281329922999E-2</x:v>
      </x:c>
      <x:c r="H1121" s="18">
        <x:v>6.8282512379462992E-2</x:v>
      </x:c>
      <x:c r="I1121" s="18">
        <x:v>0.16858375269589998</x:v>
      </x:c>
      <x:c r="J1121" s="18">
        <x:v>0.28978165204189998</x:v>
      </x:c>
      <x:c r="K1121" s="21">
        <x:v>-2.7486213505471868E-2</x:v>
      </x:c>
      <x:c r="L1121" s="21">
        <x:v>-3.4866558956042404E-2</x:v>
      </x:c>
      <x:c r="M1121" s="22">
        <x:v>-0.13149793531151477</x:v>
      </x:c>
      <x:c r="N1121" s="22">
        <x:v>5.0634722824301814E-2</x:v>
      </x:c>
      <x:c r="O1121" s="13">
        <x:v>1.0529285191993212</x:v>
      </x:c>
      <x:c r="P1121" s="26" t="n">
        <x:v>1.7001</x:v>
      </x:c>
      <x:c r="Q1121" s="26" t="n">
        <x:v>1.9903</x:v>
      </x:c>
    </x:row>
    <x:row r="1122">
      <x:c r="A1122" s="9">
        <x:v>45517</x:v>
      </x:c>
      <x:c r="B1122" s="8">
        <x:v>36.771025168815001</x:v>
      </x:c>
      <x:c r="C1122" s="8">
        <x:v>20.998864926220001</x:v>
      </x:c>
      <x:c r="D1122" s="8">
        <x:v>14.307692307691999</x:v>
      </x:c>
      <x:c r="E1122" s="8">
        <x:v>164.4921875</x:v>
      </x:c>
      <x:c r="F1122" s="23">
        <x:v>1.5914244247568174</x:v>
      </x:c>
      <x:c r="G1122" s="18">
        <x:v>5.1150895140664995E-2</x:v>
      </x:c>
      <x:c r="H1122" s="18">
        <x:v>6.8630006081139991E-2</x:v>
      </x:c>
      <x:c r="I1122" s="18">
        <x:v>0.16906302420321001</x:v>
      </x:c>
      <x:c r="J1122" s="18">
        <x:v>0.29351042235674002</x:v>
      </x:c>
      <x:c r="K1122" s="21">
        <x:v>-3.0197135465158564E-2</x:v>
      </x:c>
      <x:c r="L1122" s="21">
        <x:v>-3.7863867779159177E-2</x:v>
      </x:c>
      <x:c r="M1122" s="22">
        <x:v>-0.13677223934809135</x:v>
      </x:c>
      <x:c r="N1122" s="22">
        <x:v>4.5907048405223527E-2</x:v>
      </x:c>
      <x:c r="O1122" s="13">
        <x:v>1.0585379528303673</x:v>
      </x:c>
      <x:c r="P1122" s="26" t="n">
        <x:v>1.7019</x:v>
      </x:c>
      <x:c r="Q1122" s="26" t="n">
        <x:v>2.004</x:v>
      </x:c>
    </x:row>
    <x:row r="1123">
      <x:c r="A1123" s="9">
        <x:v>45518</x:v>
      </x:c>
      <x:c r="B1123" s="8">
        <x:v>35.543278084714998</x:v>
      </x:c>
      <x:c r="C1123" s="8">
        <x:v>20.317820658342999</x:v>
      </x:c>
      <x:c r="D1123" s="8">
        <x:v>12.384615384615</x:v>
      </x:c>
      <x:c r="E1123" s="8">
        <x:v>161.796875</x:v>
      </x:c>
      <x:c r="F1123" s="23">
        <x:v>1.5751064728191824</x:v>
      </x:c>
      <x:c r="G1123" s="18">
        <x:v>5.6505754475702996E-2</x:v>
      </x:c>
      <x:c r="H1123" s="18">
        <x:v>7.2452436799582992E-2</x:v>
      </x:c>
      <x:c r="I1123" s="18">
        <x:v>0.17421519290678</x:v>
      </x:c>
      <x:c r="J1123" s="18">
        <x:v>0.30022220896974999</x:v>
      </x:c>
      <x:c r="K1123" s="21">
        <x:v>-2.4775291545785283E-2</x:v>
      </x:c>
      <x:c r="L1123" s="21">
        <x:v>-3.3307958368020585E-2</x:v>
      </x:c>
      <x:c r="M1123" s="22">
        <x:v>-0.12994666941841126</x:v>
      </x:c>
      <x:c r="N1123" s="22">
        <x:v>5.2937948823339243E-2</x:v>
      </x:c>
      <x:c r="O1123" s="13">
        <x:v>1.0505876341162887</x:v>
      </x:c>
      <x:c r="P1123" s="26" t="n">
        <x:v>1.7047</x:v>
      </x:c>
      <x:c r="Q1123" s="26" t="n">
        <x:v>1.9991</x:v>
      </x:c>
    </x:row>
    <x:row r="1124">
      <x:c r="A1124" s="9">
        <x:v>45519</x:v>
      </x:c>
      <x:c r="B1124" s="8">
        <x:v>35.850214855739999</x:v>
      </x:c>
      <x:c r="C1124" s="8">
        <x:v>20.034052213393998</x:v>
      </x:c>
      <x:c r="D1124" s="8">
        <x:v>11.846153846153999</x:v>
      </x:c>
      <x:c r="E1124" s="8">
        <x:v>161.2109375</x:v>
      </x:c>
      <x:c r="F1124" s="23">
        <x:v>1.5723533960382201</x:v>
      </x:c>
      <x:c r="G1124" s="18">
        <x:v>4.9712276214833998E-2</x:v>
      </x:c>
      <x:c r="H1124" s="18">
        <x:v>6.6805664147336991E-2</x:v>
      </x:c>
      <x:c r="I1124" s="18">
        <x:v>0.15959741193386001</x:v>
      </x:c>
      <x:c r="J1124" s="18">
        <x:v>0.28670541657845999</x:v>
      </x:c>
      <x:c r="K1124" s="21">
        <x:v>-3.2554458908364281E-2</x:v>
      </x:c>
      <x:c r="L1124" s="21">
        <x:v>-4.1100961308129125E-2</x:v>
      </x:c>
      <x:c r="M1124" s="22">
        <x:v>-0.13170477076393339</x:v>
      </x:c>
      <x:c r="N1124" s="22">
        <x:v>4.7240495036245278E-2</x:v>
      </x:c>
      <x:c r="O1124" s="13">
        <x:v>1.0585049520750189</x:v>
      </x:c>
      <x:c r="P1124" s="26" t="n">
        <x:v>1.7033</x:v>
      </x:c>
      <x:c r="Q1124" s="26" t="n">
        <x:v>1.9947</x:v>
      </x:c>
    </x:row>
    <x:row r="1125">
      <x:c r="A1125" s="9">
        <x:v>45520</x:v>
      </x:c>
      <x:c r="B1125" s="8">
        <x:v>36.034376918355001</x:v>
      </x:c>
      <x:c r="C1125" s="8">
        <x:v>21.169125993190001</x:v>
      </x:c>
      <x:c r="D1125" s="8">
        <x:v>13.230769230769001</x:v>
      </x:c>
      <x:c r="E1125" s="8">
        <x:v>164.755859375</x:v>
      </x:c>
      <x:c r="F1125" s="23">
        <x:v>1.587975328793285</x:v>
      </x:c>
      <x:c r="G1125" s="18">
        <x:v>5.9143222506394005E-2</x:v>
      </x:c>
      <x:c r="H1125" s="18">
        <x:v>7.4450525584224006E-2</x:v>
      </x:c>
      <x:c r="I1125" s="18">
        <x:v>0.16690630242032001</x:v>
      </x:c>
      <x:c r="J1125" s="18">
        <x:v>0.29267144909762999</x:v>
      </x:c>
      <x:c r="K1125" s="21">
        <x:v>-2.5600354750907273E-2</x:v>
      </x:c>
      <x:c r="L1125" s="21">
        <x:v>-3.2228927191705337E-2</x:v>
      </x:c>
      <x:c r="M1125" s="22">
        <x:v>-0.12436211220321192</x:v>
      </x:c>
      <x:c r="N1125" s="22">
        <x:v>5.7059511137407704E-2</x:v>
      </x:c>
      <x:c r="O1125" s="13">
        <x:v>1.0569033767468443</x:v>
      </x:c>
      <x:c r="P1125" s="26" t="n">
        <x:v>1.7036</x:v>
      </x:c>
      <x:c r="Q1125" s="26" t="n">
        <x:v>1.9965</x:v>
      </x:c>
    </x:row>
    <x:row r="1126">
      <x:c r="A1126" s="9">
        <x:v>45523</x:v>
      </x:c>
      <x:c r="B1126" s="8">
        <x:v>36.034376918355001</x:v>
      </x:c>
      <x:c r="C1126" s="8">
        <x:v>21.339387060159002</x:v>
      </x:c>
      <x:c r="D1126" s="8">
        <x:v>13.230769230769001</x:v>
      </x:c>
      <x:c r="E1126" s="8">
        <x:v>164.140625</x:v>
      </x:c>
      <x:c r="F1126" s="23">
        <x:v>1.5868628955232076</x:v>
      </x:c>
      <x:c r="G1126" s="18">
        <x:v>6.1460997442455007E-2</x:v>
      </x:c>
      <x:c r="H1126" s="18">
        <x:v>7.8186082877248E-2</x:v>
      </x:c>
      <x:c r="I1126" s="18">
        <x:v>0.15971722981069</x:v>
      </x:c>
      <x:c r="J1126" s="18">
        <x:v>0.28903589802523</x:v>
      </x:c>
      <x:c r="K1126" s="21">
        <x:v>-2.9136339915715959E-2</x:v>
      </x:c>
      <x:c r="L1126" s="21">
        <x:v>-3.7144513661611644E-2</x:v>
      </x:c>
      <x:c r="M1126" s="22">
        <x:v>-0.12322451721493544</x:v>
      </x:c>
      <x:c r="N1126" s="22">
        <x:v>5.6332176611394891E-2</x:v>
      </x:c>
      <x:c r="O1126" s="13">
        <x:v>1.0587507455509815</x:v>
      </x:c>
      <x:c r="P1126" s="26" t="n">
        <x:v>1.7047</x:v>
      </x:c>
      <x:c r="Q1126" s="26" t="n">
        <x:v>2.0178</x:v>
      </x:c>
    </x:row>
    <x:row r="1127">
      <x:c r="A1127" s="9">
        <x:v>45524</x:v>
      </x:c>
      <x:c r="B1127" s="8">
        <x:v>35.72744014733</x:v>
      </x:c>
      <x:c r="C1127" s="8">
        <x:v>20.658342792281001</x:v>
      </x:c>
      <x:c r="D1127" s="8">
        <x:v>12.307692307691999</x:v>
      </x:c>
      <x:c r="E1127" s="8">
        <x:v>163.6328125</x:v>
      </x:c>
      <x:c r="F1127" s="23">
        <x:v>1.5808157193682575</x:v>
      </x:c>
      <x:c r="G1127" s="18">
        <x:v>6.9613171355499007E-2</x:v>
      </x:c>
      <x:c r="H1127" s="18">
        <x:v>8.3137868126139991E-2</x:v>
      </x:c>
      <x:c r="I1127" s="18">
        <x:v>0.16582794152888</x:v>
      </x:c>
      <x:c r="J1127" s="18">
        <x:v>0.29649343865491001</x:v>
      </x:c>
      <x:c r="K1127" s="21">
        <x:v>-2.9254206087876211E-2</x:v>
      </x:c>
      <x:c r="L1127" s="21">
        <x:v>-3.7983760132085709E-2</x:v>
      </x:c>
      <x:c r="M1127" s="22">
        <x:v>-0.12870565670392031</x:v>
      </x:c>
      <x:c r="N1127" s="22">
        <x:v>5.0877167666305567E-2</x:v>
      </x:c>
      <x:c r="O1127" s="13">
        <x:v>1.0433882565889094</x:v>
      </x:c>
      <x:c r="P1127" s="26" t="n">
        <x:v>1.7049</x:v>
      </x:c>
      <x:c r="Q1127" s="26" t="n">
        <x:v>2.019</x:v>
      </x:c>
    </x:row>
    <x:row r="1128">
      <x:c r="A1128" s="9">
        <x:v>45525</x:v>
      </x:c>
      <x:c r="B1128" s="8">
        <x:v>35.972989564149998</x:v>
      </x:c>
      <x:c r="C1128" s="8">
        <x:v>21.169125993190001</x:v>
      </x:c>
      <x:c r="D1128" s="8">
        <x:v>12.769230769230999</x:v>
      </x:c>
      <x:c r="E1128" s="8">
        <x:v>165.13671875</x:v>
      </x:c>
      <x:c r="F1128" s="23">
        <x:v>1.5876201626914275</x:v>
      </x:c>
      <x:c r="G1128" s="18">
        <x:v>6.1141304347826005E-2</x:v>
      </x:c>
      <x:c r="H1128" s="18">
        <x:v>7.5493006689254002E-2</x:v>
      </x:c>
      <x:c r="I1128" s="18">
        <x:v>0.14641744548287</x:v>
      </x:c>
      <x:c r="J1128" s="18">
        <x:v>0.27607842116573</x:v>
      </x:c>
      <x:c r="K1128" s="21">
        <x:v>-4.5048273157354601E-2</x:v>
      </x:c>
      <x:c r="L1128" s="21">
        <x:v>-5.428912012985021E-2</x:v>
      </x:c>
      <x:c r="M1128" s="22">
        <x:v>-0.14380464473017962</x:v>
      </x:c>
      <x:c r="N1128" s="22">
        <x:v>3.1117913042980172E-2</x:v>
      </x:c>
      <x:c r="O1128" s="13">
        <x:v>1.0409091741890717</x:v>
      </x:c>
      <x:c r="P1128" s="26" t="n">
        <x:v>1.7043</x:v>
      </x:c>
      <x:c r="Q1128" s="26" t="n">
        <x:v>2.0254</x:v>
      </x:c>
    </x:row>
    <x:row r="1129">
      <x:c r="A1129" s="9">
        <x:v>45526</x:v>
      </x:c>
      <x:c r="B1129" s="8">
        <x:v>35.850214855739999</x:v>
      </x:c>
      <x:c r="C1129" s="8">
        <x:v>21.055618615210001</x:v>
      </x:c>
      <x:c r="D1129" s="8">
        <x:v>12.307692307691999</x:v>
      </x:c>
      <x:c r="E1129" s="8">
        <x:v>163.271484375</x:v>
      </x:c>
      <x:c r="F1129" s="23">
        <x:v>1.5812125253841049</x:v>
      </x:c>
      <x:c r="G1129" s="18">
        <x:v>5.8583759590793004E-2</x:v>
      </x:c>
      <x:c r="H1129" s="18">
        <x:v>7.4276778733385007E-2</x:v>
      </x:c>
      <x:c r="I1129" s="18">
        <x:v>0.14162473040977999</x:v>
      </x:c>
      <x:c r="J1129" s="18">
        <x:v>0.27169711607665997</x:v>
      </x:c>
      <x:c r="K1129" s="21">
        <x:v>-4.9055723010804408E-2</x:v>
      </x:c>
      <x:c r="L1129" s="21">
        <x:v>-5.7166536600040452E-2</x:v>
      </x:c>
      <x:c r="M1129" s="22">
        <x:v>-0.14380464473017962</x:v>
      </x:c>
      <x:c r="N1129" s="22">
        <x:v>3.1117913042980172E-2</x:v>
      </x:c>
      <x:c r="O1129" s="13">
        <x:v>1.0321336286599931</x:v>
      </x:c>
      <x:c r="P1129" s="26" t="n">
        <x:v>1.705</x:v>
      </x:c>
      <x:c r="Q1129" s="26" t="n">
        <x:v>2.0195</x:v>
      </x:c>
    </x:row>
    <x:row r="1130">
      <x:c r="A1130" s="9">
        <x:v>45527</x:v>
      </x:c>
      <x:c r="B1130" s="8">
        <x:v>35.604665438920001</x:v>
      </x:c>
      <x:c r="C1130" s="8">
        <x:v>20.317820658342999</x:v>
      </x:c>
      <x:c r="D1130" s="8">
        <x:v>10.769230769230999</x:v>
      </x:c>
      <x:c r="E1130" s="8">
        <x:v>161.03515625</x:v>
      </x:c>
      <x:c r="F1130" s="23">
        <x:v>1.5693171827912349</x:v>
      </x:c>
      <x:c r="G1130" s="18">
        <x:v>5.8104219948848998E-2</x:v>
      </x:c>
      <x:c r="H1130" s="18">
        <x:v>7.4103031882546994E-2</x:v>
      </x:c>
      <x:c r="I1130" s="18">
        <x:v>0.12868439971244</x:v>
      </x:c>
      <x:c r="J1130" s="18">
        <x:v>0.26302772506379002</x:v>
      </x:c>
      <x:c r="K1130" s="21">
        <x:v>-5.9310079988749376E-2</x:v>
      </x:c>
      <x:c r="L1130" s="21">
        <x:v>-7.0474587774688069E-2</x:v>
      </x:c>
      <x:c r="M1130" s="22">
        <x:v>-0.15569768324401767</x:v>
      </x:c>
      <x:c r="N1130" s="22">
        <x:v>1.8632003679774911E-2</x:v>
      </x:c>
      <x:c r="O1130" s="13">
        <x:v>1.0327657986664456</x:v>
      </x:c>
      <x:c r="P1130" s="26" t="n">
        <x:v>1.7051</x:v>
      </x:c>
      <x:c r="Q1130" s="26" t="n">
        <x:v>2.0144</x:v>
      </x:c>
    </x:row>
    <x:row r="1131">
      <x:c r="A1131" s="9">
        <x:v>45530</x:v>
      </x:c>
      <x:c r="B1131" s="8">
        <x:v>35.052179251074001</x:v>
      </x:c>
      <x:c r="C1131" s="8">
        <x:v>19.069239500567999</x:v>
      </x:c>
      <x:c r="D1131" s="8">
        <x:v>9.4615384615385008</x:v>
      </x:c>
      <x:c r="E1131" s="8">
        <x:v>156.2890625</x:v>
      </x:c>
      <x:c r="F1131" s="23">
        <x:v>1.5496800492829512</x:v>
      </x:c>
      <x:c r="G1131" s="18">
        <x:v>6.2100383631713003E-2</x:v>
      </x:c>
      <x:c r="H1131" s="18">
        <x:v>7.9228563982278011E-2</x:v>
      </x:c>
      <x:c r="I1131" s="18">
        <x:v>0.13191948238677001</x:v>
      </x:c>
      <x:c r="J1131" s="18">
        <x:v>0.26535820651057002</x:v>
      </x:c>
      <x:c r="K1131" s="21">
        <x:v>-6.0370875538191981E-2</x:v>
      </x:c>
      <x:c r="L1131" s="21">
        <x:v>-7.0114910715908363E-2</x:v>
      </x:c>
      <x:c r="M1131" s="22">
        <x:v>-0.16086856955437967</x:v>
      </x:c>
      <x:c r="N1131" s="22">
        <x:v>1.4874108628712746E-2</x:v>
      </x:c>
      <x:c r="O1131" s="13">
        <x:v>1.0375759945007945</x:v>
      </x:c>
      <x:c r="P1131" s="26" t="n">
        <x:v>1.7047</x:v>
      </x:c>
      <x:c r="Q1131" s="26" t="n">
        <x:v>2.0257</x:v>
      </x:c>
    </x:row>
    <x:row r="1132">
      <x:c r="A1132" s="9">
        <x:v>45531</x:v>
      </x:c>
      <x:c r="B1132" s="8">
        <x:v>33.701657458564</x:v>
      </x:c>
      <x:c r="C1132" s="8">
        <x:v>17.650397275823</x:v>
      </x:c>
      <x:c r="D1132" s="8">
        <x:v>7.7692307692308002</x:v>
      </x:c>
      <x:c r="E1132" s="8">
        <x:v>151.884765625</x:v>
      </x:c>
      <x:c r="F1132" s="23">
        <x:v>1.5275151278215446</x:v>
      </x:c>
      <x:c r="G1132" s="18">
        <x:v>6.3379156010230003E-2</x:v>
      </x:c>
      <x:c r="H1132" s="18">
        <x:v>7.9402310833115997E-2</x:v>
      </x:c>
      <x:c r="I1132" s="18">
        <x:v>0.13239875389408001</x:v>
      </x:c>
      <x:c r="J1132" s="18">
        <x:v>0.26190909400021001</x:v>
      </x:c>
      <x:c r="K1132" s="21">
        <x:v>-5.3063172864254216E-2</x:v>
      </x:c>
      <x:c r="L1132" s="21">
        <x:v>-6.4120293069674816E-2</x:v>
      </x:c>
      <x:c r="M1132" s="22">
        <x:v>-0.1483550246832962</x:v>
      </x:c>
      <x:c r="N1132" s="22">
        <x:v>2.9057131885946275E-2</x:v>
      </x:c>
      <x:c r="O1132" s="13">
        <x:v>1.0272806767180538</x:v>
      </x:c>
      <x:c r="P1132" s="26" t="n">
        <x:v>1.7026</x:v>
      </x:c>
      <x:c r="Q1132" s="26" t="n">
        <x:v>2.023</x:v>
      </x:c>
    </x:row>
    <x:row r="1133">
      <x:c r="A1133" s="9">
        <x:v>45532</x:v>
      </x:c>
      <x:c r="B1133" s="8">
        <x:v>33.763044812769003</x:v>
      </x:c>
      <x:c r="C1133" s="8">
        <x:v>17.707150964813</x:v>
      </x:c>
      <x:c r="D1133" s="8">
        <x:v>8.3846153846153992</x:v>
      </x:c>
      <x:c r="E1133" s="8">
        <x:v>151.533203125</x:v>
      </x:c>
      <x:c r="F1133" s="23">
        <x:v>1.5284700357179934</x:v>
      </x:c>
      <x:c r="G1133" s="18">
        <x:v>5.8184143222506E-2</x:v>
      </x:c>
      <x:c r="H1133" s="18">
        <x:v>7.6274867518025993E-2</x:v>
      </x:c>
      <x:c r="I1133" s="18">
        <x:v>0.11802060867481</x:v>
      </x:c>
      <x:c r="J1133" s="18">
        <x:v>0.25407867632361003</x:v>
      </x:c>
      <x:c r="K1133" s="21">
        <x:v>-6.3317529842199183E-2</x:v>
      </x:c>
      <x:c r="L1133" s="21">
        <x:v>-7.5510066597521019E-2</x:v>
      </x:c>
      <x:c r="M1133" s="22">
        <x:v>-0.16241983544748317</x:v>
      </x:c>
      <x:c r="N1133" s="22">
        <x:v>1.2934549892680947E-2</x:v>
      </x:c>
      <x:c r="O1133" s="13">
        <x:v>1.0282706344307353</x:v>
      </x:c>
      <x:c r="P1133" s="26" t="n">
        <x:v>1.7038</x:v>
      </x:c>
      <x:c r="Q1133" s="26" t="n">
        <x:v>2.0208</x:v>
      </x:c>
    </x:row>
    <x:row r="1134">
      <x:c r="A1134" s="9">
        <x:v>45533</x:v>
      </x:c>
      <x:c r="B1134" s="8">
        <x:v>34.745242480049001</x:v>
      </x:c>
      <x:c r="C1134" s="8">
        <x:v>16.515323496027001</x:v>
      </x:c>
      <x:c r="D1134" s="8">
        <x:v>7.2307692307691998</x:v>
      </x:c>
      <x:c r="E1134" s="8">
        <x:v>148.92578125</x:v>
      </x:c>
      <x:c r="F1134" s="23">
        <x:v>1.518542791142113</x:v>
      </x:c>
      <x:c r="G1134" s="18">
        <x:v>5.3308823529411999E-2</x:v>
      </x:c>
      <x:c r="H1134" s="18">
        <x:v>7.0019980887846001E-2</x:v>
      </x:c>
      <x:c r="I1134" s="18">
        <x:v>0.11754133716750999</x:v>
      </x:c>
      <x:c r="J1134" s="18">
        <x:v>0.25482443034028002</x:v>
      </x:c>
      <x:c r="K1134" s="21">
        <x:v>-5.8956481472268507E-2</x:v>
      </x:c>
      <x:c r="L1134" s="21">
        <x:v>-7.2872434833183952E-2</x:v>
      </x:c>
      <x:c r="M1134" s="22">
        <x:v>-0.1569386959584983</x:v>
      </x:c>
      <x:c r="N1134" s="22">
        <x:v>1.9238115784784959E-2</x:v>
      </x:c>
      <x:c r="O1134" s="13">
        <x:v>1.036924136911302</x:v>
      </x:c>
      <x:c r="P1134" s="26" t="n">
        <x:v>1.7036</x:v>
      </x:c>
      <x:c r="Q1134" s="26" t="n">
        <x:v>2.0261</x:v>
      </x:c>
    </x:row>
    <x:row r="1135">
      <x:c r="A1135" s="9">
        <x:v>45534</x:v>
      </x:c>
      <x:c r="B1135" s="8">
        <x:v>37.139349294044997</x:v>
      </x:c>
      <x:c r="C1135" s="8">
        <x:v>19.580022701476</x:v>
      </x:c>
      <x:c r="D1135" s="8">
        <x:v>10.076923076923</x:v>
      </x:c>
      <x:c r="E1135" s="8">
        <x:v>159.462890625</x:v>
      </x:c>
      <x:c r="F1135" s="23">
        <x:v>1.5656479642436101</x:v>
      </x:c>
      <x:c r="G1135" s="18">
        <x:v>4.7234654731457999E-2</x:v>
      </x:c>
      <x:c r="H1135" s="18">
        <x:v>6.4807575362697004E-2</x:v>
      </x:c>
      <x:c r="I1135" s="18">
        <x:v>0.13156002875629</x:v>
      </x:c>
      <x:c r="J1135" s="18">
        <x:v>0.26228197096995998</x:v>
      </x:c>
      <x:c r="K1135" s="21">
        <x:v>-4.6344801051117712E-2</x:v>
      </x:c>
      <x:c r="L1135" s="21">
        <x:v>-5.7406321305893626E-2</x:v>
      </x:c>
      <x:c r="M1135" s="22">
        <x:v>-0.14525249289707898</x:v>
      </x:c>
      <x:c r="N1135" s="22">
        <x:v>3.8512480724101961E-2</x:v>
      </x:c>
      <x:c r="O1135" s="13">
        <x:v>1.0516416534212243</x:v>
      </x:c>
      <x:c r="P1135" s="26" t="n">
        <x:v>1.7037</x:v>
      </x:c>
      <x:c r="Q1135" s="26" t="n">
        <x:v>2.021</x:v>
      </x:c>
    </x:row>
    <x:row r="1136">
      <x:c r="A1136" s="9">
        <x:v>45537</x:v>
      </x:c>
      <x:c r="B1136" s="8">
        <x:v>34.438305709024</x:v>
      </x:c>
      <x:c r="C1136" s="8">
        <x:v>16.685584562997001</x:v>
      </x:c>
      <x:c r="D1136" s="8">
        <x:v>6.1538461538461</x:v>
      </x:c>
      <x:c r="E1136" s="8">
        <x:v>149.716796875</x:v>
      </x:c>
      <x:c r="F1136" s="23">
        <x:v>1.5174863332521678</x:v>
      </x:c>
      <x:c r="G1136" s="18">
        <x:v>5.5226982097187002E-2</x:v>
      </x:c>
      <x:c r="H1136" s="18">
        <x:v>7.6882981495959998E-2</x:v>
      </x:c>
      <x:c r="I1136" s="18">
        <x:v>0.14653726335969</x:v>
      </x:c>
      <x:c r="J1136" s="18">
        <x:v>0.28223089216977998</x:v>
      </x:c>
      <x:c r="K1136" s="21">
        <x:v>-3.5383247040211119E-2</x:v>
      </x:c>
      <x:c r="L1136" s="21">
        <x:v>-4.146063836690872E-2</x:v>
      </x:c>
      <x:c r="M1136" s="22">
        <x:v>-0.12880907443012435</x:v>
      </x:c>
      <x:c r="N1136" s="22">
        <x:v>5.7908068084421283E-2</x:v>
      </x:c>
      <x:c r="O1136" s="13">
        <x:v>1.0357772224707287</x:v>
      </x:c>
      <x:c r="P1136" s="26" t="n">
        <x:v>1.706</x:v>
      </x:c>
      <x:c r="Q1136" s="26" t="n">
        <x:v>2.0112</x:v>
      </x:c>
    </x:row>
    <x:row r="1137">
      <x:c r="A1137" s="9">
        <x:v>45538</x:v>
      </x:c>
      <x:c r="B1137" s="8">
        <x:v>35.420503376303998</x:v>
      </x:c>
      <x:c r="C1137" s="8">
        <x:v>17.423382519863999</x:v>
      </x:c>
      <x:c r="D1137" s="8">
        <x:v>7.2307692307691998</x:v>
      </x:c>
      <x:c r="E1137" s="8">
        <x:v>152.03125</x:v>
      </x:c>
      <x:c r="F1137" s="23">
        <x:v>1.5302647628173429</x:v>
      </x:c>
      <x:c r="G1137" s="18">
        <x:v>4.0601023017902999E-2</x:v>
      </x:c>
      <x:c r="H1137" s="18">
        <x:v>6.3504473981409001E-2</x:v>
      </x:c>
      <x:c r="I1137" s="18">
        <x:v>0.12580877066857998</x:v>
      </x:c>
      <x:c r="J1137" s="18">
        <x:v>0.26573108355747999</x:v>
      </x:c>
      <x:c r="K1137" s="21">
        <x:v>-5.0941581765369004E-2</x:v>
      </x:c>
      <x:c r="L1137" s="21">
        <x:v>-5.7885890717587984E-2</x:v>
      </x:c>
      <x:c r="M1137" s="22">
        <x:v>-0.143597809277761</x:v>
      </x:c>
      <x:c r="N1137" s="22">
        <x:v>4.2997710301175829E-2</x:v>
      </x:c>
      <x:c r="O1137" s="13">
        <x:v>1.0432430491066069</x:v>
      </x:c>
      <x:c r="P1137" s="26" t="n">
        <x:v>1.7068</x:v>
      </x:c>
      <x:c r="Q1137" s="26" t="n">
        <x:v>2.0138</x:v>
      </x:c>
    </x:row>
    <x:row r="1138">
      <x:c r="A1138" s="9">
        <x:v>45539</x:v>
      </x:c>
      <x:c r="B1138" s="8">
        <x:v>34.315531000614001</x:v>
      </x:c>
      <x:c r="C1138" s="8">
        <x:v>16.004540295119</x:v>
      </x:c>
      <x:c r="D1138" s="8">
        <x:v>5.9230769230769003</x:v>
      </x:c>
      <x:c r="E1138" s="8">
        <x:v>147.67578125</x:v>
      </x:c>
      <x:c r="F1138" s="23">
        <x:v>1.5097973236720246</x:v>
      </x:c>
      <x:c r="G1138" s="18">
        <x:v>4.2439258312019994E-2</x:v>
      </x:c>
      <x:c r="H1138" s="18">
        <x:v>6.4720701937276998E-2</x:v>
      </x:c>
      <x:c r="I1138" s="18">
        <x:v>0.13395638629283002</x:v>
      </x:c>
      <x:c r="J1138" s="18">
        <x:v>0.27561232487637999</x:v>
      </x:c>
      <x:c r="K1138" s="21">
        <x:v>-4.1748020336866642E-2</x:v>
      </x:c>
      <x:c r="L1138" s="21">
        <x:v>-4.9373533659932023E-2</x:v>
      </x:c>
      <x:c r="M1138" s="22">
        <x:v>-0.13635856844325411</x:v>
      </x:c>
      <x:c r="N1138" s="22">
        <x:v>5.6695843874401186E-2</x:v>
      </x:c>
      <x:c r="O1138" s="13">
        <x:v>1.0379121148777877</x:v>
      </x:c>
      <x:c r="P1138" s="26" t="n">
        <x:v>1.7079</x:v>
      </x:c>
      <x:c r="Q1138" s="26" t="n">
        <x:v>2.0005</x:v>
      </x:c>
    </x:row>
    <x:row r="1139">
      <x:c r="A1139" s="9">
        <x:v>45540</x:v>
      </x:c>
      <x:c r="B1139" s="8">
        <x:v>34.499693063229003</x:v>
      </x:c>
      <x:c r="C1139" s="8">
        <x:v>16.118047673098999</x:v>
      </x:c>
      <x:c r="D1139" s="8">
        <x:v>6.1538461538461</x:v>
      </x:c>
      <x:c r="E1139" s="8">
        <x:v>148.14453125</x:v>
      </x:c>
      <x:c r="F1139" s="23">
        <x:v>1.5122902953504354</x:v>
      </x:c>
      <x:c r="G1139" s="18">
        <x:v>3.5885549872123002E-2</x:v>
      </x:c>
      <x:c r="H1139" s="18">
        <x:v>5.8465815307096998E-2</x:v>
      </x:c>
      <x:c r="I1139" s="18">
        <x:v>0.12952312485023001</x:v>
      </x:c>
      <x:c r="J1139" s="18">
        <x:v>0.26843444205118</x:v>
      </x:c>
      <x:c r="K1139" s="21">
        <x:v>-4.5991202534636955E-2</x:v>
      </x:c>
      <x:c r="L1139" s="21">
        <x:v>-5.3809550718155741E-2</x:v>
      </x:c>
      <x:c r="M1139" s="22">
        <x:v>-0.13863375841981762</x:v>
      </x:c>
      <x:c r="N1139" s="22">
        <x:v>4.942249861428194E-2</x:v>
      </x:c>
      <x:c r="O1139" s="13">
        <x:v>1.0426561870357218</x:v>
      </x:c>
      <x:c r="P1139" s="26" t="n">
        <x:v>1.7089</x:v>
      </x:c>
      <x:c r="Q1139" s="26" t="n">
        <x:v>2.0144</x:v>
      </x:c>
    </x:row>
    <x:row r="1140">
      <x:c r="A1140" s="9">
        <x:v>45541</x:v>
      </x:c>
      <x:c r="B1140" s="8">
        <x:v>32.535297728667999</x:v>
      </x:c>
      <x:c r="C1140" s="8">
        <x:v>13.847900113507</x:v>
      </x:c>
      <x:c r="D1140" s="8">
        <x:v>2.8461538461538001</x:v>
      </x:c>
      <x:c r="E1140" s="8">
        <x:v>141.97265625</x:v>
      </x:c>
      <x:c r="F1140" s="23">
        <x:v>1.4780050198458219</x:v>
      </x:c>
      <x:c r="G1140" s="18">
        <x:v>3.5805626598465E-2</x:v>
      </x:c>
      <x:c r="H1140" s="18">
        <x:v>5.9247676135870002E-2</x:v>
      </x:c>
      <x:c r="I1140" s="18">
        <x:v>0.13539420081476</x:v>
      </x:c>
      <x:c r="J1140" s="18">
        <x:v>0.26908697682541</x:v>
      </x:c>
      <x:c r="K1140" s="21">
        <x:v>-3.915496454934031E-2</x:v>
      </x:c>
      <x:c r="L1140" s="21">
        <x:v>-4.6855794248521487E-2</x:v>
      </x:c>
      <x:c r="M1140" s="22">
        <x:v>-0.13139451758531073</x:v>
      </x:c>
      <x:c r="N1140" s="22">
        <x:v>5.9120292294441601E-2</x:v>
      </x:c>
      <x:c r="O1140" s="13">
        <x:v>1.0280914423263319</x:v>
      </x:c>
      <x:c r="P1140" s="26" t="n">
        <x:v>1.7093</x:v>
      </x:c>
      <x:c r="Q1140" s="26" t="n">
        <x:v>2.0184</x:v>
      </x:c>
    </x:row>
    <x:row r="1141">
      <x:c r="A1141" s="9">
        <x:v>45544</x:v>
      </x:c>
      <x:c r="B1141" s="8">
        <x:v>32.412523020258</x:v>
      </x:c>
      <x:c r="C1141" s="8">
        <x:v>13.507377979569</x:v>
      </x:c>
      <x:c r="D1141" s="8">
        <x:v>2.2307692307692002</x:v>
      </x:c>
      <x:c r="E1141" s="8">
        <x:v>142.55859375</x:v>
      </x:c>
      <x:c r="F1141" s="23">
        <x:v>1.4767731599514904</x:v>
      </x:c>
      <x:c r="G1141" s="18">
        <x:v>2.6854219948849001E-2</x:v>
      </x:c>
      <x:c r="H1141" s="18">
        <x:v>5.0299713317695997E-2</x:v>
      </x:c>
      <x:c r="I1141" s="18">
        <x:v>0.12005751258088</x:v>
      </x:c>
      <x:c r="J1141" s="18">
        <x:v>0.25305326450246002</x:v>
      </x:c>
      <x:c r="K1141" s="21">
        <x:v>-5.36525037250557E-2</x:v>
      </x:c>
      <x:c r="L1141" s="21">
        <x:v>-6.3760616010906879E-2</x:v>
      </x:c>
      <x:c r="M1141" s="22">
        <x:v>-0.14639008788536578</x:v>
      </x:c>
      <x:c r="N1141" s="22">
        <x:v>3.8270035882097986E-2</x:v>
      </x:c>
      <x:c r="O1141" s="13">
        <x:v>1.0212828379801853</x:v>
      </x:c>
      <x:c r="P1141" s="26" t="n">
        <x:v>1.7105</x:v>
      </x:c>
      <x:c r="Q1141" s="26" t="n">
        <x:v>2.0092</x:v>
      </x:c>
    </x:row>
    <x:row r="1142">
      <x:c r="A1142" s="9">
        <x:v>45545</x:v>
      </x:c>
      <x:c r="B1142" s="8">
        <x:v>33.149171270718</x:v>
      </x:c>
      <x:c r="C1142" s="8">
        <x:v>14.926220204312999</x:v>
      </x:c>
      <x:c r="D1142" s="8">
        <x:v>3.4615384615384999</x:v>
      </x:c>
      <x:c r="E1142" s="8">
        <x:v>145.791015625</x:v>
      </x:c>
      <x:c r="F1142" s="23">
        <x:v>1.4933198639039238</x:v>
      </x:c>
      <x:c r="G1142" s="18">
        <x:v>1.3826726342710999E-2</x:v>
      </x:c>
      <x:c r="H1142" s="18">
        <x:v>3.8484927460690002E-2</x:v>
      </x:c>
      <x:c r="I1142" s="18">
        <x:v>0.11190989695662999</x:v>
      </x:c>
      <x:c r="J1142" s="18">
        <x:v>0.24373133871536001</x:v>
      </x:c>
      <x:c r="K1142" s="21">
        <x:v>-5.8013552094986154E-2</x:v>
      </x:c>
      <x:c r="L1142" s="21">
        <x:v>-6.8076740716192297E-2</x:v>
      </x:c>
      <x:c r="M1142" s="22">
        <x:v>-0.14659692333777419</x:v>
      </x:c>
      <x:c r="N1142" s="22">
        <x:v>3.4997030515044214E-2</x:v>
      </x:c>
      <x:c r="O1142" s="13">
        <x:v>1.0250916152094922</x:v>
      </x:c>
      <x:c r="P1142" s="26" t="n">
        <x:v>1.7114</x:v>
      </x:c>
      <x:c r="Q1142" s="26" t="n">
        <x:v>2.0177</x:v>
      </x:c>
    </x:row>
    <x:row r="1143">
      <x:c r="A1143" s="9">
        <x:v>45546</x:v>
      </x:c>
      <x:c r="B1143" s="8">
        <x:v>33.517495395948004</x:v>
      </x:c>
      <x:c r="C1143" s="8">
        <x:v>15.153234960272</x:v>
      </x:c>
      <x:c r="D1143" s="8">
        <x:v>4.5384615384615001</x:v>
      </x:c>
      <x:c r="E1143" s="8">
        <x:v>144.74609375</x:v>
      </x:c>
      <x:c r="F1143" s="23">
        <x:v>1.4948882141117037</x:v>
      </x:c>
      <x:c r="G1143" s="18">
        <x:v>1.5984654731457999E-2</x:v>
      </x:c>
      <x:c r="H1143" s="18">
        <x:v>4.2307358179132996E-2</x:v>
      </x:c>
      <x:c r="I1143" s="18">
        <x:v>0.11358734723220999</x:v>
      </x:c>
      <x:c r="J1143" s="18">
        <x:v>0.24559572387278</x:v>
      </x:c>
      <x:c r="K1143" s="21">
        <x:v>-5.5066897790978953E-2</x:v>
      </x:c>
      <x:c r="L1143" s="21">
        <x:v>-6.3760616010906879E-2</x:v>
      </x:c>
      <x:c r="M1143" s="22">
        <x:v>-0.14018502431292101</x:v>
      </x:c>
      <x:c r="N1143" s="22">
        <x:v>4.2270375775163682E-2</x:v>
      </x:c>
      <x:c r="O1143" s="13">
        <x:v>1.0217979201661282</x:v>
      </x:c>
      <x:c r="P1143" s="26" t="n">
        <x:v>1.7126</x:v>
      </x:c>
      <x:c r="Q1143" s="26" t="n">
        <x:v>2.0279</x:v>
      </x:c>
    </x:row>
    <x:row r="1144">
      <x:c r="A1144" s="9">
        <x:v>45547</x:v>
      </x:c>
      <x:c r="B1144" s="8">
        <x:v>33.271945979127999</x:v>
      </x:c>
      <x:c r="C1144" s="8">
        <x:v>14.642451759364</x:v>
      </x:c>
      <x:c r="D1144" s="8">
        <x:v>5</x:v>
      </x:c>
      <x:c r="E1144" s="8">
        <x:v>143.857421875</x:v>
      </x:c>
      <x:c r="F1144" s="23">
        <x:v>1.4919295490337299</x:v>
      </x:c>
      <x:c r="G1144" s="18">
        <x:v>1.0390025575447E-2</x:v>
      </x:c>
      <x:c r="H1144" s="18">
        <x:v>3.6573712101468002E-2</x:v>
      </x:c>
      <x:c r="I1144" s="18">
        <x:v>0.11334771147855</x:v>
      </x:c>
      <x:c r="J1144" s="18">
        <x:v>0.24270592681705</x:v>
      </x:c>
      <x:c r="K1144" s="21">
        <x:v>-5.7659953578505396E-2</x:v>
      </x:c>
      <x:c r="L1144" s="21">
        <x:v>-6.6398247775244057E-2</x:v>
      </x:c>
      <x:c r="M1144" s="22">
        <x:v>-0.14514907517087483</x:v>
      </x:c>
      <x:c r="N1144" s="22">
        <x:v>4.0573261881135858E-2</x:v>
      </x:c>
      <x:c r="O1144" s="13">
        <x:v>1.0194630485405194</x:v>
      </x:c>
      <x:c r="P1144" s="26" t="n">
        <x:v>1.7132</x:v>
      </x:c>
      <x:c r="Q1144" s="26" t="n">
        <x:v>2.0252</x:v>
      </x:c>
    </x:row>
    <x:row r="1145">
      <x:c r="A1145" s="9">
        <x:v>45548</x:v>
      </x:c>
      <x:c r="B1145" s="8">
        <x:v>33.087783916512997</x:v>
      </x:c>
      <x:c r="C1145" s="8">
        <x:v>15.834279228150001</x:v>
      </x:c>
      <x:c r="D1145" s="8">
        <x:v>7.0769230769230997</x:v>
      </x:c>
      <x:c r="E1145" s="8">
        <x:v>149.619140625</x:v>
      </x:c>
      <x:c r="F1145" s="23">
        <x:v>1.5140453171164654</x:v>
      </x:c>
      <x:c r="G1145" s="18">
        <x:v>7.9124040920716E-3</x:v>
      </x:c>
      <x:c r="H1145" s="18">
        <x:v>3.3011901659282E-2</x:v>
      </x:c>
      <x:c r="I1145" s="18">
        <x:v>0.10915408578959999</x:v>
      </x:c>
      <x:c r="J1145" s="18">
        <x:v>0.23925681430669002</x:v>
      </x:c>
      <x:c r="K1145" s="21">
        <x:v>-6.0253009366031618E-2</x:v>
      </x:c>
      <x:c r="L1145" s="21">
        <x:v>-6.7956848363265654E-2</x:v>
      </x:c>
      <x:c r="M1145" s="22">
        <x:v>-0.1458729992543244</x:v>
      </x:c>
      <x:c r="N1145" s="22">
        <x:v>4.045203946013376E-2</x:v>
      </x:c>
      <x:c r="O1145" s="13">
        <x:v>1.0103760123527192</x:v>
      </x:c>
      <x:c r="P1145" s="26" t="n">
        <x:v>1.7145</x:v>
      </x:c>
      <x:c r="Q1145" s="26" t="n">
        <x:v>2.0515</x:v>
      </x:c>
    </x:row>
    <x:row r="1146">
      <x:c r="A1146" s="9">
        <x:v>45553</x:v>
      </x:c>
      <x:c r="B1146" s="8">
        <x:v>32.658072437077998</x:v>
      </x:c>
      <x:c r="C1146" s="8">
        <x:v>14.869466515322999</x:v>
      </x:c>
      <x:c r="D1146" s="8">
        <x:v>6</x:v>
      </x:c>
      <x:c r="E1146" s="8">
        <x:v>145.732421875</x:v>
      </x:c>
      <x:c r="F1146" s="23">
        <x:v>1.4981499020685025</x:v>
      </x:c>
      <x:c r="G1146" s="18">
        <x:v>3.0370843989767997E-3</x:v>
      </x:c>
      <x:c r="H1146" s="18">
        <x:v>3.0666319172965001E-2</x:v>
      </x:c>
      <x:c r="I1146" s="18">
        <x:v>9.8250658998321999E-2</x:v>
      </x:c>
      <x:c r="J1146" s="18">
        <x:v>0.23207893148149</x:v>
      </x:c>
      <x:c r="K1146" s="21">
        <x:v>-6.9328704622373838E-2</x:v>
      </x:c>
      <x:c r="L1146" s="21">
        <x:v>-7.898694483234403E-2</x:v>
      </x:c>
      <x:c r="M1146" s="22">
        <x:v>-0.15776603776816245</x:v>
      </x:c>
      <x:c r="N1146" s="22">
        <x:v>2.5056791992880356E-2</x:v>
      </x:c>
      <x:c r="O1146" s="13">
        <x:v>1.0113121191440766</x:v>
      </x:c>
      <x:c r="P1146" s="26" t="n">
        <x:v>1.7173</x:v>
      </x:c>
      <x:c r="Q1146" s="26" t="n">
        <x:v>2.0497</x:v>
      </x:c>
    </x:row>
    <x:row r="1147">
      <x:c r="A1147" s="9">
        <x:v>45554</x:v>
      </x:c>
      <x:c r="B1147" s="8">
        <x:v>32.412523020258</x:v>
      </x:c>
      <x:c r="C1147" s="8">
        <x:v>14.131668558455999</x:v>
      </x:c>
      <x:c r="D1147" s="8">
        <x:v>5.0769230769230997</x:v>
      </x:c>
      <x:c r="E1147" s="8">
        <x:v>144.326171875</x:v>
      </x:c>
      <x:c r="F1147" s="23">
        <x:v>1.4898682163265926</x:v>
      </x:c>
      <x:c r="G1147" s="18">
        <x:v>8.6317135549871006E-3</x:v>
      </x:c>
      <x:c r="H1147" s="18">
        <x:v>3.6573712101468002E-2</x:v>
      </x:c>
      <x:c r="I1147" s="18">
        <x:v>0.10256410256409999</x:v>
      </x:c>
      <x:c r="J1147" s="18">
        <x:v>0.23879071801734</x:v>
      </x:c>
      <x:c r="K1147" s="21">
        <x:v>-7.2982555959342665E-2</x:v>
      </x:c>
      <x:c r="L1147" s="21">
        <x:v>-8.2583715420082027E-2</x:v>
      </x:c>
      <x:c r="M1147" s="22">
        <x:v>-0.16252325317368732</x:v>
      </x:c>
      <x:c r="N1147" s="22">
        <x:v>2.2026231467830559E-2</x:v>
      </x:c>
      <x:c r="O1147" s="13">
        <x:v>1.0273102862864452</x:v>
      </x:c>
      <x:c r="P1147" s="26" t="n">
        <x:v>1.7171</x:v>
      </x:c>
      <x:c r="Q1147" s="26" t="n">
        <x:v>2.0526</x:v>
      </x:c>
    </x:row>
    <x:row r="1148">
      <x:c r="A1148" s="9">
        <x:v>45555</x:v>
      </x:c>
      <x:c r="B1148" s="8">
        <x:v>32.228360957642998</x:v>
      </x:c>
      <x:c r="C1148" s="8">
        <x:v>14.188422247446001</x:v>
      </x:c>
      <x:c r="D1148" s="8">
        <x:v>3.6923076923077001</x:v>
      </x:c>
      <x:c r="E1148" s="8">
        <x:v>144.599609375</x:v>
      </x:c>
      <x:c r="F1148" s="23">
        <x:v>1.4867717506809917</x:v>
      </x:c>
      <x:c r="G1148" s="18">
        <x:v>1.5664961636829001E-2</x:v>
      </x:c>
      <x:c r="H1148" s="18">
        <x:v>4.3523586135000999E-2</x:v>
      </x:c>
      <x:c r="I1148" s="18">
        <x:v>0.1196980589504</x:v>
      </x:c>
      <x:c r="J1148" s="18">
        <x:v>0.25174819487684003</x:v>
      </x:c>
      <x:c r="K1148" s="21">
        <x:v>-5.4006102241536458E-2</x:v>
      </x:c>
      <x:c r="L1148" s="21">
        <x:v>-6.2441800128726466E-2</x:v>
      </x:c>
      <x:c r="M1148" s="22">
        <x:v>-0.14246021428948441</x:v>
      </x:c>
      <x:c r="N1148" s="22">
        <x:v>4.6755605352237994E-2</x:v>
      </x:c>
      <x:c r="O1148" s="13">
        <x:v>1.0255673668597303</x:v>
      </x:c>
      <x:c r="P1148" s="26" t="n">
        <x:v>1.7171</x:v>
      </x:c>
      <x:c r="Q1148" s="26" t="n">
        <x:v>2.0702</x:v>
      </x:c>
    </x:row>
    <x:row r="1149">
      <x:c r="A1149" s="9">
        <x:v>45558</x:v>
      </x:c>
      <x:c r="B1149" s="8">
        <x:v>31.491712707182</x:v>
      </x:c>
      <x:c r="C1149" s="8">
        <x:v>13.507377979569</x:v>
      </x:c>
      <x:c r="D1149" s="8">
        <x:v>2.6153846153845999</x:v>
      </x:c>
      <x:c r="E1149" s="8">
        <x:v>144.091796875</x:v>
      </x:c>
      <x:c r="F1149" s="23">
        <x:v>1.479265680442839</x:v>
      </x:c>
      <x:c r="G1149" s="18">
        <x:v>1.8382352941175999E-2</x:v>
      </x:c>
      <x:c r="H1149" s="18">
        <x:v>4.4913560941707995E-2</x:v>
      </x:c>
      <x:c r="I1149" s="18">
        <x:v>0.11550443326144</x:v>
      </x:c>
      <x:c r="J1149" s="18">
        <x:v>0.24960415191494001</x:v>
      </x:c>
      <x:c r="K1149" s="21">
        <x:v>-5.659915802906279E-2</x:v>
      </x:c>
      <x:c r="L1149" s="21">
        <x:v>-6.5079431893075523E-2</x:v>
      </x:c>
      <x:c r="M1149" s="22">
        <x:v>-0.14494223971845621</x:v>
      </x:c>
      <x:c r="N1149" s="22">
        <x:v>4.2755265459171854E-2</x:v>
      </x:c>
      <x:c r="O1149" s="13">
        <x:v>1.0284025670801478</x:v>
      </x:c>
      <x:c r="P1149" s="26" t="n">
        <x:v>1.7174</x:v>
      </x:c>
      <x:c r="Q1149" s="26" t="n">
        <x:v>2.0842</x:v>
      </x:c>
    </x:row>
    <x:row r="1150">
      <x:c r="A1150" s="9">
        <x:v>45559</x:v>
      </x:c>
      <x:c r="B1150" s="8">
        <x:v>34.806629834253997</x:v>
      </x:c>
      <x:c r="C1150" s="8">
        <x:v>18.898978433598</x:v>
      </x:c>
      <x:c r="D1150" s="8">
        <x:v>9.9230769230769003</x:v>
      </x:c>
      <x:c r="E1150" s="8">
        <x:v>158.76953125</x:v>
      </x:c>
      <x:c r="F1150" s="23">
        <x:v>1.5559955411023223</x:v>
      </x:c>
      <x:c r="G1150" s="18">
        <x:v>2.4056905370843998E-2</x:v>
      </x:c>
      <x:c r="H1150" s="18">
        <x:v>4.8822865085569996E-2</x:v>
      </x:c>
      <x:c r="I1150" s="18">
        <x:v>0.11646297627606</x:v>
      </x:c>
      <x:c r="J1150" s="18">
        <x:v>0.25230751040863003</x:v>
      </x:c>
      <x:c r="K1150" s="21">
        <x:v>-5.6009827168261417E-2</x:v>
      </x:c>
      <x:c r="L1150" s="21">
        <x:v>-6.3161154246274109E-2</x:v>
      </x:c>
      <x:c r="M1150" s="22">
        <x:v>-0.14152945475361622</x:v>
      </x:c>
      <x:c r="N1150" s="22">
        <x:v>4.6270715668230045E-2</x:v>
      </x:c>
      <x:c r="O1150" s="13">
        <x:v>1.0656700279332938</x:v>
      </x:c>
      <x:c r="P1150" s="26" t="n">
        <x:v>1.7158</x:v>
      </x:c>
      <x:c r="Q1150" s="26" t="n">
        <x:v>2.0837</x:v>
      </x:c>
    </x:row>
    <x:row r="1151">
      <x:c r="A1151" s="9">
        <x:v>45560</x:v>
      </x:c>
      <x:c r="B1151" s="8">
        <x:v>34.868017188459</x:v>
      </x:c>
      <x:c r="C1151" s="8">
        <x:v>18.898978433598</x:v>
      </x:c>
      <x:c r="D1151" s="8">
        <x:v>9.9230769230769003</x:v>
      </x:c>
      <x:c r="E1151" s="8">
        <x:v>158.26171875</x:v>
      </x:c>
      <x:c r="F1151" s="23">
        <x:v>1.5548794782378348</x:v>
      </x:c>
      <x:c r="G1151" s="18">
        <x:v>6.7934782608695995E-2</x:v>
      </x:c>
      <x:c r="H1151" s="18">
        <x:v>8.7829033098775003E-2</x:v>
      </x:c>
      <x:c r="I1151" s="18">
        <x:v>0.15803977953511</x:v>
      </x:c>
      <x:c r="J1151" s="18">
        <x:v>0.30227303261205002</x:v>
      </x:c>
      <x:c r="K1151" s="21">
        <x:v>-2.1475038725297213E-2</x:v>
      </x:c>
      <x:c r="L1151" s="21">
        <x:v>-2.9711187780282811E-2</x:v>
      </x:c>
      <x:c r="M1151" s="22">
        <x:v>-0.11598527638042844</x:v>
      </x:c>
      <x:c r="N1151" s="22">
        <x:v>7.6455098497727025E-2</x:v>
      </x:c>
      <x:c r="O1151" s="13">
        <x:v>1.0756918148768346</x:v>
      </x:c>
      <x:c r="P1151" s="26" t="n">
        <x:v>1.718</x:v>
      </x:c>
      <x:c r="Q1151" s="26" t="n">
        <x:v>2.0958</x:v>
      </x:c>
    </x:row>
    <x:row r="1152">
      <x:c r="A1152" s="9">
        <x:v>45561</x:v>
      </x:c>
      <x:c r="B1152" s="8">
        <x:v>37.814610190301003</x:v>
      </x:c>
      <x:c r="C1152" s="8">
        <x:v>22.474460839955</x:v>
      </x:c>
      <x:c r="D1152" s="8">
        <x:v>12.923076923077</x:v>
      </x:c>
      <x:c r="E1152" s="8">
        <x:v>165.927734375</x:v>
      </x:c>
      <x:c r="F1152" s="23">
        <x:v>1.5978497058208325</x:v>
      </x:c>
      <x:c r="G1152" s="18">
        <x:v>8.1841432225064001E-2</x:v>
      </x:c>
      <x:c r="H1152" s="18">
        <x:v>0.10077317348622999</x:v>
      </x:c>
      <x:c r="I1152" s="18">
        <x:v>0.16618739515935999</x:v>
      </x:c>
      <x:c r="J1152" s="18">
        <x:v>0.31234071249298001</x:v>
      </x:c>
      <x:c r="K1152" s="21">
        <x:v>-1.29886743297567E-2</x:v>
      </x:c>
      <x:c r="L1152" s="21">
        <x:v>-2.1438615428479912E-2</x:v>
      </x:c>
      <x:c r="M1152" s="22">
        <x:v>-0.10709135192660368</x:v>
      </x:c>
      <x:c r="N1152" s="22">
        <x:v>8.5910447335882711E-2</x:v>
      </x:c>
      <x:c r="O1152" s="13">
        <x:v>1.113293378081756</x:v>
      </x:c>
      <x:c r="P1152" s="26" t="n">
        <x:v>1.7162</x:v>
      </x:c>
      <x:c r="Q1152" s="26" t="n">
        <x:v>2.1008</x:v>
      </x:c>
    </x:row>
    <x:row r="1153">
      <x:c r="A1153" s="9">
        <x:v>45562</x:v>
      </x:c>
      <x:c r="B1153" s="8">
        <x:v>42.725598526703997</x:v>
      </x:c>
      <x:c r="C1153" s="8">
        <x:v>28.376844494892001</x:v>
      </x:c>
      <x:c r="D1153" s="8">
        <x:v>18.769230769231001</x:v>
      </x:c>
      <x:c r="E1153" s="8">
        <x:v>179.033203125</x:v>
      </x:c>
      <x:c r="F1153" s="23">
        <x:v>1.6722621922895675</x:v>
      </x:c>
      <x:c r="G1153" s="18">
        <x:v>0.12260230179027999</x:v>
      </x:c>
      <x:c r="H1153" s="18">
        <x:v>0.14186430370949998</x:v>
      </x:c>
      <x:c r="I1153" s="18">
        <x:v>0.21363527438294</x:v>
      </x:c>
      <x:c r="J1153" s="18">
        <x:v>0.36137404211769003</x:v>
      </x:c>
      <x:c r="K1153" s="21">
        <x:v>2.1546114113207615E-2</x:v>
      </x:c>
      <x:c r="L1153" s="21">
        <x:v>1.2371028096290981E-2</x:v>
      </x:c>
      <x:c r="M1153" s="22">
        <x:v>-8.1443755827211861E-2</x:v>
      </x:c>
      <x:c r="N1153" s="22">
        <x:v>0.11439771627135165</x:v>
      </x:c>
      <x:c r="O1153" s="13">
        <x:v>1.1600688141254114</x:v>
      </x:c>
      <x:c r="P1153" s="26" t="n">
        <x:v>1.7069</x:v>
      </x:c>
      <x:c r="Q1153" s="26" t="n">
        <x:v>2.1008</x:v>
      </x:c>
    </x:row>
    <x:row r="1154">
      <x:c r="A1154" s="9">
        <x:v>45565</x:v>
      </x:c>
      <x:c r="B1154" s="8">
        <x:v>54.143646408839999</x:v>
      </x:c>
      <x:c r="C1154" s="8">
        <x:v>41.827468785470998</x:v>
      </x:c>
      <x:c r="D1154" s="8">
        <x:v>32.153846153845997</x:v>
      </x:c>
      <x:c r="E1154" s="8">
        <x:v>208.466796875</x:v>
      </x:c>
      <x:c r="F1154" s="23">
        <x:v>1.8414793955578925</x:v>
      </x:c>
      <x:c r="G1154" s="18">
        <x:v>0.16152493606137999</x:v>
      </x:c>
      <x:c r="H1154" s="18">
        <x:v>0.18208669967857</x:v>
      </x:c>
      <x:c r="I1154" s="18">
        <x:v>0.27054876587587001</x:v>
      </x:c>
      <x:c r="J1154" s="18">
        <x:v>0.42066149010819998</x:v>
      </x:c>
      <x:c r="K1154" s="21">
        <x:v>6.5156597812513706E-2</x:v>
      </x:c>
      <x:c r="L1154" s="21">
        <x:v>6.1167215736649405E-2</x:v>
      </x:c>
      <x:c r="M1154" s="22">
        <x:v>-4.142109578500297E-2</x:v>
      </x:c>
      <x:c r="N1154" s="22">
        <x:v>0.16082590351511161</x:v>
      </x:c>
      <x:c r="O1154" s="13">
        <x:v>1.2647300471992211</x:v>
      </x:c>
      <x:c r="P1154" s="26" t="n">
        <x:v>1.7015</x:v>
      </x:c>
      <x:c r="Q1154" s="26" t="n">
        <x:v>2.0936</x:v>
      </x:c>
    </x:row>
    <x:row r="1155">
      <x:c r="A1155" s="9">
        <x:v>45573</x:v>
      </x:c>
      <x:c r="B1155" s="8">
        <x:v>65.377532228361005</x:v>
      </x:c>
      <x:c r="C1155" s="8">
        <x:v>57.377979568672004</x:v>
      </x:c>
      <x:c r="D1155" s="8">
        <x:v>49.307692307692001</x:v>
      </x:c>
      <x:c r="E1155" s="8">
        <x:v>243.2421875</x:v>
      </x:c>
      <x:c r="F1155" s="23">
        <x:v>2.0382634790118126</x:v>
      </x:c>
      <x:c r="G1155" s="18">
        <x:v>0.24840153452685002</x:v>
      </x:c>
      <x:c r="H1155" s="18">
        <x:v>0.26974198592651</x:v>
      </x:c>
      <x:c r="I1155" s="18">
        <x:v>0.39456026839204</x:v>
      </x:c>
      <x:c r="J1155" s="18">
        <x:v>0.54930406604733006</x:v>
      </x:c>
      <x:c r="K1155" s="21">
        <x:v>0.16463564711579592</x:v>
      </x:c>
      <x:c r="L1155" s="21">
        <x:v>0.16595313219285046</x:v>
      </x:c>
      <x:c r="M1155" s="22">
        <x:v>5.7135997290506779E-2</x:v>
      </x:c>
      <x:c r="N1155" s="22">
        <x:v>0.26810774610188615</x:v>
      </x:c>
      <x:c r="O1155" s="13">
        <x:v>1.3439524908060512</x:v>
      </x:c>
      <x:c r="P1155" s="26" t="n">
        <x:v>1.6986</x:v>
      </x:c>
      <x:c r="Q1155" s="26" t="n">
        <x:v>2.0877</x:v>
      </x:c>
    </x:row>
    <x:row r="1156">
      <x:c r="A1156" s="9">
        <x:v>45574</x:v>
      </x:c>
      <x:c r="B1156" s="8">
        <x:v>56.906077348065999</x:v>
      </x:c>
      <x:c r="C1156" s="8">
        <x:v>48.127128263336999</x:v>
      </x:c>
      <x:c r="D1156" s="8">
        <x:v>40.153846153845997</x:v>
      </x:c>
      <x:c r="E1156" s="8">
        <x:v>226.953125</x:v>
      </x:c>
      <x:c r="F1156" s="23">
        <x:v>1.9303504419131223</x:v>
      </x:c>
      <x:c r="G1156" s="18">
        <x:v>0.30578644501279001</x:v>
      </x:c>
      <x:c r="H1156" s="18">
        <x:v>0.32803405438276001</x:v>
      </x:c>
      <x:c r="I1156" s="18">
        <x:v>0.48777857656362</x:v>
      </x:c>
      <x:c r="J1156" s="18">
        <x:v>0.62593029598642003</x:v>
      </x:c>
      <x:c r="K1156" s="21">
        <x:v>0.24195585605294423</x:v>
      </x:c>
      <x:c r="L1156" s="21">
        <x:v>0.25874981335657954</x:v>
      </x:c>
      <x:c r="M1156" s="22">
        <x:v>0.14617865955494502</x:v>
      </x:c>
      <x:c r="N1156" s="22">
        <x:v>0.35720622553834924</x:v>
      </x:c>
      <x:c r="O1156" s="13">
        <x:v>1.2418096046530895</x:v>
      </x:c>
      <x:c r="P1156" s="26" t="n">
        <x:v>1.6982</x:v>
      </x:c>
      <x:c r="Q1156" s="26" t="n">
        <x:v>2.07</x:v>
      </x:c>
    </x:row>
    <x:row r="1157">
      <x:c r="A1157" s="9">
        <x:v>45575</x:v>
      </x:c>
      <x:c r="B1157" s="8">
        <x:v>56.169429097605999</x:v>
      </x:c>
      <x:c r="C1157" s="8">
        <x:v>46.083995459705001</x:v>
      </x:c>
      <x:c r="D1157" s="8">
        <x:v>35.923076923076998</x:v>
      </x:c>
      <x:c r="E1157" s="8">
        <x:v>222.5390625</x:v>
      </x:c>
      <x:c r="F1157" s="23">
        <x:v>1.9017889099509699</x:v>
      </x:c>
      <x:c r="G1157" s="18">
        <x:v>0.21882992327366002</x:v>
      </x:c>
      <x:c r="H1157" s="18">
        <x:v>0.23794631222309001</x:v>
      </x:c>
      <x:c r="I1157" s="18">
        <x:v>0.39228372873232997</x:v>
      </x:c>
      <x:c r="J1157" s="18">
        <x:v>0.5112706088051</x:v>
      </x:c>
      <x:c r="K1157" s="21">
        <x:v>0.14471626402070736</x:v>
      </x:c>
      <x:c r="L1157" s="21">
        <x:v>0.15839991395859276</x:v>
      </x:c>
      <x:c r="M1157" s="22">
        <x:v>2.9833717571792651E-2</x:v>
      </x:c>
      <x:c r="N1157" s="22">
        <x:v>0.24119636863944294</x:v>
      </x:c>
      <x:c r="O1157" s="13">
        <x:v>1.2497265921911869</x:v>
      </x:c>
      <x:c r="P1157" s="26" t="n">
        <x:v>1.7033</x:v>
      </x:c>
      <x:c r="Q1157" s="26" t="n">
        <x:v>2.077</x:v>
      </x:c>
    </x:row>
    <x:row r="1158">
      <x:c r="A1158" s="9">
        <x:v>45576</x:v>
      </x:c>
      <x:c r="B1158" s="8">
        <x:v>52.486187845304002</x:v>
      </x:c>
      <x:c r="C1158" s="8">
        <x:v>41.827468785470998</x:v>
      </x:c>
      <x:c r="D1158" s="8">
        <x:v>32.461538461537998</x:v>
      </x:c>
      <x:c r="E1158" s="8">
        <x:v>213.623046875</x:v>
      </x:c>
      <x:c r="F1158" s="23">
        <x:v>1.8509956049182823</x:v>
      </x:c>
      <x:c r="G1158" s="18">
        <x:v>0.24480498721228</x:v>
      </x:c>
      <x:c r="H1158" s="18">
        <x:v>0.26313960559464999</x:v>
      </x:c>
      <x:c r="I1158" s="18">
        <x:v>0.39096573208723001</x:v>
      </x:c>
      <x:c r="J1158" s="18">
        <x:v>0.52711788264317005</x:v>
      </x:c>
      <x:c r="K1158" s="21">
        <x:v>0.13823362455189159</x:v>
      </x:c>
      <x:c r="L1158" s="21">
        <x:v>0.14988755690093813</x:v>
      </x:c>
      <x:c r="M1158" s="22">
        <x:v>3.5314857060777083E-2</x:v>
      </x:c>
      <x:c r="N1158" s="22">
        <x:v>0.24834849147855853</x:v>
      </x:c>
      <x:c r="O1158" s="13">
        <x:v>1.2097701359571358</x:v>
      </x:c>
      <x:c r="P1158" s="26" t="n">
        <x:v>1.7062</x:v>
      </x:c>
      <x:c r="Q1158" s="26" t="n">
        <x:v>2.0991</x:v>
      </x:c>
    </x:row>
    <x:row r="1159">
      <x:c r="A1159" s="9">
        <x:v>45579</x:v>
      </x:c>
      <x:c r="B1159" s="8">
        <x:v>54.266421117249998</x:v>
      </x:c>
      <x:c r="C1159" s="8">
        <x:v>45.005675368898999</x:v>
      </x:c>
      <x:c r="D1159" s="8">
        <x:v>40.153846153845997</x:v>
      </x:c>
      <x:c r="E1159" s="8">
        <x:v>220.087890625</x:v>
      </x:c>
      <x:c r="F1159" s="23">
        <x:v>1.8987845831624877</x:v>
      </x:c>
      <x:c r="G1159" s="18">
        <x:v>0.21387468030691001</x:v>
      </x:c>
      <x:c r="H1159" s="18">
        <x:v>0.23507948918426</x:v>
      </x:c>
      <x:c r="I1159" s="18">
        <x:v>0.34219985621855004</x:v>
      </x:c>
      <x:c r="J1159" s="18">
        <x:v>0.48460990106943003</x:v>
      </x:c>
      <x:c r="K1159" s="21">
        <x:v>9.6155401090669113E-2</x:v>
      </x:c>
      <x:c r="L1159" s="21">
        <x:v>0.10384889337784786</x:v>
      </x:c>
      <x:c r="M1159" s="22">
        <x:v>-5.22489161246531E-3</x:v>
      </x:c>
      <x:c r="N1159" s="22">
        <x:v>0.2076177580218852</x:v>
      </x:c>
      <x:c r="O1159" s="13">
        <x:v>1.2400928618028908</x:v>
      </x:c>
      <x:c r="P1159" s="26" t="n">
        <x:v>1.7077</x:v>
      </x:c>
      <x:c r="Q1159" s="26" t="n">
        <x:v>2.1114</x:v>
      </x:c>
    </x:row>
    <x:row r="1160">
      <x:c r="A1160" s="9">
        <x:v>45580</x:v>
      </x:c>
      <x:c r="B1160" s="8">
        <x:v>51.810926949048003</x:v>
      </x:c>
      <x:c r="C1160" s="8">
        <x:v>42.111237230420002</x:v>
      </x:c>
      <x:c r="D1160" s="8">
        <x:v>36.615384615384997</x:v>
      </x:c>
      <x:c r="E1160" s="8">
        <x:v>212.6171875</x:v>
      </x:c>
      <x:c r="F1160" s="23">
        <x:v>1.8578868407371325</x:v>
      </x:c>
      <x:c r="G1160" s="18">
        <x:v>0.23905051150895001</x:v>
      </x:c>
      <x:c r="H1160" s="18">
        <x:v>0.25705846581531</x:v>
      </x:c>
      <x:c r="I1160" s="18">
        <x:v>0.37275341480949004</x:v>
      </x:c>
      <x:c r="J1160" s="18">
        <x:v>0.51611801018352998</x:v>
      </x:c>
      <x:c r="K1160" s="21">
        <x:v>0.12632914116370264</x:v>
      </x:c>
      <x:c r="L1160" s="21">
        <x:v>0.13885746043186442</x:v>
      </x:c>
      <x:c r="M1160" s="22">
        <x:v>2.3318400820735885E-2</x:v>
      </x:c>
      <x:c r="N1160" s="22">
        <x:v>0.2472574896895432</x:v>
      </x:c>
      <x:c r="O1160" s="13">
        <x:v>1.2166311085029973</x:v>
      </x:c>
      <x:c r="P1160" s="26" t="n">
        <x:v>1.7086</x:v>
      </x:c>
      <x:c r="Q1160" s="26" t="n">
        <x:v>2.1195</x:v>
      </x:c>
    </x:row>
    <x:row r="1161">
      <x:c r="A1161" s="9">
        <x:v>45581</x:v>
      </x:c>
      <x:c r="B1161" s="8">
        <x:v>50.337630448128003</x:v>
      </x:c>
      <x:c r="C1161" s="8">
        <x:v>39.046538024972001</x:v>
      </x:c>
      <x:c r="D1161" s="8">
        <x:v>32.769230769231001</x:v>
      </x:c>
      <x:c r="E1161" s="8">
        <x:v>202.4609375</x:v>
      </x:c>
      <x:c r="F1161" s="23">
        <x:v>1.8115358418558276</x:v>
      </x:c>
      <x:c r="G1161" s="18">
        <x:v>0.20955882352940999</x:v>
      </x:c>
      <x:c r="H1161" s="18">
        <x:v>0.22743462774737</x:v>
      </x:c>
      <x:c r="I1161" s="18">
        <x:v>0.34723220704529001</x:v>
      </x:c>
      <x:c r="J1161" s="18">
        <x:v>0.48339805068624003</x:v>
      </x:c>
      <x:c r="K1161" s="21">
        <x:v>0.10310950524812612</x:v>
      </x:c>
      <x:c r="L1161" s="21">
        <x:v>0.11943489925806117</x:v>
      </x:c>
      <x:c r="M1161" s="22">
        <x:v>9.5638432351714542E-3</x:v>
      </x:c>
      <x:c r="N1161" s="22">
        <x:v>0.23331691127431031</x:v>
      </x:c>
      <x:c r="O1161" s="13">
        <x:v>1.217469213337071</x:v>
      </x:c>
      <x:c r="P1161" s="26" t="n">
        <x:v>1.7084</x:v>
      </x:c>
      <x:c r="Q1161" s="26" t="n">
        <x:v>2.1425</x:v>
      </x:c>
    </x:row>
    <x:row r="1162">
      <x:c r="A1162" s="9">
        <x:v>45582</x:v>
      </x:c>
      <x:c r="B1162" s="8">
        <x:v>50.337630448128003</x:v>
      </x:c>
      <x:c r="C1162" s="8">
        <x:v>39.670828603859</x:v>
      </x:c>
      <x:c r="D1162" s="8">
        <x:v>35.461538461537998</x:v>
      </x:c>
      <x:c r="E1162" s="8">
        <x:v>203.076171875</x:v>
      </x:c>
      <x:c r="F1162" s="23">
        <x:v>1.8213654234713126</x:v>
      </x:c>
      <x:c r="G1162" s="18">
        <x:v>0.20628196930945999</x:v>
      </x:c>
      <x:c r="H1162" s="18">
        <x:v>0.22291720962557998</x:v>
      </x:c>
      <x:c r="I1162" s="18">
        <x:v>0.34363767074046997</x:v>
      </x:c>
      <x:c r="J1162" s="18">
        <x:v>0.48488955879674994</x:v>
      </x:c>
      <x:c r="K1162" s="21">
        <x:v>0.10534896251917147</x:v>
      </x:c>
      <x:c r="L1162" s="21">
        <x:v>0.12171285396363052</x:v>
      </x:c>
      <x:c r="M1162" s="22">
        <x:v>1.7527008153130019E-2</x:v>
      </x:c>
      <x:c r="N1162" s="22">
        <x:v>0.23743847358837566</x:v>
      </x:c>
      <x:c r="O1162" s="13">
        <x:v>1.2096882627535208</x:v>
      </x:c>
      <x:c r="P1162" s="26" t="n">
        <x:v>1.71</x:v>
      </x:c>
      <x:c r="Q1162" s="26" t="n">
        <x:v>2.1523</x:v>
      </x:c>
    </x:row>
    <x:row r="1163">
      <x:c r="A1163" s="9">
        <x:v>45583</x:v>
      </x:c>
      <x:c r="B1163" s="8">
        <x:v>56.476365868631</x:v>
      </x:c>
      <x:c r="C1163" s="8">
        <x:v>48.864926220203998</x:v>
      </x:c>
      <x:c r="D1163" s="8">
        <x:v>49.384615384615003</x:v>
      </x:c>
      <x:c r="E1163" s="8">
        <x:v>224.853515625</x:v>
      </x:c>
      <x:c r="F1163" s="23">
        <x:v>1.948948557746125</x:v>
      </x:c>
      <x:c r="G1163" s="18">
        <x:v>0.19261508951407</x:v>
      </x:c>
      <x:c r="H1163" s="18">
        <x:v>0.20936495526019003</x:v>
      </x:c>
      <x:c r="I1163" s="18">
        <x:v>0.33549005511621999</x:v>
      </x:c>
      <x:c r="J1163" s="18">
        <x:v>0.47230495898416003</x:v>
      </x:c>
      <x:c r="K1163" s="21">
        <x:v>9.9573520083317657E-2</x:v>
      </x:c>
      <x:c r="L1163" s="21">
        <x:v>0.11679726749371699</x:v>
      </x:c>
      <x:c r="M1163" s="22">
        <x:v>1.4527894093119942E-2</x:v>
      </x:c>
      <x:c r="N1163" s="22">
        <x:v>0.23683236148337183</x:v>
      </x:c>
      <x:c r="O1163" s="13">
        <x:v>1.2456894144952888</x:v>
      </x:c>
      <x:c r="P1163" s="26" t="n">
        <x:v>1.7096</x:v>
      </x:c>
      <x:c r="Q1163" s="26" t="n">
        <x:v>2.1667</x:v>
      </x:c>
    </x:row>
    <x:row r="1164">
      <x:c r="A1164" s="9">
        <x:v>45586</x:v>
      </x:c>
      <x:c r="B1164" s="8">
        <x:v>57.949662369552001</x:v>
      </x:c>
      <x:c r="C1164" s="8">
        <x:v>49.716231555051003</x:v>
      </x:c>
      <x:c r="D1164" s="8">
        <x:v>52.230769230768999</x:v>
      </x:c>
      <x:c r="E1164" s="8">
        <x:v>230</x:v>
      </x:c>
      <x:c r="F1164" s="23">
        <x:v>1.9747416578884303</x:v>
      </x:c>
      <x:c r="G1164" s="18">
        <x:v>0.22330562659847</x:v>
      </x:c>
      <x:c r="H1164" s="18">
        <x:v>0.23768569194683001</x:v>
      </x:c>
      <x:c r="I1164" s="18">
        <x:v>0.38473520249220994</x:v>
      </x:c>
      <x:c r="J1164" s="18">
        <x:v>0.51294855547765006</x:v>
      </x:c>
      <x:c r="K1164" s="21">
        <x:v>0.13729069517460935</x:v>
      </x:c>
      <x:c r="L1164" s="21">
        <x:v>0.15684131337057239</x:v>
      </x:c>
      <x:c r="M1164" s="22">
        <x:v>4.1933591538040771E-2</x:v>
      </x:c>
      <x:c r="N1164" s="22">
        <x:v>0.27077463936392787</x:v>
      </x:c>
      <x:c r="O1164" s="13">
        <x:v>1.2583044911176273</x:v>
      </x:c>
      <x:c r="P1164" s="26" t="n">
        <x:v>1.7095</x:v>
      </x:c>
      <x:c r="Q1164" s="26" t="n">
        <x:v>2.1905</x:v>
      </x:c>
    </x:row>
    <x:row r="1165">
      <x:c r="A1165" s="9">
        <x:v>45587</x:v>
      </x:c>
      <x:c r="B1165" s="8">
        <x:v>58.931860036831999</x:v>
      </x:c>
      <x:c r="C1165" s="8">
        <x:v>50.05675368899</x:v>
      </x:c>
      <x:c r="D1165" s="8">
        <x:v>50.538461538462002</x:v>
      </x:c>
      <x:c r="E1165" s="8">
        <x:v>234.70703125</x:v>
      </x:c>
      <x:c r="F1165" s="23">
        <x:v>1.9855852662857099</x:v>
      </x:c>
      <x:c r="G1165" s="18">
        <x:v>0.22850063938619003</x:v>
      </x:c>
      <x:c r="H1165" s="18">
        <x:v>0.23725132481974001</x:v>
      </x:c>
      <x:c r="I1165" s="18">
        <x:v>0.40486460579918998</x:v>
      </x:c>
      <x:c r="J1165" s="18">
        <x:v>0.52152472717091003</x:v>
      </x:c>
      <x:c r="K1165" s="21">
        <x:v>0.14931304473495866</x:v>
      </x:c>
      <x:c r="L1165" s="21">
        <x:v>0.17602408983852635</x:v>
      </x:c>
      <x:c r="M1165" s="22">
        <x:v>5.9514604993273323E-2</x:v>
      </x:c>
      <x:c r="N1165" s="22">
        <x:v>0.28944289219822994</x:v>
      </x:c>
      <x:c r="O1165" s="13">
        <x:v>1.2690521106618204</x:v>
      </x:c>
      <x:c r="P1165" s="26" t="n">
        <x:v>1.7077</x:v>
      </x:c>
      <x:c r="Q1165" s="26" t="n">
        <x:v>2.1939</x:v>
      </x:c>
    </x:row>
    <x:row r="1166">
      <x:c r="A1166" s="9">
        <x:v>45588</x:v>
      </x:c>
      <x:c r="B1166" s="8">
        <x:v>57.274401473296003</x:v>
      </x:c>
      <x:c r="C1166" s="8">
        <x:v>47.44608399546</x:v>
      </x:c>
      <x:c r="D1166" s="8">
        <x:v>46.692307692307999</x:v>
      </x:c>
      <x:c r="E1166" s="8">
        <x:v>227.060546875</x:v>
      </x:c>
      <x:c r="F1166" s="23">
        <x:v>1.94618335009016</x:v>
      </x:c>
      <x:c r="G1166" s="18">
        <x:v>0.23905051150895001</x:v>
      </x:c>
      <x:c r="H1166" s="18">
        <x:v>0.24541742680913997</x:v>
      </x:c>
      <x:c r="I1166" s="18">
        <x:v>0.41073568176372</x:v>
      </x:c>
      <x:c r="J1166" s="18">
        <x:v>0.53299069591991</x:v>
      </x:c>
      <x:c r="K1166" s="21">
        <x:v>0.16168899281178883</x:v>
      </x:c>
      <x:c r="L1166" s="21">
        <x:v>0.18261816924938579</x:v>
      </x:c>
      <x:c r="M1166" s="22">
        <x:v>7.5440934829189787E-2</x:v>
      </x:c>
      <x:c r="N1166" s="22">
        <x:v>0.30447447240247816</x:v>
      </x:c>
      <x:c r="O1166" s="13">
        <x:v>1.2718116653715787</x:v>
      </x:c>
      <x:c r="P1166" s="26" t="n">
        <x:v>1.7059</x:v>
      </x:c>
      <x:c r="Q1166" s="26" t="n">
        <x:v>2.2061</x:v>
      </x:c>
    </x:row>
    <x:row r="1167">
      <x:c r="A1167" s="9">
        <x:v>45589</x:v>
      </x:c>
      <x:c r="B1167" s="8">
        <x:v>55.862492326580998</x:v>
      </x:c>
      <x:c r="C1167" s="8">
        <x:v>47.332576617480001</x:v>
      </x:c>
      <x:c r="D1167" s="8">
        <x:v>48.538461538462002</x:v>
      </x:c>
      <x:c r="E1167" s="8">
        <x:v>228.4765625</x:v>
      </x:c>
      <x:c r="F1167" s="23">
        <x:v>1.9505252324563074</x:v>
      </x:c>
      <x:c r="G1167" s="18">
        <x:v>0.24432544757033001</x:v>
      </x:c>
      <x:c r="H1167" s="18">
        <x:v>0.24906611067674</x:v>
      </x:c>
      <x:c r="I1167" s="18">
        <x:v>0.41397076443804998</x:v>
      </x:c>
      <x:c r="J1167" s="18">
        <x:v>0.53466864251529</x:v>
      </x:c>
      <x:c r="K1167" s="21">
        <x:v>0.16463564711579592</x:v>
      </x:c>
      <x:c r="L1167" s="21">
        <x:v>0.1859751551312776</x:v>
      </x:c>
      <x:c r="M1167" s="22">
        <x:v>7.6164858912640243E-2</x:v>
      </x:c>
      <x:c r="N1167" s="22">
        <x:v>0.30568669661250647</x:v>
      </x:c>
      <x:c r="O1167" s="13">
        <x:v>1.2646981537894422</x:v>
      </x:c>
      <x:c r="P1167" s="26" t="n">
        <x:v>1.7058</x:v>
      </x:c>
      <x:c r="Q1167" s="26" t="n">
        <x:v>2.1875</x:v>
      </x:c>
    </x:row>
    <x:row r="1168">
      <x:c r="A1168" s="9">
        <x:v>45590</x:v>
      </x:c>
      <x:c r="B1168" s="8">
        <x:v>57.949662369552001</x:v>
      </x:c>
      <x:c r="C1168" s="8">
        <x:v>48.524404086266003</x:v>
      </x:c>
      <x:c r="D1168" s="8">
        <x:v>50.692307692307999</x:v>
      </x:c>
      <x:c r="E1168" s="8">
        <x:v>230.419921875</x:v>
      </x:c>
      <x:c r="F1168" s="23">
        <x:v>1.9689657400578149</x:v>
      </x:c>
      <x:c r="G1168" s="18">
        <x:v>0.23385549872123002</x:v>
      </x:c>
      <x:c r="H1168" s="18">
        <x:v>0.23846755277561002</x:v>
      </x:c>
      <x:c r="I1168" s="18">
        <x:v>0.40234843038580997</x:v>
      </x:c>
      <x:c r="J1168" s="18">
        <x:v>0.52599925157957994</x:v>
      </x:c>
      <x:c r="K1168" s="21">
        <x:v>0.16168899281178883</x:v>
      </x:c>
      <x:c r="L1168" s="21">
        <x:v>0.17902139866164424</x:v>
      </x:c>
      <x:c r="M1168" s="22">
        <x:v>7.6578529817469043E-2</x:v>
      </x:c>
      <x:c r="N1168" s="22">
        <x:v>0.29962557556240621</x:v>
      </x:c>
      <x:c r="O1168" s="13">
        <x:v>1.2797232711285096</x:v>
      </x:c>
      <x:c r="P1168" s="26" t="n">
        <x:v>1.7054</x:v>
      </x:c>
      <x:c r="Q1168" s="26" t="n">
        <x:v>2.1826</x:v>
      </x:c>
    </x:row>
    <x:row r="1169">
      <x:c r="A1169" s="9">
        <x:v>45593</x:v>
      </x:c>
      <x:c r="B1169" s="8">
        <x:v>59.361571516268</x:v>
      </x:c>
      <x:c r="C1169" s="8">
        <x:v>47.105561861520997</x:v>
      </x:c>
      <x:c r="D1169" s="8">
        <x:v>49.153846153845997</x:v>
      </x:c>
      <x:c r="E1169" s="8">
        <x:v>227.36328125</x:v>
      </x:c>
      <x:c r="F1169" s="23">
        <x:v>1.9574606519540874</x:v>
      </x:c>
      <x:c r="G1169" s="18">
        <x:v>0.23865089514065999</x:v>
      </x:c>
      <x:c r="H1169" s="18">
        <x:v>0.24263747719573001</x:v>
      </x:c>
      <x:c r="I1169" s="18">
        <x:v>0.41948238677211003</x:v>
      </x:c>
      <x:c r="J1169" s="18">
        <x:v>0.54054145579203006</x:v>
      </x:c>
      <x:c r="K1169" s="21">
        <x:v>0.17984038332447283</x:v>
      </x:c>
      <x:c r="L1169" s="21">
        <x:v>0.19952299101177062</x:v>
      </x:c>
      <x:c r="M1169" s="22">
        <x:v>9.8089416868577528E-2</x:v>
      </x:c>
      <x:c r="N1169" s="22">
        <x:v>0.31902116292272509</x:v>
      </x:c>
      <x:c r="O1169" s="13">
        <x:v>1.2965203318509366</x:v>
      </x:c>
      <x:c r="P1169" s="26" t="n">
        <x:v>1.7042</x:v>
      </x:c>
      <x:c r="Q1169" s="26" t="n">
        <x:v>2.1931</x:v>
      </x:c>
    </x:row>
    <x:row r="1170">
      <x:c r="A1170" s="9">
        <x:v>45594</x:v>
      </x:c>
      <x:c r="B1170" s="8">
        <x:v>57.519950890117002</x:v>
      </x:c>
      <x:c r="C1170" s="8">
        <x:v>46.027241770715001</x:v>
      </x:c>
      <x:c r="D1170" s="8">
        <x:v>50.769230769231001</x:v>
      </x:c>
      <x:c r="E1170" s="8">
        <x:v>225.76171875</x:v>
      </x:c>
      <x:c r="F1170" s="23">
        <x:v>1.9501953554501574</x:v>
      </x:c>
      <x:c r="G1170" s="18">
        <x:v>0.24328644501279001</x:v>
      </x:c>
      <x:c r="H1170" s="18">
        <x:v>0.24333246459908001</x:v>
      </x:c>
      <x:c r="I1170" s="18">
        <x:v>0.43817397555714999</x:v>
      </x:c>
      <x:c r="J1170" s="18">
        <x:v>0.55275317855769002</x:v>
      </x:c>
      <x:c r="K1170" s="21">
        <x:v>0.19693097828771466</x:v>
      </x:c>
      <x:c r="L1170" s="21">
        <x:v>0.22314178453793976</x:v>
      </x:c>
      <x:c r="M1170" s="22">
        <x:v>0.12570194976591331</x:v>
      </x:c>
      <x:c r="N1170" s="22">
        <x:v>0.34884187848921577</x:v>
      </x:c>
      <x:c r="O1170" s="13">
        <x:v>1.2785866485863675</x:v>
      </x:c>
      <x:c r="P1170" s="26" t="n">
        <x:v>1.7046</x:v>
      </x:c>
      <x:c r="Q1170" s="26" t="n">
        <x:v>2.2097</x:v>
      </x:c>
    </x:row>
    <x:row r="1171">
      <x:c r="A1171" s="9">
        <x:v>45595</x:v>
      </x:c>
      <x:c r="B1171" s="8">
        <x:v>57.090239410681001</x:v>
      </x:c>
      <x:c r="C1171" s="8">
        <x:v>46.254256526673998</x:v>
      </x:c>
      <x:c r="D1171" s="8">
        <x:v>52</x:v>
      </x:c>
      <x:c r="E1171" s="8">
        <x:v>225.29296875</x:v>
      </x:c>
      <x:c r="F1171" s="23">
        <x:v>1.9515936617183876</x:v>
      </x:c>
      <x:c r="G1171" s="18">
        <x:v>0.23193734015345002</x:v>
      </x:c>
      <x:c r="H1171" s="18">
        <x:v>0.23386326122839002</x:v>
      </x:c>
      <x:c r="I1171" s="18">
        <x:v>0.42175892643182</x:v>
      </x:c>
      <x:c r="J1171" s="18">
        <x:v>0.53532117736667995</x:v>
      </x:c>
      <x:c r="K1171" s="21">
        <x:v>0.17665799667614523</x:v>
      </x:c>
      <x:c r="L1171" s="21">
        <x:v>0.20575739336385634</x:v>
      </x:c>
      <x:c r="M1171" s="22">
        <x:v>0.10170903728583114</x:v>
      </x:c>
      <x:c r="N1171" s="22">
        <x:v>0.32168805618476681</x:v>
      </x:c>
      <x:c r="O1171" s="13">
        <x:v>1.277326807151884</x:v>
      </x:c>
      <x:c r="P1171" s="26" t="n">
        <x:v>1.7046</x:v>
      </x:c>
      <x:c r="Q1171" s="26" t="n">
        <x:v>2.2346</x:v>
      </x:c>
    </x:row>
    <x:row r="1172">
      <x:c r="A1172" s="9">
        <x:v>45596</x:v>
      </x:c>
      <x:c r="B1172" s="8">
        <x:v>57.826887661142003</x:v>
      </x:c>
      <x:c r="C1172" s="8">
        <x:v>46.878547105561999</x:v>
      </x:c>
      <x:c r="D1172" s="8">
        <x:v>52.538461538462002</x:v>
      </x:c>
      <x:c r="E1172" s="8">
        <x:v>223.837890625</x:v>
      </x:c>
      <x:c r="F1172" s="23">
        <x:v>1.952704467325415</x:v>
      </x:c>
      <x:c r="G1172" s="18">
        <x:v>0.2253037084399</x:v>
      </x:c>
      <x:c r="H1172" s="18">
        <x:v>0.22482842498479999</x:v>
      </x:c>
      <x:c r="I1172" s="18">
        <x:v>0.41876347951114001</x:v>
      </x:c>
      <x:c r="J1172" s="18">
        <x:v>0.53606693138334993</x:v>
      </x:c>
      <x:c r="K1172" s="21">
        <x:v>0.17276841299485568</x:v>
      </x:c>
      <x:c r="L1172" s="21">
        <x:v>0.21139233395131729</x:v>
      </x:c>
      <x:c r="M1172" s="22">
        <x:v>0.10574232860791355</x:v>
      </x:c>
      <x:c r="N1172" s="22">
        <x:v>0.32374883734179449</x:v>
      </x:c>
      <x:c r="O1172" s="13">
        <x:v>1.2869944899093531</x:v>
      </x:c>
      <x:c r="P1172" s="26" t="n">
        <x:v>1.7054</x:v>
      </x:c>
      <x:c r="Q1172" s="26" t="n">
        <x:v>2.2258</x:v>
      </x:c>
    </x:row>
    <x:row r="1173">
      <x:c r="A1173" s="9">
        <x:v>45597</x:v>
      </x:c>
      <x:c r="B1173" s="8">
        <x:v>54.450583179864999</x:v>
      </x:c>
      <x:c r="C1173" s="8">
        <x:v>43.870601589103003</x:v>
      </x:c>
      <x:c r="D1173" s="8">
        <x:v>50.923076923076998</x:v>
      </x:c>
      <x:c r="E1173" s="8">
        <x:v>217.01171875</x:v>
      </x:c>
      <x:c r="F1173" s="23">
        <x:v>1.9156399511051125</x:v>
      </x:c>
      <x:c r="G1173" s="18">
        <x:v>0.22730179028133002</x:v>
      </x:c>
      <x:c r="H1173" s="18">
        <x:v>0.22317782990183002</x:v>
      </x:c>
      <x:c r="I1173" s="18">
        <x:v>0.42846872753415</x:v>
      </x:c>
      <x:c r="J1173" s="18">
        <x:v>0.54240584094944999</x:v>
      </x:c>
      <x:c r="K1173" s="21">
        <x:v>0.18361210083360202</x:v>
      </x:c>
      <x:c r="L1173" s="21">
        <x:v>0.22757780159615404</x:v>
      </x:c>
      <x:c r="M1173" s="22">
        <x:v>0.12135840526520902</x:v>
      </x:c>
      <x:c r="N1173" s="22">
        <x:v>0.34205342291309848</x:v>
      </x:c>
      <x:c r="O1173" s="13">
        <x:v>1.2646529326515015</x:v>
      </x:c>
      <x:c r="P1173" s="26" t="n">
        <x:v>1.7071</x:v>
      </x:c>
      <x:c r="Q1173" s="26" t="n">
        <x:v>2.2035</x:v>
      </x:c>
    </x:row>
    <x:row r="1174">
      <x:c r="A1174" s="9">
        <x:v>45600</x:v>
      </x:c>
      <x:c r="B1174" s="8">
        <x:v>56.967464702271002</x:v>
      </x:c>
      <x:c r="C1174" s="8">
        <x:v>46.765039727582</x:v>
      </x:c>
      <x:c r="D1174" s="8">
        <x:v>56.076923076923002</x:v>
      </x:c>
      <x:c r="E1174" s="8">
        <x:v>223.564453125</x:v>
      </x:c>
      <x:c r="F1174" s="23">
        <x:v>1.9584347015794401</x:v>
      </x:c>
      <x:c r="G1174" s="18">
        <x:v>0.22570332480818001</x:v>
      </x:c>
      <x:c r="H1174" s="18">
        <x:v>0.22517591868646999</x:v>
      </x:c>
      <x:c r="I1174" s="18">
        <x:v>0.40606278456745998</x:v>
      </x:c>
      <x:c r="J1174" s="18">
        <x:v>0.52954158333237999</x:v>
      </x:c>
      <x:c r="K1174" s="21">
        <x:v>0.15838873999130065</x:v>
      </x:c>
      <x:c r="L1174" s="21">
        <x:v>0.19220955748336266</x:v>
      </x:c>
      <x:c r="M1174" s="22">
        <x:v>8.257675793749053E-2</x:v>
      </x:c>
      <x:c r="N1174" s="22">
        <x:v>0.29756479440536809</x:v>
      </x:c>
      <x:c r="O1174" s="13">
        <x:v>1.2881988591122471</x:v>
      </x:c>
      <x:c r="P1174" s="26" t="n">
        <x:v>1.7079</x:v>
      </x:c>
      <x:c r="Q1174" s="26" t="n">
        <x:v>2.1891</x:v>
      </x:c>
    </x:row>
    <x:row r="1175">
      <x:c r="A1175" s="9">
        <x:v>45601</x:v>
      </x:c>
      <x:c r="B1175" s="8">
        <x:v>61.203192142418999</x:v>
      </x:c>
      <x:c r="C1175" s="8">
        <x:v>51.475595913733997</x:v>
      </x:c>
      <x:c r="D1175" s="8">
        <x:v>61</x:v>
      </x:c>
      <x:c r="E1175" s="8">
        <x:v>231.728515625</x:v>
      </x:c>
      <x:c r="F1175" s="23">
        <x:v>2.0135182592028826</x:v>
      </x:c>
      <x:c r="G1175" s="18">
        <x:v>0.24144820971866998</x:v>
      </x:c>
      <x:c r="H1175" s="18">
        <x:v>0.24046564156024999</x:v>
      </x:c>
      <x:c r="I1175" s="18">
        <x:v>0.42774982027318004</x:v>
      </x:c>
      <x:c r="J1175" s="18">
        <x:v>0.55489722151958998</x:v>
      </x:c>
      <x:c r="K1175" s="21">
        <x:v>0.18160837590687717</x:v>
      </x:c>
      <x:c r="L1175" s="21">
        <x:v>0.21738695159755328</x:v>
      </x:c>
      <x:c r="M1175" s="22">
        <x:v>0.10822435403688835</x:v>
      </x:c>
      <x:c r="N1175" s="22">
        <x:v>0.33381029828496778</x:v>
      </x:c>
      <x:c r="O1175" s="13">
        <x:v>1.3209396000399609</x:v>
      </x:c>
      <x:c r="P1175" s="26" t="n">
        <x:v>1.7086</x:v>
      </x:c>
      <x:c r="Q1175" s="26" t="n">
        <x:v>2.1898</x:v>
      </x:c>
    </x:row>
    <x:row r="1176">
      <x:c r="A1176" s="9">
        <x:v>45602</x:v>
      </x:c>
      <x:c r="B1176" s="8">
        <x:v>60.036832412522998</x:v>
      </x:c>
      <x:c r="C1176" s="8">
        <x:v>50.908059023836998</x:v>
      </x:c>
      <x:c r="D1176" s="8">
        <x:v>58.461538461537998</x:v>
      </x:c>
      <x:c r="E1176" s="8">
        <x:v>224.90234375</x:v>
      </x:c>
      <x:c r="F1176" s="23">
        <x:v>1.9857719341197448</x:v>
      </x:c>
      <x:c r="G1176" s="18">
        <x:v>0.26822250639385997</x:v>
      </x:c>
      <x:c r="H1176" s="18">
        <x:v>0.26461645382676996</x:v>
      </x:c>
      <x:c r="I1176" s="18">
        <x:v>0.46968607716271005</x:v>
      </x:c>
      <x:c r="J1176" s="18">
        <x:v>0.59143917057415007</x:v>
      </x:c>
      <x:c r="K1176" s="21">
        <x:v>0.21531810114471917</x:v>
      </x:c>
      <x:c r="L1176" s="21">
        <x:v>0.25563261218053746</x:v>
      </x:c>
      <x:c r="M1176" s="22">
        <x:v>0.13594030466043128</x:v>
      </x:c>
      <x:c r="N1176" s="22">
        <x:v>0.36666157437650826</x:v>
      </x:c>
      <x:c r="O1176" s="13">
        <x:v>1.3235015293788093</x:v>
      </x:c>
      <x:c r="P1176" s="26" t="n">
        <x:v>1.7089</x:v>
      </x:c>
      <x:c r="Q1176" s="26" t="n">
        <x:v>2.1936</x:v>
      </x:c>
    </x:row>
    <x:row r="1177">
      <x:c r="A1177" s="9">
        <x:v>45603</x:v>
      </x:c>
      <x:c r="B1177" s="8">
        <x:v>62.676488643338999</x:v>
      </x:c>
      <x:c r="C1177" s="8">
        <x:v>52.780930760498997</x:v>
      </x:c>
      <x:c r="D1177" s="8">
        <x:v>62.923076923076998</x:v>
      </x:c>
      <x:c r="E1177" s="8">
        <x:v>228.173828125</x:v>
      </x:c>
      <x:c r="F1177" s="23">
        <x:v>2.0163858111297879</x:v>
      </x:c>
      <x:c r="G1177" s="18">
        <x:v>0.26110933503836004</x:v>
      </x:c>
      <x:c r="H1177" s="18">
        <x:v>0.25723221266614998</x:v>
      </x:c>
      <x:c r="I1177" s="18">
        <x:v>0.47352024922117997</x:v>
      </x:c>
      <x:c r="J1177" s="18">
        <x:v>0.59432896755272002</x:v>
      </x:c>
      <x:c r="K1177" s="21">
        <x:v>0.21956128334248959</x:v>
      </x:c>
      <x:c r="L1177" s="21">
        <x:v>0.26678260100253537</x:v>
      </x:c>
      <x:c r="M1177" s="22">
        <x:v>0.14142144414940994</x:v>
      </x:c>
      <x:c r="N1177" s="22">
        <x:v>0.3740561420576296</x:v>
      </x:c>
      <x:c r="O1177" s="13">
        <x:v>1.3519554470437265</x:v>
      </x:c>
      <x:c r="P1177" s="26" t="n">
        <x:v>1.7101</x:v>
      </x:c>
      <x:c r="Q1177" s="26" t="n">
        <x:v>2.1426</x:v>
      </x:c>
    </x:row>
    <x:row r="1178">
      <x:c r="A1178" s="9">
        <x:v>45604</x:v>
      </x:c>
      <x:c r="B1178" s="8">
        <x:v>62.124002455494001</x:v>
      </x:c>
      <x:c r="C1178" s="8">
        <x:v>52.837684449488997</x:v>
      </x:c>
      <x:c r="D1178" s="8">
        <x:v>61.846153846154003</x:v>
      </x:c>
      <x:c r="E1178" s="8">
        <x:v>227.4609375</x:v>
      </x:c>
      <x:c r="F1178" s="23">
        <x:v>2.0106719456278426</x:v>
      </x:c>
      <x:c r="G1178" s="18">
        <x:v>0.29411764705881999</x:v>
      </x:c>
      <x:c r="H1178" s="18">
        <x:v>0.28920163322039999</x:v>
      </x:c>
      <x:c r="I1178" s="18">
        <x:v>0.49832254972442003</x:v>
      </x:c>
      <x:c r="J1178" s="18">
        <x:v>0.62555741893950001</x:v>
      </x:c>
      <x:c r="K1178" s="21">
        <x:v>0.24549184121775269</x:v>
      </x:c>
      <x:c r="L1178" s="21">
        <x:v>0.29195999511672577</x:v>
      </x:c>
      <x:c r="M1178" s="22">
        <x:v>0.16820663523708879</x:v>
      </x:c>
      <x:c r="N1178" s="22">
        <x:v>0.40278585583510496</x:v>
      </x:c>
      <x:c r="O1178" s="13">
        <x:v>1.3474875185346904</x:v>
      </x:c>
      <x:c r="P1178" s="26" t="n">
        <x:v>1.7109</x:v>
      </x:c>
      <x:c r="Q1178" s="26" t="n">
        <x:v>2.153</x:v>
      </x:c>
    </x:row>
    <x:row r="1179">
      <x:c r="A1179" s="9">
        <x:v>45607</x:v>
      </x:c>
      <x:c r="B1179" s="8">
        <x:v>66.850828729282</x:v>
      </x:c>
      <x:c r="C1179" s="8">
        <x:v>56.810442678774002</x:v>
      </x:c>
      <x:c r="D1179" s="8">
        <x:v>63.615384615384997</x:v>
      </x:c>
      <x:c r="E1179" s="8">
        <x:v>235.185546875</x:v>
      </x:c>
      <x:c r="F1179" s="23">
        <x:v>2.0561555072461024</x:v>
      </x:c>
      <x:c r="G1179" s="18">
        <x:v>0.28093030690536996</x:v>
      </x:c>
      <x:c r="H1179" s="18">
        <x:v>0.27686560681088002</x:v>
      </x:c>
      <x:c r="I1179" s="18">
        <x:v>0.48837766594776</x:v>
      </x:c>
      <x:c r="J1179" s="18">
        <x:v>0.61679480876135995</x:v>
      </x:c>
      <x:c r="K1179" s="21">
        <x:v>0.24242732074158546</x:v>
      </x:c>
      <x:c r="L1179" s="21">
        <x:v>0.29651590452786447</x:v>
      </x:c>
      <x:c r="M1179" s="22">
        <x:v>0.17192967338055154</x:v>
      </x:c>
      <x:c r="N1179" s="22">
        <x:v>0.40605886120215051</x:v>
      </x:c>
      <x:c r="O1179" s="13">
        <x:v>1.3670887940226892</x:v>
      </x:c>
      <x:c r="P1179" s="26" t="n">
        <x:v>1.7118</x:v>
      </x:c>
      <x:c r="Q1179" s="26" t="n">
        <x:v>2.1544</x:v>
      </x:c>
    </x:row>
    <x:row r="1180">
      <x:c r="A1180" s="9">
        <x:v>45608</x:v>
      </x:c>
      <x:c r="B1180" s="8">
        <x:v>64.825046040516</x:v>
      </x:c>
      <x:c r="C1180" s="8">
        <x:v>54.767309875141997</x:v>
      </x:c>
      <x:c r="D1180" s="8">
        <x:v>61.615384615384997</x:v>
      </x:c>
      <x:c r="E1180" s="8">
        <x:v>236.46484375</x:v>
      </x:c>
      <x:c r="F1180" s="23">
        <x:v>2.0441814607026076</x:v>
      </x:c>
      <x:c r="G1180" s="18">
        <x:v>0.28244884910486001</x:v>
      </x:c>
      <x:c r="H1180" s="18">
        <x:v>0.27842932846842</x:v>
      </x:c>
      <x:c r="I1180" s="18">
        <x:v>0.51413850946561002</x:v>
      </x:c>
      <x:c r="J1180" s="18">
        <x:v>0.62993872410574003</x:v>
      </x:c>
      <x:c r="K1180" s="21">
        <x:v>0.263996830246918</x:v>
      </x:c>
      <x:c r="L1180" s="21">
        <x:v>0.33008576334677997</x:v>
      </x:c>
      <x:c r="M1180" s="22">
        <x:v>0.20336866214756122</x:v>
      </x:c>
      <x:c r="N1180" s="22">
        <x:v>0.4343036852956248</x:v>
      </x:c>
      <x:c r="O1180" s="13">
        <x:v>1.3539415630098439</x:v>
      </x:c>
      <x:c r="P1180" s="26" t="n">
        <x:v>1.7133</x:v>
      </x:c>
      <x:c r="Q1180" s="26" t="n">
        <x:v>2.1184</x:v>
      </x:c>
    </x:row>
    <x:row r="1181">
      <x:c r="A1181" s="9">
        <x:v>45609</x:v>
      </x:c>
      <x:c r="B1181" s="8">
        <x:v>66.973603437692006</x:v>
      </x:c>
      <x:c r="C1181" s="8">
        <x:v>57.321225879681997</x:v>
      </x:c>
      <x:c r="D1181" s="8">
        <x:v>65.307692307691994</x:v>
      </x:c>
      <x:c r="E1181" s="8">
        <x:v>240.849609375</x:v>
      </x:c>
      <x:c r="F1181" s="23">
        <x:v>2.0761303275001648</x:v>
      </x:c>
      <x:c r="G1181" s="18">
        <x:v>0.26814258312020001</x:v>
      </x:c>
      <x:c r="H1181" s="18">
        <x:v>0.26826513769438004</x:v>
      </x:c>
      <x:c r="I1181" s="18">
        <x:v>0.50167745027557997</x:v>
      </x:c>
      <x:c r="J1181" s="18">
        <x:v>0.61539651989330002</x:v>
      </x:c>
      <x:c r="K1181" s="21">
        <x:v>0.2522102130308892</x:v>
      </x:c>
      <x:c r="L1181" s="21">
        <x:v>0.31246158746684682</x:v>
      </x:c>
      <x:c r="M1181" s="22">
        <x:v>0.19168245908614168</x:v>
      </x:c>
      <x:c r="N1181" s="22">
        <x:v>0.421696553511413</x:v>
      </x:c>
      <x:c r="O1181" s="13">
        <x:v>1.3582708711582765</x:v>
      </x:c>
      <x:c r="P1181" s="26" t="n">
        <x:v>1.7129</x:v>
      </x:c>
      <x:c r="Q1181" s="26" t="n">
        <x:v>2.1183</x:v>
      </x:c>
    </x:row>
    <x:row r="1182">
      <x:c r="A1182" s="9">
        <x:v>45610</x:v>
      </x:c>
      <x:c r="B1182" s="8">
        <x:v>62.860650705955003</x:v>
      </x:c>
      <x:c r="C1182" s="8">
        <x:v>52.497162315551002</x:v>
      </x:c>
      <x:c r="D1182" s="8">
        <x:v>58.461538461537998</x:v>
      </x:c>
      <x:c r="E1182" s="8">
        <x:v>229.62890625</x:v>
      </x:c>
      <x:c r="F1182" s="23">
        <x:v>2.00862064433261</x:v>
      </x:c>
      <x:c r="G1182" s="18">
        <x:v>0.27733375959079004</x:v>
      </x:c>
      <x:c r="H1182" s="18">
        <x:v>0.27625749283293999</x:v>
      </x:c>
      <x:c r="I1182" s="18">
        <x:v>0.50227653965972008</x:v>
      </x:c>
      <x:c r="J1182" s="18">
        <x:v>0.62117611385043003</x:v>
      </x:c>
      <x:c r="K1182" s="21">
        <x:v>0.25539259967921679</x:v>
      </x:c>
      <x:c r="L1182" s="21">
        <x:v>0.31258147981977347</x:v>
      </x:c>
      <x:c r="M1182" s="22">
        <x:v>0.19654309221788124</x:v>
      </x:c>
      <x:c r="N1182" s="22">
        <x:v>0.42460589161546003</x:v>
      </x:c>
      <x:c r="O1182" s="13">
        <x:v>1.3270403061901386</x:v>
      </x:c>
      <x:c r="P1182" s="26" t="n">
        <x:v>1.713</x:v>
      </x:c>
      <x:c r="Q1182" s="26" t="n">
        <x:v>2.0765</x:v>
      </x:c>
    </x:row>
    <x:row r="1183">
      <x:c r="A1183" s="9">
        <x:v>45611</x:v>
      </x:c>
      <x:c r="B1183" s="8">
        <x:v>60.957642725599001</x:v>
      </x:c>
      <x:c r="C1183" s="8">
        <x:v>47.44608399546</x:v>
      </x:c>
      <x:c r="D1183" s="8">
        <x:v>51.615384615384997</x:v>
      </x:c>
      <x:c r="E1183" s="8">
        <x:v>218.90625</x:v>
      </x:c>
      <x:c r="F1183" s="23">
        <x:v>1.9473134033411099</x:v>
      </x:c>
      <x:c r="G1183" s="18">
        <x:v>0.26182864450128002</x:v>
      </x:c>
      <x:c r="H1183" s="18">
        <x:v>0.26035965598124</x:v>
      </x:c>
      <x:c r="I1183" s="18">
        <x:v>0.46069973640066997</x:v>
      </x:c>
      <x:c r="J1183" s="18">
        <x:v>0.58696464624264</x:v>
      </x:c>
      <x:c r="K1183" s="21">
        <x:v>0.22062207889193242</x:v>
      </x:c>
      <x:c r="L1183" s="21">
        <x:v>0.27421592688386753</x:v>
      </x:c>
      <x:c r="M1183" s="22">
        <x:v>0.16448359709363625</x:v>
      </x:c>
      <x:c r="N1183" s="22">
        <x:v>0.38714816352584269</x:v>
      </x:c>
      <x:c r="O1183" s="13">
        <x:v>1.3054275857084892</x:v>
      </x:c>
      <x:c r="P1183" s="26" t="n">
        <x:v>1.7127</x:v>
      </x:c>
      <x:c r="Q1183" s="26" t="n">
        <x:v>2.0785</x:v>
      </x:c>
    </x:row>
    <x:row r="1184">
      <x:c r="A1184" s="9">
        <x:v>45614</x:v>
      </x:c>
      <x:c r="B1184" s="8">
        <x:v>54.327808471455</x:v>
      </x:c>
      <x:c r="C1184" s="8">
        <x:v>43.927355278093003</x:v>
      </x:c>
      <x:c r="D1184" s="8">
        <x:v>49.538461538462002</x:v>
      </x:c>
      <x:c r="E1184" s="8">
        <x:v>208.37890625</x:v>
      </x:c>
      <x:c r="F1184" s="23">
        <x:v>1.890431328845025</x:v>
      </x:c>
      <x:c r="G1184" s="18">
        <x:v>0.24768222506394</x:v>
      </x:c>
      <x:c r="H1184" s="18">
        <x:v>0.24350621144992002</x:v>
      </x:c>
      <x:c r="I1184" s="18">
        <x:v>0.42715073088905003</x:v>
      </x:c>
      <x:c r="J1184" s="18">
        <x:v>0.55955818441313998</x:v>
      </x:c>
      <x:c r="K1184" s="21">
        <x:v>0.19928830173092038</x:v>
      </x:c>
      <x:c r="L1184" s="21">
        <x:v>0.24819928629920507</x:v>
      </x:c>
      <x:c r="M1184" s="22">
        <x:v>0.14979827997220374</x:v>
      </x:c>
      <x:c r="N1184" s="22">
        <x:v>0.36823746584953487</x:v>
      </x:c>
      <x:c r="O1184" s="13">
        <x:v>1.2858947357076163</x:v>
      </x:c>
      <x:c r="P1184" s="26" t="n">
        <x:v>1.7115</x:v>
      </x:c>
      <x:c r="Q1184" s="26" t="n">
        <x:v>2.1022</x:v>
      </x:c>
    </x:row>
    <x:row r="1185">
      <x:c r="A1185" s="9">
        <x:v>45615</x:v>
      </x:c>
      <x:c r="B1185" s="8">
        <x:v>55.678330263965996</x:v>
      </x:c>
      <x:c r="C1185" s="8">
        <x:v>46.821793416572</x:v>
      </x:c>
      <x:c r="D1185" s="8">
        <x:v>52.846153846154003</x:v>
      </x:c>
      <x:c r="E1185" s="8">
        <x:v>215.4296875</x:v>
      </x:c>
      <x:c r="F1185" s="23">
        <x:v>1.9269399125667301</x:v>
      </x:c>
      <x:c r="G1185" s="18">
        <x:v>0.24696291560102002</x:v>
      </x:c>
      <x:c r="H1185" s="18">
        <x:v>0.23777256537225</x:v>
      </x:c>
      <x:c r="I1185" s="18">
        <x:v>0.40426551641504999</x:v>
      </x:c>
      <x:c r="J1185" s="18">
        <x:v>0.54995660082155995</x:v>
      </x:c>
      <x:c r="K1185" s="21">
        <x:v>0.17866172160287008</x:v>
      </x:c>
      <x:c r="L1185" s="21">
        <x:v>0.21678748983292895</x:v>
      </x:c>
      <x:c r="M1185" s="22">
        <x:v>0.11991055709830656</x:v>
      </x:c>
      <x:c r="N1185" s="22">
        <x:v>0.33284051891694499</x:v>
      </x:c>
      <x:c r="O1185" s="13">
        <x:v>1.3094772272403166</x:v>
      </x:c>
      <x:c r="P1185" s="26" t="n">
        <x:v>1.7122</x:v>
      </x:c>
      <x:c r="Q1185" s="26" t="n">
        <x:v>2.1312</x:v>
      </x:c>
    </x:row>
    <x:row r="1186">
      <x:c r="A1186" s="9">
        <x:v>45616</x:v>
      </x:c>
      <x:c r="B1186" s="8">
        <x:v>57.765500306937</x:v>
      </x:c>
      <x:c r="C1186" s="8">
        <x:v>48.354143019295996</x:v>
      </x:c>
      <x:c r="D1186" s="8">
        <x:v>54.076923076923002</x:v>
      </x:c>
      <x:c r="E1186" s="8">
        <x:v>218.466796875</x:v>
      </x:c>
      <x:c r="F1186" s="23">
        <x:v>1.9466584081953902</x:v>
      </x:c>
      <x:c r="G1186" s="18">
        <x:v>0.25247762148337999</x:v>
      </x:c>
      <x:c r="H1186" s="18">
        <x:v>0.24619928763790999</x:v>
      </x:c>
      <x:c r="I1186" s="18">
        <x:v>0.42667145938174</x:v>
      </x:c>
      <x:c r="J1186" s="18">
        <x:v>0.56766825981704994</x:v>
      </x:c>
      <x:c r="K1186" s="21">
        <x:v>0.20777466612646101</x:v>
      </x:c>
      <x:c r="L1186" s="21">
        <x:v>0.24736003982873211</x:v>
      </x:c>
      <x:c r="M1186" s="22">
        <x:v>0.15300422948462522</x:v>
      </x:c>
      <x:c r="N1186" s="22">
        <x:v>0.37466225416263366</x:v>
      </x:c>
      <x:c r="O1186" s="13">
        <x:v>1.32603615233162</x:v>
      </x:c>
      <x:c r="P1186" s="26" t="n">
        <x:v>1.712</x:v>
      </x:c>
      <x:c r="Q1186" s="26" t="n">
        <x:v>2.1342</x:v>
      </x:c>
    </x:row>
    <x:row r="1187">
      <x:c r="A1187" s="9">
        <x:v>45617</x:v>
      </x:c>
      <x:c r="B1187" s="8">
        <x:v>58.563535911602003</x:v>
      </x:c>
      <x:c r="C1187" s="8">
        <x:v>47.673098751418998</x:v>
      </x:c>
      <x:c r="D1187" s="8">
        <x:v>53.230769230768999</x:v>
      </x:c>
      <x:c r="E1187" s="8">
        <x:v>214.423828125</x:v>
      </x:c>
      <x:c r="F1187" s="23">
        <x:v>1.9347280800469751</x:v>
      </x:c>
      <x:c r="G1187" s="18">
        <x:v>0.25607416879794997</x:v>
      </x:c>
      <x:c r="H1187" s="18">
        <x:v>0.24932673095300001</x:v>
      </x:c>
      <x:c r="I1187" s="18">
        <x:v>0.43817397555714999</x:v>
      </x:c>
      <x:c r="J1187" s="18">
        <x:v>0.58006642114476004</x:v>
      </x:c>
      <x:c r="K1187" s="21">
        <x:v>0.22792978156587007</x:v>
      </x:c>
      <x:c r="L1187" s="21">
        <x:v>0.27277721864877114</x:v>
      </x:c>
      <x:c r="M1187" s="22">
        <x:v>0.18030650920334512</x:v>
      </x:c>
      <x:c r="N1187" s="22">
        <x:v>0.40363441278211454</x:v>
      </x:c>
      <x:c r="O1187" s="13">
        <x:v>1.3296113327609846</x:v>
      </x:c>
      <x:c r="P1187" s="26" t="n">
        <x:v>1.7133</x:v>
      </x:c>
      <x:c r="Q1187" s="26" t="n">
        <x:v>2.1619</x:v>
      </x:c>
    </x:row>
    <x:row r="1188">
      <x:c r="A1188" s="9">
        <x:v>45618</x:v>
      </x:c>
      <x:c r="B1188" s="8">
        <x:v>54.75751995089</x:v>
      </x:c>
      <x:c r="C1188" s="8">
        <x:v>43.927355278093003</x:v>
      </x:c>
      <x:c r="D1188" s="8">
        <x:v>46.923076923076998</x:v>
      </x:c>
      <x:c r="E1188" s="8">
        <x:v>205.2734375</x:v>
      </x:c>
      <x:c r="F1188" s="23">
        <x:v>1.87720347413015</x:v>
      </x:c>
      <x:c r="G1188" s="18">
        <x:v>0.25671355498720999</x:v>
      </x:c>
      <x:c r="H1188" s="18">
        <x:v>0.24906611067674</x:v>
      </x:c>
      <x:c r="I1188" s="18">
        <x:v>0.43541816439012998</x:v>
      </x:c>
      <x:c r="J1188" s="18">
        <x:v>0.57885457076156999</x:v>
      </x:c>
      <x:c r="K1188" s="21">
        <x:v>0.23229082993580086</x:v>
      </x:c>
      <x:c r="L1188" s="21">
        <x:v>0.2767336662952864</x:v>
      </x:c>
      <x:c r="M1188" s="22">
        <x:v>0.193026889526837</x:v>
      </x:c>
      <x:c r="N1188" s="22">
        <x:v>0.41478687551430293</x:v>
      </x:c>
      <x:c r="O1188" s="13">
        <x:v>1.2878040307692347</x:v>
      </x:c>
      <x:c r="P1188" s="26" t="n">
        <x:v>1.7138</x:v>
      </x:c>
      <x:c r="Q1188" s="26" t="n">
        <x:v>2.1875</x:v>
      </x:c>
    </x:row>
    <x:row r="1189">
      <x:c r="A1189" s="9">
        <x:v>45621</x:v>
      </x:c>
      <x:c r="B1189" s="8">
        <x:v>54.818907305095003</x:v>
      </x:c>
      <x:c r="C1189" s="8">
        <x:v>42.111237230420002</x:v>
      </x:c>
      <x:c r="D1189" s="8">
        <x:v>43.615384615384997</x:v>
      </x:c>
      <x:c r="E1189" s="8">
        <x:v>196.220703125</x:v>
      </x:c>
      <x:c r="F1189" s="23">
        <x:v>1.84191558068975</x:v>
      </x:c>
      <x:c r="G1189" s="18">
        <x:v>0.22146739130435</x:v>
      </x:c>
      <x:c r="H1189" s="18">
        <x:v>0.21388237338197999</x:v>
      </x:c>
      <x:c r="I1189" s="18">
        <x:v>0.38030194104960002</x:v>
      </x:c>
      <x:c r="J1189" s="18">
        <x:v>0.52553315529023004</x:v>
      </x:c>
      <x:c r="K1189" s="21">
        <x:v>0.19068407116321939</x:v>
      </x:c>
      <x:c r="L1189" s="21">
        <x:v>0.23489123512456112</x:v>
      </x:c>
      <x:c r="M1189" s="22">
        <x:v>0.15931271078327391</x:v>
      </x:c>
      <x:c r="N1189" s="22">
        <x:v>0.37635936805666281</x:v>
      </x:c>
      <x:c r="O1189" s="13">
        <x:v>1.2966736900879505</x:v>
      </x:c>
      <x:c r="P1189" s="26" t="n">
        <x:v>1.7158</x:v>
      </x:c>
      <x:c r="Q1189" s="26" t="n">
        <x:v>2.1632</x:v>
      </x:c>
    </x:row>
    <x:row r="1190">
      <x:c r="A1190" s="9">
        <x:v>45622</x:v>
      </x:c>
      <x:c r="B1190" s="8">
        <x:v>54.75751995089</x:v>
      </x:c>
      <x:c r="C1190" s="8">
        <x:v>40.976163450624</x:v>
      </x:c>
      <x:c r="D1190" s="8">
        <x:v>45</x:v>
      </x:c>
      <x:c r="E1190" s="8">
        <x:v>195.3125</x:v>
      </x:c>
      <x:c r="F1190" s="23">
        <x:v>1.8401154585037851</x:v>
      </x:c>
      <x:c r="G1190" s="18">
        <x:v>0.21930946291560002</x:v>
      </x:c>
      <x:c r="H1190" s="18">
        <x:v>0.21162366432108001</x:v>
      </x:c>
      <x:c r="I1190" s="18">
        <x:v>0.38150011981787996</x:v>
      </x:c>
      <x:c r="J1190" s="18">
        <x:v>0.52637212854934001</x:v>
      </x:c>
      <x:c r="K1190" s="21">
        <x:v>0.20046696345252313</x:v>
      </x:c>
      <x:c r="L1190" s="21">
        <x:v>0.24520197747608696</x:v>
      </x:c>
      <x:c r="M1190" s="22">
        <x:v>0.18309878781093958</x:v>
      </x:c>
      <x:c r="N1190" s="22">
        <x:v>0.4058164163601552</x:v>
      </x:c>
      <x:c r="O1190" s="13">
        <x:v>1.2911877970903942</x:v>
      </x:c>
      <x:c r="P1190" s="26" t="n">
        <x:v>1.7166</x:v>
      </x:c>
      <x:c r="Q1190" s="26" t="n">
        <x:v>2.1296</x:v>
      </x:c>
    </x:row>
    <x:row r="1191">
      <x:c r="A1191" s="9">
        <x:v>45623</x:v>
      </x:c>
      <x:c r="B1191" s="8">
        <x:v>58.256599140577002</x:v>
      </x:c>
      <x:c r="C1191" s="8">
        <x:v>45.062429057888998</x:v>
      </x:c>
      <x:c r="D1191" s="8">
        <x:v>50.076923076923002</x:v>
      </x:c>
      <x:c r="E1191" s="8">
        <x:v>203.7890625</x:v>
      </x:c>
      <x:c r="F1191" s="23">
        <x:v>1.8929625344384724</x:v>
      </x:c>
      <x:c r="G1191" s="18">
        <x:v>0.22026854219949002</x:v>
      </x:c>
      <x:c r="H1191" s="18">
        <x:v>0.21275301885152997</x:v>
      </x:c>
      <x:c r="I1191" s="18">
        <x:v>0.36951833213515001</x:v>
      </x:c>
      <x:c r="J1191" s="18">
        <x:v>0.52282979679653996</x:v>
      </x:c>
      <x:c r="K1191" s="21">
        <x:v>0.19386645781154699</x:v>
      </x:c>
      <x:c r="L1191" s="21">
        <x:v>0.23632994335965707</x:v>
      </x:c>
      <x:c r="M1191" s="22">
        <x:v>0.17927233194127279</x:v>
      </x:c>
      <x:c r="N1191" s="22">
        <x:v>0.3946639536279668</x:v>
      </x:c>
      <x:c r="O1191" s="13">
        <x:v>1.3135249278446373</x:v>
      </x:c>
      <x:c r="P1191" s="26" t="n">
        <x:v>1.7172</x:v>
      </x:c>
      <x:c r="Q1191" s="26" t="n">
        <x:v>2.1518</x:v>
      </x:c>
    </x:row>
    <x:row r="1192">
      <x:c r="A1192" s="9">
        <x:v>45624</x:v>
      </x:c>
      <x:c r="B1192" s="8">
        <x:v>57.090239410681001</x:v>
      </x:c>
      <x:c r="C1192" s="8">
        <x:v>43.586833144153999</x:v>
      </x:c>
      <x:c r="D1192" s="8">
        <x:v>48.076923076923002</x:v>
      </x:c>
      <x:c r="E1192" s="8">
        <x:v>197.96875</x:v>
      </x:c>
      <x:c r="F1192" s="23">
        <x:v>1.8668068640793951</x:v>
      </x:c>
      <x:c r="G1192" s="18">
        <x:v>0.23897058823529002</x:v>
      </x:c>
      <x:c r="H1192" s="18">
        <x:v>0.22951958995742999</x:v>
      </x:c>
      <x:c r="I1192" s="18">
        <x:v>0.39527917565301002</x:v>
      </x:c>
      <x:c r="J1192" s="18">
        <x:v>0.54911762748529003</x:v>
      </x:c>
      <x:c r="K1192" s="21">
        <x:v>0.21767542458792488</x:v>
      </x:c>
      <x:c r="L1192" s="21">
        <x:v>0.25958905982705249</x:v>
      </x:c>
      <x:c r="M1192" s="22">
        <x:v>0.20047296581375229</x:v>
      </x:c>
      <x:c r="N1192" s="22">
        <x:v>0.41757499119734764</x:v>
      </x:c>
      <x:c r="O1192" s="13">
        <x:v>1.308556140026877</x:v>
      </x:c>
      <x:c r="P1192" s="26" t="n">
        <x:v>1.719</x:v>
      </x:c>
      <x:c r="Q1192" s="26" t="n">
        <x:v>2.1449</x:v>
      </x:c>
    </x:row>
    <x:row r="1193">
      <x:c r="A1193" s="9">
        <x:v>45625</x:v>
      </x:c>
      <x:c r="B1193" s="8">
        <x:v>59.177409453652999</x:v>
      </x:c>
      <x:c r="C1193" s="8">
        <x:v>45.970488081725001</x:v>
      </x:c>
      <x:c r="D1193" s="8">
        <x:v>52.538461538462002</x:v>
      </x:c>
      <x:c r="E1193" s="8">
        <x:v>203.583984375</x:v>
      </x:c>
      <x:c r="F1193" s="23">
        <x:v>1.9031758586220999</x:v>
      </x:c>
      <x:c r="G1193" s="18">
        <x:v>0.23065856777494001</x:v>
      </x:c>
      <x:c r="H1193" s="18">
        <x:v>0.22005038658674</x:v>
      </x:c>
      <x:c r="I1193" s="18">
        <x:v>0.38389647735441995</x:v>
      </x:c>
      <x:c r="J1193" s="18">
        <x:v>0.53970248245575003</x:v>
      </x:c>
      <x:c r="K1193" s="21">
        <x:v>0.21626103052200163</x:v>
      </x:c>
      <x:c r="L1193" s="21">
        <x:v>0.25515304276883799</x:v>
      </x:c>
      <x:c r="M1193" s="22">
        <x:v>0.20709170029101354</x:v>
      </x:c>
      <x:c r="N1193" s="22">
        <x:v>0.41563543246131229</x:v>
      </x:c>
      <x:c r="O1193" s="13">
        <x:v>1.3260893796075075</x:v>
      </x:c>
      <x:c r="P1193" s="26" t="n">
        <x:v>1.7209</x:v>
      </x:c>
      <x:c r="Q1193" s="26" t="n">
        <x:v>2.1558</x:v>
      </x:c>
    </x:row>
    <x:row r="1194">
      <x:c r="A1194" s="9">
        <x:v>45628</x:v>
      </x:c>
      <x:c r="B1194" s="8">
        <x:v>61.448741559238997</x:v>
      </x:c>
      <x:c r="C1194" s="8">
        <x:v>48.467650397276003</x:v>
      </x:c>
      <x:c r="D1194" s="8">
        <x:v>57.461538461537998</x:v>
      </x:c>
      <x:c r="E1194" s="8">
        <x:v>212.6953125</x:v>
      </x:c>
      <x:c r="F1194" s="23">
        <x:v>1.9501831072951323</x:v>
      </x:c>
      <x:c r="G1194" s="18">
        <x:v>0.24072890025575</x:v>
      </x:c>
      <x:c r="H1194" s="18">
        <x:v>0.23038832421161998</x:v>
      </x:c>
      <x:c r="I1194" s="18">
        <x:v>0.40378624490774001</x:v>
      </x:c>
      <x:c r="J1194" s="18">
        <x:v>0.56021071918736998</x:v>
      </x:c>
      <x:c r="K1194" s="21">
        <x:v>0.2374769415108533</x:v>
      </x:c>
      <x:c r="L1194" s="21">
        <x:v>0.27733312805990984</x:v>
      </x:c>
      <x:c r="M1194" s="22">
        <x:v>0.22363853648418264</x:v>
      </x:c>
      <x:c r="N1194" s="22">
        <x:v>0.43515224224263438</x:v>
      </x:c>
      <x:c r="O1194" s="13">
        <x:v>1.3473658324511906</x:v>
      </x:c>
      <x:c r="P1194" s="26" t="n">
        <x:v>1.7253</x:v>
      </x:c>
      <x:c r="Q1194" s="26" t="n">
        <x:v>2.1494</x:v>
      </x:c>
    </x:row>
    <x:row r="1195">
      <x:c r="A1195" s="9">
        <x:v>45629</x:v>
      </x:c>
      <x:c r="B1195" s="8">
        <x:v>60.282381829343002</x:v>
      </x:c>
      <x:c r="C1195" s="8">
        <x:v>46.878547105561999</x:v>
      </x:c>
      <x:c r="D1195" s="8">
        <x:v>55.692307692307999</x:v>
      </x:c>
      <x:c r="E1195" s="8">
        <x:v>209.384765625</x:v>
      </x:c>
      <x:c r="F1195" s="23">
        <x:v>1.9305950056305323</x:v>
      </x:c>
      <x:c r="G1195" s="18">
        <x:v>0.2505594629156</x:v>
      </x:c>
      <x:c r="H1195" s="18">
        <x:v>0.24011814785857</x:v>
      </x:c>
      <x:c r="I1195" s="18">
        <x:v>0.42247783369278996</x:v>
      </x:c>
      <x:c r="J1195" s="18">
        <x:v>0.58081217516143002</x:v>
      </x:c>
      <x:c r="K1195" s="21">
        <x:v>0.25975364804914758</x:v>
      </x:c>
      <x:c r="L1195" s="21">
        <x:v>0.30706643158523406</x:v>
      </x:c>
      <x:c r="M1195" s="22">
        <x:v>0.25280233527461871</x:v>
      </x:c>
      <x:c r="N1195" s="22">
        <x:v>0.46533662507213358</x:v>
      </x:c>
      <x:c r="O1195" s="13">
        <x:v>1.3487791698749461</x:v>
      </x:c>
      <x:c r="P1195" s="26" t="n">
        <x:v>1.7252</x:v>
      </x:c>
      <x:c r="Q1195" s="26" t="n">
        <x:v>2.1621</x:v>
      </x:c>
    </x:row>
    <x:row r="1196">
      <x:c r="A1196" s="9">
        <x:v>45630</x:v>
      </x:c>
      <x:c r="B1196" s="8">
        <x:v>58.563535911602003</x:v>
      </x:c>
      <x:c r="C1196" s="8">
        <x:v>44.892167990918999</x:v>
      </x:c>
      <x:c r="D1196" s="8">
        <x:v>54</x:v>
      </x:c>
      <x:c r="E1196" s="8">
        <x:v>205.91796875</x:v>
      </x:c>
      <x:c r="F1196" s="23">
        <x:v>1.9084341816313026</x:v>
      </x:c>
      <x:c r="G1196" s="18">
        <x:v>0.25551470588234998</x:v>
      </x:c>
      <x:c r="H1196" s="18">
        <x:v>0.24411432542785</x:v>
      </x:c>
      <x:c r="I1196" s="18">
        <x:v>0.41696621135873002</x:v>
      </x:c>
      <x:c r="J1196" s="18">
        <x:v>0.58015964038720003</x:v>
      </x:c>
      <x:c r="K1196" s="21">
        <x:v>0.26010724656562823</x:v>
      </x:c>
      <x:c r="L1196" s="21">
        <x:v>0.30706643158523406</x:v>
      </x:c>
      <x:c r="M1196" s="22">
        <x:v>0.25818005703739932</x:v>
      </x:c>
      <x:c r="N1196" s="22">
        <x:v>0.46812474075517785</x:v>
      </x:c>
      <x:c r="O1196" s="13">
        <x:v>1.3348064784796616</x:v>
      </x:c>
      <x:c r="P1196" s="26" t="n">
        <x:v>1.7276</x:v>
      </x:c>
      <x:c r="Q1196" s="26" t="n">
        <x:v>2.1594</x:v>
      </x:c>
    </x:row>
    <x:row r="1197">
      <x:c r="A1197" s="9">
        <x:v>45631</x:v>
      </x:c>
      <x:c r="B1197" s="8">
        <x:v>59.054634745241998</x:v>
      </x:c>
      <x:c r="C1197" s="8">
        <x:v>46.708286038593002</x:v>
      </x:c>
      <x:c r="D1197" s="8">
        <x:v>56.384615384615003</x:v>
      </x:c>
      <x:c r="E1197" s="8">
        <x:v>208.06640625</x:v>
      </x:c>
      <x:c r="F1197" s="23">
        <x:v>1.925534856046125</x:v>
      </x:c>
      <x:c r="G1197" s="18">
        <x:v>0.25103900255753997</x:v>
      </x:c>
      <x:c r="H1197" s="18">
        <x:v>0.24029189470940998</x:v>
      </x:c>
      <x:c r="I1197" s="18">
        <x:v>0.40127006949437005</x:v>
      </x:c>
      <x:c r="J1197" s="18">
        <x:v>0.56645640951102993</x:v>
      </x:c>
      <x:c r="K1197" s="21">
        <x:v>0.24325238394670734</x:v>
      </x:c>
      <x:c r="L1197" s="21">
        <x:v>0.28764387041143591</x:v>
      </x:c>
      <x:c r="M1197" s="22">
        <x:v>0.24401182854700831</x:v>
      </x:c>
      <x:c r="N1197" s="22">
        <x:v>0.44448636865979063</x:v>
      </x:c>
      <x:c r="O1197" s="13">
        <x:v>1.3443219424514348</x:v>
      </x:c>
      <x:c r="P1197" s="26" t="n">
        <x:v>1.7283</x:v>
      </x:c>
      <x:c r="Q1197" s="26" t="n">
        <x:v>2.1599</x:v>
      </x:c>
    </x:row>
    <x:row r="1198">
      <x:c r="A1198" s="9">
        <x:v>45632</x:v>
      </x:c>
      <x:c r="B1198" s="8">
        <x:v>59.914057704112999</x:v>
      </x:c>
      <x:c r="C1198" s="8">
        <x:v>47.673098751418998</x:v>
      </x:c>
      <x:c r="D1198" s="8">
        <x:v>57.076923076923002</x:v>
      </x:c>
      <x:c r="E1198" s="8">
        <x:v>210.751953125</x:v>
      </x:c>
      <x:c r="F1198" s="23">
        <x:v>1.9385400816436373</x:v>
      </x:c>
      <x:c r="G1198" s="18">
        <x:v>0.24840153452685002</x:v>
      </x:c>
      <x:c r="H1198" s="18">
        <x:v>0.23603509686387</x:v>
      </x:c>
      <x:c r="I1198" s="18">
        <x:v>0.40881859573447998</x:v>
      </x:c>
      <x:c r="J1198" s="18">
        <x:v>0.57037161831074001</x:v>
      </x:c>
      <x:c r="K1198" s="21">
        <x:v>0.25633552905649926</x:v>
      </x:c>
      <x:c r="L1198" s="21">
        <x:v>0.30766589334986705</x:v>
      </x:c>
      <x:c r="M1198" s="22">
        <x:v>0.26148942427603528</x:v>
      </x:c>
      <x:c r="N1198" s="22">
        <x:v>0.46545784749313635</x:v>
      </x:c>
      <x:c r="O1198" s="13">
        <x:v>1.3604297694179956</x:v>
      </x:c>
      <x:c r="P1198" s="26" t="n">
        <x:v>1.7282</x:v>
      </x:c>
      <x:c r="Q1198" s="26" t="n">
        <x:v>2.1526</x:v>
      </x:c>
    </x:row>
    <x:row r="1199">
      <x:c r="A1199" s="9">
        <x:v>45635</x:v>
      </x:c>
      <x:c r="B1199" s="8">
        <x:v>59.484346224677999</x:v>
      </x:c>
      <x:c r="C1199" s="8">
        <x:v>46.481271282633003</x:v>
      </x:c>
      <x:c r="D1199" s="8">
        <x:v>53.230769230768999</x:v>
      </x:c>
      <x:c r="E1199" s="8">
        <x:v>205.712890625</x:v>
      </x:c>
      <x:c r="F1199" s="23">
        <x:v>1.9122731934077</x:v>
      </x:c>
      <x:c r="G1199" s="18">
        <x:v>0.26470588235294001</x:v>
      </x:c>
      <x:c r="H1199" s="18">
        <x:v>0.25219355399183002</x:v>
      </x:c>
      <x:c r="I1199" s="18">
        <x:v>0.42810927390366998</x:v>
      </x:c>
      <x:c r="J1199" s="18">
        <x:v>0.59190526686350997</x:v>
      </x:c>
      <x:c r="K1199" s="21">
        <x:v>0.26977227268277182</x:v>
      </x:c>
      <x:c r="L1199" s="21">
        <x:v>0.32529006922980019</x:v>
      </x:c>
      <x:c r="M1199" s="22">
        <x:v>0.27400296914710842</x:v>
      </x:c>
      <x:c r="N1199" s="22">
        <x:v>0.47745886717233432</x:v>
      </x:c>
      <x:c r="O1199" s="13">
        <x:v>1.3583655069922353</x:v>
      </x:c>
      <x:c r="P1199" s="26" t="n">
        <x:v>1.7301</x:v>
      </x:c>
      <x:c r="Q1199" s="26" t="n">
        <x:v>2.1635</x:v>
      </x:c>
    </x:row>
    <x:row r="1200">
      <x:c r="A1200" s="9">
        <x:v>45636</x:v>
      </x:c>
      <x:c r="B1200" s="8">
        <x:v>61.080417434009</x:v>
      </x:c>
      <x:c r="C1200" s="8">
        <x:v>47.048808172530997</x:v>
      </x:c>
      <x:c r="D1200" s="8">
        <x:v>53.384615384615003</x:v>
      </x:c>
      <x:c r="E1200" s="8">
        <x:v>207.65625</x:v>
      </x:c>
      <x:c r="F1200" s="23">
        <x:v>1.9229252274778874</x:v>
      </x:c>
      <x:c r="G1200" s="18">
        <x:v>0.26526534526854001</x:v>
      </x:c>
      <x:c r="H1200" s="18">
        <x:v>0.25262792111893001</x:v>
      </x:c>
      <x:c r="I1200" s="18">
        <x:v>0.41960220464893</x:v>
      </x:c>
      <x:c r="J1200" s="18">
        <x:v>0.58799005806379001</x:v>
      </x:c>
      <x:c r="K1200" s="21">
        <x:v>0.26588268900148249</x:v>
      </x:c>
      <x:c r="L1200" s="21">
        <x:v>0.31833631276016572</x:v>
      </x:c>
      <x:c r="M1200" s="22">
        <x:v>0.27224486780158652</x:v>
      </x:c>
      <x:c r="N1200" s="22">
        <x:v>0.48497465727445821</x:v>
      </x:c>
      <x:c r="O1200" s="13">
        <x:v>1.3676655396525359</x:v>
      </x:c>
      <x:c r="P1200" s="26" t="n">
        <x:v>1.7356</x:v>
      </x:c>
      <x:c r="Q1200" s="26" t="n">
        <x:v>2.1721</x:v>
      </x:c>
    </x:row>
    <x:row r="1201">
      <x:c r="A1201" s="9">
        <x:v>45637</x:v>
      </x:c>
      <x:c r="B1201" s="8">
        <x:v>63.351749539594998</x:v>
      </x:c>
      <x:c r="C1201" s="8">
        <x:v>48.467650397276003</x:v>
      </x:c>
      <x:c r="D1201" s="8">
        <x:v>55.692307692307999</x:v>
      </x:c>
      <x:c r="E1201" s="8">
        <x:v>214.580078125</x:v>
      </x:c>
      <x:c r="F1201" s="23">
        <x:v>1.9552294643854475</x:v>
      </x:c>
      <x:c r="G1201" s="18">
        <x:v>0.27277813299233</x:v>
      </x:c>
      <x:c r="H1201" s="18">
        <x:v>0.26157588393710002</x:v>
      </x:c>
      <x:c r="I1201" s="18">
        <x:v>0.43218308171578995</x:v>
      </x:c>
      <x:c r="J1201" s="18">
        <x:v>0.59647301051461998</x:v>
      </x:c>
      <x:c r="K1201" s="21">
        <x:v>0.27566558129078644</x:v>
      </x:c>
      <x:c r="L1201" s="21">
        <x:v>0.33008576334677997</x:v>
      </x:c>
      <x:c r="M1201" s="22">
        <x:v>0.27958752636229733</x:v>
      </x:c>
      <x:c r="N1201" s="22">
        <x:v>0.49297533706058316</x:v>
      </x:c>
      <x:c r="O1201" s="13">
        <x:v>1.382069315712612</x:v>
      </x:c>
      <x:c r="P1201" s="26" t="n">
        <x:v>1.7364</x:v>
      </x:c>
      <x:c r="Q1201" s="26" t="n">
        <x:v>2.1898</x:v>
      </x:c>
    </x:row>
    <x:row r="1202">
      <x:c r="A1202" s="9">
        <x:v>45638</x:v>
      </x:c>
      <x:c r="B1202" s="8">
        <x:v>64.947820748926006</x:v>
      </x:c>
      <x:c r="C1202" s="8">
        <x:v>49.602724177071998</x:v>
      </x:c>
      <x:c r="D1202" s="8">
        <x:v>59.692307692307999</x:v>
      </x:c>
      <x:c r="E1202" s="8">
        <x:v>218.828125</x:v>
      </x:c>
      <x:c r="F1202" s="23">
        <x:v>1.9826774440457648</x:v>
      </x:c>
      <x:c r="G1202" s="18">
        <x:v>0.27213874680306999</x:v>
      </x:c>
      <x:c r="H1202" s="18">
        <x:v>0.26131526366085001</x:v>
      </x:c>
      <x:c r="I1202" s="18">
        <x:v>0.44931703810208001</x:v>
      </x:c>
      <x:c r="J1202" s="18">
        <x:v>0.61754056277803004</x:v>
      </x:c>
      <x:c r="K1202" s="21">
        <x:v>0.29570283055803492</x:v>
      </x:c>
      <x:c r="L1202" s="21">
        <x:v>0.35130670981446244</x:v>
      </x:c>
      <x:c r="M1202" s="22">
        <x:v>0.29965056524651068</x:v>
      </x:c>
      <x:c r="N1202" s="22">
        <x:v>0.509582808737858</x:v>
      </x:c>
      <x:c r="O1202" s="13">
        <x:v>1.3943765991678041</x:v>
      </x:c>
      <x:c r="P1202" s="26" t="n">
        <x:v>1.7376</x:v>
      </x:c>
      <x:c r="Q1202" s="26" t="n">
        <x:v>2.2036</x:v>
      </x:c>
    </x:row>
    <x:row r="1203">
      <x:c r="A1203" s="9">
        <x:v>45639</x:v>
      </x:c>
      <x:c r="B1203" s="8">
        <x:v>63.904235727440003</x:v>
      </x:c>
      <x:c r="C1203" s="8">
        <x:v>48.524404086266003</x:v>
      </x:c>
      <x:c r="D1203" s="8">
        <x:v>59.461538461537998</x:v>
      </x:c>
      <x:c r="E1203" s="8">
        <x:v>213.974609375</x:v>
      </x:c>
      <x:c r="F1203" s="23">
        <x:v>1.96466196912561</x:v>
      </x:c>
      <x:c r="G1203" s="18">
        <x:v>0.28412723785166</x:v>
      </x:c>
      <x:c r="H1203" s="18">
        <x:v>0.2746937711754</x:v>
      </x:c>
      <x:c r="I1203" s="18">
        <x:v>0.46069973640066997</x:v>
      </x:c>
      <x:c r="J1203" s="18">
        <x:v>0.63152345145867994</x:v>
      </x:c>
      <x:c r="K1203" s="21">
        <x:v>0.30831451097918583</x:v>
      </x:c>
      <x:c r="L1203" s="21">
        <x:v>0.36065831334259268</x:v>
      </x:c>
      <x:c r="M1203" s="22">
        <x:v>0.3119572746651651</x:v>
      </x:c>
      <x:c r="N1203" s="22">
        <x:v>0.52303849746907938</x:v>
      </x:c>
      <x:c r="O1203" s="13">
        <x:v>1.3716162565746868</x:v>
      </x:c>
      <x:c r="P1203" s="26" t="n">
        <x:v>1.7416</x:v>
      </x:c>
      <x:c r="Q1203" s="26" t="n">
        <x:v>2.1821</x:v>
      </x:c>
    </x:row>
    <x:row r="1204">
      <x:c r="A1204" s="9">
        <x:v>45642</x:v>
      </x:c>
      <x:c r="B1204" s="8">
        <x:v>62.246777163904</x:v>
      </x:c>
      <x:c r="C1204" s="8">
        <x:v>48.183881952326999</x:v>
      </x:c>
      <x:c r="D1204" s="8">
        <x:v>59.923076923076998</x:v>
      </x:c>
      <x:c r="E1204" s="8">
        <x:v>208.369140625</x:v>
      </x:c>
      <x:c r="F1204" s="23">
        <x:v>1.9468071916607701</x:v>
      </x:c>
      <x:c r="G1204" s="18">
        <x:v>0.25983056265985</x:v>
      </x:c>
      <x:c r="H1204" s="18">
        <x:v>0.25036921205803003</x:v>
      </x:c>
      <x:c r="I1204" s="18">
        <x:v>0.43841361131081003</x:v>
      </x:c>
      <x:c r="J1204" s="18">
        <x:v>0.60719322516978003</x:v>
      </x:c>
      <x:c r="K1204" s="21">
        <x:v>0.28603780444089155</x:v>
      </x:c>
      <x:c r="L1204" s="21">
        <x:v>0.33679973511057293</x:v>
      </x:c>
      <x:c r="M1204" s="22">
        <x:v>0.29282499531683048</x:v>
      </x:c>
      <x:c r="N1204" s="22">
        <x:v>0.50146090653073006</x:v>
      </x:c>
      <x:c r="O1204" s="13">
        <x:v>1.3651087696815001</x:v>
      </x:c>
      <x:c r="P1204" s="26" t="n">
        <x:v>1.7456</x:v>
      </x:c>
      <x:c r="Q1204" s="26" t="n">
        <x:v>2.1668</x:v>
      </x:c>
    </x:row>
    <x:row r="1205">
      <x:c r="A1205" s="9">
        <x:v>45643</x:v>
      </x:c>
      <x:c r="B1205" s="8">
        <x:v>60.405156537753001</x:v>
      </x:c>
      <x:c r="C1205" s="8">
        <x:v>48.864926220203998</x:v>
      </x:c>
      <x:c r="D1205" s="8">
        <x:v>61.230769230768999</x:v>
      </x:c>
      <x:c r="E1205" s="8">
        <x:v>209.1796875</x:v>
      </x:c>
      <x:c r="F1205" s="23">
        <x:v>1.9492013487218149</x:v>
      </x:c>
      <x:c r="G1205" s="18">
        <x:v>0.25879156010229998</x:v>
      </x:c>
      <x:c r="H1205" s="18">
        <x:v>0.24811050299713</x:v>
      </x:c>
      <x:c r="I1205" s="18">
        <x:v>0.42631200575125999</x:v>
      </x:c>
      <x:c r="J1205" s="18">
        <x:v>0.59777808014025002</x:v>
      </x:c>
      <x:c r="K1205" s="21">
        <x:v>0.27849436942263317</x:v>
      </x:c>
      <x:c r="L1205" s="21">
        <x:v>0.3299658709938651</x:v>
      </x:c>
      <x:c r="M1205" s="22">
        <x:v>0.2894122103519905</x:v>
      </x:c>
      <x:c r="N1205" s="22">
        <x:v>0.49200555769257104</x:v>
      </x:c>
      <x:c r="O1205" s="13">
        <x:v>1.3420374322702471</x:v>
      </x:c>
      <x:c r="P1205" s="26" t="n">
        <x:v>1.7446</x:v>
      </x:c>
      <x:c r="Q1205" s="26" t="n">
        <x:v>2.1665</x:v>
      </x:c>
    </x:row>
    <x:row r="1206">
      <x:c r="A1206" s="9">
        <x:v>45644</x:v>
      </x:c>
      <x:c r="B1206" s="8">
        <x:v>60.220994475137999</x:v>
      </x:c>
      <x:c r="C1206" s="8">
        <x:v>49.716231555051003</x:v>
      </x:c>
      <x:c r="D1206" s="8">
        <x:v>60.615384615384997</x:v>
      </x:c>
      <x:c r="E1206" s="8">
        <x:v>211.806640625</x:v>
      </x:c>
      <x:c r="F1206" s="23">
        <x:v>1.9558981281764352</x:v>
      </x:c>
      <x:c r="G1206" s="18">
        <x:v>0.25935102301789997</x:v>
      </x:c>
      <x:c r="H1206" s="18">
        <x:v>0.24880549040049002</x:v>
      </x:c>
      <x:c r="I1206" s="18">
        <x:v>0.41061586388689003</x:v>
      </x:c>
      <x:c r="J1206" s="18">
        <x:v>0.58491382252318003</x:v>
      </x:c>
      <x:c r="K1206" s="21">
        <x:v>0.25574619819569766</x:v>
      </x:c>
      <x:c r="L1206" s="21">
        <x:v>0.29495730393984387</x:v>
      </x:c>
      <x:c r="M1206" s="22">
        <x:v>0.24566651216632596</x:v>
      </x:c>
      <x:c r="N1206" s="22">
        <x:v>0.43624324403164949</x:v>
      </x:c>
      <x:c r="O1206" s="13">
        <x:v>1.3513207868536541</x:v>
      </x:c>
      <x:c r="P1206" s="26" t="n">
        <x:v>1.742</x:v>
      </x:c>
      <x:c r="Q1206" s="26" t="n">
        <x:v>2.1605</x:v>
      </x:c>
    </x:row>
    <x:row r="1207">
      <x:c r="A1207" s="9">
        <x:v>45645</x:v>
      </x:c>
      <x:c r="B1207" s="8">
        <x:v>61.203192142418999</x:v>
      </x:c>
      <x:c r="C1207" s="8">
        <x:v>52.724177071509999</x:v>
      </x:c>
      <x:c r="D1207" s="8">
        <x:v>64.615384615384997</x:v>
      </x:c>
      <x:c r="E1207" s="8">
        <x:v>220.01953125</x:v>
      </x:c>
      <x:c r="F1207" s="23">
        <x:v>1.996405712698285</x:v>
      </x:c>
      <x:c r="G1207" s="18">
        <x:v>0.26414641943734002</x:v>
      </x:c>
      <x:c r="H1207" s="18">
        <x:v>0.25262792111893001</x:v>
      </x:c>
      <x:c r="I1207" s="18">
        <x:v>0.42104001917086004</x:v>
      </x:c>
      <x:c r="J1207" s="18">
        <x:v>0.59479506384208003</x:v>
      </x:c>
      <x:c r="K1207" s="21">
        <x:v>0.26175737297587243</x:v>
      </x:c>
      <x:c r="L1207" s="21">
        <x:v>0.30718632393816092</x:v>
      </x:c>
      <x:c r="M1207" s="22">
        <x:v>0.2600415761091257</x:v>
      </x:c>
      <x:c r="N1207" s="22">
        <x:v>0.4489715982368645</x:v>
      </x:c>
      <x:c r="O1207" s="13">
        <x:v>1.3584442323697652</x:v>
      </x:c>
      <x:c r="P1207" s="26" t="n">
        <x:v>1.7413</x:v>
      </x:c>
      <x:c r="Q1207" s="26" t="n">
        <x:v>2.1528</x:v>
      </x:c>
    </x:row>
    <x:row r="1208">
      <x:c r="A1208" s="9">
        <x:v>45646</x:v>
      </x:c>
      <x:c r="B1208" s="8">
        <x:v>63.413136893800001</x:v>
      </x:c>
      <x:c r="C1208" s="8">
        <x:v>54.483541430193</x:v>
      </x:c>
      <x:c r="D1208" s="8">
        <x:v>67.153846153846004</x:v>
      </x:c>
      <x:c r="E1208" s="8">
        <x:v>223.642578125</x:v>
      </x:c>
      <x:c r="F1208" s="23">
        <x:v>2.0217327565070975</x:v>
      </x:c>
      <x:c r="G1208" s="18">
        <x:v>0.26270780051150999</x:v>
      </x:c>
      <x:c r="H1208" s="18">
        <x:v>0.25427851620189001</x:v>
      </x:c>
      <x:c r="I1208" s="18">
        <x:v>0.43062544931703994</x:v>
      </x:c>
      <x:c r="J1208" s="18">
        <x:v>0.60299835856559003</x:v>
      </x:c>
      <x:c r="K1208" s="21">
        <x:v>0.26835787861684857</x:v>
      </x:c>
      <x:c r="L1208" s="21">
        <x:v>0.3152191115841223</x:v>
      </x:c>
      <x:c r="M1208" s="22">
        <x:v>0.2699696778250229</x:v>
      </x:c>
      <x:c r="N1208" s="22">
        <x:v>0.46339706633609845</x:v>
      </x:c>
      <x:c r="O1208" s="13">
        <x:v>1.3645405554300736</x:v>
      </x:c>
      <x:c r="P1208" s="26" t="n">
        <x:v>1.7453</x:v>
      </x:c>
      <x:c r="Q1208" s="26" t="n">
        <x:v>2.1441</x:v>
      </x:c>
    </x:row>
    <x:row r="1209">
      <x:c r="A1209" s="9">
        <x:v>45649</x:v>
      </x:c>
      <x:c r="B1209" s="8">
        <x:v>60.650705954572999</x:v>
      </x:c>
      <x:c r="C1209" s="8">
        <x:v>51.816118047673001</x:v>
      </x:c>
      <x:c r="D1209" s="8">
        <x:v>66.384615384615003</x:v>
      </x:c>
      <x:c r="E1209" s="8">
        <x:v>217.6171875</x:v>
      </x:c>
      <x:c r="F1209" s="23">
        <x:v>1.9911715672171524</x:v>
      </x:c>
      <x:c r="G1209" s="18">
        <x:v>0.25591432225063998</x:v>
      </x:c>
      <x:c r="H1209" s="18">
        <x:v>0.24915298410216</x:v>
      </x:c>
      <x:c r="I1209" s="18">
        <x:v>0.43613707165109</x:v>
      </x:c>
      <x:c r="J1209" s="18">
        <x:v>0.60672712888043001</x:v>
      </x:c>
      <x:c r="K1209" s="21">
        <x:v>0.27825863707831267</x:v>
      </x:c>
      <x:c r="L1209" s="21">
        <x:v>0.3246906074651672</x:v>
      </x:c>
      <x:c r="M1209" s="22">
        <x:v>0.28362081768438285</x:v>
      </x:c>
      <x:c r="N1209" s="22">
        <x:v>0.48182287432840543</x:v>
      </x:c>
      <x:c r="O1209" s="13">
        <x:v>1.3369604947086371</x:v>
      </x:c>
      <x:c r="P1209" s="26" t="n">
        <x:v>1.7462</x:v>
      </x:c>
      <x:c r="Q1209" s="26" t="n">
        <x:v>2.1665</x:v>
      </x:c>
    </x:row>
    <x:row r="1210">
      <x:c r="A1210" s="9">
        <x:v>45650</x:v>
      </x:c>
      <x:c r="B1210" s="8">
        <x:v>61.939840392878999</x:v>
      </x:c>
      <x:c r="C1210" s="8">
        <x:v>52.780930760498997</x:v>
      </x:c>
      <x:c r="D1210" s="8">
        <x:v>67.384615384615003</x:v>
      </x:c>
      <x:c r="E1210" s="8">
        <x:v>220.78125</x:v>
      </x:c>
      <x:c r="F1210" s="23">
        <x:v>2.0072165913449824</x:v>
      </x:c>
      <x:c r="G1210" s="18">
        <x:v>0.26214833759591</x:v>
      </x:c>
      <x:c r="H1210" s="18">
        <x:v>0.25028233863261001</x:v>
      </x:c>
      <x:c r="I1210" s="18">
        <x:v>0.41540857895998001</x:v>
      </x:c>
      <x:c r="J1210" s="18">
        <x:v>0.58444772623383001</x:v>
      </x:c>
      <x:c r="K1210" s="21">
        <x:v>0.24619903825071443</x:v>
      </x:c>
      <x:c r="L1210" s="21">
        <x:v>0.28572559276464027</x:v>
      </x:c>
      <x:c r="M1210" s="22">
        <x:v>0.22953334687799432</x:v>
      </x:c>
      <x:c r="N1210" s="22">
        <x:v>0.42193899835341853</x:v>
      </x:c>
      <x:c r="O1210" s="13">
        <x:v>1.3547363061065014</x:v>
      </x:c>
      <x:c r="P1210" s="26" t="n">
        <x:v>1.7443</x:v>
      </x:c>
      <x:c r="Q1210" s="26" t="n">
        <x:v>2.1597</x:v>
      </x:c>
    </x:row>
    <x:row r="1211">
      <x:c r="A1211" s="9">
        <x:v>45651</x:v>
      </x:c>
      <x:c r="B1211" s="8">
        <x:v>60.896255371393003</x:v>
      </x:c>
      <x:c r="C1211" s="8">
        <x:v>52.724177071509999</x:v>
      </x:c>
      <x:c r="D1211" s="8">
        <x:v>68</x:v>
      </x:c>
      <x:c r="E1211" s="8">
        <x:v>219.365234375</x:v>
      </x:c>
      <x:c r="F1211" s="23">
        <x:v>2.0024641670447574</x:v>
      </x:c>
      <x:c r="G1211" s="18">
        <x:v>0.28005115089513999</x:v>
      </x:c>
      <x:c r="H1211" s="18">
        <x:v>0.26678828946224997</x:v>
      </x:c>
      <x:c r="I1211" s="18">
        <x:v>0.43637670740473999</x:v>
      </x:c>
      <x:c r="J1211" s="18">
        <x:v>0.60598137478659997</x:v>
      </x:c>
      <x:c r="K1211" s="21">
        <x:v>0.26175737297587243</x:v>
      </x:c>
      <x:c r="L1211" s="21">
        <x:v>0.29975299805683187</x:v>
      </x:c>
      <x:c r="M1211" s="22">
        <x:v>0.24390841082080406</x:v>
      </x:c>
      <x:c r="N1211" s="22">
        <x:v>0.44327414444977253</x:v>
      </x:c>
      <x:c r="O1211" s="13">
        <x:v>1.3423526572781266</x:v>
      </x:c>
      <x:c r="P1211" s="26" t="n">
        <x:v>1.7429</x:v>
      </x:c>
      <x:c r="Q1211" s="26" t="n">
        <x:v>2.1613</x:v>
      </x:c>
    </x:row>
    <x:row r="1212">
      <x:c r="A1212" s="9">
        <x:v>45652</x:v>
      </x:c>
      <x:c r="B1212" s="8">
        <x:v>62.922038060159998</x:v>
      </x:c>
      <x:c r="C1212" s="8">
        <x:v>57.604994324631001</x:v>
      </x:c>
      <x:c r="D1212" s="8">
        <x:v>73.538461538462002</x:v>
      </x:c>
      <x:c r="E1212" s="8">
        <x:v>233.603515625</x:v>
      </x:c>
      <x:c r="F1212" s="23">
        <x:v>2.0691725238706327</x:v>
      </x:c>
      <x:c r="G1212" s="18">
        <x:v>0.28125</x:v>
      </x:c>
      <x:c r="H1212" s="18">
        <x:v>0.26913387194856997</x:v>
      </x:c>
      <x:c r="I1212" s="18">
        <x:v>0.42319674095374998</x:v>
      </x:c>
      <x:c r="J1212" s="18">
        <x:v>0.59535437945102998</x:v>
      </x:c>
      <x:c r="K1212" s="21">
        <x:v>0.24973502341552312</x:v>
      </x:c>
      <x:c r="L1212" s="21">
        <x:v>0.28560570041171607</x:v>
      </x:c>
      <x:c r="M1212" s="22">
        <x:v>0.22012233379312818</x:v>
      </x:c>
      <x:c r="N1212" s="22">
        <x:v>0.41442320825129442</x:v>
      </x:c>
      <x:c r="O1212" s="13">
        <x:v>1.3522143888415044</x:v>
      </x:c>
      <x:c r="P1212" s="26" t="n">
        <x:v>1.7435</x:v>
      </x:c>
      <x:c r="Q1212" s="26" t="n">
        <x:v>2.1657</x:v>
      </x:c>
    </x:row>
    <x:row r="1213">
      <x:c r="A1213" s="9">
        <x:v>45653</x:v>
      </x:c>
      <x:c r="B1213" s="8">
        <x:v>61.755678330263997</x:v>
      </x:c>
      <x:c r="C1213" s="8">
        <x:v>55.845629965948</x:v>
      </x:c>
      <x:c r="D1213" s="8">
        <x:v>71.692307692308006</x:v>
      </x:c>
      <x:c r="E1213" s="8">
        <x:v>227.822265625</x:v>
      </x:c>
      <x:c r="F1213" s="23">
        <x:v>2.0427897040338001</x:v>
      </x:c>
      <x:c r="G1213" s="18">
        <x:v>0.27773337595907999</x:v>
      </x:c>
      <x:c r="H1213" s="18">
        <x:v>0.26974198592651</x:v>
      </x:c>
      <x:c r="I1213" s="18">
        <x:v>0.43230289959262003</x:v>
      </x:c>
      <x:c r="J1213" s="18">
        <x:v>0.60355767409738004</x:v>
      </x:c>
      <x:c r="K1213" s="21">
        <x:v>0.26305390086963576</x:v>
      </x:c>
      <x:c r="L1213" s="21">
        <x:v>0.29615622746909076</x:v>
      </x:c>
      <x:c r="M1213" s="22">
        <x:v>0.23553157499801025</x:v>
      </x:c>
      <x:c r="N1213" s="22">
        <x:v>0.43963747181970825</x:v>
      </x:c>
      <x:c r="O1213" s="13">
        <x:v>1.359478894858122</x:v>
      </x:c>
      <x:c r="P1213" s="26" t="n">
        <x:v>1.7469</x:v>
      </x:c>
      <x:c r="Q1213" s="26" t="n">
        <x:v>2.1672</x:v>
      </x:c>
    </x:row>
    <x:row r="1214">
      <x:c r="A1214" s="9">
        <x:v>45656</x:v>
      </x:c>
      <x:c r="B1214" s="8">
        <x:v>61.939840392878999</x:v>
      </x:c>
      <x:c r="C1214" s="8">
        <x:v>55.107832009081001</x:v>
      </x:c>
      <x:c r="D1214" s="8">
        <x:v>70.076923076922995</x:v>
      </x:c>
      <x:c r="E1214" s="8">
        <x:v>223.935546875</x:v>
      </x:c>
      <x:c r="F1214" s="23">
        <x:v>2.0276503558847074</x:v>
      </x:c>
      <x:c r="G1214" s="18">
        <x:v>0.27829283887468004</x:v>
      </x:c>
      <x:c r="H1214" s="18">
        <x:v>0.27017635305359999</x:v>
      </x:c>
      <x:c r="I1214" s="18">
        <x:v>0.43817397555714999</x:v>
      </x:c>
      <x:c r="J1214" s="18">
        <x:v>0.61297281912692003</x:v>
      </x:c>
      <x:c r="K1214" s="21">
        <x:v>0.27059733588789414</x:v>
      </x:c>
      <x:c r="L1214" s="21">
        <x:v>0.30442879982089699</x:v>
      </x:c>
      <x:c r="M1214" s="22">
        <x:v>0.25197499346496488</x:v>
      </x:c>
      <x:c r="N1214" s="22">
        <x:v>0.44921404307887025</x:v>
      </x:c>
      <x:c r="O1214" s="13">
        <x:v>1.3591866093595397</x:v>
      </x:c>
      <x:c r="P1214" s="26" t="n">
        <x:v>1.7466</x:v>
      </x:c>
      <x:c r="Q1214" s="26" t="n">
        <x:v>2.1599</x:v>
      </x:c>
    </x:row>
    <x:row r="1215">
      <x:c r="A1215" s="9">
        <x:v>45657</x:v>
      </x:c>
      <x:c r="B1215" s="8">
        <x:v>59.791282995703</x:v>
      </x:c>
      <x:c r="C1215" s="8">
        <x:v>50.851305334846998</x:v>
      </x:c>
      <x:c r="D1215" s="8">
        <x:v>66</x:v>
      </x:c>
      <x:c r="E1215" s="8">
        <x:v>212.55859375</x:v>
      </x:c>
      <x:c r="F1215" s="23">
        <x:v>1.973002955201375</x:v>
      </x:c>
      <x:c r="G1215" s="18">
        <x:v>0.28748401534527002</x:v>
      </x:c>
      <x:c r="H1215" s="18">
        <x:v>0.27660498653462001</x:v>
      </x:c>
      <x:c r="I1215" s="18">
        <x:v>0.43889288281812</x:v>
      </x:c>
      <x:c r="J1215" s="18">
        <x:v>0.61940494793544998</x:v>
      </x:c>
      <x:c r="K1215" s="21">
        <x:v>0.26953654033845131</x:v>
      </x:c>
      <x:c r="L1215" s="21">
        <x:v>0.30167127570363328</x:v>
      </x:c>
      <x:c r="M1215" s="22">
        <x:v>0.24256398038010873</x:v>
      </x:c>
      <x:c r="N1215" s="22">
        <x:v>0.4373342458206646</x:v>
      </x:c>
      <x:c r="O1215" s="13">
        <x:v>1.3278275771492087</x:v>
      </x:c>
      <x:c r="P1215" s="26" t="n">
        <x:v>1.7497</x:v>
      </x:c>
      <x:c r="Q1215" s="26" t="n">
        <x:v>2.1541</x:v>
      </x:c>
    </x:row>
    <x:row r="1216">
      <x:c r="A1216" s="9">
        <x:v>45659</x:v>
      </x:c>
      <x:c r="B1216" s="8">
        <x:v>57.274401473296003</x:v>
      </x:c>
      <x:c r="C1216" s="8">
        <x:v>46.538024971623003</x:v>
      </x:c>
      <x:c r="D1216" s="8">
        <x:v>62.153846153845997</x:v>
      </x:c>
      <x:c r="E1216" s="8">
        <x:v>203.642578125</x:v>
      </x:c>
      <x:c r="F1216" s="23">
        <x:v>1.9240221268094124</x:v>
      </x:c>
      <x:c r="G1216" s="18">
        <x:v>0.27181905370844001</x:v>
      </x:c>
      <x:c r="H1216" s="18">
        <x:v>0.26062027625749001</x:v>
      </x:c>
      <x:c r="I1216" s="18">
        <x:v>0.39935298346512998</x:v>
      </x:c>
      <x:c r="J1216" s="18">
        <x:v>0.58370197221716003</x:v>
      </x:c>
      <x:c r="K1216" s="21">
        <x:v>0.23735907533869316</x:v>
      </x:c>
      <x:c r="L1216" s="21">
        <x:v>0.26366539982649306</x:v>
      </x:c>
      <x:c r="M1216" s="22">
        <x:v>0.20719511801722823</x:v>
      </x:c>
      <x:c r="N1216" s="22">
        <x:v>0.39890673836303492</x:v>
      </x:c>
      <x:c r="O1216" s="13">
        <x:v>1.2955121940344225</x:v>
      </x:c>
      <x:c r="P1216" s="26" t="n">
        <x:v>1.7553</x:v>
      </x:c>
      <x:c r="Q1216" s="26" t="n">
        <x:v>2.1788</x:v>
      </x:c>
    </x:row>
    <x:row r="1217">
      <x:c r="A1217" s="9">
        <x:v>45660</x:v>
      </x:c>
      <x:c r="B1217" s="8">
        <x:v>55.310006138734998</x:v>
      </x:c>
      <x:c r="C1217" s="8">
        <x:v>43.813847900112997</x:v>
      </x:c>
      <x:c r="D1217" s="8">
        <x:v>60.307692307692001</x:v>
      </x:c>
      <x:c r="E1217" s="8">
        <x:v>200.52734375</x:v>
      </x:c>
      <x:c r="F1217" s="23">
        <x:v>1.8998972252413502</x:v>
      </x:c>
      <x:c r="G1217" s="18">
        <x:v>0.23953005115088999</x:v>
      </x:c>
      <x:c r="H1217" s="18">
        <x:v>0.22726088089653002</x:v>
      </x:c>
      <x:c r="I1217" s="18">
        <x:v>0.35657800143781004</x:v>
      </x:c>
      <x:c r="J1217" s="18">
        <x:v>0.54427022610686993</x:v>
      </x:c>
      <x:c r="K1217" s="21">
        <x:v>0.20447441330597305</x:v>
      </x:c>
      <x:c r="L1217" s="21">
        <x:v>0.23117457218389537</x:v>
      </x:c>
      <x:c r="M1217" s="22">
        <x:v>0.18299537008472533</x:v>
      </x:c>
      <x:c r="N1217" s="22">
        <x:v>0.37781403710868644</x:v>
      </x:c>
      <x:c r="O1217" s="13">
        <x:v>1.2651522803652704</x:v>
      </x:c>
      <x:c r="P1217" s="26" t="n">
        <x:v>1.7575</x:v>
      </x:c>
      <x:c r="Q1217" s="26" t="n">
        <x:v>2.1958</x:v>
      </x:c>
    </x:row>
    <x:row r="1218">
      <x:c r="A1218" s="9">
        <x:v>45663</x:v>
      </x:c>
      <x:c r="B1218" s="8">
        <x:v>53.713934929404999</x:v>
      </x:c>
      <x:c r="C1218" s="8">
        <x:v>43.076049943245998</x:v>
      </x:c>
      <x:c r="D1218" s="8">
        <x:v>62.230769230768999</x:v>
      </x:c>
      <x:c r="E1218" s="8">
        <x:v>199.833984375</x:v>
      </x:c>
      <x:c r="F1218" s="23">
        <x:v>1.8971368461960501</x:v>
      </x:c>
      <x:c r="G1218" s="18">
        <x:v>0.21771099744246</x:v>
      </x:c>
      <x:c r="H1218" s="18">
        <x:v>0.21449048735992002</x:v>
      </x:c>
      <x:c r="I1218" s="18">
        <x:v>0.33045770428948001</x:v>
      </x:c>
      <x:c r="J1218" s="18">
        <x:v>0.52059253459220001</x:v>
      </x:c>
      <x:c r="K1218" s="21">
        <x:v>0.17489000409374089</x:v>
      </x:c>
      <x:c r="L1218" s="21">
        <x:v>0.19832406748252396</x:v>
      </x:c>
      <x:c r="M1218" s="22">
        <x:v>0.13821549463698868</x:v>
      </x:c>
      <x:c r="N1218" s="22">
        <x:v>0.3265369530248492</x:v>
      </x:c>
      <x:c r="O1218" s="13">
        <x:v>1.2664310888786696</x:v>
      </x:c>
      <x:c r="P1218" s="26" t="n">
        <x:v>1.7578</x:v>
      </x:c>
      <x:c r="Q1218" s="26" t="n">
        <x:v>2.1866</x:v>
      </x:c>
    </x:row>
    <x:row r="1219">
      <x:c r="A1219" s="9">
        <x:v>45664</x:v>
      </x:c>
      <x:c r="B1219" s="8">
        <x:v>55.739717618170999</x:v>
      </x:c>
      <x:c r="C1219" s="8">
        <x:v>48.751418842225</x:v>
      </x:c>
      <x:c r="D1219" s="8">
        <x:v>69.230769230768999</x:v>
      </x:c>
      <x:c r="E1219" s="8">
        <x:v>212.34375</x:v>
      </x:c>
      <x:c r="F1219" s="23">
        <x:v>1.9651641392279124</x:v>
      </x:c>
      <x:c r="G1219" s="18">
        <x:v>0.21555306905371002</x:v>
      </x:c>
      <x:c r="H1219" s="18">
        <x:v>0.21344800625488999</x:v>
      </x:c>
      <x:c r="I1219" s="18">
        <x:v>0.33033788641264999</x:v>
      </x:c>
      <x:c r="J1219" s="18">
        <x:v>0.52450774339191997</x:v>
      </x:c>
      <x:c r="K1219" s="21">
        <x:v>0.17783665839774798</x:v>
      </x:c>
      <x:c r="L1219" s="21">
        <x:v>0.20347943865828588</x:v>
      </x:c>
      <x:c r="M1219" s="22">
        <x:v>0.13987017825630632</x:v>
      </x:c>
      <x:c r="N1219" s="22">
        <x:v>0.32641573060384643</x:v>
      </x:c>
      <x:c r="O1219" s="13">
        <x:v>1.2836246018702697</x:v>
      </x:c>
      <x:c r="P1219" s="26" t="n">
        <x:v>1.756</x:v>
      </x:c>
      <x:c r="Q1219" s="26" t="n">
        <x:v>2.1881</x:v>
      </x:c>
    </x:row>
    <x:row r="1220">
      <x:c r="A1220" s="9">
        <x:v>45665</x:v>
      </x:c>
      <x:c r="B1220" s="8">
        <x:v>56.783302639656</x:v>
      </x:c>
      <x:c r="C1220" s="8">
        <x:v>48.751418842225</x:v>
      </x:c>
      <x:c r="D1220" s="8">
        <x:v>69.923076923077005</x:v>
      </x:c>
      <x:c r="E1220" s="8">
        <x:v>210.556640625</x:v>
      </x:c>
      <x:c r="F1220" s="23">
        <x:v>1.9650360975748948</x:v>
      </x:c>
      <x:c r="G1220" s="18">
        <x:v>0.22858056265985</x:v>
      </x:c>
      <x:c r="H1220" s="18">
        <x:v>0.22222222222222002</x:v>
      </x:c>
      <x:c r="I1220" s="18">
        <x:v>0.34219985621855004</x:v>
      </x:c>
      <x:c r="J1220" s="18">
        <x:v>0.5341093269835</x:v>
      </x:c>
      <x:c r="K1220" s="21">
        <x:v>0.19351285929506612</x:v>
      </x:c>
      <x:c r="L1220" s="21">
        <x:v>0.21966490630312263</x:v>
      </x:c>
      <x:c r="M1220" s="22">
        <x:v>0.16737929342743474</x:v>
      </x:c>
      <x:c r="N1220" s="22">
        <x:v>0.36132778785241459</x:v>
      </x:c>
      <x:c r="O1220" s="13">
        <x:v>1.2810520010344042</x:v>
      </x:c>
      <x:c r="P1220" s="26" t="n">
        <x:v>1.7556</x:v>
      </x:c>
      <x:c r="Q1220" s="26" t="n">
        <x:v>2.1996</x:v>
      </x:c>
    </x:row>
    <x:row r="1221">
      <x:c r="A1221" s="9">
        <x:v>45666</x:v>
      </x:c>
      <x:c r="B1221" s="8">
        <x:v>56.414978514425997</x:v>
      </x:c>
      <x:c r="C1221" s="8">
        <x:v>49.262202043133001</x:v>
      </x:c>
      <x:c r="D1221" s="8">
        <x:v>68.076923076922995</x:v>
      </x:c>
      <x:c r="E1221" s="8">
        <x:v>212.24609375</x:v>
      </x:c>
      <x:c r="F1221" s="23">
        <x:v>1.9650004934612051</x:v>
      </x:c>
      <x:c r="G1221" s="18">
        <x:v>0.23049872122762</x:v>
      </x:c>
      <x:c r="H1221" s="18">
        <x:v>0.22283033620015999</x:v>
      </x:c>
      <x:c r="I1221" s="18">
        <x:v>0.33656841600767001</x:v>
      </x:c>
      <x:c r="J1221" s="18">
        <x:v>0.52963480257481999</x:v>
      </x:c>
      <x:c r="K1221" s="21">
        <x:v>0.18714808599841093</x:v>
      </x:c>
      <x:c r="L1221" s="21">
        <x:v>0.21391007336273615</x:v>
      </x:c>
      <x:c r="M1221" s="22">
        <x:v>0.16334600210534922</x:v>
      </x:c>
      <x:c r="N1221" s="22">
        <x:v>0.3644795707984676</x:v>
      </x:c>
      <x:c r="O1221" s="13">
        <x:v>1.2825176619339818</x:v>
      </x:c>
      <x:c r="P1221" s="26" t="n">
        <x:v>1.753</x:v>
      </x:c>
      <x:c r="Q1221" s="26" t="n">
        <x:v>2.2066</x:v>
      </x:c>
    </x:row>
    <x:row r="1222">
      <x:c r="A1222" s="9">
        <x:v>45667</x:v>
      </x:c>
      <x:c r="B1222" s="8">
        <x:v>54.389195825660003</x:v>
      </x:c>
      <x:c r="C1222" s="8">
        <x:v>46.765039727582</x:v>
      </x:c>
      <x:c r="D1222" s="8">
        <x:v>64.153846153846004</x:v>
      </x:c>
      <x:c r="E1222" s="8">
        <x:v>204.921875</x:v>
      </x:c>
      <x:c r="F1222" s="23">
        <x:v>1.9255748917677202</x:v>
      </x:c>
      <x:c r="G1222" s="18">
        <x:v>0.22993925831202</x:v>
      </x:c>
      <x:c r="H1222" s="18">
        <x:v>0.21848666492919999</x:v>
      </x:c>
      <x:c r="I1222" s="18">
        <x:v>0.33704768751497999</x:v>
      </x:c>
      <x:c r="J1222" s="18">
        <x:v>0.52888904855815</x:v>
      </x:c>
      <x:c r="K1222" s="21">
        <x:v>0.18868034623649432</x:v>
      </x:c>
      <x:c r="L1222" s="21">
        <x:v>0.2143896427744354</x:v>
      </x:c>
      <x:c r="M1222" s="22">
        <x:v>0.16913739477295686</x:v>
      </x:c>
      <x:c r="N1222" s="22">
        <x:v>0.37357125237361832</x:v>
      </x:c>
      <x:c r="O1222" s="13">
        <x:v>1.2590416571616274</x:v>
      </x:c>
      <x:c r="P1222" s="26" t="n">
        <x:v>1.7535</x:v>
      </x:c>
      <x:c r="Q1222" s="26" t="n">
        <x:v>2.2188</x:v>
      </x:c>
    </x:row>
    <x:row r="1223">
      <x:c r="A1223" s="9">
        <x:v>45670</x:v>
      </x:c>
      <x:c r="B1223" s="8">
        <x:v>53.406998158378997</x:v>
      </x:c>
      <x:c r="C1223" s="8">
        <x:v>45.346197502838002</x:v>
      </x:c>
      <x:c r="D1223" s="8">
        <x:v>64.307692307691994</x:v>
      </x:c>
      <x:c r="E1223" s="8">
        <x:v>200.41015625</x:v>
      </x:c>
      <x:c r="F1223" s="23">
        <x:v>1.9086776105472727</x:v>
      </x:c>
      <x:c r="G1223" s="18">
        <x:v>0.20947890025575</x:v>
      </x:c>
      <x:c r="H1223" s="18">
        <x:v>0.20267570150291001</x:v>
      </x:c>
      <x:c r="I1223" s="18">
        <x:v>0.31991373112867999</x:v>
      </x:c>
      <x:c r="J1223" s="18">
        <x:v>0.51164348585202002</x:v>
      </x:c>
      <x:c r="K1223" s="21">
        <x:v>0.16534284414875766</x:v>
      </x:c>
      <x:c r="L1223" s="21">
        <x:v>0.18813321748392253</x:v>
      </x:c>
      <x:c r="M1223" s="22">
        <x:v>0.1376984060059574</x:v>
      </x:c>
      <x:c r="N1223" s="22">
        <x:v>0.33744697091502185</x:v>
      </x:c>
      <x:c r="O1223" s="13">
        <x:v>1.2610363461655765</x:v>
      </x:c>
      <x:c r="P1223" s="26" t="n">
        <x:v>1.7518</x:v>
      </x:c>
      <x:c r="Q1223" s="26" t="n">
        <x:v>2.2295</x:v>
      </x:c>
    </x:row>
    <x:row r="1224">
      <x:c r="A1224" s="9">
        <x:v>45671</x:v>
      </x:c>
      <x:c r="B1224" s="8">
        <x:v>58.133824432167003</x:v>
      </x:c>
      <x:c r="C1224" s="8">
        <x:v>50.624290578888001</x:v>
      </x:c>
      <x:c r="D1224" s="8">
        <x:v>68.615384615384997</x:v>
      </x:c>
      <x:c r="E1224" s="8">
        <x:v>213.2421875</x:v>
      </x:c>
      <x:c r="F1224" s="23">
        <x:v>1.9765392178161001</x:v>
      </x:c>
      <x:c r="G1224" s="18">
        <x:v>0.20875959079284001</x:v>
      </x:c>
      <x:c r="H1224" s="18">
        <x:v>0.19781078967944002</x:v>
      </x:c>
      <x:c r="I1224" s="18">
        <x:v>0.32290917804937003</x:v>
      </x:c>
      <x:c r="J1224" s="18">
        <x:v>0.51238923986869001</x:v>
      </x:c>
      <x:c r="K1224" s="21">
        <x:v>0.16982175869084859</x:v>
      </x:c>
      <x:c r="L1224" s="21">
        <x:v>0.19232944983628797</x:v>
      </x:c>
      <x:c r="M1224" s="22">
        <x:v>0.14524790001908716</x:v>
      </x:c>
      <x:c r="N1224" s="22">
        <x:v>0.33902286238804824</x:v>
      </x:c>
      <x:c r="O1224" s="13">
        <x:v>1.3070578477047072</x:v>
      </x:c>
      <x:c r="P1224" s="26" t="n">
        <x:v>1.7535</x:v>
      </x:c>
      <x:c r="Q1224" s="26" t="n">
        <x:v>2.2138</x:v>
      </x:c>
    </x:row>
    <x:row r="1225">
      <x:c r="A1225" s="9">
        <x:v>45672</x:v>
      </x:c>
      <x:c r="B1225" s="8">
        <x:v>57.704112952731997</x:v>
      </x:c>
      <x:c r="C1225" s="8">
        <x:v>48.467650397276003</x:v>
      </x:c>
      <x:c r="D1225" s="8">
        <x:v>65.153846153846004</x:v>
      </x:c>
      <x:c r="E1225" s="8">
        <x:v>207.255859375</x:v>
      </x:c>
      <x:c r="F1225" s="23">
        <x:v>1.9464536721971351</x:v>
      </x:c>
      <x:c r="G1225" s="18">
        <x:v>0.24768222506394</x:v>
      </x:c>
      <x:c r="H1225" s="18">
        <x:v>0.22465467813396001</x:v>
      </x:c>
      <x:c r="I1225" s="18">
        <x:v>0.36520488856937</x:v>
      </x:c>
      <x:c r="J1225" s="18">
        <x:v>0.55238030151077999</x:v>
      </x:c>
      <x:c r="K1225" s="21">
        <x:v>0.2185004877930472</x:v>
      </x:c>
      <x:c r="L1225" s="21">
        <x:v>0.2429240227705165</x:v>
      </x:c>
      <x:c r="M1225" s="22">
        <x:v>0.19954220627789443</x:v>
      </x:c>
      <x:c r="N1225" s="22">
        <x:v>0.40557397151814945</x:v>
      </x:c>
      <x:c r="O1225" s="13">
        <x:v>1.3027574134052875</x:v>
      </x:c>
      <x:c r="P1225" s="26" t="n">
        <x:v>1.7546</x:v>
      </x:c>
      <x:c r="Q1225" s="26" t="n">
        <x:v>2.2206</x:v>
      </x:c>
    </x:row>
    <x:row r="1226">
      <x:c r="A1226" s="9">
        <x:v>45673</x:v>
      </x:c>
      <x:c r="B1226" s="8">
        <x:v>57.458563535911999</x:v>
      </x:c>
      <x:c r="C1226" s="8">
        <x:v>48.127128263336999</x:v>
      </x:c>
      <x:c r="D1226" s="8">
        <x:v>66.153846153846004</x:v>
      </x:c>
      <x:c r="E1226" s="8">
        <x:v>214.6875</x:v>
      </x:c>
      <x:c r="F1226" s="23">
        <x:v>1.9660675948827375</x:v>
      </x:c>
      <x:c r="G1226" s="18">
        <x:v>0.24392583120205</x:v>
      </x:c>
      <x:c r="H1226" s="18">
        <x:v>0.21744418382417</x:v>
      </x:c>
      <x:c r="I1226" s="18">
        <x:v>0.35693745506829999</x:v>
      </x:c>
      <x:c r="J1226" s="18">
        <x:v>0.54529563792800995</x:v>
      </x:c>
      <x:c r="K1226" s="21">
        <x:v>0.21284291152935331</x:v>
      </x:c>
      <x:c r="L1226" s="21">
        <x:v>0.23764875924182927</x:v>
      </x:c>
      <x:c r="M1226" s="22">
        <x:v>0.19778410493236187</x:v>
      </x:c>
      <x:c r="N1226" s="22">
        <x:v>0.4101804235162263</x:v>
      </x:c>
      <x:c r="O1226" s="13">
        <x:v>1.3088534234002902</x:v>
      </x:c>
      <x:c r="P1226" s="26" t="n">
        <x:v>1.7537</x:v>
      </x:c>
      <x:c r="Q1226" s="26" t="n">
        <x:v>2.2299</x:v>
      </x:c>
    </x:row>
    <x:row r="1227">
      <x:c r="A1227" s="9">
        <x:v>45674</x:v>
      </x:c>
      <x:c r="B1227" s="8">
        <x:v>59.545733578883002</x:v>
      </x:c>
      <x:c r="C1227" s="8">
        <x:v>50.283768444948997</x:v>
      </x:c>
      <x:c r="D1227" s="8">
        <x:v>66.076923076922995</x:v>
      </x:c>
      <x:c r="E1227" s="8">
        <x:v>218.369140625</x:v>
      </x:c>
      <x:c r="F1227" s="23">
        <x:v>1.9856889143143874</x:v>
      </x:c>
      <x:c r="G1227" s="18">
        <x:v>0.25183823529411997</x:v>
      </x:c>
      <x:c r="H1227" s="18">
        <x:v>0.22057162713926001</x:v>
      </x:c>
      <x:c r="I1227" s="18">
        <x:v>0.35981308411214996</x:v>
      </x:c>
      <x:c r="J1227" s="18">
        <x:v>0.55284639780013001</x:v>
      </x:c>
      <x:c r="K1227" s="21">
        <x:v>0.21897195248168821</x:v>
      </x:c>
      <x:c r="L1227" s="21">
        <x:v>0.24316380747636623</x:v>
      </x:c>
      <x:c r="M1227" s="22">
        <x:v>0.20822929527930056</x:v>
      </x:c>
      <x:c r="N1227" s="22">
        <x:v>0.41539298761930676</x:v>
      </x:c>
      <x:c r="O1227" s="13">
        <x:v>1.3157452870376596</x:v>
      </x:c>
      <x:c r="P1227" s="26" t="n">
        <x:v>1.7528</x:v>
      </x:c>
      <x:c r="Q1227" s="26" t="n">
        <x:v>2.2325</x:v>
      </x:c>
    </x:row>
    <x:row r="1228">
      <x:c r="A1228" s="9">
        <x:v>45677</x:v>
      </x:c>
      <x:c r="B1228" s="8">
        <x:v>60.527931246163</x:v>
      </x:c>
      <x:c r="C1228" s="8">
        <x:v>53.405221339386998</x:v>
      </x:c>
      <x:c r="D1228" s="8">
        <x:v>73.153846153846004</x:v>
      </x:c>
      <x:c r="E1228" s="8">
        <x:v>227.40234375</x:v>
      </x:c>
      <x:c r="F1228" s="23">
        <x:v>2.0362233562234899</x:v>
      </x:c>
      <x:c r="G1228" s="18">
        <x:v>0.25271739130435</x:v>
      </x:c>
      <x:c r="H1228" s="18">
        <x:v>0.22387281730518999</x:v>
      </x:c>
      <x:c r="I1228" s="18">
        <x:v>0.37191468967170005</x:v>
      </x:c>
      <x:c r="J1228" s="18">
        <x:v>0.56776147905949004</x:v>
      </x:c>
      <x:c r="K1228" s="21">
        <x:v>0.22769404922154957</x:v>
      </x:c>
      <x:c r="L1228" s="21">
        <x:v>0.25131648747524715</x:v>
      </x:c>
      <x:c r="M1228" s="22">
        <x:v>0.2087463839103314</x:v>
      </x:c>
      <x:c r="N1228" s="22">
        <x:v>0.42193899835341853</x:v>
      </x:c>
      <x:c r="O1228" s="13">
        <x:v>1.325986687768776</x:v>
      </x:c>
      <x:c r="P1228" s="26" t="n">
        <x:v>1.7519</x:v>
      </x:c>
      <x:c r="Q1228" s="26" t="n">
        <x:v>2.2306</x:v>
      </x:c>
    </x:row>
    <x:row r="1229">
      <x:c r="A1229" s="9">
        <x:v>45678</x:v>
      </x:c>
      <x:c r="B1229" s="8">
        <x:v>63.474524248004997</x:v>
      </x:c>
      <x:c r="C1229" s="8">
        <x:v>56.583427922814998</x:v>
      </x:c>
      <x:c r="D1229" s="8">
        <x:v>76.230769230768999</x:v>
      </x:c>
      <x:c r="E1229" s="8">
        <x:v>238.65234375</x:v>
      </x:c>
      <x:c r="F1229" s="23">
        <x:v>2.0873526628789723</x:v>
      </x:c>
      <x:c r="G1229" s="18">
        <x:v>0.25719309462916001</x:v>
      </x:c>
      <x:c r="H1229" s="18">
        <x:v>0.23264703327252001</x:v>
      </x:c>
      <x:c r="I1229" s="18">
        <x:v>0.37898394440451</x:v>
      </x:c>
      <x:c r="J1229" s="18">
        <x:v>0.57568511597852001</x:v>
      </x:c>
      <x:c r="K1229" s="21">
        <x:v>0.23735907533869316</x:v>
      </x:c>
      <x:c r="L1229" s="21">
        <x:v>0.2581503515919561</x:v>
      </x:c>
      <x:c r="M1229" s="22">
        <x:v>0.22157018196003775</x:v>
      </x:c>
      <x:c r="N1229" s="22">
        <x:v>0.44630470497481234</x:v>
      </x:c>
      <x:c r="O1229" s="13">
        <x:v>1.3273367425381364</x:v>
      </x:c>
      <x:c r="P1229" s="26" t="n">
        <x:v>1.7532</x:v>
      </x:c>
      <x:c r="Q1229" s="26" t="n">
        <x:v>2.2356</x:v>
      </x:c>
    </x:row>
    <x:row r="1230">
      <x:c r="A1230" s="9">
        <x:v>45679</x:v>
      </x:c>
      <x:c r="B1230" s="8">
        <x:v>62.124002455494001</x:v>
      </x:c>
      <x:c r="C1230" s="8">
        <x:v>59.080590238364998</x:v>
      </x:c>
      <x:c r="D1230" s="8">
        <x:v>83.307692307691994</x:v>
      </x:c>
      <x:c r="E1230" s="8">
        <x:v>246.708984375</x:v>
      </x:c>
      <x:c r="F1230" s="23">
        <x:v>2.1280531734413772</x:v>
      </x:c>
      <x:c r="G1230" s="18">
        <x:v>0.25407608695652001</x:v>
      </x:c>
      <x:c r="H1230" s="18">
        <x:v>0.23360264095213001</x:v>
      </x:c>
      <x:c r="I1230" s="18">
        <x:v>0.38653247064461999</x:v>
      </x:c>
      <x:c r="J1230" s="18">
        <x:v>0.5781088167449</x:v>
      </x:c>
      <x:c r="K1230" s="21">
        <x:v>0.23783054002733417</x:v>
      </x:c>
      <x:c r="L1230" s="21">
        <x:v>0.2599487368858262</x:v>
      </x:c>
      <x:c r="M1230" s="22">
        <x:v>0.21950182743589308</x:v>
      </x:c>
      <x:c r="N1230" s="22">
        <x:v>0.44909282065786726</x:v>
      </x:c>
      <x:c r="O1230" s="13">
        <x:v>1.3167295287605623</x:v>
      </x:c>
      <x:c r="P1230" s="26" t="n">
        <x:v>1.7536</x:v>
      </x:c>
      <x:c r="Q1230" s="26" t="n">
        <x:v>2.2515</x:v>
      </x:c>
    </x:row>
    <x:row r="1231">
      <x:c r="A1231" s="9">
        <x:v>45680</x:v>
      </x:c>
      <x:c r="B1231" s="8">
        <x:v>61.817065684469</x:v>
      </x:c>
      <x:c r="C1231" s="8">
        <x:v>56.696935300794998</x:v>
      </x:c>
      <x:c r="D1231" s="8">
        <x:v>80.769230769231001</x:v>
      </x:c>
      <x:c r="E1231" s="8">
        <x:v>240.078125</x:v>
      </x:c>
      <x:c r="F1231" s="23">
        <x:v>2.0984033918862375</x:v>
      </x:c>
      <x:c r="G1231" s="18">
        <x:v>0.23721227621482999</x:v>
      </x:c>
      <x:c r="H1231" s="18">
        <x:v>0.22361219702892998</x:v>
      </x:c>
      <x:c r="I1231" s="18">
        <x:v>0.37838485502037</x:v>
      </x:c>
      <x:c r="J1231" s="18">
        <x:v>0.56813435610641005</x:v>
      </x:c>
      <x:c r="K1231" s="21">
        <x:v>0.23134790055851839</x:v>
      </x:c>
      <x:c r="L1231" s="21">
        <x:v>0.25155627218109688</x:v>
      </x:c>
      <x:c r="M1231" s="22">
        <x:v>0.20843613073170864</x:v>
      </x:c>
      <x:c r="N1231" s="22">
        <x:v>0.43515224224263438</x:v>
      </x:c>
      <x:c r="O1231" s="13">
        <x:v>1.3166154143737923</x:v>
      </x:c>
      <x:c r="P1231" s="26" t="n">
        <x:v>1.7526</x:v>
      </x:c>
      <x:c r="Q1231" s="26" t="n">
        <x:v>2.2537</x:v>
      </x:c>
    </x:row>
    <x:row r="1232">
      <x:c r="A1232" s="9">
        <x:v>45681</x:v>
      </x:c>
      <x:c r="B1232" s="8">
        <x:v>67.219152854512004</x:v>
      </x:c>
      <x:c r="C1232" s="8">
        <x:v>59.534619750284001</x:v>
      </x:c>
      <x:c r="D1232" s="8">
        <x:v>80.461538461537998</x:v>
      </x:c>
      <x:c r="E1232" s="8">
        <x:v>245.703125</x:v>
      </x:c>
      <x:c r="F1232" s="23">
        <x:v>2.132296090165835</x:v>
      </x:c>
      <x:c r="G1232" s="18">
        <x:v>0.24272698209718999</x:v>
      </x:c>
      <x:c r="H1232" s="18">
        <x:v>0.22821648857614002</x:v>
      </x:c>
      <x:c r="I1232" s="18">
        <x:v>0.37419122933142002</x:v>
      </x:c>
      <x:c r="J1232" s="18">
        <x:v>0.56477846283847999</x:v>
      </x:c>
      <x:c r="K1232" s="21">
        <x:v>0.22981564032043478</x:v>
      </x:c>
      <x:c r="L1232" s="21">
        <x:v>0.2505971333576984</x:v>
      </x:c>
      <x:c r="M1232" s="22">
        <x:v>0.2092634725413729</x:v>
      </x:c>
      <x:c r="N1232" s="22">
        <x:v>0.43333390592760224</x:v>
      </x:c>
      <x:c r="O1232" s="13">
        <x:v>1.3324456886082081</x:v>
      </x:c>
      <x:c r="P1232" s="26" t="n">
        <x:v>1.7522</x:v>
      </x:c>
      <x:c r="Q1232" s="26" t="n">
        <x:v>2.2588</x:v>
      </x:c>
    </x:row>
    <x:row r="1233">
      <x:c r="A1233" s="9">
        <x:v>45684</x:v>
      </x:c>
      <x:c r="B1233" s="8">
        <x:v>66.236955187231004</x:v>
      </x:c>
      <x:c r="C1233" s="8">
        <x:v>54.143019296254003</x:v>
      </x:c>
      <x:c r="D1233" s="8">
        <x:v>71.461538461537998</x:v>
      </x:c>
      <x:c r="E1233" s="8">
        <x:v>233.18359375</x:v>
      </x:c>
      <x:c r="F1233" s="23">
        <x:v>2.0625627667375577</x:v>
      </x:c>
      <x:c r="G1233" s="18">
        <x:v>0.25575447570331999</x:v>
      </x:c>
      <x:c r="H1233" s="18">
        <x:v>0.23586135001302999</x:v>
      </x:c>
      <x:c r="I1233" s="18">
        <x:v>0.38976755331896001</x:v>
      </x:c>
      <x:c r="J1233" s="18">
        <x:v>0.57941388629335999</x:v>
      </x:c>
      <x:c r="K1233" s="21">
        <x:v>0.24572757356207342</x:v>
      </x:c>
      <x:c r="L1233" s="21">
        <x:v>0.27229764923707189</x:v>
      </x:c>
      <x:c r="M1233" s="22">
        <x:v>0.22498296692487774</x:v>
      </x:c>
      <x:c r="N1233" s="22">
        <x:v>0.45576005381297136</x:v>
      </x:c>
      <x:c r="O1233" s="13">
        <x:v>1.324817279276125</x:v>
      </x:c>
      <x:c r="P1233" s="26" t="n">
        <x:v>1.7556</x:v>
      </x:c>
      <x:c r="Q1233" s="26" t="n">
        <x:v>2.2509</x:v>
      </x:c>
    </x:row>
    <x:row r="1234">
      <x:c r="A1234" s="9">
        <x:v>45693</x:v>
      </x:c>
      <x:c r="B1234" s="8">
        <x:v>70.718232044198999</x:v>
      </x:c>
      <x:c r="C1234" s="8">
        <x:v>50.908059023836998</x:v>
      </x:c>
      <x:c r="D1234" s="8">
        <x:v>54.769230769231001</x:v>
      </x:c>
      <x:c r="E1234" s="8">
        <x:v>220.537109375</x:v>
      </x:c>
      <x:c r="F1234" s="23">
        <x:v>1.9923315780306674</x:v>
      </x:c>
      <x:c r="G1234" s="18">
        <x:v>0.25071930946291998</x:v>
      </x:c>
      <x:c r="H1234" s="18">
        <x:v>0.23681695769264</x:v>
      </x:c>
      <x:c r="I1234" s="18">
        <x:v>0.38389647735441995</x:v>
      </x:c>
      <x:c r="J1234" s="18">
        <x:v>0.57829525522977998</x:v>
      </x:c>
      <x:c r="K1234" s="21">
        <x:v>0.23288016079660223</x:v>
      </x:c>
      <x:c r="L1234" s="21">
        <x:v>0.2581503515919561</x:v>
      </x:c>
      <x:c r="M1234" s="22">
        <x:v>0.21402068794690821</x:v>
      </x:c>
      <x:c r="N1234" s="22">
        <x:v>0.4437590341337736</x:v>
      </x:c>
      <x:c r="O1234" s="13">
        <x:v>1.3304035555495428</x:v>
      </x:c>
      <x:c r="P1234" s="26" t="n">
        <x:v>1.7574</x:v>
      </x:c>
      <x:c r="Q1234" s="26" t="n">
        <x:v>2.3356</x:v>
      </x:c>
    </x:row>
    <x:row r="1235">
      <x:c r="A1235" s="9">
        <x:v>45694</x:v>
      </x:c>
      <x:c r="B1235" s="8">
        <x:v>74.340085942296</x:v>
      </x:c>
      <x:c r="C1235" s="8">
        <x:v>55.334846765039998</x:v>
      </x:c>
      <x:c r="D1235" s="8">
        <x:v>59.076923076923002</x:v>
      </x:c>
      <x:c r="E1235" s="8">
        <x:v>233.61328125</x:v>
      </x:c>
      <x:c r="F1235" s="23">
        <x:v>2.0559128425856477</x:v>
      </x:c>
      <x:c r="G1235" s="18">
        <x:v>0.25479539641943999</x:v>
      </x:c>
      <x:c r="H1235" s="18">
        <x:v>0.22526279211188999</x:v>
      </x:c>
      <x:c r="I1235" s="18">
        <x:v>0.38497483824586998</x:v>
      </x:c>
      <x:c r="J1235" s="18">
        <x:v>0.57661730855723003</x:v>
      </x:c>
      <x:c r="K1235" s="21">
        <x:v>0.23936280026541801</x:v>
      </x:c>
      <x:c r="L1235" s="21">
        <x:v>0.2720578645312226</x:v>
      </x:c>
      <x:c r="M1235" s="22">
        <x:v>0.23367005592628387</x:v>
      </x:c>
      <x:c r="N1235" s="22">
        <x:v>0.45648738833898861</x:v>
      </x:c>
      <x:c r="O1235" s="13">
        <x:v>1.3546284966624116</x:v>
      </x:c>
      <x:c r="P1235" s="26" t="n">
        <x:v>1.7593</x:v>
      </x:c>
      <x:c r="Q1235" s="26" t="n">
        <x:v>2.3345</x:v>
      </x:c>
    </x:row>
    <x:row r="1236">
      <x:c r="A1236" s="9">
        <x:v>45695</x:v>
      </x:c>
      <x:c r="B1236" s="8">
        <x:v>74.462860650706006</x:v>
      </x:c>
      <x:c r="C1236" s="8">
        <x:v>56.186152099886002</x:v>
      </x:c>
      <x:c r="D1236" s="8">
        <x:v>63</x:v>
      </x:c>
      <x:c r="E1236" s="8">
        <x:v>240.419921875</x:v>
      </x:c>
      <x:c r="F1236" s="23">
        <x:v>2.0851723365639803</x:v>
      </x:c>
      <x:c r="G1236" s="18">
        <x:v>0.27261828644501002</x:v>
      </x:c>
      <x:c r="H1236" s="18">
        <x:v>0.23603509686387</x:v>
      </x:c>
      <x:c r="I1236" s="18">
        <x:v>0.41277258566977998</x:v>
      </x:c>
      <x:c r="J1236" s="18">
        <x:v>0.59684588756154</x:v>
      </x:c>
      <x:c r="K1236" s="21">
        <x:v>0.26623628751796335</x:v>
      </x:c>
      <x:c r="L1236" s="21">
        <x:v>0.30143149099778022</x:v>
      </x:c>
      <x:c r="M1236" s="22">
        <x:v>0.2613860065498208</x:v>
      </x:c>
      <x:c r="N1236" s="22">
        <x:v>0.48970233169352739</x:v>
      </x:c>
      <x:c r="O1236" s="13">
        <x:v>1.3719315146579969</x:v>
      </x:c>
      <x:c r="P1236" s="26" t="n">
        <x:v>1.7594</x:v>
      </x:c>
      <x:c r="Q1236" s="26" t="n">
        <x:v>2.3395</x:v>
      </x:c>
    </x:row>
    <x:row r="1237">
      <x:c r="A1237" s="9">
        <x:v>45698</x:v>
      </x:c>
      <x:c r="B1237" s="8">
        <x:v>75.936157151627</x:v>
      </x:c>
      <x:c r="C1237" s="8">
        <x:v>57.321225879681997</x:v>
      </x:c>
      <x:c r="D1237" s="8">
        <x:v>65</x:v>
      </x:c>
      <x:c r="E1237" s="8">
        <x:v>241.650390625</x:v>
      </x:c>
      <x:c r="F1237" s="23">
        <x:v>2.0997694341407724</x:v>
      </x:c>
      <x:c r="G1237" s="18">
        <x:v>0.28940217391304002</x:v>
      </x:c>
      <x:c r="H1237" s="18">
        <x:v>0.24993484493094001</x:v>
      </x:c>
      <x:c r="I1237" s="18">
        <x:v>0.43110472082435003</x:v>
      </x:c>
      <x:c r="J1237" s="18">
        <x:v>0.61446432731459</x:v>
      </x:c>
      <x:c r="K1237" s="21">
        <x:v>0.28521274123576967</x:v>
      </x:c>
      <x:c r="L1237" s="21">
        <x:v>0.31977502099526078</x:v>
      </x:c>
      <x:c r="M1237" s="22">
        <x:v>0.27803626046919394</x:v>
      </x:c>
      <x:c r="N1237" s="22">
        <x:v>0.50752202758083031</x:v>
      </x:c>
      <x:c r="O1237" s="13">
        <x:v>1.3859724598913523</x:v>
      </x:c>
      <x:c r="P1237" s="26" t="n">
        <x:v>1.7578</x:v>
      </x:c>
      <x:c r="Q1237" s="26" t="n">
        <x:v>2.3748</x:v>
      </x:c>
    </x:row>
    <x:row r="1238">
      <x:c r="A1238" s="9">
        <x:v>45699</x:v>
      </x:c>
      <x:c r="B1238" s="8">
        <x:v>76.672805402086993</x:v>
      </x:c>
      <x:c r="C1238" s="8">
        <x:v>57.661748013621001</x:v>
      </x:c>
      <x:c r="D1238" s="8">
        <x:v>66.923076923077005</x:v>
      </x:c>
      <x:c r="E1238" s="8">
        <x:v>244.462890625</x:v>
      </x:c>
      <x:c r="F1238" s="23">
        <x:v>2.1143013024094626</x:v>
      </x:c>
      <x:c r="G1238" s="18">
        <x:v>0.30091112531969</x:v>
      </x:c>
      <x:c r="H1238" s="18">
        <x:v>0.25097732603597001</x:v>
      </x:c>
      <x:c r="I1238" s="18">
        <x:v>0.43985142583273001</x:v>
      </x:c>
      <x:c r="J1238" s="18">
        <x:v>0.61865919391877999</x:v>
      </x:c>
      <x:c r="K1238" s="21">
        <x:v>0.29853161868988187</x:v>
      </x:c>
      <x:c r="L1238" s="21">
        <x:v>0.34135564452171119</x:v>
      </x:c>
      <x:c r="M1238" s="22">
        <x:v>0.30378727429480024</x:v>
      </x:c>
      <x:c r="N1238" s="22">
        <x:v>0.53370607051725671</x:v>
      </x:c>
      <x:c r="O1238" s="13">
        <x:v>1.3817281620918997</x:v>
      </x:c>
      <x:c r="P1238" s="26" t="n">
        <x:v>1.7581</x:v>
      </x:c>
      <x:c r="Q1238" s="26" t="n">
        <x:v>2.3894</x:v>
      </x:c>
    </x:row>
    <x:row r="1239">
      <x:c r="A1239" s="9">
        <x:v>45700</x:v>
      </x:c>
      <x:c r="B1239" s="8">
        <x:v>80.417434008594</x:v>
      </x:c>
      <x:c r="C1239" s="8">
        <x:v>60.385925085130999</x:v>
      </x:c>
      <x:c r="D1239" s="8">
        <x:v>68.846153846153996</x:v>
      </x:c>
      <x:c r="E1239" s="8">
        <x:v>252.587890625</x:v>
      </x:c>
      <x:c r="F1239" s="23">
        <x:v>2.1555935089121974</x:v>
      </x:c>
      <x:c r="G1239" s="18">
        <x:v>0.29291879795395998</x:v>
      </x:c>
      <x:c r="H1239" s="18">
        <x:v>0.24984797150552002</x:v>
      </x:c>
      <x:c r="I1239" s="18">
        <x:v>0.43314162473041001</x:v>
      </x:c>
      <x:c r="J1239" s="18">
        <x:v>0.61847275535673996</x:v>
      </x:c>
      <x:c r="K1239" s="21">
        <x:v>0.29758868931259963</x:v>
      </x:c>
      <x:c r="L1239" s="21">
        <x:v>0.33200404099358138</x:v>
      </x:c>
      <x:c r="M1239" s="22">
        <x:v>0.2974787929961511</x:v>
      </x:c>
      <x:c r="N1239" s="22">
        <x:v>0.53237262388623563</x:v>
      </x:c>
      <x:c r="O1239" s="13">
        <x:v>1.3954241696071621</x:v>
      </x:c>
      <x:c r="P1239" s="26" t="n">
        <x:v>1.7578</x:v>
      </x:c>
      <x:c r="Q1239" s="26" t="n">
        <x:v>2.3776</x:v>
      </x:c>
    </x:row>
    <x:row r="1240">
      <x:c r="A1240" s="9">
        <x:v>45701</x:v>
      </x:c>
      <x:c r="B1240" s="8">
        <x:v>77.286678944138004</x:v>
      </x:c>
      <x:c r="C1240" s="8">
        <x:v>56.469920544834999</x:v>
      </x:c>
      <x:c r="D1240" s="8">
        <x:v>63.384615384615003</x:v>
      </x:c>
      <x:c r="E1240" s="8">
        <x:v>243.447265625</x:v>
      </x:c>
      <x:c r="F1240" s="23">
        <x:v>2.1014712012464702</x:v>
      </x:c>
      <x:c r="G1240" s="18">
        <x:v>0.30770460358056001</x:v>
      </x:c>
      <x:c r="H1240" s="18">
        <x:v>0.25818782034575999</x:v>
      </x:c>
      <x:c r="I1240" s="18">
        <x:v>0.44787922358015997</x:v>
      </x:c>
      <x:c r="J1240" s="18">
        <x:v>0.63170989002071998</x:v>
      </x:c>
      <x:c r="K1240" s="21">
        <x:v>0.31243982700479567</x:v>
      </x:c>
      <x:c r="L1240" s="21">
        <x:v>0.34914864746181995</x:v>
      </x:c>
      <x:c r="M1240" s="22">
        <x:v>0.30988892014102043</x:v>
      </x:c>
      <x:c r="N1240" s="22">
        <x:v>0.54643442472246129</x:v>
      </x:c>
      <x:c r="O1240" s="13">
        <x:v>1.3839164648262297</x:v>
      </x:c>
      <x:c r="P1240" s="26" t="n">
        <x:v>1.7577</x:v>
      </x:c>
      <x:c r="Q1240" s="26" t="n">
        <x:v>2.3897</x:v>
      </x:c>
    </x:row>
    <x:row r="1241">
      <x:c r="A1241" s="9">
        <x:v>45702</x:v>
      </x:c>
      <x:c r="B1241" s="8">
        <x:v>81.461019030079996</x:v>
      </x:c>
      <x:c r="C1241" s="8">
        <x:v>57.832009080589998</x:v>
      </x:c>
      <x:c r="D1241" s="8">
        <x:v>61.076923076923002</x:v>
      </x:c>
      <x:c r="E1241" s="8">
        <x:v>244.140625</x:v>
      </x:c>
      <x:c r="F1241" s="23">
        <x:v>2.1112764404689823</x:v>
      </x:c>
      <x:c r="G1241" s="18">
        <x:v>0.30346867007673001</x:v>
      </x:c>
      <x:c r="H1241" s="18">
        <x:v>0.25523412388150002</x:v>
      </x:c>
      <x:c r="I1241" s="18">
        <x:v>0.43362089623771999</x:v>
      </x:c>
      <x:c r="J1241" s="18">
        <x:v>0.62024392127172001</x:v>
      </x:c>
      <x:c r="K1241" s="21">
        <x:v>0.29864948486204224</x:v>
      </x:c>
      <x:c r="L1241" s="21">
        <x:v>0.33655995040471964</x:v>
      </x:c>
      <x:c r="M1241" s="22">
        <x:v>0.29603094482925196</x:v>
      </x:c>
      <x:c r="N1241" s="22">
        <x:v>0.52752372704615347</x:v>
      </x:c>
      <x:c r="O1241" s="13">
        <x:v>1.3916034283338241</x:v>
      </x:c>
      <x:c r="P1241" s="26" t="n">
        <x:v>1.7556</x:v>
      </x:c>
      <x:c r="Q1241" s="26" t="n">
        <x:v>2.3994</x:v>
      </x:c>
    </x:row>
    <x:row r="1242">
      <x:c r="A1242" s="9">
        <x:v>45705</x:v>
      </x:c>
      <x:c r="B1242" s="8">
        <x:v>80.847145488029</x:v>
      </x:c>
      <x:c r="C1242" s="8">
        <x:v>61.918274687855003</x:v>
      </x:c>
      <x:c r="D1242" s="8">
        <x:v>68.307692307691994</x:v>
      </x:c>
      <x:c r="E1242" s="8">
        <x:v>252.4609375</x:v>
      </x:c>
      <x:c r="F1242" s="23">
        <x:v>2.1588351249589399</x:v>
      </x:c>
      <x:c r="G1242" s="18">
        <x:v>0.31369884910486001</x:v>
      </x:c>
      <x:c r="H1242" s="18">
        <x:v>0.26600642863348001</x:v>
      </x:c>
      <x:c r="I1242" s="18">
        <x:v>0.44632159118140002</x:v>
      </x:c>
      <x:c r="J1242" s="18">
        <x:v>0.62770146190139997</x:v>
      </x:c>
      <x:c r="K1242" s="21">
        <x:v>0.30690011691326236</x:v>
      </x:c>
      <x:c r="L1242" s="21">
        <x:v>0.34195510628633241</x:v>
      </x:c>
      <x:c r="M1242" s="22">
        <x:v>0.29871980571064238</x:v>
      </x:c>
      <x:c r="N1242" s="22">
        <x:v>0.53152406693921583</x:v>
      </x:c>
      <x:c r="O1242" s="13">
        <x:v>1.3997878488330113</x:v>
      </x:c>
      <x:c r="P1242" s="26" t="n">
        <x:v>1.7528</x:v>
      </x:c>
      <x:c r="Q1242" s="26" t="n">
        <x:v>2.3646</x:v>
      </x:c>
    </x:row>
    <x:row r="1243">
      <x:c r="A1243" s="9">
        <x:v>45706</x:v>
      </x:c>
      <x:c r="B1243" s="8">
        <x:v>75.629220380602007</x:v>
      </x:c>
      <x:c r="C1243" s="8">
        <x:v>58.513053348467999</x:v>
      </x:c>
      <x:c r="D1243" s="8">
        <x:v>64.923076923077005</x:v>
      </x:c>
      <x:c r="E1243" s="8">
        <x:v>250.9765625</x:v>
      </x:c>
      <x:c r="F1243" s="23">
        <x:v>2.1251047828803675</x:v>
      </x:c>
      <x:c r="G1243" s="18">
        <x:v>0.31993286445012997</x:v>
      </x:c>
      <x:c r="H1243" s="18">
        <x:v>0.26809139084354</x:v>
      </x:c>
      <x:c r="I1243" s="18">
        <x:v>0.44907740234842997</x:v>
      </x:c>
      <x:c r="J1243" s="18">
        <x:v>0.62704892712716997</x:v>
      </x:c>
      <x:c r="K1243" s="21">
        <x:v>0.31255769317695603</x:v>
      </x:c>
      <x:c r="L1243" s="21">
        <x:v>0.35058735569691502</x:v>
      </x:c>
      <x:c r="M1243" s="22">
        <x:v>0.31754183188036444</x:v>
      </x:c>
      <x:c r="N1243" s="22">
        <x:v>0.55346532514058411</x:v>
      </x:c>
      <x:c r="O1243" s="13">
        <x:v>1.3749309130981076</x:v>
      </x:c>
      <x:c r="P1243" s="26" t="n">
        <x:v>1.7508</x:v>
      </x:c>
      <x:c r="Q1243" s="26" t="n">
        <x:v>2.3856</x:v>
      </x:c>
    </x:row>
    <x:row r="1244">
      <x:c r="A1244" s="9">
        <x:v>45707</x:v>
      </x:c>
      <x:c r="B1244" s="8">
        <x:v>79.742173112339003</x:v>
      </x:c>
      <x:c r="C1244" s="8">
        <x:v>61.691259931895999</x:v>
      </x:c>
      <x:c r="D1244" s="8">
        <x:v>65.461538461537998</x:v>
      </x:c>
      <x:c r="E1244" s="8">
        <x:v>260.576171875</x:v>
      </x:c>
      <x:c r="F1244" s="23">
        <x:v>2.1686778584519324</x:v>
      </x:c>
      <x:c r="G1244" s="18">
        <x:v>0.30210997442455001</x:v>
      </x:c>
      <x:c r="H1244" s="18">
        <x:v>0.26227087134046001</x:v>
      </x:c>
      <x:c r="I1244" s="18">
        <x:v>0.42715073088905003</x:v>
      </x:c>
      <x:c r="J1244" s="18">
        <x:v>0.60374411265941996</x:v>
      </x:c>
      <x:c r="K1244" s="21">
        <x:v>0.29039885281082212</x:v>
      </x:c>
      <x:c r="L1244" s="21">
        <x:v>0.31665781981921737</x:v>
      </x:c>
      <x:c r="M1244" s="22">
        <x:v>0.28413790631542413</x:v>
      </x:c>
      <x:c r="N1244" s="22">
        <x:v>0.51297703652591653</x:v>
      </x:c>
      <x:c r="O1244" s="13">
        <x:v>1.3961181039243198</x:v>
      </x:c>
      <x:c r="P1244" s="26" t="n">
        <x:v>1.7515</x:v>
      </x:c>
      <x:c r="Q1244" s="26" t="n">
        <x:v>2.4001</x:v>
      </x:c>
    </x:row>
    <x:row r="1245">
      <x:c r="A1245" s="9">
        <x:v>45708</x:v>
      </x:c>
      <x:c r="B1245" s="8">
        <x:v>81.522406384285006</x:v>
      </x:c>
      <x:c r="C1245" s="8">
        <x:v>62.202043132804</x:v>
      </x:c>
      <x:c r="D1245" s="8">
        <x:v>65.230769230768999</x:v>
      </x:c>
      <x:c r="E1245" s="8">
        <x:v>264.27734375</x:v>
      </x:c>
      <x:c r="F1245" s="23">
        <x:v>2.1830814062446451</x:v>
      </x:c>
      <x:c r="G1245" s="18">
        <x:v>0.31553708439897998</x:v>
      </x:c>
      <x:c r="H1245" s="18">
        <x:v>0.26739640344019</x:v>
      </x:c>
      <x:c r="I1245" s="18">
        <x:v>0.44823867721063998</x:v>
      </x:c>
      <x:c r="J1245" s="18">
        <x:v>0.62154899089734994</x:v>
      </x:c>
      <x:c r="K1245" s="21">
        <x:v>0.31503288279232211</x:v>
      </x:c>
      <x:c r="L1245" s="21">
        <x:v>0.34267446040387983</x:v>
      </x:c>
      <x:c r="M1245" s="22">
        <x:v>0.31123335058171553</x:v>
      </x:c>
      <x:c r="N1245" s="22">
        <x:v>0.54728298166948108</x:v>
      </x:c>
      <x:c r="O1245" s="13">
        <x:v>1.4042996492563935</x:v>
      </x:c>
      <x:c r="P1245" s="26" t="n">
        <x:v>1.749</x:v>
      </x:c>
      <x:c r="Q1245" s="26" t="n">
        <x:v>2.4078</x:v>
      </x:c>
    </x:row>
    <x:row r="1246">
      <x:c r="A1246" s="9">
        <x:v>45709</x:v>
      </x:c>
      <x:c r="B1246" s="8">
        <x:v>85.512584407611996</x:v>
      </x:c>
      <x:c r="C1246" s="8">
        <x:v>69.069239500568003</x:v>
      </x:c>
      <x:c r="D1246" s="8">
        <x:v>68.538461538462002</x:v>
      </x:c>
      <x:c r="E1246" s="8">
        <x:v>271.142578125</x:v>
      </x:c>
      <x:c r="F1246" s="23">
        <x:v>2.2356571589291052</x:v>
      </x:c>
      <x:c r="G1246" s="18">
        <x:v>0.31505754475703002</x:v>
      </x:c>
      <x:c r="H1246" s="18">
        <x:v>0.26826513769438004</x:v>
      </x:c>
      <x:c r="I1246" s="18">
        <x:v>0.45267193865325001</x:v>
      </x:c>
      <x:c r="J1246" s="18">
        <x:v>0.62658283083780997</x:v>
      </x:c>
      <x:c r="K1246" s="21">
        <x:v>0.32587657063106867</x:v>
      </x:c>
      <x:c r="L1246" s="21">
        <x:v>0.35010778628520889</x:v>
      </x:c>
      <x:c r="M1246" s="22">
        <x:v>0.32964170584661079</x:v>
      </x:c>
      <x:c r="N1246" s="22">
        <x:v>0.56619367934578868</x:v>
      </x:c>
      <x:c r="O1246" s="13">
        <x:v>1.4194826523385131</x:v>
      </x:c>
      <x:c r="P1246" s="26" t="n">
        <x:v>1.7458</x:v>
      </x:c>
      <x:c r="Q1246" s="26" t="n">
        <x:v>2.3886</x:v>
      </x:c>
    </x:row>
    <x:row r="1247">
      <x:c r="A1247" s="9">
        <x:v>45712</x:v>
      </x:c>
      <x:c r="B1247" s="8">
        <x:v>83.793738489871004</x:v>
      </x:c>
      <x:c r="C1247" s="8">
        <x:v>67.139614074915002</x:v>
      </x:c>
      <x:c r="D1247" s="8">
        <x:v>60.384615384615003</x:v>
      </x:c>
      <x:c r="E1247" s="8">
        <x:v>263.18359375</x:v>
      </x:c>
      <x:c r="F1247" s="23">
        <x:v>2.1862539042485025</x:v>
      </x:c>
      <x:c r="G1247" s="18">
        <x:v>0.32968350383632</x:v>
      </x:c>
      <x:c r="H1247" s="18">
        <x:v>0.27599687255668004</x:v>
      </x:c>
      <x:c r="I1247" s="18">
        <x:v>0.47196261682242996</x:v>
      </x:c>
      <x:c r="J1247" s="18">
        <x:v>0.64317585869255001</x:v>
      </x:c>
      <x:c r="K1247" s="21">
        <x:v>0.34438155966023376</x:v>
      </x:c>
      <x:c r="L1247" s="21">
        <x:v>0.37108894804703829</x:v>
      </x:c>
      <x:c r="M1247" s="22">
        <x:v>0.33822537712181289</x:v>
      </x:c>
      <x:c r="N1247" s="22">
        <x:v>0.58134648197103989</x:v>
      </x:c>
      <x:c r="O1247" s="13">
        <x:v>1.4203081559714026</x:v>
      </x:c>
      <x:c r="P1247" s="26" t="n">
        <x:v>1.7407</x:v>
      </x:c>
      <x:c r="Q1247" s="26" t="n">
        <x:v>2.3949</x:v>
      </x:c>
    </x:row>
    <x:row r="1248">
      <x:c r="A1248" s="9">
        <x:v>45713</x:v>
      </x:c>
      <x:c r="B1248" s="8">
        <x:v>81.890730509514995</x:v>
      </x:c>
      <x:c r="C1248" s="8">
        <x:v>65.777525539159996</x:v>
      </x:c>
      <x:c r="D1248" s="8">
        <x:v>58.230769230768999</x:v>
      </x:c>
      <x:c r="E1248" s="8">
        <x:v>261.708984375</x:v>
      </x:c>
      <x:c r="F1248" s="23">
        <x:v>2.1690200241361097</x:v>
      </x:c>
      <x:c r="G1248" s="18">
        <x:v>0.32712595907927999</x:v>
      </x:c>
      <x:c r="H1248" s="18">
        <x:v>0.27165320128573001</x:v>
      </x:c>
      <x:c r="I1248" s="18">
        <x:v>0.46944644140906</x:v>
      </x:c>
      <x:c r="J1248" s="18">
        <x:v>0.63991318466707003</x:v>
      </x:c>
      <x:c r="K1248" s="21">
        <x:v>0.34886047420232469</x:v>
      </x:c>
      <x:c r="L1248" s="21">
        <x:v>0.37780291981081948</x:v>
      </x:c>
      <x:c r="M1248" s="22">
        <x:v>0.3447406938728701</x:v>
      </x:c>
      <x:c r="N1248" s="22">
        <x:v>0.5829223734440665</x:v>
      </x:c>
      <x:c r="O1248" s="13">
        <x:v>1.4122654024649262</x:v>
      </x:c>
      <x:c r="P1248" s="26" t="n">
        <x:v>1.7406</x:v>
      </x:c>
      <x:c r="Q1248" s="26" t="n">
        <x:v>2.3942</x:v>
      </x:c>
    </x:row>
    <x:row r="1249">
      <x:c r="A1249" s="9">
        <x:v>45714</x:v>
      </x:c>
      <x:c r="B1249" s="8">
        <x:v>82.504604051564996</x:v>
      </x:c>
      <x:c r="C1249" s="8">
        <x:v>66.401816118048004</x:v>
      </x:c>
      <x:c r="D1249" s="8">
        <x:v>58.538461538462002</x:v>
      </x:c>
      <x:c r="E1249" s="8">
        <x:v>262.529296875</x:v>
      </x:c>
      <x:c r="F1249" s="23">
        <x:v>2.1749354464576873</x:v>
      </x:c>
      <x:c r="G1249" s="18">
        <x:v>0.31705562659847003</x:v>
      </x:c>
      <x:c r="H1249" s="18">
        <x:v>0.25888280774910999</x:v>
      </x:c>
      <x:c r="I1249" s="18">
        <x:v>0.45734483584951002</x:v>
      </x:c>
      <x:c r="J1249" s="18">
        <x:v>0.62583707674398004</x:v>
      </x:c>
      <x:c r="K1249" s="21">
        <x:v>0.34438155966023376</x:v>
      </x:c>
      <x:c r="L1249" s="21">
        <x:v>0.37252765628213336</x:v>
      </x:c>
      <x:c r="M1249" s="22">
        <x:v>0.34329284570597074</x:v>
      </x:c>
      <x:c r="N1249" s="22">
        <x:v>0.57880081113000115</x:v>
      </x:c>
      <x:c r="O1249" s="13">
        <x:v>1.4292647565451495</x:v>
      </x:c>
      <x:c r="P1249" s="26" t="n">
        <x:v>1.7409</x:v>
      </x:c>
      <x:c r="Q1249" s="26" t="n">
        <x:v>2.374</x:v>
      </x:c>
    </x:row>
    <x:row r="1250">
      <x:c r="A1250" s="9">
        <x:v>45715</x:v>
      </x:c>
      <x:c r="B1250" s="8">
        <x:v>80.478821362798996</x:v>
      </x:c>
      <x:c r="C1250" s="8">
        <x:v>64.131668558455999</x:v>
      </x:c>
      <x:c r="D1250" s="8">
        <x:v>53.076923076923002</x:v>
      </x:c>
      <x:c r="E1250" s="8">
        <x:v>253.662109375</x:v>
      </x:c>
      <x:c r="F1250" s="23">
        <x:v>2.1283738059329451</x:v>
      </x:c>
      <x:c r="G1250" s="18">
        <x:v>0.33192135549871998</x:v>
      </x:c>
      <x:c r="H1250" s="18">
        <x:v>0.26539831465555003</x:v>
      </x:c>
      <x:c r="I1250" s="18">
        <x:v>0.47807332854061996</x:v>
      </x:c>
      <x:c r="J1250" s="18">
        <x:v>0.64541312089688996</x:v>
      </x:c>
      <x:c r="K1250" s="21">
        <x:v>0.36194361931211638</x:v>
      </x:c>
      <x:c r="L1250" s="21">
        <x:v>0.3895523703974455</x:v>
      </x:c>
      <x:c r="M1250" s="22">
        <x:v>0.36252854278051982</x:v>
      </x:c>
      <x:c r="N1250" s="22">
        <x:v>0.59928740027933514</x:v>
      </x:c>
      <x:c r="O1250" s="13">
        <x:v>1.4250539867607577</x:v>
      </x:c>
      <x:c r="P1250" s="26" t="n">
        <x:v>1.7385</x:v>
      </x:c>
      <x:c r="Q1250" s="26" t="n">
        <x:v>2.3639</x:v>
      </x:c>
    </x:row>
    <x:row r="1251">
      <x:c r="A1251" s="9">
        <x:v>45716</x:v>
      </x:c>
      <x:c r="B1251" s="8">
        <x:v>73.235113566604994</x:v>
      </x:c>
      <x:c r="C1251" s="8">
        <x:v>55.675368898978</x:v>
      </x:c>
      <x:c r="D1251" s="8">
        <x:v>44.615384615384997</x:v>
      </x:c>
      <x:c r="E1251" s="8">
        <x:v>234.560546875</x:v>
      </x:c>
      <x:c r="F1251" s="23">
        <x:v>2.0202160348899199</x:v>
      </x:c>
      <x:c r="G1251" s="18">
        <x:v>0.33296035805627</x:v>
      </x:c>
      <x:c r="H1251" s="18">
        <x:v>0.2683520111198</x:v>
      </x:c>
      <x:c r="I1251" s="18">
        <x:v>0.47471842798946001</x:v>
      </x:c>
      <x:c r="J1251" s="18">
        <x:v>0.64280298164563998</x:v>
      </x:c>
      <x:c r="K1251" s="21">
        <x:v>0.35381085343305663</x:v>
      </x:c>
      <x:c r="L1251" s="21">
        <x:v>0.38104001333978932</x:v>
      </x:c>
      <x:c r="M1251" s="22">
        <x:v>0.35570297285083985</x:v>
      </x:c>
      <x:c r="N1251" s="22">
        <x:v>0.59104427565120443</x:v>
      </x:c>
      <x:c r="O1251" s="13">
        <x:v>1.3849364398850454</x:v>
      </x:c>
      <x:c r="P1251" s="26" t="n">
        <x:v>1.7394</x:v>
      </x:c>
      <x:c r="Q1251" s="26" t="n">
        <x:v>2.3444</x:v>
      </x:c>
    </x:row>
    <x:row r="1252">
      <x:c r="A1252" s="9">
        <x:v>45719</x:v>
      </x:c>
      <x:c r="B1252" s="8">
        <x:v>76.243093922651994</x:v>
      </x:c>
      <x:c r="C1252" s="8">
        <x:v>53.064699205448001</x:v>
      </x:c>
      <x:c r="D1252" s="8">
        <x:v>42.153846153845997</x:v>
      </x:c>
      <x:c r="E1252" s="8">
        <x:v>229.4140625</x:v>
      </x:c>
      <x:c r="F1252" s="23">
        <x:v>2.0021892544548647</x:v>
      </x:c>
      <x:c r="G1252" s="18">
        <x:v>0.30466751918159002</x:v>
      </x:c>
      <x:c r="H1252" s="18">
        <x:v>0.24767613587004</x:v>
      </x:c>
      <x:c r="I1252" s="18">
        <x:v>0.43565780014377997</x:v>
      </x:c>
      <x:c r="J1252" s="18">
        <x:v>0.60579493630171999</x:v>
      </x:c>
      <x:c r="K1252" s="21">
        <x:v>0.31196836231615466</x:v>
      </x:c>
      <x:c r="L1252" s="21">
        <x:v>0.33068522511141274</x:v>
      </x:c>
      <x:c r="M1252" s="22">
        <x:v>0.30606246427135342</x:v>
      </x:c>
      <x:c r="N1252" s="22">
        <x:v>0.53697907588431248</x:v>
      </x:c>
      <x:c r="O1252" s="13">
        <x:v>1.3914841986816948</x:v>
      </x:c>
      <x:c r="P1252" s="26" t="n">
        <x:v>1.7412</x:v>
      </x:c>
      <x:c r="Q1252" s="26" t="n">
        <x:v>2.3462</x:v>
      </x:c>
    </x:row>
    <x:row r="1253">
      <x:c r="A1253" s="9">
        <x:v>45720</x:v>
      </x:c>
      <x:c r="B1253" s="8">
        <x:v>79.066912216082997</x:v>
      </x:c>
      <x:c r="C1253" s="8">
        <x:v>55.334846765039998</x:v>
      </x:c>
      <x:c r="D1253" s="8">
        <x:v>39.307692307692001</x:v>
      </x:c>
      <x:c r="E1253" s="8">
        <x:v>232.109375</x:v>
      </x:c>
      <x:c r="F1253" s="23">
        <x:v>2.0145470657220375</x:v>
      </x:c>
      <x:c r="G1253" s="18">
        <x:v>0.30802429667518999</x:v>
      </x:c>
      <x:c r="H1253" s="18">
        <x:v>0.24976109808010002</x:v>
      </x:c>
      <x:c r="I1253" s="18">
        <x:v>0.44260723699975996</x:v>
      </x:c>
      <x:c r="J1253" s="18">
        <x:v>0.61576939686304999</x:v>
      </x:c>
      <x:c r="K1253" s="21">
        <x:v>0.31797953709632942</x:v>
      </x:c>
      <x:c r="L1253" s="21">
        <x:v>0.33572070393424558</x:v>
      </x:c>
      <x:c r="M1253" s="22">
        <x:v>0.31557689508242359</x:v>
      </x:c>
      <x:c r="N1253" s="22">
        <x:v>0.54643442472246129</x:v>
      </x:c>
      <x:c r="O1253" s="13">
        <x:v>1.4044210337643683</x:v>
      </x:c>
      <x:c r="P1253" s="26" t="n">
        <x:v>1.7411</x:v>
      </x:c>
      <x:c r="Q1253" s="26" t="n">
        <x:v>2.3735</x:v>
      </x:c>
    </x:row>
    <x:row r="1254">
      <x:c r="A1254" s="9">
        <x:v>45721</x:v>
      </x:c>
      <x:c r="B1254" s="8">
        <x:v>81.583793738490002</x:v>
      </x:c>
      <x:c r="C1254" s="8">
        <x:v>56.980703745743</x:v>
      </x:c>
      <x:c r="D1254" s="8">
        <x:v>40.692307692307999</x:v>
      </x:c>
      <x:c r="E1254" s="8">
        <x:v>235</x:v>
      </x:c>
      <x:c r="F1254" s="23">
        <x:v>2.0356420129413522</x:v>
      </x:c>
      <x:c r="G1254" s="18">
        <x:v>0.31050191815857003</x:v>
      </x:c>
      <x:c r="H1254" s="18">
        <x:v>0.24941360437842</x:v>
      </x:c>
      <x:c r="I1254" s="18">
        <x:v>0.45458902468247997</x:v>
      </x:c>
      <x:c r="J1254" s="18">
        <x:v>0.62555741893950001</x:v>
      </x:c>
      <x:c r="K1254" s="21">
        <x:v>0.33565946292037241</x:v>
      </x:c>
      <x:c r="L1254" s="21">
        <x:v>0.35394434157879973</x:v>
      </x:c>
      <x:c r="M1254" s="22">
        <x:v>0.33781170621698609</x:v>
      </x:c>
      <x:c r="N1254" s="22">
        <x:v>0.56789079323981828</x:v>
      </x:c>
      <x:c r="O1254" s="13">
        <x:v>1.4098708716943364</x:v>
      </x:c>
      <x:c r="P1254" s="26" t="n">
        <x:v>1.7416</x:v>
      </x:c>
      <x:c r="Q1254" s="26" t="n">
        <x:v>2.3805</x:v>
      </x:c>
    </x:row>
    <x:row r="1255">
      <x:c r="A1255" s="9">
        <x:v>45722</x:v>
      </x:c>
      <x:c r="B1255" s="8">
        <x:v>90.791896869244994</x:v>
      </x:c>
      <x:c r="C1255" s="8">
        <x:v>61.918274687855003</x:v>
      </x:c>
      <x:c r="D1255" s="8">
        <x:v>42.307692307692001</x:v>
      </x:c>
      <x:c r="E1255" s="8">
        <x:v>240.78125</x:v>
      </x:c>
      <x:c r="F1255" s="23">
        <x:v>2.0894977846619804</x:v>
      </x:c>
      <x:c r="G1255" s="18">
        <x:v>0.31369884910486001</x:v>
      </x:c>
      <x:c r="H1255" s="18">
        <x:v>0.2561028581357</x:v>
      </x:c>
      <x:c r="I1255" s="18">
        <x:v>0.45758447160316001</x:v>
      </x:c>
      <x:c r="J1255" s="18">
        <x:v>0.62788790038628006</x:v>
      </x:c>
      <x:c r="K1255" s="21">
        <x:v>0.34190637004486768</x:v>
      </x:c>
      <x:c r="L1255" s="21">
        <x:v>0.36125777510721346</x:v>
      </x:c>
      <x:c r="M1255" s="22">
        <x:v>0.34463727614665562</x:v>
      </x:c>
      <x:c r="N1255" s="22">
        <x:v>0.57589147302595367</x:v>
      </x:c>
      <x:c r="O1255" s="13">
        <x:v>1.4331248745268965</x:v>
      </x:c>
      <x:c r="P1255" s="26" t="n">
        <x:v>1.7395</x:v>
      </x:c>
      <x:c r="Q1255" s="26" t="n">
        <x:v>2.3741</x:v>
      </x:c>
    </x:row>
    <x:row r="1256">
      <x:c r="A1256" s="9">
        <x:v>45723</x:v>
      </x:c>
      <x:c r="B1256" s="8">
        <x:v>90.791896869244994</x:v>
      </x:c>
      <x:c r="C1256" s="8">
        <x:v>60.726447219069001</x:v>
      </x:c>
      <x:c r="D1256" s="8">
        <x:v>40</x:v>
      </x:c>
      <x:c r="E1256" s="8">
        <x:v>236.611328125</x:v>
      </x:c>
      <x:c r="F1256" s="23">
        <x:v>2.070324180533285</x:v>
      </x:c>
      <x:c r="G1256" s="18">
        <x:v>0.33208120204604002</x:v>
      </x:c>
      <x:c r="H1256" s="18">
        <x:v>0.26852575797063999</x:v>
      </x:c>
      <x:c r="I1256" s="18">
        <x:v>0.48442367601246</x:v>
      </x:c>
      <x:c r="J1256" s="18">
        <x:v>0.65072661856466996</x:v>
      </x:c>
      <x:c r="K1256" s="21">
        <x:v>0.36807266026445129</x:v>
      </x:c>
      <x:c r="L1256" s="21">
        <x:v>0.38559592275092802</x:v>
      </x:c>
      <x:c r="M1256" s="22">
        <x:v>0.37204297359157978</x:v>
      </x:c>
      <x:c r="N1256" s="22">
        <x:v>0.60353018501440348</x:v>
      </x:c>
      <x:c r="O1256" s="13">
        <x:v>1.4286126944879787</x:v>
      </x:c>
      <x:c r="P1256" s="26" t="n">
        <x:v>1.7343</x:v>
      </x:c>
      <x:c r="Q1256" s="26" t="n">
        <x:v>2.373</x:v>
      </x:c>
    </x:row>
    <x:row r="1257">
      <x:c r="A1257" s="9">
        <x:v>45726</x:v>
      </x:c>
      <x:c r="B1257" s="8">
        <x:v>86.433394720688</x:v>
      </x:c>
      <x:c r="C1257" s="8">
        <x:v>59.931895573212003</x:v>
      </x:c>
      <x:c r="D1257" s="8">
        <x:v>41.153846153845997</x:v>
      </x:c>
      <x:c r="E1257" s="8">
        <x:v>236.142578125</x:v>
      </x:c>
      <x:c r="F1257" s="23">
        <x:v>2.0591542864318648</x:v>
      </x:c>
      <x:c r="G1257" s="18">
        <x:v>0.32416879795395998</x:v>
      </x:c>
      <x:c r="H1257" s="18">
        <x:v>0.26661454261142004</x:v>
      </x:c>
      <x:c r="I1257" s="18">
        <x:v>0.47795351066378999</x:v>
      </x:c>
      <x:c r="J1257" s="18">
        <x:v>0.64802326014814005</x:v>
      </x:c>
      <x:c r="K1257" s="21">
        <x:v>0.36701186471500868</x:v>
      </x:c>
      <x:c r="L1257" s="21">
        <x:v>0.38247872157488438</x:v>
      </x:c>
      <x:c r="M1257" s="22">
        <x:v>0.36542423911431854</x:v>
      </x:c>
      <x:c r="N1257" s="22">
        <x:v>0.5972266191223079</x:v>
      </x:c>
      <x:c r="O1257" s="13">
        <x:v>1.4292764675528182</x:v>
      </x:c>
      <x:c r="P1257" s="26" t="n">
        <x:v>1.7329</x:v>
      </x:c>
      <x:c r="Q1257" s="26" t="n">
        <x:v>2.3815</x:v>
      </x:c>
    </x:row>
    <x:row r="1258">
      <x:c r="A1258" s="9">
        <x:v>45727</x:v>
      </x:c>
      <x:c r="B1258" s="8">
        <x:v>85.880908532842</x:v>
      </x:c>
      <x:c r="C1258" s="8">
        <x:v>59.080590238364998</x:v>
      </x:c>
      <x:c r="D1258" s="8">
        <x:v>40.923076923076998</x:v>
      </x:c>
      <x:c r="E1258" s="8">
        <x:v>231.77734375</x:v>
      </x:c>
      <x:c r="F1258" s="23">
        <x:v>2.0441547986107098</x:v>
      </x:c>
      <x:c r="G1258" s="18">
        <x:v>0.31825447570331999</x:v>
      </x:c>
      <x:c r="H1258" s="18">
        <x:v>0.26209712448962003</x:v>
      </x:c>
      <x:c r="I1258" s="18">
        <x:v>0.47711478552600001</x:v>
      </x:c>
      <x:c r="J1258" s="18">
        <x:v>0.64848935643749994</x:v>
      </x:c>
      <x:c r="K1258" s="21">
        <x:v>0.37042998370765723</x:v>
      </x:c>
      <x:c r="L1258" s="21">
        <x:v>0.38511635333923322</x:v>
      </x:c>
      <x:c r="M1258" s="22">
        <x:v>0.36966436588881235</x:v>
      </x:c>
      <x:c r="N1258" s="22">
        <x:v>0.60304529533040263</x:v>
      </x:c>
      <x:c r="O1258" s="13">
        <x:v>1.4339299145835602</x:v>
      </x:c>
      <x:c r="P1258" s="26" t="n">
        <x:v>1.7277</x:v>
      </x:c>
      <x:c r="Q1258" s="26" t="n">
        <x:v>2.3639</x:v>
      </x:c>
    </x:row>
    <x:row r="1259">
      <x:c r="A1259" s="9">
        <x:v>45728</x:v>
      </x:c>
      <x:c r="B1259" s="8">
        <x:v>86.985880908533005</x:v>
      </x:c>
      <x:c r="C1259" s="8">
        <x:v>59.364358683314002</x:v>
      </x:c>
      <x:c r="D1259" s="8">
        <x:v>41.692307692307999</x:v>
      </x:c>
      <x:c r="E1259" s="8">
        <x:v>233.095703125</x:v>
      </x:c>
      <x:c r="F1259" s="23">
        <x:v>2.0528456260228873</x:v>
      </x:c>
      <x:c r="G1259" s="18">
        <x:v>0.32400895140664998</x:v>
      </x:c>
      <x:c r="H1259" s="18">
        <x:v>0.26565893493179998</x:v>
      </x:c>
      <x:c r="I1259" s="18">
        <x:v>0.48310567936735999</x:v>
      </x:c>
      <x:c r="J1259" s="18">
        <x:v>0.65631977403692998</x:v>
      </x:c>
      <x:c r="K1259" s="21">
        <x:v>0.37490889824974816</x:v>
      </x:c>
      <x:c r="L1259" s="21">
        <x:v>0.38979215510329857</x:v>
      </x:c>
      <x:c r="M1259" s="22">
        <x:v>0.37338740403227511</x:v>
      </x:c>
      <x:c r="N1259" s="22">
        <x:v>0.60425751954042028</x:v>
      </x:c>
      <x:c r="O1259" s="13">
        <x:v>1.4379355024087261</x:v>
      </x:c>
      <x:c r="P1259" s="26" t="n">
        <x:v>1.7296</x:v>
      </x:c>
      <x:c r="Q1259" s="26" t="n">
        <x:v>2.3729</x:v>
      </x:c>
    </x:row>
    <x:row r="1260">
      <x:c r="A1260" s="9">
        <x:v>45729</x:v>
      </x:c>
      <x:c r="B1260" s="8">
        <x:v>83.241252302025998</x:v>
      </x:c>
      <x:c r="C1260" s="8">
        <x:v>55.334846765039998</x:v>
      </x:c>
      <x:c r="D1260" s="8">
        <x:v>40.846153846154003</x:v>
      </x:c>
      <x:c r="E1260" s="8">
        <x:v>224.873046875</x:v>
      </x:c>
      <x:c r="F1260" s="23">
        <x:v>2.0107382494705499</x:v>
      </x:c>
      <x:c r="G1260" s="18">
        <x:v>0.32296994884910002</x:v>
      </x:c>
      <x:c r="H1260" s="18">
        <x:v>0.26313960559464999</x:v>
      </x:c>
      <x:c r="I1260" s="18">
        <x:v>0.48154804696860998</x:v>
      </x:c>
      <x:c r="J1260" s="18">
        <x:v>0.65743840517768004</x:v>
      </x:c>
      <x:c r="K1260" s="21">
        <x:v>0.38162727006288422</x:v>
      </x:c>
      <x:c r="L1260" s="21">
        <x:v>0.39590666510245875</x:v>
      </x:c>
      <x:c r="M1260" s="22">
        <x:v>0.38362575892679507</x:v>
      </x:c>
      <x:c r="N1260" s="22">
        <x:v>0.61722831858763061</x:v>
      </x:c>
      <x:c r="O1260" s="13">
        <x:v>1.4250469163222104</x:v>
      </x:c>
      <x:c r="P1260" s="26" t="n">
        <x:v>1.7305</x:v>
      </x:c>
      <x:c r="Q1260" s="26" t="n">
        <x:v>2.388</x:v>
      </x:c>
    </x:row>
    <x:row r="1261">
      <x:c r="A1261" s="9">
        <x:v>45730</x:v>
      </x:c>
      <x:c r="B1261" s="8">
        <x:v>84.223449969306003</x:v>
      </x:c>
      <x:c r="C1261" s="8">
        <x:v>58.115777525539002</x:v>
      </x:c>
      <x:c r="D1261" s="8">
        <x:v>41.769230769231001</x:v>
      </x:c>
      <x:c r="E1261" s="8">
        <x:v>233.486328125</x:v>
      </x:c>
      <x:c r="F1261" s="23">
        <x:v>2.0439869659726901</x:v>
      </x:c>
      <x:c r="G1261" s="18">
        <x:v>0.31473785166239998</x:v>
      </x:c>
      <x:c r="H1261" s="18">
        <x:v>0.26201025106420001</x:v>
      </x:c>
      <x:c r="I1261" s="18">
        <x:v>0.47064462017733</x:v>
      </x:c>
      <x:c r="J1261" s="18">
        <x:v>0.65538758145821996</x:v>
      </x:c>
      <x:c r="K1261" s="21">
        <x:v>0.3645366750996426</x:v>
      </x:c>
      <x:c r="L1261" s="21">
        <x:v>0.37552496510525013</x:v>
      </x:c>
      <x:c r="M1261" s="22">
        <x:v>0.35994309962533366</x:v>
      </x:c>
      <x:c r="N1261" s="22">
        <x:v>0.59759028638530598</x:v>
      </x:c>
      <x:c r="O1261" s="13">
        <x:v>1.4509754735087537</x:v>
      </x:c>
      <x:c r="P1261" s="26" t="n">
        <x:v>1.7308</x:v>
      </x:c>
      <x:c r="Q1261" s="26" t="n">
        <x:v>2.4201</x:v>
      </x:c>
    </x:row>
    <x:row r="1262">
      <x:c r="A1262" s="9">
        <x:v>45733</x:v>
      </x:c>
      <x:c r="B1262" s="8">
        <x:v>82.872928176795995</x:v>
      </x:c>
      <x:c r="C1262" s="8">
        <x:v>58.059023836549002</x:v>
      </x:c>
      <x:c r="D1262" s="8">
        <x:v>41.153846153845997</x:v>
      </x:c>
      <x:c r="E1262" s="8">
        <x:v>232.71484375</x:v>
      </x:c>
      <x:c r="F1262" s="23">
        <x:v>2.0370016047929775</x:v>
      </x:c>
      <x:c r="G1262" s="18">
        <x:v>0.34486892583120005</x:v>
      </x:c>
      <x:c r="H1262" s="18">
        <x:v>0.28772478498826998</x:v>
      </x:c>
      <x:c r="I1262" s="18">
        <x:v>0.49712437095615003</x:v>
      </x:c>
      <x:c r="J1262" s="18">
        <x:v>0.6814889737392601</x:v>
      </x:c>
      <x:c r="K1262" s="21">
        <x:v>0.38598831843281478</x:v>
      </x:c>
      <x:c r="L1262" s="21">
        <x:v>0.39854429686679582</x:v>
      </x:c>
      <x:c r="M1262" s="22">
        <x:v>0.38610778435576676</x:v>
      </x:c>
      <x:c r="N1262" s="22">
        <x:v>0.62595633289977259</x:v>
      </x:c>
      <x:c r="O1262" s="13">
        <x:v>1.4544366761593062</x:v>
      </x:c>
      <x:c r="P1262" s="26" t="n">
        <x:v>1.7263</x:v>
      </x:c>
      <x:c r="Q1262" s="26" t="n">
        <x:v>2.4287</x:v>
      </x:c>
    </x:row>
    <x:row r="1263">
      <x:c r="A1263" s="9">
        <x:v>45734</x:v>
      </x:c>
      <x:c r="B1263" s="8">
        <x:v>83.241252302025998</x:v>
      </x:c>
      <x:c r="C1263" s="8">
        <x:v>58.683314415437003</x:v>
      </x:c>
      <x:c r="D1263" s="8">
        <x:v>40.461538461537998</x:v>
      </x:c>
      <x:c r="E1263" s="8">
        <x:v>237.421875</x:v>
      </x:c>
      <x:c r="F1263" s="23">
        <x:v>2.0495199504475026</x:v>
      </x:c>
      <x:c r="G1263" s="18">
        <x:v>0.34223145780051001</x:v>
      </x:c>
      <x:c r="H1263" s="18">
        <x:v>0.28529232907654001</x:v>
      </x:c>
      <x:c r="I1263" s="18">
        <x:v>0.49808291397075999</x:v>
      </x:c>
      <x:c r="J1263" s="18">
        <x:v>0.68596349807077006</x:v>
      </x:c>
      <x:c r="K1263" s="21">
        <x:v>0.3902315006305852</x:v>
      </x:c>
      <x:c r="L1263" s="21">
        <x:v>0.40118192863114466</x:v>
      </x:c>
      <x:c r="M1263" s="22">
        <x:v>0.39479487335717312</x:v>
      </x:c>
      <x:c r="N1263" s="22">
        <x:v>0.63771490773696526</x:v>
      </x:c>
      <x:c r="O1263" s="13">
        <x:v>1.4634436453190558</x:v>
      </x:c>
      <x:c r="P1263" s="26" t="n">
        <x:v>1.7268</x:v>
      </x:c>
      <x:c r="Q1263" s="26" t="n">
        <x:v>2.4468</x:v>
      </x:c>
    </x:row>
    <x:row r="1264">
      <x:c r="A1264" s="9">
        <x:v>45735</x:v>
      </x:c>
      <x:c r="B1264" s="8">
        <x:v>80.785758133824004</x:v>
      </x:c>
      <x:c r="C1264" s="8">
        <x:v>55.448354143019003</x:v>
      </x:c>
      <x:c r="D1264" s="8">
        <x:v>38.692307692307999</x:v>
      </x:c>
      <x:c r="E1264" s="8">
        <x:v>231.376953125</x:v>
      </x:c>
      <x:c r="F1264" s="23">
        <x:v>2.0157584327353772</x:v>
      </x:c>
      <x:c r="G1264" s="18">
        <x:v>0.34606777493606006</x:v>
      </x:c>
      <x:c r="H1264" s="18">
        <x:v>0.29041786117627</x:v>
      </x:c>
      <x:c r="I1264" s="18">
        <x:v>0.50862688713156001</x:v>
      </x:c>
      <x:c r="J1264" s="18">
        <x:v>0.69565830090478997</x:v>
      </x:c>
      <x:c r="K1264" s="21">
        <x:v>0.39836426650964496</x:v>
      </x:c>
      <x:c r="L1264" s="21">
        <x:v>0.40885503921832678</x:v>
      </x:c>
      <x:c r="M1264" s="22">
        <x:v>0.40596398778756138</x:v>
      </x:c>
      <x:c r="N1264" s="22">
        <x:v>0.65359504488823306</x:v>
      </x:c>
      <x:c r="O1264" s="13">
        <x:v>1.4586804132399331</x:v>
      </x:c>
      <x:c r="P1264" s="26" t="n">
        <x:v>1.7275</x:v>
      </x:c>
      <x:c r="Q1264" s="26" t="n">
        <x:v>2.4706</x:v>
      </x:c>
    </x:row>
    <x:row r="1265">
      <x:c r="A1265" s="9">
        <x:v>45736</x:v>
      </x:c>
      <x:c r="B1265" s="8">
        <x:v>78.575813382443002</x:v>
      </x:c>
      <x:c r="C1265" s="8">
        <x:v>54.086265607263996</x:v>
      </x:c>
      <x:c r="D1265" s="8">
        <x:v>34.692307692307999</x:v>
      </x:c>
      <x:c r="E1265" s="8">
        <x:v>230.5078125</x:v>
      </x:c>
      <x:c r="F1265" s="23">
        <x:v>1.9946554979550375</x:v>
      </x:c>
      <x:c r="G1265" s="18">
        <x:v>0.34542838874679999</x:v>
      </x:c>
      <x:c r="H1265" s="18">
        <x:v>0.29250282338632999</x:v>
      </x:c>
      <x:c r="I1265" s="18">
        <x:v>0.50095854301461995</x:v>
      </x:c>
      <x:c r="J1265" s="18">
        <x:v>0.69248884612174</x:v>
      </x:c>
      <x:c r="K1265" s="21">
        <x:v>0.39129229618002803</x:v>
      </x:c>
      <x:c r="L1265" s="21">
        <x:v>0.39974322039604959</x:v>
      </x:c>
      <x:c r="M1265" s="22">
        <x:v>0.40058626602478076</x:v>
      </x:c>
      <x:c r="N1265" s="22">
        <x:v>0.64644292204911746</x:v>
      </x:c>
      <x:c r="O1265" s="13">
        <x:v>1.4547691056628262</x:v>
      </x:c>
      <x:c r="P1265" s="26" t="n">
        <x:v>1.7314</x:v>
      </x:c>
      <x:c r="Q1265" s="26" t="n">
        <x:v>2.4764</x:v>
      </x:c>
    </x:row>
    <x:row r="1266">
      <x:c r="A1266" s="9">
        <x:v>45737</x:v>
      </x:c>
      <x:c r="B1266" s="8">
        <x:v>74.585635359115997</x:v>
      </x:c>
      <x:c r="C1266" s="8">
        <x:v>50.227014755958997</x:v>
      </x:c>
      <x:c r="D1266" s="8">
        <x:v>31.307692307692001</x:v>
      </x:c>
      <x:c r="E1266" s="8">
        <x:v>221.220703125</x:v>
      </x:c>
      <x:c r="F1266" s="23">
        <x:v>1.9433526138694175</x:v>
      </x:c>
      <x:c r="G1266" s="18">
        <x:v>0.33703644501279001</x:v>
      </x:c>
      <x:c r="H1266" s="18">
        <x:v>0.28277299973937997</x:v>
      </x:c>
      <x:c r="I1266" s="18">
        <x:v>0.49352983465132999</x:v>
      </x:c>
      <x:c r="J1266" s="18">
        <x:v>0.68605671731320994</x:v>
      </x:c>
      <x:c r="K1266" s="21">
        <x:v>0.39117443000786745</x:v>
      </x:c>
      <x:c r="L1266" s="21">
        <x:v>0.39710558863170076</x:v>
      </x:c>
      <x:c r="M1266" s="22">
        <x:v>0.40027601284615799</x:v>
      </x:c>
      <x:c r="N1266" s="22">
        <x:v>0.6502008171001743</x:v>
      </x:c>
      <x:c r="O1266" s="13">
        <x:v>1.4327372093754427</x:v>
      </x:c>
      <x:c r="P1266" s="26" t="n">
        <x:v>1.7317</x:v>
      </x:c>
      <x:c r="Q1266" s="26" t="n">
        <x:v>2.4675</x:v>
      </x:c>
    </x:row>
    <x:row r="1267">
      <x:c r="A1267" s="9">
        <x:v>45740</x:v>
      </x:c>
      <x:c r="B1267" s="8">
        <x:v>73.726212400245998</x:v>
      </x:c>
      <x:c r="C1267" s="8">
        <x:v>50.851305334846998</x:v>
      </x:c>
      <x:c r="D1267" s="8">
        <x:v>30.230769230768999</x:v>
      </x:c>
      <x:c r="E1267" s="8">
        <x:v>226.025390625</x:v>
      </x:c>
      <x:c r="F1267" s="23">
        <x:v>1.9520841939771549</x:v>
      </x:c>
      <x:c r="G1267" s="18">
        <x:v>0.31801470588234998</x:v>
      </x:c>
      <x:c r="H1267" s="18">
        <x:v>0.26383459299799999</x:v>
      </x:c>
      <x:c r="I1267" s="18">
        <x:v>0.47483824586628004</x:v>
      </x:c>
      <x:c r="J1267" s="18">
        <x:v>0.67123485537345007</x:v>
      </x:c>
      <x:c r="K1267" s="21">
        <x:v>0.36889772346957339</x:v>
      </x:c>
      <x:c r="L1267" s="21">
        <x:v>0.37492550334062913</x:v>
      </x:c>
      <x:c r="M1267" s="22">
        <x:v>0.37256006222262128</x:v>
      </x:c>
      <x:c r="N1267" s="22">
        <x:v>0.61759198585063912</x:v>
      </x:c>
      <x:c r="O1267" s="13">
        <x:v>1.4272703404863942</x:v>
      </x:c>
      <x:c r="P1267" s="26" t="n">
        <x:v>1.732</x:v>
      </x:c>
      <x:c r="Q1267" s="26" t="n">
        <x:v>2.4647</x:v>
      </x:c>
    </x:row>
    <x:row r="1268">
      <x:c r="A1268" s="9">
        <x:v>45741</x:v>
      </x:c>
      <x:c r="B1268" s="8">
        <x:v>72.866789441375005</x:v>
      </x:c>
      <x:c r="C1268" s="8">
        <x:v>48.410896708286003</x:v>
      </x:c>
      <x:c r="D1268" s="8">
        <x:v>24.692307692307999</x:v>
      </x:c>
      <x:c r="E1268" s="8">
        <x:v>221.03515625</x:v>
      </x:c>
      <x:c r="F1268" s="23">
        <x:v>1.9175128752299224</x:v>
      </x:c>
      <x:c r="G1268" s="18">
        <x:v>0.31745524296674998</x:v>
      </x:c>
      <x:c r="H1268" s="18">
        <x:v>0.26896012509773004</x:v>
      </x:c>
      <x:c r="I1268" s="18">
        <x:v>0.47555715312725</x:v>
      </x:c>
      <x:c r="J1268" s="18">
        <x:v>0.67160773234320004</x:v>
      </x:c>
      <x:c r="K1268" s="21">
        <x:v>0.36241508400075739</x:v>
      </x:c>
      <x:c r="L1268" s="21">
        <x:v>0.36701260804759439</x:v>
      </x:c>
      <x:c r="M1268" s="22">
        <x:v>0.35756449192256601</x:v>
      </x:c>
      <x:c r="N1268" s="22">
        <x:v>0.59759028638530598</x:v>
      </x:c>
      <x:c r="O1268" s="13">
        <x:v>1.4233815985558111</x:v>
      </x:c>
      <x:c r="P1268" s="26" t="n">
        <x:v>1.7339</x:v>
      </x:c>
      <x:c r="Q1268" s="26" t="n">
        <x:v>2.4605</x:v>
      </x:c>
    </x:row>
    <x:row r="1269">
      <x:c r="A1269" s="9">
        <x:v>45742</x:v>
      </x:c>
      <x:c r="B1269" s="8">
        <x:v>73.296500920810004</x:v>
      </x:c>
      <x:c r="C1269" s="8">
        <x:v>49.091940976163002</x:v>
      </x:c>
      <x:c r="D1269" s="8">
        <x:v>24.923076923077002</x:v>
      </x:c>
      <x:c r="E1269" s="8">
        <x:v>220.732421875</x:v>
      </x:c>
      <x:c r="F1269" s="23">
        <x:v>1.9201098517376249</x:v>
      </x:c>
      <x:c r="G1269" s="18">
        <x:v>0.31713554987212</x:v>
      </x:c>
      <x:c r="H1269" s="18">
        <x:v>0.27008947962817997</x:v>
      </x:c>
      <x:c r="I1269" s="18">
        <x:v>0.47196261682242996</x:v>
      </x:c>
      <x:c r="J1269" s="18">
        <x:v>0.67412465235202002</x:v>
      </x:c>
      <x:c r="K1269" s="21">
        <x:v>0.35828976797514756</x:v>
      </x:c>
      <x:c r="L1269" s="21">
        <x:v>0.36209702157768775</x:v>
      </x:c>
      <x:c r="M1269" s="22">
        <x:v>0.34618854203976945</x:v>
      </x:c>
      <x:c r="N1269" s="22">
        <x:v>0.58716515817913462</x:v>
      </x:c>
      <x:c r="O1269" s="13">
        <x:v>1.4291937309177312</x:v>
      </x:c>
      <x:c r="P1269" s="26" t="n">
        <x:v>1.7352</x:v>
      </x:c>
      <x:c r="Q1269" s="26" t="n">
        <x:v>2.4711</x:v>
      </x:c>
    </x:row>
    <x:row r="1270">
      <x:c r="A1270" s="9">
        <x:v>45743</x:v>
      </x:c>
      <x:c r="B1270" s="8">
        <x:v>73.726212400245998</x:v>
      </x:c>
      <x:c r="C1270" s="8">
        <x:v>48.921679909193998</x:v>
      </x:c>
      <x:c r="D1270" s="8">
        <x:v>24.153846153846001</x:v>
      </x:c>
      <x:c r="E1270" s="8">
        <x:v>221.650390625</x:v>
      </x:c>
      <x:c r="F1270" s="23">
        <x:v>1.921130322720715</x:v>
      </x:c>
      <x:c r="G1270" s="18">
        <x:v>0.31625639386189003</x:v>
      </x:c>
      <x:c r="H1270" s="18">
        <x:v>0.26991573277733999</x:v>
      </x:c>
      <x:c r="I1270" s="18">
        <x:v>0.46980589503954001</x:v>
      </x:c>
      <x:c r="J1270" s="18">
        <x:v>0.67235348643703996</x:v>
      </x:c>
      <x:c r="K1270" s="21">
        <x:v>0.36347587955020022</x:v>
      </x:c>
      <x:c r="L1270" s="21">
        <x:v>0.36893088569439558</x:v>
      </x:c>
      <x:c r="M1270" s="22">
        <x:v>0.36273537823292812</x:v>
      </x:c>
      <x:c r="N1270" s="22">
        <x:v>0.61007619574851524</x:v>
      </x:c>
      <x:c r="O1270" s="13">
        <x:v>1.4280489874192734</x:v>
      </x:c>
      <x:c r="P1270" s="26" t="n">
        <x:v>1.7356</x:v>
      </x:c>
      <x:c r="Q1270" s="26" t="n">
        <x:v>2.476</x:v>
      </x:c>
    </x:row>
    <x:row r="1271">
      <x:c r="A1271" s="9">
        <x:v>45744</x:v>
      </x:c>
      <x:c r="B1271" s="8">
        <x:v>73.112338858195002</x:v>
      </x:c>
      <x:c r="C1271" s="8">
        <x:v>47.502837684448998</x:v>
      </x:c>
      <x:c r="D1271" s="8">
        <x:v>23.615384615385</x:v>
      </x:c>
      <x:c r="E1271" s="8">
        <x:v>220.439453125</x:v>
      </x:c>
      <x:c r="F1271" s="23">
        <x:v>1.9116750357075725</x:v>
      </x:c>
      <x:c r="G1271" s="18">
        <x:v>0.31785485933503999</x:v>
      </x:c>
      <x:c r="H1271" s="18">
        <x:v>0.27443315089914</x:v>
      </x:c>
      <x:c r="I1271" s="18">
        <x:v>0.47184279894559999</x:v>
      </x:c>
      <x:c r="J1271" s="18">
        <x:v>0.67412465235202002</x:v>
      </x:c>
      <x:c r="K1271" s="21">
        <x:v>0.36088282376267378</x:v>
      </x:c>
      <x:c r="L1271" s="21">
        <x:v>0.36749217745930052</x:v>
      </x:c>
      <x:c r="M1271" s="22">
        <x:v>0.35932259326808813</x:v>
      </x:c>
      <x:c r="N1271" s="22">
        <x:v>0.59843884333232578</x:v>
      </x:c>
      <x:c r="O1271" s="13">
        <x:v>1.4175192961765273</x:v>
      </x:c>
      <x:c r="P1271" s="26" t="n">
        <x:v>1.7357</x:v>
      </x:c>
      <x:c r="Q1271" s="26" t="n">
        <x:v>2.5159</x:v>
      </x:c>
    </x:row>
    <x:row r="1272">
      <x:c r="A1272" s="9">
        <x:v>45747</x:v>
      </x:c>
      <x:c r="B1272" s="8">
        <x:v>74.462860650706006</x:v>
      </x:c>
      <x:c r="C1272" s="8">
        <x:v>47.275822928490001</x:v>
      </x:c>
      <x:c r="D1272" s="8">
        <x:v>25.384615384615</x:v>
      </x:c>
      <x:c r="E1272" s="8">
        <x:v>221.708984375</x:v>
      </x:c>
      <x:c r="F1272" s="23">
        <x:v>1.9220807083470275</x:v>
      </x:c>
      <x:c r="G1272" s="18">
        <x:v>0.31226023017902999</x:v>
      </x:c>
      <x:c r="H1272" s="18">
        <x:v>0.26765702371645</x:v>
      </x:c>
      <x:c r="I1272" s="18">
        <x:v>0.46513299784327999</x:v>
      </x:c>
      <x:c r="J1272" s="18">
        <x:v>0.66321799913481994</x:v>
      </x:c>
      <x:c r="K1272" s="21">
        <x:v>0.34921407271880534</x:v>
      </x:c>
      <x:c r="L1272" s="21">
        <x:v>0.35502337275512685</x:v>
      </x:c>
      <x:c r="M1272" s="22">
        <x:v>0.34412018751562456</x:v>
      </x:c>
      <x:c r="N1272" s="22">
        <x:v>0.58352848554908054</x:v>
      </x:c>
      <x:c r="O1272" s="13">
        <x:v>1.4075338267212985</x:v>
      </x:c>
      <x:c r="P1272" s="26" t="n">
        <x:v>1.7363</x:v>
      </x:c>
      <x:c r="Q1272" s="26" t="n">
        <x:v>2.5489</x:v>
      </x:c>
    </x:row>
    <x:row r="1273">
      <x:c r="A1273" s="9">
        <x:v>45748</x:v>
      </x:c>
      <x:c r="B1273" s="8">
        <x:v>74.217311233885994</x:v>
      </x:c>
      <x:c r="C1273" s="8">
        <x:v>46.992054483540997</x:v>
      </x:c>
      <x:c r="D1273" s="8">
        <x:v>24.307692307692001</x:v>
      </x:c>
      <x:c r="E1273" s="8">
        <x:v>219.560546875</x:v>
      </x:c>
      <x:c r="F1273" s="23">
        <x:v>1.9126940122502976</x:v>
      </x:c>
      <x:c r="G1273" s="18">
        <x:v>0.30171035805627</x:v>
      </x:c>
      <x:c r="H1273" s="18">
        <x:v>0.25992528885414001</x:v>
      </x:c>
      <x:c r="I1273" s="18">
        <x:v>0.45674574646537003</x:v>
      </x:c>
      <x:c r="J1273" s="18">
        <x:v>0.65026052227532005</x:v>
      </x:c>
      <x:c r="K1273" s="21">
        <x:v>0.3388418495687</x:v>
      </x:c>
      <x:c r="L1273" s="21">
        <x:v>0.3468706927562506</x:v>
      </x:c>
      <x:c r="M1273" s="22">
        <x:v>0.3365706935024948</x:v>
      </x:c>
      <x:c r="N1273" s="22">
        <x:v>0.56934546229184191</x:v>
      </x:c>
      <x:c r="O1273" s="13">
        <x:v>1.4143769353684852</x:v>
      </x:c>
      <x:c r="P1273" s="26" t="n">
        <x:v>1.7369</x:v>
      </x:c>
      <x:c r="Q1273" s="26" t="n">
        <x:v>2.5668</x:v>
      </x:c>
    </x:row>
    <x:row r="1274">
      <x:c r="A1274" s="9">
        <x:v>45749</x:v>
      </x:c>
      <x:c r="B1274" s="8">
        <x:v>74.524248004911001</x:v>
      </x:c>
      <x:c r="C1274" s="8">
        <x:v>47.105561861520997</x:v>
      </x:c>
      <x:c r="D1274" s="8">
        <x:v>26</x:v>
      </x:c>
      <x:c r="E1274" s="8">
        <x:v>219.66796875</x:v>
      </x:c>
      <x:c r="F1274" s="23">
        <x:v>1.91824444654108</x:v>
      </x:c>
      <x:c r="G1274" s="18">
        <x:v>0.30171035805627</x:v>
      </x:c>
      <x:c r="H1274" s="18">
        <x:v>0.25949092172703997</x:v>
      </x:c>
      <x:c r="I1274" s="18">
        <x:v>0.46393481907501</x:v>
      </x:c>
      <x:c r="J1274" s="18">
        <x:v>0.66349765693928997</x:v>
      </x:c>
      <x:c r="K1274" s="21">
        <x:v>0.34768181248072172</x:v>
      </x:c>
      <x:c r="L1274" s="21">
        <x:v>0.35538304981389479</x:v>
      </x:c>
      <x:c r="M1274" s="22">
        <x:v>0.34463727614665562</x:v>
      </x:c>
      <x:c r="N1274" s="22">
        <x:v>0.57867958870899816</x:v>
      </x:c>
      <x:c r="O1274" s="13">
        <x:v>1.4182528442708442</x:v>
      </x:c>
      <x:c r="P1274" s="26" t="n">
        <x:v>1.7395</x:v>
      </x:c>
      <x:c r="Q1274" s="26" t="n">
        <x:v>2.5563</x:v>
      </x:c>
    </x:row>
    <x:row r="1275">
      <x:c r="A1275" s="9">
        <x:v>45750</x:v>
      </x:c>
      <x:c r="B1275" s="8">
        <x:v>73.542050337630002</x:v>
      </x:c>
      <x:c r="C1275" s="8">
        <x:v>43.530079455165001</x:v>
      </x:c>
      <x:c r="D1275" s="8">
        <x:v>26.076923076922998</x:v>
      </x:c>
      <x:c r="E1275" s="8">
        <x:v>203.974609375</x:v>
      </x:c>
      <x:c r="F1275" s="23">
        <x:v>1.8678091556117953</x:v>
      </x:c>
      <x:c r="G1275" s="18">
        <x:v>0.30402813299233</x:v>
      </x:c>
      <x:c r="H1275" s="18">
        <x:v>0.25975154200329997</x:v>
      </x:c>
      <x:c r="I1275" s="18">
        <x:v>0.46609154085790006</x:v>
      </x:c>
      <x:c r="J1275" s="18">
        <x:v>0.66620101543299004</x:v>
      </x:c>
      <x:c r="K1275" s="21">
        <x:v>0.35216072702281265</x:v>
      </x:c>
      <x:c r="L1275" s="21">
        <x:v>0.36053842098966604</x:v>
      </x:c>
      <x:c r="M1275" s="22">
        <x:v>0.34960132700460944</x:v>
      </x:c>
      <x:c r="N1275" s="22">
        <x:v>0.5876500478631459</x:v>
      </x:c>
      <x:c r="O1275" s="13">
        <x:v>1.4041196387809496</x:v>
      </x:c>
      <x:c r="P1275" s="26" t="n">
        <x:v>1.7465</x:v>
      </x:c>
      <x:c r="Q1275" s="26" t="n">
        <x:v>2.5769</x:v>
      </x:c>
    </x:row>
    <x:row r="1276">
      <x:c r="A1276" s="9">
        <x:v>45754</x:v>
      </x:c>
      <x:c r="B1276" s="8">
        <x:v>62.553713934929</x:v>
      </x:c>
      <x:c r="C1276" s="8">
        <x:v>31.271282633371001</x:v>
      </x:c>
      <x:c r="D1276" s="8">
        <x:v>14.076923076923</x:v>
      </x:c>
      <x:c r="E1276" s="8">
        <x:v>170.654296875</x:v>
      </x:c>
      <x:c r="F1276" s="23">
        <x:v>1.6963905413005576</x:v>
      </x:c>
      <x:c r="G1276" s="18">
        <x:v>0.30075127877238</x:v>
      </x:c>
      <x:c r="H1276" s="18">
        <x:v>0.25106419946138003</x:v>
      </x:c>
      <x:c r="I1276" s="18">
        <x:v>0.45075485262401005</x:v>
      </x:c>
      <x:c r="J1276" s="18">
        <x:v>0.65044696083735998</x:v>
      </x:c>
      <x:c r="K1276" s="21">
        <x:v>0.33754532167493712</x:v>
      </x:c>
      <x:c r="L1276" s="21">
        <x:v>0.34675080040332418</x:v>
      </x:c>
      <x:c r="M1276" s="22">
        <x:v>0.33357157944248161</x:v>
      </x:c>
      <x:c r="N1276" s="22">
        <x:v>0.56207211703172333</x:v>
      </x:c>
      <x:c r="O1276" s="13">
        <x:v>1.2629233433035716</x:v>
      </x:c>
      <x:c r="P1276" s="26" t="n">
        <x:v>1.7532</x:v>
      </x:c>
      <x:c r="Q1276" s="26" t="n">
        <x:v>2.4955</x:v>
      </x:c>
    </x:row>
    <x:row r="1277">
      <x:c r="A1277" s="9">
        <x:v>45755</x:v>
      </x:c>
      <x:c r="B1277" s="8">
        <x:v>62.124002455494001</x:v>
      </x:c>
      <x:c r="C1277" s="8">
        <x:v>29.682179341657001</x:v>
      </x:c>
      <x:c r="D1277" s="8">
        <x:v>11.769230769230999</x:v>
      </x:c>
      <x:c r="E1277" s="8">
        <x:v>157.05078125</x:v>
      </x:c>
      <x:c r="F1277" s="23">
        <x:v>1.6515654845409551</x:v>
      </x:c>
      <x:c r="G1277" s="18">
        <x:v>0.19940856777494001</x:v>
      </x:c>
      <x:c r="H1277" s="18">
        <x:v>0.15732777343411</x:v>
      </x:c>
      <x:c r="I1277" s="18">
        <x:v>0.31619937694703998</x:v>
      </x:c>
      <x:c r="J1277" s="18">
        <x:v>0.49216066094155003</x:v>
      </x:c>
      <x:c r="K1277" s="21">
        <x:v>0.19587018273827184</x:v>
      </x:c>
      <x:c r="L1277" s="21">
        <x:v>0.1913703110128897</x:v>
      </x:c>
      <x:c r="M1277" s="22">
        <x:v>0.17772106604815918</x:v>
      </x:c>
      <x:c r="N1277" s="22">
        <x:v>0.37332880753161257</x:v>
      </x:c>
      <x:c r="O1277" s="13">
        <x:v>1.2669271920056213</x:v>
      </x:c>
      <x:c r="P1277" s="26" t="n">
        <x:v>1.7502</x:v>
      </x:c>
      <x:c r="Q1277" s="26" t="n">
        <x:v>2.5039</x:v>
      </x:c>
    </x:row>
    <x:row r="1278">
      <x:c r="A1278" s="9">
        <x:v>45756</x:v>
      </x:c>
      <x:c r="B1278" s="8">
        <x:v>65.500306936770997</x:v>
      </x:c>
      <x:c r="C1278" s="8">
        <x:v>33.825198637911001</x:v>
      </x:c>
      <x:c r="D1278" s="8">
        <x:v>15.461538461538</x:v>
      </x:c>
      <x:c r="E1278" s="8">
        <x:v>160.68359375</x:v>
      </x:c>
      <x:c r="F1278" s="23">
        <x:v>1.68867659446555</x:v>
      </x:c>
      <x:c r="G1278" s="18">
        <x:v>0.21611253196930999</x:v>
      </x:c>
      <x:c r="H1278" s="18">
        <x:v>0.17861176266179998</x:v>
      </x:c>
      <x:c r="I1278" s="18">
        <x:v>0.32266954229570999</x:v>
      </x:c>
      <x:c r="J1278" s="18">
        <x:v>0.50977910069459997</x:v>
      </x:c>
      <x:c r="K1278" s="21">
        <x:v>0.19504511953314996</x:v>
      </x:c>
      <x:c r="L1278" s="21">
        <x:v>0.19844395983544816</x:v>
      </x:c>
      <x:c r="M1278" s="22">
        <x:v>0.16603486298673964</x:v>
      </x:c>
      <x:c r="N1278" s="22">
        <x:v>0.34872065606821279</x:v>
      </x:c>
      <x:c r="O1278" s="13">
        <x:v>1.2909395680743447</x:v>
      </x:c>
      <x:c r="P1278" s="26" t="n">
        <x:v>1.7506</x:v>
      </x:c>
      <x:c r="Q1278" s="26" t="n">
        <x:v>2.5405</x:v>
      </x:c>
    </x:row>
    <x:row r="1279">
      <x:c r="A1279" s="9">
        <x:v>45757</x:v>
      </x:c>
      <x:c r="B1279" s="8">
        <x:v>67.648864333947003</x:v>
      </x:c>
      <x:c r="C1279" s="8">
        <x:v>35.811577752554001</x:v>
      </x:c>
      <x:c r="D1279" s="8">
        <x:v>19.307692307692001</x:v>
      </x:c>
      <x:c r="E1279" s="8">
        <x:v>171.513671875</x:v>
      </x:c>
      <x:c r="F1279" s="23">
        <x:v>1.7357045156729825</x:v>
      </x:c>
      <x:c r="G1279" s="18">
        <x:v>0.23473465473145999</x:v>
      </x:c>
      <x:c r="H1279" s="18">
        <x:v>0.18721223177830001</x:v>
      </x:c>
      <x:c r="I1279" s="18">
        <x:v>0.34579439252336003</x:v>
      </x:c>
      <x:c r="J1279" s="18">
        <x:v>0.53793131654076998</x:v>
      </x:c>
      <x:c r="K1279" s="21">
        <x:v>0.22132927592489393</x:v>
      </x:c>
      <x:c r="L1279" s="21">
        <x:v>0.22386113865548718</x:v>
      </x:c>
      <x:c r="M1279" s="22">
        <x:v>0.1979909403847806</x:v>
      </x:c>
      <x:c r="N1279" s="22">
        <x:v>0.37866259405570624</x:v>
      </x:c>
      <x:c r="O1279" s="13">
        <x:v>1.3191043533329463</x:v>
      </x:c>
      <x:c r="P1279" s="26" t="n">
        <x:v>1.7503</x:v>
      </x:c>
      <x:c r="Q1279" s="26" t="n">
        <x:v>2.5839</x:v>
      </x:c>
    </x:row>
    <x:row r="1280">
      <x:c r="A1280" s="9">
        <x:v>45758</x:v>
      </x:c>
      <x:c r="B1280" s="8">
        <x:v>71.516267648864002</x:v>
      </x:c>
      <x:c r="C1280" s="8">
        <x:v>40.295119182747001</x:v>
      </x:c>
      <x:c r="D1280" s="8">
        <x:v>20.923076923077002</x:v>
      </x:c>
      <x:c r="E1280" s="8">
        <x:v>179.970703125</x:v>
      </x:c>
      <x:c r="F1280" s="23">
        <x:v>1.7817629171992202</x:v>
      </x:c>
      <x:c r="G1280" s="18">
        <x:v>0.25287723785166</x:v>
      </x:c>
      <x:c r="H1280" s="18">
        <x:v>0.20632438537052</x:v>
      </x:c>
      <x:c r="I1280" s="18">
        <x:v>0.36987778576563995</x:v>
      </x:c>
      <x:c r="J1280" s="18">
        <x:v>0.56766825981704994</x:v>
      </x:c>
      <x:c r="K1280" s="21">
        <x:v>0.25008862193200398</x:v>
      </x:c>
      <x:c r="L1280" s="21">
        <x:v>0.25227562629864431</x:v>
      </x:c>
      <x:c r="M1280" s="22">
        <x:v>0.2333598027476611</x:v>
      </x:c>
      <x:c r="N1280" s="22">
        <x:v>0.42036310688039191</x:v>
      </x:c>
      <x:c r="O1280" s="13">
        <x:v>1.3304572415519067</x:v>
      </x:c>
      <x:c r="P1280" s="26" t="n">
        <x:v>1.7505</x:v>
      </x:c>
      <x:c r="Q1280" s="26" t="n">
        <x:v>2.6377</x:v>
      </x:c>
    </x:row>
    <x:row r="1281">
      <x:c r="A1281" s="9">
        <x:v>45761</x:v>
      </x:c>
      <x:c r="B1281" s="8">
        <x:v>73.296500920810004</x:v>
      </x:c>
      <x:c r="C1281" s="8">
        <x:v>40.749148694665003</x:v>
      </x:c>
      <x:c r="D1281" s="8">
        <x:v>23.461538461538002</x:v>
      </x:c>
      <x:c r="E1281" s="8">
        <x:v>181.796875</x:v>
      </x:c>
      <x:c r="F1281" s="23">
        <x:v>1.7982601576925323</x:v>
      </x:c>
      <x:c r="G1281" s="18">
        <x:v>0.26198849104859001</x:v>
      </x:c>
      <x:c r="H1281" s="18">
        <x:v>0.21240552514986</x:v>
      </x:c>
      <x:c r="I1281" s="18">
        <x:v>0.38090103043374002</x:v>
      </x:c>
      <x:c r="J1281" s="18">
        <x:v>0.57540545825121003</x:v>
      </x:c>
      <x:c r="K1281" s="21">
        <x:v>0.26364323173043713</x:v>
      </x:c>
      <x:c r="L1281" s="21">
        <x:v>0.26642292394376121</x:v>
      </x:c>
      <x:c r="M1281" s="22">
        <x:v>0.25052714529806552</x:v>
      </x:c>
      <x:c r="N1281" s="22">
        <x:v>0.43236412655958989</x:v>
      </x:c>
      <x:c r="O1281" s="13">
        <x:v>1.346682570437056</x:v>
      </x:c>
      <x:c r="P1281" s="26" t="n">
        <x:v>1.7504</x:v>
      </x:c>
      <x:c r="Q1281" s="26" t="n">
        <x:v>2.6563</x:v>
      </x:c>
    </x:row>
    <x:row r="1282">
      <x:c r="A1282" s="9">
        <x:v>45762</x:v>
      </x:c>
      <x:c r="B1282" s="8">
        <x:v>74.340085942296</x:v>
      </x:c>
      <x:c r="C1282" s="8">
        <x:v>39.330306469920998</x:v>
      </x:c>
      <x:c r="D1282" s="8">
        <x:v>22.384615384615</x:v>
      </x:c>
      <x:c r="E1282" s="8">
        <x:v>178.28125</x:v>
      </x:c>
      <x:c r="F1282" s="23">
        <x:v>1.78584064449208</x:v>
      </x:c>
      <x:c r="G1282" s="18">
        <x:v>0.26838235294118001</x:v>
      </x:c>
      <x:c r="H1282" s="18">
        <x:v>0.21900790548170998</x:v>
      </x:c>
      <x:c r="I1282" s="18">
        <x:v>0.39120536784088</x:v>
      </x:c>
      <x:c r="J1282" s="18">
        <x:v>0.58910868912738001</x:v>
      </x:c>
      <x:c r="K1282" s="21">
        <x:v>0.28450554420280794</x:v>
      </x:c>
      <x:c r="L1282" s="21">
        <x:v>0.28440677688246807</x:v>
      </x:c>
      <x:c r="M1282" s="22">
        <x:v>0.27441664005193545</x:v>
      </x:c>
      <x:c r="N1282" s="22">
        <x:v>0.4624272869680861</x:v>
      </x:c>
      <x:c r="O1282" s="13">
        <x:v>1.3456907380901439</x:v>
      </x:c>
      <x:c r="P1282" s="26" t="n">
        <x:v>1.7504</x:v>
      </x:c>
      <x:c r="Q1282" s="26" t="n">
        <x:v>2.6579</x:v>
      </x:c>
    </x:row>
    <x:row r="1283">
      <x:c r="A1283" s="9">
        <x:v>45763</x:v>
      </x:c>
      <x:c r="B1283" s="8">
        <x:v>74.033149171271006</x:v>
      </x:c>
      <x:c r="C1283" s="8">
        <x:v>38.592508513052998</x:v>
      </x:c>
      <x:c r="D1283" s="8">
        <x:v>19.076923076922998</x:v>
      </x:c>
      <x:c r="E1283" s="8">
        <x:v>173.193359375</x:v>
      </x:c>
      <x:c r="F1283" s="23">
        <x:v>1.7622398503406176</x:v>
      </x:c>
      <x:c r="G1283" s="18">
        <x:v>0.26806265984654998</x:v>
      </x:c>
      <x:c r="H1283" s="18">
        <x:v>0.22187472852054999</x:v>
      </x:c>
      <x:c r="I1283" s="18">
        <x:v>0.38653247064461999</x:v>
      </x:c>
      <x:c r="J1283" s="18">
        <x:v>0.58668498843816996</x:v>
      </x:c>
      <x:c r="K1283" s="21">
        <x:v>0.28061596052151838</x:v>
      </x:c>
      <x:c r="L1283" s="21">
        <x:v>0.27913151335378084</x:v>
      </x:c>
      <x:c r="M1283" s="22">
        <x:v>0.27534739958780374</x:v>
      </x:c>
      <x:c r="N1283" s="22">
        <x:v>0.46727618380815805</x:v>
      </x:c>
      <x:c r="O1283" s="13">
        <x:v>1.3315044070968487</x:v>
      </x:c>
      <x:c r="P1283" s="26" t="n">
        <x:v>1.7513</x:v>
      </x:c>
      <x:c r="Q1283" s="26" t="n">
        <x:v>2.7215</x:v>
      </x:c>
    </x:row>
    <x:row r="1284">
      <x:c r="A1284" s="9">
        <x:v>45764</x:v>
      </x:c>
      <x:c r="B1284" s="8">
        <x:v>75.997544505831996</x:v>
      </x:c>
      <x:c r="C1284" s="8">
        <x:v>39.443813847900003</x:v>
      </x:c>
      <x:c r="D1284" s="8">
        <x:v>19.461538461538002</x:v>
      </x:c>
      <x:c r="E1284" s="8">
        <x:v>171.337890625</x:v>
      </x:c>
      <x:c r="F1284" s="23">
        <x:v>1.765601968600675</x:v>
      </x:c>
      <x:c r="G1284" s="18">
        <x:v>0.26398657289003002</x:v>
      </x:c>
      <x:c r="H1284" s="18">
        <x:v>0.21935539918339</x:v>
      </x:c>
      <x:c r="I1284" s="18">
        <x:v>0.37251377905583999</x:v>
      </x:c>
      <x:c r="J1284" s="18">
        <x:v>0.57363429233622998</x:v>
      </x:c>
      <x:c r="K1284" s="21">
        <x:v>0.263996830246918</x:v>
      </x:c>
      <x:c r="L1284" s="21">
        <x:v>0.26426486159111651</x:v>
      </x:c>
      <x:c r="M1284" s="22">
        <x:v>0.25476727207255934</x:v>
      </x:c>
      <x:c r="N1284" s="22">
        <x:v>0.43951624939870548</x:v>
      </x:c>
      <x:c r="O1284" s="13">
        <x:v>1.3342885544124696</x:v>
      </x:c>
      <x:c r="P1284" s="26" t="n">
        <x:v>1.7502</x:v>
      </x:c>
      <x:c r="Q1284" s="26" t="n">
        <x:v>2.7384</x:v>
      </x:c>
    </x:row>
    <x:row r="1285">
      <x:c r="A1285" s="9">
        <x:v>45765</x:v>
      </x:c>
      <x:c r="B1285" s="8">
        <x:v>74.155923879680998</x:v>
      </x:c>
      <x:c r="C1285" s="8">
        <x:v>38.251986379115003</x:v>
      </x:c>
      <x:c r="D1285" s="8">
        <x:v>19.384615384615</x:v>
      </x:c>
      <x:c r="E1285" s="8">
        <x:v>174.482421875</x:v>
      </x:c>
      <x:c r="F1285" s="23">
        <x:v>1.7656873687960273</x:v>
      </x:c>
      <x:c r="G1285" s="18">
        <x:v>0.26382672634270998</x:v>
      </x:c>
      <x:c r="H1285" s="18">
        <x:v>0.21779167752584003</x:v>
      </x:c>
      <x:c r="I1285" s="18">
        <x:v>0.37323268631680001</x:v>
      </x:c>
      <x:c r="J1285" s="18">
        <x:v>0.57521901968917</x:v>
      </x:c>
      <x:c r="K1285" s="21">
        <x:v>0.26706135072308523</x:v>
      </x:c>
      <x:c r="L1285" s="21">
        <x:v>0.2660632468849875</x:v>
      </x:c>
      <x:c r="M1285" s="22">
        <x:v>0.26262701926431165</x:v>
      </x:c>
      <x:c r="N1285" s="22">
        <x:v>0.44848670855285322</x:v>
      </x:c>
      <x:c r="O1285" s="13">
        <x:v>1.3370337083875892</x:v>
      </x:c>
      <x:c r="P1285" s="26" t="n">
        <x:v>1.7502</x:v>
      </x:c>
      <x:c r="Q1285" s="26" t="n">
        <x:v>2.7456</x:v>
      </x:c>
    </x:row>
    <x:row r="1286">
      <x:c r="A1286" s="9">
        <x:v>45768</x:v>
      </x:c>
      <x:c r="B1286" s="8">
        <x:v>76.243093922651994</x:v>
      </x:c>
      <x:c r="C1286" s="8">
        <x:v>40.465380249715999</x:v>
      </x:c>
      <x:c r="D1286" s="8">
        <x:v>24.307692307692001</x:v>
      </x:c>
      <x:c r="E1286" s="8">
        <x:v>181.162109375</x:v>
      </x:c>
      <x:c r="F1286" s="23">
        <x:v>1.8054456896376501</x:v>
      </x:c>
      <x:c r="G1286" s="18">
        <x:v>0.26862212276215003</x:v>
      </x:c>
      <x:c r="H1286" s="18">
        <x:v>0.22152723481887002</x:v>
      </x:c>
      <x:c r="I1286" s="18">
        <x:v>0.37622813323748</x:v>
      </x:c>
      <x:c r="J1286" s="18">
        <x:v>0.58099861372346995</x:v>
      </x:c>
      <x:c r="K1286" s="21">
        <x:v>0.2690650756498103</x:v>
      </x:c>
      <x:c r="L1286" s="21">
        <x:v>0.26714227806130886</x:v>
      </x:c>
      <x:c r="M1286" s="22">
        <x:v>0.26335094334776166</x:v>
      </x:c>
      <x:c r="N1286" s="22">
        <x:v>0.44933526549986258</x:v>
      </x:c>
      <x:c r="O1286" s="13">
        <x:v>1.3601408783101352</x:v>
      </x:c>
      <x:c r="P1286" s="26" t="n">
        <x:v>1.7493</x:v>
      </x:c>
      <x:c r="Q1286" s="26" t="n">
        <x:v>2.7974</x:v>
      </x:c>
    </x:row>
    <x:row r="1287">
      <x:c r="A1287" s="9">
        <x:v>45769</x:v>
      </x:c>
      <x:c r="B1287" s="8">
        <x:v>75.506445672192001</x:v>
      </x:c>
      <x:c r="C1287" s="8">
        <x:v>39.784335981839</x:v>
      </x:c>
      <x:c r="D1287" s="8">
        <x:v>21.076923076922998</x:v>
      </x:c>
      <x:c r="E1287" s="8">
        <x:v>177.32421875</x:v>
      </x:c>
      <x:c r="F1287" s="23">
        <x:v>1.7842298087023849</x:v>
      </x:c>
      <x:c r="G1287" s="18">
        <x:v>0.28053069053708002</x:v>
      </x:c>
      <x:c r="H1287" s="18">
        <x:v>0.22908522283034</x:v>
      </x:c>
      <x:c r="I1287" s="18">
        <x:v>0.40067098011023</x:v>
      </x:c>
      <x:c r="J1287" s="18">
        <x:v>0.60010856158701997</x:v>
      </x:c>
      <x:c r="K1287" s="21">
        <x:v>0.29770655548475999</x:v>
      </x:c>
      <x:c r="L1287" s="21">
        <x:v>0.2936384880576719</x:v>
      </x:c>
      <x:c r="M1287" s="22">
        <x:v>0.2941694257575258</x:v>
      </x:c>
      <x:c r="N1287" s="22">
        <x:v>0.48521710211645375</x:v>
      </x:c>
      <x:c r="O1287" s="13">
        <x:v>1.3605859343919358</x:v>
      </x:c>
      <x:c r="P1287" s="26" t="n">
        <x:v>1.7502</x:v>
      </x:c>
      <x:c r="Q1287" s="26" t="n">
        <x:v>2.8684</x:v>
      </x:c>
    </x:row>
    <x:row r="1288">
      <x:c r="A1288" s="9">
        <x:v>45770</x:v>
      </x:c>
      <x:c r="B1288" s="8">
        <x:v>77.041129527316997</x:v>
      </x:c>
      <x:c r="C1288" s="8">
        <x:v>40.635641316685998</x:v>
      </x:c>
      <x:c r="D1288" s="8">
        <x:v>22.307692307692001</x:v>
      </x:c>
      <x:c r="E1288" s="8">
        <x:v>187.216796875</x:v>
      </x:c>
      <x:c r="F1288" s="23">
        <x:v>1.8180031500667373</x:v>
      </x:c>
      <x:c r="G1288" s="18">
        <x:v>0.27869245524296998</x:v>
      </x:c>
      <x:c r="H1288" s="18">
        <x:v>0.23151767874206999</x:v>
      </x:c>
      <x:c r="I1288" s="18">
        <x:v>0.39575844716031999</x:v>
      </x:c>
      <x:c r="J1288" s="18">
        <x:v>0.59954924605522997</x:v>
      </x:c>
      <x:c r="K1288" s="21">
        <x:v>0.30230333619901106</x:v>
      </x:c>
      <x:c r="L1288" s="21">
        <x:v>0.29735515099833609</x:v>
      </x:c>
      <x:c r="M1288" s="22">
        <x:v>0.29344550167407624</x:v>
      </x:c>
      <x:c r="N1288" s="22">
        <x:v>0.48606565906347354</x:v>
      </x:c>
      <x:c r="O1288" s="13">
        <x:v>1.3726215031313438</x:v>
      </x:c>
      <x:c r="P1288" s="26" t="n">
        <x:v>1.749</x:v>
      </x:c>
      <x:c r="Q1288" s="26" t="n">
        <x:v>2.7477</x:v>
      </x:c>
    </x:row>
    <x:row r="1289">
      <x:c r="A1289" s="9">
        <x:v>45771</x:v>
      </x:c>
      <x:c r="B1289" s="8">
        <x:v>75.874769797422005</x:v>
      </x:c>
      <x:c r="C1289" s="8">
        <x:v>39.330306469920998</x:v>
      </x:c>
      <x:c r="D1289" s="8">
        <x:v>20.153846153846001</x:v>
      </x:c>
      <x:c r="E1289" s="8">
        <x:v>184.306640625</x:v>
      </x:c>
      <x:c r="F1289" s="23">
        <x:v>1.7991639076154726</x:v>
      </x:c>
      <x:c r="G1289" s="18">
        <x:v>0.28820332480818001</x:v>
      </x:c>
      <x:c r="H1289" s="18">
        <x:v>0.23768569194683001</x:v>
      </x:c>
      <x:c r="I1289" s="18">
        <x:v>0.40198897675532996</x:v>
      </x:c>
      <x:c r="J1289" s="18">
        <x:v>0.60710000592735003</x:v>
      </x:c>
      <x:c r="K1289" s="21">
        <x:v>0.31090756676671227</x:v>
      </x:c>
      <x:c r="L1289" s="21">
        <x:v>0.30574761570306586</x:v>
      </x:c>
      <x:c r="M1289" s="22">
        <x:v>0.3180589205113955</x:v>
      </x:c>
      <x:c r="N1289" s="22">
        <x:v>0.51127992263188737</x:v>
      </x:c>
      <x:c r="O1289" s="13">
        <x:v>1.3651177737440991</x:v>
      </x:c>
      <x:c r="P1289" s="26" t="n">
        <x:v>1.7489</x:v>
      </x:c>
      <x:c r="Q1289" s="26" t="n">
        <x:v>2.7632</x:v>
      </x:c>
    </x:row>
    <x:row r="1290">
      <x:c r="A1290" s="9">
        <x:v>45772</x:v>
      </x:c>
      <x:c r="B1290" s="8">
        <x:v>74.769797421730999</x:v>
      </x:c>
      <x:c r="C1290" s="8">
        <x:v>39.727582292849</x:v>
      </x:c>
      <x:c r="D1290" s="8">
        <x:v>21.230769230768999</x:v>
      </x:c>
      <x:c r="E1290" s="8">
        <x:v>189.19921875</x:v>
      </x:c>
      <x:c r="F1290" s="23">
        <x:v>1.8123184192383726</x:v>
      </x:c>
      <x:c r="G1290" s="18">
        <x:v>0.28468670076725999</x:v>
      </x:c>
      <x:c r="H1290" s="18">
        <x:v>0.23829380592477001</x:v>
      </x:c>
      <x:c r="I1290" s="18">
        <x:v>0.39432063263838996</x:v>
      </x:c>
      <x:c r="J1290" s="18">
        <x:v>0.60458308591852994</x:v>
      </x:c>
      <x:c r="K1290" s="21">
        <x:v>0.30147827299388918</x:v>
      </x:c>
      <x:c r="L1290" s="21">
        <x:v>0.29507719629276807</x:v>
      </x:c>
      <x:c r="M1290" s="22">
        <x:v>0.30213259067548237</x:v>
      </x:c>
      <x:c r="N1290" s="22">
        <x:v>0.50036990474170451</x:v>
      </x:c>
      <x:c r="O1290" s="13">
        <x:v>1.3701046768464908</x:v>
      </x:c>
      <x:c r="P1290" s="26" t="n">
        <x:v>1.7492</x:v>
      </x:c>
      <x:c r="Q1290" s="26" t="n">
        <x:v>2.7412</x:v>
      </x:c>
    </x:row>
    <x:row r="1291">
      <x:c r="A1291" s="9">
        <x:v>45775</x:v>
      </x:c>
      <x:c r="B1291" s="8">
        <x:v>76.058931860037006</x:v>
      </x:c>
      <x:c r="C1291" s="8">
        <x:v>39.727582292849</x:v>
      </x:c>
      <x:c r="D1291" s="8">
        <x:v>22.692307692307999</x:v>
      </x:c>
      <x:c r="E1291" s="8">
        <x:v>185.625</x:v>
      </x:c>
      <x:c r="F1291" s="23">
        <x:v>1.8102595546129852</x:v>
      </x:c>
      <x:c r="G1291" s="18">
        <x:v>0.28820332480818001</x:v>
      </x:c>
      <x:c r="H1291" s="18">
        <x:v>0.24072626183650001</x:v>
      </x:c>
      <x:c r="I1291" s="18">
        <x:v>0.40007189072609994</x:v>
      </x:c>
      <x:c r="J1291" s="18">
        <x:v>0.60943048737411998</x:v>
      </x:c>
      <x:c r="K1291" s="21">
        <x:v>0.30489639198653751</x:v>
      </x:c>
      <x:c r="L1291" s="21">
        <x:v>0.2995132133509788</x:v>
      </x:c>
      <x:c r="M1291" s="22">
        <x:v>0.31071626195068425</x:v>
      </x:c>
      <x:c r="N1291" s="22">
        <x:v>0.50727958273882456</x:v>
      </x:c>
      <x:c r="O1291" s="13">
        <x:v>1.360391696804272</x:v>
      </x:c>
      <x:c r="P1291" s="26" t="n">
        <x:v>1.7507</x:v>
      </x:c>
      <x:c r="Q1291" s="26" t="n">
        <x:v>2.7155</x:v>
      </x:c>
    </x:row>
    <x:row r="1292">
      <x:c r="A1292" s="9">
        <x:v>45776</x:v>
      </x:c>
      <x:c r="B1292" s="8">
        <x:v>76.979742173112001</x:v>
      </x:c>
      <x:c r="C1292" s="8">
        <x:v>40.522133938705998</x:v>
      </x:c>
      <x:c r="D1292" s="8">
        <x:v>24.384615384615</x:v>
      </x:c>
      <x:c r="E1292" s="8">
        <x:v>186.201171875</x:v>
      </x:c>
      <x:c r="F1292" s="23">
        <x:v>1.8202191584285825</x:v>
      </x:c>
      <x:c r="G1292" s="18">
        <x:v>0.28396739130435</x:v>
      </x:c>
      <x:c r="H1292" s="18">
        <x:v>0.23872817305186</x:v>
      </x:c>
      <x:c r="I1292" s="18">
        <x:v>0.39072609633356997</x:v>
      </x:c>
      <x:c r="J1292" s="18">
        <x:v>0.60206616598688001</x:v>
      </x:c>
      <x:c r="K1292" s="21">
        <x:v>0.29240257773754719</x:v>
      </x:c>
      <x:c r="L1292" s="21">
        <x:v>0.28884279394068257</x:v>
      </x:c>
      <x:c r="M1292" s="22">
        <x:v>0.29778904617477386</x:v>
      </x:c>
      <x:c r="N1292" s="22">
        <x:v>0.48861132990451228</x:v>
      </x:c>
      <x:c r="O1292" s="13">
        <x:v>1.366580325162974</x:v>
      </x:c>
      <x:c r="P1292" s="26" t="n">
        <x:v>1.7531</x:v>
      </x:c>
      <x:c r="Q1292" s="26" t="n">
        <x:v>2.7229</x:v>
      </x:c>
    </x:row>
    <x:row r="1293">
      <x:c r="A1293" s="9">
        <x:v>45777</x:v>
      </x:c>
      <x:c r="B1293" s="8">
        <x:v>78.453038674032996</x:v>
      </x:c>
      <x:c r="C1293" s="8">
        <x:v>42.508513053347997</x:v>
      </x:c>
      <x:c r="D1293" s="8">
        <x:v>28</x:v>
      </x:c>
      <x:c r="E1293" s="8">
        <x:v>191.298828125</x:v>
      </x:c>
      <x:c r="F1293" s="23">
        <x:v>1.8506509496309524</x:v>
      </x:c>
      <x:c r="G1293" s="18">
        <x:v>0.28500639386189003</x:v>
      </x:c>
      <x:c r="H1293" s="18">
        <x:v>0.23612197028929</x:v>
      </x:c>
      <x:c r="I1293" s="18">
        <x:v>0.39372154325425002</x:v>
      </x:c>
      <x:c r="J1293" s="18">
        <x:v>0.60309157780803002</x:v>
      </x:c>
      <x:c r="K1293" s="21">
        <x:v>0.30065320978876708</x:v>
      </x:c>
      <x:c r="L1293" s="21">
        <x:v>0.29567665805739152</x:v>
      </x:c>
      <x:c r="M1293" s="22">
        <x:v>0.31557689508242359</x:v>
      </x:c>
      <x:c r="N1293" s="22">
        <x:v>0.5027943531617507</x:v>
      </x:c>
      <x:c r="O1293" s="13">
        <x:v>1.3752223553635674</x:v>
      </x:c>
      <x:c r="P1293" s="26" t="n">
        <x:v>1.7544</x:v>
      </x:c>
      <x:c r="Q1293" s="26" t="n">
        <x:v>2.7224</x:v>
      </x:c>
    </x:row>
    <x:row r="1294">
      <x:c r="A1294" s="9">
        <x:v>45783</x:v>
      </x:c>
      <x:c r="B1294" s="8">
        <x:v>79.864947820748995</x:v>
      </x:c>
      <x:c r="C1294" s="8">
        <x:v>45.573212258797</x:v>
      </x:c>
      <x:c r="D1294" s="8">
        <x:v>32.153846153845997</x:v>
      </x:c>
      <x:c r="E1294" s="8">
        <x:v>199.1015625</x:v>
      </x:c>
      <x:c r="F1294" s="23">
        <x:v>1.8917339218334801</x:v>
      </x:c>
      <x:c r="G1294" s="18">
        <x:v>0.28860294117647001</x:v>
      </x:c>
      <x:c r="H1294" s="18">
        <x:v>0.23377638780297003</x:v>
      </x:c>
      <x:c r="I1294" s="18">
        <x:v>0.40091061586389004</x:v>
      </x:c>
      <x:c r="J1294" s="18">
        <x:v>0.60654069039554992</x:v>
      </x:c>
      <x:c r="K1294" s="21">
        <x:v>0.30748944777406373</x:v>
      </x:c>
      <x:c r="L1294" s="21">
        <x:v>0.30730621629108712</x:v>
      </x:c>
      <x:c r="M1294" s="22">
        <x:v>0.33605360487146374</x:v>
      </x:c>
      <x:c r="N1294" s="22">
        <x:v>0.52109893873304447</x:v>
      </x:c>
      <x:c r="O1294" s="13">
        <x:v>1.4047644657065335</x:v>
      </x:c>
      <x:c r="P1294" s="26" t="n">
        <x:v>1.755</x:v>
      </x:c>
      <x:c r="Q1294" s="26" t="n">
        <x:v>2.7641</x:v>
      </x:c>
    </x:row>
    <x:row r="1295">
      <x:c r="A1295" s="9">
        <x:v>45784</x:v>
      </x:c>
      <x:c r="B1295" s="8">
        <x:v>78.084714548803007</x:v>
      </x:c>
      <x:c r="C1295" s="8">
        <x:v>44.438138479000997</x:v>
      </x:c>
      <x:c r="D1295" s="8">
        <x:v>31.307692307692001</x:v>
      </x:c>
      <x:c r="E1295" s="8">
        <x:v>196.494140625</x:v>
      </x:c>
      <x:c r="F1295" s="23">
        <x:v>1.8758117149012401</x:v>
      </x:c>
      <x:c r="G1295" s="18">
        <x:v>0.30866368286445001</x:v>
      </x:c>
      <x:c r="H1295" s="18">
        <x:v>0.24559117365997998</x:v>
      </x:c>
      <x:c r="I1295" s="18">
        <x:v>0.42667145938174</x:v>
      </x:c>
      <x:c r="J1295" s="18">
        <x:v>0.63338783661609999</x:v>
      </x:c>
      <x:c r="K1295" s="21">
        <x:v>0.33907758191302051</x:v>
      </x:c>
      <x:c r="L1295" s="21">
        <x:v>0.3409959674629317</x:v>
      </x:c>
      <x:c r="M1295" s="22">
        <x:v>0.37535234083021574</x:v>
      </x:c>
      <x:c r="N1295" s="22">
        <x:v>0.56837568292382956</x:v>
      </x:c>
      <x:c r="O1295" s="13">
        <x:v>1.4105230362505479</x:v>
      </x:c>
      <x:c r="P1295" s="26" t="n">
        <x:v>1.7542</x:v>
      </x:c>
      <x:c r="Q1295" s="26" t="n">
        <x:v>2.7853</x:v>
      </x:c>
    </x:row>
    <x:row r="1296">
      <x:c r="A1296" s="9">
        <x:v>45785</x:v>
      </x:c>
      <x:c r="B1296" s="8">
        <x:v>77.163904235727003</x:v>
      </x:c>
      <x:c r="C1296" s="8">
        <x:v>45.005675368898999</x:v>
      </x:c>
      <x:c r="D1296" s="8">
        <x:v>29.461538461538002</x:v>
      </x:c>
      <x:c r="E1296" s="8">
        <x:v>202.79296875</x:v>
      </x:c>
      <x:c r="F1296" s="23">
        <x:v>1.8860602170404099</x:v>
      </x:c>
      <x:c r="G1296" s="18">
        <x:v>0.31226023017902999</x:v>
      </x:c>
      <x:c r="H1296" s="18">
        <x:v>0.25453913647815002</x:v>
      </x:c>
      <x:c r="I1296" s="18">
        <x:v>0.42978672417924996</x:v>
      </x:c>
      <x:c r="J1296" s="18">
        <x:v>0.64075215800334007</x:v>
      </x:c>
      <x:c r="K1296" s="21">
        <x:v>0.34214210238918819</x:v>
      </x:c>
      <x:c r="L1296" s="21">
        <x:v>0.34531209216822867</x:v>
      </x:c>
      <x:c r="M1296" s="22">
        <x:v>0.38083348031920061</x:v>
      </x:c>
      <x:c r="N1296" s="22">
        <x:v>0.57855836628799517</x:v>
      </x:c>
      <x:c r="O1296" s="13">
        <x:v>1.4219284151211431</x:v>
      </x:c>
      <x:c r="P1296" s="26" t="n">
        <x:v>1.7561</x:v>
      </x:c>
      <x:c r="Q1296" s="26" t="n">
        <x:v>2.7472</x:v>
      </x:c>
    </x:row>
    <x:row r="1297">
      <x:c r="A1297" s="9">
        <x:v>45786</x:v>
      </x:c>
      <x:c r="B1297" s="8">
        <x:v>75.936157151627</x:v>
      </x:c>
      <x:c r="C1297" s="8">
        <x:v>42.508513053347997</x:v>
      </x:c>
      <x:c r="D1297" s="8">
        <x:v>27.230769230768999</x:v>
      </x:c>
      <x:c r="E1297" s="8">
        <x:v>199.716796875</x:v>
      </x:c>
      <x:c r="F1297" s="23">
        <x:v>1.8634805907768599</x:v>
      </x:c>
      <x:c r="G1297" s="18">
        <x:v>0.32528772378516996</x:v>
      </x:c>
      <x:c r="H1297" s="18">
        <x:v>0.26409521327426</x:v>
      </x:c>
      <x:c r="I1297" s="18">
        <x:v>0.43601725377425998</x:v>
      </x:c>
      <x:c r="J1297" s="18">
        <x:v>0.64830291787546002</x:v>
      </x:c>
      <x:c r="K1297" s="21">
        <x:v>0.35192499467849192</x:v>
      </x:c>
      <x:c r="L1297" s="21">
        <x:v>0.35622229628436886</x:v>
      </x:c>
      <x:c r="M1297" s="22">
        <x:v>0.39913841785788118</x:v>
      </x:c>
      <x:c r="N1297" s="22">
        <x:v>0.59443850343925297</x:v>
      </x:c>
      <x:c r="O1297" s="13">
        <x:v>1.4102756562736487</x:v>
      </x:c>
      <x:c r="P1297" s="26" t="n">
        <x:v>1.7567</x:v>
      </x:c>
      <x:c r="Q1297" s="26" t="n">
        <x:v>2.7397</x:v>
      </x:c>
    </x:row>
    <x:row r="1298">
      <x:c r="A1298" s="9">
        <x:v>45789</x:v>
      </x:c>
      <x:c r="B1298" s="8">
        <x:v>77.041129527316997</x:v>
      </x:c>
      <x:c r="C1298" s="8">
        <x:v>44.267877412032</x:v>
      </x:c>
      <x:c r="D1298" s="8">
        <x:v>28.615384615385</x:v>
      </x:c>
      <x:c r="E1298" s="8">
        <x:v>207.44140625</x:v>
      </x:c>
      <x:c r="F1298" s="23">
        <x:v>1.893414494511835</x:v>
      </x:c>
      <x:c r="G1298" s="18">
        <x:v>0.32033248081841004</x:v>
      </x:c>
      <x:c r="H1298" s="18">
        <x:v>0.26296585874381001</x:v>
      </x:c>
      <x:c r="I1298" s="18">
        <x:v>0.42211838006231001</x:v>
      </x:c>
      <x:c r="J1298" s="18">
        <x:v>0.64187078906693007</x:v>
      </x:c>
      <x:c r="K1298" s="21">
        <x:v>0.34060984215110435</x:v>
      </x:c>
      <x:c r="L1298" s="21">
        <x:v>0.34231478334510013</x:v>
      </x:c>
      <x:c r="M1298" s="22">
        <x:v>0.37804120171160616</x:v>
      </x:c>
      <x:c r="N1298" s="22">
        <x:v>0.57395191428991876</x:v>
      </x:c>
      <x:c r="O1298" s="13">
        <x:v>1.4285688019573695</x:v>
      </x:c>
      <x:c r="P1298" s="26" t="n">
        <x:v>1.753</x:v>
      </x:c>
      <x:c r="Q1298" s="26" t="n">
        <x:v>2.6533</x:v>
      </x:c>
    </x:row>
    <x:row r="1299">
      <x:c r="A1299" s="9">
        <x:v>45790</x:v>
      </x:c>
      <x:c r="B1299" s="8">
        <x:v>77.041129527316997</x:v>
      </x:c>
      <x:c r="C1299" s="8">
        <x:v>43.473325766175002</x:v>
      </x:c>
      <x:c r="D1299" s="8">
        <x:v>28.615384615385</x:v>
      </x:c>
      <x:c r="E1299" s="8">
        <x:v>206.42578125</x:v>
      </x:c>
      <x:c r="F1299" s="23">
        <x:v>1.8888890528971924</x:v>
      </x:c>
      <x:c r="G1299" s="18">
        <x:v>0.33999360613810997</x:v>
      </x:c>
      <x:c r="H1299" s="18">
        <x:v>0.27495439145165002</x:v>
      </x:c>
      <x:c r="I1299" s="18">
        <x:v>0.44140905823148996</x:v>
      </x:c>
      <x:c r="J1299" s="18">
        <x:v>0.66116717549252002</x:v>
      </x:c>
      <x:c r="K1299" s="21">
        <x:v>0.35628604304842271</x:v>
      </x:c>
      <x:c r="L1299" s="21">
        <x:v>0.3569416504019165</x:v>
      </x:c>
      <x:c r="M1299" s="22">
        <x:v>0.39996575966753523</x:v>
      </x:c>
      <x:c r="N1299" s="22">
        <x:v>0.59783273122731151</x:v>
      </x:c>
      <x:c r="O1299" s="13">
        <x:v>1.4264916631854265</x:v>
      </x:c>
      <x:c r="P1299" s="26" t="n">
        <x:v>1.754</x:v>
      </x:c>
      <x:c r="Q1299" s="26" t="n">
        <x:v>2.6651</x:v>
      </x:c>
    </x:row>
    <x:row r="1300">
      <x:c r="A1300" s="9">
        <x:v>45791</x:v>
      </x:c>
      <x:c r="B1300" s="8">
        <x:v>76.856967464701995</x:v>
      </x:c>
      <x:c r="C1300" s="8">
        <x:v>43.643586833143999</x:v>
      </x:c>
      <x:c r="D1300" s="8">
        <x:v>29.615384615385</x:v>
      </x:c>
      <x:c r="E1300" s="8">
        <x:v>207.294921875</x:v>
      </x:c>
      <x:c r="F1300" s="23">
        <x:v>1.8935271519705776</x:v>
      </x:c>
      <x:c r="G1300" s="18">
        <x:v>0.33959398976982003</x:v>
      </x:c>
      <x:c r="H1300" s="18">
        <x:v>0.27582312570584999</x:v>
      </x:c>
      <x:c r="I1300" s="18">
        <x:v>0.43925233644860001</x:v>
      </x:c>
      <x:c r="J1300" s="18">
        <x:v>0.65799772070947005</x:v>
      </x:c>
      <x:c r="K1300" s="21">
        <x:v>0.35392871960521699</x:v>
      </x:c>
      <x:c r="L1300" s="21">
        <x:v>0.35274541804955772</x:v>
      </x:c>
      <x:c r="M1300" s="22">
        <x:v>0.39500170880959162</x:v>
      </x:c>
      <x:c r="N1300" s="22">
        <x:v>0.59759028638530598</x:v>
      </x:c>
      <x:c r="O1300" s="13">
        <x:v>1.4319573418530034</x:v>
      </x:c>
      <x:c r="P1300" s="26" t="n">
        <x:v>1.7537</x:v>
      </x:c>
      <x:c r="Q1300" s="26" t="n">
        <x:v>2.6479</x:v>
      </x:c>
    </x:row>
    <x:row r="1301">
      <x:c r="A1301" s="9">
        <x:v>45792</x:v>
      </x:c>
      <x:c r="B1301" s="8">
        <x:v>73.971761817065996</x:v>
      </x:c>
      <x:c r="C1301" s="8">
        <x:v>40.805902383655003</x:v>
      </x:c>
      <x:c r="D1301" s="8">
        <x:v>24.384615384615</x:v>
      </x:c>
      <x:c r="E1301" s="8">
        <x:v>199.4921875</x:v>
      </x:c>
      <x:c r="F1301" s="23">
        <x:v>1.84663616771334</x:v>
      </x:c>
      <x:c r="G1301" s="18">
        <x:v>0.35517902813299002</x:v>
      </x:c>
      <x:c r="H1301" s="18">
        <x:v>0.29093910172878001</x:v>
      </x:c>
      <x:c r="I1301" s="18">
        <x:v>0.44380541576802995</x:v>
      </x:c>
      <x:c r="J1301" s="18">
        <x:v>0.66349765693928997</x:v>
      </x:c>
      <x:c r="K1301" s="21">
        <x:v>0.354400184293858</x:v>
      </x:c>
      <x:c r="L1301" s="21">
        <x:v>0.35526315746097992</x:v>
      </x:c>
      <x:c r="M1301" s="22">
        <x:v>0.39510512653579588</x:v>
      </x:c>
      <x:c r="N1301" s="22">
        <x:v>0.59746906396430299</x:v>
      </x:c>
      <x:c r="O1301" s="13">
        <x:v>1.4164412425165143</x:v>
      </x:c>
      <x:c r="P1301" s="26" t="n">
        <x:v>1.7533</x:v>
      </x:c>
      <x:c r="Q1301" s="26" t="n">
        <x:v>2.5692</x:v>
      </x:c>
    </x:row>
    <x:row r="1302">
      <x:c r="A1302" s="9">
        <x:v>45793</x:v>
      </x:c>
      <x:c r="B1302" s="8">
        <x:v>74.155923879680998</x:v>
      </x:c>
      <x:c r="C1302" s="8">
        <x:v>41.827468785470998</x:v>
      </x:c>
      <x:c r="D1302" s="8">
        <x:v>23.769230769231001</x:v>
      </x:c>
      <x:c r="E1302" s="8">
        <x:v>202.578125</x:v>
      </x:c>
      <x:c r="F1302" s="23">
        <x:v>1.8558268710859576</x:v>
      </x:c>
      <x:c r="G1302" s="18">
        <x:v>0.34047314578005</x:v>
      </x:c>
      <x:c r="H1302" s="18">
        <x:v>0.28233863261227998</x:v>
      </x:c>
      <x:c r="I1302" s="18">
        <x:v>0.42271746944644001</x:v>
      </x:c>
      <x:c r="J1302" s="18">
        <x:v>0.64737072529674999</x:v>
      </x:c>
      <x:c r="K1302" s="21">
        <x:v>0.33907758191302051</x:v>
      </x:c>
      <x:c r="L1302" s="21">
        <x:v>0.33943736687491</x:v>
      </x:c>
      <x:c r="M1302" s="22">
        <x:v>0.37804120171160616</x:v>
      </x:c>
      <x:c r="N1302" s="22">
        <x:v>0.5820738164970567</x:v>
      </x:c>
      <x:c r="O1302" s="13">
        <x:v>1.4204317427547379</x:v>
      </x:c>
      <x:c r="P1302" s="26" t="n">
        <x:v>1.7527</x:v>
      </x:c>
      <x:c r="Q1302" s="26" t="n">
        <x:v>2.6073</x:v>
      </x:c>
    </x:row>
    <x:row r="1303">
      <x:c r="A1303" s="9">
        <x:v>45796</x:v>
      </x:c>
      <x:c r="B1303" s="8">
        <x:v>74.585635359115997</x:v>
      </x:c>
      <x:c r="C1303" s="8">
        <x:v>41.543700340522001</x:v>
      </x:c>
      <x:c r="D1303" s="8">
        <x:v>22.384615384615</x:v>
      </x:c>
      <x:c r="E1303" s="8">
        <x:v>200.2734375</x:v>
      </x:c>
      <x:c r="F1303" s="23">
        <x:v>1.8469684714606325</x:v>
      </x:c>
      <x:c r="G1303" s="18">
        <x:v>0.33671675191815997</x:v>
      </x:c>
      <x:c r="H1303" s="18">
        <x:v>0.27860307531925999</x:v>
      </x:c>
      <x:c r="I1303" s="18">
        <x:v>0.42559309849028998</x:v>
      </x:c>
      <x:c r="J1303" s="18">
        <x:v>0.64802326014814005</x:v>
      </x:c>
      <x:c r="K1303" s="21">
        <x:v>0.34438155966023376</x:v>
      </x:c>
      <x:c r="L1303" s="21">
        <x:v>0.34543198452114354</x:v>
      </x:c>
      <x:c r="M1303" s="22">
        <x:v>0.38941715159440271</x:v>
      </x:c>
      <x:c r="N1303" s="22">
        <x:v>0.59528706038627255</x:v>
      </x:c>
      <x:c r="O1303" s="13">
        <x:v>1.4261291870660104</x:v>
      </x:c>
      <x:c r="P1303" s="26" t="n">
        <x:v>1.7541</x:v>
      </x:c>
      <x:c r="Q1303" s="26" t="n">
        <x:v>2.6335</x:v>
      </x:c>
    </x:row>
    <x:row r="1304">
      <x:c r="A1304" s="9">
        <x:v>45797</x:v>
      </x:c>
      <x:c r="B1304" s="8">
        <x:v>75.506445672192001</x:v>
      </x:c>
      <x:c r="C1304" s="8">
        <x:v>42.167990919410002</x:v>
      </x:c>
      <x:c r="D1304" s="8">
        <x:v>23.230769230768999</x:v>
      </x:c>
      <x:c r="E1304" s="8">
        <x:v>203.7109375</x:v>
      </x:c>
      <x:c r="F1304" s="23">
        <x:v>1.8615403583059273</x:v>
      </x:c>
      <x:c r="G1304" s="18">
        <x:v>0.33375959079284001</x:v>
      </x:c>
      <x:c r="H1304" s="18">
        <x:v>0.27643123968377997</x:v>
      </x:c>
      <x:c r="I1304" s="18">
        <x:v>0.43134435657799997</x:v>
      </x:c>
      <x:c r="J1304" s="18">
        <x:v>0.65417573115218997</x:v>
      </x:c>
      <x:c r="K1304" s="21">
        <x:v>0.35487164898249901</x:v>
      </x:c>
      <x:c r="L1304" s="21">
        <x:v>0.35538304981389479</x:v>
      </x:c>
      <x:c r="M1304" s="22">
        <x:v>0.39893158240546289</x:v>
      </x:c>
      <x:c r="N1304" s="22">
        <x:v>0.60413629711941752</x:v>
      </x:c>
      <x:c r="O1304" s="13">
        <x:v>1.4374338625662757</x:v>
      </x:c>
      <x:c r="P1304" s="26" t="n">
        <x:v>1.7544</x:v>
      </x:c>
      <x:c r="Q1304" s="26" t="n">
        <x:v>2.631</x:v>
      </x:c>
    </x:row>
    <x:row r="1305">
      <x:c r="A1305" s="9">
        <x:v>45798</x:v>
      </x:c>
      <x:c r="B1305" s="8">
        <x:v>74.217311233885994</x:v>
      </x:c>
      <x:c r="C1305" s="8">
        <x:v>41.089670828604</x:v>
      </x:c>
      <x:c r="D1305" s="8">
        <x:v>21.384615384615</x:v>
      </x:c>
      <x:c r="E1305" s="8">
        <x:v>203.662109375</x:v>
      </x:c>
      <x:c r="F1305" s="23">
        <x:v>1.8508842670552625</x:v>
      </x:c>
      <x:c r="G1305" s="18">
        <x:v>0.34167199488491001</x:v>
      </x:c>
      <x:c r="H1305" s="18">
        <x:v>0.28520545565111999</x:v>
      </x:c>
      <x:c r="I1305" s="18">
        <x:v>0.43925233644860001</x:v>
      </x:c>
      <x:c r="J1305" s="18">
        <x:v>0.66191292950919012</x:v>
      </x:c>
      <x:c r="K1305" s="21">
        <x:v>0.36347587955020022</x:v>
      </x:c>
      <x:c r="L1305" s="21">
        <x:v>0.36509433040080475</x:v>
      </x:c>
      <x:c r="M1305" s="22">
        <x:v>0.41847753265863452</x:v>
      </x:c>
      <x:c r="N1305" s="22">
        <x:v>0.6243804414267462</x:v>
      </x:c>
      <x:c r="O1305" s="13">
        <x:v>1.4363101468372714</x:v>
      </x:c>
      <x:c r="P1305" s="26" t="n">
        <x:v>1.7543</x:v>
      </x:c>
      <x:c r="Q1305" s="26" t="n">
        <x:v>2.6997</x:v>
      </x:c>
    </x:row>
    <x:row r="1306">
      <x:c r="A1306" s="9">
        <x:v>45799</x:v>
      </x:c>
      <x:c r="B1306" s="8">
        <x:v>74.217311233885994</x:v>
      </x:c>
      <x:c r="C1306" s="8">
        <x:v>40.238365493757001</x:v>
      </x:c>
      <x:c r="D1306" s="8">
        <x:v>20.307692307692001</x:v>
      </x:c>
      <x:c r="E1306" s="8">
        <x:v>203.046875</x:v>
      </x:c>
      <x:c r="F1306" s="23">
        <x:v>1.8445256100883376</x:v>
      </x:c>
      <x:c r="G1306" s="18">
        <x:v>0.34470907928389005</x:v>
      </x:c>
      <x:c r="H1306" s="18">
        <x:v>0.29119972200504002</x:v>
      </x:c>
      <x:c r="I1306" s="18">
        <x:v>0.43937215432542998</x:v>
      </x:c>
      <x:c r="J1306" s="18">
        <x:v>0.66638745391786003</x:v>
      </x:c>
      <x:c r="K1306" s="21">
        <x:v>0.36194361931211638</x:v>
      </x:c>
      <x:c r="L1306" s="21">
        <x:v>0.36341583745985617</x:v>
      </x:c>
      <x:c r="M1306" s="22">
        <x:v>0.40937677275240136</x:v>
      </x:c>
      <x:c r="N1306" s="22">
        <x:v>0.61407653564157783</x:v>
      </x:c>
      <x:c r="O1306" s="13">
        <x:v>1.4257495796048061</x:v>
      </x:c>
      <x:c r="P1306" s="26" t="n">
        <x:v>1.7546</x:v>
      </x:c>
      <x:c r="Q1306" s="26" t="n">
        <x:v>2.7168</x:v>
      </x:c>
    </x:row>
    <x:row r="1307">
      <x:c r="A1307" s="9">
        <x:v>45800</x:v>
      </x:c>
      <x:c r="B1307" s="8">
        <x:v>72.437077961940005</x:v>
      </x:c>
      <x:c r="C1307" s="8">
        <x:v>38.535754824064</x:v>
      </x:c>
      <x:c r="D1307" s="8">
        <x:v>17.384615384615</x:v>
      </x:c>
      <x:c r="E1307" s="8">
        <x:v>198.955078125</x:v>
      </x:c>
      <x:c r="F1307" s="23">
        <x:v>1.8182813157390476</x:v>
      </x:c>
      <x:c r="G1307" s="18">
        <x:v>0.34359015345269001</x:v>
      </x:c>
      <x:c r="H1307" s="18">
        <x:v>0.28833289896621001</x:v>
      </x:c>
      <x:c r="I1307" s="18">
        <x:v>0.42774982027318004</x:v>
      </x:c>
      <x:c r="J1307" s="18">
        <x:v>0.65296388076900991</x:v>
      </x:c>
      <x:c r="K1307" s="21">
        <x:v>0.34992126975176707</x:v>
      </x:c>
      <x:c r="L1307" s="21">
        <x:v>0.35166638687323037</x:v>
      </x:c>
      <x:c r="M1307" s="22">
        <x:v>0.39624272152408269</x:v>
      </x:c>
      <x:c r="N1307" s="22">
        <x:v>0.5955295052282783</x:v>
      </x:c>
      <x:c r="O1307" s="13">
        <x:v>1.4116380136796067</x:v>
      </x:c>
      <x:c r="P1307" s="26" t="n">
        <x:v>1.7548</x:v>
      </x:c>
      <x:c r="Q1307" s="26" t="n">
        <x:v>2.7084</x:v>
      </x:c>
    </x:row>
    <x:row r="1308">
      <x:c r="A1308" s="9">
        <x:v>45803</x:v>
      </x:c>
      <x:c r="B1308" s="8">
        <x:v>73.112338858195002</x:v>
      </x:c>
      <x:c r="C1308" s="8">
        <x:v>39.330306469920998</x:v>
      </x:c>
      <x:c r="D1308" s="8">
        <x:v>19.615384615385</x:v>
      </x:c>
      <x:c r="E1308" s="8">
        <x:v>197.119140625</x:v>
      </x:c>
      <x:c r="F1308" s="23">
        <x:v>1.8229429264212524</x:v>
      </x:c>
      <x:c r="G1308" s="18">
        <x:v>0.33080242966752005</x:v>
      </x:c>
      <x:c r="H1308" s="18">
        <x:v>0.27756059421423002</x:v>
      </x:c>
      <x:c r="I1308" s="18">
        <x:v>0.41409058231487994</x:v>
      </x:c>
      <x:c r="J1308" s="18">
        <x:v>0.63916743065040005</x:v>
      </x:c>
      <x:c r="K1308" s="21">
        <x:v>0.33660239229765465</x:v>
      </x:c>
      <x:c r="L1308" s="21">
        <x:v>0.33667984275764629</x:v>
      </x:c>
      <x:c r="M1308" s="22">
        <x:v>0.38000613850953635</x:v>
      </x:c>
      <x:c r="N1308" s="22">
        <x:v>0.57819469902498688</x:v>
      </x:c>
      <x:c r="O1308" s="13">
        <x:v>1.4184599384394785</x:v>
      </x:c>
      <x:c r="P1308" s="26" t="n">
        <x:v>1.7554</x:v>
      </x:c>
      <x:c r="Q1308" s="26" t="n">
        <x:v>2.7019</x:v>
      </x:c>
    </x:row>
    <x:row r="1309">
      <x:c r="A1309" s="9">
        <x:v>45804</x:v>
      </x:c>
      <x:c r="B1309" s="8">
        <x:v>71.270718232044004</x:v>
      </x:c>
      <x:c r="C1309" s="8">
        <x:v>37.287173666287998</x:v>
      </x:c>
      <x:c r="D1309" s="8">
        <x:v>17.692307692307999</x:v>
      </x:c>
      <x:c r="E1309" s="8">
        <x:v>191.630859375</x:v>
      </x:c>
      <x:c r="F1309" s="23">
        <x:v>1.7947026474141001</x:v>
      </x:c>
      <x:c r="G1309" s="18">
        <x:v>0.32768542199488004</x:v>
      </x:c>
      <x:c r="H1309" s="18">
        <x:v>0.27182694813656999</x:v>
      </x:c>
      <x:c r="I1309" s="18">
        <x:v>0.41840402588066</x:v>
      </x:c>
      <x:c r="J1309" s="18">
        <x:v>0.64373517422435</x:v>
      </x:c>
      <x:c r="K1309" s="21">
        <x:v>0.34603168607047752</x:v>
      </x:c>
      <x:c r="L1309" s="21">
        <x:v>0.34699058510916547</x:v>
      </x:c>
      <x:c r="M1309" s="22">
        <x:v>0.39541537971441842</x:v>
      </x:c>
      <x:c r="N1309" s="22">
        <x:v>0.59759028638530598</x:v>
      </x:c>
      <x:c r="O1309" s="13">
        <x:v>1.4150072769256392</x:v>
      </x:c>
      <x:c r="P1309" s="26" t="n">
        <x:v>1.755</x:v>
      </x:c>
      <x:c r="Q1309" s="26" t="n">
        <x:v>2.6844</x:v>
      </x:c>
    </x:row>
    <x:row r="1310">
      <x:c r="A1310" s="9">
        <x:v>45805</x:v>
      </x:c>
      <x:c r="B1310" s="8">
        <x:v>72.191528545119994</x:v>
      </x:c>
      <x:c r="C1310" s="8">
        <x:v>38.479001135074</x:v>
      </x:c>
      <x:c r="D1310" s="8">
        <x:v>19.076923076922998</x:v>
      </x:c>
      <x:c r="E1310" s="8">
        <x:v>194.619140625</x:v>
      </x:c>
      <x:c r="F1310" s="23">
        <x:v>1.8109164834552924</x:v>
      </x:c>
      <x:c r="G1310" s="18">
        <x:v>0.32121163682864001</x:v>
      </x:c>
      <x:c r="H1310" s="18">
        <x:v>0.26644079576058</x:v>
      </x:c>
      <x:c r="I1310" s="18">
        <x:v>0.41241313203929997</x:v>
      </x:c>
      <x:c r="J1310" s="18">
        <x:v>0.64261654316076</x:v>
      </x:c>
      <x:c r="K1310" s="21">
        <x:v>0.34461729200455427</x:v>
      </x:c>
      <x:c r="L1310" s="21">
        <x:v>0.34399327628604848</x:v>
      </x:c>
      <x:c r="M1310" s="22">
        <x:v>0.39117525293992483</x:v>
      </x:c>
      <x:c r="N1310" s="22">
        <x:v>0.59759028638530598</x:v>
      </x:c>
      <x:c r="O1310" s="13">
        <x:v>1.4127892616438162</x:v>
      </x:c>
      <x:c r="P1310" s="26" t="n">
        <x:v>1.7546</x:v>
      </x:c>
      <x:c r="Q1310" s="26" t="n">
        <x:v>2.6859</x:v>
      </x:c>
    </x:row>
    <x:row r="1311">
      <x:c r="A1311" s="9">
        <x:v>45806</x:v>
      </x:c>
      <x:c r="B1311" s="8">
        <x:v>75.445058317985996</x:v>
      </x:c>
      <x:c r="C1311" s="8">
        <x:v>40.976163450624</x:v>
      </x:c>
      <x:c r="D1311" s="8">
        <x:v>19.769230769231001</x:v>
      </x:c>
      <x:c r="E1311" s="8">
        <x:v>202.91015625</x:v>
      </x:c>
      <x:c r="F1311" s="23">
        <x:v>1.8477515219696024</x:v>
      </x:c>
      <x:c r="G1311" s="18">
        <x:v>0.31753516624041001</x:v>
      </x:c>
      <x:c r="H1311" s="18">
        <x:v>0.26704890973851003</x:v>
      </x:c>
      <x:c r="I1311" s="18">
        <x:v>0.40953750299545</x:v>
      </x:c>
      <x:c r="J1311" s="18">
        <x:v>0.64084537724577995</x:v>
      </x:c>
      <x:c r="K1311" s="21">
        <x:v>0.34320289793863079</x:v>
      </x:c>
      <x:c r="L1311" s="21">
        <x:v>0.3391975821690687</x:v>
      </x:c>
      <x:c r="M1311" s="22">
        <x:v>0.38941715159440271</x:v>
      </x:c>
      <x:c r="N1311" s="22">
        <x:v>0.5955295052282783</x:v>
      </x:c>
      <x:c r="O1311" s="13">
        <x:v>1.4327173704928411</x:v>
      </x:c>
      <x:c r="P1311" s="26" t="n">
        <x:v>1.7527</x:v>
      </x:c>
      <x:c r="Q1311" s="26" t="n">
        <x:v>2.6626</x:v>
      </x:c>
    </x:row>
    <x:row r="1312">
      <x:c r="A1312" s="9">
        <x:v>45807</x:v>
      </x:c>
      <x:c r="B1312" s="8">
        <x:v>74.340085942296</x:v>
      </x:c>
      <x:c r="C1312" s="8">
        <x:v>38.933030646992002</x:v>
      </x:c>
      <x:c r="D1312" s="8">
        <x:v>16.923076923077002</x:v>
      </x:c>
      <x:c r="E1312" s="8">
        <x:v>198.525390625</x:v>
      </x:c>
      <x:c r="F1312" s="23">
        <x:v>1.8218039603434124</x:v>
      </x:c>
      <x:c r="G1312" s="18">
        <x:v>0.32976342710997003</x:v>
      </x:c>
      <x:c r="H1312" s="18">
        <x:v>0.27373816349579</x:v>
      </x:c>
      <x:c r="I1312" s="18">
        <x:v>0.42918763479511002</x:v>
      </x:c>
      <x:c r="J1312" s="18">
        <x:v>0.6612603947349599</x:v>
      </x:c>
      <x:c r="K1312" s="21">
        <x:v>0.36654040002636745</x:v>
      </x:c>
      <x:c r="L1312" s="21">
        <x:v>0.36401529922447762</x:v>
      </x:c>
      <x:c r="M1312" s="22">
        <x:v>0.41030753228825922</x:v>
      </x:c>
      <x:c r="N1312" s="22">
        <x:v>0.6269261122677956</x:v>
      </x:c>
      <x:c r="O1312" s="13">
        <x:v>1.4187875121708085</x:v>
      </x:c>
      <x:c r="P1312" s="26" t="n">
        <x:v>1.7548</x:v>
      </x:c>
      <x:c r="Q1312" s="26" t="n">
        <x:v>2.6827</x:v>
      </x:c>
    </x:row>
    <x:row r="1313">
      <x:c r="A1313" s="9">
        <x:v>45811</x:v>
      </x:c>
      <x:c r="B1313" s="8">
        <x:v>75.690607734807003</x:v>
      </x:c>
      <x:c r="C1313" s="8">
        <x:v>39.273552780930999</x:v>
      </x:c>
      <x:c r="D1313" s="8">
        <x:v>16.846153846153999</x:v>
      </x:c>
      <x:c r="E1313" s="8">
        <x:v>195.05859375</x:v>
      </x:c>
      <x:c r="F1313" s="23">
        <x:v>1.8171722702797299</x:v>
      </x:c>
      <x:c r="G1313" s="18">
        <x:v>0.31913363171355003</x:v>
      </x:c>
      <x:c r="H1313" s="18">
        <x:v>0.26661454261142004</x:v>
      </x:c>
      <x:c r="I1313" s="18">
        <x:v>0.41960220464893</x:v>
      </x:c>
      <x:c r="J1313" s="18">
        <x:v>0.64979442598595993</x:v>
      </x:c>
      <x:c r="K1313" s="21">
        <x:v>0.3575825709421856</x:v>
      </x:c>
      <x:c r="L1313" s="21">
        <x:v>0.3480696162854926</x:v>
      </x:c>
      <x:c r="M1313" s="22">
        <x:v>0.38900348068957591</x:v>
      </x:c>
      <x:c r="N1313" s="22">
        <x:v>0.60049962448935346</x:v>
      </x:c>
      <x:c r="O1313" s="13">
        <x:v>1.426942106062719</x:v>
      </x:c>
      <x:c r="P1313" s="26" t="n">
        <x:v>1.755</x:v>
      </x:c>
      <x:c r="Q1313" s="26" t="n">
        <x:v>2.7179</x:v>
      </x:c>
    </x:row>
    <x:row r="1314">
      <x:c r="A1314" s="9">
        <x:v>45812</x:v>
      </x:c>
      <x:c r="B1314" s="8">
        <x:v>78.882750153467995</x:v>
      </x:c>
      <x:c r="C1314" s="8">
        <x:v>41.827468785470998</x:v>
      </x:c>
      <x:c r="D1314" s="8">
        <x:v>20.692307692307999</x:v>
      </x:c>
      <x:c r="E1314" s="8">
        <x:v>203.037109375</x:v>
      </x:c>
      <x:c r="F1314" s="23">
        <x:v>1.8610990900156175</x:v>
      </x:c>
      <x:c r="G1314" s="18">
        <x:v>0.32416879795395998</x:v>
      </x:c>
      <x:c r="H1314" s="18">
        <x:v>0.26956823907567001</x:v>
      </x:c>
      <x:c r="I1314" s="18">
        <x:v>0.42715073088905003</x:v>
      </x:c>
      <x:c r="J1314" s="18">
        <x:v>0.65641299335653003</x:v>
      </x:c>
      <x:c r="K1314" s="21">
        <x:v>0.36807266026445129</x:v>
      </x:c>
      <x:c r="L1314" s="21">
        <x:v>0.3567018656960752</x:v>
      </x:c>
      <x:c r="M1314" s="22">
        <x:v>0.40193069646547586</x:v>
      </x:c>
      <x:c r="N1314" s="22">
        <x:v>0.61153086480053886</x:v>
      </x:c>
      <x:c r="O1314" s="13">
        <x:v>1.4395279974824309</x:v>
      </x:c>
      <x:c r="P1314" s="26" t="n">
        <x:v>1.7554</x:v>
      </x:c>
      <x:c r="Q1314" s="26" t="n">
        <x:v>2.7199</x:v>
      </x:c>
    </x:row>
    <x:row r="1315">
      <x:c r="A1315" s="9">
        <x:v>45813</x:v>
      </x:c>
      <x:c r="B1315" s="8">
        <x:v>81.706568446899993</x:v>
      </x:c>
      <x:c r="C1315" s="8">
        <x:v>46.197502837683999</x:v>
      </x:c>
      <x:c r="D1315" s="8">
        <x:v>26.076923076922998</x:v>
      </x:c>
      <x:c r="E1315" s="8">
        <x:v>212.841796875</x:v>
      </x:c>
      <x:c r="F1315" s="23">
        <x:v>1.9170569780912676</x:v>
      </x:c>
      <x:c r="G1315" s="18">
        <x:v>0.33399936061380997</x:v>
      </x:c>
      <x:c r="H1315" s="18">
        <x:v>0.27582312570584999</x:v>
      </x:c>
      <x:c r="I1315" s="18">
        <x:v>0.43625688952791997</x:v>
      </x:c>
      <x:c r="J1315" s="18">
        <x:v>0.66853149687975999</x:v>
      </x:c>
      <x:c r="K1315" s="21">
        <x:v>0.37809128489807575</x:v>
      </x:c>
      <x:c r="L1315" s="21">
        <x:v>0.37000991687071116</x:v>
      </x:c>
      <x:c r="M1315" s="22">
        <x:v>0.42137322899244367</x:v>
      </x:c>
      <x:c r="N1315" s="22">
        <x:v>0.63213867637087606</x:v>
      </x:c>
      <x:c r="O1315" s="13">
        <x:v>1.4489297517267223</x:v>
      </x:c>
      <x:c r="P1315" s="26" t="n">
        <x:v>1.7557</x:v>
      </x:c>
      <x:c r="Q1315" s="26" t="n">
        <x:v>2.726</x:v>
      </x:c>
    </x:row>
    <x:row r="1316">
      <x:c r="A1316" s="9">
        <x:v>45814</x:v>
      </x:c>
      <x:c r="B1316" s="8">
        <x:v>80.049109883363997</x:v>
      </x:c>
      <x:c r="C1316" s="8">
        <x:v>45.970488081725001</x:v>
      </x:c>
      <x:c r="D1316" s="8">
        <x:v>27.692307692307999</x:v>
      </x:c>
      <x:c r="E1316" s="8">
        <x:v>211.73828125</x:v>
      </x:c>
      <x:c r="F1316" s="23">
        <x:v>1.9136254672684925</x:v>
      </x:c>
      <x:c r="G1316" s="18">
        <x:v>0.34071291560101996</x:v>
      </x:c>
      <x:c r="H1316" s="18">
        <x:v>0.28068803752931998</x:v>
      </x:c>
      <x:c r="I1316" s="18">
        <x:v>0.44476395878265002</x:v>
      </x:c>
      <x:c r="J1316" s="18">
        <x:v>0.67253992492191006</x:v>
      </x:c>
      <x:c r="K1316" s="21">
        <x:v>0.3849275228833724</x:v>
      </x:c>
      <x:c r="L1316" s="21">
        <x:v>0.38139969039855726</x:v>
      </x:c>
      <x:c r="M1316" s="22">
        <x:v>0.43802348291180659</x:v>
      </x:c>
      <x:c r="N1316" s="22">
        <x:v>0.64838248078514193</x:v>
      </x:c>
      <x:c r="O1316" s="13">
        <x:v>1.4494018420170418</x:v>
      </x:c>
      <x:c r="P1316" s="26" t="n">
        <x:v>1.7572</x:v>
      </x:c>
      <x:c r="Q1316" s="26" t="n">
        <x:v>2.7215</x:v>
      </x:c>
    </x:row>
    <x:row r="1317">
      <x:c r="A1317" s="9">
        <x:v>45817</x:v>
      </x:c>
      <x:c r="B1317" s="8">
        <x:v>80.417434008594</x:v>
      </x:c>
      <x:c r="C1317" s="8">
        <x:v>46.878547105561999</x:v>
      </x:c>
      <x:c r="D1317" s="8">
        <x:v>29.384615384615</x:v>
      </x:c>
      <x:c r="E1317" s="8">
        <x:v>213.8671875</x:v>
      </x:c>
      <x:c r="F1317" s="23">
        <x:v>1.9263694599969274</x:v>
      </x:c>
      <x:c r="G1317" s="18">
        <x:v>0.33927429667518999</x:v>
      </x:c>
      <x:c r="H1317" s="18">
        <x:v>0.27999305012596998</x:v>
      </x:c>
      <x:c r="I1317" s="18">
        <x:v>0.44476395878265002</x:v>
      </x:c>
      <x:c r="J1317" s="18">
        <x:v>0.67533650265804002</x:v>
      </x:c>
      <x:c r="K1317" s="21">
        <x:v>0.38669551546577652</x:v>
      </x:c>
      <x:c r="L1317" s="21">
        <x:v>0.38151958275148368</x:v>
      </x:c>
      <x:c r="M1317" s="22">
        <x:v>0.43512778657800766</x:v>
      </x:c>
      <x:c r="N1317" s="22">
        <x:v>0.65250404309921795</x:v>
      </x:c>
      <x:c r="O1317" s="13">
        <x:v>1.4610723062156239</x:v>
      </x:c>
      <x:c r="P1317" s="26" t="n">
        <x:v>1.7582</x:v>
      </x:c>
      <x:c r="Q1317" s="26" t="n">
        <x:v>2.6941</x:v>
      </x:c>
    </x:row>
    <x:row r="1318">
      <x:c r="A1318" s="9">
        <x:v>45818</x:v>
      </x:c>
      <x:c r="B1318" s="8">
        <x:v>80.478821362798996</x:v>
      </x:c>
      <x:c r="C1318" s="8">
        <x:v>45.800227014755997</x:v>
      </x:c>
      <x:c r="D1318" s="8">
        <x:v>27.769230769231001</x:v>
      </x:c>
      <x:c r="E1318" s="8">
        <x:v>211.611328125</x:v>
      </x:c>
      <x:c r="F1318" s="23">
        <x:v>1.9141490181794651</x:v>
      </x:c>
      <x:c r="G1318" s="18">
        <x:v>0.34375</x:v>
      </x:c>
      <x:c r="H1318" s="18">
        <x:v>0.28268612631396001</x:v>
      </x:c>
      <x:c r="I1318" s="18">
        <x:v>0.45710520009584998</x:v>
      </x:c>
      <x:c r="J1318" s="18">
        <x:v>0.68931939133868991</x:v>
      </x:c>
      <x:c r="K1318" s="21">
        <x:v>0.39706773861588185</x:v>
      </x:c>
      <x:c r="L1318" s="21">
        <x:v>0.39554698804367905</x:v>
      </x:c>
      <x:c r="M1318" s="22">
        <x:v>0.44877892643735739</x:v>
      </x:c>
      <x:c r="N1318" s="22">
        <x:v>0.67432407887957302</x:v>
      </x:c>
      <x:c r="O1318" s="13">
        <x:v>1.4498328870358126</x:v>
      </x:c>
      <x:c r="P1318" s="26" t="n">
        <x:v>1.7587</x:v>
      </x:c>
      <x:c r="Q1318" s="26" t="n">
        <x:v>2.6953</x:v>
      </x:c>
    </x:row>
    <x:row r="1319">
      <x:c r="A1319" s="9">
        <x:v>45819</x:v>
      </x:c>
      <x:c r="B1319" s="8">
        <x:v>81.092694904850006</x:v>
      </x:c>
      <x:c r="C1319" s="8">
        <x:v>45.800227014755997</x:v>
      </x:c>
      <x:c r="D1319" s="8">
        <x:v>26.846153846153999</x:v>
      </x:c>
      <x:c r="E1319" s="8">
        <x:v>213.662109375</x:v>
      </x:c>
      <x:c r="F1319" s="23">
        <x:v>1.9185029628519001</x:v>
      </x:c>
      <x:c r="G1319" s="18">
        <x:v>0.33607736572889996</x:v>
      </x:c>
      <x:c r="H1319" s="18">
        <x:v>0.27686560681088002</x:v>
      </x:c>
      <x:c r="I1319" s="18">
        <x:v>0.44440450515217</x:v>
      </x:c>
      <x:c r="J1319" s="18">
        <x:v>0.67869239600312992</x:v>
      </x:c>
      <x:c r="K1319" s="21">
        <x:v>0.38716698015441797</x:v>
      </x:c>
      <x:c r="L1319" s="21">
        <x:v>0.38331796804535845</x:v>
      </x:c>
      <x:c r="M1319" s="22">
        <x:v>0.43430044476834362</x:v>
      </x:c>
      <x:c r="N1319" s="22">
        <x:v>0.65783782962330117</x:v>
      </x:c>
      <x:c r="O1319" s="13">
        <x:v>1.4596174957381445</x:v>
      </x:c>
      <x:c r="P1319" s="26" t="n">
        <x:v>1.7601</x:v>
      </x:c>
      <x:c r="Q1319" s="26" t="n">
        <x:v>2.7031</x:v>
      </x:c>
    </x:row>
    <x:row r="1320">
      <x:c r="A1320" s="9">
        <x:v>45820</x:v>
      </x:c>
      <x:c r="B1320" s="8">
        <x:v>82.872928176795995</x:v>
      </x:c>
      <x:c r="C1320" s="8">
        <x:v>47.616345062428998</x:v>
      </x:c>
      <x:c r="D1320" s="8">
        <x:v>29.153846153846001</x:v>
      </x:c>
      <x:c r="E1320" s="8">
        <x:v>216.220703125</x:v>
      </x:c>
      <x:c r="F1320" s="23">
        <x:v>1.9396595562951773</x:v>
      </x:c>
      <x:c r="G1320" s="18">
        <x:v>0.34678708439898004</x:v>
      </x:c>
      <x:c r="H1320" s="18">
        <x:v>0.28729041786117998</x:v>
      </x:c>
      <x:c r="I1320" s="18">
        <x:v>0.45363048166786002</x:v>
      </x:c>
      <x:c r="J1320" s="18">
        <x:v>0.69043802247943997</x:v>
      </x:c>
      <x:c r="K1320" s="21">
        <x:v>0.39294242259027179</x:v>
      </x:c>
      <x:c r="L1320" s="21">
        <x:v>0.39087118627961392</x:v>
      </x:c>
      <x:c r="M1320" s="22">
        <x:v>0.44526272374631337</x:v>
      </x:c>
      <x:c r="N1320" s="22">
        <x:v>0.66971762688149639</x:v>
      </x:c>
      <x:c r="O1320" s="13">
        <x:v>1.4631883587098113</x:v>
      </x:c>
      <x:c r="P1320" s="26" t="n">
        <x:v>1.7605</x:v>
      </x:c>
      <x:c r="Q1320" s="26" t="n">
        <x:v>2.7235</x:v>
      </x:c>
    </x:row>
    <x:row r="1321">
      <x:c r="A1321" s="9">
        <x:v>45821</x:v>
      </x:c>
      <x:c r="B1321" s="8">
        <x:v>81.092694904850006</x:v>
      </x:c>
      <x:c r="C1321" s="8">
        <x:v>47.502837684448998</x:v>
      </x:c>
      <x:c r="D1321" s="8">
        <x:v>28.307692307692001</x:v>
      </x:c>
      <x:c r="E1321" s="8">
        <x:v>213.720703125</x:v>
      </x:c>
      <x:c r="F1321" s="23">
        <x:v>1.9265598200549774</x:v>
      </x:c>
      <x:c r="G1321" s="18">
        <x:v>0.34870524296674998</x:v>
      </x:c>
      <x:c r="H1321" s="18">
        <x:v>0.28815915211537002</x:v>
      </x:c>
      <x:c r="I1321" s="18">
        <x:v>0.45842319674095</x:v>
      </x:c>
      <x:c r="J1321" s="18">
        <x:v>0.69388713498979993</x:v>
      </x:c>
      <x:c r="K1321" s="21">
        <x:v>0.39636054158292011</x:v>
      </x:c>
      <x:c r="L1321" s="21">
        <x:v>0.39278946392641534</x:v>
      </x:c>
      <x:c r="M1321" s="22">
        <x:v>0.45043361005667548</x:v>
      </x:c>
      <x:c r="N1321" s="22">
        <x:v>0.67674852729960899</x:v>
      </x:c>
      <x:c r="O1321" s="13">
        <x:v>1.4451036025711095</x:v>
      </x:c>
      <x:c r="P1321" s="26" t="n">
        <x:v>1.7607</x:v>
      </x:c>
      <x:c r="Q1321" s="26" t="n">
        <x:v>2.7637</x:v>
      </x:c>
    </x:row>
    <x:row r="1322">
      <x:c r="A1322" s="9">
        <x:v>45824</x:v>
      </x:c>
      <x:c r="B1322" s="8">
        <x:v>84.100675260895997</x:v>
      </x:c>
      <x:c r="C1322" s="8">
        <x:v>51.021566401816003</x:v>
      </x:c>
      <x:c r="D1322" s="8">
        <x:v>31.307692307692001</x:v>
      </x:c>
      <x:c r="E1322" s="8">
        <x:v>220.009765625</x:v>
      </x:c>
      <x:c r="F1322" s="23">
        <x:v>1.9660992489885101</x:v>
      </x:c>
      <x:c r="G1322" s="18">
        <x:v>0.33903452685422003</x:v>
      </x:c>
      <x:c r="H1322" s="18">
        <x:v>0.27877682217010002</x:v>
      </x:c>
      <x:c r="I1322" s="18">
        <x:v>0.44608195542774998</x:v>
      </x:c>
      <x:c r="J1322" s="18">
        <x:v>0.6773873263775001</x:v>
      </x:c>
      <x:c r="K1322" s="21">
        <x:v>0.37785555255375525</x:v>
      </x:c>
      <x:c r="L1322" s="21">
        <x:v>0.37120884039996471</x:v>
      </x:c>
      <x:c r="M1322" s="22">
        <x:v>0.42488943168348769</x:v>
      </x:c>
      <x:c r="N1322" s="22">
        <x:v>0.64559436510209767</x:v>
      </x:c>
      <x:c r="O1322" s="13">
        <x:v>1.4528144543200283</x:v>
      </x:c>
      <x:c r="P1322" s="26" t="n">
        <x:v>1.7612</x:v>
      </x:c>
      <x:c r="Q1322" s="26" t="n">
        <x:v>2.7515</x:v>
      </x:c>
    </x:row>
    <x:row r="1323">
      <x:c r="A1323" s="9">
        <x:v>45825</x:v>
      </x:c>
      <x:c r="B1323" s="8">
        <x:v>82.381829343155005</x:v>
      </x:c>
      <x:c r="C1323" s="8">
        <x:v>50.397275822928002</x:v>
      </x:c>
      <x:c r="D1323" s="8">
        <x:v>30.307692307692001</x:v>
      </x:c>
      <x:c r="E1323" s="8">
        <x:v>219.794921875</x:v>
      </x:c>
      <x:c r="F1323" s="23">
        <x:v>1.9572042983719378</x:v>
      </x:c>
      <x:c r="G1323" s="18">
        <x:v>0.34470907928389005</x:v>
      </x:c>
      <x:c r="H1323" s="18">
        <x:v>0.28312049344105999</x:v>
      </x:c>
      <x:c r="I1323" s="18">
        <x:v>0.44919722022526004</x:v>
      </x:c>
      <x:c r="J1323" s="18">
        <x:v>0.68559062102385004</x:v>
      </x:c>
      <x:c r="K1323" s="21">
        <x:v>0.38433819202257102</x:v>
      </x:c>
      <x:c r="L1323" s="21">
        <x:v>0.37816259686959897</x:v>
      </x:c>
      <x:c r="M1323" s="22">
        <x:v>0.43543803975663042</x:v>
      </x:c>
      <x:c r="N1323" s="22">
        <x:v>0.66195939193736653</x:v>
      </x:c>
      <x:c r="O1323" s="13">
        <x:v>1.451333580927586</x:v>
      </x:c>
      <x:c r="P1323" s="26" t="n">
        <x:v>1.7625</x:v>
      </x:c>
      <x:c r="Q1323" s="26" t="n">
        <x:v>2.7325</x:v>
      </x:c>
    </x:row>
    <x:row r="1324">
      <x:c r="A1324" s="9">
        <x:v>45826</x:v>
      </x:c>
      <x:c r="B1324" s="8">
        <x:v>86.985880908533005</x:v>
      </x:c>
      <x:c r="C1324" s="8">
        <x:v>55.278093076049998</x:v>
      </x:c>
      <x:c r="D1324" s="8">
        <x:v>35.461538461537998</x:v>
      </x:c>
      <x:c r="E1324" s="8">
        <x:v>228.720703125</x:v>
      </x:c>
      <x:c r="F1324" s="23">
        <x:v>2.0161155389278025</x:v>
      </x:c>
      <x:c r="G1324" s="18">
        <x:v>0.34494884910486001</x:v>
      </x:c>
      <x:c r="H1324" s="18">
        <x:v>0.28129615150725001</x:v>
      </x:c>
      <x:c r="I1324" s="18">
        <x:v>0.44751976994967996</x:v>
      </x:c>
      <x:c r="J1324" s="18">
        <x:v>0.68176863146656996</x:v>
      </x:c>
      <x:c r="K1324" s="21">
        <x:v>0.38728484632657811</x:v>
      </x:c>
      <x:c r="L1324" s="21">
        <x:v>0.38044055157516832</x:v>
      </x:c>
      <x:c r="M1324" s="22">
        <x:v>0.43078424207729937</x:v>
      </x:c>
      <x:c r="N1324" s="22">
        <x:v>0.6566256054132833</x:v>
      </x:c>
      <x:c r="O1324" s="13">
        <x:v>1.450682011789082</x:v>
      </x:c>
      <x:c r="P1324" s="26" t="n">
        <x:v>1.7632</x:v>
      </x:c>
      <x:c r="Q1324" s="26" t="n">
        <x:v>2.7279</x:v>
      </x:c>
    </x:row>
    <x:row r="1325">
      <x:c r="A1325" s="9">
        <x:v>45827</x:v>
      </x:c>
      <x:c r="B1325" s="8">
        <x:v>86.187845303866993</x:v>
      </x:c>
      <x:c r="C1325" s="8">
        <x:v>54.313280363224003</x:v>
      </x:c>
      <x:c r="D1325" s="8">
        <x:v>34.307692307692001</x:v>
      </x:c>
      <x:c r="E1325" s="8">
        <x:v>229.86328125</x:v>
      </x:c>
      <x:c r="F1325" s="23">
        <x:v>2.0116802480619578</x:v>
      </x:c>
      <x:c r="G1325" s="18">
        <x:v>0.34638746803068998</x:v>
      </x:c>
      <x:c r="H1325" s="18">
        <x:v>0.28581356962905002</x:v>
      </x:c>
      <x:c r="I1325" s="18">
        <x:v>0.44799904145699004</x:v>
      </x:c>
      <x:c r="J1325" s="18">
        <x:v>0.67878561524557002</x:v>
      </x:c>
      <x:c r="K1325" s="21">
        <x:v>0.38634191694929587</x:v>
      </x:c>
      <x:c r="L1325" s="21">
        <x:v>0.37648410392865084</x:v>
      </x:c>
      <x:c r="M1325" s="22">
        <x:v>0.42871588755315448</x:v>
      </x:c>
      <x:c r="N1325" s="22">
        <x:v>0.6549284915192537</x:v>
      </x:c>
      <x:c r="O1325" s="13">
        <x:v>1.4334877091440834</x:v>
      </x:c>
      <x:c r="P1325" s="26" t="n">
        <x:v>1.7644</x:v>
      </x:c>
      <x:c r="Q1325" s="26" t="n">
        <x:v>2.7131</x:v>
      </x:c>
    </x:row>
    <x:row r="1326">
      <x:c r="A1326" s="9">
        <x:v>45828</x:v>
      </x:c>
      <x:c r="B1326" s="8">
        <x:v>83.670963781460998</x:v>
      </x:c>
      <x:c r="C1326" s="8">
        <x:v>52.440408626561002</x:v>
      </x:c>
      <x:c r="D1326" s="8">
        <x:v>32.384615384615003</x:v>
      </x:c>
      <x:c r="E1326" s="8">
        <x:v>226.240234375</x:v>
      </x:c>
      <x:c r="F1326" s="23">
        <x:v>1.9868405554190924</x:v>
      </x:c>
      <x:c r="G1326" s="18">
        <x:v>0.33320012787724002</x:v>
      </x:c>
      <x:c r="H1326" s="18">
        <x:v>0.27530188515332998</x:v>
      </x:c>
      <x:c r="I1326" s="18">
        <x:v>0.43266235322310004</x:v>
      </x:c>
      <x:c r="J1326" s="18">
        <x:v>0.66042142139868998</x:v>
      </x:c>
      <x:c r="K1326" s="21">
        <x:v>0.3693691881582144</x:v>
      </x:c>
      <x:c r="L1326" s="21">
        <x:v>0.35838035863701156</x:v>
      </x:c>
      <x:c r="M1326" s="22">
        <x:v>0.4067913295972152</x:v>
      </x:c>
      <x:c r="N1326" s="22">
        <x:v>0.63177500910786755</x:v>
      </x:c>
      <x:c r="O1326" s="13">
        <x:v>1.4279369048062831</x:v>
      </x:c>
      <x:c r="P1326" s="26" t="n">
        <x:v>1.7654</x:v>
      </x:c>
      <x:c r="Q1326" s="26" t="n">
        <x:v>2.7121</x:v>
      </x:c>
    </x:row>
    <x:row r="1327">
      <x:c r="A1327" s="9">
        <x:v>45831</x:v>
      </x:c>
      <x:c r="B1327" s="8">
        <x:v>83.670963781460998</x:v>
      </x:c>
      <x:c r="C1327" s="8">
        <x:v>52.156640181611998</x:v>
      </x:c>
      <x:c r="D1327" s="8">
        <x:v>30.461538461538002</x:v>
      </x:c>
      <x:c r="E1327" s="8">
        <x:v>224.892578125</x:v>
      </x:c>
      <x:c r="F1327" s="23">
        <x:v>1.9779543013740275</x:v>
      </x:c>
      <x:c r="G1327" s="18">
        <x:v>0.33511828644501002</x:v>
      </x:c>
      <x:c r="H1327" s="18">
        <x:v>0.27729997393797001</x:v>
      </x:c>
      <x:c r="I1327" s="18">
        <x:v>0.42487419122932996</x:v>
      </x:c>
      <x:c r="J1327" s="18">
        <x:v>0.65464182744154997</x:v>
      </x:c>
      <x:c r="K1327" s="21">
        <x:v>0.36217935165643689</x:v>
      </x:c>
      <x:c r="L1327" s="21">
        <x:v>0.34962821687351431</x:v>
      </x:c>
      <x:c r="M1327" s="22">
        <x:v>0.39707006333373651</x:v>
      </x:c>
      <x:c r="N1327" s="22">
        <x:v>0.62268332753271705</x:v>
      </x:c>
      <x:c r="O1327" s="13">
        <x:v>1.4410166831813696</x:v>
      </x:c>
      <x:c r="P1327" s="26" t="n">
        <x:v>1.7657</x:v>
      </x:c>
      <x:c r="Q1327" s="26" t="n">
        <x:v>2.7141</x:v>
      </x:c>
    </x:row>
    <x:row r="1328">
      <x:c r="A1328" s="9">
        <x:v>45832</x:v>
      </x:c>
      <x:c r="B1328" s="8">
        <x:v>84.407612031921005</x:v>
      </x:c>
      <x:c r="C1328" s="8">
        <x:v>53.405221339386998</x:v>
      </x:c>
      <x:c r="D1328" s="8">
        <x:v>29.538461538461998</x:v>
      </x:c>
      <x:c r="E1328" s="8">
        <x:v>229.19921875</x:v>
      </x:c>
      <x:c r="F1328" s="23">
        <x:v>1.9913762841494251</x:v>
      </x:c>
      <x:c r="G1328" s="18">
        <x:v>0.34207161125320001</x:v>
      </x:c>
      <x:c r="H1328" s="18">
        <x:v>0.28338111371731001</x:v>
      </x:c>
      <x:c r="I1328" s="18">
        <x:v>0.43110472082435003</x:v>
      </x:c>
      <x:c r="J1328" s="18">
        <x:v>0.66592135762851001</x:v>
      </x:c>
      <x:c r="K1328" s="21">
        <x:v>0.37644115848783155</x:v>
      </x:c>
      <x:c r="L1328" s="21">
        <x:v>0.36749217745930052</x:v>
      </x:c>
      <x:c r="M1328" s="22">
        <x:v>0.41382373497931391</x:v>
      </x:c>
      <x:c r="N1328" s="22">
        <x:v>0.64789759110114109</x:v>
      </x:c>
      <x:c r="O1328" s="13">
        <x:v>1.46850162173022</x:v>
      </x:c>
      <x:c r="P1328" s="26" t="n">
        <x:v>1.7644</x:v>
      </x:c>
      <x:c r="Q1328" s="26" t="n">
        <x:v>2.6842</x:v>
      </x:c>
    </x:row>
    <x:row r="1329">
      <x:c r="A1329" s="9">
        <x:v>45833</x:v>
      </x:c>
      <x:c r="B1329" s="8">
        <x:v>86.556169429098006</x:v>
      </x:c>
      <x:c r="C1329" s="8">
        <x:v>55.788876276958</x:v>
      </x:c>
      <x:c r="D1329" s="8">
        <x:v>30.461538461538002</x:v>
      </x:c>
      <x:c r="E1329" s="8">
        <x:v>234.130859375</x:v>
      </x:c>
      <x:c r="F1329" s="23">
        <x:v>2.0173436088564847</x:v>
      </x:c>
      <x:c r="G1329" s="18">
        <x:v>0.36093350383632</x:v>
      </x:c>
      <x:c r="H1329" s="18">
        <x:v>0.29988706454696001</x:v>
      </x:c>
      <x:c r="I1329" s="18">
        <x:v>0.45722501797268</x:v>
      </x:c>
      <x:c r="J1329" s="18">
        <x:v>0.69649727424106</x:v>
      </x:c>
      <x:c r="K1329" s="21">
        <x:v>0.40248958253525502</x:v>
      </x:c>
      <x:c r="L1329" s="21">
        <x:v>0.39183032510301463</x:v>
      </x:c>
      <x:c r="M1329" s="22">
        <x:v>0.44640031873458996</x:v>
      </x:c>
      <x:c r="N1329" s="22">
        <x:v>0.69274988687187977</x:v>
      </x:c>
      <x:c r="O1329" s="13">
        <x:v>1.4891935369242502</x:v>
      </x:c>
      <x:c r="P1329" s="26" t="n">
        <x:v>1.7631</x:v>
      </x:c>
      <x:c r="Q1329" s="26" t="n">
        <x:v>2.6908</x:v>
      </x:c>
    </x:row>
    <x:row r="1330">
      <x:c r="A1330" s="9">
        <x:v>45834</x:v>
      </x:c>
      <x:c r="B1330" s="8">
        <x:v>86.801718845918003</x:v>
      </x:c>
      <x:c r="C1330" s="8">
        <x:v>56.867196367764002</x:v>
      </x:c>
      <x:c r="D1330" s="8">
        <x:v>31.769230769231001</x:v>
      </x:c>
      <x:c r="E1330" s="8">
        <x:v>234.658203125</x:v>
      </x:c>
      <x:c r="F1330" s="23">
        <x:v>2.0252408727697828</x:v>
      </x:c>
      <x:c r="G1330" s="18">
        <x:v>0.38059462915601006</x:v>
      </x:c>
      <x:c r="H1330" s="18">
        <x:v>0.31934671184085001</x:v>
      </x:c>
      <x:c r="I1330" s="18">
        <x:v>0.48298586149053002</x:v>
      </x:c>
      <x:c r="J1330" s="18">
        <x:v>0.72781894487027998</x:v>
      </x:c>
      <x:c r="K1330" s="21">
        <x:v>0.41899084663769526</x:v>
      </x:c>
      <x:c r="L1330" s="21">
        <x:v>0.40861525451247371</x:v>
      </x:c>
      <x:c r="M1330" s="22">
        <x:v>0.4630505726539631</x:v>
      </x:c>
      <x:c r="N1330" s="22">
        <x:v>0.71214547423219887</x:v>
      </x:c>
      <x:c r="O1330" s="13">
        <x:v>1.4848832252357431</x:v>
      </x:c>
      <x:c r="P1330" s="26" t="n">
        <x:v>1.7633</x:v>
      </x:c>
      <x:c r="Q1330" s="26" t="n">
        <x:v>2.6981</x:v>
      </x:c>
    </x:row>
    <x:row r="1331">
      <x:c r="A1331" s="9">
        <x:v>45835</x:v>
      </x:c>
      <x:c r="B1331" s="8">
        <x:v>89.502762430939001</x:v>
      </x:c>
      <x:c r="C1331" s="8">
        <x:v>59.250851305334997</x:v>
      </x:c>
      <x:c r="D1331" s="8">
        <x:v>35.692307692307999</x:v>
      </x:c>
      <x:c r="E1331" s="8">
        <x:v>241.62109375</x:v>
      </x:c>
      <x:c r="F1331" s="23">
        <x:v>2.0651675379464551</x:v>
      </x:c>
      <x:c r="G1331" s="18">
        <x:v>0.37843670076725999</x:v>
      </x:c>
      <x:c r="H1331" s="18">
        <x:v>0.31517678742072996</x:v>
      </x:c>
      <x:c r="I1331" s="18">
        <x:v>0.47675533189552</x:v>
      </x:c>
      <x:c r="J1331" s="18">
        <x:v>0.72213257015557997</x:v>
      </x:c>
      <x:c r="K1331" s="21">
        <x:v>0.4156905938172073</x:v>
      </x:c>
      <x:c r="L1331" s="21">
        <x:v>0.40393945274840837</x:v>
      </x:c>
      <x:c r="M1331" s="22">
        <x:v>0.45963778768912311</x:v>
      </x:c>
      <x:c r="N1331" s="22">
        <x:v>0.70729657739211671</x:v>
      </x:c>
      <x:c r="O1331" s="13">
        <x:v>1.4902869976856805</x:v>
      </x:c>
      <x:c r="P1331" s="26" t="n">
        <x:v>1.7639</x:v>
      </x:c>
      <x:c r="Q1331" s="26" t="n">
        <x:v>2.6638</x:v>
      </x:c>
    </x:row>
    <x:row r="1332">
      <x:c r="A1332" s="9">
        <x:v>45838</x:v>
      </x:c>
      <x:c r="B1332" s="8">
        <x:v>93.308778391651003</x:v>
      </x:c>
      <x:c r="C1332" s="8">
        <x:v>62.712826333712002</x:v>
      </x:c>
      <x:c r="D1332" s="8">
        <x:v>39.461538461537998</x:v>
      </x:c>
      <x:c r="E1332" s="8">
        <x:v>246.03515625</x:v>
      </x:c>
      <x:c r="F1332" s="23">
        <x:v>2.1037957485922525</x:v>
      </x:c>
      <x:c r="G1332" s="18">
        <x:v>0.37300191815856998</x:v>
      </x:c>
      <x:c r="H1332" s="18">
        <x:v>0.30900877421597001</x:v>
      </x:c>
      <x:c r="I1332" s="18">
        <x:v>0.48346513299784</x:v>
      </x:c>
      <x:c r="J1332" s="18">
        <x:v>0.7276325063854</x:v>
      </x:c>
      <x:c r="K1332" s="21">
        <x:v>0.42842014041051812</x:v>
      </x:c>
      <x:c r="L1332" s="21">
        <x:v>0.41293137921775891</x:v>
      </x:c>
      <x:c r="M1332" s="22">
        <x:v>0.46708386397604862</x:v>
      </x:c>
      <x:c r="N1332" s="22">
        <x:v>0.72075226612333809</x:v>
      </x:c>
      <x:c r="O1332" s="13">
        <x:v>1.5039543674487481</x:v>
      </x:c>
      <x:c r="P1332" s="26" t="n">
        <x:v>1.7633</x:v>
      </x:c>
      <x:c r="Q1332" s="26" t="n">
        <x:v>2.666</x:v>
      </x:c>
    </x:row>
    <x:row r="1333">
      <x:c r="A1333" s="9">
        <x:v>45839</x:v>
      </x:c>
      <x:c r="B1333" s="8">
        <x:v>93.922651933701999</x:v>
      </x:c>
      <x:c r="C1333" s="8">
        <x:v>63.734392735527997</x:v>
      </x:c>
      <x:c r="D1333" s="8">
        <x:v>40.153846153845997</x:v>
      </x:c>
      <x:c r="E1333" s="8">
        <x:v>246.845703125</x:v>
      </x:c>
      <x:c r="F1333" s="23">
        <x:v>2.1116414848701899</x:v>
      </x:c>
      <x:c r="G1333" s="18">
        <x:v>0.37859654731458003</x:v>
      </x:c>
      <x:c r="H1333" s="18">
        <x:v>0.31352619233776002</x:v>
      </x:c>
      <x:c r="I1333" s="18">
        <x:v>0.49484783129643001</x:v>
      </x:c>
      <x:c r="J1333" s="18">
        <x:v>0.73704765141493989</x:v>
      </x:c>
      <x:c r="K1333" s="21">
        <x:v>0.44586433389024083</x:v>
      </x:c>
      <x:c r="L1333" s="21">
        <x:v>0.4294765239213767</x:v>
      </x:c>
      <x:c r="M1333" s="22">
        <x:v>0.48849133330094641</x:v>
      </x:c>
      <x:c r="N1333" s="22">
        <x:v>0.74378452611371149</x:v>
      </x:c>
      <x:c r="O1333" s="13">
        <x:v>1.5103497199142868</x:v>
      </x:c>
      <x:c r="P1333" s="26" t="n">
        <x:v>1.7646</x:v>
      </x:c>
      <x:c r="Q1333" s="26" t="n">
        <x:v>2.6948</x:v>
      </x:c>
    </x:row>
    <x:row r="1334">
      <x:c r="A1334" s="9">
        <x:v>45840</x:v>
      </x:c>
      <x:c r="B1334" s="8">
        <x:v>89.871086556169004</x:v>
      </x:c>
      <x:c r="C1334" s="8">
        <x:v>60.215664018161</x:v>
      </x:c>
      <x:c r="D1334" s="8">
        <x:v>36.538461538462002</x:v>
      </x:c>
      <x:c r="E1334" s="8">
        <x:v>239.111328125</x:v>
      </x:c>
      <x:c r="F1334" s="23">
        <x:v>2.0643413505944803</x:v>
      </x:c>
      <x:c r="G1334" s="18">
        <x:v>0.38395140664962002</x:v>
      </x:c>
      <x:c r="H1334" s="18">
        <x:v>0.31656676222742997</x:v>
      </x:c>
      <x:c r="I1334" s="18">
        <x:v>0.50203690390606004</x:v>
      </x:c>
      <x:c r="J1334" s="18">
        <x:v>0.74282724537207001</x:v>
      </x:c>
      <x:c r="K1334" s="21">
        <x:v>0.45364350125281971</x:v>
      </x:c>
      <x:c r="L1334" s="21">
        <x:v>0.43774909627317937</x:v>
      </x:c>
      <x:c r="M1334" s="22">
        <x:v>0.50017753636236595</x:v>
      </x:c>
      <x:c r="N1334" s="22">
        <x:v>0.74584530727074894</x:v>
      </x:c>
      <x:c r="O1334" s="13">
        <x:v>1.5033568799357013</x:v>
      </x:c>
      <x:c r="P1334" s="26" t="n">
        <x:v>1.7668</x:v>
      </x:c>
      <x:c r="Q1334" s="26" t="n">
        <x:v>2.689</x:v>
      </x:c>
    </x:row>
    <x:row r="1335">
      <x:c r="A1335" s="9">
        <x:v>45841</x:v>
      </x:c>
      <x:c r="B1335" s="8">
        <x:v>94.536525475752001</x:v>
      </x:c>
      <x:c r="C1335" s="8">
        <x:v>64.415437003405003</x:v>
      </x:c>
      <x:c r="D1335" s="8">
        <x:v>41.230769230768999</x:v>
      </x:c>
      <x:c r="E1335" s="8">
        <x:v>247.34375</x:v>
      </x:c>
      <x:c r="F1335" s="23">
        <x:v>2.1188162042748147</x:v>
      </x:c>
      <x:c r="G1335" s="18">
        <x:v>0.38419117647058998</x:v>
      </x:c>
      <x:c r="H1335" s="18">
        <x:v>0.31561115454782002</x:v>
      </x:c>
      <x:c r="I1335" s="18">
        <x:v>0.49065420560748002</x:v>
      </x:c>
      <x:c r="J1335" s="18">
        <x:v>0.73835272104056004</x:v>
      </x:c>
      <x:c r="K1335" s="21">
        <x:v>0.44668939709536271</x:v>
      </x:c>
      <x:c r="L1335" s="21">
        <x:v>0.43067544745061848</x:v>
      </x:c>
      <x:c r="M1335" s="22">
        <x:v>0.48683664968162854</x:v>
      </x:c>
      <x:c r="N1335" s="22">
        <x:v>0.73384428759155118</x:v>
      </x:c>
      <x:c r="O1335" s="13">
        <x:v>1.513823851674216</x:v>
      </x:c>
      <x:c r="P1335" s="26" t="n">
        <x:v>1.7671</x:v>
      </x:c>
      <x:c r="Q1335" s="26" t="n">
        <x:v>2.7071</x:v>
      </x:c>
    </x:row>
    <x:row r="1336">
      <x:c r="A1336" s="9">
        <x:v>45842</x:v>
      </x:c>
      <x:c r="B1336" s="8">
        <x:v>96.316758747698003</x:v>
      </x:c>
      <x:c r="C1336" s="8">
        <x:v>65.380249716232001</x:v>
      </x:c>
      <x:c r="D1336" s="8">
        <x:v>39.692307692307999</x:v>
      </x:c>
      <x:c r="E1336" s="8">
        <x:v>246.962890625</x:v>
      </x:c>
      <x:c r="F1336" s="23">
        <x:v>2.1208805169530951</x:v>
      </x:c>
      <x:c r="G1336" s="18">
        <x:v>0.39266304347826003</x:v>
      </x:c>
      <x:c r="H1336" s="18">
        <x:v>0.32525410476935002</x:v>
      </x:c>
      <x:c r="I1336" s="18">
        <x:v>0.50035945363047996</x:v>
      </x:c>
      <x:c r="J1336" s="18">
        <x:v>0.74870005864880995</x:v>
      </x:c>
      <x:c r="K1336" s="21">
        <x:v>0.45694375407330767</x:v>
      </x:c>
      <x:c r="L1336" s="21">
        <x:v>0.44026683568460179</x:v>
      </x:c>
      <x:c r="M1336" s="22">
        <x:v>0.49655791594510723</x:v>
      </x:c>
      <x:c r="N1336" s="22">
        <x:v>0.74984564716381152</x:v>
      </x:c>
      <x:c r="O1336" s="13">
        <x:v>1.5084220046669237</x:v>
      </x:c>
      <x:c r="P1336" s="26" t="n">
        <x:v>1.7676</x:v>
      </x:c>
      <x:c r="Q1336" s="26" t="n">
        <x:v>2.6923</x:v>
      </x:c>
    </x:row>
    <x:row r="1337">
      <x:c r="A1337" s="9">
        <x:v>45845</x:v>
      </x:c>
      <x:c r="B1337" s="8">
        <x:v>93.984039287906995</x:v>
      </x:c>
      <x:c r="C1337" s="8">
        <x:v>63.450624290579</x:v>
      </x:c>
      <x:c r="D1337" s="8">
        <x:v>38.153846153845997</x:v>
      </x:c>
      <x:c r="E1337" s="8">
        <x:v>241.3671875</x:v>
      </x:c>
      <x:c r="F1337" s="23">
        <x:v>2.09238924308083</x:v>
      </x:c>
      <x:c r="G1337" s="18">
        <x:v>0.39562020460357999</x:v>
      </x:c>
      <x:c r="H1337" s="18">
        <x:v>0.32794718095734998</x:v>
      </x:c>
      <x:c r="I1337" s="18">
        <x:v>0.49916127486221001</x:v>
      </x:c>
      <x:c r="J1337" s="18">
        <x:v>0.74459841128704995</x:v>
      </x:c>
      <x:c r="K1337" s="21">
        <x:v>0.44869312202208778</x:v>
      </x:c>
      <x:c r="L1337" s="21">
        <x:v>0.43547114156761024</x:v>
      </x:c>
      <x:c r="M1337" s="22">
        <x:v>0.48301019381196175</x:v>
      </x:c>
      <x:c r="N1337" s="22">
        <x:v>0.73287450822353906</x:v>
      </x:c>
      <x:c r="O1337" s="13">
        <x:v>1.5123881163758333</x:v>
      </x:c>
      <x:c r="P1337" s="26" t="n">
        <x:v>1.7682</x:v>
      </x:c>
      <x:c r="Q1337" s="26" t="n">
        <x:v>2.678</x:v>
      </x:c>
    </x:row>
    <x:row r="1338">
      <x:c r="A1338" s="9">
        <x:v>45846</x:v>
      </x:c>
      <x:c r="B1338" s="8">
        <x:v>100.79803560467001</x:v>
      </x:c>
      <x:c r="C1338" s="8">
        <x:v>70.431328036322</x:v>
      </x:c>
      <x:c r="D1338" s="8">
        <x:v>45.846153846154003</x:v>
      </x:c>
      <x:c r="E1338" s="8">
        <x:v>254.189453125</x:v>
      </x:c>
      <x:c r="F1338" s="23">
        <x:v>2.1781624265303652</x:v>
      </x:c>
      <x:c r="G1338" s="18">
        <x:v>0.39434143222506002</x:v>
      </x:c>
      <x:c r="H1338" s="18">
        <x:v>0.32377725653723</x:v>
      </x:c>
      <x:c r="I1338" s="18">
        <x:v>0.49772346034027998</x:v>
      </x:c>
      <x:c r="J1338" s="18">
        <x:v>0.74571704235064007</x:v>
      </x:c>
      <x:c r="K1338" s="21">
        <x:v>0.45305417039201834</x:v>
      </x:c>
      <x:c r="L1338" s="21">
        <x:v>0.44158565156677021</x:v>
      </x:c>
      <x:c r="M1338" s="22">
        <x:v>0.4964544982189032</x:v>
      </x:c>
      <x:c r="N1338" s="22">
        <x:v>0.74645141937576343</x:v>
      </x:c>
      <x:c r="O1338" s="13">
        <x:v>1.5296801384879564</x:v>
      </x:c>
      <x:c r="P1338" s="26" t="n">
        <x:v>1.7673</x:v>
      </x:c>
      <x:c r="Q1338" s="26" t="n">
        <x:v>2.6907</x:v>
      </x:c>
    </x:row>
    <x:row r="1339">
      <x:c r="A1339" s="9">
        <x:v>45847</x:v>
      </x:c>
      <x:c r="B1339" s="8">
        <x:v>100.98219766728</x:v>
      </x:c>
      <x:c r="C1339" s="8">
        <x:v>70.374574347332995</x:v>
      </x:c>
      <x:c r="D1339" s="8">
        <x:v>46.307692307692001</x:v>
      </x:c>
      <x:c r="E1339" s="8">
        <x:v>252.32421875</x:v>
      </x:c>
      <x:c r="F1339" s="23">
        <x:v>2.1749717076807622</x:v>
      </x:c>
      <x:c r="G1339" s="18">
        <x:v>0.40345268542199003</x:v>
      </x:c>
      <x:c r="H1339" s="18">
        <x:v>0.33498392841629998</x:v>
      </x:c>
      <x:c r="I1339" s="18">
        <x:v>0.51821231727773998</x:v>
      </x:c>
      <x:c r="J1339" s="18">
        <x:v>0.76808966423968006</x:v>
      </x:c>
      <x:c r="K1339" s="21">
        <x:v>0.47144129324902306</x:v>
      </x:c>
      <x:c r="L1339" s="21">
        <x:v>0.46100821274057813</x:v>
      </x:c>
      <x:c r="M1339" s="22">
        <x:v>0.51258766350723506</x:v>
      </x:c>
      <x:c r="N1339" s="22">
        <x:v>0.76766534305110445</x:v>
      </x:c>
      <x:c r="O1339" s="13">
        <x:v>1.5277770748660429</x:v>
      </x:c>
      <x:c r="P1339" s="26" t="n">
        <x:v>1.7672</x:v>
      </x:c>
      <x:c r="Q1339" s="26" t="n">
        <x:v>2.6629</x:v>
      </x:c>
    </x:row>
    <x:row r="1340">
      <x:c r="A1340" s="9">
        <x:v>45848</x:v>
      </x:c>
      <x:c r="B1340" s="8">
        <x:v>99.815837937384998</x:v>
      </x:c>
      <x:c r="C1340" s="8">
        <x:v>69.636776390465002</x:v>
      </x:c>
      <x:c r="D1340" s="8">
        <x:v>48.692307692307999</x:v>
      </x:c>
      <x:c r="E1340" s="8">
        <x:v>250.7421875</x:v>
      </x:c>
      <x:c r="F1340" s="23">
        <x:v>2.1722177738003952</x:v>
      </x:c>
      <x:c r="G1340" s="18">
        <x:v>0.39857736572889996</x:v>
      </x:c>
      <x:c r="H1340" s="18">
        <x:v>0.33515767526714002</x:v>
      </x:c>
      <x:c r="I1340" s="18">
        <x:v>0.51593577761802001</x:v>
      </x:c>
      <x:c r="J1340" s="18">
        <x:v>0.76286938581434005</x:v>
      </x:c>
      <x:c r="K1340" s="21">
        <x:v>0.47014476535525995</x:v>
      </x:c>
      <x:c r="L1340" s="21">
        <x:v>0.45813079627037601</x:v>
      </x:c>
      <x:c r="M1340" s="22">
        <x:v>0.5115534862451625</x:v>
      </x:c>
      <x:c r="N1340" s="22">
        <x:v>0.76984734662914489</x:v>
      </x:c>
      <x:c r="O1340" s="13">
        <x:v>1.5341141287861206</x:v>
      </x:c>
      <x:c r="P1340" s="26" t="n">
        <x:v>1.7656</x:v>
      </x:c>
      <x:c r="Q1340" s="26" t="n">
        <x:v>2.6841</x:v>
      </x:c>
    </x:row>
    <x:row r="1341">
      <x:c r="A1341" s="9">
        <x:v>45849</x:v>
      </x:c>
      <x:c r="B1341" s="8">
        <x:v>98.281154082258993</x:v>
      </x:c>
      <x:c r="C1341" s="8">
        <x:v>69.069239500568003</x:v>
      </x:c>
      <x:c r="D1341" s="8">
        <x:v>48.384615384615003</x:v>
      </x:c>
      <x:c r="E1341" s="8">
        <x:v>250.0390625</x:v>
      </x:c>
      <x:c r="F1341" s="23">
        <x:v>2.1644351786686054</x:v>
      </x:c>
      <x:c r="G1341" s="18">
        <x:v>0.40577046035805997</x:v>
      </x:c>
      <x:c r="H1341" s="18">
        <x:v>0.34054382764312002</x:v>
      </x:c>
      <x:c r="I1341" s="18">
        <x:v>0.52588066139467993</x:v>
      </x:c>
      <x:c r="J1341" s="18">
        <x:v>0.77135233826516003</x:v>
      </x:c>
      <x:c r="K1341" s="21">
        <x:v>0.47957405912808282</x:v>
      </x:c>
      <x:c r="L1341" s="21">
        <x:v>0.46628347626926447</x:v>
      </x:c>
      <x:c r="M1341" s="22">
        <x:v>0.51269108123343932</x:v>
      </x:c>
      <x:c r="N1341" s="22">
        <x:v>0.77081712599715746</x:v>
      </x:c>
      <x:c r="O1341" s="13">
        <x:v>1.5435578032956543</x:v>
      </x:c>
      <x:c r="P1341" s="26" t="n">
        <x:v>1.7652</x:v>
      </x:c>
      <x:c r="Q1341" s="26" t="n">
        <x:v>2.6842</x:v>
      </x:c>
    </x:row>
    <x:row r="1342">
      <x:c r="A1342" s="9">
        <x:v>45852</x:v>
      </x:c>
      <x:c r="B1342" s="8">
        <x:v>99.386126457949999</x:v>
      </x:c>
      <x:c r="C1342" s="8">
        <x:v>69.977298524404006</x:v>
      </x:c>
      <x:c r="D1342" s="8">
        <x:v>48.923076923076998</x:v>
      </x:c>
      <x:c r="E1342" s="8">
        <x:v>251.513671875</x:v>
      </x:c>
      <x:c r="F1342" s="23">
        <x:v>2.1745004344510774</x:v>
      </x:c>
      <x:c r="G1342" s="18">
        <x:v>0.41032608695652001</x:v>
      </x:c>
      <x:c r="H1342" s="18">
        <x:v>0.34514811919034005</x:v>
      </x:c>
      <x:c r="I1342" s="18">
        <x:v>0.53738317757009002</x:v>
      </x:c>
      <x:c r="J1342" s="18">
        <x:v>0.78524200770337005</x:v>
      </x:c>
      <x:c r="K1342" s="21">
        <x:v>0.48900335290090591</x:v>
      </x:c>
      <x:c r="L1342" s="21">
        <x:v>0.48282862097286983</x:v>
      </x:c>
      <x:c r="M1342" s="22">
        <x:v>0.52189525886588672</x:v>
      </x:c>
      <x:c r="N1342" s="22">
        <x:v>0.77663580220525175</x:v>
      </x:c>
      <x:c r="O1342" s="13">
        <x:v>1.5507456100424317</x:v>
      </x:c>
      <x:c r="P1342" s="26" t="n">
        <x:v>1.7641</x:v>
      </x:c>
      <x:c r="Q1342" s="26" t="n">
        <x:v>2.71</x:v>
      </x:c>
    </x:row>
    <x:row r="1343">
      <x:c r="A1343" s="9">
        <x:v>45853</x:v>
      </x:c>
      <x:c r="B1343" s="8">
        <x:v>106.75260896255</x:v>
      </x:c>
      <x:c r="C1343" s="8">
        <x:v>79.909194097615995</x:v>
      </x:c>
      <x:c r="D1343" s="8">
        <x:v>61.307692307692001</x:v>
      </x:c>
      <x:c r="E1343" s="8">
        <x:v>271.474609375</x:v>
      </x:c>
      <x:c r="F1343" s="23">
        <x:v>2.2986102618571449</x:v>
      </x:c>
      <x:c r="G1343" s="18">
        <x:v>0.41687979539642001</x:v>
      </x:c>
      <x:c r="H1343" s="18">
        <x:v>0.34619060029537002</x:v>
      </x:c>
      <x:c r="I1343" s="18">
        <x:v>0.53738317757009002</x:v>
      </x:c>
      <x:c r="J1343" s="18">
        <x:v>0.78747926990771011</x:v>
      </x:c>
      <x:c r="K1343" s="21">
        <x:v>0.49501452768108045</x:v>
      </x:c>
      <x:c r="L1343" s="21">
        <x:v>0.48954259273665124</x:v>
      </x:c>
      <x:c r="M1343" s="22">
        <x:v>0.53720108234455433</x:v>
      </x:c>
      <x:c r="N1343" s="22">
        <x:v>0.79627383440757682</x:v>
      </x:c>
      <x:c r="O1343" s="13">
        <x:v>1.5481463811535332</x:v>
      </x:c>
      <x:c r="P1343" s="26" t="n">
        <x:v>1.7665</x:v>
      </x:c>
      <x:c r="Q1343" s="26" t="n">
        <x:v>2.7055</x:v>
      </x:c>
    </x:row>
    <x:row r="1344">
      <x:c r="A1344" s="9">
        <x:v>45854</x:v>
      </x:c>
      <x:c r="B1344" s="8">
        <x:v>104.8496009822</x:v>
      </x:c>
      <x:c r="C1344" s="8">
        <x:v>78.717366628831002</x:v>
      </x:c>
      <x:c r="D1344" s="8">
        <x:v>59.846153846154003</x:v>
      </x:c>
      <x:c r="E1344" s="8">
        <x:v>273.30078125</x:v>
      </x:c>
      <x:c r="F1344" s="23">
        <x:v>2.2917847567679628</x:v>
      </x:c>
      <x:c r="G1344" s="18">
        <x:v>0.41488171355498998</x:v>
      </x:c>
      <x:c r="H1344" s="18">
        <x:v>0.34445313178699005</x:v>
      </x:c>
      <x:c r="I1344" s="18">
        <x:v>0.53894080996884997</x:v>
      </x:c>
      <x:c r="J1344" s="18">
        <x:v>0.78747926990771011</x:v>
      </x:c>
      <x:c r="K1344" s="21">
        <x:v>0.49065347931114967</x:v>
      </x:c>
      <x:c r="L1344" s="21">
        <x:v>0.48594582214891346</x:v>
      </x:c>
      <x:c r="M1344" s="22">
        <x:v>0.53151310740316138</x:v>
      </x:c>
      <x:c r="N1344" s="22">
        <x:v>0.79130371514650188</x:v>
      </x:c>
      <x:c r="O1344" s="13">
        <x:v>1.5527496159237226</x:v>
      </x:c>
      <x:c r="P1344" s="26" t="n">
        <x:v>1.7668</x:v>
      </x:c>
      <x:c r="Q1344" s="26" t="n">
        <x:v>2.6931</x:v>
      </x:c>
    </x:row>
    <x:row r="1345">
      <x:c r="A1345" s="9">
        <x:v>45855</x:v>
      </x:c>
      <x:c r="B1345" s="8">
        <x:v>111.66359729896</x:v>
      </x:c>
      <x:c r="C1345" s="8">
        <x:v>86.265607264471996</x:v>
      </x:c>
      <x:c r="D1345" s="8">
        <x:v>69.307692307691994</x:v>
      </x:c>
      <x:c r="E1345" s="8">
        <x:v>285.4296875</x:v>
      </x:c>
      <x:c r="F1345" s="23">
        <x:v>2.3816664609278098</x:v>
      </x:c>
      <x:c r="G1345" s="18">
        <x:v>0.41064578005115004</x:v>
      </x:c>
      <x:c r="H1345" s="18">
        <x:v>0.34271566327859998</x:v>
      </x:c>
      <x:c r="I1345" s="18">
        <x:v>0.54289479990415002</x:v>
      </x:c>
      <x:c r="J1345" s="18">
        <x:v>0.78980975135448006</x:v>
      </x:c>
      <x:c r="K1345" s="21">
        <x:v>0.49477879533675972</x:v>
      </x:c>
      <x:c r="L1345" s="21">
        <x:v>0.49086140861883165</x:v>
      </x:c>
      <x:c r="M1345" s="22">
        <x:v>0.54444032317907176</x:v>
      </x:c>
      <x:c r="N1345" s="22">
        <x:v>0.80585040566673882</x:v>
      </x:c>
      <x:c r="O1345" s="13">
        <x:v>1.5662466062296547</x:v>
      </x:c>
      <x:c r="P1345" s="26" t="n">
        <x:v>1.7672</x:v>
      </x:c>
      <x:c r="Q1345" s="26" t="n">
        <x:v>2.6885</x:v>
      </x:c>
    </x:row>
    <x:row r="1346">
      <x:c r="A1346" s="9">
        <x:v>45856</x:v>
      </x:c>
      <x:c r="B1346" s="8">
        <x:v>109.33087783917</x:v>
      </x:c>
      <x:c r="C1346" s="8">
        <x:v>85.017026106697003</x:v>
      </x:c>
      <x:c r="D1346" s="8">
        <x:v>67.615384615384997</x:v>
      </x:c>
      <x:c r="E1346" s="8">
        <x:v>284.140625</x:v>
      </x:c>
      <x:c r="F1346" s="23">
        <x:v>2.36525978390313</x:v>
      </x:c>
      <x:c r="G1346" s="18">
        <x:v>0.41815856777493998</x:v>
      </x:c>
      <x:c r="H1346" s="18">
        <x:v>0.34992615758839002</x:v>
      </x:c>
      <x:c r="I1346" s="18">
        <x:v>0.55763239875388992</x:v>
      </x:c>
      <x:c r="J1346" s="18">
        <x:v>0.80341976298822004</x:v>
      </x:c>
      <x:c r="K1346" s="21">
        <x:v>0.51069072857839859</x:v>
      </x:c>
      <x:c r="L1346" s="21">
        <x:v>0.50872536920460609</x:v>
      </x:c>
      <x:c r="M1346" s="22">
        <x:v>0.5607803239198117</x:v>
      </x:c>
      <x:c r="N1346" s="22">
        <x:v>0.82063954102898107</x:v>
      </x:c>
      <x:c r="O1346" s="13">
        <x:v>1.5696619801505256</x:v>
      </x:c>
      <x:c r="P1346" s="26" t="n">
        <x:v>1.7671</x:v>
      </x:c>
      <x:c r="Q1346" s="26" t="n">
        <x:v>2.6964</x:v>
      </x:c>
    </x:row>
    <x:row r="1347">
      <x:c r="A1347" s="9">
        <x:v>45859</x:v>
      </x:c>
      <x:c r="B1347" s="8">
        <x:v>109.94475138122</x:v>
      </x:c>
      <x:c r="C1347" s="8">
        <x:v>86.095346197503005</x:v>
      </x:c>
      <x:c r="D1347" s="8">
        <x:v>69.230769230768999</x:v>
      </x:c>
      <x:c r="E1347" s="8">
        <x:v>283.88671875</x:v>
      </x:c>
      <x:c r="F1347" s="23">
        <x:v>2.3728939638987301</x:v>
      </x:c>
      <x:c r="G1347" s="18">
        <x:v>0.42503196930945997</x:v>
      </x:c>
      <x:c r="H1347" s="18">
        <x:v>0.35791851272696001</x:v>
      </x:c>
      <x:c r="I1347" s="18">
        <x:v>0.56146657081237006</x:v>
      </x:c>
      <x:c r="J1347" s="18">
        <x:v>0.80630956004395005</x:v>
      </x:c>
      <x:c r="K1347" s="21">
        <x:v>0.51340165053808517</x:v>
      </x:c>
      <x:c r="L1347" s="21">
        <x:v>0.51076353920433393</x:v>
      </x:c>
      <x:c r="M1347" s="22">
        <x:v>0.56140083027705723</x:v>
      </x:c>
      <x:c r="N1347" s="22">
        <x:v>0.82100320829198958</x:v>
      </x:c>
      <x:c r="O1347" s="13">
        <x:v>1.5870333239712535</x:v>
      </x:c>
      <x:c r="P1347" s="26" t="n">
        <x:v>1.7655</x:v>
      </x:c>
      <x:c r="Q1347" s="26" t="n">
        <x:v>2.7098</x:v>
      </x:c>
    </x:row>
    <x:row r="1348">
      <x:c r="A1348" s="9">
        <x:v>45860</x:v>
      </x:c>
      <x:c r="B1348" s="8">
        <x:v>108.5942295887</x:v>
      </x:c>
      <x:c r="C1348" s="8">
        <x:v>85.244040862655993</x:v>
      </x:c>
      <x:c r="D1348" s="8">
        <x:v>70.461538461537998</x:v>
      </x:c>
      <x:c r="E1348" s="8">
        <x:v>281.6796875</x:v>
      </x:c>
      <x:c r="F1348" s="23">
        <x:v>2.3649487410322347</x:v>
      </x:c>
      <x:c r="G1348" s="18">
        <x:v>0.44237531969309002</x:v>
      </x:c>
      <x:c r="H1348" s="18">
        <x:v>0.36643210841802998</x:v>
      </x:c>
      <x:c r="I1348" s="18">
        <x:v>0.58111670261203008</x:v>
      </x:c>
      <x:c r="J1348" s="18">
        <x:v>0.82047888720947004</x:v>
      </x:c>
      <x:c r="K1348" s="21">
        <x:v>0.52990291464052541</x:v>
      </x:c>
      <x:c r="L1348" s="21">
        <x:v>0.53006620802520343</x:v>
      </x:c>
      <x:c r="M1348" s="22">
        <x:v>0.57846475510125739</x:v>
      </x:c>
      <x:c r="N1348" s="22">
        <x:v>0.84742969607042151</x:v>
      </x:c>
      <x:c r="O1348" s="13">
        <x:v>1.5964675539229682</x:v>
      </x:c>
      <x:c r="P1348" s="26" t="n">
        <x:v>1.7638</x:v>
      </x:c>
      <x:c r="Q1348" s="26" t="n">
        <x:v>2.7207</x:v>
      </x:c>
    </x:row>
    <x:row r="1349">
      <x:c r="A1349" s="9">
        <x:v>45861</x:v>
      </x:c>
      <x:c r="B1349" s="8">
        <x:v>106.81399631676</x:v>
      </x:c>
      <x:c r="C1349" s="8">
        <x:v>84.562996594778994</x:v>
      </x:c>
      <x:c r="D1349" s="8">
        <x:v>71</x:v>
      </x:c>
      <x:c r="E1349" s="8">
        <x:v>280.068359375</x:v>
      </x:c>
      <x:c r="F1349" s="23">
        <x:v>2.3561133807163475</x:v>
      </x:c>
      <x:c r="G1349" s="18">
        <x:v>0.45644181585678001</x:v>
      </x:c>
      <x:c r="H1349" s="18">
        <x:v>0.37416384328033997</x:v>
      </x:c>
      <x:c r="I1349" s="18">
        <x:v>0.59657320872274</x:v>
      </x:c>
      <x:c r="J1349" s="18">
        <x:v>0.8363261610475401</x:v>
      </x:c>
      <x:c r="K1349" s="21">
        <x:v>0.53815354669174531</x:v>
      </x:c>
      <x:c r="L1349" s="21">
        <x:v>0.53761942625947046</x:v>
      </x:c>
      <x:c r="M1349" s="22">
        <x:v>0.58115361598263737</x:v>
      </x:c>
      <x:c r="N1349" s="22">
        <x:v>0.85130881354249177</x:v>
      </x:c>
      <x:c r="O1349" s="13">
        <x:v>1.5912218399674272</x:v>
      </x:c>
      <x:c r="P1349" s="26" t="n">
        <x:v>1.7617</x:v>
      </x:c>
      <x:c r="Q1349" s="26" t="n">
        <x:v>2.7488</x:v>
      </x:c>
    </x:row>
    <x:row r="1350">
      <x:c r="A1350" s="9">
        <x:v>45862</x:v>
      </x:c>
      <x:c r="B1350" s="8">
        <x:v>107.55064456722</x:v>
      </x:c>
      <x:c r="C1350" s="8">
        <x:v>84.960272417707003</x:v>
      </x:c>
      <x:c r="D1350" s="8">
        <x:v>67.923076923077005</x:v>
      </x:c>
      <x:c r="E1350" s="8">
        <x:v>283.41796875</x:v>
      </x:c>
      <x:c r="F1350" s="23">
        <x:v>2.3596299066450102</x:v>
      </x:c>
      <x:c r="G1350" s="18">
        <x:v>0.45708120204604002</x:v>
      </x:c>
      <x:c r="H1350" s="18">
        <x:v>0.37624880549040002</x:v>
      </x:c>
      <x:c r="I1350" s="18">
        <x:v>0.59633357296908995</x:v>
      </x:c>
      <x:c r="J1350" s="18">
        <x:v>0.82933471670722003</x:v>
      </x:c>
      <x:c r="K1350" s="21">
        <x:v>0.53049224550132679</x:v>
      </x:c>
      <x:c r="L1350" s="21">
        <x:v>0.52946674626058243</x:v>
      </x:c>
      <x:c r="M1350" s="22">
        <x:v>0.56605462795637784</x:v>
      </x:c>
      <x:c r="N1350" s="22">
        <x:v>0.84476280280838001</x:v>
      </x:c>
      <x:c r="O1350" s="13">
        <x:v>1.6063720652496785</x:v>
      </x:c>
      <x:c r="P1350" s="26" t="n">
        <x:v>1.7573</x:v>
      </x:c>
      <x:c r="Q1350" s="26" t="n">
        <x:v>2.7033</x:v>
      </x:c>
    </x:row>
    <x:row r="1351">
      <x:c r="A1351" s="9">
        <x:v>45863</x:v>
      </x:c>
      <x:c r="B1351" s="8">
        <x:v>109.02394106814</x:v>
      </x:c>
      <x:c r="C1351" s="8">
        <x:v>85.527809307604997</x:v>
      </x:c>
      <x:c r="D1351" s="8">
        <x:v>67.615384615384997</x:v>
      </x:c>
      <x:c r="E1351" s="8">
        <x:v>284.443359375</x:v>
      </x:c>
      <x:c r="F1351" s="23">
        <x:v>2.366526235915325</x:v>
      </x:c>
      <x:c r="G1351" s="18">
        <x:v>0.46411445012788</x:v>
      </x:c>
      <x:c r="H1351" s="18">
        <x:v>0.38563113543567001</x:v>
      </x:c>
      <x:c r="I1351" s="18">
        <x:v>0.6131080757249</x:v>
      </x:c>
      <x:c r="J1351" s="18">
        <x:v>0.85189377708113001</x:v>
      </x:c>
      <x:c r="K1351" s="21">
        <x:v>0.54746497429240804</x:v>
      </x:c>
      <x:c r="L1351" s="21">
        <x:v>0.54888930743439035</x:v>
      </x:c>
      <x:c r="M1351" s="22">
        <x:v>0.58105019825643311</x:v>
      </x:c>
      <x:c r="N1351" s="22">
        <x:v>0.85882460364461566</x:v>
      </x:c>
      <x:c r="O1351" s="13">
        <x:v>1.6075063662958218</x:v>
      </x:c>
      <x:c r="P1351" s="26" t="n">
        <x:v>1.757</x:v>
      </x:c>
      <x:c r="Q1351" s="26" t="n">
        <x:v>2.6984</x:v>
      </x:c>
    </x:row>
    <x:row r="1352">
      <x:c r="A1352" s="9">
        <x:v>45866</x:v>
      </x:c>
      <x:c r="B1352" s="8">
        <x:v>114.54880294659</x:v>
      </x:c>
      <x:c r="C1352" s="8">
        <x:v>91.430192962543003</x:v>
      </x:c>
      <x:c r="D1352" s="8">
        <x:v>73.692307692308006</x:v>
      </x:c>
      <x:c r="E1352" s="8">
        <x:v>290.537109375</x:v>
      </x:c>
      <x:c r="F1352" s="23">
        <x:v>2.4255210324411025</x:v>
      </x:c>
      <x:c r="G1352" s="18">
        <x:v>0.45596227621483004</x:v>
      </x:c>
      <x:c r="H1352" s="18">
        <x:v>0.38041872991052</x:v>
      </x:c>
      <x:c r="I1352" s="18">
        <x:v>0.61466570812364996</x:v>
      </x:c>
      <x:c r="J1352" s="18">
        <x:v>0.85347850451124008</x:v>
      </x:c>
      <x:c r="K1352" s="21">
        <x:v>0.55088309328505636</x:v>
      </x:c>
      <x:c r="L1352" s="21">
        <x:v>0.55176672390458048</x:v>
      </x:c>
      <x:c r="M1352" s="22">
        <x:v>0.58932361635301245</x:v>
      </x:c>
      <x:c r="N1352" s="22">
        <x:v>0.86355227806368506</x:v>
      </x:c>
      <x:c r="O1352" s="13">
        <x:v>1.6165959496519311</x:v>
      </x:c>
      <x:c r="P1352" s="26" t="n">
        <x:v>1.7595</x:v>
      </x:c>
      <x:c r="Q1352" s="26" t="n">
        <x:v>2.6898</x:v>
      </x:c>
    </x:row>
    <x:row r="1353">
      <x:c r="A1353" s="9">
        <x:v>45867</x:v>
      </x:c>
      <x:c r="B1353" s="8">
        <x:v>120.07366482505</x:v>
      </x:c>
      <x:c r="C1353" s="8">
        <x:v>98.751418842224993</x:v>
      </x:c>
      <x:c r="D1353" s="8">
        <x:v>82.923076923077005</x:v>
      </x:c>
      <x:c r="E1353" s="8">
        <x:v>301.318359375</x:v>
      </x:c>
      <x:c r="F1353" s="23">
        <x:v>2.5076662999133799</x:v>
      </x:c>
      <x:c r="G1353" s="18">
        <x:v>0.45955882352941002</x:v>
      </x:c>
      <x:c r="H1353" s="18">
        <x:v>0.38919294587785996</x:v>
      </x:c>
      <x:c r="I1353" s="18">
        <x:v>0.62341241313203999</x:v>
      </x:c>
      <x:c r="J1353" s="18">
        <x:v>0.86569022727689993</x:v>
      </x:c>
      <x:c r="K1353" s="21">
        <x:v>0.557719331270353</x:v>
      </x:c>
      <x:c r="L1353" s="21">
        <x:v>0.55692209508033996</x:v>
      </x:c>
      <x:c r="M1353" s="22">
        <x:v>0.60411235120064943</x:v>
      </x:c>
      <x:c r="N1353" s="22">
        <x:v>0.87615940984789686</x:v>
      </x:c>
      <x:c r="O1353" s="13">
        <x:v>1.6232990356778396</x:v>
      </x:c>
      <x:c r="P1353" s="26" t="n">
        <x:v>1.7555</x:v>
      </x:c>
      <x:c r="Q1353" s="26" t="n">
        <x:v>2.6761</x:v>
      </x:c>
    </x:row>
    <x:row r="1354">
      <x:c r="A1354" s="9">
        <x:v>45868</x:v>
      </x:c>
      <x:c r="B1354" s="8">
        <x:v>119.27562922038</x:v>
      </x:c>
      <x:c r="C1354" s="8">
        <x:v>97.559591373439005</x:v>
      </x:c>
      <x:c r="D1354" s="8">
        <x:v>82.384615384615003</x:v>
      </x:c>
      <x:c r="E1354" s="8">
        <x:v>300.263671875</x:v>
      </x:c>
      <x:c r="F1354" s="23">
        <x:v>2.498708769633585</x:v>
      </x:c>
      <x:c r="G1354" s="18">
        <x:v>0.45939897698209997</x:v>
      </x:c>
      <x:c r="H1354" s="18">
        <x:v>0.39275475632004003</x:v>
      </x:c>
      <x:c r="I1354" s="18">
        <x:v>0.63132039300263998</x:v>
      </x:c>
      <x:c r="J1354" s="18">
        <x:v>0.87557146859579005</x:v>
      </x:c>
      <x:c r="K1354" s="21">
        <x:v>0.5700952793471834</x:v>
      </x:c>
      <x:c r="L1354" s="21">
        <x:v>0.56807208390234498</x:v>
      </x:c>
      <x:c r="M1354" s="22">
        <x:v>0.61011057932067536</x:v>
      </x:c>
      <x:c r="N1354" s="22">
        <x:v>0.87906874795194434</x:v>
      </x:c>
      <x:c r="O1354" s="13">
        <x:v>1.6163294131189536</x:v>
      </x:c>
      <x:c r="P1354" s="26" t="n">
        <x:v>1.7571</x:v>
      </x:c>
      <x:c r="Q1354" s="26" t="n">
        <x:v>2.6828</x:v>
      </x:c>
    </x:row>
    <x:row r="1355">
      <x:c r="A1355" s="9">
        <x:v>45869</x:v>
      </x:c>
      <x:c r="B1355" s="8">
        <x:v>122.46777163904</x:v>
      </x:c>
      <x:c r="C1355" s="8">
        <x:v>99.659477866060996</x:v>
      </x:c>
      <x:c r="D1355" s="8">
        <x:v>82.846153846153996</x:v>
      </x:c>
      <x:c r="E1355" s="8">
        <x:v>299.296875</x:v>
      </x:c>
      <x:c r="F1355" s="23">
        <x:v>2.5106756958781373</x:v>
      </x:c>
      <x:c r="G1355" s="18">
        <x:v>0.46147698209719001</x:v>
      </x:c>
      <x:c r="H1355" s="18">
        <x:v>0.39214664234211</x:v>
      </x:c>
      <x:c r="I1355" s="18">
        <x:v>0.62125569134914993</x:v>
      </x:c>
      <x:c r="J1355" s="18">
        <x:v>0.86634276205112992</x:v>
      </x:c>
      <x:c r="K1355" s="21">
        <x:v>0.56243397815676466</x:v>
      </x:c>
      <x:c r="L1355" s="21">
        <x:v>0.56003929625638316</x:v>
      </x:c>
      <x:c r="M1355" s="22">
        <x:v>0.5998722244261554</x:v>
      </x:c>
      <x:c r="N1355" s="22">
        <x:v>0.86706772827274636</x:v>
      </x:c>
      <x:c r="O1355" s="13">
        <x:v>1.5983704666641145</x:v>
      </x:c>
      <x:c r="P1355" s="26" t="n">
        <x:v>1.7603</x:v>
      </x:c>
      <x:c r="Q1355" s="26" t="n">
        <x:v>2.6745</x:v>
      </x:c>
    </x:row>
    <x:row r="1356">
      <x:c r="A1356" s="9">
        <x:v>45870</x:v>
      </x:c>
      <x:c r="B1356" s="8">
        <x:v>118.60036832413</x:v>
      </x:c>
      <x:c r="C1356" s="8">
        <x:v>95.686719636776004</x:v>
      </x:c>
      <x:c r="D1356" s="8">
        <x:v>78.923076923077005</x:v>
      </x:c>
      <x:c r="E1356" s="8">
        <x:v>292.5</x:v>
      </x:c>
      <x:c r="F1356" s="23">
        <x:v>2.4642754122099575</x:v>
      </x:c>
      <x:c r="G1356" s="18">
        <x:v>0.43742007672634003</x:v>
      </x:c>
      <x:c r="H1356" s="18">
        <x:v>0.37086265311440997</x:v>
      </x:c>
      <x:c r="I1356" s="18">
        <x:v>0.60100647016535003</x:v>
      </x:c>
      <x:c r="J1356" s="18">
        <x:v>0.83865664249432004</x:v>
      </x:c>
      <x:c r="K1356" s="21">
        <x:v>0.5459327140543242</x:v>
      </x:c>
      <x:c r="L1356" s="21">
        <x:v>0.54685113743467406</x:v>
      </x:c>
      <x:c r="M1356" s="22">
        <x:v>0.5912885531509533</x:v>
      </x:c>
      <x:c r="N1356" s="22">
        <x:v>0.85494548617254584</x:v>
      </x:c>
      <x:c r="O1356" s="13">
        <x:v>1.6012552731743241</x:v>
      </x:c>
      <x:c r="P1356" s="26" t="n">
        <x:v>1.7606</x:v>
      </x:c>
      <x:c r="Q1356" s="26" t="n">
        <x:v>2.6744</x:v>
      </x:c>
    </x:row>
    <x:row r="1357">
      <x:c r="A1357" s="9">
        <x:v>45873</x:v>
      </x:c>
      <x:c r="B1357" s="8">
        <x:v>119.03007980356</x:v>
      </x:c>
      <x:c r="C1357" s="8">
        <x:v>96.538024971623003</x:v>
      </x:c>
      <x:c r="D1357" s="8">
        <x:v>78.384615384615003</x:v>
      </x:c>
      <x:c r="E1357" s="8">
        <x:v>293.06640625</x:v>
      </x:c>
      <x:c r="F1357" s="23">
        <x:v>2.4675478160244948</x:v>
      </x:c>
      <x:c r="G1357" s="18">
        <x:v>0.43406329923274001</x:v>
      </x:c>
      <x:c r="H1357" s="18">
        <x:v>0.36686647554513002</x:v>
      </x:c>
      <x:c r="I1357" s="18">
        <x:v>0.60016774502755998</x:v>
      </x:c>
      <x:c r="J1357" s="18">
        <x:v>0.84266507061363005</x:v>
      </x:c>
      <x:c r="K1357" s="21">
        <x:v>0.54899723453049187</x:v>
      </x:c>
      <x:c r="L1357" s="21">
        <x:v>0.55056780037533848</x:v>
      </x:c>
      <x:c r="M1357" s="22">
        <x:v>0.5962526040088969</x:v>
      </x:c>
      <x:c r="N1357" s="22">
        <x:v>0.87046195606080512</x:v>
      </x:c>
      <x:c r="O1357" s="13">
        <x:v>1.6157893030487105</x:v>
      </x:c>
      <x:c r="P1357" s="26" t="n">
        <x:v>1.7611</x:v>
      </x:c>
      <x:c r="Q1357" s="26" t="n">
        <x:v>2.7044</x:v>
      </x:c>
    </x:row>
    <x:row r="1358">
      <x:c r="A1358" s="9">
        <x:v>45874</x:v>
      </x:c>
      <x:c r="B1358" s="8">
        <x:v>119.88950276243</x:v>
      </x:c>
      <x:c r="C1358" s="8">
        <x:v>97.729852440409005</x:v>
      </x:c>
      <x:c r="D1358" s="8">
        <x:v>82.076923076922995</x:v>
      </x:c>
      <x:c r="E1358" s="8">
        <x:v>295.87890625</x:v>
      </x:c>
      <x:c r="F1358" s="23">
        <x:v>2.4889379613244049</x:v>
      </x:c>
      <x:c r="G1358" s="18">
        <x:v>0.44093670076725999</x:v>
      </x:c>
      <x:c r="H1358" s="18">
        <x:v>0.37312136217531</x:v>
      </x:c>
      <x:c r="I1358" s="18">
        <x:v>0.60927390366643008</x:v>
      </x:c>
      <x:c r="J1358" s="18">
        <x:v>0.85543610891109001</x:v>
      </x:c>
      <x:c r="K1358" s="21">
        <x:v>0.56396623839484827</x:v>
      </x:c>
      <x:c r="L1358" s="21">
        <x:v>0.56363606684413314</x:v>
      </x:c>
      <x:c r="M1358" s="22">
        <x:v>0.62293437737037149</x:v>
      </x:c>
      <x:c r="N1358" s="22">
        <x:v>0.89700966626024004</x:v>
      </x:c>
      <x:c r="O1358" s="13">
        <x:v>1.6305456596302474</x:v>
      </x:c>
      <x:c r="P1358" s="26" t="n">
        <x:v>1.7611</x:v>
      </x:c>
      <x:c r="Q1358" s="26" t="n">
        <x:v>2.718</x:v>
      </x:c>
    </x:row>
    <x:row r="1359">
      <x:c r="A1359" s="9">
        <x:v>45875</x:v>
      </x:c>
      <x:c r="B1359" s="8">
        <x:v>120.87170042971</x:v>
      </x:c>
      <x:c r="C1359" s="8">
        <x:v>98.694665153234993</x:v>
      </x:c>
      <x:c r="D1359" s="8">
        <x:v>81.076923076922995</x:v>
      </x:c>
      <x:c r="E1359" s="8">
        <x:v>299.453125</x:v>
      </x:c>
      <x:c r="F1359" s="23">
        <x:v>2.5002410341496697</x:v>
      </x:c>
      <x:c r="G1359" s="18">
        <x:v>0.45508312020459996</x:v>
      </x:c>
      <x:c r="H1359" s="18">
        <x:v>0.38606550256277006</x:v>
      </x:c>
      <x:c r="I1359" s="18">
        <x:v>0.62125569134914993</x:v>
      </x:c>
      <x:c r="J1359" s="18">
        <x:v>0.87165625979607997</x:v>
      </x:c>
      <x:c r="K1359" s="21">
        <x:v>0.58046750249728851</x:v>
      </x:c>
      <x:c r="L1359" s="21">
        <x:v>0.57550540978367359</x:v>
      </x:c>
      <x:c r="M1359" s="22">
        <x:v>0.63865387175387633</x:v>
      </x:c>
      <x:c r="N1359" s="22">
        <x:v>0.91567791909454188</x:v>
      </x:c>
      <x:c r="O1359" s="13">
        <x:v>1.6429716453396526</x:v>
      </x:c>
      <x:c r="P1359" s="26" t="n">
        <x:v>1.7614</x:v>
      </x:c>
      <x:c r="Q1359" s="26" t="n">
        <x:v>2.7158</x:v>
      </x:c>
    </x:row>
    <x:row r="1360">
      <x:c r="A1360" s="9">
        <x:v>45876</x:v>
      </x:c>
      <x:c r="B1360" s="8">
        <x:v>121.36279926335</x:v>
      </x:c>
      <x:c r="C1360" s="8">
        <x:v>97.843359818387995</x:v>
      </x:c>
      <x:c r="D1360" s="8">
        <x:v>80.461538461537998</x:v>
      </x:c>
      <x:c r="E1360" s="8">
        <x:v>298.45703125</x:v>
      </x:c>
      <x:c r="F1360" s="23">
        <x:v>2.49531182198319</x:v>
      </x:c>
      <x:c r="G1360" s="18">
        <x:v>0.46011828644501002</x:v>
      </x:c>
      <x:c r="H1360" s="18">
        <x:v>0.39023542698288999</x:v>
      </x:c>
      <x:c r="I1360" s="18">
        <x:v>0.63036184998802003</x:v>
      </x:c>
      <x:c r="J1360" s="18">
        <x:v>0.88526627142980996</x:v>
      </x:c>
      <x:c r="K1360" s="21">
        <x:v>0.59543650636164491</x:v>
      </x:c>
      <x:c r="L1360" s="21">
        <x:v>0.59384893978115416</x:v>
      </x:c>
      <x:c r="M1360" s="22">
        <x:v>0.6556143788518618</x:v>
      </x:c>
      <x:c r="N1360" s="22">
        <x:v>0.93289150287683076</x:v>
      </x:c>
      <x:c r="O1360" s="13">
        <x:v>1.6407249490123537</x:v>
      </x:c>
      <x:c r="P1360" s="26" t="n">
        <x:v>1.762</x:v>
      </x:c>
      <x:c r="Q1360" s="26" t="n">
        <x:v>2.7251</x:v>
      </x:c>
    </x:row>
    <x:row r="1361">
      <x:c r="A1361" s="9">
        <x:v>45877</x:v>
      </x:c>
      <x:c r="B1361" s="8">
        <x:v>121.48557397176</x:v>
      </x:c>
      <x:c r="C1361" s="8">
        <x:v>98.127128263336999</x:v>
      </x:c>
      <x:c r="D1361" s="8">
        <x:v>78.923076923077005</x:v>
      </x:c>
      <x:c r="E1361" s="8">
        <x:v>294.6875</x:v>
      </x:c>
      <x:c r="F1361" s="23">
        <x:v>2.4830581978954349</x:v>
      </x:c>
      <x:c r="G1361" s="18">
        <x:v>0.46123721227620995</x:v>
      </x:c>
      <x:c r="H1361" s="18">
        <x:v>0.38962731300495002</x:v>
      </x:c>
      <x:c r="I1361" s="18">
        <x:v>0.62688713156002995</x:v>
      </x:c>
      <x:c r="J1361" s="18">
        <x:v>0.8767833189789801</x:v>
      </x:c>
      <x:c r="K1361" s="21">
        <x:v>0.59248985205763782</x:v>
      </x:c>
      <x:c r="L1361" s="21">
        <x:v>0.58881346095832132</x:v>
      </x:c>
      <x:c r="M1361" s="22">
        <x:v>0.65913058154290605</x:v>
      </x:c>
      <x:c r="N1361" s="22">
        <x:v>0.93083072171979286</x:v>
      </x:c>
      <x:c r="O1361" s="13">
        <x:v>1.6390802764179206</x:v>
      </x:c>
      <x:c r="P1361" s="26" t="n">
        <x:v>1.7621</x:v>
      </x:c>
      <x:c r="Q1361" s="26" t="n">
        <x:v>2.7292</x:v>
      </x:c>
    </x:row>
    <x:row r="1362">
      <x:c r="A1362" s="9">
        <x:v>45880</x:v>
      </x:c>
      <x:c r="B1362" s="8">
        <x:v>126.15101289134</x:v>
      </x:c>
      <x:c r="C1362" s="8">
        <x:v>102.61066969353</x:v>
      </x:c>
      <x:c r="D1362" s="8">
        <x:v>84.230769230768999</x:v>
      </x:c>
      <x:c r="E1362" s="8">
        <x:v>303.056640625</x:v>
      </x:c>
      <x:c r="F1362" s="23">
        <x:v>2.5401227311015973</x:v>
      </x:c>
      <x:c r="G1362" s="18">
        <x:v>0.46259590792839</x:v>
      </x:c>
      <x:c r="H1362" s="18">
        <x:v>0.38867170532533996</x:v>
      </x:c>
      <x:c r="I1362" s="18">
        <x:v>0.62628804217588996</x:v>
      </x:c>
      <x:c r="J1362" s="18">
        <x:v>0.87333420639145998</x:v>
      </x:c>
      <x:c r="K1362" s="21">
        <x:v>0.59260771822979796</x:v>
      </x:c>
      <x:c r="L1362" s="21">
        <x:v>0.58233927390038165</x:v>
      </x:c>
      <x:c r="M1362" s="22">
        <x:v>0.65633830293531137</x:v>
      </x:c>
      <x:c r="N1362" s="22">
        <x:v>0.93046705445679456</x:v>
      </x:c>
      <x:c r="O1362" s="13">
        <x:v>1.6557888867885462</x:v>
      </x:c>
      <x:c r="P1362" s="26" t="n">
        <x:v>1.7595</x:v>
      </x:c>
      <x:c r="Q1362" s="26" t="n">
        <x:v>2.7034</x:v>
      </x:c>
    </x:row>
    <x:row r="1363">
      <x:c r="A1363" s="9">
        <x:v>45881</x:v>
      </x:c>
      <x:c r="B1363" s="8">
        <x:v>134.37691835481999</x:v>
      </x:c>
      <x:c r="C1363" s="8">
        <x:v>109.36435868331</x:v>
      </x:c>
      <x:c r="D1363" s="8">
        <x:v>90.461538461537998</x:v>
      </x:c>
      <x:c r="E1363" s="8">
        <x:v>316.748046875</x:v>
      </x:c>
      <x:c r="F1363" s="23">
        <x:v>2.6273771559366699</x:v>
      </x:c>
      <x:c r="G1363" s="18">
        <x:v>0.46307544757032998</x:v>
      </x:c>
      <x:c r="H1363" s="18">
        <x:v>0.39449222482842006</x:v>
      </x:c>
      <x:c r="I1363" s="18">
        <x:v>0.63826982985861003</x:v>
      </x:c>
      <x:c r="J1363" s="18">
        <x:v>0.89580004760010001</x:v>
      </x:c>
      <x:c r="K1363" s="21">
        <x:v>0.61299856601352776</x:v>
      </x:c>
      <x:c r="L1363" s="21">
        <x:v>0.6046392515443797</x:v>
      </x:c>
      <x:c r="M1363" s="22">
        <x:v>0.680020962236773</x:v>
      </x:c>
      <x:c r="N1363" s="22">
        <x:v>0.95701476465622926</x:v>
      </x:c>
      <x:c r="O1363" s="13">
        <x:v>1.6598736003518997</x:v>
      </x:c>
      <x:c r="P1363" s="26" t="n">
        <x:v>1.7575</x:v>
      </x:c>
      <x:c r="Q1363" s="26" t="n">
        <x:v>2.6953</x:v>
      </x:c>
    </x:row>
    <x:row r="1364">
      <x:c r="A1364" s="9">
        <x:v>45882</x:v>
      </x:c>
      <x:c r="B1364" s="8">
        <x:v>144.50583179865001</x:v>
      </x:c>
      <x:c r="C1364" s="8">
        <x:v>123.66628830873999</x:v>
      </x:c>
      <x:c r="D1364" s="8">
        <x:v>104.15384615385</x:v>
      </x:c>
      <x:c r="E1364" s="8">
        <x:v>335.56640625</x:v>
      </x:c>
      <x:c r="F1364" s="23">
        <x:v>2.7697309312781</x:v>
      </x:c>
      <x:c r="G1364" s="18">
        <x:v>0.46579283887468004</x:v>
      </x:c>
      <x:c r="H1364" s="18">
        <x:v>0.40092085830944002</x:v>
      </x:c>
      <x:c r="I1364" s="18">
        <x:v>0.64306254493170001</x:v>
      </x:c>
      <x:c r="J1364" s="18">
        <x:v>0.89831696753174994</x:v>
      </x:c>
      <x:c r="K1364" s="21">
        <x:v>0.61688814969481709</x:v>
      </x:c>
      <x:c r="L1364" s="21">
        <x:v>0.6105139768376866</x:v>
      </x:c>
      <x:c r="M1364" s="22">
        <x:v>0.68405425355885852</x:v>
      </x:c>
      <x:c r="N1364" s="22">
        <x:v>0.95943921307626545</x:v>
      </x:c>
      <x:c r="O1364" s="13">
        <x:v>1.6743714234291485</x:v>
      </x:c>
      <x:c r="P1364" s="26" t="n">
        <x:v>1.7574</x:v>
      </x:c>
      <x:c r="Q1364" s="26" t="n">
        <x:v>2.6999</x:v>
      </x:c>
    </x:row>
    <x:row r="1365">
      <x:c r="A1365" s="9">
        <x:v>45883</x:v>
      </x:c>
      <x:c r="B1365" s="8">
        <x:v>141.55923879681001</x:v>
      </x:c>
      <x:c r="C1365" s="8">
        <x:v>117.36662883087</x:v>
      </x:c>
      <x:c r="D1365" s="8">
        <x:v>95.923076923077005</x:v>
      </x:c>
      <x:c r="E1365" s="8">
        <x:v>327.919921875</x:v>
      </x:c>
      <x:c r="F1365" s="23">
        <x:v>2.706922166064393</x:v>
      </x:c>
      <x:c r="G1365" s="18">
        <x:v>0.47098785166239998</x:v>
      </x:c>
      <x:c r="H1365" s="18">
        <x:v>0.40743636521588</x:v>
      </x:c>
      <x:c r="I1365" s="18">
        <x:v>0.66630721303619</x:v>
      </x:c>
      <x:c r="J1365" s="18">
        <x:v>0.91761335395733989</x:v>
      </x:c>
      <x:c r="K1365" s="21">
        <x:v>0.63574673724046304</x:v>
      </x:c>
      <x:c r="L1365" s="21">
        <x:v>0.63077578448196858</x:v>
      </x:c>
      <x:c r="M1365" s="22">
        <x:v>0.69636096297751315</x:v>
      </x:c>
      <x:c r="N1365" s="22">
        <x:v>0.96974311886143383</x:v>
      </x:c>
      <x:c r="O1365" s="13">
        <x:v>1.6580706286217008</x:v>
      </x:c>
      <x:c r="P1365" s="26" t="n">
        <x:v>1.756</x:v>
      </x:c>
      <x:c r="Q1365" s="26" t="n">
        <x:v>2.7007</x:v>
      </x:c>
    </x:row>
    <x:row r="1366">
      <x:c r="A1366" s="9">
        <x:v>45884</x:v>
      </x:c>
      <x:c r="B1366" s="8">
        <x:v>142.60282381829001</x:v>
      </x:c>
      <x:c r="C1366" s="8">
        <x:v>120.88535754823999</x:v>
      </x:c>
      <x:c r="D1366" s="8">
        <x:v>96.538461538462002</x:v>
      </x:c>
      <x:c r="E1366" s="8">
        <x:v>331.89453125</x:v>
      </x:c>
      <x:c r="F1366" s="23">
        <x:v>2.7298029353874802</x:v>
      </x:c>
      <x:c r="G1366" s="18">
        <x:v>0.46651214833760002</x:v>
      </x:c>
      <x:c r="H1366" s="18">
        <x:v>0.40743636521588</x:v>
      </x:c>
      <x:c r="I1366" s="18">
        <x:v>0.64450035945362993</x:v>
      </x:c>
      <x:c r="J1366" s="18">
        <x:v>0.91761335395733989</x:v>
      </x:c>
      <x:c r="K1366" s="21">
        <x:v>0.60828391912711632</x:v>
      </x:c>
      <x:c r="L1366" s="21">
        <x:v>0.60799623742627595</x:v>
      </x:c>
      <x:c r="M1366" s="22">
        <x:v>0.67205779731881621</x:v>
      </x:c>
      <x:c r="N1366" s="22">
        <x:v>0.94016484813694889</x:v>
      </x:c>
      <x:c r="O1366" s="13">
        <x:v>1.6813614272453021</x:v>
      </x:c>
      <x:c r="P1366" s="26" t="n">
        <x:v>1.7548</x:v>
      </x:c>
      <x:c r="Q1366" s="26" t="n">
        <x:v>2.6949</x:v>
      </x:c>
    </x:row>
    <x:row r="1367">
      <x:c r="A1367" s="9">
        <x:v>45887</x:v>
      </x:c>
      <x:c r="B1367" s="8">
        <x:v>148.55739717617999</x:v>
      </x:c>
      <x:c r="C1367" s="8">
        <x:v>127.92281498297</x:v>
      </x:c>
      <x:c r="D1367" s="8">
        <x:v>104.46153846154</x:v>
      </x:c>
      <x:c r="E1367" s="8">
        <x:v>343.837890625</x:v>
      </x:c>
      <x:c r="F1367" s="23">
        <x:v>2.811949103114225</x:v>
      </x:c>
      <x:c r="G1367" s="18">
        <x:v>0.47810102301790003</x:v>
      </x:c>
      <x:c r="H1367" s="18">
        <x:v>0.41568934063070001</x:v>
      </x:c>
      <x:c r="I1367" s="18">
        <x:v>0.67864845434939003</x:v>
      </x:c>
      <x:c r="J1367" s="18">
        <x:v>0.92796069156559002</x:v>
      </x:c>
      <x:c r="K1367" s="21">
        <x:v>0.63904699006095123</x:v>
      </x:c>
      <x:c r="L1367" s="21">
        <x:v>0.63629083271650777</x:v>
      </x:c>
      <x:c r="M1367" s="22">
        <x:v>0.70153184928787504</x:v>
      </x:c>
      <x:c r="N1367" s="22">
        <x:v>0.97362223633350387</x:v>
      </x:c>
      <x:c r="O1367" s="13">
        <x:v>1.703881428110424</x:v>
      </x:c>
      <x:c r="P1367" s="26" t="n">
        <x:v>1.7487</x:v>
      </x:c>
      <x:c r="Q1367" s="26" t="n">
        <x:v>2.698</x:v>
      </x:c>
    </x:row>
    <x:row r="1368">
      <x:c r="A1368" s="9">
        <x:v>45888</x:v>
      </x:c>
      <x:c r="B1368" s="8">
        <x:v>149.78514426027999</x:v>
      </x:c>
      <x:c r="C1368" s="8">
        <x:v>131.78206583427999</x:v>
      </x:c>
      <x:c r="D1368" s="8">
        <x:v>109.76923076923001</x:v>
      </x:c>
      <x:c r="E1368" s="8">
        <x:v>350.068359375</x:v>
      </x:c>
      <x:c r="F1368" s="23">
        <x:v>2.8535120005969752</x:v>
      </x:c>
      <x:c r="G1368" s="18">
        <x:v>0.48257672634271004</x:v>
      </x:c>
      <x:c r="H1368" s="18">
        <x:v>0.42793849361480002</x:v>
      </x:c>
      <x:c r="I1368" s="18">
        <x:v>0.70249221183801003</x:v>
      </x:c>
      <x:c r="J1368" s="18">
        <x:v>0.95024009421219002</x:v>
      </x:c>
      <x:c r="K1368" s="21">
        <x:v>0.66085223191060427</x:v>
      </x:c>
      <x:c r="L1368" s="21">
        <x:v>0.66314671977164452</x:v>
      </x:c>
      <x:c r="M1368" s="22">
        <x:v>0.73369476213833451</x:v>
      </x:c>
      <x:c r="N1368" s="22">
        <x:v>1.0101101850550989</x:v>
      </x:c>
      <x:c r="O1368" s="13">
        <x:v>1.7064704772664827</x:v>
      </x:c>
      <x:c r="P1368" s="26" t="n">
        <x:v>1.7493</x:v>
      </x:c>
      <x:c r="Q1368" s="26" t="n">
        <x:v>2.6931</x:v>
      </x:c>
    </x:row>
    <x:row r="1369">
      <x:c r="A1369" s="9">
        <x:v>45889</x:v>
      </x:c>
      <x:c r="B1369" s="8">
        <x:v>152.17925107427999</x:v>
      </x:c>
      <x:c r="C1369" s="8">
        <x:v>130.81725312144999</x:v>
      </x:c>
      <x:c r="D1369" s="8">
        <x:v>109.30769230769</x:v>
      </x:c>
      <x:c r="E1369" s="8">
        <x:v>356.533203125</x:v>
      </x:c>
      <x:c r="F1369" s="23">
        <x:v>2.8720934990710498</x:v>
      </x:c>
      <x:c r="G1369" s="18">
        <x:v>0.47594309462916001</x:v>
      </x:c>
      <x:c r="H1369" s="18">
        <x:v>0.42211797411172003</x:v>
      </x:c>
      <x:c r="I1369" s="18">
        <x:v>0.69662113587346997</x:v>
      </x:c>
      <x:c r="J1369" s="18">
        <x:v>0.94595200828838999</x:v>
      </x:c>
      <x:c r="K1369" s="21">
        <x:v>0.66592047731349657</x:v>
      </x:c>
      <x:c r="L1369" s="21">
        <x:v>0.67225853859392126</x:v>
      </x:c>
      <x:c r="M1369" s="22">
        <x:v>0.74465704111630426</x:v>
      </x:c>
      <x:c r="N1369" s="22">
        <x:v>1.0282935482053999</x:v>
      </x:c>
      <x:c r="O1369" s="13">
        <x:v>1.7240827718659633</x:v>
      </x:c>
      <x:c r="P1369" s="26" t="n">
        <x:v>1.7483</x:v>
      </x:c>
      <x:c r="Q1369" s="26" t="n">
        <x:v>2.6833</x:v>
      </x:c>
    </x:row>
    <x:row r="1370">
      <x:c r="A1370" s="9">
        <x:v>45890</x:v>
      </x:c>
      <x:c r="B1370" s="8">
        <x:v>151.50399017801999</x:v>
      </x:c>
      <x:c r="C1370" s="8">
        <x:v>128.37684449489001</x:v>
      </x:c>
      <x:c r="D1370" s="8">
        <x:v>105.15384615385</x:v>
      </x:c>
      <x:c r="E1370" s="8">
        <x:v>358.06640625</x:v>
      </x:c>
      <x:c r="F1370" s="23">
        <x:v>2.8577527176919002</x:v>
      </x:c>
      <x:c r="G1370" s="18">
        <x:v>0.49256713554987003</x:v>
      </x:c>
      <x:c r="H1370" s="18">
        <x:v>0.43749457041091</x:v>
      </x:c>
      <x:c r="I1370" s="18">
        <x:v>0.71603163191947994</x:v>
      </x:c>
      <x:c r="J1370" s="18">
        <x:v>0.96459585986259</x:v>
      </x:c>
      <x:c r="K1370" s="21">
        <x:v>0.68501479720346303</x:v>
      </x:c>
      <x:c r="L1370" s="21">
        <x:v>0.69455851623791931</x:v>
      </x:c>
      <x:c r="M1370" s="22">
        <x:v>0.75737742143979592</x:v>
      </x:c>
      <x:c r="N1370" s="22">
        <x:v>1.0450222423036775</x:v>
      </x:c>
      <x:c r="O1370" s="13">
        <x:v>1.7192474623462983</x:v>
      </x:c>
      <x:c r="P1370" s="26" t="n">
        <x:v>1.7486</x:v>
      </x:c>
      <x:c r="Q1370" s="26" t="n">
        <x:v>2.6898</x:v>
      </x:c>
    </x:row>
    <x:row r="1371">
      <x:c r="A1371" s="9">
        <x:v>45891</x:v>
      </x:c>
      <x:c r="B1371" s="8">
        <x:v>163.47452424799999</x:v>
      </x:c>
      <x:c r="C1371" s="8">
        <x:v>138.70601589103001</x:v>
      </x:c>
      <x:c r="D1371" s="8">
        <x:v>113.76923076923001</x:v>
      </x:c>
      <x:c r="E1371" s="8">
        <x:v>374.423828125</x:v>
      </x:c>
      <x:c r="F1371" s="23">
        <x:v>2.9759339975831498</x:v>
      </x:c>
      <x:c r="G1371" s="18">
        <x:v>0.49704283887468004</x:v>
      </x:c>
      <x:c r="H1371" s="18">
        <x:v>0.44123012770393999</x:v>
      </x:c>
      <x:c r="I1371" s="18">
        <x:v>0.71195782410735997</x:v>
      </x:c>
      <x:c r="J1371" s="18">
        <x:v>0.95937558143724999</x:v>
      </x:c>
      <x:c r="K1371" s="21">
        <x:v>0.67652843280792263</x:v>
      </x:c>
      <x:c r="L1371" s="21">
        <x:v>0.68460745094516828</x:v>
      </x:c>
      <x:c r="M1371" s="22">
        <x:v>0.74827666153355255</x:v>
      </x:c>
      <x:c r="N1371" s="22">
        <x:v>1.0349607813605144</x:v>
      </x:c>
      <x:c r="O1371" s="13">
        <x:v>1.738919569344213</x:v>
      </x:c>
      <x:c r="P1371" s="26" t="n">
        <x:v>1.7482</x:v>
      </x:c>
      <x:c r="Q1371" s="26" t="n">
        <x:v>2.689</x:v>
      </x:c>
    </x:row>
    <x:row r="1372">
      <x:c r="A1372" s="9">
        <x:v>45894</x:v>
      </x:c>
      <x:c r="B1372" s="8">
        <x:v>175.5678330264</x:v>
      </x:c>
      <x:c r="C1372" s="8">
        <x:v>150.11350737798</x:v>
      </x:c>
      <x:c r="D1372" s="8">
        <x:v>131</x:v>
      </x:c>
      <x:c r="E1372" s="8">
        <x:v>390.693359375</x:v>
      </x:c>
      <x:c r="F1372" s="23">
        <x:v>3.11843674944845</x:v>
      </x:c>
      <x:c r="G1372" s="18">
        <x:v>0.51414641943733996</x:v>
      </x:c>
      <x:c r="H1372" s="18">
        <x:v>0.46477282599253</x:v>
      </x:c>
      <x:c r="I1372" s="18">
        <x:v>0.73903666427031001</x:v>
      </x:c>
      <x:c r="J1372" s="18">
        <x:v>0.98668882402430991</x:v>
      </x:c>
      <x:c r="K1372" s="21">
        <x:v>0.69715501293597248</x:v>
      </x:c>
      <x:c r="L1372" s="21">
        <x:v>0.71014452211812462</x:v>
      </x:c>
      <x:c r="M1372" s="22">
        <x:v>0.7592389405115223</x:v>
      </x:c>
      <x:c r="N1372" s="22">
        <x:v>1.0401733454635949</x:v>
      </x:c>
      <x:c r="O1372" s="13">
        <x:v>1.759969094868449</x:v>
      </x:c>
      <x:c r="P1372" s="26" t="n">
        <x:v>1.7499</x:v>
      </x:c>
      <x:c r="Q1372" s="26" t="n">
        <x:v>2.7026</x:v>
      </x:c>
    </x:row>
    <x:row r="1373">
      <x:c r="A1373" s="9">
        <x:v>45895</x:v>
      </x:c>
      <x:c r="B1373" s="8">
        <x:v>171.02516881522001</x:v>
      </x:c>
      <x:c r="C1373" s="8">
        <x:v>146.70828603858999</x:v>
      </x:c>
      <x:c r="D1373" s="8">
        <x:v>126.92307692308</x:v>
      </x:c>
      <x:c r="E1373" s="8">
        <x:v>395.068359375</x:v>
      </x:c>
      <x:c r="F1373" s="23">
        <x:v>3.0993122278797252</x:v>
      </x:c>
      <x:c r="G1373" s="18">
        <x:v>0.53492647058823994</x:v>
      </x:c>
      <x:c r="H1373" s="18">
        <x:v>0.48249500477803997</x:v>
      </x:c>
      <x:c r="I1373" s="18">
        <x:v>0.76875149772346008</x:v>
      </x:c>
      <x:c r="J1373" s="18">
        <x:v>1.0166122057855</x:v>
      </x:c>
      <x:c r="K1373" s="21">
        <x:v>0.72002105033506836</x:v>
      </x:c>
      <x:c r="L1373" s="21">
        <x:v>0.73400310035014438</x:v>
      </x:c>
      <x:c r="M1373" s="22">
        <x:v>0.77464818171640437</x:v>
      </x:c>
      <x:c r="N1373" s="22">
        <x:v>1.0482952476707332</x:v>
      </x:c>
      <x:c r="O1373" s="13">
        <x:v>1.762939391867</x:v>
      </x:c>
      <x:c r="P1373" s="26" t="n">
        <x:v>1.7511</x:v>
      </x:c>
      <x:c r="Q1373" s="26" t="n">
        <x:v>2.7071</x:v>
      </x:c>
    </x:row>
    <x:row r="1374">
      <x:c r="A1374" s="9">
        <x:v>45896</x:v>
      </x:c>
      <x:c r="B1374" s="8">
        <x:v>173.05095150399001</x:v>
      </x:c>
      <x:c r="C1374" s="8">
        <x:v>149.20544835414</x:v>
      </x:c>
      <x:c r="D1374" s="8">
        <x:v>134.30769230768999</x:v>
      </x:c>
      <x:c r="E1374" s="8">
        <x:v>402.05078125</x:v>
      </x:c>
      <x:c r="F1374" s="23">
        <x:v>3.1465371835395501</x:v>
      </x:c>
      <x:c r="G1374" s="18">
        <x:v>0.53188938618926007</x:v>
      </x:c>
      <x:c r="H1374" s="18">
        <x:v>0.48023629571713999</x:v>
      </x:c>
      <x:c r="I1374" s="18">
        <x:v>0.77294512341241006</x:v>
      </x:c>
      <x:c r="J1374" s="18">
        <x:v>1.0250951582362999</x:v>
      </x:c>
      <x:c r="K1374" s="21">
        <x:v>0.72308557081123581</x:v>
      </x:c>
      <x:c r="L1374" s="21">
        <x:v>0.73304396152675544</x:v>
      </x:c>
      <x:c r="M1374" s="22">
        <x:v>0.77692337169296777</x:v>
      </x:c>
      <x:c r="N1374" s="22">
        <x:v>1.0602962673499312</x:v>
      </x:c>
      <x:c r="O1374" s="13">
        <x:v>1.7338084441109221</x:v>
      </x:c>
      <x:c r="P1374" s="26" t="n">
        <x:v>1.7518</x:v>
      </x:c>
      <x:c r="Q1374" s="26" t="n">
        <x:v>2.7105</x:v>
      </x:c>
    </x:row>
    <x:row r="1375">
      <x:c r="A1375" s="9">
        <x:v>45897</x:v>
      </x:c>
      <x:c r="B1375" s="8">
        <x:v>189.01166359729999</x:v>
      </x:c>
      <x:c r="C1375" s="8">
        <x:v>167.87741203178001</x:v>
      </x:c>
      <x:c r="D1375" s="8">
        <x:v>155.30769230768999</x:v>
      </x:c>
      <x:c r="E1375" s="8">
        <x:v>426.826171875</x:v>
      </x:c>
      <x:c r="F1375" s="23">
        <x:v>3.3475573495294251</x:v>
      </x:c>
      <x:c r="G1375" s="18">
        <x:v>0.50711317135549994</x:v>
      </x:c>
      <x:c r="H1375" s="18">
        <x:v>0.45617235687602997</x:v>
      </x:c>
      <x:c r="I1375" s="18">
        <x:v>0.75461298825784995</x:v>
      </x:c>
      <x:c r="J1375" s="18">
        <x:v>1.0009513704322999</x:v>
      </x:c>
      <x:c r="K1375" s="21">
        <x:v>0.68925797940123346</x:v>
      </x:c>
      <x:c r="L1375" s="21">
        <x:v>0.70355044270727007</x:v>
      </x:c>
      <x:c r="M1375" s="22">
        <x:v>0.73948615480594215</x:v>
      </x:c>
      <x:c r="N1375" s="22">
        <x:v>1.0193230890512521</x:v>
      </x:c>
      <x:c r="O1375" s="13">
        <x:v>1.7549728417118935</x:v>
      </x:c>
      <x:c r="P1375" s="26" t="n">
        <x:v>1.7499</x:v>
      </x:c>
      <x:c r="Q1375" s="26" t="n">
        <x:v>2.7165</x:v>
      </x:c>
    </x:row>
    <x:row r="1376">
      <x:c r="A1376" s="9">
        <x:v>45898</x:v>
      </x:c>
      <x:c r="B1376" s="8">
        <x:v>189.50276243094001</x:v>
      </x:c>
      <x:c r="C1376" s="8">
        <x:v>170.65834279228</x:v>
      </x:c>
      <x:c r="D1376" s="8">
        <x:v>154</x:v>
      </x:c>
      <x:c r="E1376" s="8">
        <x:v>433.349609375</x:v>
      </x:c>
      <x:c r="F1376" s="23">
        <x:v>3.36877678649555</x:v>
      </x:c>
      <x:c r="G1376" s="18">
        <x:v>0.52781329923274001</x:v>
      </x:c>
      <x:c r="H1376" s="18">
        <x:v>0.47615324472243997</x:v>
      </x:c>
      <x:c r="I1376" s="18">
        <x:v>0.78936017253773993</x:v>
      </x:c>
      <x:c r="J1376" s="18">
        <x:v>1.0330187951553</x:v>
      </x:c>
      <x:c r="K1376" s="21">
        <x:v>0.70611284202015456</x:v>
      </x:c>
      <x:c r="L1376" s="21">
        <x:v>0.72776869799805755</x:v>
      </x:c>
      <x:c r="M1376" s="22">
        <x:v>0.75417147192736445</x:v>
      </x:c>
      <x:c r="N1376" s="22">
        <x:v>1.0253842101013526</x:v>
      </x:c>
      <x:c r="O1376" s="13">
        <x:v>1.7589871490286579</x:v>
      </x:c>
      <x:c r="P1376" s="26" t="n">
        <x:v>1.7504</x:v>
      </x:c>
      <x:c r="Q1376" s="26" t="n">
        <x:v>2.7228</x:v>
      </x:c>
    </x:row>
    <x:row r="1377">
      <x:c r="A1377" s="9">
        <x:v>45901</x:v>
      </x:c>
      <x:c r="B1377" s="8">
        <x:v>195.82565991406</x:v>
      </x:c>
      <x:c r="C1377" s="8">
        <x:v>180.41997729852</x:v>
      </x:c>
      <x:c r="D1377" s="8">
        <x:v>163.15384615385</x:v>
      </x:c>
      <x:c r="E1377" s="8">
        <x:v>443.798828125</x:v>
      </x:c>
      <x:c r="F1377" s="23">
        <x:v>3.4579957787285749</x:v>
      </x:c>
      <x:c r="G1377" s="18">
        <x:v>0.53668478260870001</x:v>
      </x:c>
      <x:c r="H1377" s="18">
        <x:v>0.48805490400486001</x:v>
      </x:c>
      <x:c r="I1377" s="18">
        <x:v>0.79415288761083003</x:v>
      </x:c>
      <x:c r="J1377" s="18">
        <x:v>1.0426203787468999</x:v>
      </x:c>
      <x:c r="K1377" s="21">
        <x:v>0.70469844795423087</x:v>
      </x:c>
      <x:c r="L1377" s="21">
        <x:v>0.72225364976353035</x:v>
      </x:c>
      <x:c r="M1377" s="22">
        <x:v>0.75841159870186847</x:v>
      </x:c>
      <x:c r="N1377" s="22">
        <x:v>1.0250205428383441</x:v>
      </x:c>
      <x:c r="O1377" s="13">
        <x:v>1.7705455692144509</x:v>
      </x:c>
      <x:c r="P1377" s="26" t="n">
        <x:v>1.7511</x:v>
      </x:c>
      <x:c r="Q1377" s="26" t="n">
        <x:v>2.7677</x:v>
      </x:c>
    </x:row>
    <x:row r="1378">
      <x:c r="A1378" s="9">
        <x:v>45902</x:v>
      </x:c>
      <x:c r="B1378" s="8">
        <x:v>186.67894413751</x:v>
      </x:c>
      <x:c r="C1378" s="8">
        <x:v>167.13961407491001</x:v>
      </x:c>
      <x:c r="D1378" s="8">
        <x:v>149.46153846153999</x:v>
      </x:c>
      <x:c r="E1378" s="8">
        <x:v>425.2734375</x:v>
      </x:c>
      <x:c r="F1378" s="23">
        <x:v>3.3213838354349003</x:v>
      </x:c>
      <x:c r="G1378" s="18">
        <x:v>0.54092071611253001</x:v>
      </x:c>
      <x:c r="H1378" s="18">
        <x:v>0.48961862566241005</x:v>
      </x:c>
      <x:c r="I1378" s="18">
        <x:v>0.80865085070692999</x:v>
      </x:c>
      <x:c r="J1378" s="18">
        <x:v>1.0516626467295001</x:v>
      </x:c>
      <x:c r="K1378" s="21">
        <x:v>0.71448134024353505</x:v>
      </x:c>
      <x:c r="L1378" s="21">
        <x:v>0.73496223917354508</x:v>
      </x:c>
      <x:c r="M1378" s="22">
        <x:v>0.78219767572953391</x:v>
      </x:c>
      <x:c r="N1378" s="22">
        <x:v>1.0418704593576242</x:v>
      </x:c>
      <x:c r="O1378" s="13">
        <x:v>1.7387904054803855</x:v>
      </x:c>
      <x:c r="P1378" s="26" t="n">
        <x:v>1.7516</x:v>
      </x:c>
      <x:c r="Q1378" s="26" t="n">
        <x:v>2.7874</x:v>
      </x:c>
    </x:row>
    <x:row r="1379">
      <x:c r="A1379" s="9">
        <x:v>45903</x:v>
      </x:c>
      <x:c r="B1379" s="8">
        <x:v>189.99386126458</x:v>
      </x:c>
      <x:c r="C1379" s="8">
        <x:v>172.75822928490001</x:v>
      </x:c>
      <x:c r="D1379" s="8">
        <x:v>155.46153846153999</x:v>
      </x:c>
      <x:c r="E1379" s="8">
        <x:v>424.521484375</x:v>
      </x:c>
      <x:c r="F1379" s="23">
        <x:v>3.3568377834650498</x:v>
      </x:c>
      <x:c r="G1379" s="18">
        <x:v>0.53069053708440006</x:v>
      </x:c>
      <x:c r="H1379" s="18">
        <x:v>0.47328642168361001</x:v>
      </x:c>
      <x:c r="I1379" s="18">
        <x:v>0.76971004073808003</x:v>
      </x:c>
      <x:c r="J1379" s="18">
        <x:v>1.0087817881089001</x:v>
      </x:c>
      <x:c r="K1379" s="21">
        <x:v>0.67971081945625023</x:v>
      </x:c>
      <x:c r="L1379" s="21">
        <x:v>0.69443862388499289</x:v>
      </x:c>
      <x:c r="M1379" s="22">
        <x:v>0.74589805383078467</x:v>
      </x:c>
      <x:c r="N1379" s="22">
        <x:v>1.0078069590560657</x:v>
      </x:c>
      <x:c r="O1379" s="13">
        <x:v>1.7157471620427995</x:v>
      </x:c>
      <x:c r="P1379" s="26" t="n">
        <x:v>1.7531</x:v>
      </x:c>
      <x:c r="Q1379" s="26" t="n">
        <x:v>2.8187</x:v>
      </x:c>
    </x:row>
    <x:row r="1380">
      <x:c r="A1380" s="9">
        <x:v>45904</x:v>
      </x:c>
      <x:c r="B1380" s="8">
        <x:v>171.02516881522001</x:v>
      </x:c>
      <x:c r="C1380" s="8">
        <x:v>153.23496027242001</x:v>
      </x:c>
      <x:c r="D1380" s="8">
        <x:v>131.76923076923001</x:v>
      </x:c>
      <x:c r="E1380" s="8">
        <x:v>396.40625</x:v>
      </x:c>
      <x:c r="F1380" s="23">
        <x:v>3.1310890246421752</x:v>
      </x:c>
      <x:c r="G1380" s="18">
        <x:v>0.51950127877238006</x:v>
      </x:c>
      <x:c r="H1380" s="18">
        <x:v>0.46468595256710998</x:v>
      </x:c>
      <x:c r="I1380" s="18">
        <x:v>0.74718427989456004</x:v>
      </x:c>
      <x:c r="J1380" s="18">
        <x:v>0.99032437509671001</x:v>
      </x:c>
      <x:c r="K1380" s="21">
        <x:v>0.6495370793832167</x:v>
      </x:c>
      <x:c r="L1380" s="21">
        <x:v>0.66542467447721365</x:v>
      </x:c>
      <x:c r="M1380" s="22">
        <x:v>0.7199402045527703</x:v>
      </x:c>
      <x:c r="N1380" s="22">
        <x:v>0.96937945159843575</x:v>
      </x:c>
      <x:c r="O1380" s="13">
        <x:v>1.6854131320879526</x:v>
      </x:c>
      <x:c r="P1380" s="26" t="n">
        <x:v>1.7538</x:v>
      </x:c>
      <x:c r="Q1380" s="26" t="n">
        <x:v>2.82</x:v>
      </x:c>
    </x:row>
    <x:row r="1381">
      <x:c r="A1381" s="9">
        <x:v>45905</x:v>
      </x:c>
      <x:c r="B1381" s="8">
        <x:v>184.03928790668999</x:v>
      </x:c>
      <x:c r="C1381" s="8">
        <x:v>170.31782065834</x:v>
      </x:c>
      <x:c r="D1381" s="8">
        <x:v>150.46153846153999</x:v>
      </x:c>
      <x:c r="E1381" s="8">
        <x:v>419.66796875</x:v>
      </x:c>
      <x:c r="F1381" s="23">
        <x:v>3.3112165394414252</x:v>
      </x:c>
      <x:c r="G1381" s="18">
        <x:v>0.49680306905370997</x:v>
      </x:c>
      <x:c r="H1381" s="18">
        <x:v>0.4301972026757</x:v>
      </x:c>
      <x:c r="I1381" s="18">
        <x:v>0.70440929786723994</x:v>
      </x:c>
      <x:c r="J1381" s="18">
        <x:v>0.94157070319932001</x:v>
      </x:c>
      <x:c r="K1381" s="21">
        <x:v>0.62749610518924315</x:v>
      </x:c>
      <x:c r="L1381" s="21">
        <x:v>0.63617094036358113</x:v>
      </x:c>
      <x:c r="M1381" s="22">
        <x:v>0.69243108938164188</x:v>
      </x:c>
      <x:c r="N1381" s="22">
        <x:v>0.95422664897318477</x:v>
      </x:c>
      <x:c r="O1381" s="13">
        <x:v>1.7300194646047975</x:v>
      </x:c>
      <x:c r="P1381" s="26" t="n">
        <x:v>1.7521</x:v>
      </x:c>
      <x:c r="Q1381" s="26" t="n">
        <x:v>2.8276</x:v>
      </x:c>
    </x:row>
    <x:row r="1382">
      <x:c r="A1382" s="9">
        <x:v>45908</x:v>
      </x:c>
      <x:c r="B1382" s="8">
        <x:v>177.59361571516001</x:v>
      </x:c>
      <x:c r="C1382" s="8">
        <x:v>161.52099886492999</x:v>
      </x:c>
      <x:c r="D1382" s="8">
        <x:v>138.53846153846001</x:v>
      </x:c>
      <x:c r="E1382" s="8">
        <x:v>415.8984375</x:v>
      </x:c>
      <x:c r="F1382" s="23">
        <x:v>3.2338787840463747</x:v>
      </x:c>
      <x:c r="G1382" s="18">
        <x:v>0.52397698209719001</x:v>
      </x:c>
      <x:c r="H1382" s="18">
        <x:v>0.46381721831292</x:v>
      </x:c>
      <x:c r="I1382" s="18">
        <x:v>0.75257608435178991</x:v>
      </x:c>
      <x:c r="J1382" s="18">
        <x:v>1.0044004830197999</x:v>
      </x:c>
      <x:c r="K1382" s="21">
        <x:v>0.66981006099478613</x:v>
      </x:c>
      <x:c r="L1382" s="21">
        <x:v>0.67765369447553381</x:v>
      </x:c>
      <x:c r="M1382" s="22">
        <x:v>0.74217501568733257</x:v>
      </x:c>
      <x:c r="N1382" s="22">
        <x:v>1.0057461778990278</x:v>
      </x:c>
      <x:c r="O1382" s="13">
        <x:v>1.7467931683645723</x:v>
      </x:c>
      <x:c r="P1382" s="26" t="n">
        <x:v>1.7501</x:v>
      </x:c>
      <x:c r="Q1382" s="26" t="n">
        <x:v>2.8602</x:v>
      </x:c>
    </x:row>
    <x:row r="1383">
      <x:c r="A1383" s="9">
        <x:v>45909</x:v>
      </x:c>
      <x:c r="B1383" s="8">
        <x:v>174.76979742173</x:v>
      </x:c>
      <x:c r="C1383" s="8">
        <x:v>157.49148694665001</x:v>
      </x:c>
      <x:c r="D1383" s="8">
        <x:v>132.76923076923001</x:v>
      </x:c>
      <x:c r="E1383" s="8">
        <x:v>404.1015625</x:v>
      </x:c>
      <x:c r="F1383" s="23">
        <x:v>3.1728301940940251</x:v>
      </x:c>
      <x:c r="G1383" s="18">
        <x:v>0.52869245524297004</x:v>
      </x:c>
      <x:c r="H1383" s="18">
        <x:v>0.46694466162801002</x:v>
      </x:c>
      <x:c r="I1383" s="18">
        <x:v>0.76875149772346008</x:v>
      </x:c>
      <x:c r="J1383" s="18">
        <x:v>1.0270527627133001</x:v>
      </x:c>
      <x:c r="K1383" s="21">
        <x:v>0.68949371174555396</x:v>
      </x:c>
      <x:c r="L1383" s="21">
        <x:v>0.69120153035602305</x:v>
      </x:c>
      <x:c r="M1383" s="22">
        <x:v>0.76482349772671143</x:v>
      </x:c>
      <x:c r="N1383" s="22">
        <x:v>1.0373852297805506</x:v>
      </x:c>
      <x:c r="O1383" s="13">
        <x:v>1.7298838159603347</x:v>
      </x:c>
      <x:c r="P1383" s="26" t="n">
        <x:v>1.7486</x:v>
      </x:c>
      <x:c r="Q1383" s="26" t="n">
        <x:v>2.8966</x:v>
      </x:c>
    </x:row>
    <x:row r="1384">
      <x:c r="A1384" s="9">
        <x:v>45910</x:v>
      </x:c>
      <x:c r="B1384" s="8">
        <x:v>183.79373848987001</x:v>
      </x:c>
      <x:c r="C1384" s="8">
        <x:v>164.58569807037</x:v>
      </x:c>
      <x:c r="D1384" s="8">
        <x:v>143.69230769231001</x:v>
      </x:c>
      <x:c r="E1384" s="8">
        <x:v>413.994140625</x:v>
      </x:c>
      <x:c r="F1384" s="23">
        <x:v>3.2651647121938749</x:v>
      </x:c>
      <x:c r="G1384" s="18">
        <x:v>0.52101982097186994</x:v>
      </x:c>
      <x:c r="H1384" s="18">
        <x:v>0.45938667361653995</x:v>
      </x:c>
      <x:c r="I1384" s="18">
        <x:v>0.75365444524323</x:v>
      </x:c>
      <x:c r="J1384" s="18">
        <x:v>1.0085953496240001</x:v>
      </x:c>
      <x:c r="K1384" s="21">
        <x:v>0.67393537702039596</x:v>
      </x:c>
      <x:c r="L1384" s="21">
        <x:v>0.67034026094712007</x:v>
      </x:c>
      <x:c r="M1384" s="22">
        <x:v>0.74021007888939172</x:v>
      </x:c>
      <x:c r="N1384" s="22">
        <x:v>1.0119285213701308</x:v>
      </x:c>
      <x:c r="O1384" s="13">
        <x:v>1.7336224335646246</x:v>
      </x:c>
      <x:c r="P1384" s="26" t="n">
        <x:v>1.7458</x:v>
      </x:c>
      <x:c r="Q1384" s="26" t="n">
        <x:v>2.8897</x:v>
      </x:c>
    </x:row>
    <x:row r="1385">
      <x:c r="A1385" s="9">
        <x:v>45911</x:v>
      </x:c>
      <x:c r="B1385" s="8">
        <x:v>201.96439533456001</x:v>
      </x:c>
      <x:c r="C1385" s="8">
        <x:v>183.88195232690001</x:v>
      </x:c>
      <x:c r="D1385" s="8">
        <x:v>169.92307692308</x:v>
      </x:c>
      <x:c r="E1385" s="8">
        <x:v>446.6796875</x:v>
      </x:c>
      <x:c r="F1385" s="23">
        <x:v>3.5061227802113502</x:v>
      </x:c>
      <x:c r="G1385" s="18">
        <x:v>0.52157928388746999</x:v>
      </x:c>
      <x:c r="H1385" s="18">
        <x:v>0.46485969941794997</x:v>
      </x:c>
      <x:c r="I1385" s="18">
        <x:v>0.7566498921639101</x:v>
      </x:c>
      <x:c r="J1385" s="18">
        <x:v>1.0162393287384999</x:v>
      </x:c>
      <x:c r="K1385" s="21">
        <x:v>0.67452470788119756</x:v>
      </x:c>
      <x:c r="L1385" s="21">
        <x:v>0.67477627800534368</x:v>
      </x:c>
      <x:c r="M1385" s="22">
        <x:v>0.74320919294940491</x:v>
      </x:c>
      <x:c r="N1385" s="22">
        <x:v>1.0171410854732219</x:v>
      </x:c>
      <x:c r="O1385" s="13">
        <x:v>1.7706354865644796</x:v>
      </x:c>
      <x:c r="P1385" s="26" t="n">
        <x:v>1.7454</x:v>
      </x:c>
      <x:c r="Q1385" s="26" t="n">
        <x:v>2.8793</x:v>
      </x:c>
    </x:row>
    <x:row r="1386">
      <x:c r="A1386" s="9">
        <x:v>45912</x:v>
      </x:c>
      <x:c r="B1386" s="8">
        <x:v>202.33271945979001</x:v>
      </x:c>
      <x:c r="C1386" s="8">
        <x:v>184.16572077185</x:v>
      </x:c>
      <x:c r="D1386" s="8">
        <x:v>170.76923076923001</x:v>
      </x:c>
      <x:c r="E1386" s="8">
        <x:v>446.875</x:v>
      </x:c>
      <x:c r="F1386" s="23">
        <x:v>3.5103566775021751</x:v>
      </x:c>
      <x:c r="G1386" s="18">
        <x:v>0.54987212276214992</x:v>
      </x:c>
      <x:c r="H1386" s="18">
        <x:v>0.49934844930936001</x:v>
      </x:c>
      <x:c r="I1386" s="18">
        <x:v>0.80745267193865</x:v>
      </x:c>
      <x:c r="J1386" s="18">
        <x:v>1.0706793753505999</x:v>
      </x:c>
      <x:c r="K1386" s="21">
        <x:v>0.7054056449871926</x:v>
      </x:c>
      <x:c r="L1386" s="21">
        <x:v>0.71398107741171546</x:v>
      </x:c>
      <x:c r="M1386" s="22">
        <x:v>0.77671653624054948</x:v>
      </x:c>
      <x:c r="N1386" s="22">
        <x:v>1.0416280145156187</x:v>
      </x:c>
      <x:c r="O1386" s="13">
        <x:v>1.7692180376925943</x:v>
      </x:c>
      <x:c r="P1386" s="26" t="n">
        <x:v>1.746</x:v>
      </x:c>
      <x:c r="Q1386" s="26" t="n">
        <x:v>2.8919</x:v>
      </x:c>
    </x:row>
    <x:row r="1387">
      <x:c r="A1387" s="9">
        <x:v>45915</x:v>
      </x:c>
      <x:c r="B1387" s="8">
        <x:v>200.24554941682001</x:v>
      </x:c>
      <x:c r="C1387" s="8">
        <x:v>179.90919409762</x:v>
      </x:c>
      <x:c r="D1387" s="8">
        <x:v>164.76923076923001</x:v>
      </x:c>
      <x:c r="E1387" s="8">
        <x:v>449.66796875</x:v>
      </x:c>
      <x:c r="F1387" s="23">
        <x:v>3.4864798575841753</x:v>
      </x:c>
      <x:c r="G1387" s="18">
        <x:v>0.54084079283886999</x:v>
      </x:c>
      <x:c r="H1387" s="18">
        <x:v>0.49022673964033997</x:v>
      </x:c>
      <x:c r="I1387" s="18">
        <x:v>0.81164629762760998</x:v>
      </x:c>
      <x:c r="J1387" s="18">
        <x:v>1.0712386908824001</x:v>
      </x:c>
      <x:c r="K1387" s="21">
        <x:v>0.71047389039008513</x:v>
      </x:c>
      <x:c r="L1387" s="21">
        <x:v>0.71673860152899094</x:v>
      </x:c>
      <x:c r="M1387" s="22">
        <x:v>0.77640628306192649</x:v>
      </x:c>
      <x:c r="N1387" s="22">
        <x:v>1.0361730055705323</x:v>
      </x:c>
      <x:c r="O1387" s="13">
        <x:v>1.7656008061754436</x:v>
      </x:c>
      <x:c r="P1387" s="26" t="n">
        <x:v>1.7465</x:v>
      </x:c>
      <x:c r="Q1387" s="26" t="n">
        <x:v>2.8845</x:v>
      </x:c>
    </x:row>
    <x:row r="1388">
      <x:c r="A1388" s="9">
        <x:v>45916</x:v>
      </x:c>
      <x:c r="B1388" s="8">
        <x:v>202.27133210559001</x:v>
      </x:c>
      <x:c r="C1388" s="8">
        <x:v>182.97389330306001</x:v>
      </x:c>
      <x:c r="D1388" s="8">
        <x:v>167.07692307692</x:v>
      </x:c>
      <x:c r="E1388" s="8">
        <x:v>454.169921875</x:v>
      </x:c>
      <x:c r="F1388" s="23">
        <x:v>3.5162301759014252</x:v>
      </x:c>
      <x:c r="G1388" s="18">
        <x:v>0.54036125319692996</x:v>
      </x:c>
      <x:c r="H1388" s="18">
        <x:v>0.49092172704370002</x:v>
      </x:c>
      <x:c r="I1388" s="18">
        <x:v>0.80913012221422997</x:v>
      </x:c>
      <x:c r="J1388" s="18">
        <x:v>1.0647133428315001</x:v>
      </x:c>
      <x:c r="K1388" s="21">
        <x:v>0.70363765240478848</x:v>
      </x:c>
      <x:c r="L1388" s="21">
        <x:v>0.71098376858859869</x:v>
      </x:c>
      <x:c r="M1388" s="22">
        <x:v>0.77009780176328757</x:v>
      </x:c>
      <x:c r="N1388" s="22">
        <x:v>1.0349607813605144</x:v>
      </x:c>
      <x:c r="O1388" s="13">
        <x:v>1.7783414144932628</x:v>
      </x:c>
      <x:c r="P1388" s="26" t="n">
        <x:v>1.7471</x:v>
      </x:c>
      <x:c r="Q1388" s="26" t="n">
        <x:v>2.9196</x:v>
      </x:c>
    </x:row>
    <x:row r="1389">
      <x:c r="A1389" s="9">
        <x:v>45917</x:v>
      </x:c>
      <x:c r="B1389" s="8">
        <x:v>202.88520564763999</x:v>
      </x:c>
      <x:c r="C1389" s="8">
        <x:v>184.50624290579</x:v>
      </x:c>
      <x:c r="D1389" s="8">
        <x:v>166.92307692308</x:v>
      </x:c>
      <x:c r="E1389" s="8">
        <x:v>458.28125</x:v>
      </x:c>
      <x:c r="F1389" s="23">
        <x:v>3.531489438691275</x:v>
      </x:c>
      <x:c r="G1389" s="18">
        <x:v>0.53588554987212</x:v>
      </x:c>
      <x:c r="H1389" s="18">
        <x:v>0.49222482842498005</x:v>
      </x:c>
      <x:c r="I1389" s="18">
        <x:v>0.81811646297628005</x:v>
      </x:c>
      <x:c r="J1389" s="18">
        <x:v>1.0784165737847999</x:v>
      </x:c>
      <x:c r="K1389" s="21">
        <x:v>0.71896025478562597</x:v>
      </x:c>
      <x:c r="L1389" s="21">
        <x:v>0.73016654505655354</x:v>
      </x:c>
      <x:c r="M1389" s="22">
        <x:v>0.79533172695785281</x:v>
      </x:c>
      <x:c r="N1389" s="22">
        <x:v>1.0576293740878895</x:v>
      </x:c>
      <x:c r="O1389" s="13">
        <x:v>1.7915867297687584</x:v>
      </x:c>
      <x:c r="P1389" s="26" t="n">
        <x:v>1.7481</x:v>
      </x:c>
      <x:c r="Q1389" s="26" t="n">
        <x:v>2.8977</x:v>
      </x:c>
    </x:row>
    <x:row r="1390">
      <x:c r="A1390" s="9">
        <x:v>45918</x:v>
      </x:c>
      <x:c r="B1390" s="8">
        <x:v>206.62983425414001</x:v>
      </x:c>
      <x:c r="C1390" s="8">
        <x:v>188.47900113507001</x:v>
      </x:c>
      <x:c r="D1390" s="8">
        <x:v>172.07692307692</x:v>
      </x:c>
      <x:c r="E1390" s="8">
        <x:v>464.892578125</x:v>
      </x:c>
      <x:c r="F1390" s="23">
        <x:v>3.580195841477825</x:v>
      </x:c>
      <x:c r="G1390" s="18">
        <x:v>0.54571611253196994</x:v>
      </x:c>
      <x:c r="H1390" s="18">
        <x:v>0.50256276604987005</x:v>
      </x:c>
      <x:c r="I1390" s="18">
        <x:v>0.83728732326862998</x:v>
      </x:c>
      <x:c r="J1390" s="18">
        <x:v>1.1006027571118</x:v>
      </x:c>
      <x:c r="K1390" s="21">
        <x:v>0.73404712482214252</x:v>
      </x:c>
      <x:c r="L1390" s="21">
        <x:v>0.74383427328998075</x:v>
      </x:c>
      <x:c r="M1390" s="22">
        <x:v>0.80422565141167768</x:v>
      </x:c>
      <x:c r="N1390" s="22">
        <x:v>1.0644178296639968</x:v>
      </x:c>
      <x:c r="O1390" s="13">
        <x:v>1.7751227378157752</x:v>
      </x:c>
      <x:c r="P1390" s="26" t="n">
        <x:v>1.7473</x:v>
      </x:c>
      <x:c r="Q1390" s="26" t="n">
        <x:v>2.8724</x:v>
      </x:c>
    </x:row>
    <x:row r="1391">
      <x:c r="A1391" s="9">
        <x:v>45919</x:v>
      </x:c>
      <x:c r="B1391" s="8">
        <x:v>205.03376304481</x:v>
      </x:c>
      <x:c r="C1391" s="8">
        <x:v>188.36549375709001</x:v>
      </x:c>
      <x:c r="D1391" s="8">
        <x:v>172.23076923076999</x:v>
      </x:c>
      <x:c r="E1391" s="8">
        <x:v>462.9296875</x:v>
      </x:c>
      <x:c r="F1391" s="23">
        <x:v>3.571399283831675</x:v>
      </x:c>
      <x:c r="G1391" s="18">
        <x:v>0.52589514066496001</x:v>
      </x:c>
      <x:c r="H1391" s="18">
        <x:v>0.48614368864564</x:v>
      </x:c>
      <x:c r="I1391" s="18">
        <x:v>0.82806134675294008</x:v>
      </x:c>
      <x:c r="J1391" s="18">
        <x:v>1.0850351410782</x:v>
      </x:c>
      <x:c r="K1391" s="21">
        <x:v>0.71837092392482416</x:v>
      </x:c>
      <x:c r="L1391" s="21">
        <x:v>0.73028643740947996</x:v>
      </x:c>
      <x:c r="M1391" s="22">
        <x:v>0.78871299248059157</x:v>
      </x:c>
      <x:c r="N1391" s="22">
        <x:v>1.0384762315695659</x:v>
      </x:c>
      <x:c r="O1391" s="13">
        <x:v>1.7688408345537163</x:v>
      </x:c>
      <x:c r="P1391" s="26" t="n">
        <x:v>1.7457</x:v>
      </x:c>
      <x:c r="Q1391" s="26" t="n">
        <x:v>2.8787</x:v>
      </x:c>
    </x:row>
    <x:row r="1392">
      <x:c r="A1392" s="9">
        <x:v>45922</x:v>
      </x:c>
      <x:c r="B1392" s="8">
        <x:v>213.50521792511</x:v>
      </x:c>
      <x:c r="C1392" s="8">
        <x:v>198.80817253121</x:v>
      </x:c>
      <x:c r="D1392" s="8">
        <x:v>179.76923076923001</x:v>
      </x:c>
      <x:c r="E1392" s="8">
        <x:v>480.60546875</x:v>
      </x:c>
      <x:c r="F1392" s="23">
        <x:v>3.6817202249388754</x:v>
      </x:c>
      <x:c r="G1392" s="18">
        <x:v>0.52941176470588003</x:v>
      </x:c>
      <x:c r="H1392" s="18">
        <x:v>0.48484058726435997</x:v>
      </x:c>
      <x:c r="I1392" s="18">
        <x:v>0.82494608195542996</x:v>
      </x:c>
      <x:c r="J1392" s="18">
        <x:v>1.0798148626529001</x:v>
      </x:c>
      <x:c r="K1392" s="21">
        <x:v>0.70894163015200129</x:v>
      </x:c>
      <x:c r="L1392" s="21">
        <x:v>0.72033537211672893</x:v>
      </x:c>
      <x:c r="M1392" s="22">
        <x:v>0.77899172621711266</x:v>
      </x:c>
      <x:c r="N1392" s="22">
        <x:v>1.0234446513653177</x:v>
      </x:c>
      <x:c r="O1392" s="13">
        <x:v>1.7770755804006995</x:v>
      </x:c>
      <x:c r="P1392" s="26" t="n">
        <x:v>1.7461</x:v>
      </x:c>
      <x:c r="Q1392" s="26" t="n">
        <x:v>2.922</x:v>
      </x:c>
    </x:row>
    <x:row r="1393">
      <x:c r="A1393" s="9">
        <x:v>45923</x:v>
      </x:c>
      <x:c r="B1393" s="8">
        <x:v>211.23388581952</x:v>
      </x:c>
      <x:c r="C1393" s="8">
        <x:v>200.68104426788</x:v>
      </x:c>
      <x:c r="D1393" s="8">
        <x:v>180.38461538461999</x:v>
      </x:c>
      <x:c r="E1393" s="8">
        <x:v>485.37109375</x:v>
      </x:c>
      <x:c r="F1393" s="23">
        <x:v>3.6941765980550496</x:v>
      </x:c>
      <x:c r="G1393" s="18">
        <x:v>0.53172953964194003</x:v>
      </x:c>
      <x:c r="H1393" s="18">
        <x:v>0.48953175223698997</x:v>
      </x:c>
      <x:c r="I1393" s="18">
        <x:v>0.83788641265276997</x:v>
      </x:c>
      <x:c r="J1393" s="18">
        <x:v>1.0902554195035001</x:v>
      </x:c>
      <x:c r="K1393" s="21">
        <x:v>0.71224188297248947</x:v>
      </x:c>
      <x:c r="L1393" s="21">
        <x:v>0.73280417682090238</x:v>
      </x:c>
      <x:c r="M1393" s="22">
        <x:v>0.79119501790956326</x:v>
      </x:c>
      <x:c r="N1393" s="22">
        <x:v>1.0309604414674416</x:v>
      </x:c>
      <x:c r="O1393" s="13">
        <x:v>1.7625661305834455</x:v>
      </x:c>
      <x:c r="P1393" s="26" t="n">
        <x:v>1.7442</x:v>
      </x:c>
      <x:c r="Q1393" s="26" t="n">
        <x:v>2.9607</x:v>
      </x:c>
    </x:row>
    <x:row r="1394">
      <x:c r="A1394" s="9">
        <x:v>45924</x:v>
      </x:c>
      <x:c r="B1394" s="8">
        <x:v>209.63781461018999</x:v>
      </x:c>
      <x:c r="C1394" s="8">
        <x:v>199.48921679909</x:v>
      </x:c>
      <x:c r="D1394" s="8">
        <x:v>174.15384615385</x:v>
      </x:c>
      <x:c r="E1394" s="8">
        <x:v>494.609375</x:v>
      </x:c>
      <x:c r="F1394" s="23">
        <x:v>3.6947256314078247</x:v>
      </x:c>
      <x:c r="G1394" s="18">
        <x:v>0.53021099744246003</x:v>
      </x:c>
      <x:c r="H1394" s="18">
        <x:v>0.48831552428111996</x:v>
      </x:c>
      <x:c r="I1394" s="18">
        <x:v>0.82530553558590991</x:v>
      </x:c>
      <x:c r="J1394" s="18">
        <x:v>1.0756199960487001</x:v>
      </x:c>
      <x:c r="K1394" s="21">
        <x:v>0.69137957050011867</x:v>
      </x:c>
      <x:c r="L1394" s="21">
        <x:v>0.71326172329416782</x:v>
      </x:c>
      <x:c r="M1394" s="22">
        <x:v>0.76947729540604226</x:v>
      </x:c>
      <x:c r="N1394" s="22">
        <x:v>1.0069584021090456</x:v>
      </x:c>
      <x:c r="O1394" s="13">
        <x:v>1.790415564948034</x:v>
      </x:c>
      <x:c r="P1394" s="26" t="n">
        <x:v>1.7416</x:v>
      </x:c>
      <x:c r="Q1394" s="26" t="n">
        <x:v>2.9813</x:v>
      </x:c>
    </x:row>
    <x:row r="1395">
      <x:c r="A1395" s="9">
        <x:v>45925</x:v>
      </x:c>
      <x:c r="B1395" s="8">
        <x:v>211.23388581952</x:v>
      </x:c>
      <x:c r="C1395" s="8">
        <x:v>201.92962542564999</x:v>
      </x:c>
      <x:c r="D1395" s="8">
        <x:v>174.84615384615</x:v>
      </x:c>
      <x:c r="E1395" s="8">
        <x:v>502.431640625</x:v>
      </x:c>
      <x:c r="F1395" s="23">
        <x:v>3.7261032642907996</x:v>
      </x:c>
      <x:c r="G1395" s="18">
        <x:v>0.54395780051150999</x:v>
      </x:c>
      <x:c r="H1395" s="18">
        <x:v>0.50073842411606007</x:v>
      </x:c>
      <x:c r="I1395" s="18">
        <x:v>0.86244907740235011</x:v>
      </x:c>
      <x:c r="J1395" s="18">
        <x:v>1.1154246191287001</x:v>
      </x:c>
      <x:c r="K1395" s="21">
        <x:v>0.72202477526179321</x:v>
      </x:c>
      <x:c r="L1395" s="21">
        <x:v>0.74383427328998075</x:v>
      </x:c>
      <x:c r="M1395" s="22">
        <x:v>0.79605565104130238</x:v>
      </x:c>
      <x:c r="N1395" s="22">
        <x:v>1.0388398988325744</x:v>
      </x:c>
      <x:c r="O1395" s="13">
        <x:v>1.792392692984131</x:v>
      </x:c>
      <x:c r="P1395" s="26" t="n">
        <x:v>1.7404</x:v>
      </x:c>
      <x:c r="Q1395" s="26" t="n">
        <x:v>2.9649</x:v>
      </x:c>
    </x:row>
    <x:row r="1396">
      <x:c r="A1396" s="9">
        <x:v>45926</x:v>
      </x:c>
      <x:c r="B1396" s="8">
        <x:v>202.394106814</x:v>
      </x:c>
      <x:c r="C1396" s="8">
        <x:v>194.32463110102</x:v>
      </x:c>
      <x:c r="D1396" s="8">
        <x:v>164.15384615385</x:v>
      </x:c>
      <x:c r="E1396" s="8">
        <x:v>483.642578125</x:v>
      </x:c>
      <x:c r="F1396" s="23">
        <x:v>3.6112879054846752</x:v>
      </x:c>
      <x:c r="G1396" s="18">
        <x:v>0.55011189258311999</x:v>
      </x:c>
      <x:c r="H1396" s="18">
        <x:v>0.51159760229345996</x:v>
      </x:c>
      <x:c r="I1396" s="18">
        <x:v>0.87131560028755994</x:v>
      </x:c>
      <x:c r="J1396" s="18">
        <x:v>1.1218567479371999</x:v>
      </x:c>
      <x:c r="K1396" s="21">
        <x:v>0.71919598712994648</x:v>
      </x:c>
      <x:c r="L1396" s="21">
        <x:v>0.74371438093705433</x:v>
      </x:c>
      <x:c r="M1396" s="22">
        <x:v>0.78954033429024517</x:v>
      </x:c>
      <x:c r="N1396" s="22">
        <x:v>1.0318089984144612</x:v>
      </x:c>
      <x:c r="O1396" s="13">
        <x:v>1.7725188649549808</x:v>
      </x:c>
      <x:c r="P1396" s="26" t="n">
        <x:v>1.7405</x:v>
      </x:c>
      <x:c r="Q1396" s="26" t="n">
        <x:v>2.9691</x:v>
      </x:c>
    </x:row>
    <x:row r="1397">
      <x:c r="A1397" s="9">
        <x:v>45929</x:v>
      </x:c>
      <x:c r="B1397" s="8">
        <x:v>207.98035604665</x:v>
      </x:c>
      <x:c r="C1397" s="8">
        <x:v>201.19182746879</x:v>
      </x:c>
      <x:c r="D1397" s="8">
        <x:v>170.76923076923001</x:v>
      </x:c>
      <x:c r="E1397" s="8">
        <x:v>493.92578125</x:v>
      </x:c>
      <x:c r="F1397" s="23">
        <x:v>3.6846679888366749</x:v>
      </x:c>
      <x:c r="G1397" s="18">
        <x:v>0.54100063938619003</x:v>
      </x:c>
      <x:c r="H1397" s="18">
        <x:v>0.49752410737555003</x:v>
      </x:c>
      <x:c r="I1397" s="18">
        <x:v>0.84890965732086998</x:v>
      </x:c>
      <x:c r="J1397" s="18">
        <x:v>1.0935180935290001</x:v>
      </x:c>
      <x:c r="K1397" s="21">
        <x:v>0.70139819513374291</x:v>
      </x:c>
      <x:c r="L1397" s="21">
        <x:v>0.7178176327053063</x:v>
      </x:c>
      <x:c r="M1397" s="22">
        <x:v>0.7664781813460293</x:v>
      </x:c>
      <x:c r="N1397" s="22">
        <x:v>1.0135044128431576</x:v>
      </x:c>
      <x:c r="O1397" s="13">
        <x:v>1.7925981009135645</x:v>
      </x:c>
      <x:c r="P1397" s="26" t="n">
        <x:v>1.7404</x:v>
      </x:c>
      <x:c r="Q1397" s="26" t="n">
        <x:v>3.002</x:v>
      </x:c>
    </x:row>
    <x:row r="1398">
      <x:c r="A1398" s="9">
        <x:v>45930</x:v>
      </x:c>
      <x:c r="B1398" s="8">
        <x:v>207.05954573357999</x:v>
      </x:c>
      <x:c r="C1398" s="8">
        <x:v>201.1350737798</x:v>
      </x:c>
      <x:c r="D1398" s="8">
        <x:v>165.53846153846001</x:v>
      </x:c>
      <x:c r="E1398" s="8">
        <x:v>498.0859375</x:v>
      </x:c>
      <x:c r="F1398" s="23">
        <x:v>3.6795475463795997</x:v>
      </x:c>
      <x:c r="G1398" s="18">
        <x:v>0.55946291560102002</x:v>
      </x:c>
      <x:c r="H1398" s="18">
        <x:v>0.51924246373034</x:v>
      </x:c>
      <x:c r="I1398" s="18">
        <x:v>0.87502995446921006</x:v>
      </x:c>
      <x:c r="J1398" s="18">
        <x:v>1.1204584590691999</x:v>
      </x:c>
      <x:c r="K1398" s="21">
        <x:v>0.72190690908963306</x:v>
      </x:c>
      <x:c r="L1398" s="21">
        <x:v>0.73424288505599744</x:v>
      </x:c>
      <x:c r="M1398" s="22">
        <x:v>0.78178400482470711</x:v>
      </x:c>
      <x:c r="N1398" s="22">
        <x:v>1.0286572154684084</x:v>
      </x:c>
      <x:c r="O1398" s="13">
        <x:v>1.8056763439363421</x:v>
      </x:c>
      <x:c r="P1398" s="26" t="n">
        <x:v>1.7415</x:v>
      </x:c>
      <x:c r="Q1398" s="26" t="n">
        <x:v>3.0334</x:v>
      </x:c>
    </x:row>
    <x:row r="1399">
      <x:c r="A1399" s="9">
        <x:v>45939</x:v>
      </x:c>
      <x:c r="B1399" s="8">
        <x:v>210.12891344382999</x:v>
      </x:c>
      <x:c r="C1399" s="8">
        <x:v>204.82406356413</x:v>
      </x:c>
      <x:c r="D1399" s="8">
        <x:v>168.15384615385</x:v>
      </x:c>
      <x:c r="E1399" s="8">
        <x:v>501.552734375</x:v>
      </x:c>
      <x:c r="F1399" s="23">
        <x:v>3.7116488938420251</x:v>
      </x:c>
      <x:c r="G1399" s="18">
        <x:v>0.56433823529411997</x:v>
      </x:c>
      <x:c r="H1399" s="18">
        <x:v>0.52593171748762002</x:v>
      </x:c>
      <x:c r="I1399" s="18">
        <x:v>0.89575844716031994</x:v>
      </x:c>
      <x:c r="J1399" s="18">
        <x:v>1.1396616261751999</x:v>
      </x:c>
      <x:c r="K1399" s="21">
        <x:v>0.73687591295398946</x:v>
      </x:c>
      <x:c r="L1399" s="21">
        <x:v>0.75330576917102543</x:v>
      </x:c>
      <x:c r="M1399" s="22">
        <x:v>0.78985058746886794</x:v>
      </x:c>
      <x:c r="N1399" s="22">
        <x:v>1.039688455779594</x:v>
      </x:c>
      <x:c r="O1399" s="13">
        <x:v>1.8270322832670993</x:v>
      </x:c>
      <x:c r="P1399" s="26" t="n">
        <x:v>1.7432</x:v>
      </x:c>
      <x:c r="Q1399" s="26" t="n">
        <x:v>3.1704</x:v>
      </x:c>
    </x:row>
    <x:row r="1400">
      <x:c r="A1400" s="9">
        <x:v>45940</x:v>
      </x:c>
      <x:c r="B1400" s="8">
        <x:v>199.44751381214999</x:v>
      </x:c>
      <x:c r="C1400" s="8">
        <x:v>193.24631101022001</x:v>
      </x:c>
      <x:c r="D1400" s="8">
        <x:v>161.53846153846001</x:v>
      </x:c>
      <x:c r="E1400" s="8">
        <x:v>473.310546875</x:v>
      </x:c>
      <x:c r="F1400" s="23">
        <x:v>3.5688570830895752</x:v>
      </x:c>
      <x:c r="G1400" s="18">
        <x:v>0.58807544757033003</x:v>
      </x:c>
      <x:c r="H1400" s="18">
        <x:v>0.54712883328990003</x:v>
      </x:c>
      <x:c r="I1400" s="18">
        <x:v>0.93194344596213996</x:v>
      </x:c>
      <x:c r="J1400" s="18">
        <x:v>1.1711697353664001</x:v>
      </x:c>
      <x:c r="K1400" s="21">
        <x:v>0.7576203592541999</x:v>
      </x:c>
      <x:c r="L1400" s="21">
        <x:v>0.77176919152143286</x:v>
      </x:c>
      <x:c r="M1400" s="22">
        <x:v>0.79771033466062047</x:v>
      </x:c>
      <x:c r="N1400" s="22">
        <x:v>1.050840918511772</x:v>
      </x:c>
      <x:c r="O1400" s="13">
        <x:v>1.806578566139428</x:v>
      </x:c>
      <x:c r="P1400" s="26" t="n">
        <x:v>1.743</x:v>
      </x:c>
      <x:c r="Q1400" s="26" t="n">
        <x:v>3.1245</x:v>
      </x:c>
    </x:row>
    <x:row r="1401">
      <x:c r="A1401" s="9">
        <x:v>45943</x:v>
      </x:c>
      <x:c r="B1401" s="8">
        <x:v>195.70288520565001</x:v>
      </x:c>
      <x:c r="C1401" s="8">
        <x:v>190.69239500568</x:v>
      </x:c>
      <x:c r="D1401" s="8">
        <x:v>156</x:v>
      </x:c>
      <x:c r="E1401" s="8">
        <x:v>455.966796875</x:v>
      </x:c>
      <x:c r="F1401" s="23">
        <x:v>3.4959051927158251</x:v>
      </x:c>
      <x:c r="G1401" s="18">
        <x:v>0.56721547314577991</x:v>
      </x:c>
      <x:c r="H1401" s="18">
        <x:v>0.52740856571975003</x:v>
      </x:c>
      <x:c r="I1401" s="18">
        <x:v>0.89779535106637998</x:v>
      </x:c>
      <x:c r="J1401" s="18">
        <x:v>1.1443225890687001</x:v>
      </x:c>
      <x:c r="K1401" s="21">
        <x:v>0.7466588052432932</x:v>
      </x:c>
      <x:c r="L1401" s="21">
        <x:v>0.74815039799526617</x:v>
      </x:c>
      <x:c r="M1401" s="22">
        <x:v>0.7847831188847203</x:v>
      </x:c>
      <x:c r="N1401" s="22">
        <x:v>1.0362942279915353</x:v>
      </x:c>
      <x:c r="O1401" s="13">
        <x:v>1.8002805872668159</x:v>
      </x:c>
      <x:c r="P1401" s="26" t="n">
        <x:v>1.7447</x:v>
      </x:c>
      <x:c r="Q1401" s="26" t="n">
        <x:v>3.2204</x:v>
      </x:c>
    </x:row>
    <x:row r="1402">
      <x:c r="A1402" s="9">
        <x:v>45944</x:v>
      </x:c>
      <x:c r="B1402" s="8">
        <x:v>183.91651319828</x:v>
      </x:c>
      <x:c r="C1402" s="8">
        <x:v>176.95800227014999</x:v>
      </x:c>
      <x:c r="D1402" s="8">
        <x:v>141.46153846153999</x:v>
      </x:c>
      <x:c r="E1402" s="8">
        <x:v>429.0625</x:v>
      </x:c>
      <x:c r="F1402" s="23">
        <x:v>3.3284963848249247</x:v>
      </x:c>
      <x:c r="G1402" s="18">
        <x:v>0.55970268542198998</x:v>
      </x:c>
      <x:c r="H1402" s="18">
        <x:v>0.52063243853704999</x:v>
      </x:c>
      <x:c r="I1402" s="18">
        <x:v>0.89527917565300996</x:v>
      </x:c>
      <x:c r="J1402" s="18">
        <x:v>1.1332294974438</x:v>
      </x:c>
      <x:c r="K1402" s="21">
        <x:v>0.7434764185949656</x:v>
      </x:c>
      <x:c r="L1402" s="21">
        <x:v>0.74611222799554988</x:v>
      </x:c>
      <x:c r="M1402" s="22">
        <x:v>0.77733704259779479</x:v>
      </x:c>
      <x:c r="N1402" s="22">
        <x:v>1.0264752118903675</x:v>
      </x:c>
      <x:c r="O1402" s="13">
        <x:v>1.7695985640645828</x:v>
      </x:c>
      <x:c r="P1402" s="26" t="n">
        <x:v>1.7446</x:v>
      </x:c>
      <x:c r="Q1402" s="26" t="n">
        <x:v>3.2703</x:v>
      </x:c>
    </x:row>
    <x:row r="1403">
      <x:c r="A1403" s="9">
        <x:v>45945</x:v>
      </x:c>
      <x:c r="B1403" s="8">
        <x:v>189.31860036832001</x:v>
      </x:c>
      <x:c r="C1403" s="8">
        <x:v>183.54143019296001</x:v>
      </x:c>
      <x:c r="D1403" s="8">
        <x:v>152.53846153846001</x:v>
      </x:c>
      <x:c r="E1403" s="8">
        <x:v>445.224609375</x:v>
      </x:c>
      <x:c r="F1403" s="23">
        <x:v>3.4265577536868501</x:v>
      </x:c>
      <x:c r="G1403" s="18">
        <x:v>0.54899296675192</x:v>
      </x:c>
      <x:c r="H1403" s="18">
        <x:v>0.50586395621579006</x:v>
      </x:c>
      <x:c r="I1403" s="18">
        <x:v>0.84855020369038991</x:v>
      </x:c>
      <x:c r="J1403" s="18">
        <x:v>1.0908147350353001</x:v>
      </x:c>
      <x:c r="K1403" s="21">
        <x:v>0.71200615062816897</x:v>
      </x:c>
      <x:c r="L1403" s="21">
        <x:v>0.71110366094152533</x:v>
      </x:c>
      <x:c r="M1403" s="22">
        <x:v>0.74134767387766853</x:v>
      </x:c>
      <x:c r="N1403" s="22">
        <x:v>0.99810916537590089</x:v>
      </x:c>
      <x:c r="O1403" s="13">
        <x:v>1.798004716767845</x:v>
      </x:c>
      <x:c r="P1403" s="26" t="n">
        <x:v>1.7443</x:v>
      </x:c>
      <x:c r="Q1403" s="26" t="n">
        <x:v>3.3302</x:v>
      </x:c>
    </x:row>
    <x:row r="1404">
      <x:c r="A1404" s="9">
        <x:v>45946</x:v>
      </x:c>
      <x:c r="B1404" s="8">
        <x:v>189.13443830571001</x:v>
      </x:c>
      <x:c r="C1404" s="8">
        <x:v>184.67650397276</x:v>
      </x:c>
      <x:c r="D1404" s="8">
        <x:v>150.61538461538001</x:v>
      </x:c>
      <x:c r="E1404" s="8">
        <x:v>446.46484375</x:v>
      </x:c>
      <x:c r="F1404" s="23">
        <x:v>3.4272279266096253</x:v>
      </x:c>
      <x:c r="G1404" s="18">
        <x:v>0.57105179028133002</x:v>
      </x:c>
      <x:c r="H1404" s="18">
        <x:v>0.52558422378594005</x:v>
      </x:c>
      <x:c r="I1404" s="18">
        <x:v>0.87802540138989005</x:v>
      </x:c>
      <x:c r="J1404" s="18">
        <x:v>1.1208313361161</x:v>
      </x:c>
      <x:c r="K1404" s="21">
        <x:v>0.74100122897959952</x:v>
      </x:c>
      <x:c r="L1404" s="21">
        <x:v>0.74179610329025292</x:v>
      </x:c>
      <x:c r="M1404" s="22">
        <x:v>0.77454476399020011</x:v>
      </x:c>
      <x:c r="N1404" s="22">
        <x:v>1.0312028863094471</x:v>
      </x:c>
      <x:c r="O1404" s="13">
        <x:v>1.7852847189415222</x:v>
      </x:c>
      <x:c r="P1404" s="26" t="n">
        <x:v>1.7452</x:v>
      </x:c>
      <x:c r="Q1404" s="26" t="n">
        <x:v>3.3616</x:v>
      </x:c>
    </x:row>
    <x:row r="1405">
      <x:c r="A1405" s="9">
        <x:v>45947</x:v>
      </x:c>
      <x:c r="B1405" s="8">
        <x:v>181.82934315531</x:v>
      </x:c>
      <x:c r="C1405" s="8">
        <x:v>173.60953461975001</x:v>
      </x:c>
      <x:c r="D1405" s="8">
        <x:v>141.46153846153999</x:v>
      </x:c>
      <x:c r="E1405" s="8">
        <x:v>423.671875</x:v>
      </x:c>
      <x:c r="F1405" s="23">
        <x:v>3.3014307280914998</x:v>
      </x:c>
      <x:c r="G1405" s="18">
        <x:v>0.57368925831202</x:v>
      </x:c>
      <x:c r="H1405" s="18">
        <x:v>0.52966727478064002</x:v>
      </x:c>
      <x:c r="I1405" s="18">
        <x:v>0.86424634555475999</x:v>
      </x:c>
      <x:c r="J1405" s="18">
        <x:v>1.1053569393249001</x:v>
      </x:c>
      <x:c r="K1405" s="21">
        <x:v>0.71978531799074763</x:v>
      </x:c>
      <x:c r="L1405" s="21">
        <x:v>0.72525095858664712</x:v>
      </x:c>
      <x:c r="M1405" s="22">
        <x:v>0.75417147192736445</x:v>
      </x:c>
      <x:c r="N1405" s="22">
        <x:v>1.0101101850550989</x:v>
      </x:c>
      <x:c r="O1405" s="13">
        <x:v>1.7400640083506245</x:v>
      </x:c>
      <x:c r="P1405" s="26" t="n">
        <x:v>1.7471</x:v>
      </x:c>
      <x:c r="Q1405" s="26" t="n">
        <x:v>3.4573</x:v>
      </x:c>
    </x:row>
    <x:row r="1406">
      <x:c r="A1406" s="9">
        <x:v>45950</x:v>
      </x:c>
      <x:c r="B1406" s="8">
        <x:v>185.75813382442999</x:v>
      </x:c>
      <x:c r="C1406" s="8">
        <x:v>178.43359818388001</x:v>
      </x:c>
      <x:c r="D1406" s="8">
        <x:v>150</x:v>
      </x:c>
      <x:c r="E1406" s="8">
        <x:v>435.25390625</x:v>
      </x:c>
      <x:c r="F1406" s="23">
        <x:v>3.3736140956457752</x:v>
      </x:c>
      <x:c r="G1406" s="18">
        <x:v>0.54227941176470995</x:v>
      </x:c>
      <x:c r="H1406" s="18">
        <x:v>0.49908782903310001</x:v>
      </x:c>
      <x:c r="I1406" s="18">
        <x:v>0.81068775461299003</x:v>
      </x:c>
      <x:c r="J1406" s="18">
        <x:v>1.0520355237763999</x:v>
      </x:c>
      <x:c r="K1406" s="21">
        <x:v>0.67428897553687706</x:v>
      </x:c>
      <x:c r="L1406" s="21">
        <x:v>0.67909240271062932</x:v>
      </x:c>
      <x:c r="M1406" s="22">
        <x:v>0.70711640650307439</x:v>
      </x:c>
      <x:c r="N1406" s="22">
        <x:v>0.95592376286721414</x:v>
      </x:c>
      <x:c r="O1406" s="13">
        <x:v>1.7581700859055718</x:v>
      </x:c>
      <x:c r="P1406" s="26" t="n">
        <x:v>1.7464</x:v>
      </x:c>
      <x:c r="Q1406" s="26" t="n">
        <x:v>3.3843</x:v>
      </x:c>
    </x:row>
    <x:row r="1407">
      <x:c r="A1407" s="9">
        <x:v>45951</x:v>
      </x:c>
      <x:c r="B1407" s="8">
        <x:v>195.21178637201001</x:v>
      </x:c>
      <x:c r="C1407" s="8">
        <x:v>191.31668558455999</x:v>
      </x:c>
      <x:c r="D1407" s="8">
        <x:v>165.61538461538001</x:v>
      </x:c>
      <x:c r="E1407" s="8">
        <x:v>463.1640625</x:v>
      </x:c>
      <x:c r="F1407" s="23">
        <x:v>3.5382697976798752</x:v>
      </x:c>
      <x:c r="G1407" s="18">
        <x:v>0.55139066496164002</x:v>
      </x:c>
      <x:c r="H1407" s="18">
        <x:v>0.50751455129876</x:v>
      </x:c>
      <x:c r="I1407" s="18">
        <x:v>0.82638389647735</x:v>
      </x:c>
      <x:c r="J1407" s="18">
        <x:v>1.0705861561082</x:v>
      </x:c>
      <x:c r="K1407" s="21">
        <x:v>0.69137957050011867</x:v>
      </x:c>
      <x:c r="L1407" s="21">
        <x:v>0.69515797800254053</x:v>
      </x:c>
      <x:c r="M1407" s="22">
        <x:v>0.73514261030523387</x:v>
      </x:c>
      <x:c r="N1407" s="22">
        <x:v>0.98780525959073229</x:v>
      </x:c>
      <x:c r="O1407" s="13">
        <x:v>1.7883776671691114</x:v>
      </x:c>
      <x:c r="P1407" s="26" t="n">
        <x:v>1.7469</x:v>
      </x:c>
      <x:c r="Q1407" s="26" t="n">
        <x:v>3.4283</x:v>
      </x:c>
    </x:row>
    <x:row r="1408">
      <x:c r="A1408" s="9">
        <x:v>45952</x:v>
      </x:c>
      <x:c r="B1408" s="8">
        <x:v>193.37016574585999</x:v>
      </x:c>
      <x:c r="C1408" s="8">
        <x:v>189.21679909194</x:v>
      </x:c>
      <x:c r="D1408" s="8">
        <x:v>167.76923076923001</x:v>
      </x:c>
      <x:c r="E1408" s="8">
        <x:v>459.19921875</x:v>
      </x:c>
      <x:c r="F1408" s="23">
        <x:v>3.5238885358925751</x:v>
      </x:c>
      <x:c r="G1408" s="18">
        <x:v>0.57193094629156005</x:v>
      </x:c>
      <x:c r="H1408" s="18">
        <x:v>0.52671357831638999</x:v>
      </x:c>
      <x:c r="I1408" s="18">
        <x:v>0.86244907740235011</x:v>
      </x:c>
      <x:c r="J1408" s="18">
        <x:v>1.1075942014521001</x:v>
      </x:c>
      <x:c r="K1408" s="21">
        <x:v>0.72320343698339595</x:v>
      </x:c>
      <x:c r="L1408" s="21">
        <x:v>0.72345257329277235</x:v>
      </x:c>
      <x:c r="M1408" s="22">
        <x:v>0.7689602067750112</x:v>
      </x:c>
      <x:c r="N1408" s="22">
        <x:v>1.0227173168393109</x:v>
      </x:c>
      <x:c r="O1408" s="13">
        <x:v>1.7824493702134259</x:v>
      </x:c>
      <x:c r="P1408" s="26" t="n">
        <x:v>1.7472</x:v>
      </x:c>
      <x:c r="Q1408" s="26" t="n">
        <x:v>3.2986</x:v>
      </x:c>
    </x:row>
    <x:row r="1409">
      <x:c r="A1409" s="9">
        <x:v>45953</x:v>
      </x:c>
      <x:c r="B1409" s="8">
        <x:v>188.70472682626999</x:v>
      </x:c>
      <x:c r="C1409" s="8">
        <x:v>186.20885357547999</x:v>
      </x:c>
      <x:c r="D1409" s="8">
        <x:v>164.30769230768999</x:v>
      </x:c>
      <x:c r="E1409" s="8">
        <x:v>452.138671875</x:v>
      </x:c>
      <x:c r="F1409" s="23">
        <x:v>3.4783998614610998</x:v>
      </x:c>
      <x:c r="G1409" s="18">
        <x:v>0.56841432225063993</x:v>
      </x:c>
      <x:c r="H1409" s="18">
        <x:v>0.52619233776387997</x:v>
      </x:c>
      <x:c r="I1409" s="18">
        <x:v>0.85058710759644995</x:v>
      </x:c>
      <x:c r="J1409" s="18">
        <x:v>1.0940774090607999</x:v>
      </x:c>
      <x:c r="K1409" s="21">
        <x:v>0.71954958564642735</x:v>
      </x:c>
      <x:c r="L1409" s="21">
        <x:v>0.71649881682313787</x:v>
      </x:c>
      <x:c r="M1409" s="22">
        <x:v>0.76689185225085632</x:v>
      </x:c>
      <x:c r="N1409" s="22">
        <x:v>1.0173835303152172</x:v>
      </x:c>
      <x:c r="O1409" s="13">
        <x:v>1.7843119340649845</x:v>
      </x:c>
      <x:c r="P1409" s="26" t="n">
        <x:v>1.7474</x:v>
      </x:c>
      <x:c r="Q1409" s="26" t="n">
        <x:v>3.272</x:v>
      </x:c>
    </x:row>
    <x:row r="1410">
      <x:c r="A1410" s="9">
        <x:v>45954</x:v>
      </x:c>
      <x:c r="B1410" s="8">
        <x:v>200.49109883364</x:v>
      </x:c>
      <x:c r="C1410" s="8">
        <x:v>201.24858115778</x:v>
      </x:c>
      <x:c r="D1410" s="8">
        <x:v>181.92307692308</x:v>
      </x:c>
      <x:c r="E1410" s="8">
        <x:v>480.107421875</x:v>
      </x:c>
      <x:c r="F1410" s="23">
        <x:v>3.6594254469737497</x:v>
      </x:c>
      <x:c r="G1410" s="18">
        <x:v>0.57408887468031</x:v>
      </x:c>
      <x:c r="H1410" s="18">
        <x:v>0.52819042654852</x:v>
      </x:c>
      <x:c r="I1410" s="18">
        <x:v>0.84950874670500998</x:v>
      </x:c>
      <x:c r="J1410" s="18">
        <x:v>1.0958485749758</x:v>
      </x:c>
      <x:c r="K1410" s="21">
        <x:v>0.7260322251152429</x:v>
      </x:c>
      <x:c r="L1410" s="21">
        <x:v>0.7178176327053063</x:v>
      </x:c>
      <x:c r="M1410" s="22">
        <x:v>0.76368590273843462</x:v>
      </x:c>
      <x:c r="N1410" s="22">
        <x:v>1.0193230890512521</x:v>
      </x:c>
      <x:c r="O1410" s="13">
        <x:v>1.8055967987905299</x:v>
      </x:c>
      <x:c r="P1410" s="26" t="n">
        <x:v>1.7469</x:v>
      </x:c>
      <x:c r="Q1410" s="26" t="n">
        <x:v>3.2558</x:v>
      </x:c>
    </x:row>
    <x:row r="1411">
      <x:c r="A1411" s="9">
        <x:v>45957</x:v>
      </x:c>
      <x:c r="B1411" s="8">
        <x:v>210.43585021486001</x:v>
      </x:c>
      <x:c r="C1411" s="8">
        <x:v>211.12372304199999</x:v>
      </x:c>
      <x:c r="D1411" s="8">
        <x:v>198.15384615385</x:v>
      </x:c>
      <x:c r="E1411" s="8">
        <x:v>499.033203125</x:v>
      </x:c>
      <x:c r="F1411" s="23">
        <x:v>3.7968665563392752</x:v>
      </x:c>
      <x:c r="G1411" s="18">
        <x:v>0.58879475703325002</x:v>
      </x:c>
      <x:c r="H1411" s="18">
        <x:v>0.54043957953262001</x:v>
      </x:c>
      <x:c r="I1411" s="18">
        <x:v>0.88305775221662997</x:v>
      </x:c>
      <x:c r="J1411" s="18">
        <x:v>1.1217635286948</x:v>
      </x:c>
      <x:c r="K1411" s="21">
        <x:v>0.745008678833049</x:v>
      </x:c>
      <x:c r="L1411" s="21">
        <x:v>0.73520202387939815</x:v>
      </x:c>
      <x:c r="M1411" s="22">
        <x:v>0.78633438477782391</x:v>
      </x:c>
      <x:c r="N1411" s="22">
        <x:v>1.0441736853566681</x:v>
      </x:c>
      <x:c r="O1411" s="13">
        <x:v>1.8255087374504586</x:v>
      </x:c>
      <x:c r="P1411" s="26" t="n">
        <x:v>1.7475</x:v>
      </x:c>
      <x:c r="Q1411" s="26" t="n">
        <x:v>3.2385</x:v>
      </x:c>
    </x:row>
    <x:row r="1412">
      <x:c r="A1412" s="9">
        <x:v>45958</x:v>
      </x:c>
      <x:c r="B1412" s="8">
        <x:v>213.19828115408001</x:v>
      </x:c>
      <x:c r="C1412" s="8">
        <x:v>211.52099886492999</x:v>
      </x:c>
      <x:c r="D1412" s="8">
        <x:v>209.30769230768999</x:v>
      </x:c>
      <x:c r="E1412" s="8">
        <x:v>500.263671875</x:v>
      </x:c>
      <x:c r="F1412" s="23">
        <x:v>3.83572661050425</x:v>
      </x:c>
      <x:c r="G1412" s="18">
        <x:v>0.60477941176470995</x:v>
      </x:c>
      <x:c r="H1412" s="18">
        <x:v>0.55859612544523007</x:v>
      </x:c>
      <x:c r="I1412" s="18">
        <x:v>0.91409058231488005</x:v>
      </x:c>
      <x:c r="J1412" s="18">
        <x:v>1.1497293060561</x:v>
      </x:c>
      <x:c r="K1412" s="21">
        <x:v>0.75879902097580265</x:v>
      </x:c>
      <x:c r="L1412" s="21">
        <x:v>0.75282619975933107</x:v>
      </x:c>
      <x:c r="M1412" s="22">
        <x:v>0.80422565141167768</x:v>
      </x:c>
      <x:c r="N1412" s="22">
        <x:v>1.061023601875938</x:v>
      </x:c>
      <x:c r="O1412" s="13">
        <x:v>1.8227849528816906</x:v>
      </x:c>
      <x:c r="P1412" s="26" t="n">
        <x:v>1.7502</x:v>
      </x:c>
      <x:c r="Q1412" s="26" t="n">
        <x:v>3.1236</x:v>
      </x:c>
    </x:row>
    <x:row r="1413">
      <x:c r="A1413" s="9">
        <x:v>45959</x:v>
      </x:c>
      <x:c r="B1413" s="8">
        <x:v>214.61019030080001</x:v>
      </x:c>
      <x:c r="C1413" s="8">
        <x:v>218.27468785471001</x:v>
      </x:c>
      <x:c r="D1413" s="8">
        <x:v>221.84615384615</x:v>
      </x:c>
      <x:c r="E1413" s="8">
        <x:v>508.134765625</x:v>
      </x:c>
      <x:c r="F1413" s="23">
        <x:v>3.9071644940666501</x:v>
      </x:c>
      <x:c r="G1413" s="18">
        <x:v>0.59726662404092001</x:v>
      </x:c>
      <x:c r="H1413" s="18">
        <x:v>0.55025627660498999</x:v>
      </x:c>
      <x:c r="I1413" s="18">
        <x:v>0.90869877785765996</x:v>
      </x:c>
      <x:c r="J1413" s="18">
        <x:v>1.1432971772475999</x:v>
      </x:c>
      <x:c r="K1413" s="21">
        <x:v>0.75750249308203932</x:v>
      </x:c>
      <x:c r="L1413" s="21">
        <x:v>0.75234663034762495</x:v>
      </x:c>
      <x:c r="M1413" s="22">
        <x:v>0.80619058820961831</x:v>
      </x:c>
      <x:c r="N1413" s="22">
        <x:v>1.0667210556630713</x:v>
      </x:c>
      <x:c r="O1413" s="13">
        <x:v>1.8387163729343348</x:v>
      </x:c>
      <x:c r="P1413" s="26" t="n">
        <x:v>1.751</x:v>
      </x:c>
      <x:c r="Q1413" s="26" t="n">
        <x:v>3.1748</x:v>
      </x:c>
    </x:row>
    <x:row r="1414">
      <x:c r="A1414" s="9">
        <x:v>45960</x:v>
      </x:c>
      <x:c r="B1414" s="8">
        <x:v>209.82197667281</x:v>
      </x:c>
      <x:c r="C1414" s="8">
        <x:v>213.11010215664001</x:v>
      </x:c>
      <x:c r="D1414" s="8">
        <x:v>217.46153846153999</x:v>
      </x:c>
      <x:c r="E1414" s="8">
        <x:v>488.3203125</x:v>
      </x:c>
      <x:c r="F1414" s="23">
        <x:v>3.8217848244774753</x:v>
      </x:c>
      <x:c r="G1414" s="18">
        <x:v>0.61357097186700993</x:v>
      </x:c>
      <x:c r="H1414" s="18">
        <x:v>0.55955173312483997</x:v>
      </x:c>
      <x:c r="I1414" s="18">
        <x:v>0.94428468727533998</x:v>
      </x:c>
      <x:c r="J1414" s="18">
        <x:v>1.1664155532303999</x:v>
      </x:c>
      <x:c r="K1414" s="21">
        <x:v>0.77695041148848709</x:v>
      </x:c>
      <x:c r="L1414" s="21">
        <x:v>0.7685320979924628</x:v>
      </x:c>
      <x:c r="M1414" s="22">
        <x:v>0.81394691767515615</x:v>
      </x:c>
      <x:c r="N1414" s="22">
        <x:v>1.0664786108209832</x:v>
      </x:c>
      <x:c r="O1414" s="13">
        <x:v>1.8173277359357138</x:v>
      </x:c>
      <x:c r="P1414" s="26" t="n">
        <x:v>1.7521</x:v>
      </x:c>
      <x:c r="Q1414" s="26" t="n">
        <x:v>3.1557</x:v>
      </x:c>
    </x:row>
    <x:row r="1415">
      <x:c r="A1415" s="9">
        <x:v>45961</x:v>
      </x:c>
      <x:c r="B1415" s="8">
        <x:v>199.50890116636</x:v>
      </x:c>
      <x:c r="C1415" s="8">
        <x:v>199.31895573212</x:v>
      </x:c>
      <x:c r="D1415" s="8">
        <x:v>201.69230769231001</x:v>
      </x:c>
      <x:c r="E1415" s="8">
        <x:v>470.478515625</x:v>
      </x:c>
      <x:c r="F1415" s="23">
        <x:v>3.677496700539475</x:v>
      </x:c>
      <x:c r="G1415" s="18">
        <x:v>0.60254156010229998</x:v>
      </x:c>
      <x:c r="H1415" s="18">
        <x:v>0.54591260533402997</x:v>
      </x:c>
      <x:c r="I1415" s="18">
        <x:v>0.92199856218548004</x:v>
      </x:c>
      <x:c r="J1415" s="18">
        <x:v>1.1338820322179999</x:v>
      </x:c>
      <x:c r="K1415" s="21">
        <x:v>0.76316006934573344</x:v>
      </x:c>
      <x:c r="L1415" s="21">
        <x:v>0.75078802975960324</x:v>
      </x:c>
      <x:c r="M1415" s="22">
        <x:v>0.7834386884440252</x:v>
      </x:c>
      <x:c r="N1415" s="22">
        <x:v>1.0369003400965391</x:v>
      </x:c>
      <x:c r="O1415" s="13">
        <x:v>1.8158052833013765</x:v>
      </x:c>
      <x:c r="P1415" s="26" t="n">
        <x:v>1.7538</x:v>
      </x:c>
      <x:c r="Q1415" s="26" t="n">
        <x:v>3.205</x:v>
      </x:c>
    </x:row>
    <x:row r="1416">
      <x:c r="A1416" s="9">
        <x:v>45964</x:v>
      </x:c>
      <x:c r="B1416" s="8">
        <x:v>201.35052179250999</x:v>
      </x:c>
      <x:c r="C1416" s="8">
        <x:v>202.55391600454001</x:v>
      </x:c>
      <x:c r="D1416" s="8">
        <x:v>199.30769230768999</x:v>
      </x:c>
      <x:c r="E1416" s="8">
        <x:v>474.736328125</x:v>
      </x:c>
      <x:c r="F1416" s="23">
        <x:v>3.6948711455743499</x:v>
      </x:c>
      <x:c r="G1416" s="18">
        <x:v>0.58447890025575</x:v>
      </x:c>
      <x:c r="H1416" s="18">
        <x:v>0.52931978107897004</x:v>
      </x:c>
      <x:c r="I1416" s="18">
        <x:v>0.90594296669063001</x:v>
      </x:c>
      <x:c r="J1416" s="18">
        <x:v>1.1254922990095999</x:v>
      </x:c>
      <x:c r="K1416" s="21">
        <x:v>0.76775685005998451</x:v>
      </x:c>
      <x:c r="L1416" s="21">
        <x:v>0.75618318564121578</x:v>
      </x:c>
      <x:c r="M1416" s="22">
        <x:v>0.79636590421992515</x:v>
      </x:c>
      <x:c r="N1416" s="22">
        <x:v>1.060902379454935</x:v>
      </x:c>
      <x:c r="O1416" s="13">
        <x:v>1.8202436035827678</x:v>
      </x:c>
      <x:c r="P1416" s="26" t="n">
        <x:v>1.7543</x:v>
      </x:c>
      <x:c r="Q1416" s="26" t="n">
        <x:v>3.2</x:v>
      </x:c>
    </x:row>
    <x:row r="1417">
      <x:c r="A1417" s="9">
        <x:v>45965</x:v>
      </x:c>
      <x:c r="B1417" s="8">
        <x:v>199.07918968691999</x:v>
      </x:c>
      <x:c r="C1417" s="8">
        <x:v>198.46765039728001</x:v>
      </x:c>
      <x:c r="D1417" s="8">
        <x:v>199.23076923076999</x:v>
      </x:c>
      <x:c r="E1417" s="8">
        <x:v>462.041015625</x:v>
      </x:c>
      <x:c r="F1417" s="23">
        <x:v>3.6470465623499253</x:v>
      </x:c>
      <x:c r="G1417" s="18">
        <x:v>0.58871483375958999</x:v>
      </x:c>
      <x:c r="H1417" s="18">
        <x:v>0.53131786986360996</x:v>
      </x:c>
      <x:c r="I1417" s="18">
        <x:v>0.90690150970524996</x:v>
      </x:c>
      <x:c r="J1417" s="18">
        <x:v>1.1268905878777</x:v>
      </x:c>
      <x:c r="K1417" s="21">
        <x:v>0.77883627024305135</x:v>
      </x:c>
      <x:c r="L1417" s="21">
        <x:v>0.76409608093425097</x:v>
      </x:c>
      <x:c r="M1417" s="22">
        <x:v>0.80174362598270599</x:v>
      </x:c>
      <x:c r="N1417" s="22">
        <x:v>1.0634480502959844</x:v>
      </x:c>
      <x:c r="O1417" s="13">
        <x:v>1.7985438171741053</x:v>
      </x:c>
      <x:c r="P1417" s="26" t="n">
        <x:v>1.7542</x:v>
      </x:c>
      <x:c r="Q1417" s="26" t="n">
        <x:v>3.1881</x:v>
      </x:c>
    </x:row>
    <x:row r="1418">
      <x:c r="A1418" s="9">
        <x:v>45966</x:v>
      </x:c>
      <x:c r="B1418" s="8">
        <x:v>198.28115408226</x:v>
      </x:c>
      <x:c r="C1418" s="8">
        <x:v>200.90805902384</x:v>
      </x:c>
      <x:c r="D1418" s="8">
        <x:v>200.30769230768999</x:v>
      </x:c>
      <x:c r="E1418" s="8">
        <x:v>459.619140625</x:v>
      </x:c>
      <x:c r="F1418" s="23">
        <x:v>3.6477901150969751</x:v>
      </x:c>
      <x:c r="G1418" s="18">
        <x:v>0.57616687979540004</x:v>
      </x:c>
      <x:c r="H1418" s="18">
        <x:v>0.52002432455911995</x:v>
      </x:c>
      <x:c r="I1418" s="18">
        <x:v>0.87754612988258007</x:v>
      </x:c>
      <x:c r="J1418" s="18">
        <x:v>1.0938909705759001</x:v>
      </x:c>
      <x:c r="K1418" s="21">
        <x:v>0.75703102839339831</x:v>
      </x:c>
      <x:c r="L1418" s="21">
        <x:v>0.73975793329053685</x:v>
      </x:c>
      <x:c r="M1418" s="22">
        <x:v>0.78509337206333285</x:v>
      </x:c>
      <x:c r="N1418" s="22">
        <x:v>1.0388398988325744</x:v>
      </x:c>
      <x:c r="O1418" s="13">
        <x:v>1.8073030605543432</x:v>
      </x:c>
      <x:c r="P1418" s="26" t="n">
        <x:v>1.7548</x:v>
      </x:c>
      <x:c r="Q1418" s="26" t="n">
        <x:v>3.1657</x:v>
      </x:c>
    </x:row>
    <x:row r="1419">
      <x:c r="A1419" s="9">
        <x:v>45967</x:v>
      </x:c>
      <x:c r="B1419" s="8">
        <x:v>204.60405156537999</x:v>
      </x:c>
      <x:c r="C1419" s="8">
        <x:v>208.56980703746001</x:v>
      </x:c>
      <x:c r="D1419" s="8">
        <x:v>205.46153846153999</x:v>
      </x:c>
      <x:c r="E1419" s="8">
        <x:v>475.654296875</x:v>
      </x:c>
      <x:c r="F1419" s="23">
        <x:v>3.7357242348484498</x:v>
      </x:c>
      <x:c r="G1419" s="18">
        <x:v>0.57952365728900002</x:v>
      </x:c>
      <x:c r="H1419" s="18">
        <x:v>0.52315176787421003</x:v>
      </x:c>
      <x:c r="I1419" s="18">
        <x:v>0.89060627845675</x:v>
      </x:c>
      <x:c r="J1419" s="18">
        <x:v>1.1006959764313999</x:v>
      </x:c>
      <x:c r="K1419" s="21">
        <x:v>0.77093923670831233</x:v>
      </x:c>
      <x:c r="L1419" s="21">
        <x:v>0.7445536274075284</x:v>
      </x:c>
      <x:c r="M1419" s="22">
        <x:v>0.79677957512475217</x:v>
      </x:c>
      <x:c r="N1419" s="22">
        <x:v>1.0521743651427928</x:v>
      </x:c>
      <x:c r="O1419" s="13">
        <x:v>1.826602284291585</x:v>
      </x:c>
      <x:c r="P1419" s="26" t="n">
        <x:v>1.7539</x:v>
      </x:c>
      <x:c r="Q1419" s="26" t="n">
        <x:v>3.1925</x:v>
      </x:c>
    </x:row>
    <x:row r="1420">
      <x:c r="A1420" s="9">
        <x:v>45968</x:v>
      </x:c>
      <x:c r="B1420" s="8">
        <x:v>199.75445058317999</x:v>
      </x:c>
      <x:c r="C1420" s="8">
        <x:v>203.34846765040001</x:v>
      </x:c>
      <x:c r="D1420" s="8">
        <x:v>198.46153846153999</x:v>
      </x:c>
      <x:c r="E1420" s="8">
        <x:v>463.0078125</x:v>
      </x:c>
      <x:c r="F1420" s="23">
        <x:v>3.6614306729877999</x:v>
      </x:c>
      <x:c r="G1420" s="18">
        <x:v>0.59878516624041001</x:v>
      </x:c>
      <x:c r="H1420" s="18">
        <x:v>0.54252454174268006</x:v>
      </x:c>
      <x:c r="I1420" s="18">
        <x:v>0.92020129403306994</x:v>
      </x:c>
      <x:c r="J1420" s="18">
        <x:v>1.1270770263626</x:v>
      </x:c>
      <x:c r="K1420" s="21">
        <x:v>0.79121221831988153</x:v>
      </x:c>
      <x:c r="L1420" s="21">
        <x:v>0.76289715740500896</x:v>
      </x:c>
      <x:c r="M1420" s="22">
        <x:v>0.81043071498411212</x:v>
      </x:c>
      <x:c r="N1420" s="22">
        <x:v>1.0596901552449167</x:v>
      </x:c>
      <x:c r="O1420" s="13">
        <x:v>1.8213555744791918</x:v>
      </x:c>
      <x:c r="P1420" s="26" t="n">
        <x:v>1.7534</x:v>
      </x:c>
      <x:c r="Q1420" s="26" t="n">
        <x:v>3.1936</x:v>
      </x:c>
    </x:row>
    <x:row r="1421">
      <x:c r="A1421" s="9">
        <x:v>45971</x:v>
      </x:c>
      <x:c r="B1421" s="8">
        <x:v>196.86924493554</x:v>
      </x:c>
      <x:c r="C1421" s="8">
        <x:v>198.58115777526001</x:v>
      </x:c>
      <x:c r="D1421" s="8">
        <x:v>191.69230769231001</x:v>
      </x:c>
      <x:c r="E1421" s="8">
        <x:v>453.671875</x:v>
      </x:c>
      <x:c r="F1421" s="23">
        <x:v>3.6020364635077748</x:v>
      </x:c>
      <x:c r="G1421" s="18">
        <x:v>0.59351023017903004</x:v>
      </x:c>
      <x:c r="H1421" s="18">
        <x:v>0.53679089566502003</x:v>
      </x:c>
      <x:c r="I1421" s="18">
        <x:v>0.91468967169902005</x:v>
      </x:c>
      <x:c r="J1421" s="18">
        <x:v>1.1172890042861001</x:v>
      </x:c>
      <x:c r="K1421" s="21">
        <x:v>0.79227301386932414</x:v>
      </x:c>
      <x:c r="L1421" s="21">
        <x:v>0.75810146328801742</x:v>
      </x:c>
      <x:c r="M1421" s="22">
        <x:v>0.80650084138824107</x:v>
      </x:c>
      <x:c r="N1421" s="22">
        <x:v>1.0516894754587818</x:v>
      </x:c>
      <x:c r="O1421" s="13">
        <x:v>1.8251463595622037</x:v>
      </x:c>
      <x:c r="P1421" s="26" t="n">
        <x:v>1.7539</x:v>
      </x:c>
      <x:c r="Q1421" s="26" t="n">
        <x:v>3.2499</x:v>
      </x:c>
    </x:row>
    <x:row r="1422">
      <x:c r="A1422" s="9">
        <x:v>45972</x:v>
      </x:c>
      <x:c r="B1422" s="8">
        <x:v>193.37016574585999</x:v>
      </x:c>
      <x:c r="C1422" s="8">
        <x:v>192.62202043132999</x:v>
      </x:c>
      <x:c r="D1422" s="8">
        <x:v>182.23076923076999</x:v>
      </x:c>
      <x:c r="E1422" s="8">
        <x:v>440.419921875</x:v>
      </x:c>
      <x:c r="F1422" s="23">
        <x:v>3.5216071932073998</x:v>
      </x:c>
      <x:c r="G1422" s="18">
        <x:v>0.60150255754476001</x:v>
      </x:c>
      <x:c r="H1422" s="18">
        <x:v>0.53939709842758998</x:v>
      </x:c>
      <x:c r="I1422" s="18">
        <x:v>0.9119338605319901</x:v>
      </x:c>
      <x:c r="J1422" s="18">
        <x:v>1.1181279776224</x:v>
      </x:c>
      <x:c r="K1422" s="21">
        <x:v>0.79404100645172848</x:v>
      </x:c>
      <x:c r="L1422" s="21">
        <x:v>0.76049931034651319</x:v>
      </x:c>
      <x:c r="M1422" s="22">
        <x:v>0.81270590496067574</x:v>
      </x:c>
      <x:c r="N1422" s="22">
        <x:v>1.0629631606119729</x:v>
      </x:c>
      <x:c r="O1422" s="13">
        <x:v>1.8185777837883221</x:v>
      </x:c>
      <x:c r="P1422" s="26" t="n">
        <x:v>1.7542</x:v>
      </x:c>
      <x:c r="Q1422" s="26" t="n">
        <x:v>3.2924</x:v>
      </x:c>
    </x:row>
    <x:row r="1423">
      <x:c r="A1423" s="9">
        <x:v>45973</x:v>
      </x:c>
      <x:c r="B1423" s="8">
        <x:v>191.95825659913999</x:v>
      </x:c>
      <x:c r="C1423" s="8">
        <x:v>192.73552780931001</x:v>
      </x:c>
      <x:c r="D1423" s="8">
        <x:v>183.92307692308</x:v>
      </x:c>
      <x:c r="E1423" s="8">
        <x:v>443.125</x:v>
      </x:c>
      <x:c r="F1423" s="23">
        <x:v>3.5293546533288249</x:v>
      </x:c>
      <x:c r="G1423" s="18">
        <x:v>0.59119245524297004</x:v>
      </x:c>
      <x:c r="H1423" s="18">
        <x:v>0.52845104682478006</x:v>
      </x:c>
      <x:c r="I1423" s="18">
        <x:v>0.8961179007908</x:v>
      </x:c>
      <x:c r="J1423" s="18">
        <x:v>1.1027468000737</x:v>
      </x:c>
      <x:c r="K1423" s="21">
        <x:v>0.79415887262388885</x:v>
      </x:c>
      <x:c r="L1423" s="21">
        <x:v>0.75762189387632306</x:v>
      </x:c>
      <x:c r="M1423" s="22">
        <x:v>0.81694603173516933</x:v>
      </x:c>
      <x:c r="N1423" s="22">
        <x:v>1.0613872691389465</x:v>
      </x:c>
      <x:c r="O1423" s="13">
        <x:v>1.8113358959238741</x:v>
      </x:c>
      <x:c r="P1423" s="26" t="n">
        <x:v>1.7548</x:v>
      </x:c>
      <x:c r="Q1423" s="26" t="n">
        <x:v>3.2857</x:v>
      </x:c>
    </x:row>
    <x:row r="1424">
      <x:c r="A1424" s="9">
        <x:v>45974</x:v>
      </x:c>
      <x:c r="B1424" s="8">
        <x:v>192.32658072436999</x:v>
      </x:c>
      <x:c r="C1424" s="8">
        <x:v>193.81384790011001</x:v>
      </x:c>
      <x:c r="D1424" s="8">
        <x:v>185.38461538461999</x:v>
      </x:c>
      <x:c r="E1424" s="8">
        <x:v>444.78515625</x:v>
      </x:c>
      <x:c r="F1424" s="23">
        <x:v>3.5407755006477499</x:v>
      </x:c>
      <x:c r="G1424" s="18">
        <x:v>0.58991368286445001</x:v>
      </x:c>
      <x:c r="H1424" s="18">
        <x:v>0.52984102163148006</x:v>
      </x:c>
      <x:c r="I1424" s="18">
        <x:v>0.88641265276778991</x:v>
      </x:c>
      <x:c r="J1424" s="18">
        <x:v>1.0951028209591001</x:v>
      </x:c>
      <x:c r="K1424" s="21">
        <x:v>0.78366878330162337</x:v>
      </x:c>
      <x:c r="L1424" s="21">
        <x:v>0.74371438093705433</x:v>
      </x:c>
      <x:c r="M1424" s="22">
        <x:v>0.80670767684064937</x:v>
      </x:c>
      <x:c r="N1424" s="22">
        <x:v>1.0553261480888461</x:v>
      </x:c>
      <x:c r="O1424" s="13">
        <x:v>1.8340543621076164</x:v>
      </x:c>
      <x:c r="P1424" s="26" t="n">
        <x:v>1.7545</x:v>
      </x:c>
      <x:c r="Q1424" s="26" t="n">
        <x:v>3.3338</x:v>
      </x:c>
    </x:row>
    <x:row r="1425">
      <x:c r="A1425" s="9">
        <x:v>45975</x:v>
      </x:c>
      <x:c r="B1425" s="8">
        <x:v>184.89871086555999</x:v>
      </x:c>
      <x:c r="C1425" s="8">
        <x:v>184.79001135074</x:v>
      </x:c>
      <x:c r="D1425" s="8">
        <x:v>175.15384615385</x:v>
      </x:c>
      <x:c r="E1425" s="8">
        <x:v>426.064453125</x:v>
      </x:c>
      <x:c r="F1425" s="23">
        <x:v>3.4272675537378752</x:v>
      </x:c>
      <x:c r="G1425" s="18">
        <x:v>0.60533887468031</x:v>
      </x:c>
      <x:c r="H1425" s="18">
        <x:v>0.54495699765441996</x:v>
      </x:c>
      <x:c r="I1425" s="18">
        <x:v>0.91397076443805003</x:v>
      </x:c>
      <x:c r="J1425" s="18">
        <x:v>1.1212974324055001</x:v>
      </x:c>
      <x:c r="K1425" s="21">
        <x:v>0.81089586907064959</x:v>
      </x:c>
      <x:c r="L1425" s="21">
        <x:v>0.77116972975681164</x:v>
      </x:c>
      <x:c r="M1425" s="22">
        <x:v>0.82935615888003822</x:v>
      </x:c>
      <x:c r="N1425" s="22">
        <x:v>1.0754490699751509</x:v>
      </x:c>
      <x:c r="O1425" s="13">
        <x:v>1.814475644177554</x:v>
      </x:c>
      <x:c r="P1425" s="26" t="n">
        <x:v>1.7546</x:v>
      </x:c>
      <x:c r="Q1425" s="26" t="n">
        <x:v>3.2985</x:v>
      </x:c>
    </x:row>
    <x:row r="1426">
      <x:c r="A1426" s="9">
        <x:v>45978</x:v>
      </x:c>
      <x:c r="B1426" s="8">
        <x:v>186.92449355433001</x:v>
      </x:c>
      <x:c r="C1426" s="8">
        <x:v>185.69807037456999</x:v>
      </x:c>
      <x:c r="D1426" s="8">
        <x:v>175.30769230768999</x:v>
      </x:c>
      <x:c r="E1426" s="8">
        <x:v>426.318359375</x:v>
      </x:c>
      <x:c r="F1426" s="23">
        <x:v>3.435621539028975</x:v>
      </x:c>
      <x:c r="G1426" s="18">
        <x:v>0.58567774936061001</x:v>
      </x:c>
      <x:c r="H1426" s="18">
        <x:v>0.52610546433845995</x:v>
      </x:c>
      <x:c r="I1426" s="18">
        <x:v>0.87922358015816005</x:v>
      </x:c>
      <x:c r="J1426" s="18">
        <x:v>1.0951960402016001</x:v>
      </x:c>
      <x:c r="K1426" s="21">
        <x:v>0.79628046372277406</x:v>
      </x:c>
      <x:c r="L1426" s="21">
        <x:v>0.75138749152423601</x:v>
      </x:c>
      <x:c r="M1426" s="22">
        <x:v>0.81715286718758806</x:v>
      </x:c>
      <x:c r="N1426" s="22">
        <x:v>1.0647814969270049</x:v>
      </x:c>
      <x:c r="O1426" s="13">
        <x:v>1.812255727187557</x:v>
      </x:c>
      <x:c r="P1426" s="26" t="n">
        <x:v>1.7554</x:v>
      </x:c>
      <x:c r="Q1426" s="26" t="n">
        <x:v>3.2391</x:v>
      </x:c>
    </x:row>
    <x:row r="1427">
      <x:c r="A1427" s="9">
        <x:v>45979</x:v>
      </x:c>
      <x:c r="B1427" s="8">
        <x:v>187.35420503376</x:v>
      </x:c>
      <x:c r="C1427" s="8">
        <x:v>184.79001135074</x:v>
      </x:c>
      <x:c r="D1427" s="8">
        <x:v>174.76923076923001</x:v>
      </x:c>
      <x:c r="E1427" s="8">
        <x:v>424.384765625</x:v>
      </x:c>
      <x:c r="F1427" s="23">
        <x:v>3.4282455319468248</x:v>
      </x:c>
      <x:c r="G1427" s="18">
        <x:v>0.57376918158568002</x:v>
      </x:c>
      <x:c r="H1427" s="18">
        <x:v>0.51689688124402999</x:v>
      </x:c>
      <x:c r="I1427" s="18">
        <x:v>0.87730649412892003</x:v>
      </x:c>
      <x:c r="J1427" s="18">
        <x:v>1.0876452803295</x:v>
      </x:c>
      <x:c r="K1427" s="21">
        <x:v>0.80087724443702535</x:v>
      </x:c>
      <x:c r="L1427" s="21">
        <x:v>0.75762189387632306</x:v>
      </x:c>
      <x:c r="M1427" s="22">
        <x:v>0.82387501939105379</x:v>
      </x:c>
      <x:c r="N1427" s="22">
        <x:v>1.0600538225079252</x:v>
      </x:c>
      <x:c r="O1427" s="13">
        <x:v>1.7968657411353586</x:v>
      </x:c>
      <x:c r="P1427" s="26" t="n">
        <x:v>1.7557</x:v>
      </x:c>
      <x:c r="Q1427" s="26" t="n">
        <x:v>3.1908</x:v>
      </x:c>
    </x:row>
    <x:row r="1428">
      <x:c r="A1428" s="9">
        <x:v>45980</x:v>
      </x:c>
      <x:c r="B1428" s="8">
        <x:v>187.59975445058001</x:v>
      </x:c>
      <x:c r="C1428" s="8">
        <x:v>185.75482406355999</x:v>
      </x:c>
      <x:c r="D1428" s="8">
        <x:v>174.07692307692</x:v>
      </x:c>
      <x:c r="E1428" s="8">
        <x:v>424.091796875</x:v>
      </x:c>
      <x:c r="F1428" s="23">
        <x:v>3.4288082461651501</x:v>
      </x:c>
      <x:c r="G1428" s="18">
        <x:v>0.56537723785166005</x:v>
      </x:c>
      <x:c r="H1428" s="18">
        <x:v>0.50820953870210994</x:v>
      </x:c>
      <x:c r="I1428" s="18">
        <x:v>0.86005271986580001</x:v>
      </x:c>
      <x:c r="J1428" s="18">
        <x:v>1.0656455354102001</x:v>
      </x:c>
      <x:c r="K1428" s="21">
        <x:v>0.78319731861298236</x:v>
      </x:c>
      <x:c r="L1428" s="21">
        <x:v>0.74095685681977885</x:v>
      </x:c>
      <x:c r="M1428" s="22">
        <x:v>0.80319147414960534</x:v>
      </x:c>
      <x:c r="N1428" s="22">
        <x:v>1.0482952476707332</x:v>
      </x:c>
      <x:c r="O1428" s="13">
        <x:v>1.7848151386129925</x:v>
      </x:c>
      <x:c r="P1428" s="26" t="n">
        <x:v>1.7555</x:v>
      </x:c>
      <x:c r="Q1428" s="26" t="n">
        <x:v>3.2518</x:v>
      </x:c>
    </x:row>
    <x:row r="1429">
      <x:c r="A1429" s="9">
        <x:v>45981</x:v>
      </x:c>
      <x:c r="B1429" s="8">
        <x:v>186.43339472068999</x:v>
      </x:c>
      <x:c r="C1429" s="8">
        <x:v>185.69807037456999</x:v>
      </x:c>
      <x:c r="D1429" s="8">
        <x:v>177.23076923076999</x:v>
      </x:c>
      <x:c r="E1429" s="8">
        <x:v>424.169921875</x:v>
      </x:c>
      <x:c r="F1429" s="23">
        <x:v>3.4338303905025747</x:v>
      </x:c>
      <x:c r="G1429" s="18">
        <x:v>0.57025255754476001</x:v>
      </x:c>
      <x:c r="H1429" s="18">
        <x:v>0.51281383024933003</x:v>
      </x:c>
      <x:c r="I1429" s="18">
        <x:v>0.85094656122692991</x:v>
      </x:c>
      <x:c r="J1429" s="18">
        <x:v>1.0524084008234</x:v>
      </x:c>
      <x:c r="K1429" s="21">
        <x:v>0.76657818833838176</x:v>
      </x:c>
      <x:c r="L1429" s="21">
        <x:v>0.72668966682174219</x:v>
      </x:c>
      <x:c r="M1429" s="22">
        <x:v>0.77950881484814394</x:v>
      </x:c>
      <x:c r="N1429" s="22">
        <x:v>1.0193230890512521</x:v>
      </x:c>
      <x:c r="O1429" s="13">
        <x:v>1.7744067997687749</x:v>
      </x:c>
      <x:c r="P1429" s="26" t="n">
        <x:v>1.7556</x:v>
      </x:c>
      <x:c r="Q1429" s="26" t="n">
        <x:v>3.2352</x:v>
      </x:c>
    </x:row>
    <x:row r="1430">
      <x:c r="A1430" s="9">
        <x:v>45982</x:v>
      </x:c>
      <x:c r="B1430" s="8">
        <x:v>176.30448127686</x:v>
      </x:c>
      <x:c r="C1430" s="8">
        <x:v>172.81498297389001</x:v>
      </x:c>
      <x:c r="D1430" s="8">
        <x:v>159.46153846153999</x:v>
      </x:c>
      <x:c r="E1430" s="8">
        <x:v>402.158203125</x:v>
      </x:c>
      <x:c r="F1430" s="23">
        <x:v>3.2768480145932251</x:v>
      </x:c>
      <x:c r="G1430" s="18">
        <x:v>0.56593670076725999</x:v>
      </x:c>
      <x:c r="H1430" s="18">
        <x:v>0.50560333593953999</x:v>
      </x:c>
      <x:c r="I1430" s="18">
        <x:v>0.83441169422478001</x:v>
      </x:c>
      <x:c r="J1430" s="18">
        <x:v>1.0418746246531001</x:v>
      </x:c>
      <x:c r="K1430" s="21">
        <x:v>0.7565595637047573</x:v>
      </x:c>
      <x:c r="L1430" s="21">
        <x:v>0.71506010858804281</x:v>
      </x:c>
      <x:c r="M1430" s="22">
        <x:v>0.77030463721569631</x:v>
      </x:c>
      <x:c r="N1430" s="22">
        <x:v>1.0055037330570222</x:v>
      </x:c>
      <x:c r="O1430" s="13">
        <x:v>1.7179003073040502</x:v>
      </x:c>
      <x:c r="P1430" s="26" t="n">
        <x:v>1.7552</x:v>
      </x:c>
      <x:c r="Q1430" s="26" t="n">
        <x:v>3.2161</x:v>
      </x:c>
    </x:row>
    <x:row r="1431">
      <x:c r="A1431" s="9">
        <x:v>45985</x:v>
      </x:c>
      <x:c r="B1431" s="8">
        <x:v>175.99754450583001</x:v>
      </x:c>
      <x:c r="C1431" s="8">
        <x:v>171.33938706015999</x:v>
      </x:c>
      <x:c r="D1431" s="8">
        <x:v>155.07692307692</x:v>
      </x:c>
      <x:c r="E1431" s="8">
        <x:v>399.326171875</x:v>
      </x:c>
      <x:c r="F1431" s="23">
        <x:v>3.2543500662947751</x:v>
      </x:c>
      <x:c r="G1431" s="18">
        <x:v>0.53364769820972002</x:v>
      </x:c>
      <x:c r="H1431" s="18">
        <x:v>0.47632699157327996</x:v>
      </x:c>
      <x:c r="I1431" s="18">
        <x:v>0.77174694464414006</x:v>
      </x:c>
      <x:c r="J1431" s="18">
        <x:v>0.97913806415218996</x:v>
      </x:c>
      <x:c r="K1431" s="21">
        <x:v>0.69291183073820251</x:v>
      </x:c>
      <x:c r="L1431" s="21">
        <x:v>0.65247630036134563</x:v>
      </x:c>
      <x:c r="M1431" s="22">
        <x:v>0.70091134293063995</x:v>
      </x:c>
      <x:c r="N1431" s="22">
        <x:v>0.93604328582288354</x:v>
      </x:c>
      <x:c r="O1431" s="13">
        <x:v>1.7363561880419118</x:v>
      </x:c>
      <x:c r="P1431" s="26" t="n">
        <x:v>1.7554</x:v>
      </x:c>
      <x:c r="Q1431" s="26" t="n">
        <x:v>3.2203</x:v>
      </x:c>
    </x:row>
    <x:row r="1432">
      <x:c r="A1432" s="9">
        <x:v>45986</x:v>
      </x:c>
      <x:c r="B1432" s="8">
        <x:v>184.96009821977</x:v>
      </x:c>
      <x:c r="C1432" s="8">
        <x:v>180.24971623156</x:v>
      </x:c>
      <x:c r="D1432" s="8">
        <x:v>166.92307692308</x:v>
      </x:c>
      <x:c r="E1432" s="8">
        <x:v>415.29296875</x:v>
      </x:c>
      <x:c r="F1432" s="23">
        <x:v>3.3685646503110247</x:v>
      </x:c>
      <x:c r="G1432" s="18">
        <x:v>0.53308823529411997</x:v>
      </x:c>
      <x:c r="H1432" s="18">
        <x:v>0.47702197897662996</x:v>
      </x:c>
      <x:c r="I1432" s="18">
        <x:v>0.78576563623292994</x:v>
      </x:c>
      <x:c r="J1432" s="18">
        <x:v>0.99442602238131006</x:v>
      </x:c>
      <x:c r="K1432" s="21">
        <x:v>0.71129895359520701</x:v>
      </x:c>
      <x:c r="L1432" s="21">
        <x:v>0.67861283329893451</x:v>
      </x:c>
      <x:c r="M1432" s="22">
        <x:v>0.73131615443556686</x:v>
      </x:c>
      <x:c r="N1432" s="22">
        <x:v>0.97931969012059605</x:v>
      </x:c>
      <x:c r="O1432" s="13">
        <x:v>1.7601665607352555</x:v>
      </x:c>
      <x:c r="P1432" s="26" t="n">
        <x:v>1.7544</x:v>
      </x:c>
      <x:c r="Q1432" s="26" t="n">
        <x:v>3.2737</x:v>
      </x:c>
    </x:row>
    <x:row r="1433">
      <x:c r="A1433" s="9">
        <x:v>45987</x:v>
      </x:c>
      <x:c r="B1433" s="8">
        <x:v>193.55432780846999</x:v>
      </x:c>
      <x:c r="C1433" s="8">
        <x:v>189.61407491487</x:v>
      </x:c>
      <x:c r="D1433" s="8">
        <x:v>180.15384615385</x:v>
      </x:c>
      <x:c r="E1433" s="8">
        <x:v>435.263671875</x:v>
      </x:c>
      <x:c r="F1433" s="23">
        <x:v>3.4964648018804754</x:v>
      </x:c>
      <x:c r="G1433" s="18">
        <x:v>0.54651534526853995</x:v>
      </x:c>
      <x:c r="H1433" s="18">
        <x:v>0.49587351229258997</x:v>
      </x:c>
      <x:c r="I1433" s="18">
        <x:v>0.80889048646058004</x:v>
      </x:c>
      <x:c r="J1433" s="18">
        <x:v>1.0250951582362999</x:v>
      </x:c>
      <x:c r="K1433" s="21">
        <x:v>0.73463645568294389</x:v>
      </x:c>
      <x:c r="L1433" s="21">
        <x:v>0.70295098094264907</x:v>
      </x:c>
      <x:c r="M1433" s="22">
        <x:v>0.7601697000473906</x:v>
      </x:c>
      <x:c r="N1433" s="22">
        <x:v>1.0072008469510516</x:v>
      </x:c>
      <x:c r="O1433" s="13">
        <x:v>1.76057919048098</x:v>
      </x:c>
      <x:c r="P1433" s="26" t="n">
        <x:v>1.7521</x:v>
      </x:c>
      <x:c r="Q1433" s="26" t="n">
        <x:v>3.2733</x:v>
      </x:c>
    </x:row>
    <x:row r="1434">
      <x:c r="A1434" s="9">
        <x:v>45988</x:v>
      </x:c>
      <x:c r="B1434" s="8">
        <x:v>190.91467157765999</x:v>
      </x:c>
      <x:c r="C1434" s="8">
        <x:v>187.06015891032999</x:v>
      </x:c>
      <x:c r="D1434" s="8">
        <x:v>176.76923076923001</x:v>
      </x:c>
      <x:c r="E1434" s="8">
        <x:v>434.453125</x:v>
      </x:c>
      <x:c r="F1434" s="23">
        <x:v>3.47299296564305</x:v>
      </x:c>
      <x:c r="G1434" s="18">
        <x:v>0.55075127877238006</x:v>
      </x:c>
      <x:c r="H1434" s="18">
        <x:v>0.50212839892277006</x:v>
      </x:c>
      <x:c r="I1434" s="18">
        <x:v>0.81176611550443001</x:v>
      </x:c>
      <x:c r="J1434" s="18">
        <x:v>1.0281713937768999</x:v>
      </x:c>
      <x:c r="K1434" s="21">
        <x:v>0.73369352630566165</x:v>
      </x:c>
      <x:c r="L1434" s="21">
        <x:v>0.7017520574133953</x:v>
      </x:c>
      <x:c r="M1434" s="22">
        <x:v>0.75717058598737741</x:v>
      </x:c>
      <x:c r="N1434" s="22">
        <x:v>0.99920016716492643</x:v>
      </x:c>
      <x:c r="O1434" s="13">
        <x:v>1.7652313461620439</x:v>
      </x:c>
      <x:c r="P1434" s="26" t="n">
        <x:v>1.751</x:v>
      </x:c>
      <x:c r="Q1434" s="26" t="n">
        <x:v>3.2817</x:v>
      </x:c>
    </x:row>
    <x:row r="1435">
      <x:c r="A1435" s="9">
        <x:v>45989</x:v>
      </x:c>
      <x:c r="B1435" s="8">
        <x:v>190.79189686923999</x:v>
      </x:c>
      <x:c r="C1435" s="8">
        <x:v>188.19523269012001</x:v>
      </x:c>
      <x:c r="D1435" s="8">
        <x:v>174.23076923076999</x:v>
      </x:c>
      <x:c r="E1435" s="8">
        <x:v>440.1953125</x:v>
      </x:c>
      <x:c r="F1435" s="23">
        <x:v>3.4835330282253252</x:v>
      </x:c>
      <x:c r="G1435" s="18">
        <x:v>0.55426790281329996</x:v>
      </x:c>
      <x:c r="H1435" s="18">
        <x:v>0.50221527234818997</x:v>
      </x:c>
      <x:c r="I1435" s="18">
        <x:v>0.81080757248981994</x:v>
      </x:c>
      <x:c r="J1435" s="18">
        <x:v>1.0285442708238</x:v>
      </x:c>
      <x:c r="K1435" s="21">
        <x:v>0.73864390553639359</x:v>
      </x:c>
      <x:c r="L1435" s="21">
        <x:v>0.70786656741255527</x:v>
      </x:c>
      <x:c r="M1435" s="22">
        <x:v>0.76854653587017396</x:v>
      </x:c>
      <x:c r="N1435" s="22">
        <x:v>1.0109587420021184</x:v>
      </x:c>
      <x:c r="O1435" s="13">
        <x:v>1.7831436264211833</x:v>
      </x:c>
      <x:c r="P1435" s="26" t="n">
        <x:v>1.7516</x:v>
      </x:c>
      <x:c r="Q1435" s="26" t="n">
        <x:v>3.2966</x:v>
      </x:c>
    </x:row>
    <x:row r="1436">
      <x:c r="A1436" s="9">
        <x:v>45992</x:v>
      </x:c>
      <x:c r="B1436" s="8">
        <x:v>194.78207489256999</x:v>
      </x:c>
      <x:c r="C1436" s="8">
        <x:v>191.37343927354999</x:v>
      </x:c>
      <x:c r="D1436" s="8">
        <x:v>178.23076923076999</x:v>
      </x:c>
      <x:c r="E1436" s="8">
        <x:v>453.14453125</x:v>
      </x:c>
      <x:c r="F1436" s="23">
        <x:v>3.5438270366172251</x:v>
      </x:c>
      <x:c r="G1436" s="18">
        <x:v>0.55754475703325002</x:v>
      </x:c>
      <x:c r="H1436" s="18">
        <x:v>0.50716705759708003</x:v>
      </x:c>
      <x:c r="I1436" s="18">
        <x:v>0.83333333333333004</x:v>
      </x:c>
      <x:c r="J1436" s="18">
        <x:v>1.0468152453510999</x:v>
      </x:c>
      <x:c r="K1436" s="21">
        <x:v>0.76304220317357307</x:v>
      </x:c>
      <x:c r="L1436" s="21">
        <x:v>0.72632998976296248</x:v>
      </x:c>
      <x:c r="M1436" s="22">
        <x:v>0.79522830923164878</x:v>
      </x:c>
      <x:c r="N1436" s="22">
        <x:v>1.0356881158865212</x:v>
      </x:c>
      <x:c r="O1436" s="13">
        <x:v>1.7971636103305912</x:v>
      </x:c>
      <x:c r="P1436" s="26" t="n">
        <x:v>1.7519</x:v>
      </x:c>
      <x:c r="Q1436" s="26" t="n">
        <x:v>3.332</x:v>
      </x:c>
    </x:row>
    <x:row r="1437">
      <x:c r="A1437" s="9">
        <x:v>45993</x:v>
      </x:c>
      <x:c r="B1437" s="8">
        <x:v>193.43155310006</x:v>
      </x:c>
      <x:c r="C1437" s="8">
        <x:v>190.06810442679</x:v>
      </x:c>
      <x:c r="D1437" s="8">
        <x:v>177.76923076923001</x:v>
      </x:c>
      <x:c r="E1437" s="8">
        <x:v>455.576171875</x:v>
      </x:c>
      <x:c r="F1437" s="23">
        <x:v>3.5421126504277001</x:v>
      </x:c>
      <x:c r="G1437" s="18">
        <x:v>0.57472826086956996</x:v>
      </x:c>
      <x:c r="H1437" s="18">
        <x:v>0.52245678047084998</x:v>
      </x:c>
      <x:c r="I1437" s="18">
        <x:v>0.85178528636473005</x:v>
      </x:c>
      <x:c r="J1437" s="18">
        <x:v>1.0683488939039001</x:v>
      </x:c>
      <x:c r="K1437" s="21">
        <x:v>0.77223576460207544</x:v>
      </x:c>
      <x:c r="L1437" s="21">
        <x:v>0.73783965564373521</x:v>
      </x:c>
      <x:c r="M1437" s="22">
        <x:v>0.80246755006615555</x:v>
      </x:c>
      <x:c r="N1437" s="22">
        <x:v>1.0474466907237137</x:v>
      </x:c>
      <x:c r="O1437" s="13">
        <x:v>1.7850417410534991</x:v>
      </x:c>
      <x:c r="P1437" s="26" t="n">
        <x:v>1.7508</x:v>
      </x:c>
      <x:c r="Q1437" s="26" t="n">
        <x:v>3.3203</x:v>
      </x:c>
    </x:row>
    <x:row r="1438">
      <x:c r="A1438" s="9">
        <x:v>45994</x:v>
      </x:c>
      <x:c r="B1438" s="8">
        <x:v>191.77409453652999</x:v>
      </x:c>
      <x:c r="C1438" s="8">
        <x:v>189.21679909194</x:v>
      </x:c>
      <x:c r="D1438" s="8">
        <x:v>177.46153846153999</x:v>
      </x:c>
      <x:c r="E1438" s="8">
        <x:v>450.009765625</x:v>
      </x:c>
      <x:c r="F1438" s="23">
        <x:v>3.5211554942875249</x:v>
      </x:c>
      <x:c r="G1438" s="18">
        <x:v>0.57185102301790003</x:v>
      </x:c>
      <x:c r="H1438" s="18">
        <x:v>0.51403005820518999</x:v>
      </x:c>
      <x:c r="I1438" s="18">
        <x:v>0.83620896237719</x:v>
      </x:c>
      <x:c r="J1438" s="18">
        <x:v>1.0497050423297001</x:v>
      </x:c>
      <x:c r="K1438" s="21">
        <x:v>0.76092061207468786</x:v>
      </x:c>
      <x:c r="L1438" s="21">
        <x:v>0.72381225035155206</x:v>
      </x:c>
      <x:c r="M1438" s="22">
        <x:v>0.79005742292128667</x:v>
      </x:c>
      <x:c r="N1438" s="22">
        <x:v>1.0337485571504859</x:v>
      </x:c>
      <x:c r="O1438" s="13">
        <x:v>1.7727409184454148</x:v>
      </x:c>
      <x:c r="P1438" s="26" t="n">
        <x:v>1.7496</x:v>
      </x:c>
      <x:c r="Q1438" s="26" t="n">
        <x:v>3.3041</x:v>
      </x:c>
    </x:row>
    <x:row r="1439">
      <x:c r="A1439" s="9">
        <x:v>45995</x:v>
      </x:c>
      <x:c r="B1439" s="8">
        <x:v>192.20380601596</x:v>
      </x:c>
      <x:c r="C1439" s="8">
        <x:v>191.25993189556999</x:v>
      </x:c>
      <x:c r="D1439" s="8">
        <x:v>178.15384615385</x:v>
      </x:c>
      <x:c r="E1439" s="8">
        <x:v>452.626953125</x:v>
      </x:c>
      <x:c r="F1439" s="23">
        <x:v>3.5356113429759501</x:v>
      </x:c>
      <x:c r="G1439" s="18">
        <x:v>0.56809462915601006</x:v>
      </x:c>
      <x:c r="H1439" s="18">
        <x:v>0.50525584223786002</x:v>
      </x:c>
      <x:c r="I1439" s="18">
        <x:v>0.82434699257128996</x:v>
      </x:c>
      <x:c r="J1439" s="18">
        <x:v>1.0378661966109</x:v>
      </x:c>
      <x:c r="K1439" s="21">
        <x:v>0.74783746696489595</x:v>
      </x:c>
      <x:c r="L1439" s="21">
        <x:v>0.70714721329500785</x:v>
      </x:c>
      <x:c r="M1439" s="22">
        <x:v>0.77351058672812778</x:v>
      </x:c>
      <x:c r="N1439" s="22">
        <x:v>1.0178684199992283</x:v>
      </x:c>
      <x:c r="O1439" s="13">
        <x:v>1.7693107506943777</x:v>
      </x:c>
      <x:c r="P1439" s="26" t="n">
        <x:v>1.7466</x:v>
      </x:c>
      <x:c r="Q1439" s="26" t="n">
        <x:v>3.3009</x:v>
      </x:c>
    </x:row>
    <x:row r="1440">
      <x:c r="A1440" s="9">
        <x:v>45996</x:v>
      </x:c>
      <x:c r="B1440" s="8">
        <x:v>193.30877839165001</x:v>
      </x:c>
      <x:c r="C1440" s="8">
        <x:v>193.30306469921001</x:v>
      </x:c>
      <x:c r="D1440" s="8">
        <x:v>179.07692307692</x:v>
      </x:c>
      <x:c r="E1440" s="8">
        <x:v>453.73046875</x:v>
      </x:c>
      <x:c r="F1440" s="23">
        <x:v>3.5485480872944501</x:v>
      </x:c>
      <x:c r="G1440" s="18">
        <x:v>0.56953324808184003</x:v>
      </x:c>
      <x:c r="H1440" s="18">
        <x:v>0.50838328555294998</x:v>
      </x:c>
      <x:c r="I1440" s="18">
        <x:v>0.82698298586148988</x:v>
      </x:c>
      <x:c r="J1440" s="18">
        <x:v>1.0403831165426001</x:v>
      </x:c>
      <x:c r="K1440" s="21">
        <x:v>0.74076549663527902</x:v>
      </x:c>
      <x:c r="L1440" s="21">
        <x:v>0.70211173447217501</x:v>
      </x:c>
      <x:c r="M1440" s="22">
        <x:v>0.76130729503566741</x:v>
      </x:c>
      <x:c r="N1440" s="22">
        <x:v>1.0050188433730209</x:v>
      </x:c>
      <x:c r="O1440" s="13">
        <x:v>1.7931234765292432</x:v>
      </x:c>
      <x:c r="P1440" s="26" t="n">
        <x:v>1.7473</x:v>
      </x:c>
      <x:c r="Q1440" s="26" t="n">
        <x:v>3.3244</x:v>
      </x:c>
    </x:row>
    <x:row r="1441">
      <x:c r="A1441" s="9">
        <x:v>45999</x:v>
      </x:c>
      <x:c r="B1441" s="8">
        <x:v>203.80601596071</x:v>
      </x:c>
      <x:c r="C1441" s="8">
        <x:v>205.50510783201</x:v>
      </x:c>
      <x:c r="D1441" s="8">
        <x:v>193.38461538461999</x:v>
      </x:c>
      <x:c r="E1441" s="8">
        <x:v>466.8359375</x:v>
      </x:c>
      <x:c r="F1441" s="23">
        <x:v>3.6738291916933496</x:v>
      </x:c>
      <x:c r="G1441" s="18">
        <x:v>0.58232097186700993</x:v>
      </x:c>
      <x:c r="H1441" s="18">
        <x:v>0.52037181826079004</x:v>
      </x:c>
      <x:c r="I1441" s="18">
        <x:v>0.85070692547327997</x:v>
      </x:c>
      <x:c r="J1441" s="18">
        <x:v>1.0662980702615998</x:v>
      </x:c>
      <x:c r="K1441" s="21">
        <x:v>0.76799258240430524</x:v>
      </x:c>
      <x:c r="L1441" s="21">
        <x:v>0.72968697564485896</x:v>
      </x:c>
      <x:c r="M1441" s="22">
        <x:v>0.79119501790956326</x:v>
      </x:c>
      <x:c r="N1441" s="22">
        <x:v>1.0364154504125382</x:v>
      </x:c>
      <x:c r="O1441" s="13">
        <x:v>1.8111691749344092</x:v>
      </x:c>
      <x:c r="P1441" s="26" t="n">
        <x:v>1.747</x:v>
      </x:c>
      <x:c r="Q1441" s="26" t="n">
        <x:v>3.3167</x:v>
      </x:c>
    </x:row>
    <x:row r="1442">
      <x:c r="A1442" s="9">
        <x:v>46000</x:v>
      </x:c>
      <x:c r="B1442" s="8">
        <x:v>210.86556169428999</x:v>
      </x:c>
      <x:c r="C1442" s="8">
        <x:v>211.06696935300999</x:v>
      </x:c>
      <x:c r="D1442" s="8">
        <x:v>210.61538461538001</x:v>
      </x:c>
      <x:c r="E1442" s="8">
        <x:v>473.53515625</x:v>
      </x:c>
      <x:c r="F1442" s="23">
        <x:v>3.7652076797817</x:v>
      </x:c>
      <x:c r="G1442" s="18">
        <x:v>0.59167199488490996</x:v>
      </x:c>
      <x:c r="H1442" s="18">
        <x:v>0.53574841455999</x:v>
      </x:c>
      <x:c r="I1442" s="18">
        <x:v>0.86556434219986</x:v>
      </x:c>
      <x:c r="J1442" s="18">
        <x:v>1.0924926817078999</x:v>
      </x:c>
      <x:c r="K1442" s="21">
        <x:v>0.78626183908914937</x:v>
      </x:c>
      <x:c r="L1442" s="21">
        <x:v>0.74479341211336969</x:v>
      </x:c>
      <x:c r="M1442" s="22">
        <x:v>0.81446400630619764</x:v>
      </x:c>
      <x:c r="N1442" s="22">
        <x:v>1.0583567086138963</x:v>
      </x:c>
      <x:c r="O1442" s="13">
        <x:v>1.8027861854299094</x:v>
      </x:c>
      <x:c r="P1442" s="26" t="n">
        <x:v>1.7482</x:v>
      </x:c>
      <x:c r="Q1442" s="26" t="n">
        <x:v>3.293</x:v>
      </x:c>
    </x:row>
    <x:row r="1443">
      <x:c r="A1443" s="9">
        <x:v>46001</x:v>
      </x:c>
      <x:c r="B1443" s="8">
        <x:v>212.27747084101</x:v>
      </x:c>
      <x:c r="C1443" s="8">
        <x:v>211.52099886492999</x:v>
      </x:c>
      <x:c r="D1443" s="8">
        <x:v>208.76923076923001</x:v>
      </x:c>
      <x:c r="E1443" s="8">
        <x:v>473.369140625</x:v>
      </x:c>
      <x:c r="F1443" s="23">
        <x:v>3.7648421027504253</x:v>
      </x:c>
      <x:c r="G1443" s="18">
        <x:v>0.58343989769821003</x:v>
      </x:c>
      <x:c r="H1443" s="18">
        <x:v>0.53166536356529004</x:v>
      </x:c>
      <x:c r="I1443" s="18">
        <x:v>0.85621854780732998</x:v>
      </x:c>
      <x:c r="J1443" s="18">
        <x:v>1.0811199322784999</x:v>
      </x:c>
      <x:c r="K1443" s="21">
        <x:v>0.77412162335663992</x:v>
      </x:c>
      <x:c r="L1443" s="21">
        <x:v>0.73652083976156657</x:v>
      </x:c>
      <x:c r="M1443" s="22">
        <x:v>0.80836236045996723</x:v>
      </x:c>
      <x:c r="N1443" s="22">
        <x:v>1.050840918511772</x:v>
      </x:c>
      <x:c r="O1443" s="13">
        <x:v>1.8055118875645986</x:v>
      </x:c>
      <x:c r="P1443" s="26" t="n">
        <x:v>1.7489</x:v>
      </x:c>
      <x:c r="Q1443" s="26" t="n">
        <x:v>3.3059</x:v>
      </x:c>
    </x:row>
    <x:row r="1444">
      <x:c r="A1444" s="9">
        <x:v>46002</x:v>
      </x:c>
      <x:c r="B1444" s="8">
        <x:v>204.54266421117001</x:v>
      </x:c>
      <x:c r="C1444" s="8">
        <x:v>203.91600454030001</x:v>
      </x:c>
      <x:c r="D1444" s="8">
        <x:v>199.92307692308</x:v>
      </x:c>
      <x:c r="E1444" s="8">
        <x:v>464.482421875</x:v>
      </x:c>
      <x:c r="F1444" s="23">
        <x:v>3.6821604188738752</x:v>
      </x:c>
      <x:c r="G1444" s="18">
        <x:v>0.58399936061380997</x:v>
      </x:c>
      <x:c r="H1444" s="18">
        <x:v>0.53088350273650997</x:v>
      </x:c>
      <x:c r="I1444" s="18">
        <x:v>0.86544452432302998</x:v>
      </x:c>
      <x:c r="J1444" s="18">
        <x:v>1.0880181572992</x:v>
      </x:c>
      <x:c r="K1444" s="21">
        <x:v>0.77977919962033382</x:v>
      </x:c>
      <x:c r="L1444" s="21">
        <x:v>0.74191599564317956</x:v>
      </x:c>
      <x:c r="M1444" s="22">
        <x:v>0.80588033503099554</x:v>
      </x:c>
      <x:c r="N1444" s="22">
        <x:v>1.0481740252497302</x:v>
      </x:c>
      <x:c r="O1444" s="13">
        <x:v>1.7831914215370603</x:v>
      </x:c>
      <x:c r="P1444" s="26" t="n">
        <x:v>1.7505</x:v>
      </x:c>
      <x:c r="Q1444" s="26" t="n">
        <x:v>3.3114</x:v>
      </x:c>
    </x:row>
    <x:row r="1445">
      <x:c r="A1445" s="9">
        <x:v>46003</x:v>
      </x:c>
      <x:c r="B1445" s="8">
        <x:v>208.71700429711001</x:v>
      </x:c>
      <x:c r="C1445" s="8">
        <x:v>207.83200908059001</x:v>
      </x:c>
      <x:c r="D1445" s="8">
        <x:v>203.92307692308</x:v>
      </x:c>
      <x:c r="E1445" s="8">
        <x:v>472.724609375</x:v>
      </x:c>
      <x:c r="F1445" s="23">
        <x:v>3.7329917491894502</x:v>
      </x:c>
      <x:c r="G1445" s="18">
        <x:v>0.57344948849105004</x:v>
      </x:c>
      <x:c r="H1445" s="18">
        <x:v>0.51906871687951006</x:v>
      </x:c>
      <x:c r="I1445" s="18">
        <x:v>0.84411694224778</x:v>
      </x:c>
      <x:c r="J1445" s="18">
        <x:v>1.0635947117678999</x:v>
      </x:c>
      <x:c r="K1445" s="21">
        <x:v>0.75820969011500128</x:v>
      </x:c>
      <x:c r="L1445" s="21">
        <x:v>0.71482032388218952</x:v>
      </x:c>
      <x:c r="M1445" s="22">
        <x:v>0.77888830849089841</x:v>
      </x:c>
      <x:c r="N1445" s="22">
        <x:v>1.0133831904221546</x:v>
      </x:c>
      <x:c r="O1445" s="13">
        <x:v>1.79499640356185</x:v>
      </x:c>
      <x:c r="P1445" s="26" t="n">
        <x:v>1.7498</x:v>
      </x:c>
      <x:c r="Q1445" s="26" t="n">
        <x:v>3.351</x:v>
      </x:c>
    </x:row>
    <x:row r="1446">
      <x:c r="A1446" s="9">
        <x:v>46006</x:v>
      </x:c>
      <x:c r="B1446" s="8">
        <x:v>202.63965623082001</x:v>
      </x:c>
      <x:c r="C1446" s="8">
        <x:v>200.73779795687</x:v>
      </x:c>
      <x:c r="D1446" s="8">
        <x:v>192.53846153846001</x:v>
      </x:c>
      <x:c r="E1446" s="8">
        <x:v>459.169921875</x:v>
      </x:c>
      <x:c r="F1446" s="23">
        <x:v>3.6377145940028748</x:v>
      </x:c>
      <x:c r="G1446" s="18">
        <x:v>0.58304028132992003</x:v>
      </x:c>
      <x:c r="H1446" s="18">
        <x:v>0.52931978107897004</x:v>
      </x:c>
      <x:c r="I1446" s="18">
        <x:v>0.86232925952551998</x:v>
      </x:c>
      <x:c r="J1446" s="18">
        <x:v>1.0852215795630999</x:v>
      </x:c>
      <x:c r="K1446" s="21">
        <x:v>0.76811044857646538</x:v>
      </x:c>
      <x:c r="L1446" s="21">
        <x:v>0.72872783682145825</x:v>
      </x:c>
      <x:c r="M1446" s="22">
        <x:v>0.78498995433712859</x:v>
      </x:c>
      <x:c r="N1446" s="22">
        <x:v>1.0182320872622368</x:v>
      </x:c>
      <x:c r="O1446" s="13">
        <x:v>1.7862368388552203</x:v>
      </x:c>
      <x:c r="P1446" s="26" t="n">
        <x:v>1.7484</x:v>
      </x:c>
      <x:c r="Q1446" s="26" t="n">
        <x:v>3.3948</x:v>
      </x:c>
    </x:row>
    <x:row r="1447">
      <x:c r="A1447" s="9">
        <x:v>46007</x:v>
      </x:c>
      <x:c r="B1447" s="8">
        <x:v>198.46531614487</x:v>
      </x:c>
      <x:c r="C1447" s="8">
        <x:v>194.49489216799</x:v>
      </x:c>
      <x:c r="D1447" s="8">
        <x:v>189.07692307692</x:v>
      </x:c>
      <x:c r="E1447" s="8">
        <x:v>453.271484375</x:v>
      </x:c>
      <x:c r="F1447" s="23">
        <x:v>3.58827153941195</x:v>
      </x:c>
      <x:c r="G1447" s="18">
        <x:v>0.57720588235294001</x:v>
      </x:c>
      <x:c r="H1447" s="18">
        <x:v>0.52263052732169002</x:v>
      </x:c>
      <x:c r="I1447" s="18">
        <x:v>0.85226455787202993</x:v>
      </x:c>
      <x:c r="J1447" s="18">
        <x:v>1.0667641665509</x:v>
      </x:c>
      <x:c r="K1447" s="21">
        <x:v>0.76080274590252772</x:v>
      </x:c>
      <x:c r="L1447" s="21">
        <x:v>0.71769774035239164</x:v>
      </x:c>
      <x:c r="M1447" s="22">
        <x:v>0.78302501753918796</x:v>
      </x:c>
      <x:c r="N1447" s="22">
        <x:v>1.009504072950095</x:v>
      </x:c>
      <x:c r="O1447" s="13">
        <x:v>1.7600142071496556</x:v>
      </x:c>
      <x:c r="P1447" s="26" t="n">
        <x:v>1.7484</x:v>
      </x:c>
      <x:c r="Q1447" s="26" t="n">
        <x:v>3.3547</x:v>
      </x:c>
    </x:row>
    <x:row r="1448">
      <x:c r="A1448" s="9">
        <x:v>46008</x:v>
      </x:c>
      <x:c r="B1448" s="8">
        <x:v>213.50521792511</x:v>
      </x:c>
      <x:c r="C1448" s="8">
        <x:v>208.68331441544001</x:v>
      </x:c>
      <x:c r="D1448" s="8">
        <x:v>207.15384615385</x:v>
      </x:c>
      <x:c r="E1448" s="8">
        <x:v>472.48046875</x:v>
      </x:c>
      <x:c r="F1448" s="23">
        <x:v>3.7545571181110002</x:v>
      </x:c>
      <x:c r="G1448" s="18">
        <x:v>0.56114130434783005</x:v>
      </x:c>
      <x:c r="H1448" s="18">
        <x:v>0.50490834853617994</x:v>
      </x:c>
      <x:c r="I1448" s="18">
        <x:v>0.82470644620177003</x:v>
      </x:c>
      <x:c r="J1448" s="18">
        <x:v>1.0412220898788001</x:v>
      </x:c>
      <x:c r="K1448" s="21">
        <x:v>0.72673942214820486</x:v>
      </x:c>
      <x:c r="L1448" s="21">
        <x:v>0.69036228388554899</x:v>
      </x:c>
      <x:c r="M1448" s="22">
        <x:v>0.75013818060528892</x:v>
      </x:c>
      <x:c r="N1448" s="22">
        <x:v>0.98089558159362245</x:v>
      </x:c>
      <x:c r="O1448" s="13">
        <x:v>1.7893397214848346</x:v>
      </x:c>
      <x:c r="P1448" s="26" t="n">
        <x:v>1.7499</x:v>
      </x:c>
      <x:c r="Q1448" s="26" t="n">
        <x:v>3.3808</x:v>
      </x:c>
    </x:row>
    <x:row r="1449">
      <x:c r="A1449" s="9">
        <x:v>46009</x:v>
      </x:c>
      <x:c r="B1449" s="8">
        <x:v>206.32289748311999</x:v>
      </x:c>
      <x:c r="C1449" s="8">
        <x:v>201.64585698069999</x:v>
      </x:c>
      <x:c r="D1449" s="8">
        <x:v>194.30769230768999</x:v>
      </x:c>
      <x:c r="E1449" s="8">
        <x:v>460.400390625</x:v>
      </x:c>
      <x:c r="F1449" s="23">
        <x:v>3.6566920934912752</x:v>
      </x:c>
      <x:c r="G1449" s="18">
        <x:v>0.58655690537083993</x:v>
      </x:c>
      <x:c r="H1449" s="18">
        <x:v>0.53705151594126999</x:v>
      </x:c>
      <x:c r="I1449" s="18">
        <x:v>0.86161035226455995</x:v>
      </x:c>
      <x:c r="J1449" s="18">
        <x:v>1.0827978788739001</x:v>
      </x:c>
      <x:c r="K1449" s="21">
        <x:v>0.75243424767914746</x:v>
      </x:c>
      <x:c r="L1449" s="21">
        <x:v>0.71482032388218952</x:v>
      </x:c>
      <x:c r="M1449" s="22">
        <x:v>0.77733704259779479</x:v>
      </x:c>
      <x:c r="N1449" s="22">
        <x:v>1.0021095052689737</x:v>
      </x:c>
      <x:c r="O1449" s="13">
        <x:v>1.7839888067951295</x:v>
      </x:c>
      <x:c r="P1449" s="26" t="n">
        <x:v>1.7505</x:v>
      </x:c>
      <x:c r="Q1449" s="26" t="n">
        <x:v>3.3902</x:v>
      </x:c>
    </x:row>
    <x:row r="1450">
      <x:c r="A1450" s="9">
        <x:v>46010</x:v>
      </x:c>
      <x:c r="B1450" s="8">
        <x:v>204.05156537753001</x:v>
      </x:c>
      <x:c r="C1450" s="8">
        <x:v>200.22701475596</x:v>
      </x:c>
      <x:c r="D1450" s="8">
        <x:v>188.84615384615</x:v>
      </x:c>
      <x:c r="E1450" s="8">
        <x:v>465.810546875</x:v>
      </x:c>
      <x:c r="F1450" s="23">
        <x:v>3.6473382021366003</x:v>
      </x:c>
      <x:c r="G1450" s="18">
        <x:v>0.58335997442455001</x:v>
      </x:c>
      <x:c r="H1450" s="18">
        <x:v>0.53079662931108995</x:v>
      </x:c>
      <x:c r="I1450" s="18">
        <x:v>0.84914929307452991</x:v>
      </x:c>
      <x:c r="J1450" s="18">
        <x:v>1.0710522523976</x:v>
      </x:c>
      <x:c r="K1450" s="21">
        <x:v>0.751491318301865</x:v>
      </x:c>
      <x:c r="L1450" s="21">
        <x:v>0.71170312270614611</x:v>
      </x:c>
      <x:c r="M1450" s="22">
        <x:v>0.77309691582330098</x:v>
      </x:c>
      <x:c r="N1450" s="22">
        <x:v>1.0012609483219541</x:v>
      </x:c>
      <x:c r="O1450" s="13">
        <x:v>1.7990950873723108</x:v>
      </x:c>
      <x:c r="P1450" s="26" t="n">
        <x:v>1.7517</x:v>
      </x:c>
      <x:c r="Q1450" s="26" t="n">
        <x:v>3.3898</x:v>
      </x:c>
    </x:row>
    <x:row r="1451">
      <x:c r="A1451" s="9">
        <x:v>46013</x:v>
      </x:c>
      <x:c r="B1451" s="8">
        <x:v>215.77655003069</x:v>
      </x:c>
      <x:c r="C1451" s="8">
        <x:v>211.86152099885999</x:v>
      </x:c>
      <x:c r="D1451" s="8">
        <x:v>203.61538461538001</x:v>
      </x:c>
      <x:c r="E1451" s="8">
        <x:v>482.041015625</x:v>
      </x:c>
      <x:c r="F1451" s="23">
        <x:v>3.7832361781748252</x:v>
      </x:c>
      <x:c r="G1451" s="18">
        <x:v>0.58895460358055995</x:v>
      </x:c>
      <x:c r="H1451" s="18">
        <x:v>0.53401094605159993</x:v>
      </x:c>
      <x:c r="I1451" s="18">
        <x:v>0.86388689192428003</x:v>
      </x:c>
      <x:c r="J1451" s="18">
        <x:v>1.0876452803295</x:v>
      </x:c>
      <x:c r="K1451" s="21">
        <x:v>0.76740325154350386</x:v>
      </x:c>
      <x:c r="L1451" s="21">
        <x:v>0.72549074329248842</x:v>
      </x:c>
      <x:c r="M1451" s="22">
        <x:v>0.79646932194613984</x:v>
      </x:c>
      <x:c r="N1451" s="22">
        <x:v>1.0288996603104139</x:v>
      </x:c>
      <x:c r="O1451" s="13">
        <x:v>1.8168274567029714</x:v>
      </x:c>
      <x:c r="P1451" s="26" t="n">
        <x:v>1.7513</x:v>
      </x:c>
      <x:c r="Q1451" s="26" t="n">
        <x:v>3.4477</x:v>
      </x:c>
    </x:row>
    <x:row r="1452">
      <x:c r="A1452" s="9">
        <x:v>46014</x:v>
      </x:c>
      <x:c r="B1452" s="8">
        <x:v>217.1270718232</x:v>
      </x:c>
      <x:c r="C1452" s="8">
        <x:v>214.47219069240001</x:v>
      </x:c>
      <x:c r="D1452" s="8">
        <x:v>211.07692307692</x:v>
      </x:c>
      <x:c r="E1452" s="8">
        <x:v>480.693359375</x:v>
      </x:c>
      <x:c r="F1452" s="23">
        <x:v>3.8084238624188003</x:v>
      </x:c>
      <x:c r="G1452" s="18">
        <x:v>0.59934462915601006</x:v>
      </x:c>
      <x:c r="H1452" s="18">
        <x:v>0.54782382069324997</x:v>
      </x:c>
      <x:c r="I1452" s="18">
        <x:v>0.88820992092020001</x:v>
      </x:c>
      <x:c r="J1452" s="18">
        <x:v>1.1130941376818999</x:v>
      </x:c>
      <x:c r="K1452" s="21">
        <x:v>0.78260798775218077</x:v>
      </x:c>
      <x:c r="L1452" s="21">
        <x:v>0.74215578034903262</x:v>
      </x:c>
      <x:c r="M1452" s="22">
        <x:v>0.81611868992551573</x:v>
      </x:c>
      <x:c r="N1452" s="22">
        <x:v>1.045264687145683</x:v>
      </x:c>
      <x:c r="O1452" s="13">
        <x:v>1.8188641983295502</x:v>
      </x:c>
      <x:c r="P1452" s="26" t="n">
        <x:v>1.7526</x:v>
      </x:c>
      <x:c r="Q1452" s="26" t="n">
        <x:v>3.4982</x:v>
      </x:c>
    </x:row>
    <x:row r="1453">
      <x:c r="A1453" s="9">
        <x:v>46015</x:v>
      </x:c>
      <x:c r="B1453" s="8">
        <x:v>222.34499693063</x:v>
      </x:c>
      <x:c r="C1453" s="8">
        <x:v>219.12599318956001</x:v>
      </x:c>
      <x:c r="D1453" s="8">
        <x:v>215.53846153846001</x:v>
      </x:c>
      <x:c r="E1453" s="8">
        <x:v>490.791015625</x:v>
      </x:c>
      <x:c r="F1453" s="23">
        <x:v>3.8695011682091249</x:v>
      </x:c>
      <x:c r="G1453" s="18">
        <x:v>0.60294117647058998</x:v>
      </x:c>
      <x:c r="H1453" s="18">
        <x:v>0.54938754235079001</x:v>
      </x:c>
      <x:c r="I1453" s="18">
        <x:v>0.89336208962376995</x:v>
      </x:c>
      <x:c r="J1453" s="18">
        <x:v>1.1169161272392001</x:v>
      </x:c>
      <x:c r="K1453" s="21">
        <x:v>0.78131145985841743</x:v>
      </x:c>
      <x:c r="L1453" s="21">
        <x:v>0.74023750270223121</x:v>
      </x:c>
      <x:c r="M1453" s="22">
        <x:v>0.82222033577173548</x:v>
      </x:c>
      <x:c r="N1453" s="22">
        <x:v>1.0445373526196664</x:v>
      </x:c>
      <x:c r="O1453" s="13">
        <x:v>1.8398017290725921</x:v>
      </x:c>
      <x:c r="P1453" s="26" t="n">
        <x:v>1.7531</x:v>
      </x:c>
      <x:c r="Q1453" s="26" t="n">
        <x:v>3.5017</x:v>
      </x:c>
    </x:row>
    <x:row r="1454">
      <x:c r="A1454" s="9">
        <x:v>46016</x:v>
      </x:c>
      <x:c r="B1454" s="8">
        <x:v>222.52915899325001</x:v>
      </x:c>
      <x:c r="C1454" s="8">
        <x:v>219.69353007946</x:v>
      </x:c>
      <x:c r="D1454" s="8">
        <x:v>216.15384615385</x:v>
      </x:c>
      <x:c r="E1454" s="8">
        <x:v>490.703125</x:v>
      </x:c>
      <x:c r="F1454" s="23">
        <x:v>3.8726991505664001</x:v>
      </x:c>
      <x:c r="G1454" s="18">
        <x:v>0.61189258312020001</x:v>
      </x:c>
      <x:c r="H1454" s="18">
        <x:v>0.55607679610806993</x:v>
      </x:c>
      <x:c r="I1454" s="18">
        <x:v>0.91648693985142993</x:v>
      </x:c>
      <x:c r="J1454" s="18">
        <x:v>1.1460005357413001</x:v>
      </x:c>
      <x:c r="K1454" s="21">
        <x:v>0.80594548983991765</x:v>
      </x:c>
      <x:c r="L1454" s="21">
        <x:v>0.76409608093425097</x:v>
      </x:c>
      <x:c r="M1454" s="22">
        <x:v>0.84755767869251497</x:v>
      </x:c>
      <x:c r="N1454" s="22">
        <x:v>1.070357728293053</x:v>
      </x:c>
      <x:c r="O1454" s="13">
        <x:v>1.8530733929934731</x:v>
      </x:c>
      <x:c r="P1454" s="26" t="n">
        <x:v>1.7533</x:v>
      </x:c>
      <x:c r="Q1454" s="26" t="n">
        <x:v>3.4846</x:v>
      </x:c>
    </x:row>
    <x:row r="1455">
      <x:c r="A1455" s="9">
        <x:v>46017</x:v>
      </x:c>
      <x:c r="B1455" s="8">
        <x:v>220.31921424186999</x:v>
      </x:c>
      <x:c r="C1455" s="8">
        <x:v>217.13961407491001</x:v>
      </x:c>
      <x:c r="D1455" s="8">
        <x:v>211.61538461538001</x:v>
      </x:c>
      <x:c r="E1455" s="8">
        <x:v>486.4453125</x:v>
      </x:c>
      <x:c r="F1455" s="23">
        <x:v>3.8387988135804001</x:v>
      </x:c>
      <x:c r="G1455" s="18">
        <x:v>0.61612851662404</x:v>
      </x:c>
      <x:c r="H1455" s="18">
        <x:v>0.56033359395361004</x:v>
      </x:c>
      <x:c r="I1455" s="18">
        <x:v>0.92655164150490998</x:v>
      </x:c>
      <x:c r="J1455" s="18">
        <x:v>1.1598902051794999</x:v>
      </x:c>
      <x:c r="K1455" s="21">
        <x:v>0.8229182186309989</x:v>
      </x:c>
      <x:c r="L1455" s="21">
        <x:v>0.77992187152030934</x:v>
      </x:c>
      <x:c r="M1455" s="22">
        <x:v>0.86824122393396364</x:v>
      </x:c>
      <x:c r="N1455" s="22">
        <x:v>1.0906018726004536</x:v>
      </x:c>
      <x:c r="O1455" s="13">
        <x:v>1.8563199954569152</x:v>
      </x:c>
      <x:c r="P1455" s="26" t="n">
        <x:v>1.7539</x:v>
      </x:c>
      <x:c r="Q1455" s="26" t="n">
        <x:v>3.4995</x:v>
      </x:c>
    </x:row>
    <x:row r="1456">
      <x:c r="A1456" s="9">
        <x:v>46020</x:v>
      </x:c>
      <x:c r="B1456" s="8">
        <x:v>223.57274401473001</x:v>
      </x:c>
      <x:c r="C1456" s="8">
        <x:v>218.67196367764001</x:v>
      </x:c>
      <x:c r="D1456" s="8">
        <x:v>216.53846153846001</x:v>
      </x:c>
      <x:c r="E1456" s="8">
        <x:v>487.060546875</x:v>
      </x:c>
      <x:c r="F1456" s="23">
        <x:v>3.8646092902645752</x:v>
      </x:c>
      <x:c r="G1456" s="18">
        <x:v>0.61804667519181999</x:v>
      </x:c>
      <x:c r="H1456" s="18">
        <x:v>0.56267917643993004</x:v>
      </x:c>
      <x:c r="I1456" s="18">
        <x:v>0.93541816439013004</x:v>
      </x:c>
      <x:c r="J1456" s="18">
        <x:v>1.174059532345</x:v>
      </x:c>
      <x:c r="K1456" s="21">
        <x:v>0.8277507316895707</x:v>
      </x:c>
      <x:c r="L1456" s="21">
        <x:v>0.78136057975541617</x:v>
      </x:c>
      <x:c r="M1456" s="22">
        <x:v>0.86731046439810555</x:v>
      </x:c>
      <x:c r="N1456" s="22">
        <x:v>1.0839346394453497</x:v>
      </x:c>
      <x:c r="O1456" s="13">
        <x:v>1.8506870191786537</x:v>
      </x:c>
      <x:c r="P1456" s="26" t="n">
        <x:v>1.7515</x:v>
      </x:c>
      <x:c r="Q1456" s="26" t="n">
        <x:v>3.4894</x:v>
      </x:c>
    </x:row>
    <x:row r="1457">
      <x:c r="A1457" s="9">
        <x:v>46021</x:v>
      </x:c>
      <x:c r="B1457" s="8">
        <x:v>222.52915899325001</x:v>
      </x:c>
      <x:c r="C1457" s="8">
        <x:v>219.63677639047</x:v>
      </x:c>
      <x:c r="D1457" s="8">
        <x:v>212.15384615385</x:v>
      </x:c>
      <x:c r="E1457" s="8">
        <x:v>490.068359375</x:v>
      </x:c>
      <x:c r="F1457" s="23">
        <x:v>3.8609703522814249</x:v>
      </x:c>
      <x:c r="G1457" s="18">
        <x:v>0.61141304347825998</x:v>
      </x:c>
      <x:c r="H1457" s="18">
        <x:v>0.55564242898097005</x:v>
      </x:c>
      <x:c r="I1457" s="18">
        <x:v>0.92691109513539005</x:v>
      </x:c>
      <x:c r="J1457" s="18">
        <x:v>1.1574665044903001</x:v>
      </x:c>
      <x:c r="K1457" s="21">
        <x:v>0.82621847145148686</x:v>
      </x:c>
      <x:c r="L1457" s="21">
        <x:v>0.77788370152059283</x:v>
      </x:c>
      <x:c r="M1457" s="22">
        <x:v>0.86420793261188811</x:v>
      </x:c>
      <x:c r="N1457" s="22">
        <x:v>1.0857529757603408</x:v>
      </x:c>
      <x:c r="O1457" s="13">
        <x:v>1.8524329370463923</x:v>
      </x:c>
      <x:c r="P1457" s="26" t="n">
        <x:v>1.7513</x:v>
      </x:c>
      <x:c r="Q1457" s="26" t="n">
        <x:v>3.4121</x:v>
      </x:c>
    </x:row>
    <x:row r="1458">
      <x:c r="A1458" s="9">
        <x:v>46022</x:v>
      </x:c>
      <x:c r="B1458" s="8">
        <x:v>218.23204419890001</x:v>
      </x:c>
      <x:c r="C1458" s="8">
        <x:v>213.84790011351001</x:v>
      </x:c>
      <x:c r="D1458" s="8">
        <x:v>205.84615384615</x:v>
      </x:c>
      <x:c r="E1458" s="8">
        <x:v>480</x:v>
      </x:c>
      <x:c r="F1458" s="23">
        <x:v>3.7948152453964004</x:v>
      </x:c>
      <x:c r="G1458" s="18">
        <x:v>0.61429028132992003</x:v>
      </x:c>
      <x:c r="H1458" s="18">
        <x:v>0.55842237859439003</x:v>
      </x:c>
      <x:c r="I1458" s="18">
        <x:v>0.93314162473040996</x:v>
      </x:c>
      <x:c r="J1458" s="18">
        <x:v>1.164364729511</x:v>
      </x:c>
      <x:c r="K1458" s="21">
        <x:v>0.82433261269692237</x:v>
      </x:c>
      <x:c r="L1458" s="21">
        <x:v>0.77548585446209706</x:v>
      </x:c>
      <x:c r="M1458" s="22">
        <x:v>0.86379426170705109</x:v>
      </x:c>
      <x:c r="N1458" s="22">
        <x:v>1.085631753339348</x:v>
      </x:c>
      <x:c r="O1458" s="13">
        <x:v>1.8492078131281686</x:v>
      </x:c>
      <x:c r="P1458" s="26" t="n">
        <x:v>1.7513</x:v>
      </x:c>
      <x:c r="Q1458" s="26" t="n">
        <x:v>3.3881</x:v>
      </x:c>
    </x:row>
    <x:row r="1459">
      <x:c r="A1459" s="9">
        <x:v>46027</x:v>
      </x:c>
      <x:c r="B1459" s="8">
        <x:v>226.08962553713999</x:v>
      </x:c>
      <x:c r="C1459" s="8">
        <x:v>219.58002270148</x:v>
      </x:c>
      <x:c r="D1459" s="8">
        <x:v>214.53846153846001</x:v>
      </x:c>
      <x:c r="E1459" s="8">
        <x:v>496.494140625</x:v>
      </x:c>
      <x:c r="F1459" s="23">
        <x:v>3.8917556260052</x:v>
      </x:c>
      <x:c r="G1459" s="18">
        <x:v>0.60901534526853995</x:v>
      </x:c>
      <x:c r="H1459" s="18">
        <x:v>0.55095126400833994</x:v>
      </x:c>
      <x:c r="I1459" s="18">
        <x:v>0.92978672417925001</x:v>
      </x:c>
      <x:c r="J1459" s="18">
        <x:v>1.1610088362430999</x:v>
      </x:c>
      <x:c r="K1459" s="21">
        <x:v>0.82067876135995332</x:v>
      </x:c>
      <x:c r="L1459" s="21">
        <x:v>0.77308800740360129</x:v>
      </x:c>
      <x:c r="M1459" s="22">
        <x:v>0.86338059080222407</x:v>
      </x:c>
      <x:c r="N1459" s="22">
        <x:v>1.0857529757603408</x:v>
      </x:c>
      <x:c r="O1459" s="13">
        <x:v>1.8863683240675544</x:v>
      </x:c>
      <x:c r="P1459" s="26" t="n">
        <x:v>1.7507</x:v>
      </x:c>
      <x:c r="Q1459" s="26" t="n">
        <x:v>3.4505</x:v>
      </x:c>
    </x:row>
    <x:row r="1460">
      <x:c r="A1460" s="9">
        <x:v>46028</x:v>
      </x:c>
      <x:c r="B1460" s="8">
        <x:v>225.41436464088</x:v>
      </x:c>
      <x:c r="C1460" s="8">
        <x:v>218.33144154370001</x:v>
      </x:c>
      <x:c r="D1460" s="8">
        <x:v>211.23076923076999</x:v>
      </x:c>
      <x:c r="E1460" s="8">
        <x:v>507.333984375</x:v>
      </x:c>
      <x:c r="F1460" s="23">
        <x:v>3.905776399475875</x:v>
      </x:c>
      <x:c r="G1460" s="18">
        <x:v>0.63267263427109999</x:v>
      </x:c>
      <x:c r="H1460" s="18">
        <x:v>0.57840326644079998</x:v>
      </x:c>
      <x:c r="I1460" s="18">
        <x:v>0.98250658998323004</x:v>
      </x:c>
      <x:c r="J1460" s="18">
        <x:v>1.216194636949</x:v>
      </x:c>
      <x:c r="K1460" s="21">
        <x:v>0.85132396612162808</x:v>
      </x:c>
      <x:c r="L1460" s="21">
        <x:v>0.80917560563394142</x:v>
      </x:c>
      <x:c r="M1460" s="22">
        <x:v>0.90061097223683118</x:v>
      </x:c>
      <x:c r="N1460" s="22">
        <x:v>1.1200589209039049</x:v>
      </x:c>
      <x:c r="O1460" s="13">
        <x:v>1.9121203588822775</x:v>
      </x:c>
      <x:c r="P1460" s="26" t="n">
        <x:v>1.7489</x:v>
      </x:c>
      <x:c r="Q1460" s="26" t="n">
        <x:v>3.4828</x:v>
      </x:c>
    </x:row>
    <x:row r="1461">
      <x:c r="A1461" s="9">
        <x:v>46029</x:v>
      </x:c>
      <x:c r="B1461" s="8">
        <x:v>231.55310006139001</x:v>
      </x:c>
      <x:c r="C1461" s="8">
        <x:v>223.83654937571001</x:v>
      </x:c>
      <x:c r="D1461" s="8">
        <x:v>215.84615384615</x:v>
      </x:c>
      <x:c r="E1461" s="8">
        <x:v>507.763671875</x:v>
      </x:c>
      <x:c r="F1461" s="23">
        <x:v>3.9474986878956253</x:v>
      </x:c>
      <x:c r="G1461" s="18">
        <x:v>0.65617007672633998</x:v>
      </x:c>
      <x:c r="H1461" s="18">
        <x:v>0.59916601511598</x:v>
      </x:c>
      <x:c r="I1461" s="18">
        <x:v>1.0200095854300999</x:v>
      </x:c>
      <x:c r="J1461" s="18">
        <x:v>1.2547874097230001</x:v>
      </x:c>
      <x:c r="K1461" s="21">
        <x:v>0.87831531954633357</x:v>
      </x:c>
      <x:c r="L1461" s="21">
        <x:v>0.83099601386624511</x:v>
      </x:c>
      <x:c r="M1461" s="22">
        <x:v>0.91963983385897197</x:v>
      </x:c>
      <x:c r="N1461" s="22">
        <x:v>1.1378786167912489</x:v>
      </x:c>
      <x:c r="O1461" s="13">
        <x:v>1.9205964141218186</x:v>
      </x:c>
      <x:c r="P1461" s="26" t="n">
        <x:v>1.7478</x:v>
      </x:c>
      <x:c r="Q1461" s="26" t="n">
        <x:v>3.4724</x:v>
      </x:c>
    </x:row>
    <x:row r="1462">
      <x:c r="A1462" s="9">
        <x:v>46030</x:v>
      </x:c>
      <x:c r="B1462" s="8">
        <x:v>229.71147943523999</x:v>
      </x:c>
      <x:c r="C1462" s="8">
        <x:v>219.23950056754001</x:v>
      </x:c>
      <x:c r="D1462" s="8">
        <x:v>210.07692307692</x:v>
      </x:c>
      <x:c r="E1462" s="8">
        <x:v>496.97265625</x:v>
      </x:c>
      <x:c r="F1462" s="23">
        <x:v>3.8900013983242503</x:v>
      </x:c>
      <x:c r="G1462" s="18">
        <x:v>0.65313299232736999</x:v>
      </x:c>
      <x:c r="H1462" s="18">
        <x:v>0.59595169837547002</x:v>
      </x:c>
      <x:c r="I1462" s="18">
        <x:v>1.035346273664</x:v>
      </x:c>
      <x:c r="J1462" s="18">
        <x:v>1.2710075605308</x:v>
      </x:c>
      <x:c r="K1462" s="21">
        <x:v>0.88845181035211818</x:v>
      </x:c>
      <x:c r="L1462" s="21">
        <x:v>0.84310514151163907</x:v>
      </x:c>
      <x:c r="M1462" s="22">
        <x:v>0.93153287237279958</x:v>
      </x:c>
      <x:c r="N1462" s="22">
        <x:v>1.1462429638403515</x:v>
      </x:c>
      <x:c r="O1462" s="13">
        <x:v>1.9267355242722966</x:v>
      </x:c>
      <x:c r="P1462" s="26" t="n">
        <x:v>1.7489</x:v>
      </x:c>
      <x:c r="Q1462" s="26" t="n">
        <x:v>3.4599</x:v>
      </x:c>
    </x:row>
    <x:row r="1463">
      <x:c r="A1463" s="9">
        <x:v>46031</x:v>
      </x:c>
      <x:c r="B1463" s="8">
        <x:v>231.98281154081999</x:v>
      </x:c>
      <x:c r="C1463" s="8">
        <x:v>219.40976163451001</x:v>
      </x:c>
      <x:c r="D1463" s="8">
        <x:v>208.92307692308</x:v>
      </x:c>
      <x:c r="E1463" s="8">
        <x:v>498.212890625</x:v>
      </x:c>
      <x:c r="F1463" s="23">
        <x:v>3.8963213518085253</x:v>
      </x:c>
      <x:c r="G1463" s="18">
        <x:v>0.64130434782609003</x:v>
      </x:c>
      <x:c r="H1463" s="18">
        <x:v>0.58526626704891005</x:v>
      </x:c>
      <x:c r="I1463" s="18">
        <x:v>1.0387011742152001</x:v>
      </x:c>
      <x:c r="J1463" s="18">
        <x:v>1.2703550257566001</x:v>
      </x:c>
      <x:c r="K1463" s="21">
        <x:v>0.90153495546191031</x:v>
      </x:c>
      <x:c r="L1463" s="21">
        <x:v>0.85977017856817128</x:v>
      </x:c>
      <x:c r="M1463" s="22">
        <x:v>0.94901046810182654</x:v>
      </x:c>
      <x:c r="N1463" s="22">
        <x:v>1.1679417771996627</x:v>
      </x:c>
      <x:c r="O1463" s="13">
        <x:v>1.9538614352276165</x:v>
      </x:c>
      <x:c r="P1463" s="26" t="n">
        <x:v>1.7497</x:v>
      </x:c>
      <x:c r="Q1463" s="26" t="n">
        <x:v>3.4839</x:v>
      </x:c>
    </x:row>
    <x:row r="1464">
      <x:c r="A1464" s="9">
        <x:v>46034</x:v>
      </x:c>
      <x:c r="B1464" s="8">
        <x:v>238.36709637814999</x:v>
      </x:c>
      <x:c r="C1464" s="8">
        <x:v>219.75028376844</x:v>
      </x:c>
      <x:c r="D1464" s="8">
        <x:v>206.15384615385</x:v>
      </x:c>
      <x:c r="E1464" s="8">
        <x:v>505.15625</x:v>
      </x:c>
      <x:c r="F1464" s="23">
        <x:v>3.9235686907511003</x:v>
      </x:c>
      <x:c r="G1464" s="18">
        <x:v>0.64697890025575011</x:v>
      </x:c>
      <x:c r="H1464" s="18">
        <x:v>0.59577795152462998</x:v>
      </x:c>
      <x:c r="I1464" s="18">
        <x:v>1.0760843517853</x:v>
      </x:c>
      <x:c r="J1464" s="18">
        <x:v>1.3157528043089</x:v>
      </x:c>
      <x:c r="K1464" s="21">
        <x:v>0.93536254687191267</x:v>
      </x:c>
      <x:c r="L1464" s="21">
        <x:v>0.89537820738681684</x:v>
      </x:c>
      <x:c r="M1464" s="22">
        <x:v>0.97227945649846115</x:v>
      </x:c>
      <x:c r="N1464" s="22">
        <x:v>1.1932772631891617</x:v>
      </x:c>
      <x:c r="O1464" s="13">
        <x:v>1.9877098340965478</x:v>
      </x:c>
      <x:c r="P1464" s="26" t="n">
        <x:v>1.7507</x:v>
      </x:c>
      <x:c r="Q1464" s="26" t="n">
        <x:v>3.5536</x:v>
      </x:c>
    </x:row>
    <x:row r="1465">
      <x:c r="A1465" s="9">
        <x:v>46035</x:v>
      </x:c>
      <x:c r="B1465" s="8">
        <x:v>231.18477593616001</x:v>
      </x:c>
      <x:c r="C1465" s="8">
        <x:v>212.08853575481999</x:v>
      </x:c>
      <x:c r="D1465" s="8">
        <x:v>199.07692307692</x:v>
      </x:c>
      <x:c r="E1465" s="8">
        <x:v>496.19140625</x:v>
      </x:c>
      <x:c r="F1465" s="23">
        <x:v>3.8463541025447499</x:v>
      </x:c>
      <x:c r="G1465" s="18">
        <x:v>0.65185421994885007</x:v>
      </x:c>
      <x:c r="H1465" s="18">
        <x:v>0.60820085135957003</x:v>
      </x:c>
      <x:c r="I1465" s="18">
        <x:v>1.1181404265516</x:v>
      </x:c>
      <x:c r="J1465" s="18">
        <x:v>1.3599387325551999</x:v>
      </x:c>
      <x:c r="K1465" s="21">
        <x:v>0.97190106024160161</x:v>
      </x:c>
      <x:c r="L1465" s="21">
        <x:v>0.9424959020862238</x:v>
      </x:c>
      <x:c r="M1465" s="22">
        <x:v>1.0091995847544455</x:v>
      </x:c>
      <x:c r="N1465" s="22">
        <x:v>1.2399478952748915</x:v>
      </x:c>
      <x:c r="O1465" s="13">
        <x:v>1.9666904628330497</x:v>
      </x:c>
      <x:c r="P1465" s="26" t="n">
        <x:v>1.7514</x:v>
      </x:c>
      <x:c r="Q1465" s="26" t="n">
        <x:v>3.5597</x:v>
      </x:c>
    </x:row>
    <x:row r="1466">
      <x:c r="A1466" s="10">
        <x:v>46036</x:v>
      </x:c>
      <x:c r="B1466" s="8">
        <x:v>236.58686310620001</x:v>
      </x:c>
      <x:c r="C1466" s="8">
        <x:v>216.34506242905999</x:v>
      </x:c>
      <x:c r="D1466" s="8">
        <x:v>211.15384615385</x:v>
      </x:c>
      <x:c r="E1466" s="8">
        <x:v>495.859375</x:v>
      </x:c>
      <x:c r="F1466" s="23">
        <x:v>3.899862866722775</x:v>
      </x:c>
      <x:c r="G1466" s="18">
        <x:v>0.64929667519181999</x:v>
      </x:c>
      <x:c r="H1466" s="18">
        <x:v>0.60203283815481001</x:v>
      </x:c>
      <x:c r="I1466" s="18">
        <x:v>1.0909417685119001</x:v>
      </x:c>
      <x:c r="J1466" s="18">
        <x:v>1.3265662382836998</x:v>
      </x:c>
      <x:c r="K1466" s="21">
        <x:v>0.94927075518682646</x:v>
      </x:c>
      <x:c r="L1466" s="21">
        <x:v>0.90772711973806408</x:v>
      </x:c>
      <x:c r="M1466" s="22">
        <x:v>0.98737844452472046</x:v>
      </x:c>
      <x:c r="N1466" s="22">
        <x:v>1.2203098630725564</x:v>
      </x:c>
      <x:c r="O1466" s="13">
        <x:v>1.9791993994474673</x:v>
      </x:c>
      <x:c r="P1466" s="26" t="n">
        <x:v>1.7517</x:v>
      </x:c>
      <x:c r="Q1466" s="26" t="n">
        <x:v>3.6033</x:v>
      </x:c>
    </x:row>
    <x:row r="1467">
      <x:c r="A1467" s="10">
        <x:v>46037</x:v>
      </x:c>
      <x:c r="B1467" s="8">
        <x:v>243.03253529772999</x:v>
      </x:c>
      <x:c r="C1467" s="8">
        <x:v>222.75822928490001</x:v>
      </x:c>
      <x:c r="D1467" s="8">
        <x:v>219.23076923076999</x:v>
      </x:c>
      <x:c r="E1467" s="8">
        <x:v>509.560546875</x:v>
      </x:c>
      <x:c r="F1467" s="23">
        <x:v>3.9864552017209998</x:v>
      </x:c>
      <x:c r="G1467" s="18">
        <x:v>0.64242327365729002</x:v>
      </x:c>
      <x:c r="H1467" s="18">
        <x:v>0.60168534445313004</x:v>
      </x:c>
      <x:c r="I1467" s="18">
        <x:v>1.1098729930506002</x:v>
      </x:c>
      <x:c r="J1467" s="18">
        <x:v>1.3459558438745001</x:v>
      </x:c>
      <x:c r="K1467" s="21">
        <x:v>0.96353256201822135</x:v>
      </x:c>
      <x:c r="L1467" s="21">
        <x:v>0.92355291032412223</x:v>
      </x:c>
      <x:c r="M1467" s="22">
        <x:v>1.0044423693489102</x:v>
      </x:c>
      <x:c r="N1467" s="22">
        <x:v>1.2421298988529634</x:v>
      </x:c>
      <x:c r="O1467" s="13">
        <x:v>1.9818233728032217</x:v>
      </x:c>
      <x:c r="P1467" s="26" t="n">
        <x:v>1.7525</x:v>
      </x:c>
      <x:c r="Q1467" s="26" t="n">
        <x:v>3.5908</x:v>
      </x:c>
    </x:row>
    <x:row r="1468">
      <x:c r="A1468" s="9">
        <x:v>46038</x:v>
      </x:c>
      <x:c r="B1468" s="8">
        <x:v>244.01473296501001</x:v>
      </x:c>
      <x:c r="C1468" s="8">
        <x:v>226.39046538024999</x:v>
      </x:c>
      <x:c r="D1468" s="8">
        <x:v>219.76923076923001</x:v>
      </x:c>
      <x:c r="E1468" s="8">
        <x:v>520.673828125</x:v>
      </x:c>
      <x:c r="F1468" s="23">
        <x:v>4.0271206430987245</x:v>
      </x:c>
      <x:c r="G1468" s="18">
        <x:v>0.64625959079284001</x:v>
      </x:c>
      <x:c r="H1468" s="18">
        <x:v>0.60967769959168994</x:v>
      </x:c>
      <x:c r="I1468" s="18">
        <x:v>1.1152647975078001</x:v>
      </x:c>
      <x:c r="J1468" s="18">
        <x:v>1.3590997592961001</x:v>
      </x:c>
      <x:c r="K1468" s="21">
        <x:v>0.96706854718303004</x:v>
      </x:c>
      <x:c r="L1468" s="21">
        <x:v>0.92139484797147952</x:v>
      </x:c>
      <x:c r="M1468" s="22">
        <x:v>0.99999540712199786</x:v>
      </x:c>
      <x:c r="N1468" s="22">
        <x:v>1.2358263329608365</x:v>
      </x:c>
      <x:c r="O1468" s="13">
        <x:v>1.9881699347909947</x:v>
      </x:c>
      <x:c r="P1468" s="26" t="n">
        <x:v>1.7535</x:v>
      </x:c>
      <x:c r="Q1468" s="26" t="n">
        <x:v>3.5855</x:v>
      </x:c>
    </x:row>
    <x:row r="1469">
      <x:c r="A1469" s="9">
        <x:v>46041</x:v>
      </x:c>
      <x:c r="B1469" s="8">
        <x:v>241.06813996317001</x:v>
      </x:c>
      <x:c r="C1469" s="8">
        <x:v>225.87968217933999</x:v>
      </x:c>
      <x:c r="D1469" s="8">
        <x:v>214.61538461538001</x:v>
      </x:c>
      <x:c r="E1469" s="8">
        <x:v>519.43359375</x:v>
      </x:c>
      <x:c r="F1469" s="23">
        <x:v>4.0024920012697249</x:v>
      </x:c>
      <x:c r="G1469" s="18">
        <x:v>0.64322250639386003</x:v>
      </x:c>
      <x:c r="H1469" s="18">
        <x:v>0.61045956042047</x:v>
      </x:c>
      <x:c r="I1469" s="18">
        <x:v>1.1208962377187</x:v>
      </x:c>
      <x:c r="J1469" s="18">
        <x:v>1.3734555249465001</x:v>
      </x:c>
      <x:c r="K1469" s="21">
        <x:v>0.97803010119393652</x:v>
      </x:c>
      <x:c r="L1469" s="21">
        <x:v>0.92103517091270004</x:v>
      </x:c>
      <x:c r="M1469" s="22">
        <x:v>1.0083722429447914</x:v>
      </x:c>
      <x:c r="N1469" s="22">
        <x:v>1.249888133797</x:v>
      </x:c>
      <x:c r="O1469" s="13">
        <x:v>2.0030140889241692</x:v>
      </x:c>
      <x:c r="P1469" s="26" t="n">
        <x:v>1.7539</x:v>
      </x:c>
      <x:c r="Q1469" s="26" t="n">
        <x:v>3.6293</x:v>
      </x:c>
    </x:row>
    <x:row r="1470">
      <x:c r="A1470" s="9">
        <x:v>46042</x:v>
      </x:c>
      <x:c r="B1470" s="8">
        <x:v>234.56108041742999</x:v>
      </x:c>
      <x:c r="C1470" s="8">
        <x:v>218.55845629966001</x:v>
      </x:c>
      <x:c r="D1470" s="8">
        <x:v>203</x:v>
      </x:c>
      <x:c r="E1470" s="8">
        <x:v>510.1953125</x:v>
      </x:c>
      <x:c r="F1470" s="23">
        <x:v>3.9157871230427248</x:v>
      </x:c>
      <x:c r="G1470" s="18">
        <x:v>0.64793797953964005</x:v>
      </x:c>
      <x:c r="H1470" s="18">
        <x:v>0.60950395274086</x:v>
      </x:c>
      <x:c r="I1470" s="18">
        <x:v>1.1364725617061999</x:v>
      </x:c>
      <x:c r="J1470" s="18">
        <x:v>1.3865062210484</x:v>
      </x:c>
      <x:c r="K1470" s="21">
        <x:v>0.99335270357477401</x:v>
      </x:c>
      <x:c r="L1470" s="21">
        <x:v>0.9354222532636749</x:v>
      </x:c>
      <x:c r="M1470" s="22">
        <x:v>1.0390873076283413</x:v>
      </x:c>
      <x:c r="N1470" s="22">
        <x:v>1.275829731891462</x:v>
      </x:c>
      <x:c r="O1470" s="13">
        <x:v>1.9921323650441365</x:v>
      </x:c>
      <x:c r="P1470" s="26" t="n">
        <x:v>1.7554</x:v>
      </x:c>
      <x:c r="Q1470" s="26" t="n">
        <x:v>3.6655</x:v>
      </x:c>
    </x:row>
    <x:row r="1471">
      <x:c r="A1471" s="9">
        <x:v>46043</x:v>
      </x:c>
      <x:c r="B1471" s="8">
        <x:v>241.62062615100999</x:v>
      </x:c>
      <x:c r="C1471" s="8">
        <x:v>225.82292849034999</x:v>
      </x:c>
      <x:c r="D1471" s="8">
        <x:v>213</x:v>
      </x:c>
      <x:c r="E1471" s="8">
        <x:v>518.857421875</x:v>
      </x:c>
      <x:c r="F1471" s="23">
        <x:v>3.9982524412908997</x:v>
      </x:c>
      <x:c r="G1471" s="18">
        <x:v>0.65081521739129999</x:v>
      </x:c>
      <x:c r="H1471" s="18">
        <x:v>0.60272782555815996</x:v>
      </x:c>
      <x:c r="I1471" s="18">
        <x:v>1.1255691349149</x:v>
      </x:c>
      <x:c r="J1471" s="18">
        <x:v>1.3704725087254999</x:v>
      </x:c>
      <x:c r="K1471" s="21">
        <x:v>0.9847484730070728</x:v>
      </x:c>
      <x:c r="L1471" s="21">
        <x:v>0.92043570914807882</x:v>
      </x:c>
      <x:c r="M1471" s="22">
        <x:v>1.0208857878158648</x:v>
      </x:c>
      <x:c r="N1471" s="22">
        <x:v>1.2614042637922172</x:v>
      </x:c>
      <x:c r="O1471" s="13">
        <x:v>2.015079532315224</x:v>
      </x:c>
      <x:c r="P1471" s="26" t="n">
        <x:v>1.7565</x:v>
      </x:c>
      <x:c r="Q1471" s="26" t="n">
        <x:v>3.7723</x:v>
      </x:c>
    </x:row>
    <x:row r="1472">
      <x:c r="A1472" s="9">
        <x:v>46044</x:v>
      </x:c>
      <x:c r="B1472" s="8">
        <x:v>247.5751995089</x:v>
      </x:c>
      <x:c r="C1472" s="8">
        <x:v>230.47673098751</x:v>
      </x:c>
      <x:c r="D1472" s="8">
        <x:v>227.76923076923001</x:v>
      </x:c>
      <x:c r="E1472" s="8">
        <x:v>521.2890625</x:v>
      </x:c>
      <x:c r="F1472" s="23">
        <x:v>4.0677755594141001</x:v>
      </x:c>
      <x:c r="G1472" s="18">
        <x:v>0.65481138107416992</x:v>
      </x:c>
      <x:c r="H1472" s="18">
        <x:v>0.60628963600035002</x:v>
      </x:c>
      <x:c r="I1472" s="18">
        <x:v>1.1557632398753999</x:v>
      </x:c>
      <x:c r="J1472" s="18">
        <x:v>1.4068280192952001</x:v>
      </x:c>
      <x:c r="K1472" s="21">
        <x:v>1.0097361015050539</x:v>
      </x:c>
      <x:c r="L1472" s="21">
        <x:v>0.94225611738038251</x:v>
      </x:c>
      <x:c r="M1472" s="22">
        <x:v>1.0561512324525415</x:v>
      </x:c>
      <x:c r="N1472" s="22">
        <x:v>1.2888005309386927</x:v>
      </x:c>
      <x:c r="O1472" s="13">
        <x:v>2.0257070756003168</x:v>
      </x:c>
      <x:c r="P1472" s="26" t="n">
        <x:v>1.7569</x:v>
      </x:c>
      <x:c r="Q1472" s="26" t="n">
        <x:v>3.7595</x:v>
      </x:c>
    </x:row>
    <x:row r="1473">
      <x:c r="A1473" s="9">
        <x:v>46045</x:v>
      </x:c>
      <x:c r="B1473" s="8">
        <x:v>240.82259054635</x:v>
      </x:c>
      <x:c r="C1473" s="8">
        <x:v>224.68785471056</x:v>
      </x:c>
      <x:c r="D1473" s="8">
        <x:v>212.92307692308</x:v>
      </x:c>
      <x:c r="E1473" s="8">
        <x:v>513.2421875</x:v>
      </x:c>
      <x:c r="F1473" s="23">
        <x:v>3.979189274199975</x:v>
      </x:c>
      <x:c r="G1473" s="18">
        <x:v>0.66056585677749002</x:v>
      </x:c>
      <x:c r="H1473" s="18">
        <x:v>0.60863521848665991</x:v>
      </x:c>
      <x:c r="I1473" s="18">
        <x:v>1.1666666666667</x:v>
      </x:c>
      <x:c r="J1473" s="18">
        <x:v>1.4160567258398</x:v>
      </x:c>
      <x:c r="K1473" s="21">
        <x:v>1.0263552317796543</x:v>
      </x:c>
      <x:c r="L1473" s="21">
        <x:v>0.95556416855501847</x:v>
      </x:c>
      <x:c r="M1473" s="22">
        <x:v>1.0705262963953612</x:v>
      </x:c>
      <x:c r="N1473" s="22">
        <x:v>1.3012864403018498</x:v>
      </x:c>
      <x:c r="O1473" s="13">
        <x:v>2.0534277417186604</x:v>
      </x:c>
      <x:c r="P1473" s="26" t="n">
        <x:v>1.7581</x:v>
      </x:c>
      <x:c r="Q1473" s="26" t="n">
        <x:v>3.8489</x:v>
      </x:c>
    </x:row>
    <x:row r="1474">
      <x:c r="A1474" s="9">
        <x:v>46048</x:v>
      </x:c>
      <x:c r="B1474" s="8">
        <x:v>236.40270104359001</x:v>
      </x:c>
      <x:c r="C1474" s="8">
        <x:v>224.51759364359</x:v>
      </x:c>
      <x:c r="D1474" s="8">
        <x:v>216.76923076923001</x:v>
      </x:c>
      <x:c r="E1474" s="8">
        <x:v>501.484375</x:v>
      </x:c>
      <x:c r="F1474" s="23">
        <x:v>3.9479347511410254</x:v>
      </x:c>
      <x:c r="G1474" s="18">
        <x:v>0.65553069053708002</x:v>
      </x:c>
      <x:c r="H1474" s="18">
        <x:v>0.60559464859698997</x:v>
      </x:c>
      <x:c r="I1474" s="18">
        <x:v>1.2132758207525001</x:v>
      </x:c>
      <x:c r="J1474" s="18">
        <x:v>1.4687256065368999</x:v>
      </x:c>
      <x:c r="K1474" s="21">
        <x:v>1.0661939979698314</x:v>
      </x:c>
      <x:c r="L1474" s="21">
        <x:v>0.98445822560988283</x:v>
      </x:c>
      <x:c r="M1474" s="22">
        <x:v>1.1021721206147381</x:v>
      </x:c>
      <x:c r="N1474" s="22">
        <x:v>1.3314708231313599</x:v>
      </x:c>
      <x:c r="O1474" s="13">
        <x:v>2.0389717803000407</x:v>
      </x:c>
      <x:c r="P1474" s="26" t="n">
        <x:v>1.7585</x:v>
      </x:c>
      <x:c r="Q1474" s="26" t="n">
        <x:v>3.9645</x:v>
      </x:c>
    </x:row>
    <x:row r="1475">
      <x:c r="A1475" s="9">
        <x:v>46049</x:v>
      </x:c>
      <x:c r="B1475" s="8">
        <x:v>243.46224677716</x:v>
      </x:c>
      <x:c r="C1475" s="8">
        <x:v>233.48467650397001</x:v>
      </x:c>
      <x:c r="D1475" s="8">
        <x:v>225.61538461538001</x:v>
      </x:c>
      <x:c r="E1475" s="8">
        <x:v>507.958984375</x:v>
      </x:c>
      <x:c r="F1475" s="23">
        <x:v>4.0263032306787752</x:v>
      </x:c>
      <x:c r="G1475" s="18">
        <x:v>0.65968670076725999</x:v>
      </x:c>
      <x:c r="H1475" s="18">
        <x:v>0.60594214229866994</x:v>
      </x:c>
      <x:c r="I1475" s="18">
        <x:v>1.1899113347710999</x:v>
      </x:c>
      <x:c r="J1475" s="18">
        <x:v>1.4607087503754999</x:v>
      </x:c>
      <x:c r="K1475" s="21">
        <x:v>1.0452138193253</x:v>
      </x:c>
      <x:c r="L1475" s="21">
        <x:v>0.96419641796560085</x:v>
      </x:c>
      <x:c r="M1475" s="22">
        <x:v>1.0782826258609304</x:v>
      </x:c>
      <x:c r="N1475" s="22">
        <x:v>1.3078324510359622</x:v>
      </x:c>
      <x:c r="O1475" s="13">
        <x:v>2.0427384632801715</x:v>
      </x:c>
      <x:c r="P1475" s="26" t="n">
        <x:v>1.7582</x:v>
      </x:c>
      <x:c r="Q1475" s="26" t="n">
        <x:v>3.9651</x:v>
      </x:c>
    </x:row>
    <x:row r="1476">
      <x:c r="A1476" s="9">
        <x:v>46050</x:v>
      </x:c>
      <x:c r="B1476" s="8">
        <x:v>244.07612031920999</x:v>
      </x:c>
      <x:c r="C1476" s="8">
        <x:v>235.64131668557999</x:v>
      </x:c>
      <x:c r="D1476" s="8">
        <x:v>224.15384615385</x:v>
      </x:c>
      <x:c r="E1476" s="8">
        <x:v>507.55859375</x:v>
      </x:c>
      <x:c r="F1476" s="23">
        <x:v>4.0285746922715999</x:v>
      </x:c>
      <x:c r="G1476" s="18">
        <x:v>0.65952685421994994</x:v>
      </x:c>
      <x:c r="H1476" s="18">
        <x:v>0.60707149682911998</x:v>
      </x:c>
      <x:c r="I1476" s="18">
        <x:v>1.1932662353223</x:v>
      </x:c>
      <x:c r="J1476" s="18">
        <x:v>1.4702171146474001</x:v>
      </x:c>
      <x:c r="K1476" s="21">
        <x:v>1.0462746148747426</x:v>
      </x:c>
      <x:c r="L1476" s="21">
        <x:v>0.97031092796476104</x:v>
      </x:c>
      <x:c r="M1476" s="22">
        <x:v>1.0858321198740288</x:v>
      </x:c>
      <x:c r="N1476" s="22">
        <x:v>1.3094083425090712</x:v>
      </x:c>
      <x:c r="O1476" s="13">
        <x:v>2.0438851952258661</x:v>
      </x:c>
      <x:c r="P1476" s="26" t="n">
        <x:v>1.7587</x:v>
      </x:c>
      <x:c r="Q1476" s="26" t="n">
        <x:v>4.0988</x:v>
      </x:c>
    </x:row>
    <x:row r="1477">
      <x:c r="A1477" s="9">
        <x:v>46051</x:v>
      </x:c>
      <x:c r="B1477" s="8">
        <x:v>237.87599754451</x:v>
      </x:c>
      <x:c r="C1477" s="8">
        <x:v>226.10669693529999</x:v>
      </x:c>
      <x:c r="D1477" s="8">
        <x:v>212.69230769231001</x:v>
      </x:c>
      <x:c r="E1477" s="8">
        <x:v>490.546875</x:v>
      </x:c>
      <x:c r="F1477" s="23">
        <x:v>3.9180546929303</x:v>
      </x:c>
      <x:c r="G1477" s="18">
        <x:v>0.66192455242966997</x:v>
      </x:c>
      <x:c r="H1477" s="18">
        <x:v>0.61045956042047</x:v>
      </x:c>
      <x:c r="I1477" s="18">
        <x:v>1.2127965492451001</x:v>
      </x:c>
      <x:c r="J1477" s="18">
        <x:v>1.4766492434560001</x:v>
      </x:c>
      <x:c r="K1477" s="21">
        <x:v>1.0435636929150562</x:v>
      </x:c>
      <x:c r="L1477" s="21">
        <x:v>0.9705507126706141</x:v>
      </x:c>
      <x:c r="M1477" s="22">
        <x:v>1.077972372682225</x:v>
      </x:c>
      <x:c r="N1477" s="22">
        <x:v>1.2971648779877953</x:v>
      </x:c>
      <x:c r="O1477" s="13">
        <x:v>2.0265218581450513</x:v>
      </x:c>
      <x:c r="P1477" s="26" t="n">
        <x:v>1.7589</x:v>
      </x:c>
      <x:c r="Q1477" s="26" t="n">
        <x:v>4.2992</x:v>
      </x:c>
    </x:row>
    <x:row r="1478">
      <x:c r="A1478" s="9">
        <x:v>46052</x:v>
      </x:c>
      <x:c r="B1478" s="8">
        <x:v>242.23449969306</x:v>
      </x:c>
      <x:c r="C1478" s="8">
        <x:v>233.08740068104001</x:v>
      </x:c>
      <x:c r="D1478" s="8">
        <x:v>220.92307692308</x:v>
      </x:c>
      <x:c r="E1478" s="8">
        <x:v>498.75</x:v>
      </x:c>
      <x:c r="F1478" s="23">
        <x:v>3.9874874432429497</x:v>
      </x:c>
      <x:c r="G1478" s="18">
        <x:v>0.66679987212276004</x:v>
      </x:c>
      <x:c r="H1478" s="18">
        <x:v>0.61506385196767999</x:v>
      </x:c>
      <x:c r="I1478" s="18">
        <x:v>1.1871555236041</x:v>
      </x:c>
      <x:c r="J1478" s="18">
        <x:v>1.4523190171671001</x:v>
      </x:c>
      <x:c r="K1478" s="21">
        <x:v>1.0247051053694101</x:v>
      </x:c>
      <x:c r="L1478" s="21">
        <x:v>0.95256685973190147</x:v>
      </x:c>
      <x:c r="M1478" s="22">
        <x:v>1.0504632575111379</x:v>
      </x:c>
      <x:c r="N1478" s="22">
        <x:v>1.2631013776863194</x:v>
      </x:c>
      <x:c r="O1478" s="13">
        <x:v>2.0129045752261825</x:v>
      </x:c>
      <x:c r="P1478" s="26" t="n">
        <x:v>1.7587</x:v>
      </x:c>
      <x:c r="Q1478" s="26" t="n">
        <x:v>4.0398</x:v>
      </x:c>
    </x:row>
    <x:row r="1479">
      <x:c r="A1479" s="9">
        <x:v>46055</x:v>
      </x:c>
      <x:c r="B1479" s="8">
        <x:v>234.19275629219999</x:v>
      </x:c>
      <x:c r="C1479" s="8">
        <x:v>221.45289443813999</x:v>
      </x:c>
      <x:c r="D1479" s="8">
        <x:v>215.61538461538001</x:v>
      </x:c>
      <x:c r="E1479" s="8">
        <x:v>484.375</x:v>
      </x:c>
      <x:c r="F1479" s="23">
        <x:v>3.8890900883642998</x:v>
      </x:c>
      <x:c r="G1479" s="18">
        <x:v>0.65832800511509004</x:v>
      </x:c>
      <x:c r="H1479" s="18">
        <x:v>0.60368343323776996</x:v>
      </x:c>
      <x:c r="I1479" s="18">
        <x:v>1.1446201773305</x:v>
      </x:c>
      <x:c r="J1479" s="18">
        <x:v>1.4169889184185001</x:v>
      </x:c>
      <x:c r="K1479" s="21">
        <x:v>1.0158651424573888</x:v>
      </x:c>
      <x:c r="L1479" s="21">
        <x:v>0.93805988502801196</x:v>
      </x:c>
      <x:c r="M1479" s="22">
        <x:v>1.0532555361187326</x:v>
      </x:c>
      <x:c r="N1479" s="22">
        <x:v>1.2724355041034654</x:v>
      </x:c>
      <x:c r="O1479" s="13">
        <x:v>1.9520103424707367</x:v>
      </x:c>
      <x:c r="P1479" s="26" t="n">
        <x:v>1.7588</x:v>
      </x:c>
      <x:c r="Q1479" s="26" t="n">
        <x:v>3.5806</x:v>
      </x:c>
    </x:row>
    <x:row r="1480">
      <x:c r="A1480" s="9">
        <x:v>46056</x:v>
      </x:c>
      <x:c r="B1480" s="8">
        <x:v>236.46408839778999</x:v>
      </x:c>
      <x:c r="C1480" s="8">
        <x:v>228.71736662883001</x:v>
      </x:c>
      <x:c r="D1480" s="8">
        <x:v>218.38461538461999</x:v>
      </x:c>
      <x:c r="E1480" s="8">
        <x:v>490.322265625</x:v>
      </x:c>
      <x:c r="F1480" s="23">
        <x:v>3.9347208400906002</x:v>
      </x:c>
      <x:c r="G1480" s="18">
        <x:v>0.62308184143223</x:v>
      </x:c>
      <x:c r="H1480" s="18">
        <x:v>0.56519850577707997</x:v>
      </x:c>
      <x:c r="I1480" s="18">
        <x:v>1.0563144021088</x:v>
      </x:c>
      <x:c r="J1480" s="18">
        <x:v>1.3281509656366</x:v>
      </x:c>
      <x:c r="K1480" s="21">
        <x:v>0.95327820504027638</x:v>
      </x:c>
      <x:c r="L1480" s="21">
        <x:v>0.87199919856649166</x:v>
      </x:c>
      <x:c r="M1480" s="22">
        <x:v>1.0024774325509798</x:v>
      </x:c>
      <x:c r="N1480" s="22">
        <x:v>1.2155821886534355</x:v>
      </x:c>
      <x:c r="O1480" s="13">
        <x:v>1.9972166915413778</x:v>
      </x:c>
      <x:c r="P1480" s="26" t="n">
        <x:v>1.7585</x:v>
      </x:c>
      <x:c r="Q1480" s="26" t="n">
        <x:v>3.8065</x:v>
      </x:c>
    </x:row>
    <x:row r="1481">
      <x:c r="A1481" s="9">
        <x:v>46057</x:v>
      </x:c>
      <x:c r="B1481" s="8">
        <x:v>229.2203806016</x:v>
      </x:c>
      <x:c r="C1481" s="8">
        <x:v>223.60953461975001</x:v>
      </x:c>
      <x:c r="D1481" s="8">
        <x:v>212.53846153846001</x:v>
      </x:c>
      <x:c r="E1481" s="8">
        <x:v>478.876953125</x:v>
      </x:c>
      <x:c r="F1481" s="23">
        <x:v>3.8606133247120251</x:v>
      </x:c>
      <x:c r="G1481" s="18">
        <x:v>0.64274296675192</x:v>
      </x:c>
      <x:c r="H1481" s="18">
        <x:v>0.58639562157935998</x:v>
      </x:c>
      <x:c r="I1481" s="18">
        <x:v>1.1182602444284999</x:v>
      </x:c>
      <x:c r="J1481" s="18">
        <x:v>1.3864130018060001</x:v>
      </x:c>
      <x:c r="K1481" s="21">
        <x:v>1.0097361015050539</x:v>
      </x:c>
      <x:c r="L1481" s="21">
        <x:v>0.9255910803238383</x:v>
      </x:c>
      <x:c r="M1481" s="22">
        <x:v>1.0504632575111379</x:v>
      </x:c>
      <x:c r="N1481" s="22">
        <x:v>1.2581312584252133</x:v>
      </x:c>
      <x:c r="O1481" s="13">
        <x:v>2.0040334401464852</x:v>
      </x:c>
      <x:c r="P1481" s="26" t="n">
        <x:v>1.7584</x:v>
      </x:c>
      <x:c r="Q1481" s="26" t="n">
        <x:v>3.9535</x:v>
      </x:c>
    </x:row>
    <x:row r="1482">
      <x:c r="A1482" s="9">
        <x:v>46058</x:v>
      </x:c>
      <x:c r="B1482" s="8">
        <x:v>227.74708410068001</x:v>
      </x:c>
      <x:c r="C1482" s="8">
        <x:v>215.38024971623</x:v>
      </x:c>
      <x:c r="D1482" s="8">
        <x:v>205.38461538461999</x:v>
      </x:c>
      <x:c r="E1482" s="8">
        <x:v>474.033203125</x:v>
      </x:c>
      <x:c r="F1482" s="23">
        <x:v>3.8063628808163252</x:v>
      </x:c>
      <x:c r="G1482" s="18">
        <x:v>0.66120524296674998</x:v>
      </x:c>
      <x:c r="H1482" s="18">
        <x:v>0.60072973677352004</x:v>
      </x:c>
      <x:c r="I1482" s="18">
        <x:v>1.1285645818356</x:v>
      </x:c>
      <x:c r="J1482" s="18">
        <x:v>1.3951756120613001</x:v>
      </x:c>
      <x:c r="K1482" s="21">
        <x:v>1.0123291572925801</x:v>
      </x:c>
      <x:c r="L1482" s="21">
        <x:v>0.92187441738317411</x:v>
      </x:c>
      <x:c r="M1482" s="22">
        <x:v>1.0537726247497741</x:v>
      </x:c>
      <x:c r="N1482" s="22">
        <x:v>1.2586161481091835</x:v>
      </x:c>
      <x:c r="O1482" s="13">
        <x:v>1.9782809504948962</x:v>
      </x:c>
      <x:c r="P1482" s="26" t="n">
        <x:v>1.7591</x:v>
      </x:c>
      <x:c r="Q1482" s="26" t="n">
        <x:v>3.8375</x:v>
      </x:c>
    </x:row>
    <x:row r="1483">
      <x:c r="A1483" s="9">
        <x:v>46059</x:v>
      </x:c>
      <x:c r="B1483" s="8">
        <x:v>227.01043585021</x:v>
      </x:c>
      <x:c r="C1483" s="8">
        <x:v>212.93984108967001</x:v>
      </x:c>
      <x:c r="D1483" s="8">
        <x:v>200</x:v>
      </x:c>
      <x:c r="E1483" s="8">
        <x:v>469.43359375</x:v>
      </x:c>
      <x:c r="F1483" s="23">
        <x:v>3.7734596767247002</x:v>
      </x:c>
      <x:c r="G1483" s="18">
        <x:v>0.65601023017903004</x:v>
      </x:c>
      <x:c r="H1483" s="18">
        <x:v>0.59004430544695996</x:v>
      </x:c>
      <x:c r="I1483" s="18">
        <x:v>1.0898634076203999</x:v>
      </x:c>
      <x:c r="J1483" s="18">
        <x:v>1.3549048926147</x:v>
      </x:c>
      <x:c r="K1483" s="21">
        <x:v>0.98345194511330969</x:v>
      </x:c>
      <x:c r="L1483" s="21">
        <x:v>0.89166154444615264</x:v>
      </x:c>
      <x:c r="M1483" s="22">
        <x:v>1.0288489527338216</x:v>
      </x:c>
      <x:c r="N1483" s="22">
        <x:v>1.2314623258047961</x:v>
      </x:c>
      <x:c r="O1483" s="13">
        <x:v>1.979821182827926</x:v>
      </x:c>
      <x:c r="P1483" s="26" t="n">
        <x:v>1.7603</x:v>
      </x:c>
      <x:c r="Q1483" s="26" t="n">
        <x:v>3.7946</x:v>
      </x:c>
    </x:row>
    <x:row r="1484">
      <x:c r="A1484" s="9">
        <x:v>46062</x:v>
      </x:c>
      <x:c r="B1484" s="8">
        <x:v>233.94720687538</x:v>
      </x:c>
      <x:c r="C1484" s="8">
        <x:v>224.63110102157</x:v>
      </x:c>
      <x:c r="D1484" s="8">
        <x:v>213.61538461538001</x:v>
      </x:c>
      <x:c r="E1484" s="8">
        <x:v>486.787109375</x:v>
      </x:c>
      <x:c r="F1484" s="23">
        <x:v>3.8974520047183252</x:v>
      </x:c>
      <x:c r="G1484" s="18">
        <x:v>0.65001598465472998</x:v>
      </x:c>
      <x:c r="H1484" s="18">
        <x:v>0.58439753279471995</x:v>
      </x:c>
      <x:c r="I1484" s="18">
        <x:v>1.0928588545411</x:v>
      </x:c>
      <x:c r="J1484" s="18">
        <x:v>1.3555574274661</x:v>
      </x:c>
      <x:c r="K1484" s="21">
        <x:v>0.98604500090083613</x:v>
      </x:c>
      <x:c r="L1484" s="21">
        <x:v>0.88938358974058329</x:v>
      </x:c>
      <x:c r="M1484" s="22">
        <x:v>1.0366052821993699</x:v>
      </x:c>
      <x:c r="N1484" s="22">
        <x:v>1.243705790325969</x:v>
      </x:c>
      <x:c r="O1484" s="13">
        <x:v>2.0148526405147855</x:v>
      </x:c>
      <x:c r="P1484" s="26" t="n">
        <x:v>1.7614</x:v>
      </x:c>
      <x:c r="Q1484" s="26" t="n">
        <x:v>3.8737</x:v>
      </x:c>
    </x:row>
    <x:row r="1485">
      <x:c r="A1485" s="9">
        <x:v>46063</x:v>
      </x:c>
      <x:c r="B1485" s="8">
        <x:v>235.78882750152999</x:v>
      </x:c>
      <x:c r="C1485" s="8">
        <x:v>225.31214528944</x:v>
      </x:c>
      <x:c r="D1485" s="8">
        <x:v>214.23076923076999</x:v>
      </x:c>
      <x:c r="E1485" s="8">
        <x:v>485.869140625</x:v>
      </x:c>
      <x:c r="F1485" s="23">
        <x:v>3.9030022066168497</x:v>
      </x:c>
      <x:c r="G1485" s="18">
        <x:v>0.67039641943733996</x:v>
      </x:c>
      <x:c r="H1485" s="18">
        <x:v>0.60498653461906005</x:v>
      </x:c>
      <x:c r="I1485" s="18">
        <x:v>1.1368320153367</x:v>
      </x:c>
      <x:c r="J1485" s="18">
        <x:v>1.3924722535676</x:v>
      </x:c>
      <x:c r="K1485" s="21">
        <x:v>1.0305984139774242</x:v>
      </x:c>
      <x:c r="L1485" s="21">
        <x:v>0.92846849679404042</x:v>
      </x:c>
      <x:c r="M1485" s="22">
        <x:v>1.074145916812558</x:v>
      </x:c>
      <x:c r="N1485" s="22">
        <x:v>1.2809210735735603</x:v>
      </x:c>
      <x:c r="O1485" s="13">
        <x:v>2.0182016527867672</x:v>
      </x:c>
      <x:c r="P1485" s="26" t="n">
        <x:v>1.7615</x:v>
      </x:c>
      <x:c r="Q1485" s="26" t="n">
        <x:v>3.8768</x:v>
      </x:c>
    </x:row>
    <x:row r="1486">
      <x:c r="A1486" s="9">
        <x:v>46064</x:v>
      </x:c>
      <x:c r="B1486" s="8">
        <x:v>231.24616329035999</x:v>
      </x:c>
      <x:c r="C1486" s="8">
        <x:v>220.48808172531</x:v>
      </x:c>
      <x:c r="D1486" s="8">
        <x:v>207.61538461538001</x:v>
      </x:c>
      <x:c r="E1486" s="8">
        <x:v>474.47265625</x:v>
      </x:c>
      <x:c r="F1486" s="23">
        <x:v>3.834555714702625</x:v>
      </x:c>
      <x:c r="G1486" s="18">
        <x:v>0.67175511508951002</x:v>
      </x:c>
      <x:c r="H1486" s="18">
        <x:v>0.60906958561376001</x:v>
      </x:c>
      <x:c r="I1486" s="18">
        <x:v>1.1419841840403</x:v>
      </x:c>
      <x:c r="J1486" s="18">
        <x:v>1.3965739009293001</x:v>
      </x:c>
      <x:c r="K1486" s="21">
        <x:v>1.0370810534462405</x:v>
      </x:c>
      <x:c r="L1486" s="21">
        <x:v>0.93470289914611526</x:v>
      </x:c>
      <x:c r="M1486" s="22">
        <x:v>1.0735254104553538</x:v>
      </x:c>
      <x:c r="N1486" s="22">
        <x:v>1.2809210735735603</x:v>
      </x:c>
      <x:c r="O1486" s="13">
        <x:v>2.020431251874411</x:v>
      </x:c>
      <x:c r="P1486" s="26" t="n">
        <x:v>1.762</x:v>
      </x:c>
      <x:c r="Q1486" s="26" t="n">
        <x:v>3.8979</x:v>
      </x:c>
    </x:row>
    <x:row r="1487">
      <x:c r="A1487" s="9">
        <x:v>46065</x:v>
      </x:c>
      <x:c r="B1487" s="8">
        <x:v>233.21055862492</x:v>
      </x:c>
      <x:c r="C1487" s="8">
        <x:v>229.00113507378001</x:v>
      </x:c>
      <x:c r="D1487" s="8">
        <x:v>209.92307692308</x:v>
      </x:c>
      <x:c r="E1487" s="8">
        <x:v>476.376953125</x:v>
      </x:c>
      <x:c r="F1487" s="23">
        <x:v>3.8712793093669502</x:v>
      </x:c>
      <x:c r="G1487" s="18">
        <x:v>0.67367327365729002</x:v>
      </x:c>
      <x:c r="H1487" s="18">
        <x:v>0.60976457301710996</x:v>
      </x:c>
      <x:c r="I1487" s="18">
        <x:v>1.1465372633597</x:v>
      </x:c>
      <x:c r="J1487" s="18">
        <x:v>1.4082263081631998</x:v>
      </x:c>
      <x:c r="K1487" s="21">
        <x:v>1.0381418489956831</x:v>
      </x:c>
      <x:c r="L1487" s="21">
        <x:v>0.93590182267536948</x:v>
      </x:c>
      <x:c r="M1487" s="22">
        <x:v>1.0705262963953612</x:v>
      </x:c>
      <x:c r="N1487" s="22">
        <x:v>1.2806786287315748</x:v>
      </x:c>
      <x:c r="O1487" s="13">
        <x:v>2.0342494436184846</x:v>
      </x:c>
      <x:c r="P1487" s="26" t="n">
        <x:v>1.7626</x:v>
      </x:c>
      <x:c r="Q1487" s="26" t="n">
        <x:v>3.8967</x:v>
      </x:c>
    </x:row>
    <x:row r="1488">
      <x:c r="A1488" s="9">
        <x:v>46066</x:v>
      </x:c>
      <x:c r="B1488" s="8">
        <x:v>230.20257826887999</x:v>
      </x:c>
      <x:c r="C1488" s="8">
        <x:v>223.09875141884001</x:v>
      </x:c>
      <x:c r="D1488" s="8">
        <x:v>203.69230769231001</x:v>
      </x:c>
      <x:c r="E1488" s="8">
        <x:v>477.3828125</x:v>
      </x:c>
      <x:c r="F1488" s="23">
        <x:v>3.8359411247000752</x:v>
      </x:c>
      <x:c r="G1488" s="18">
        <x:v>0.67527173913043004</x:v>
      </x:c>
      <x:c r="H1488" s="18">
        <x:v>0.61211015550342995</x:v>
      </x:c>
      <x:c r="I1488" s="18">
        <x:v>1.1715791996166001</x:v>
      </x:c>
      <x:c r="J1488" s="18">
        <x:v>1.4312514648265</x:v>
      </x:c>
      <x:c r="K1488" s="21">
        <x:v>1.0559396409918862</x:v>
      </x:c>
      <x:c r="L1488" s="21">
        <x:v>0.95736255384889324</x:v>
      </x:c>
      <x:c r="M1488" s="22">
        <x:v>1.077558701777388</x:v>
      </x:c>
      <x:c r="N1488" s="22">
        <x:v>1.2929220932527477</x:v>
      </x:c>
      <x:c r="O1488" s="13">
        <x:v>2.0140077603603737</x:v>
      </x:c>
      <x:c r="P1488" s="26" t="n">
        <x:v>1.7627</x:v>
      </x:c>
      <x:c r="Q1488" s="26" t="n">
        <x:v>3.8481</x:v>
      </x:c>
    </x:row>
    <x:row r="1489">
      <x:c r="A1489" s="9">
        <x:v>46077</x:v>
      </x:c>
      <x:c r="B1489" s="8">
        <x:v>236.21853898097001</x:v>
      </x:c>
      <x:c r="C1489" s="8">
        <x:v>232.91713961407001</x:v>
      </x:c>
      <x:c r="D1489" s="8">
        <x:v>215.61538461538001</x:v>
      </x:c>
      <x:c r="E1489" s="8">
        <x:v>490.283203125</x:v>
      </x:c>
      <x:c r="F1489" s="23">
        <x:v>3.93758566583855</x:v>
      </x:c>
      <x:c r="G1489" s="18">
        <x:v>0.65433184143223</x:v>
      </x:c>
      <x:c r="H1489" s="18">
        <x:v>0.58830683693857999</x:v>
      </x:c>
      <x:c r="I1489" s="18">
        <x:v>1.1443805415768</x:v>
      </x:c>
      <x:c r="J1489" s="18">
        <x:v>1.3978789705549999</x:v>
      </x:c>
      <x:c r="K1489" s="21">
        <x:v>1.0337808006257521</x:v>
      </x:c>
      <x:c r="L1489" s="21">
        <x:v>0.93446311444027397</x:v>
      </x:c>
      <x:c r="M1489" s="22">
        <x:v>1.068664777323646</x:v>
      </x:c>
      <x:c r="N1489" s="22">
        <x:v>1.2902551999907059</x:v>
      </x:c>
      <x:c r="O1489" s="13">
        <x:v>2.0323694303951609</x:v>
      </x:c>
      <x:c r="P1489" s="26" t="n">
        <x:v>1.7639</x:v>
      </x:c>
      <x:c r="Q1489" s="26" t="n">
        <x:v>3.9802</x:v>
      </x:c>
    </x:row>
    <x:row r="1490">
      <x:c r="A1490" s="9">
        <x:v>46078</x:v>
      </x:c>
      <x:c r="B1490" s="8">
        <x:v>238.36709637814999</x:v>
      </x:c>
      <x:c r="C1490" s="8">
        <x:v>234.33598183882</x:v>
      </x:c>
      <x:c r="D1490" s="8">
        <x:v>226.38461538461999</x:v>
      </x:c>
      <x:c r="E1490" s="8">
        <x:v>502.451171875</x:v>
      </x:c>
      <x:c r="F1490" s="23">
        <x:v>4.003847163691475</x:v>
      </x:c>
      <x:c r="G1490" s="18">
        <x:v>0.67223465473146005</x:v>
      </x:c>
      <x:c r="H1490" s="18">
        <x:v>0.60029536964643004</x:v>
      </x:c>
      <x:c r="I1490" s="18">
        <x:v>1.1618739515935999</x:v>
      </x:c>
      <x:c r="J1490" s="18">
        <x:v>1.4095313777889</x:v>
      </x:c>
      <x:c r="K1490" s="21">
        <x:v>1.0578254997464507</x:v>
      </x:c>
      <x:c r="L1490" s="21">
        <x:v>0.94920987385001676</x:v>
      </x:c>
      <x:c r="M1490" s="22">
        <x:v>1.0934850316133629</x:v>
      </x:c>
      <x:c r="N1490" s="22">
        <x:v>1.3144996841910666</x:v>
      </x:c>
      <x:c r="O1490" s="13">
        <x:v>2.0581974201245998</x:v>
      </x:c>
      <x:c r="P1490" s="26" t="n">
        <x:v>1.763</x:v>
      </x:c>
      <x:c r="Q1490" s="26" t="n">
        <x:v>3.9731</x:v>
      </x:c>
    </x:row>
    <x:row r="1491">
      <x:c r="A1491" s="9">
        <x:v>46079</x:v>
      </x:c>
      <x:c r="B1491" s="8">
        <x:v>245.36525475752001</x:v>
      </x:c>
      <x:c r="C1491" s="8">
        <x:v>242.79228149830001</x:v>
      </x:c>
      <x:c r="D1491" s="8">
        <x:v>236.30769230768999</x:v>
      </x:c>
      <x:c r="E1491" s="8">
        <x:v>515.078125</x:v>
      </x:c>
      <x:c r="F1491" s="23">
        <x:v>4.0988583839087749</x:v>
      </x:c>
      <x:c r="G1491" s="18">
        <x:v>0.68198529411764996</x:v>
      </x:c>
      <x:c r="H1491" s="18">
        <x:v>0.61332638345930002</x:v>
      </x:c>
      <x:c r="I1491" s="18">
        <x:v>1.201773304577</x:v>
      </x:c>
      <x:c r="J1491" s="18">
        <x:v>1.4448614765374002</x:v>
      </x:c>
      <x:c r="K1491" s="21">
        <x:v>1.0918888235007738</x:v>
      </x:c>
      <x:c r="L1491" s="21">
        <x:v>0.97594586855222687</x:v>
      </x:c>
      <x:c r="M1491" s="22">
        <x:v>1.1192360454389902</x:v>
      </x:c>
      <x:c r="N1491" s="22">
        <x:v>1.3365621648134578</x:v>
      </x:c>
      <x:c r="O1491" s="13">
        <x:v>2.066227573294781</x:v>
      </x:c>
      <x:c r="P1491" s="26" t="n">
        <x:v>1.7615</x:v>
      </x:c>
      <x:c r="Q1491" s="26" t="n">
        <x:v>3.9691</x:v>
      </x:c>
    </x:row>
    <x:row r="1492">
      <x:c r="A1492" s="9">
        <x:v>46080</x:v>
      </x:c>
      <x:c r="B1492" s="8">
        <x:v>238.79680785758001</x:v>
      </x:c>
      <x:c r="C1492" s="8">
        <x:v>238.02497162316001</x:v>
      </x:c>
      <x:c r="D1492" s="8">
        <x:v>220.61538461538001</x:v>
      </x:c>
      <x:c r="E1492" s="8">
        <x:v>499.16015625</x:v>
      </x:c>
      <x:c r="F1492" s="23">
        <x:v>3.9914933008652995</x:v>
      </x:c>
      <x:c r="G1492" s="18">
        <x:v>0.68134590792839012</x:v>
      </x:c>
      <x:c r="H1492" s="18">
        <x:v>0.60542090174616003</x:v>
      </x:c>
      <x:c r="I1492" s="18">
        <x:v>1.2127965492451001</x:v>
      </x:c>
      <x:c r="J1492" s="18">
        <x:v>1.4504546320095999</x:v>
      </x:c>
      <x:c r="K1492" s="21">
        <x:v>1.1096866154969769</x:v>
      </x:c>
      <x:c r="L1492" s="21">
        <x:v>0.98949370443271589</x:v>
      </x:c>
      <x:c r="M1492" s="22">
        <x:v>1.1285436407975693</x:v>
      </x:c>
      <x:c r="N1492" s="22">
        <x:v>1.3520786347017379</x:v>
      </x:c>
      <x:c r="O1492" s="13">
        <x:v>2.0794242715818436</x:v>
      </x:c>
      <x:c r="P1492" s="26" t="n">
        <x:v>1.7619</x:v>
      </x:c>
      <x:c r="Q1492" s="26" t="n">
        <x:v>3.964</x:v>
      </x:c>
    </x:row>
    <x:row r="1493">
      <x:c r="A1493" s="9">
        <x:v>46083</x:v>
      </x:c>
      <x:c r="B1493" s="8">
        <x:v>240.51565377532</x:v>
      </x:c>
      <x:c r="C1493" s="8">
        <x:v>241.94097616344999</x:v>
      </x:c>
      <x:c r="D1493" s="8">
        <x:v>226</x:v>
      </x:c>
      <x:c r="E1493" s="8">
        <x:v>498.59375</x:v>
      </x:c>
      <x:c r="F1493" s="23">
        <x:v>4.0176259498469253</x:v>
      </x:c>
      <x:c r="G1493" s="18">
        <x:v>0.67918797953964005</x:v>
      </x:c>
      <x:c r="H1493" s="18">
        <x:v>0.60298844583442002</x:v>
      </x:c>
      <x:c r="I1493" s="18">
        <x:v>1.2360412173496</x:v>
      </x:c>
      <x:c r="J1493" s="18">
        <x:v>1.4722679382896999</x:v>
      </x:c>
      <x:c r="K1493" s="21">
        <x:v>1.1306667941415083</x:v>
      </x:c>
      <x:c r="L1493" s="21">
        <x:v>1.0074775573714287</x:v>
      </x:c>
      <x:c r="M1493" s="22">
        <x:v>1.1485032619555788</x:v>
      </x:c>
      <x:c r="N1493" s="22">
        <x:v>1.3582609781728721</x:v>
      </x:c>
      <x:c r="O1493" s="13">
        <x:v>2.0627607917979072</x:v>
      </x:c>
      <x:c r="P1493" s="26" t="n">
        <x:v>1.7635</x:v>
      </x:c>
      <x:c r="Q1493" s="26" t="n">
        <x:v>4.1518</x:v>
      </x:c>
    </x:row>
    <x:row r="1494">
      <x:c r="A1494" s="9">
        <x:v>46084</x:v>
      </x:c>
      <x:c r="B1494" s="8">
        <x:v>231.24616329035999</x:v>
      </x:c>
      <x:c r="C1494" s="8">
        <x:v>230.30646992054</x:v>
      </x:c>
      <x:c r="D1494" s="8">
        <x:v>219.46153846153999</x:v>
      </x:c>
      <x:c r="E1494" s="8">
        <x:v>478.671875</x:v>
      </x:c>
      <x:c r="F1494" s="23">
        <x:v>3.8992151166810998</x:v>
      </x:c>
      <x:c r="G1494" s="18">
        <x:v>0.68390345268542008</x:v>
      </x:c>
      <x:c r="H1494" s="18">
        <x:v>0.60298844583442002</x:v>
      </x:c>
      <x:c r="I1494" s="18">
        <x:v>1.2408339324227</x:v>
      </x:c>
      <x:c r="J1494" s="18">
        <x:v>1.4594968999922999</x:v>
      </x:c>
      <x:c r="K1494" s="21">
        <x:v>1.1042647715776037</x:v>
      </x:c>
      <x:c r="L1494" s="21">
        <x:v>0.98925391972686261</x:v>
      </x:c>
      <x:c r="M1494" s="22">
        <x:v>1.1137549059499743</x:v>
      </x:c>
      <x:c r="N1494" s="22">
        <x:v>1.3075900061939767</x:v>
      </x:c>
      <x:c r="O1494" s="13">
        <x:v>1.9921100194482453</x:v>
      </x:c>
      <x:c r="P1494" s="26" t="n">
        <x:v>1.7637</x:v>
      </x:c>
      <x:c r="Q1494" s="26" t="n">
        <x:v>4.0995</x:v>
      </x:c>
    </x:row>
    <x:row r="1495">
      <x:c r="A1495" s="9">
        <x:v>46085</x:v>
      </x:c>
      <x:c r="B1495" s="8">
        <x:v>228.23818293432001</x:v>
      </x:c>
      <x:c r="C1495" s="8">
        <x:v>228.20658342792001</x:v>
      </x:c>
      <x:c r="D1495" s="8">
        <x:v>215.76923076923001</x:v>
      </x:c>
      <x:c r="E1495" s="8">
        <x:v>470.791015625</x:v>
      </x:c>
      <x:c r="F1495" s="23">
        <x:v>3.8575125318911749</x:v>
      </x:c>
      <x:c r="G1495" s="18">
        <x:v>0.66256393861893004</x:v>
      </x:c>
      <x:c r="H1495" s="18">
        <x:v>0.57579706367822003</x:v>
      </x:c>
      <x:c r="I1495" s="18">
        <x:v>1.1446201773305</x:v>
      </x:c>
      <x:c r="J1495" s="18">
        <x:v>1.3625488718064001</x:v>
      </x:c>
      <x:c r="K1495" s="21">
        <x:v>1.0267088302961351</x:v>
      </x:c>
      <x:c r="L1495" s="21">
        <x:v>0.90928572032608557</x:v>
      </x:c>
      <x:c r="M1495" s="22">
        <x:v>1.0294694590910667</x:v>
      </x:c>
      <x:c r="N1495" s="22">
        <x:v>1.225886094438625</x:v>
      </x:c>
      <x:c r="O1495" s="13">
        <x:v>1.9790723051594954</x:v>
      </x:c>
      <x:c r="P1495" s="26" t="n">
        <x:v>1.7645</x:v>
      </x:c>
      <x:c r="Q1495" s="26" t="n">
        <x:v>3.9984</x:v>
      </x:c>
    </x:row>
    <x:row r="1496">
      <x:c r="A1496" s="9">
        <x:v>46086</x:v>
      </x:c>
      <x:c r="B1496" s="8">
        <x:v>230.63228974831</x:v>
      </x:c>
      <x:c r="C1496" s="8">
        <x:v>231.95232690124999</x:v>
      </x:c>
      <x:c r="D1496" s="8">
        <x:v>218.61538461538001</x:v>
      </x:c>
      <x:c r="E1496" s="8">
        <x:v>480.615234375</x:v>
      </x:c>
      <x:c r="F1496" s="23">
        <x:v>3.9045380890998502</x:v>
      </x:c>
      <x:c r="G1496" s="18">
        <x:v>0.63874680306904996</x:v>
      </x:c>
      <x:c r="H1496" s="18">
        <x:v>0.55711927721309995</x:v>
      </x:c>
      <x:c r="I1496" s="18">
        <x:v>1.1380301941049999</x:v>
      </x:c>
      <x:c r="J1496" s="18">
        <x:v>1.3458626246321002</x:v>
      </x:c>
      <x:c r="K1496" s="21">
        <x:v>1.0159830086295489</x:v>
      </x:c>
      <x:c r="L1496" s="21">
        <x:v>0.8962174538572909</x:v>
      </x:c>
      <x:c r="M1496" s="22">
        <x:v>1.0256430032214001</x:v>
      </x:c>
      <x:c r="N1496" s="22">
        <x:v>1.2149760765484729</x:v>
      </x:c>
      <x:c r="O1496" s="13">
        <x:v>1.9997477333311946</x:v>
      </x:c>
      <x:c r="P1496" s="26" t="n">
        <x:v>1.7646</x:v>
      </x:c>
      <x:c r="Q1496" s="26" t="n">
        <x:v>3.9866</x:v>
      </x:c>
    </x:row>
    <x:row r="1497">
      <x:c r="A1497" s="9">
        <x:v>46087</x:v>
      </x:c>
      <x:c r="B1497" s="8">
        <x:v>231.06200122774999</x:v>
      </x:c>
      <x:c r="C1497" s="8">
        <x:v>229.22814982974</x:v>
      </x:c>
      <x:c r="D1497" s="8">
        <x:v>215.84615384615</x:v>
      </x:c>
      <x:c r="E1497" s="8">
        <x:v>479.990234375</x:v>
      </x:c>
      <x:c r="F1497" s="23">
        <x:v>3.8903163481965999</x:v>
      </x:c>
      <x:c r="G1497" s="18">
        <x:v>0.65768861892583008</x:v>
      </x:c>
      <x:c r="H1497" s="18">
        <x:v>0.57075840500391006</x:v>
      </x:c>
      <x:c r="I1497" s="18">
        <x:v>1.1458183560987001</x:v>
      </x:c>
      <x:c r="J1497" s="18">
        <x:v>1.3583540052021998</x:v>
      </x:c>
      <x:c r="K1497" s="21">
        <x:v>1.0403813062667284</x:v>
      </x:c>
      <x:c r="L1497" s="21">
        <x:v>0.91564001503108705</x:v>
      </x:c>
      <x:c r="M1497" s="22">
        <x:v>1.0573922451670223</x:v>
      </x:c>
      <x:c r="N1497" s="22">
        <x:v>1.2519489149540792</x:v>
      </x:c>
      <x:c r="O1497" s="13">
        <x:v>2.0192127824974246</x:v>
      </x:c>
      <x:c r="P1497" s="26" t="n">
        <x:v>1.7647</x:v>
      </x:c>
      <x:c r="Q1497" s="26" t="n">
        <x:v>3.9519</x:v>
      </x:c>
    </x:row>
    <x:row r="1498">
      <x:c r="A1498" s="9">
        <x:v>46090</x:v>
      </x:c>
      <x:c r="B1498" s="8">
        <x:v>227.37875997545001</x:v>
      </x:c>
      <x:c r="C1498" s="8">
        <x:v>219.49212990919</x:v>
      </x:c>
      <x:c r="D1498" s="8">
        <x:v>205.69230769231001</x:v>
      </x:c>
      <x:c r="E1498" s="8">
        <x:v>463.28125</x:v>
      </x:c>
      <x:c r="F1498" s="23">
        <x:v>3.7896111189423749</x:v>
      </x:c>
      <x:c r="G1498" s="18">
        <x:v>0.66616048593349997</x:v>
      </x:c>
      <x:c r="H1498" s="18">
        <x:v>0.57501520284945007</x:v>
      </x:c>
      <x:c r="I1498" s="18">
        <x:v>1.1564821471364</x:v>
      </x:c>
      <x:c r="J1498" s="18">
        <x:v>1.3728029901721999</x:v>
      </x:c>
      <x:c r="K1498" s="21">
        <x:v>1.0665475964863118</x:v>
      </x:c>
      <x:c r="L1498" s="21">
        <x:v>0.94309536385085657</x:v>
      </x:c>
      <x:c r="M1498" s="22">
        <x:v>1.084797942611988</x:v>
      </x:c>
      <x:c r="N1498" s="22">
        <x:v>1.2888005309386927</x:v>
      </x:c>
      <x:c r="O1498" s="13">
        <x:v>2.0031794030563881</x:v>
      </x:c>
      <x:c r="P1498" s="26" t="n">
        <x:v>1.7628</x:v>
      </x:c>
      <x:c r="Q1498" s="26" t="n">
        <x:v>3.9543</x:v>
      </x:c>
    </x:row>
    <x:row r="1499">
      <x:c r="A1499" s="9">
        <x:v>46091</x:v>
      </x:c>
      <x:c r="B1499" s="8">
        <x:v>237.01657458564</x:v>
      </x:c>
      <x:c r="C1499" s="8">
        <x:v>235.02339978434</x:v>
      </x:c>
      <x:c r="D1499" s="8">
        <x:v>222.30769230768999</x:v>
      </x:c>
      <x:c r="E1499" s="8">
        <x:v>482.7734375</x:v>
      </x:c>
      <x:c r="F1499" s="23">
        <x:v>3.9428027604441751</x:v>
      </x:c>
      <x:c r="G1499" s="18">
        <x:v>0.64609974424551997</x:v>
      </x:c>
      <x:c r="H1499" s="18">
        <x:v>0.55929111284858002</x:v>
      </x:c>
      <x:c r="I1499" s="18">
        <x:v>1.1363527438293999</x:v>
      </x:c>
      <x:c r="J1499" s="18">
        <x:v>1.3541591385980001</x:v>
      </x:c>
      <x:c r="K1499" s="21">
        <x:v>1.0564111056805272</x:v>
      </x:c>
      <x:c r="L1499" s="21">
        <x:v>0.93314429855810532</x:v>
      </x:c>
      <x:c r="M1499" s="22">
        <x:v>1.0681476886925734</x:v>
      </x:c>
      <x:c r="N1499" s="22">
        <x:v>1.271829391998399</x:v>
      </x:c>
      <x:c r="O1499" s="13">
        <x:v>2.0386145317753757</x:v>
      </x:c>
      <x:c r="P1499" s="26" t="n">
        <x:v>1.7631</x:v>
      </x:c>
      <x:c r="Q1499" s="26" t="n">
        <x:v>3.9703</x:v>
      </x:c>
    </x:row>
    <x:row r="1500">
      <x:c r="A1500" s="9">
        <x:v>46092</x:v>
      </x:c>
      <x:c r="B1500" s="8">
        <x:v>234.80662983425</x:v>
      </x:c>
      <x:c r="C1500" s="8">
        <x:v>233.57458729285</x:v>
      </x:c>
      <x:c r="D1500" s="8">
        <x:v>220.53846153846001</x:v>
      </x:c>
      <x:c r="E1500" s="8">
        <x:v>482.12890625</x:v>
      </x:c>
      <x:c r="F1500" s="23">
        <x:v>3.9276214622888999</x:v>
      </x:c>
      <x:c r="G1500" s="18">
        <x:v>0.67015664961637</x:v>
      </x:c>
      <x:c r="H1500" s="18">
        <x:v>0.58222569715924</x:v>
      </x:c>
      <x:c r="I1500" s="18">
        <x:v>1.1678648454349001</x:v>
      </x:c>
      <x:c r="J1500" s="18">
        <x:v>1.3978789705549999</x:v>
      </x:c>
      <x:c r="K1500" s="21">
        <x:v>1.0904744294348503</x:v>
      </x:c>
      <x:c r="L1500" s="21">
        <x:v>0.96515555678900156</x:v>
      </x:c>
      <x:c r="M1500" s="22">
        <x:v>1.1109626273423485</x:v>
      </x:c>
      <x:c r="N1500" s="22">
        <x:v>1.324197477871293</x:v>
      </x:c>
      <x:c r="O1500" s="13">
        <x:v>2.0421578404631315</x:v>
      </x:c>
      <x:c r="P1500" s="26" t="n">
        <x:v>1.7629</x:v>
      </x:c>
      <x:c r="Q1500" s="26" t="n">
        <x:v>3.9898</x:v>
      </x:c>
    </x:row>
    <x:row r="1501">
      <x:c r="A1501" s="9">
        <x:v>46093</x:v>
      </x:c>
      <x:c r="B1501" s="8">
        <x:v>231.18477593616001</x:v>
      </x:c>
      <x:c r="C1501" s="8">
        <x:v>229.05429233257999</x:v>
      </x:c>
      <x:c r="D1501" s="8">
        <x:v>214</x:v>
      </x:c>
      <x:c r="E1501" s="8">
        <x:v>473.173828125</x:v>
      </x:c>
      <x:c r="F1501" s="23">
        <x:v>3.8685322409843503</x:v>
      </x:c>
      <x:c r="G1501" s="18">
        <x:v>0.68486253196931002</x:v>
      </x:c>
      <x:c r="H1501" s="18">
        <x:v>0.59195552080619007</x:v>
      </x:c>
      <x:c r="I1501" s="18">
        <x:v>1.169901749341</x:v>
      </x:c>
      <x:c r="J1501" s="18">
        <x:v>1.3997433557123999</x:v>
      </x:c>
      <x:c r="K1501" s="21">
        <x:v>1.1000215893798337</x:v>
      </x:c>
      <x:c r="L1501" s="21">
        <x:v>0.96923189678843369</x:v>
      </x:c>
      <x:c r="M1501" s="22">
        <x:v>1.1041370574126894</x:v>
      </x:c>
      <x:c r="N1501" s="22">
        <x:v>1.317409022295196</x:v>
      </x:c>
      <x:c r="O1501" s="13">
        <x:v>2.0295517762090811</x:v>
      </x:c>
      <x:c r="P1501" s="26" t="n">
        <x:v>1.7637</x:v>
      </x:c>
      <x:c r="Q1501" s="26" t="n">
        <x:v>3.9753</x:v>
      </x:c>
    </x:row>
    <x:row r="1502">
      <x:c r="A1502" s="9">
        <x:v>46094</x:v>
      </x:c>
      <x:c r="B1502" s="8">
        <x:v>230.69367710252001</x:v>
      </x:c>
      <x:c r="C1502" s="8">
        <x:v>226.9680023496</x:v>
      </x:c>
      <x:c r="D1502" s="8">
        <x:v>218.23076923076999</x:v>
      </x:c>
      <x:c r="E1502" s="8">
        <x:v>480.09765625</x:v>
      </x:c>
      <x:c r="F1502" s="23">
        <x:v>3.889975262332225</x:v>
      </x:c>
      <x:c r="G1502" s="18">
        <x:v>0.67958759590792994</x:v>
      </x:c>
      <x:c r="H1502" s="18">
        <x:v>0.58300755798800996</x:v>
      </x:c>
      <x:c r="I1502" s="18">
        <x:v>1.1607955907020999</x:v>
      </x:c>
      <x:c r="J1502" s="18">
        <x:v>1.386599440368</x:v>
      </x:c>
      <x:c r="K1502" s="21">
        <x:v>1.0937746822553382</x:v>
      </x:c>
      <x:c r="L1502" s="21">
        <x:v>0.96000018561323053</x:v>
      </x:c>
      <x:c r="M1502" s="22">
        <x:v>1.0804543981112484</x:v>
      </x:c>
      <x:c r="N1502" s="22">
        <x:v>1.2921947587267928</x:v>
      </x:c>
      <x:c r="O1502" s="13">
        <x:v>2.0084677478073361</x:v>
      </x:c>
      <x:c r="P1502" s="26" t="n">
        <x:v>1.7637</x:v>
      </x:c>
      <x:c r="Q1502" s="26" t="n">
        <x:v>3.9239</x:v>
      </x:c>
    </x:row>
    <x:row r="1503">
      <x:c r="A1503" s="9">
        <x:v>46097</x:v>
      </x:c>
      <x:c r="B1503" s="8">
        <x:v>235.97298956415</x:v>
      </x:c>
      <x:c r="C1503" s="8">
        <x:v>231.14058231555001</x:v>
      </x:c>
      <x:c r="D1503" s="8">
        <x:v>227.92307692308</x:v>
      </x:c>
      <x:c r="E1503" s="8">
        <x:v>491.572265625</x:v>
      </x:c>
      <x:c r="F1503" s="23">
        <x:v>3.9665222860694498</x:v>
      </x:c>
      <x:c r="G1503" s="18">
        <x:v>0.67431265984654998</x:v>
      </x:c>
      <x:c r="H1503" s="18">
        <x:v>0.57440708887150993</x:v>
      </x:c>
      <x:c r="I1503" s="18">
        <x:v>1.1235322310089</x:v>
      </x:c>
      <x:c r="J1503" s="18">
        <x:v>1.3607777058914998</x:v>
      </x:c>
      <x:c r="K1503" s="21">
        <x:v>1.0656046671090298</x:v>
      </x:c>
      <x:c r="L1503" s="21">
        <x:v>0.93230505208763126</x:v>
      </x:c>
      <x:c r="M1503" s="22">
        <x:v>1.0619426251201491</x:v>
      </x:c>
      <x:c r="N1503" s="22">
        <x:v>1.2748599525234181</x:v>
      </x:c>
      <x:c r="O1503" s="13">
        <x:v>2.0065022716154091</x:v>
      </x:c>
      <x:c r="P1503" s="26" t="n">
        <x:v>1.7627</x:v>
      </x:c>
      <x:c r="Q1503" s="26" t="n">
        <x:v>3.8666</x:v>
      </x:c>
    </x:row>
    <x:row r="1504">
      <x:c r="A1504" s="9">
        <x:v>46098</x:v>
      </x:c>
      <x:c r="B1504" s="8">
        <x:v>229.34315531000999</x:v>
      </x:c>
      <x:c r="C1504" s="8">
        <x:v>217.11607742906</x:v>
      </x:c>
      <x:c r="D1504" s="8">
        <x:v>214.46153846153999</x:v>
      </x:c>
      <x:c r="E1504" s="8">
        <x:v>478.92578125</x:v>
      </x:c>
      <x:c r="F1504" s="23">
        <x:v>3.8496163811265252</x:v>
      </x:c>
      <x:c r="G1504" s="18">
        <x:v>0.67423273657289007</x:v>
      </x:c>
      <x:c r="H1504" s="18">
        <x:v>0.57779515246286006</x:v>
      </x:c>
      <x:c r="I1504" s="18">
        <x:v>1.1078360891445</x:v>
      </x:c>
      <x:c r="J1504" s="18">
        <x:v>1.3396169343855999</x:v>
      </x:c>
      <x:c r="K1504" s="21">
        <x:v>1.062893745149343</x:v>
      </x:c>
      <x:c r="L1504" s="21">
        <x:v>0.93602171502829545</x:v>
      </x:c>
      <x:c r="M1504" s="22">
        <x:v>1.0684579418711753</x:v>
      </x:c>
      <x:c r="N1504" s="22">
        <x:v>1.2851638583086076</x:v>
      </x:c>
      <x:c r="O1504" s="13">
        <x:v>1.9687396195728917</x:v>
      </x:c>
      <x:c r="P1504" s="26" t="n">
        <x:v>1.7633</x:v>
      </x:c>
      <x:c r="Q1504" s="26" t="n">
        <x:v>3.87</x:v>
      </x:c>
    </x:row>
    <x:row r="1505">
      <x:c r="A1505" s="9">
        <x:v>46099</x:v>
      </x:c>
      <x:c r="B1505" s="8">
        <x:v>235.97298956415</x:v>
      </x:c>
      <x:c r="C1505" s="8">
        <x:v>227.60547984108999</x:v>
      </x:c>
      <x:c r="D1505" s="8">
        <x:v>228.92307692308</x:v>
      </x:c>
      <x:c r="E1505" s="8">
        <x:v>497.83203125</x:v>
      </x:c>
      <x:c r="F1505" s="23">
        <x:v>3.9758339439457995</x:v>
      </x:c>
      <x:c r="G1505" s="18">
        <x:v>0.66384271099743997</x:v>
      </x:c>
      <x:c r="H1505" s="18">
        <x:v>0.56624098688211</x:v>
      </x:c>
      <x:c r="I1505" s="18">
        <x:v>1.0654205607477001</x:v>
      </x:c>
      <x:c r="J1505" s="18">
        <x:v>1.2932869631774</x:v>
      </x:c>
      <x:c r="K1505" s="21">
        <x:v>1.0188117967613959</x:v>
      </x:c>
      <x:c r="L1505" s="21">
        <x:v>0.88986315915227787</x:v>
      </x:c>
      <x:c r="M1505" s="22">
        <x:v>1.0174730028510246</x:v>
      </x:c>
      <x:c r="N1505" s="22">
        <x:v>1.2349777760137854</x:v>
      </x:c>
      <x:c r="O1505" s="13">
        <x:v>1.9905030143258997</x:v>
      </x:c>
      <x:c r="P1505" s="26" t="n">
        <x:v>1.7644</x:v>
      </x:c>
      <x:c r="Q1505" s="26" t="n">
        <x:v>3.8558</x:v>
      </x:c>
    </x:row>
    <x:row r="1506">
      <x:c r="A1506" s="9">
        <x:v>46100</x:v>
      </x:c>
      <x:c r="B1506" s="8">
        <x:v>231.18477593616001</x:v>
      </x:c>
      <x:c r="C1506" s="8">
        <x:v>224.30218737230001</x:v>
      </x:c>
      <x:c r="D1506" s="8">
        <x:v>225.07692307692</x:v>
      </x:c>
      <x:c r="E1506" s="8">
        <x:v>486.07421875</x:v>
      </x:c>
      <x:c r="F1506" s="23">
        <x:v>3.9165952628384502</x:v>
      </x:c>
      <x:c r="G1506" s="18">
        <x:v>0.67079603580563008</x:v>
      </x:c>
      <x:c r="H1506" s="18">
        <x:v>0.57544956997653995</x:v>
      </x:c>
      <x:c r="I1506" s="18">
        <x:v>1.0879463215912</x:v>
      </x:c>
      <x:c r="J1506" s="18">
        <x:v>1.3179900665132001</x:v>
      </x:c>
      <x:c r="K1506" s="21">
        <x:v>1.0432100943985749</x:v>
      </x:c>
      <x:c r="L1506" s="21">
        <x:v>0.91132389032580186</x:v>
      </x:c>
      <x:c r="M1506" s="22">
        <x:v>1.0498427511538924</x:v>
      </x:c>
      <x:c r="N1506" s="22">
        <x:v>1.2674653848423589</x:v>
      </x:c>
      <x:c r="O1506" s="13">
        <x:v>1.942311095985324</x:v>
      </x:c>
      <x:c r="P1506" s="26" t="n">
        <x:v>1.7644</x:v>
      </x:c>
      <x:c r="Q1506" s="26" t="n">
        <x:v>3.6845</x:v>
      </x:c>
    </x:row>
    <x:row r="1507">
      <x:c r="A1507" s="9">
        <x:v>46101</x:v>
      </x:c>
      <x:c r="B1507" s="8">
        <x:v>232.96500920810001</x:v>
      </x:c>
      <x:c r="C1507" s="8">
        <x:v>233.22687229851999</x:v>
      </x:c>
      <x:c r="D1507" s="8">
        <x:v>238.61538461538001</x:v>
      </x:c>
      <x:c r="E1507" s="8">
        <x:v>488.84765625</x:v>
      </x:c>
      <x:c r="F1507" s="23">
        <x:v>3.9841373059299996</x:v>
      </x:c>
      <x:c r="G1507" s="18">
        <x:v>0.63906649616368005</x:v>
      </x:c>
      <x:c r="H1507" s="18">
        <x:v>0.54643384588653998</x:v>
      </x:c>
      <x:c r="I1507" s="18">
        <x:v>1.0349868200335</x:v>
      </x:c>
      <x:c r="J1507" s="18">
        <x:v>1.2571178911698</x:v>
      </x:c>
      <x:c r="K1507" s="21">
        <x:v>0.99158471099236944</x:v>
      </x:c>
      <x:c r="L1507" s="21">
        <x:v>0.86432608797930999</x:v>
      </x:c>
      <x:c r="M1507" s="22">
        <x:v>0.99399717900198192</x:v>
      </x:c>
      <x:c r="N1507" s="22">
        <x:v>1.2109757366554104</x:v>
      </x:c>
      <x:c r="O1507" s="13">
        <x:v>1.9134049734143341</x:v>
      </x:c>
      <x:c r="P1507" s="26" t="n">
        <x:v>1.7645</x:v>
      </x:c>
      <x:c r="Q1507" s="26" t="n">
        <x:v>3.6121</x:v>
      </x:c>
    </x:row>
    <x:row r="1508">
      <x:c r="A1508" s="9">
        <x:v>46104</x:v>
      </x:c>
      <x:c r="B1508" s="8">
        <x:v>217.80233271946</x:v>
      </x:c>
      <x:c r="C1508" s="8">
        <x:v>219.78189240635999</x:v>
      </x:c>
      <x:c r="D1508" s="8">
        <x:v>221.15384615385</x:v>
      </x:c>
      <x:c r="E1508" s="8">
        <x:v>466.376953125</x:v>
      </x:c>
      <x:c r="F1508" s="23">
        <x:v>3.812787561011675</x:v>
      </x:c>
      <x:c r="G1508" s="18">
        <x:v>0.63339194373401997</x:v>
      </x:c>
      <x:c r="H1508" s="18">
        <x:v>0.54070019980887996</x:v>
      </x:c>
      <x:c r="I1508" s="18">
        <x:v>1.006230529595</x:v>
      </x:c>
      <x:c r="J1508" s="18">
        <x:v>1.2243979315953</x:v>
      </x:c>
      <x:c r="K1508" s="21">
        <x:v>0.9542211344175584</x:v>
      </x:c>
      <x:c r="L1508" s="21">
        <x:v>0.83231482974841375</x:v>
      </x:c>
      <x:c r="M1508" s="22">
        <x:v>0.95252667079287079</x:v>
      </x:c>
      <x:c r="N1508" s="22">
        <x:v>1.16345654762263</x:v>
      </x:c>
      <x:c r="O1508" s="13">
        <x:v>1.8265911019021086</x:v>
      </x:c>
      <x:c r="P1508" s="26" t="n">
        <x:v>1.7645</x:v>
      </x:c>
      <x:c r="Q1508" s="26" t="n">
        <x:v>3.2212</x:v>
      </x:c>
    </x:row>
    <x:row r="1509">
      <x:c r="A1509" s="9">
        <x:v>46105</x:v>
      </x:c>
      <x:c r="B1509" s="8">
        <x:v>224.18661755677999</x:v>
      </x:c>
      <x:c r="C1509" s="8">
        <x:v>227.43162234393</x:v>
      </x:c>
      <x:c r="D1509" s="8">
        <x:v>232.30769230768999</x:v>
      </x:c>
      <x:c r="E1509" s="8">
        <x:v>472.44140625</x:v>
      </x:c>
      <x:c r="F1509" s="23">
        <x:v>3.890918346146</x:v>
      </x:c>
      <x:c r="G1509" s="18">
        <x:v>0.57632672634270998</x:v>
      </x:c>
      <x:c r="H1509" s="18">
        <x:v>0.49196420814872999</x:v>
      </x:c>
      <x:c r="I1509" s="18">
        <x:v>0.92175892643182</x:v>
      </x:c>
      <x:c r="J1509" s="18">
        <x:v>1.1326701818347999</x:v>
      </x:c>
      <x:c r="K1509" s="21">
        <x:v>0.85580288066371901</x:v>
      </x:c>
      <x:c r="L1509" s="21">
        <x:v>0.74299502681950669</x:v>
      </x:c>
      <x:c r="M1509" s="22">
        <x:v>0.84776451414493348</x:v>
      </x:c>
      <x:c r="N1509" s="22">
        <x:v>1.0434463508306511</x:v>
      </x:c>
      <x:c r="O1509" s="13">
        <x:v>1.8755589989701036</x:v>
      </x:c>
      <x:c r="P1509" s="26" t="n">
        <x:v>1.7651</x:v>
      </x:c>
      <x:c r="Q1509" s="26" t="n">
        <x:v>3.3988</x:v>
      </x:c>
    </x:row>
    <x:row r="1510">
      <x:c r="A1510" s="9">
        <x:v>46106</x:v>
      </x:c>
      <x:c r="B1510" s="8">
        <x:v>231.92142418661999</x:v>
      </x:c>
      <x:c r="C1510" s="8">
        <x:v>236.12449727582</x:v>
      </x:c>
      <x:c r="D1510" s="8">
        <x:v>240.30769230768999</x:v>
      </x:c>
      <x:c r="E1510" s="8">
        <x:v>485.517578125</x:v>
      </x:c>
      <x:c r="F1510" s="23">
        <x:v>3.9846779797378247</x:v>
      </x:c>
      <x:c r="G1510" s="18">
        <x:v>0.60222186700767</x:v>
      </x:c>
      <x:c r="H1510" s="18">
        <x:v>0.51368256450352001</x:v>
      </x:c>
      <x:c r="I1510" s="18">
        <x:v>0.96321591181403998</x:v>
      </x:c>
      <x:c r="J1510" s="18">
        <x:v>1.1790933722854999</x:v>
      </x:c>
      <x:c r="K1510" s="21">
        <x:v>0.91119998157905369</x:v>
      </x:c>
      <x:c r="L1510" s="21">
        <x:v>0.79634712387100004</x:v>
      </x:c>
      <x:c r="M1510" s="22">
        <x:v>0.919743251585176</x:v>
      </x:c>
      <x:c r="N1510" s="22">
        <x:v>1.1189679191148687</x:v>
      </x:c>
      <x:c r="O1510" s="13">
        <x:v>1.9134710483583639</x:v>
      </x:c>
      <x:c r="P1510" s="26" t="n">
        <x:v>1.7654</x:v>
      </x:c>
      <x:c r="Q1510" s="26" t="n">
        <x:v>3.5224</x:v>
      </x:c>
    </x:row>
    <x:row r="1511">
      <x:c r="A1511" s="9">
        <x:v>46107</x:v>
      </x:c>
      <x:c r="B1511" s="8">
        <x:v>225.29158993247</x:v>
      </x:c>
      <x:c r="C1511" s="8">
        <x:v>231.31443981270999</x:v>
      </x:c>
      <x:c r="D1511" s="8">
        <x:v>233</x:v>
      </x:c>
      <x:c r="E1511" s="8">
        <x:v>474.74609375</x:v>
      </x:c>
      <x:c r="F1511" s="23">
        <x:v>3.91088030873795</x:v>
      </x:c>
      <x:c r="G1511" s="18">
        <x:v>0.62739769820972002</x:v>
      </x:c>
      <x:c r="H1511" s="18">
        <x:v>0.53739900964295007</x:v>
      </x:c>
      <x:c r="I1511" s="18">
        <x:v>1.0053918044572001</x:v>
      </x:c>
      <x:c r="J1511" s="18">
        <x:v>1.2258894397058</x:v>
      </x:c>
      <x:c r="K1511" s="21">
        <x:v>0.9531603388681158</x:v>
      </x:c>
      <x:c r="L1511" s="21">
        <x:v>0.83387343033643524</x:v>
      </x:c>
      <x:c r="M1511" s="22">
        <x:v>0.96410945612808607</x:v>
      </x:c>
      <x:c r="N1511" s="22">
        <x:v>1.1605472095186031</x:v>
      </x:c>
      <x:c r="O1511" s="13">
        <x:v>1.8891368133099078</x:v>
      </x:c>
      <x:c r="P1511" s="26" t="n">
        <x:v>1.7659</x:v>
      </x:c>
      <x:c r="Q1511" s="26" t="n">
        <x:v>3.4442</x:v>
      </x:c>
    </x:row>
    <x:row r="1512">
      <x:c r="A1512" s="9">
        <x:v>46108</x:v>
      </x:c>
      <x:c r="B1512" s="8">
        <x:v>227.07182320442001</x:v>
      </x:c>
      <x:c r="C1512" s="8">
        <x:v>231.83601230988</x:v>
      </x:c>
      <x:c r="D1512" s="8">
        <x:v>232.23076923076999</x:v>
      </x:c>
      <x:c r="E1512" s="8">
        <x:v>477.67578125</x:v>
      </x:c>
      <x:c r="F1512" s="23">
        <x:v>3.9220359649876753</x:v>
      </x:c>
      <x:c r="G1512" s="18">
        <x:v>0.60957480818414</x:v>
      </x:c>
      <x:c r="H1512" s="18">
        <x:v>0.51924246373034</x:v>
      </x:c>
      <x:c r="I1512" s="18">
        <x:v>0.97723460340282997</x:v>
      </x:c>
      <x:c r="J1512" s="18">
        <x:v>1.1941016727873</x:v>
      </x:c>
      <x:c r="K1512" s="21">
        <x:v>0.92911563974741762</x:v>
      </x:c>
      <x:c r="L1512" s="21">
        <x:v>0.81157345269243741</x:v>
      </x:c>
      <x:c r="M1512" s="22">
        <x:v>0.94249515135076933</x:v>
      </x:c>
      <x:c r="N1512" s="22">
        <x:v>1.1297567145840284</x:v>
      </x:c>
      <x:c r="O1512" s="13">
        <x:v>1.9143847842996928</x:v>
      </x:c>
      <x:c r="P1512" s="26" t="n">
        <x:v>1.7662</x:v>
      </x:c>
      <x:c r="Q1512" s="26" t="n">
        <x:v>3.449</x:v>
      </x:c>
    </x:row>
    <x:row r="1513">
      <x:c r="A1513" s="9">
        <x:v>46111</x:v>
      </x:c>
      <x:c r="B1513" s="8">
        <x:v>227.37875997545001</x:v>
      </x:c>
      <x:c r="C1513" s="8">
        <x:v>233.74844479569001</x:v>
      </x:c>
      <x:c r="D1513" s="8">
        <x:v>237.07692307692</x:v>
      </x:c>
      <x:c r="E1513" s="8">
        <x:v>473.22265625</x:v>
      </x:c>
      <x:c r="F1513" s="23">
        <x:v>3.9285669602451505</x:v>
      </x:c>
      <x:c r="G1513" s="18">
        <x:v>0.62100383631714007</x:v>
      </x:c>
      <x:c r="H1513" s="18">
        <x:v>0.52940665450438995</x:v>
      </x:c>
      <x:c r="I1513" s="18">
        <x:v>1.0067098011023001</x:v>
      </x:c>
      <x:c r="J1513" s="18">
        <x:v>1.2186183376382</x:v>
      </x:c>
      <x:c r="K1513" s="21">
        <x:v>0.95280674035163515</x:v>
      </x:c>
      <x:c r="L1513" s="21">
        <x:v>0.84274546445285936</x:v>
      </x:c>
      <x:c r="M1513" s="22">
        <x:v>0.97620933009433219</x:v>
      </x:c>
      <x:c r="N1513" s="22">
        <x:v>1.1675781099366853</x:v>
      </x:c>
      <x:c r="O1513" s="13">
        <x:v>1.9211236682989525</x:v>
      </x:c>
      <x:c r="P1513" s="26" t="n">
        <x:v>1.768</x:v>
      </x:c>
      <x:c r="Q1513" s="26" t="n">
        <x:v>3.4995</x:v>
      </x:c>
    </x:row>
    <x:row r="1514">
      <x:c r="A1514" s="9">
        <x:v>46112</x:v>
      </x:c>
      <x:c r="B1514" s="8">
        <x:v>220.62615101289001</x:v>
      </x:c>
      <x:c r="C1514" s="8">
        <x:v>224.88171236663001</x:v>
      </x:c>
      <x:c r="D1514" s="8">
        <x:v>227.69230769231001</x:v>
      </x:c>
      <x:c r="E1514" s="8">
        <x:v>462.841796875</x:v>
      </x:c>
      <x:c r="F1514" s="23">
        <x:v>3.8401049198670751</x:v>
      </x:c>
      <x:c r="G1514" s="18">
        <x:v>0.61836636828644997</x:v>
      </x:c>
      <x:c r="H1514" s="18">
        <x:v>0.52749543914516994</x:v>
      </x:c>
      <x:c r="I1514" s="18">
        <x:v>1.0156961418644002</x:v>
      </x:c>
      <x:c r="J1514" s="18">
        <x:v>1.2260758782679</x:v>
      </x:c>
      <x:c r="K1514" s="21">
        <x:v>0.96459335756766396</x:v>
      </x:c>
      <x:c r="L1514" s="21">
        <x:v>0.85365566856901109</x:v>
      </x:c>
      <x:c r="M1514" s="22">
        <x:v>0.98510325454815706</x:v>
      </x:c>
      <x:c r="N1514" s="22">
        <x:v>1.1780032381428671</x:v>
      </x:c>
      <x:c r="O1514" s="13">
        <x:v>1.893393514660463</x:v>
      </x:c>
      <x:c r="P1514" s="26" t="n">
        <x:v>1.768</x:v>
      </x:c>
      <x:c r="Q1514" s="26" t="n">
        <x:v>3.5357</x:v>
      </x:c>
    </x:row>
    <x:row r="1515">
      <x:c r="A1515" s="9">
        <x:v>46113</x:v>
      </x:c>
      <x:c r="B1515" s="8">
        <x:v>233.14917127071999</x:v>
      </x:c>
      <x:c r="C1515" s="8">
        <x:v>233.92230229284999</x:v>
      </x:c>
      <x:c r="D1515" s="8">
        <x:v>237.53846153846001</x:v>
      </x:c>
      <x:c r="E1515" s="8">
        <x:v>479.130859375</x:v>
      </x:c>
      <x:c r="F1515" s="23">
        <x:v>3.959351986192575</x:v>
      </x:c>
      <x:c r="G1515" s="18">
        <x:v>0.60925511508951002</x:v>
      </x:c>
      <x:c r="H1515" s="18">
        <x:v>0.51507253931022001</x:v>
      </x:c>
      <x:c r="I1515" s="18">
        <x:v>0.97771387491013995</x:v>
      </x:c>
      <x:c r="J1515" s="18">
        <x:v>1.1920508491450001</x:v>
      </x:c>
      <x:c r="K1515" s="21">
        <x:v>0.93265162491222608</x:v>
      </x:c>
      <x:c r="L1515" s="21">
        <x:v>0.81864710151499831</x:v>
      </x:c>
      <x:c r="M1515" s="22">
        <x:v>0.95066515172114463</x:v>
      </x:c>
      <x:c r="N1515" s="22">
        <x:v>1.1510918606804652</x:v>
      </x:c>
      <x:c r="O1515" s="13">
        <x:v>1.9300080145620344</x:v>
      </x:c>
      <x:c r="P1515" s="26" t="n">
        <x:v>1.7673</x:v>
      </x:c>
      <x:c r="Q1515" s="26" t="n">
        <x:v>3.6335</x:v>
      </x:c>
    </x:row>
    <x:row r="1516">
      <x:c r="A1516" s="9">
        <x:v>46114</x:v>
      </x:c>
      <x:c r="B1516" s="8">
        <x:v>226.70349907919001</x:v>
      </x:c>
      <x:c r="C1516" s="8">
        <x:v>229.11224482974001</x:v>
      </x:c>
      <x:c r="D1516" s="8">
        <x:v>228.23076923076999</x:v>
      </x:c>
      <x:c r="E1516" s="8">
        <x:v>473.06640625</x:v>
      </x:c>
      <x:c r="F1516" s="23">
        <x:v>3.8927822984742502</x:v>
      </x:c>
      <x:c r="G1516" s="18">
        <x:v>0.63770780051150999</x:v>
      </x:c>
      <x:c r="H1516" s="18">
        <x:v>0.54130831378680999</x:v>
      </x:c>
      <x:c r="I1516" s="18">
        <x:v>1.0152168703571001</x:v>
      </x:c>
      <x:c r="J1516" s="18">
        <x:v>1.2326944455613</x:v>
      </x:c>
      <x:c r="K1516" s="21">
        <x:v>0.96565415311710634</x:v>
      </x:c>
      <x:c r="L1516" s="21">
        <x:v>0.85461480739241158</x:v>
      </x:c>
      <x:c r="M1516" s="22">
        <x:v>0.99037755858472321</x:v>
      </x:c>
      <x:c r="N1516" s="22">
        <x:v>1.202490167185315</x:v>
      </x:c>
      <x:c r="O1516" s="13">
        <x:v>1.9007723420056193</x:v>
      </x:c>
      <x:c r="P1516" s="26" t="n">
        <x:v>1.7674</x:v>
      </x:c>
      <x:c r="Q1516" s="26" t="n">
        <x:v>3.5672</x:v>
      </x:c>
    </x:row>
    <x:row r="1517">
      <x:c r="A1517" s="9">
        <x:v>46115</x:v>
      </x:c>
      <x:c r="B1517" s="8">
        <x:v>231.49171270718</x:v>
      </x:c>
      <x:c r="C1517" s="8">
        <x:v>239.31188475028</x:v>
      </x:c>
      <x:c r="D1517" s="8">
        <x:v>238.53846153846001</x:v>
      </x:c>
      <x:c r="E1517" s="8">
        <x:v>474.033203125</x:v>
      </x:c>
      <x:c r="F1517" s="23">
        <x:v>3.9584381553023</x:v>
      </x:c>
      <x:c r="G1517" s="18">
        <x:v>0.61908567774936007</x:v>
      </x:c>
      <x:c r="H1517" s="18">
        <x:v>0.52349926157588</x:v>
      </x:c>
      <x:c r="I1517" s="18">
        <x:v>0.98202731847592006</x:v>
      </x:c>
      <x:c r="J1517" s="18">
        <x:v>1.1895339291361999</x:v>
      </x:c>
      <x:c r="K1517" s="21">
        <x:v>0.93477321601111152</x:v>
      </x:c>
      <x:c r="L1517" s="21">
        <x:v>0.8288379515136024</x:v>
      </x:c>
      <x:c r="M1517" s="22">
        <x:v>0.96266160796118672</x:v>
      </x:c>
      <x:c r="N1517" s="22">
        <x:v>1.1657597736216943</x:v>
      </x:c>
      <x:c r="O1517" s="13">
        <x:v>1.8766282434894253</x:v>
      </x:c>
      <x:c r="P1517" s="26" t="n">
        <x:v>1.7684</x:v>
      </x:c>
      <x:c r="Q1517" s="26" t="n">
        <x:v>3.5888</x:v>
      </x:c>
    </x:row>
    <x:row r="1518">
      <x:c r="A1518" s="9">
        <x:v>46119</x:v>
      </x:c>
      <x:c r="B1518" s="8">
        <x:v>231.73726212400001</x:v>
      </x:c>
      <x:c r="C1518" s="8">
        <x:v>239.83345724176999</x:v>
      </x:c>
      <x:c r="D1518" s="8">
        <x:v>237.23076923076999</x:v>
      </x:c>
      <x:c r="E1518" s="8">
        <x:v>474.5703125</x:v>
      </x:c>
      <x:c r="F1518" s="23">
        <x:v>3.9584295027413496</x:v>
      </x:c>
      <x:c r="G1518" s="18">
        <x:v>0.60469948849105004</x:v>
      </x:c>
      <x:c r="H1518" s="18">
        <x:v>0.51020762748674997</x:v>
      </x:c>
      <x:c r="I1518" s="18">
        <x:v>0.96501317996644997</x:v>
      </x:c>
      <x:c r="J1518" s="18">
        <x:v>1.1662291146683998</x:v>
      </x:c>
      <x:c r="K1518" s="21">
        <x:v>0.90212428632271169</x:v>
      </x:c>
      <x:c r="L1518" s="21">
        <x:v>0.80797668210469942</x:v>
      </x:c>
      <x:c r="M1518" s="22">
        <x:v>0.93029185965831873</x:v>
      </x:c>
      <x:c r="N1518" s="22">
        <x:v>1.1264837092170241</x:v>
      </x:c>
      <x:c r="O1518" s="13">
        <x:v>1.8921260725968649</x:v>
      </x:c>
      <x:c r="P1518" s="26" t="n">
        <x:v>1.7695</x:v>
      </x:c>
      <x:c r="Q1518" s="26" t="n">
        <x:v>3.5676</x:v>
      </x:c>
    </x:row>
    <x:row r="1519">
      <x:c r="A1519" s="9">
        <x:v>46120</x:v>
      </x:c>
      <x:c r="B1519" s="8">
        <x:v>251.99508901166001</x:v>
      </x:c>
      <x:c r="C1519" s="8">
        <x:v>258.43620959137002</x:v>
      </x:c>
      <x:c r="D1519" s="8">
        <x:v>265.69230769231001</x:v>
      </x:c>
      <x:c r="E1519" s="8">
        <x:v>513.53515625</x:v>
      </x:c>
      <x:c r="F1519" s="23">
        <x:v>4.2241469063633499</x:v>
      </x:c>
      <x:c r="G1519" s="18">
        <x:v>0.60469948849105004</x:v>
      </x:c>
      <x:c r="H1519" s="18">
        <x:v>0.51203196942054996</x:v>
      </x:c>
      <x:c r="I1519" s="18">
        <x:v>0.97292115983705008</x:v>
      </x:c>
      <x:c r="J1519" s="18">
        <x:v>1.1762035753069</x:v>
      </x:c>
      <x:c r="K1519" s="21">
        <x:v>0.92935137209173813</x:v>
      </x:c>
      <x:c r="L1519" s="21">
        <x:v>0.82895784386651705</x:v>
      </x:c>
      <x:c r="M1519" s="22">
        <x:v>0.95738730392461013</x:v>
      </x:c>
      <x:c r="N1519" s="22">
        <x:v>1.1554558678365048</x:v>
      </x:c>
      <x:c r="O1519" s="13">
        <x:v>1.9756766305313755</x:v>
      </x:c>
      <x:c r="P1519" s="26" t="n">
        <x:v>1.7704</x:v>
      </x:c>
      <x:c r="Q1519" s="26" t="n">
        <x:v>3.6762</x:v>
      </x:c>
    </x:row>
    <x:row r="1520">
      <x:c r="A1520" s="9">
        <x:v>46121</x:v>
      </x:c>
      <x:c r="B1520" s="8">
        <x:v>256.41497851443</x:v>
      </x:c>
      <x:c r="C1520" s="8">
        <x:v>261.85540706582998</x:v>
      </x:c>
      <x:c r="D1520" s="8">
        <x:v>269.30769230768999</x:v>
      </x:c>
      <x:c r="E1520" s="8">
        <x:v>514.47265625</x:v>
      </x:c>
      <x:c r="F1520" s="23">
        <x:v>4.2551268353448748</x:v>
      </x:c>
      <x:c r="G1520" s="18">
        <x:v>0.66671994884910002</x:v>
      </x:c>
      <x:c r="H1520" s="18">
        <x:v>0.56389540439579999</x:v>
      </x:c>
      <x:c r="I1520" s="18">
        <x:v>1.0676971004073998</x:v>
      </x:c>
      <x:c r="J1520" s="18">
        <x:v>1.2840582566328</x:v>
      </x:c>
      <x:c r="K1520" s="21">
        <x:v>1.0072609118896874</x:v>
      </x:c>
      <x:c r="L1520" s="21">
        <x:v>0.90820668914975844</x:v>
      </x:c>
      <x:c r="M1520" s="22">
        <x:v>1.0500495866063111</x:v>
      </x:c>
      <x:c r="N1520" s="22">
        <x:v>1.2575251463201473</x:v>
      </x:c>
      <x:c r="O1520" s="13">
        <x:v>1.9654539503458104</x:v>
      </x:c>
      <x:c r="P1520" s="26" t="n">
        <x:v>1.7701</x:v>
      </x:c>
      <x:c r="Q1520" s="26" t="n">
        <x:v>3.5964</x:v>
      </x:c>
    </x:row>
    <x:row r="1521">
      <x:c r="A1521" s="9">
        <x:v>46122</x:v>
      </x:c>
      <x:c r="B1521" s="8">
        <x:v>267.09637814609999</x:v>
      </x:c>
      <x:c r="C1521" s="8">
        <x:v>272.11299948354002</x:v>
      </x:c>
      <x:c r="D1521" s="8">
        <x:v>284.46153846153999</x:v>
      </x:c>
      <x:c r="E1521" s="8">
        <x:v>537.34375</x:v>
      </x:c>
      <x:c r="F1521" s="23">
        <x:v>4.4025366652279505</x:v>
      </x:c>
      <x:c r="G1521" s="18">
        <x:v>0.65105498721228006</x:v>
      </x:c>
      <x:c r="H1521" s="18">
        <x:v>0.55711927721309995</x:v>
      </x:c>
      <x:c r="I1521" s="18">
        <x:v>1.0606278456745999</x:v>
      </x:c>
      <x:c r="J1521" s="18">
        <x:v>1.2748295501653</x:v>
      </x:c>
      <x:c r="K1521" s="21">
        <x:v>0.99335270357477401</x:v>
      </x:c>
      <x:c r="L1521" s="21">
        <x:v>0.90532927267956831</x:v>
      </x:c>
      <x:c r="M1521" s="22">
        <x:v>1.0434308521290498</x:v>
      </x:c>
      <x:c r="N1521" s="22">
        <x:v>1.2378871141178123</x:v>
      </x:c>
      <x:c r="O1521" s="13">
        <x:v>1.984868898628287</x:v>
      </x:c>
      <x:c r="P1521" s="26" t="n">
        <x:v>1.7715</x:v>
      </x:c>
      <x:c r="Q1521" s="26" t="n">
        <x:v>3.6332</x:v>
      </x:c>
    </x:row>
    <x:row r="1522">
      <x:c r="A1522" s="9">
        <x:v>46125</x:v>
      </x:c>
      <x:c r="B1522" s="8">
        <x:v>266.17556783303002</x:v>
      </x:c>
      <x:c r="C1522" s="8">
        <x:v>274.14133696367998</x:v>
      </x:c>
      <x:c r="D1522" s="8">
        <x:v>293.92307692307998</x:v>
      </x:c>
      <x:c r="E1522" s="8">
        <x:v>538.740234375</x:v>
      </x:c>
      <x:c r="F1522" s="23">
        <x:v>4.4324505402369745</x:v>
      </x:c>
      <x:c r="G1522" s="18">
        <x:v>0.67359335038363</x:v>
      </x:c>
      <x:c r="H1522" s="18">
        <x:v>0.57805577273912001</x:v>
      </x:c>
      <x:c r="I1522" s="18">
        <x:v>1.0811167026120001</x:v>
      </x:c>
      <x:c r="J1522" s="18">
        <x:v>1.2939394980287999</x:v>
      </x:c>
      <x:c r="K1522" s="21">
        <x:v>1.0070251795453671</x:v>
      </x:c>
      <x:c r="L1522" s="21">
        <x:v>0.91803786208958327</x:v>
      </x:c>
      <x:c r="M1522" s="22">
        <x:v>1.0600811060484125</x:v>
      </x:c>
      <x:c r="N1522" s="22">
        <x:v>1.2671017175793819</x:v>
      </x:c>
      <x:c r="O1522" s="13">
        <x:v>1.9864283176321642</x:v>
      </x:c>
      <x:c r="P1522" s="26" t="n">
        <x:v>1.773</x:v>
      </x:c>
      <x:c r="Q1522" s="26" t="n">
        <x:v>3.6155</x:v>
      </x:c>
    </x:row>
    <x:row r="1523">
      <x:c r="A1523" s="9">
        <x:v>46126</x:v>
      </x:c>
      <x:c r="B1523" s="8">
        <x:v>274.58563535911998</x:v>
      </x:c>
      <x:c r="C1523" s="8">
        <x:v>281.15358940976</x:v>
      </x:c>
      <x:c r="D1523" s="8">
        <x:v>303.15384615385</x:v>
      </x:c>
      <x:c r="E1523" s="8">
        <x:v>560.673828125</x:v>
      </x:c>
      <x:c r="F1523" s="23">
        <x:v>4.5489172476193254</x:v>
      </x:c>
      <x:c r="G1523" s="18">
        <x:v>0.67215473145779991</x:v>
      </x:c>
      <x:c r="H1523" s="18">
        <x:v>0.57883763356788998</x:v>
      </x:c>
      <x:c r="I1523" s="18">
        <x:v>1.0799185238438</x:v>
      </x:c>
      <x:c r="J1523" s="18">
        <x:v>1.2860158611098</x:v>
      </x:c>
      <x:c r="K1523" s="21">
        <x:v>1.0104432985380152</x:v>
      </x:c>
      <x:c r="L1523" s="21">
        <x:v>0.92547118797092365</x:v>
      </x:c>
      <x:c r="M1523" s="22">
        <x:v>1.0621494605725572</x:v>
      </x:c>
      <x:c r="N1523" s="22">
        <x:v>1.2764358439965275</x:v>
      </x:c>
      <x:c r="O1523" s="13">
        <x:v>2.0129888308042712</x:v>
      </x:c>
      <x:c r="P1523" s="26" t="n">
        <x:v>1.7735</x:v>
      </x:c>
      <x:c r="Q1523" s="26" t="n">
        <x:v>3.6362</x:v>
      </x:c>
    </x:row>
    <x:row r="1524">
      <x:c r="A1524" s="9">
        <x:v>46127</x:v>
      </x:c>
      <x:c r="B1524" s="8">
        <x:v>269.73603437691997</x:v>
      </x:c>
      <x:c r="C1524" s="8">
        <x:v>277.96620193529998</x:v>
      </x:c>
      <x:c r="D1524" s="8">
        <x:v>297.92307692307998</x:v>
      </x:c>
      <x:c r="E1524" s="8">
        <x:v>544.482421875</x:v>
      </x:c>
      <x:c r="F1524" s="23">
        <x:v>4.4752693377757495</x:v>
      </x:c>
      <x:c r="G1524" s="18">
        <x:v>0.69429347826086996</x:v>
      </x:c>
      <x:c r="H1524" s="18">
        <x:v>0.59960038224307</x:v>
      </x:c>
      <x:c r="I1524" s="18">
        <x:v>1.104001917086</x:v>
      </x:c>
      <x:c r="J1524" s="18">
        <x:v>1.3236764412279001</x:v>
      </x:c>
      <x:c r="K1524" s="21">
        <x:v>1.0330736035927903</x:v>
      </x:c>
      <x:c r="L1524" s="21">
        <x:v>0.95268675208482811</x:v>
      </x:c>
      <x:c r="M1524" s="22">
        <x:v>1.0886243984816546</x:v>
      </x:c>
      <x:c r="N1524" s="22">
        <x:v>1.3079536734570576</x:v>
      </x:c>
      <x:c r="O1524" s="13">
        <x:v>2.0038220601079946</x:v>
      </x:c>
      <x:c r="P1524" s="26" t="n">
        <x:v>1.774</x:v>
      </x:c>
      <x:c r="Q1524" s="26" t="n">
        <x:v>3.6611</x:v>
      </x:c>
    </x:row>
    <x:row r="1525">
      <x:c r="A1525" s="9">
        <x:v>46128</x:v>
      </x:c>
      <x:c r="B1525" s="8">
        <x:v>278.75997544505998</x:v>
      </x:c>
      <x:c r="C1525" s="8">
        <x:v>287.64426935867999</x:v>
      </x:c>
      <x:c r="D1525" s="8">
        <x:v>306.76923076922998</x:v>
      </x:c>
      <x:c r="E1525" s="8">
        <x:v>565.498046875</x:v>
      </x:c>
      <x:c r="F1525" s="23">
        <x:v>4.5966788061199253</x:v>
      </x:c>
      <x:c r="G1525" s="18">
        <x:v>0.68933823529411997</x:v>
      </x:c>
      <x:c r="H1525" s="18">
        <x:v>0.59586482495005</x:v>
      </x:c>
      <x:c r="I1525" s="18">
        <x:v>1.0923795830337999</x:v>
      </x:c>
      <x:c r="J1525" s="18">
        <x:v>1.3128630073303</x:v>
      </x:c>
      <x:c r="K1525" s="21">
        <x:v>1.0242336406807691</x:v>
      </x:c>
      <x:c r="L1525" s="21">
        <x:v>0.94309536385085657</x:v>
      </x:c>
      <x:c r="M1525" s="22">
        <x:v>1.0774552840512559</x:v>
      </x:c>
      <x:c r="N1525" s="22">
        <x:v>1.2953465416728043</x:v>
      </x:c>
      <x:c r="O1525" s="13">
        <x:v>2.0384661943302977</x:v>
      </x:c>
      <x:c r="P1525" s="26" t="n">
        <x:v>1.7737</x:v>
      </x:c>
      <x:c r="Q1525" s="26" t="n">
        <x:v>3.6711</x:v>
      </x:c>
    </x:row>
    <x:row r="1526">
      <x:c r="A1526" s="9">
        <x:v>46129</x:v>
      </x:c>
      <x:c r="B1526" s="8">
        <x:v>294.78207489256999</x:v>
      </x:c>
      <x:c r="C1526" s="8">
        <x:v>303.11758673099001</x:v>
      </x:c>
      <x:c r="D1526" s="8">
        <x:v>327.15384615385</x:v>
      </x:c>
      <x:c r="E1526" s="8">
        <x:v>578.759765625</x:v>
      </x:c>
      <x:c r="F1526" s="23">
        <x:v>4.7595331835060248</x:v>
      </x:c>
      <x:c r="G1526" s="18">
        <x:v>0.70780051150895007</x:v>
      </x:c>
      <x:c r="H1526" s="18">
        <x:v>0.61593258622186997</x:v>
      </x:c>
      <x:c r="I1526" s="18">
        <x:v>1.1286843997123999</x:v>
      </x:c>
      <x:c r="J1526" s="18">
        <x:v>1.3556506467086</x:v>
      </x:c>
      <x:c r="K1526" s="21">
        <x:v>1.0571183027134889</x:v>
      </x:c>
      <x:c r="L1526" s="21">
        <x:v>0.97570608384637403</x:v>
      </x:c>
      <x:c r="M1526" s="22">
        <x:v>1.1213043999630727</x:v>
      </x:c>
      <x:c r="N1526" s="22">
        <x:v>1.3455326239676269</x:v>
      </x:c>
      <x:c r="O1526" s="13">
        <x:v>2.0473219724175715</x:v>
      </x:c>
      <x:c r="P1526" s="26" t="n">
        <x:v>1.7761</x:v>
      </x:c>
      <x:c r="Q1526" s="26" t="n">
        <x:v>3.6524</x:v>
      </x:c>
    </x:row>
    <x:row r="1527">
      <x:c r="A1527" s="9">
        <x:v>46132</x:v>
      </x:c>
      <x:c r="B1527" s="8">
        <x:v>295.02762430938998</x:v>
      </x:c>
      <x:c r="C1527" s="8">
        <x:v>301.72672674234002</x:v>
      </x:c>
      <x:c r="D1527" s="8">
        <x:v>325.46153846153999</x:v>
      </x:c>
      <x:c r="E1527" s="8">
        <x:v>589.453125</x:v>
      </x:c>
      <x:c r="F1527" s="23">
        <x:v>4.7791725362831752</x:v>
      </x:c>
      <x:c r="G1527" s="18">
        <x:v>0.70292519181586</x:v>
      </x:c>
      <x:c r="H1527" s="18">
        <x:v>0.61636695334896996</x:v>
      </x:c>
      <x:c r="I1527" s="18">
        <x:v>1.1399472801342001</x:v>
      </x:c>
      <x:c r="J1527" s="18">
        <x:v>1.3637607221896</x:v>
      </x:c>
      <x:c r="K1527" s="21">
        <x:v>1.0698478493068002</x:v>
      </x:c>
      <x:c r="L1527" s="21">
        <x:v>0.98769531913884112</x:v>
      </x:c>
      <x:c r="M1527" s="22">
        <x:v>1.1309222485003581</x:v>
      </x:c>
      <x:c r="N1527" s="22">
        <x:v>1.3671102149059449</x:v>
      </x:c>
      <x:c r="O1527" s="13">
        <x:v>2.0619189364960793</x:v>
      </x:c>
      <x:c r="P1527" s="26" t="n">
        <x:v>1.7764</x:v>
      </x:c>
      <x:c r="Q1527" s="26" t="n">
        <x:v>3.6563</x:v>
      </x:c>
    </x:row>
    <x:row r="1528">
      <x:c r="A1528" s="9">
        <x:v>46133</x:v>
      </x:c>
      <x:c r="B1528" s="8">
        <x:v>298.52670349907999</x:v>
      </x:c>
      <x:c r="C1528" s="8">
        <x:v>307.34811919409998</x:v>
      </x:c>
      <x:c r="D1528" s="8">
        <x:v>332.23076923077002</x:v>
      </x:c>
      <x:c r="E1528" s="8">
        <x:v>594.609375</x:v>
      </x:c>
      <x:c r="F1528" s="23">
        <x:v>4.8317874173098749</x:v>
      </x:c>
      <x:c r="G1528" s="18">
        <x:v>0.71115728900256003</x:v>
      </x:c>
      <x:c r="H1528" s="18">
        <x:v>0.62461992876379002</x:v>
      </x:c>
      <x:c r="I1528" s="18">
        <x:v>1.1607955907020999</x:v>
      </x:c>
      <x:c r="J1528" s="18">
        <x:v>1.3816588196699999</x:v>
      </x:c>
      <x:c r="K1528" s="21">
        <x:v>1.0862312472370799</x:v>
      </x:c>
      <x:c r="L1528" s="21">
        <x:v>0.9981259538432985</x:v>
      </x:c>
      <x:c r="M1528" s="22">
        <x:v>1.1474690846935371</x:v>
      </x:c>
      <x:c r="N1528" s="22">
        <x:v>1.3852935780562667</x:v>
      </x:c>
      <x:c r="O1528" s="13">
        <x:v>2.0619788408731163</x:v>
      </x:c>
      <x:c r="P1528" s="26" t="n">
        <x:v>1.7779</x:v>
      </x:c>
      <x:c r="Q1528" s="26" t="n">
        <x:v>3.6441</x:v>
      </x:c>
    </x:row>
    <x:row r="1529">
      <x:c r="A1529" s="9">
        <x:v>46134</x:v>
      </x:c>
      <x:c r="B1529" s="8">
        <x:v>316.32903621854001</x:v>
      </x:c>
      <x:c r="C1529" s="8">
        <x:v>323.28505656639999</x:v>
      </x:c>
      <x:c r="D1529" s="8">
        <x:v>350</x:v>
      </x:c>
      <x:c r="E1529" s="8">
        <x:v>611.279296875</x:v>
      </x:c>
      <x:c r="F1529" s="23">
        <x:v>5.0022334741498504</x:v>
      </x:c>
      <x:c r="G1529" s="18">
        <x:v>0.71819053708439995</x:v>
      </x:c>
      <x:c r="H1529" s="18">
        <x:v>0.63017982799062</x:v>
      </x:c>
      <x:c r="I1529" s="18">
        <x:v>1.1625928588545</x:v>
      </x:c>
      <x:c r="J1529" s="18">
        <x:v>1.3840825203591998</x:v>
      </x:c>
      <x:c r="K1529" s="21">
        <x:v>1.0856419163762787</x:v>
      </x:c>
      <x:c r="L1529" s="21">
        <x:v>0.99524853737309615</x:v>
      </x:c>
      <x:c r="M1529" s="22">
        <x:v>1.1440562997287071</x:v>
      </x:c>
      <x:c r="N1529" s="22">
        <x:v>1.3758382292181284</x:v>
      </x:c>
      <x:c r="O1529" s="13">
        <x:v>2.083964204874369</x:v>
      </x:c>
      <x:c r="P1529" s="26" t="n">
        <x:v>1.7793</x:v>
      </x:c>
      <x:c r="Q1529" s="26" t="n">
        <x:v>3.6378</x:v>
      </x:c>
    </x:row>
    <x:row r="1530">
      <x:c r="A1530" s="9">
        <x:v>46135</x:v>
      </x:c>
      <x:c r="B1530" s="8">
        <x:v>309.20810313075998</x:v>
      </x:c>
      <x:c r="C1530" s="8">
        <x:v>316.04099412598998</x:v>
      </x:c>
      <x:c r="D1530" s="8">
        <x:v>339.38461538462002</x:v>
      </x:c>
      <x:c r="E1530" s="8">
        <x:v>605.78125</x:v>
      </x:c>
      <x:c r="F1530" s="23">
        <x:v>4.9260374066034256</x:v>
      </x:c>
      <x:c r="G1530" s="18">
        <x:v>0.72690217391304002</x:v>
      </x:c>
      <x:c r="H1530" s="18">
        <x:v>0.6456432977152301</x:v>
      </x:c>
      <x:c r="I1530" s="18">
        <x:v>1.185837526959</x:v>
      </x:c>
      <x:c r="J1530" s="18">
        <x:v>1.4121415169629001</x:v>
      </x:c>
      <x:c r="K1530" s="21">
        <x:v>1.1093330169804965</x:v>
      </x:c>
      <x:c r="L1530" s="21">
        <x:v>1.0245022714867291</x:v>
      </x:c>
      <x:c r="M1530" s="22">
        <x:v>1.1641193386129514</x:v>
      </x:c>
      <x:c r="N1530" s="22">
        <x:v>1.4032344963646035</x:v>
      </x:c>
      <x:c r="O1530" s="13">
        <x:v>2.0604854250549107</x:v>
      </x:c>
      <x:c r="P1530" s="26" t="n">
        <x:v>1.778</x:v>
      </x:c>
      <x:c r="Q1530" s="26" t="n">
        <x:v>3.5992</x:v>
      </x:c>
    </x:row>
    <x:row r="1531">
      <x:c r="A1531" s="9">
        <x:v>46136</x:v>
      </x:c>
      <x:c r="B1531" s="8">
        <x:v>300.61387354204999</x:v>
      </x:c>
      <x:c r="C1531" s="8">
        <x:v>310.82526916571999</x:v>
      </x:c>
      <x:c r="D1531" s="8">
        <x:v>329.76923076922998</x:v>
      </x:c>
      <x:c r="E1531" s="8">
        <x:v>596.30859375</x:v>
      </x:c>
      <x:c r="F1531" s="23">
        <x:v>4.8437924180674994</x:v>
      </x:c>
      <x:c r="G1531" s="18">
        <x:v>0.71779092071611006</x:v>
      </x:c>
      <x:c r="H1531" s="18">
        <x:v>0.63851967683085997</x:v>
      </x:c>
      <x:c r="I1531" s="18">
        <x:v>1.163671219746</x:v>
      </x:c>
      <x:c r="J1531" s="18">
        <x:v>1.3892095795421</x:v>
      </x:c>
      <x:c r="K1531" s="21">
        <x:v>1.0826952620722712</x:v>
      </x:c>
      <x:c r="L1531" s="21">
        <x:v>0.99692703031404473</x:v>
      </x:c>
      <x:c r="M1531" s="22">
        <x:v>1.1312325016789595</x:v>
      </x:c>
      <x:c r="N1531" s="22">
        <x:v>1.3638372095389406</x:v>
      </x:c>
      <x:c r="O1531" s="13">
        <x:v>2.0527045505638286</x:v>
      </x:c>
      <x:c r="P1531" s="26" t="n">
        <x:v>1.7767</x:v>
      </x:c>
      <x:c r="Q1531" s="26" t="n">
        <x:v>3.5841</x:v>
      </x:c>
    </x:row>
    <x:row r="1532">
      <x:c r="A1532" s="9">
        <x:v>46139</x:v>
      </x:c>
      <x:c r="B1532" s="8">
        <x:v>304.60405156538002</x:v>
      </x:c>
      <x:c r="C1532" s="8">
        <x:v>315.51942162883</x:v>
      </x:c>
      <x:c r="D1532" s="8">
        <x:v>339.15384615385</x:v>
      </x:c>
      <x:c r="E1532" s="8">
        <x:v>606.435546875</x:v>
      </x:c>
      <x:c r="F1532" s="23">
        <x:v>4.9142821655576494</x:v>
      </x:c>
      <x:c r="G1532" s="18">
        <x:v>0.7133951406649599</x:v>
      </x:c>
      <x:c r="H1532" s="18">
        <x:v>0.63217791677526003</x:v>
      </x:c>
      <x:c r="I1532" s="18">
        <x:v>1.1548046968607999</x:v>
      </x:c>
      <x:c r="J1532" s="18">
        <x:v>1.3807266270912999</x:v>
      </x:c>
      <x:c r="K1532" s="21">
        <x:v>1.0764483549477761</x:v>
      </x:c>
      <x:c r="L1532" s="21">
        <x:v>0.98385876384525028</x:v>
      </x:c>
      <x:c r="M1532" s="22">
        <x:v>1.1209941467844708</x:v>
      </x:c>
      <x:c r="N1532" s="22">
        <x:v>1.359230757540812</x:v>
      </x:c>
      <x:c r="O1532" s="13">
        <x:v>2.0661899689542933</x:v>
      </x:c>
      <x:c r="P1532" s="26" t="n">
        <x:v>1.7755</x:v>
      </x:c>
      <x:c r="Q1532" s="26" t="n">
        <x:v>3.5974</x:v>
      </x:c>
    </x:row>
    <x:row r="1533">
      <x:c r="A1533" s="9">
        <x:v>46140</x:v>
      </x:c>
      <x:c r="B1533" s="8">
        <x:v>297.605893186</x:v>
      </x:c>
      <x:c r="C1533" s="8">
        <x:v>310.24574417140002</x:v>
      </x:c>
      <x:c r="D1533" s="8">
        <x:v>329.38461538462002</x:v>
      </x:c>
      <x:c r="E1533" s="8">
        <x:v>591.982421875</x:v>
      </x:c>
      <x:c r="F1533" s="23">
        <x:v>4.8230466865425505</x:v>
      </x:c>
      <x:c r="G1533" s="18">
        <x:v>0.71379475703325002</x:v>
      </x:c>
      <x:c r="H1533" s="18">
        <x:v>0.63348101815655</x:v>
      </x:c>
      <x:c r="I1533" s="18">
        <x:v>1.1730170141384999</x:v>
      </x:c>
      <x:c r="J1533" s="18">
        <x:v>1.3995569171503999</x:v>
      </x:c>
      <x:c r="K1533" s="21">
        <x:v>1.0882349721638049</x:v>
      </x:c>
      <x:c r="L1533" s="21">
        <x:v>0.99512864502018172</x:v>
      </x:c>
      <x:c r="M1533" s="22">
        <x:v>1.1504681987535297</x:v>
      </x:c>
      <x:c r="N1533" s="22">
        <x:v>1.3758382292181284</x:v>
      </x:c>
      <x:c r="O1533" s="13">
        <x:v>2.0478131440096305</x:v>
      </x:c>
      <x:c r="P1533" s="26" t="n">
        <x:v>1.7766</x:v>
      </x:c>
      <x:c r="Q1533" s="26" t="n">
        <x:v>3.542</x:v>
      </x:c>
    </x:row>
    <x:row r="1534">
      <x:c r="A1534" s="9">
        <x:v>46141</x:v>
      </x:c>
      <x:c r="B1534" s="8">
        <x:v>296.43953345610998</x:v>
      </x:c>
      <x:c r="C1534" s="8">
        <x:v>315.11375413167002</x:v>
      </x:c>
      <x:c r="D1534" s="8">
        <x:v>333.61538461537998</x:v>
      </x:c>
      <x:c r="E1534" s="8">
        <x:v>609.521484375</x:v>
      </x:c>
      <x:c r="F1534" s="23">
        <x:v>4.8867253914453999</x:v>
      </x:c>
      <x:c r="G1534" s="18">
        <x:v>0.71003836317136004</x:v>
      </x:c>
      <x:c r="H1534" s="18">
        <x:v>0.62931109373643002</x:v>
      </x:c>
      <x:c r="I1534" s="18">
        <x:v>1.1536065180924999</x:v>
      </x:c>
      <x:c r="J1534" s="18">
        <x:v>1.3777436108703001</x:v>
      </x:c>
      <x:c r="K1534" s="21">
        <x:v>1.0658403994533505</x:v>
      </x:c>
      <x:c r="L1534" s="21">
        <x:v>0.9701910356118344</x:v>
      </x:c>
      <x:c r="M1534" s="22">
        <x:v>1.1320598434886344</x:v>
      </x:c>
      <x:c r="N1534" s="22">
        <x:v>1.3437142876526358</x:v>
      </x:c>
      <x:c r="O1534" s="13">
        <x:v>2.0753900299632226</x:v>
      </x:c>
      <x:c r="P1534" s="26" t="n">
        <x:v>1.7779</x:v>
      </x:c>
      <x:c r="Q1534" s="26" t="n">
        <x:v>3.503</x:v>
      </x:c>
    </x:row>
    <x:row r="1535">
      <x:c r="A1535" s="9">
        <x:v>46142</x:v>
      </x:c>
      <x:c r="B1535" s="8">
        <x:v>294.65930018415997</x:v>
      </x:c>
      <x:c r="C1535" s="8">
        <x:v>318.59090410328997</x:v>
      </x:c>
      <x:c r="D1535" s="8">
        <x:v>338.61538461537998</x:v>
      </x:c>
      <x:c r="E1535" s="8">
        <x:v>606.8359375</x:v>
      </x:c>
      <x:c r="F1535" s="23">
        <x:v>4.8967538160070756</x:v>
      </x:c>
      <x:c r="G1535" s="18">
        <x:v>0.72858056265984994</x:v>
      </x:c>
      <x:c r="H1535" s="18">
        <x:v>0.64685952567109994</x:v>
      </x:c>
      <x:c r="I1535" s="18">
        <x:v>1.1811646297628</x:v>
      </x:c>
      <x:c r="J1535" s="18">
        <x:v>1.4121415169629001</x:v>
      </x:c>
      <x:c r="K1535" s="21">
        <x:v>1.0963677380428645</x:v>
      </x:c>
      <x:c r="L1535" s="21">
        <x:v>1.0032813250190582</x:v>
      </x:c>
      <x:c r="M1535" s="22">
        <x:v>1.153674148265992</x:v>
      </x:c>
      <x:c r="N1535" s="22">
        <x:v>1.3810507933212191</x:v>
      </x:c>
      <x:c r="O1535" s="13">
        <x:v>2.0825816536711588</x:v>
      </x:c>
      <x:c r="P1535" s="26" t="n">
        <x:v>1.7771</x:v>
      </x:c>
      <x:c r="Q1535" s="26" t="n">
        <x:v>3.5133</x:v>
      </x:c>
    </x:row>
    <x:row r="1536">
      <x:c r="A1536" s="11">
        <x:v>46148</x:v>
      </x:c>
      <x:c r="B1536" s="12">
        <x:v>301.35052179250999</x:v>
      </x:c>
      <x:c r="C1536" s="12">
        <x:v>329.42802151531998</x:v>
      </x:c>
      <x:c r="D1536" s="12">
        <x:v>345.46153846153999</x:v>
      </x:c>
      <x:c r="E1536" s="12">
        <x:v>620.380859375</x:v>
      </x:c>
      <x:c r="F1536" s="23">
        <x:v>4.9915523528609249</x:v>
      </x:c>
      <x:c r="G1536" s="18">
        <x:v>0.72666240409207006</x:v>
      </x:c>
      <x:c r="H1536" s="18">
        <x:v>0.64425332290852</x:v>
      </x:c>
      <x:c r="I1536" s="18">
        <x:v>1.1891924275101999</x:v>
      </x:c>
      <x:c r="J1536" s="18">
        <x:v>1.4054297304271</x:v>
      </x:c>
      <x:c r="K1536" s="21">
        <x:v>1.1040290392332834</x:v>
      </x:c>
      <x:c r="L1536" s="21">
        <x:v>1.0198264697226636</x:v>
      </x:c>
      <x:c r="M1536" s="22">
        <x:v>1.1731166807929285</x:v>
      </x:c>
      <x:c r="N1536" s="22">
        <x:v>1.3981431546825047</x:v>
      </x:c>
      <x:c r="O1536" s="13">
        <x:v>2.1234048964614454</x:v>
      </x:c>
      <x:c r="P1536" s="26" t="n">
        <x:v>1.7755</x:v>
      </x:c>
      <x:c r="Q1536" s="26" t="n">
        <x:v>3.5595</x:v>
      </x:c>
    </x:row>
    <x:row r="1537">
      <x:c r="A1537" s="9">
        <x:v>46149</x:v>
      </x:c>
      <x:c r="B1537" s="8">
        <x:v>319.03007980356</x:v>
      </x:c>
      <x:c r="C1537" s="8">
        <x:v>345.65472138478998</x:v>
      </x:c>
      <x:c r="D1537" s="8">
        <x:v>357.30769230768999</x:v>
      </x:c>
      <x:c r="E1537" s="8">
        <x:v>630.498046875</x:v>
      </x:c>
      <x:c r="F1537" s="23">
        <x:v>5.1312263509275997</x:v>
      </x:c>
      <x:c r="G1537" s="18">
        <x:v>0.75055946291560005</x:v>
      </x:c>
      <x:c r="H1537" s="18">
        <x:v>0.66692728694292003</x:v>
      </x:c>
      <x:c r="I1537" s="18">
        <x:v>1.2439491972202001</x:v>
      </x:c>
      <x:c r="J1537" s="18">
        <x:v>1.4696577991155999</x:v>
      </x:c>
      <x:c r="K1537" s="21">
        <x:v>1.1463429950388262</x:v>
      </x:c>
      <x:c r="L1537" s="21">
        <x:v>1.0622683626580169</x:v>
      </x:c>
      <x:c r="M1537" s="22">
        <x:v>1.2081752899772389</x:v>
      </x:c>
      <x:c r="N1537" s="22">
        <x:v>1.4393587778231587</x:v>
      </x:c>
      <x:c r="O1537" s="13">
        <x:v>2.1529326444029806</x:v>
      </x:c>
      <x:c r="P1537" s="26" t="n">
        <x:v>1.7759</x:v>
      </x:c>
      <x:c r="Q1537" s="26" t="n">
        <x:v>3.601</x:v>
      </x:c>
    </x:row>
    <x:row r="1538">
      <x:c r="A1538" s="9">
        <x:v>46150</x:v>
      </x:c>
      <x:c r="B1538" s="8">
        <x:v>324.86187845303999</x:v>
      </x:c>
      <x:c r="C1538" s="8">
        <x:v>344.66952889330003</x:v>
      </x:c>
      <x:c r="D1538" s="8">
        <x:v>354.23076923077002</x:v>
      </x:c>
      <x:c r="E1538" s="8">
        <x:v>625.703125</x:v>
      </x:c>
      <x:c r="F1538" s="23">
        <x:v>5.1236632539427749</x:v>
      </x:c>
      <x:c r="G1538" s="18">
        <x:v>0.7565537084399</x:v>
      </x:c>
      <x:c r="H1538" s="18">
        <x:v>0.67639649031361004</x:v>
      </x:c>
      <x:c r="I1538" s="18">
        <x:v>1.2743829379343001</x:v>
      </x:c>
      <x:c r="J1538" s="18">
        <x:v>1.5061997481701999</x:v>
      </x:c>
      <x:c r="K1538" s="21">
        <x:v>1.1766346012840203</x:v>
      </x:c>
      <x:c r="L1538" s="21">
        <x:v>1.0964376832415561</x:v>
      </x:c>
      <x:c r="M1538" s="22">
        <x:v>1.252644912246363</x:v>
      </x:c>
      <x:c r="N1538" s="22">
        <x:v>1.4842110735938969</x:v>
      </x:c>
      <x:c r="O1538" s="13">
        <x:v>2.1593798933299659</x:v>
      </x:c>
      <x:c r="P1538" s="26" t="n">
        <x:v>1.7762</x:v>
      </x:c>
      <x:c r="Q1538" s="26" t="n">
        <x:v>3.5797</x:v>
      </x:c>
    </x:row>
    <x:row r="1539">
      <x:c r="A1539" s="9">
        <x:v>46153</x:v>
      </x:c>
      <x:c r="B1539" s="8">
        <x:v>334.43830570902003</x:v>
      </x:c>
      <x:c r="C1539" s="8">
        <x:v>357.12931629398003</x:v>
      </x:c>
      <x:c r="D1539" s="8">
        <x:v>365.15384615385</x:v>
      </x:c>
      <x:c r="E1539" s="8">
        <x:v>647.861328125</x:v>
      </x:c>
      <x:c r="F1539" s="23">
        <x:v>5.2614569907046249</x:v>
      </x:c>
      <x:c r="G1539" s="18">
        <x:v>0.75167838874680004</x:v>
      </x:c>
      <x:c r="H1539" s="18">
        <x:v>0.66892537572755995</x:v>
      </x:c>
      <x:c r="I1539" s="18">
        <x:v>1.2774982027318</x:v>
      </x:c>
      <x:c r="J1539" s="18">
        <x:v>1.5097420800002002</x:v>
      </x:c>
      <x:c r="K1539" s="21">
        <x:v>1.1875961552949268</x:v>
      </x:c>
      <x:c r="L1539" s="21">
        <x:v>1.1007538079468535</x:v>
      </x:c>
      <x:c r="M1539" s="22">
        <x:v>1.2685712420822348</x:v>
      </x:c>
      <x:c r="N1539" s="22">
        <x:v>1.5102738941093516</x:v>
      </x:c>
      <x:c r="O1539" s="13">
        <x:v>2.1931952506161605</x:v>
      </x:c>
      <x:c r="P1539" s="26" t="n">
        <x:v>1.7774</x:v>
      </x:c>
      <x:c r="Q1539" s="26" t="n">
        <x:v>3.557</x:v>
      </x:c>
    </x:row>
    <x:row r="1540">
      <x:c r="A1540" s="9">
        <x:v>46154</x:v>
      </x:c>
      <x:c r="B1540" s="8">
        <x:v>340.39287906690998</x:v>
      </x:c>
      <x:c r="C1540" s="8">
        <x:v>363.73590123723</x:v>
      </x:c>
      <x:c r="D1540" s="8">
        <x:v>381.38461538462002</x:v>
      </x:c>
      <x:c r="E1540" s="8">
        <x:v>653.369140625</x:v>
      </x:c>
      <x:c r="F1540" s="23">
        <x:v>5.3472063407843997</x:v>
      </x:c>
      <x:c r="G1540" s="18">
        <x:v>0.77349744245523988</x:v>
      </x:c>
      <x:c r="H1540" s="18">
        <x:v>0.69611675788376004</x:v>
      </x:c>
      <x:c r="I1540" s="18">
        <x:v>1.3242271746945</x:v>
      </x:c>
      <x:c r="J1540" s="18">
        <x:v>1.5595211637187001</x:v>
      </x:c>
      <x:c r="K1540" s="21">
        <x:v>1.2200093526390057</x:v>
      </x:c>
      <x:c r="L1540" s="21">
        <x:v>1.1272500179432101</x:v>
      </x:c>
      <x:c r="M1540" s="22">
        <x:v>1.3029059271830019</x:v>
      </x:c>
      <x:c r="N1540" s="22">
        <x:v>1.5420341684118668</x:v>
      </x:c>
      <x:c r="O1540" s="13">
        <x:v>2.180951955286158</x:v>
      </x:c>
      <x:c r="P1540" s="26" t="n">
        <x:v>1.7781</x:v>
      </x:c>
      <x:c r="Q1540" s="26" t="n">
        <x:v>3.5676</x:v>
      </x:c>
    </x:row>
    <x:row r="1541">
      <x:c r="A1541" s="9">
        <x:v>46155</x:v>
      </x:c>
      <x:c r="B1541" s="8">
        <x:v>350.82872928176999</x:v>
      </x:c>
      <x:c r="C1541" s="8">
        <x:v>375.84797363791</x:v>
      </x:c>
      <x:c r="D1541" s="8">
        <x:v>397.69230769231001</x:v>
      </x:c>
      <x:c r="E1541" s="8">
        <x:v>670.76171875</x:v>
      </x:c>
      <x:c r="F1541" s="23">
        <x:v>5.4878268234049754</x:v>
      </x:c>
      <x:c r="G1541" s="18">
        <x:v>0.77221867007672995</x:v>
      </x:c>
      <x:c r="H1541" s="18">
        <x:v>0.69264182086699999</x:v>
      </x:c>
      <x:c r="I1541" s="18">
        <x:v>1.3122453870116999</x:v>
      </x:c>
      <x:c r="J1541" s="18">
        <x:v>1.5447925209441999</x:v>
      </x:c>
      <x:c r="K1541" s="21">
        <x:v>1.2050403487746495</x:v>
      </x:c>
      <x:c r="L1541" s="21">
        <x:v>1.1099855191220569</x:v>
      </x:c>
      <x:c r="M1541" s="22">
        <x:v>1.2870830150733652</x:v>
      </x:c>
      <x:c r="N1541" s="22">
        <x:v>1.5236083604195598</x:v>
      </x:c>
      <x:c r="O1541" s="13">
        <x:v>2.2105308294440991</x:v>
      </x:c>
      <x:c r="P1541" s="26" t="n">
        <x:v>1.7789</x:v>
      </x:c>
      <x:c r="Q1541" s="26" t="n">
        <x:v>3.5707</x:v>
      </x:c>
    </x:row>
    <x:row r="1542">
      <x:c r="A1542" s="9">
        <x:v>46156</x:v>
      </x:c>
      <x:c r="B1542" s="8">
        <x:v>340.14732965009</x:v>
      </x:c>
      <x:c r="C1542" s="8">
        <x:v>368.4880061975</x:v>
      </x:c>
      <x:c r="D1542" s="8">
        <x:v>378.61538461537998</x:v>
      </x:c>
      <x:c r="E1542" s="8">
        <x:v>648.22265625</x:v>
      </x:c>
      <x:c r="F1542" s="23">
        <x:v>5.3386834417824254</x:v>
      </x:c>
      <x:c r="G1542" s="18">
        <x:v>0.78956202046035995</x:v>
      </x:c>
      <x:c r="H1542" s="18">
        <x:v>0.71123273390669994</x:v>
      </x:c>
      <x:c r="I1542" s="18">
        <x:v>1.3384855020369</x:v>
      </x:c>
      <x:c r="J1542" s="18">
        <x:v>1.5825463203819998</x:v>
      </x:c>
      <x:c r="K1542" s="21">
        <x:v>1.2409895312835371</x:v>
      </x:c>
      <x:c r="L1542" s="21">
        <x:v>1.1411575308824791</x:v>
      </x:c>
      <x:c r="M1542" s="22">
        <x:v>1.3201766874596204</x:v>
      </x:c>
      <x:c r="N1542" s="22">
        <x:v>1.5600963091411959</x:v>
      </x:c>
      <x:c r="O1542" s="13">
        <x:v>2.1687113870436616</x:v>
      </x:c>
      <x:c r="P1542" s="26" t="n">
        <x:v>1.7784</x:v>
      </x:c>
      <x:c r="Q1542" s="26" t="n">
        <x:v>3.5659</x:v>
      </x:c>
    </x:row>
    <x:row r="1543">
      <x:c r="A1543" s="9">
        <x:v>46157</x:v>
      </x:c>
      <x:c r="B1543" s="8">
        <x:v>327.9926335175</x:v>
      </x:c>
      <x:c r="C1543" s="8">
        <x:v>358.63608128263002</x:v>
      </x:c>
      <x:c r="D1543" s="8">
        <x:v>374.69230769231001</x:v>
      </x:c>
      <x:c r="E1543" s="8">
        <x:v>640.72265625</x:v>
      </x:c>
      <x:c r="F1543" s="23">
        <x:v>5.2551091968561003</x:v>
      </x:c>
      <x:c r="G1543" s="18">
        <x:v>0.76374680306905007</x:v>
      </x:c>
      <x:c r="H1543" s="18">
        <x:v>0.68221700981669997</x:v>
      </x:c>
      <x:c r="I1543" s="18">
        <x:v>1.2770189312244999</x:v>
      </x:c>
      <x:c r="J1543" s="18">
        <x:v>1.5181318132085999</x:v>
      </x:c>
      <x:c r="K1543" s="21">
        <x:v>1.2062190104962522</x:v>
      </x:c>
      <x:c r="L1543" s="21">
        <x:v>1.1050699326521389</x:v>
      </x:c>
      <x:c r="M1543" s="22">
        <x:v>1.279740356512634</x:v>
      </x:c>
      <x:c r="N1543" s="22">
        <x:v>1.5175472393694185</x:v>
      </x:c>
      <x:c r="O1543" s="13">
        <x:v>2.1447630542142369</x:v>
      </x:c>
      <x:c r="P1543" s="26" t="n">
        <x:v>1.7781</x:v>
      </x:c>
      <x:c r="Q1543" s="26" t="n">
        <x:v>3.4885</x:v>
      </x:c>
    </x:row>
    <x:row r="1544">
      <x:c r="A1544" s="9">
        <x:v>46160</x:v>
      </x:c>
      <x:c r="B1544" s="8">
        <x:v>334.68385512584001</x:v>
      </x:c>
      <x:c r="C1544" s="8">
        <x:v>363.04047124290997</x:v>
      </x:c>
      <x:c r="D1544" s="8">
        <x:v>379.69230769231001</x:v>
      </x:c>
      <x:c r="E1544" s="8">
        <x:v>641.8359375</x:v>
      </x:c>
      <x:c r="F1544" s="23">
        <x:v>5.29813142890265</x:v>
      </x:c>
      <x:c r="G1544" s="18">
        <x:v>0.74056905370844006</x:v>
      </x:c>
      <x:c r="H1544" s="18">
        <x:v>0.66849100860047006</x:v>
      </x:c>
      <x:c r="I1544" s="18">
        <x:v>1.2372393961179</x:v>
      </x:c>
      <x:c r="J1544" s="18">
        <x:v>1.4766492434560001</x:v>
      </x:c>
      <x:c r="K1544" s="21">
        <x:v>1.1857102965403623</x:v>
      </x:c>
      <x:c r="L1544" s="21">
        <x:v>1.0849280173607831</x:v>
      </x:c>
      <x:c r="M1544" s="22">
        <x:v>1.2588499758187148</x:v>
      </x:c>
      <x:c r="N1544" s="22">
        <x:v>1.5056674421112235</x:v>
      </x:c>
      <x:c r="O1544" s="13">
        <x:v>2.1525983800601738</x:v>
      </x:c>
      <x:c r="P1544" s="26" t="n">
        <x:v>1.779</x:v>
      </x:c>
      <x:c r="Q1544" s="26" t="n">
        <x:v>3.465</x:v>
      </x:c>
    </x:row>
    <x:row r="1545">
      <x:c r="A1545" s="9">
        <x:v>46161</x:v>
      </x:c>
      <x:c r="B1545" s="8">
        <x:v>334.99079189687001</x:v>
      </x:c>
      <x:c r="C1545" s="8">
        <x:v>368.25619620318002</x:v>
      </x:c>
      <x:c r="D1545" s="8">
        <x:v>383.61538461537998</x:v>
      </x:c>
      <x:c r="E1545" s="8">
        <x:v>630.537109375</x:v>
      </x:c>
      <x:c r="F1545" s="23">
        <x:v>5.2934987052260745</x:v>
      </x:c>
      <x:c r="G1545" s="18">
        <x:v>0.73473465473146005</x:v>
      </x:c>
      <x:c r="H1545" s="18">
        <x:v>0.66527669185996008</x:v>
      </x:c>
      <x:c r="I1545" s="18">
        <x:v>1.2465851905104</x:v>
      </x:c>
      <x:c r="J1545" s="18">
        <x:v>1.4841067840855999</x:v>
      </x:c>
      <x:c r="K1545" s="21">
        <x:v>1.1971433152399102</x:v>
      </x:c>
      <x:c r="L1545" s="21">
        <x:v>1.1011134850056212</x:v>
      </x:c>
      <x:c r="M1545" s="22">
        <x:v>1.2699156725228788</x:v>
      </x:c>
      <x:c r="N1545" s="22">
        <x:v>1.5219112465255615</x:v>
      </x:c>
      <x:c r="O1545" s="13">
        <x:v>2.1692501929907717</x:v>
      </x:c>
      <x:c r="P1545" s="26" t="n">
        <x:v>1.7811</x:v>
      </x:c>
      <x:c r="Q1545" s="26" t="n">
        <x:v>3.4601</x:v>
      </x:c>
    </x:row>
    <x:row r="1546">
      <x:c r="A1546" s="9">
        <x:v>46162</x:v>
      </x:c>
      <x:c r="B1546" s="8">
        <x:v>338.42848373235</x:v>
      </x:c>
      <x:c r="C1546" s="8">
        <x:v>378.68764611805</x:v>
      </x:c>
      <x:c r="D1546" s="8">
        <x:v>391</x:v>
      </x:c>
      <x:c r="E1546" s="8">
        <x:v>638.88671875</x:v>
      </x:c>
      <x:c r="F1546" s="23">
        <x:v>5.3675071215010002</x:v>
      </x:c>
      <x:c r="G1546" s="18">
        <x:v>0.73937020460357994</x:v>
      </x:c>
      <x:c r="H1546" s="18">
        <x:v>0.67153157849013989</x:v>
      </x:c>
      <x:c r="I1546" s="18">
        <x:v>1.2677929547088</x:v>
      </x:c>
      <x:c r="J1546" s="18">
        <x:v>1.496038849124</x:v>
      </x:c>
      <x:c r="K1546" s="21">
        <x:v>1.2216594790492499</x:v>
      </x:c>
      <x:c r="L1546" s="21">
        <x:v>1.119576907356028</x:v>
      </x:c>
      <x:c r="M1546" s="22">
        <x:v>1.2916333950264711</x:v>
      </x:c>
      <x:c r="N1546" s="22">
        <x:v>1.5463981755679068</x:v>
      </x:c>
      <x:c r="O1546" s="13">
        <x:v>2.1776475430450506</x:v>
      </x:c>
      <x:c r="P1546" s="26" t="n">
        <x:v>1.7809</x:v>
      </x:c>
      <x:c r="Q1546" s="26" t="n">
        <x:v>3.4146</x:v>
      </x:c>
    </x:row>
    <x:row r="1547">
      <x:c r="A1547" s="9">
        <x:v>46163</x:v>
      </x:c>
      <x:c r="B1547" s="8">
        <x:v>325.5985267035</x:v>
      </x:c>
      <x:c r="C1547" s="8">
        <x:v>359.04174877411998</x:v>
      </x:c>
      <x:c r="D1547" s="8">
        <x:v>386.46153846153999</x:v>
      </x:c>
      <x:c r="E1547" s="8">
        <x:v>623.06640625</x:v>
      </x:c>
      <x:c r="F1547" s="23">
        <x:v>5.2354205504728997</x:v>
      </x:c>
      <x:c r="G1547" s="18">
        <x:v>0.73849104859335002</x:v>
      </x:c>
      <x:c r="H1547" s="18">
        <x:v>0.67796021197116008</x:v>
      </x:c>
      <x:c r="I1547" s="18">
        <x:v>1.2864845434938998</x:v>
      </x:c>
      <x:c r="J1547" s="18">
        <x:v>1.5086234489366002</x:v>
      </x:c>
      <x:c r="K1547" s="21">
        <x:v>1.2273170553129433</x:v>
      </x:c>
      <x:c r="L1547" s="21">
        <x:v>1.1332446355894437</x:v>
      </x:c>
      <x:c r="M1547" s="22">
        <x:v>1.2923573191099109</x:v>
      </x:c>
      <x:c r="N1547" s="22">
        <x:v>1.5567020813530967</x:v>
      </x:c>
      <x:c r="O1547" s="13">
        <x:v>2.1163975562864832</x:v>
      </x:c>
      <x:c r="P1547" s="26" t="n">
        <x:v>1.7809</x:v>
      </x:c>
      <x:c r="Q1547" s="26" t="n">
        <x:v>3.4382</x:v>
      </x:c>
    </x:row>
    <x:row r="1548">
      <x:c r="A1548" s="9">
        <x:v>46164</x:v>
      </x:c>
      <x:c r="B1548" s="8">
        <x:v>347.94352363412997</x:v>
      </x:c>
      <x:c r="C1548" s="8">
        <x:v>383.20794107832</x:v>
      </x:c>
      <x:c r="D1548" s="8">
        <x:v>432.76923076922998</x:v>
      </x:c>
      <x:c r="E1548" s="8">
        <x:v>658.92578125</x:v>
      </x:c>
      <x:c r="F1548" s="23">
        <x:v>5.5571161918292002</x:v>
      </x:c>
      <x:c r="G1548" s="18">
        <x:v>0.70907928388746999</x:v>
      </x:c>
      <x:c r="H1548" s="18">
        <x:v>0.64859699417947991</x:v>
      </x:c>
      <x:c r="I1548" s="18">
        <x:v>1.2305295950155999</x:v>
      </x:c>
      <x:c r="J1548" s="18">
        <x:v>1.4433699683496999</x:v>
      </x:c>
      <x:c r="K1548" s="21">
        <x:v>1.1570688167054124</x:v>
      </x:c>
      <x:c r="L1548" s="21">
        <x:v>1.0595108385407532</x:v>
      </x:c>
      <x:c r="M1548" s="22">
        <x:v>1.2139666826447533</x:v>
      </x:c>
      <x:c r="N1548" s="22">
        <x:v>1.4690582709686981</x:v>
      </x:c>
      <x:c r="O1548" s="13">
        <x:v>2.1624072808444854</x:v>
      </x:c>
      <x:c r="P1548" s="26" t="n">
        <x:v>1.7806</x:v>
      </x:c>
      <x:c r="Q1548" s="26" t="n">
        <x:v>3.4394</x:v>
      </x:c>
    </x:row>
    <x:row r="1549">
      <x:c r="A1549" s="9">
        <x:v>46167</x:v>
      </x:c>
      <x:c r="B1549" s="8">
        <x:v>370.41129527317003</x:v>
      </x:c>
      <x:c r="C1549" s="8">
        <x:v>403.08564842225002</x:v>
      </x:c>
      <x:c r="D1549" s="8">
        <x:v>451.92307692307998</x:v>
      </x:c>
      <x:c r="E1549" s="8">
        <x:v>678.291015625</x:v>
      </x:c>
      <x:c r="F1549" s="23">
        <x:v>5.7592775906087503</x:v>
      </x:c>
      <x:c r="G1549" s="18">
        <x:v>0.73689258312020001</x:v>
      </x:c>
      <x:c r="H1549" s="18">
        <x:v>0.67379028755103998</x:v>
      </x:c>
      <x:c r="I1549" s="18">
        <x:v>1.2688713156003</x:v>
      </x:c>
      <x:c r="J1549" s="18">
        <x:v>1.4999540579237001</x:v>
      </x:c>
      <x:c r="K1549" s="21">
        <x:v>1.2071619398735347</x:v>
      </x:c>
      <x:c r="L1549" s="21">
        <x:v>1.1075876720635609</x:v>
      </x:c>
      <x:c r="M1549" s="22">
        <x:v>1.2673302293677229</x:v>
      </x:c>
      <x:c r="N1549" s="22">
        <x:v>1.5376701612558272</x:v>
      </x:c>
      <x:c r="O1549" s="13">
        <x:v>2.1874460414865742</x:v>
      </x:c>
      <x:c r="P1549" s="26" t="n">
        <x:v>1.7816</x:v>
      </x:c>
      <x:c r="Q1549" s="26" t="n">
        <x:v>3.4561</x:v>
      </x:c>
    </x:row>
    <x:row r="1550">
      <x:c r="A1550" s="9">
        <x:v>46168</x:v>
      </x:c>
      <x:c r="B1550" s="8">
        <x:v>375.81338244322001</x:v>
      </x:c>
      <x:c r="C1550" s="8">
        <x:v>401.05731093643999</x:v>
      </x:c>
      <x:c r="D1550" s="8">
        <x:v>458.07692307692002</x:v>
      </x:c>
      <x:c r="E1550" s="8">
        <x:v>687.412109375</x:v>
      </x:c>
      <x:c r="F1550" s="23">
        <x:v>5.8058993145789497</x:v>
      </x:c>
      <x:c r="G1550" s="18">
        <x:v>0.75775255754476012</x:v>
      </x:c>
      <x:c r="H1550" s="18">
        <x:v>0.70271913821561993</x:v>
      </x:c>
      <x:c r="I1550" s="18">
        <x:v>1.3054157680326</x:v>
      </x:c>
      <x:c r="J1550" s="18">
        <x:v>1.5309028515060001</x:v>
      </x:c>
      <x:c r="K1550" s="21">
        <x:v>1.235685553536324</x:v>
      </x:c>
      <x:c r="L1550" s="21">
        <x:v>1.1410376385295522</x:v>
      </x:c>
      <x:c r="M1550" s="22">
        <x:v>1.271777191594698</x:v>
      </x:c>
      <x:c r="N1550" s="22">
        <x:v>1.5542776329330397</x:v>
      </x:c>
      <x:c r="O1550" s="13">
        <x:v>2.1717042438569165</x:v>
      </x:c>
      <x:c r="P1550" s="26" t="n">
        <x:v>1.7829</x:v>
      </x:c>
      <x:c r="Q1550" s="26" t="n">
        <x:v>3.4393</x:v>
      </x:c>
    </x:row>
    <x:row r="1551">
      <x:c r="A1551" s="9">
        <x:v>46169</x:v>
      </x:c>
      <x:c r="B1551" s="8">
        <x:v>365.62308164517998</x:v>
      </x:c>
      <x:c r="C1551" s="8">
        <x:v>398.97102095346003</x:v>
      </x:c>
      <x:c r="D1551" s="8">
        <x:v>469.84615384615</x:v>
      </x:c>
      <x:c r="E1551" s="8">
        <x:v>683.896484375</x:v>
      </x:c>
      <x:c r="F1551" s="23">
        <x:v>5.7958418520494748</x:v>
      </x:c>
      <x:c r="G1551" s="18">
        <x:v>0.76590473145779991</x:v>
      </x:c>
      <x:c r="H1551" s="18">
        <x:v>0.70714968291199998</x:v>
      </x:c>
      <x:c r="I1551" s="18">
        <x:v>1.3001437814522001</x:v>
      </x:c>
      <x:c r="J1551" s="18">
        <x:v>1.5194368828342</x:v>
      </x:c>
      <x:c r="K1551" s="21">
        <x:v>1.2103443265218621</x:v>
      </x:c>
      <x:c r="L1551" s="21">
        <x:v>1.1151408902978162</x:v>
      </x:c>
      <x:c r="M1551" s="22">
        <x:v>1.2365117469580209</x:v>
      </x:c>
      <x:c r="N1551" s="22">
        <x:v>1.5190019084214317</x:v>
      </x:c>
      <x:c r="O1551" s="13">
        <x:v>2.1380796936682129</x:v>
      </x:c>
      <x:c r="P1551" s="26" t="n">
        <x:v>1.7844</x:v>
      </x:c>
      <x:c r="Q1551" s="26" t="n">
        <x:v>3.4064</x:v>
      </x:c>
    </x:row>
    <x:row r="1552">
      <x:c r="A1552" s="9">
        <x:v>46170</x:v>
      </x:c>
      <x:c r="B1552" s="8">
        <x:v>375.50644567219001</x:v>
      </x:c>
      <x:c r="C1552" s="8">
        <x:v>416.82039080589999</x:v>
      </x:c>
      <x:c r="D1552" s="8">
        <x:v>493.92307692307998</x:v>
      </x:c>
      <x:c r="E1552" s="8">
        <x:v>695.341796875</x:v>
      </x:c>
      <x:c r="F1552" s="23">
        <x:v>5.9539792756904255</x:v>
      </x:c>
      <x:c r="G1552" s="18">
        <x:v>0.75087915601023003</x:v>
      </x:c>
      <x:c r="H1552" s="18">
        <x:v>0.69446616280079998</x:v>
      </x:c>
      <x:c r="I1552" s="18">
        <x:v>1.2653965971723</x:v>
      </x:c>
      <x:c r="J1552" s="18">
        <x:v>1.479632259677</x:v>
      </x:c>
      <x:c r="K1552" s="21">
        <x:v>1.1726271514305702</x:v>
      </x:c>
      <x:c r="L1552" s="21">
        <x:v>1.078453830302855</x:v>
      </x:c>
      <x:c r="M1552" s="22">
        <x:v>1.1912147828792223</x:v>
      </x:c>
      <x:c r="N1552" s="22">
        <x:v>1.4719676090727245</x:v>
      </x:c>
      <x:c r="O1552" s="13">
        <x:v>2.1550701161582375</x:v>
      </x:c>
      <x:c r="P1552" s="26" t="n">
        <x:v>1.785</x:v>
      </x:c>
      <x:c r="Q1552" s="26" t="n">
        <x:v>3.3344</x:v>
      </x:c>
    </x:row>
    <x:row r="1553">
      <x:c r="A1553" s="9">
        <x:v>46171</x:v>
      </x:c>
      <x:c r="B1553" s="8">
        <x:v>368.69244935543003</x:v>
      </x:c>
      <x:c r="C1553" s="8">
        <x:v>405.92532089670999</x:v>
      </x:c>
      <x:c r="D1553" s="8">
        <x:v>481.30769230768999</x:v>
      </x:c>
      <x:c r="E1553" s="8">
        <x:v>679.287109375</x:v>
      </x:c>
      <x:c r="F1553" s="23">
        <x:v>5.8380314298370752</x:v>
      </x:c>
      <x:c r="G1553" s="18">
        <x:v>0.75487531969309007</x:v>
      </x:c>
      <x:c r="H1553" s="18">
        <x:v>0.70037355572929993</x:v>
      </x:c>
      <x:c r="I1553" s="18">
        <x:v>1.2803738317757001</x:v>
      </x:c>
      <x:c r="J1553" s="18">
        <x:v>1.4915643247152999</x:v>
      </x:c>
      <x:c r="K1553" s="21">
        <x:v>1.1941966609359027</x:v>
      </x:c>
      <x:c r="L1553" s="21">
        <x:v>1.0948790826535344</x:v>
      </x:c>
      <x:c r="M1553" s="22">
        <x:v>1.2164487080737767</x:v>
      </x:c>
      <x:c r="N1553" s="22">
        <x:v>1.507849445689295</x:v>
      </x:c>
      <x:c r="O1553" s="13">
        <x:v>2.1068954434303193</x:v>
      </x:c>
      <x:c r="P1553" s="26" t="n">
        <x:v>1.7859</x:v>
      </x:c>
      <x:c r="Q1553" s="26" t="n">
        <x:v>3.413</x:v>
      </x:c>
    </x:row>
    <x:row r="1554">
      <x:c r="A1554" s="9">
        <x:v>46174</x:v>
      </x:c>
      <x:c r="B1554" s="8">
        <x:v>348.802946593</x:v>
      </x:c>
      <x:c r="C1554" s="8">
        <x:v>383.96132357547998</x:v>
      </x:c>
      <x:c r="D1554" s="8">
        <x:v>459.30769230768999</x:v>
      </x:c>
      <x:c r="E1554" s="8">
        <x:v>658.53515625</x:v>
      </x:c>
      <x:c r="F1554" s="23">
        <x:v>5.626517796815425</x:v>
      </x:c>
      <x:c r="G1554" s="18">
        <x:v>0.74280690537083993</x:v>
      </x:c>
      <x:c r="H1554" s="18">
        <x:v>0.68682130136390995</x:v>
      </x:c>
      <x:c r="I1554" s="18">
        <x:v>1.2332854061826</x:v>
      </x:c>
      <x:c r="J1554" s="18">
        <x:v>1.4431835298647999</x:v>
      </x:c>
      <x:c r="K1554" s="21">
        <x:v>1.1376208982989655</x:v>
      </x:c>
      <x:c r="L1554" s="21">
        <x:v>1.0405678467786403</x:v>
      </x:c>
      <x:c r="M1554" s="22">
        <x:v>1.1366102234417403</x:v>
      </x:c>
      <x:c r="N1554" s="22">
        <x:v>1.4342674361410603</x:v>
      </x:c>
      <x:c r="O1554" s="13">
        <x:v>2.0914596026098535</x:v>
      </x:c>
      <x:c r="P1554" s="26" t="n">
        <x:v>1.7874</x:v>
      </x:c>
      <x:c r="Q1554" s="26" t="n">
        <x:v>3.4007</x:v>
      </x:c>
    </x:row>
    <x:row r="1555">
      <x:c r="A1555" s="9">
        <x:v>46175</x:v>
      </x:c>
      <x:c r="B1555" s="8">
        <x:v>369.67464702271002</x:v>
      </x:c>
      <x:c r="C1555" s="8">
        <x:v>407.72184838252002</x:v>
      </x:c>
      <x:c r="D1555" s="8">
        <x:v>488.69230769231001</x:v>
      </x:c>
      <x:c r="E1555" s="8">
        <x:v>685.60546875</x:v>
      </x:c>
      <x:c r="F1555" s="23">
        <x:v>5.8792356796188505</x:v>
      </x:c>
      <x:c r="G1555" s="18">
        <x:v>0.73393542199487993</x:v>
      </x:c>
      <x:c r="H1555" s="18">
        <x:v>0.66840413517505004</x:v>
      </x:c>
      <x:c r="I1555" s="18">
        <x:v>1.2100407380781</x:v>
      </x:c>
      <x:c r="J1555" s="18">
        <x:v>1.4130737095416002</x:v>
      </x:c>
      <x:c r="K1555" s="21">
        <x:v>1.1195873739584412</x:v>
      </x:c>
      <x:c r="L1555" s="21">
        <x:v>1.0243823791338023</x:v>
      </x:c>
      <x:c r="M1555" s="22">
        <x:v>1.1367136411679755</x:v>
      </x:c>
      <x:c r="N1555" s="22">
        <x:v>1.4255394218289803</x:v>
      </x:c>
      <x:c r="O1555" s="13">
        <x:v>2.0971331118473326</x:v>
      </x:c>
      <x:c r="P1555" s="26" t="n">
        <x:v>1.7875</x:v>
      </x:c>
      <x:c r="Q1555" s="26" t="n">
        <x:v>3.4201</x:v>
      </x:c>
    </x:row>
    <x:row r="1556">
      <x:c r="A1556" s="9">
        <x:v>46176</x:v>
      </x:c>
      <x:c r="B1556" s="8">
        <x:v>375.75199508900999</x:v>
      </x:c>
      <x:c r="C1556" s="8">
        <x:v>424.00650074915001</x:v>
      </x:c>
      <x:c r="D1556" s="8">
        <x:v>509.38461538462002</x:v>
      </x:c>
      <x:c r="E1556" s="8">
        <x:v>696.62109375</x:v>
      </x:c>
      <x:c r="F1556" s="23">
        <x:v>6.01441051243195</x:v>
      </x:c>
      <x:c r="G1556" s="18">
        <x:v>0.75407608695652006</x:v>
      </x:c>
      <x:c r="H1556" s="18">
        <x:v>0.69324993484493003</x:v>
      </x:c>
      <x:c r="I1556" s="18">
        <x:v>1.2193865324706001</x:v>
      </x:c>
      <x:c r="J1556" s="18">
        <x:v>1.4254718708694001</x:v>
      </x:c>
      <x:c r="K1556" s="21">
        <x:v>1.1210017680243647</x:v>
      </x:c>
      <x:c r="L1556" s="21">
        <x:v>1.0215049626636121</x:v>
      </x:c>
      <x:c r="M1556" s="22">
        <x:v>1.1254411090114451</x:v>
      </x:c>
      <x:c r="N1556" s="22">
        <x:v>1.4169326299377896</x:v>
      </x:c>
      <x:c r="O1556" s="13">
        <x:v>2.110494559973747</x:v>
      </x:c>
      <x:c r="P1556" s="26" t="n">
        <x:v>1.7868</x:v>
      </x:c>
      <x:c r="Q1556" s="26" t="n">
        <x:v>3.3726</x:v>
      </x:c>
    </x:row>
    <x:row r="1557">
      <x:c r="A1557" s="9">
        <x:v>46177</x:v>
      </x:c>
      <x:c r="B1557" s="8">
        <x:v>384.53038674033002</x:v>
      </x:c>
      <x:c r="C1557" s="8">
        <x:v>429.39608320657999</x:v>
      </x:c>
      <x:c r="D1557" s="8">
        <x:v>521.30769230768999</x:v>
      </x:c>
      <x:c r="E1557" s="8">
        <x:v>699.892578125</x:v>
      </x:c>
      <x:c r="F1557" s="23">
        <x:v>6.0878168509490003</x:v>
      </x:c>
      <x:c r="G1557" s="18">
        <x:v>0.76174872122761994</x:v>
      </x:c>
      <x:c r="H1557" s="18">
        <x:v>0.70515159412735995</x:v>
      </x:c>
      <x:c r="I1557" s="18">
        <x:v>1.2340043134436001</x:v>
      </x:c>
      <x:c r="J1557" s="18">
        <x:v>1.4497088779158001</x:v>
      </x:c>
      <x:c r="K1557" s="21">
        <x:v>1.1373851659546448</x:v>
      </x:c>
      <x:c r="L1557" s="21">
        <x:v>1.0304968891329627</x:v>
      </x:c>
      <x:c r="M1557" s="22">
        <x:v>1.1321632612148695</x:v>
      </x:c>
      <x:c r="N1557" s="22">
        <x:v>1.4332976567731204</x:v>
      </x:c>
      <x:c r="O1557" s="13">
        <x:v>2.1071374147098703</x:v>
      </x:c>
      <x:c r="P1557" s="26" t="n">
        <x:v>1.7879</x:v>
      </x:c>
      <x:c r="Q1557" s="26" t="n">
        <x:v>3.3775</x:v>
      </x:c>
    </x:row>
    <x:row r="1558">
      <x:c r="A1558" s="9">
        <x:v>46178</x:v>
      </x:c>
      <x:c r="B1558" s="8">
        <x:v>365.86863106200002</x:v>
      </x:c>
      <x:c r="C1558" s="8">
        <x:v>408.12751587968</x:v>
      </x:c>
      <x:c r="D1558" s="8">
        <x:v>496.38461538462002</x:v>
      </x:c>
      <x:c r="E1558" s="8">
        <x:v>663.203125</x:v>
      </x:c>
      <x:c r="F1558" s="23">
        <x:v>5.8339597183157501</x:v>
      </x:c>
      <x:c r="G1558" s="18">
        <x:v>0.75287723785165994</x:v>
      </x:c>
      <x:c r="H1558" s="18">
        <x:v>0.6974198592650499</x:v>
      </x:c>
      <x:c r="I1558" s="18">
        <x:v>1.2325664989216001</x:v>
      </x:c>
      <x:c r="J1558" s="18">
        <x:v>1.4557681296774001</x:v>
      </x:c>
      <x:c r="K1558" s="21">
        <x:v>1.1300774632807067</x:v>
      </x:c>
      <x:c r="L1558" s="21">
        <x:v>1.0248619485455084</x:v>
      </x:c>
      <x:c r="M1558" s="22">
        <x:v>1.1307154130479904</x:v>
      </x:c>
      <x:c r="N1558" s="22">
        <x:v>1.4328127670890471</x:v>
      </x:c>
      <x:c r="O1558" s="13">
        <x:v>2.0866624336086068</x:v>
      </x:c>
      <x:c r="P1558" s="26" t="n">
        <x:v>1.7868</x:v>
      </x:c>
      <x:c r="Q1558" s="26" t="n">
        <x:v>3.3763</x:v>
      </x:c>
    </x:row>
    <x:row r="1559">
      <x:c r="A1559" s="9">
        <x:v>46181</x:v>
      </x:c>
      <x:c r="B1559" s="8">
        <x:v>356.41497851443</x:v>
      </x:c>
      <x:c r="C1559" s="8">
        <x:v>396.71087347333003</x:v>
      </x:c>
      <x:c r="D1559" s="8">
        <x:v>496.30769230768999</x:v>
      </x:c>
      <x:c r="E1559" s="8">
        <x:v>640.009765625</x:v>
      </x:c>
      <x:c r="F1559" s="23">
        <x:v>5.7236082748011254</x:v>
      </x:c>
      <x:c r="G1559" s="18">
        <x:v>0.72698209718670004</x:v>
      </x:c>
      <x:c r="H1559" s="18">
        <x:v>0.66875162887673001</x:v>
      </x:c>
      <x:c r="I1559" s="18">
        <x:v>1.1973400431343999</x:v>
      </x:c>
      <x:c r="J1559" s="18">
        <x:v>1.4276159138313</x:v>
      </x:c>
      <x:c r="K1559" s="21">
        <x:v>1.1154620579328314</x:v>
      </x:c>
      <x:c r="L1559" s="21">
        <x:v>1.0025619709015108</x:v>
      </x:c>
      <x:c r="M1559" s="22">
        <x:v>1.1284402230714377</x:v>
      </x:c>
      <x:c r="N1559" s="22">
        <x:v>1.4261455339339433</x:v>
      </x:c>
      <x:c r="O1559" s="13">
        <x:v>2.0203248924899277</x:v>
      </x:c>
      <x:c r="P1559" s="26" t="n">
        <x:v>1.786</x:v>
      </x:c>
      <x:c r="Q1559" s="26" t="n">
        <x:v>3.2629</x:v>
      </x:c>
    </x:row>
    <x:row r="1560">
      <x:c r="A1560" s="9">
        <x:v>46182</x:v>
      </x:c>
      <x:c r="B1560" s="8">
        <x:v>375.50644567219001</x:v>
      </x:c>
      <x:c r="C1560" s="8">
        <x:v>426.90412572644999</x:v>
      </x:c>
      <x:c r="D1560" s="8">
        <x:v>542.84615384614995</x:v>
      </x:c>
      <x:c r="E1560" s="8">
        <x:v>674.267578125</x:v>
      </x:c>
      <x:c r="F1560" s="23">
        <x:v>6.0488107584244748</x:v>
      </x:c>
      <x:c r="G1560" s="18">
        <x:v>0.68542199488490996</x:v>
      </x:c>
      <x:c r="H1560" s="18">
        <x:v>0.63434975241073999</x:v>
      </x:c>
      <x:c r="I1560" s="18">
        <x:v>1.1187395159358</x:v>
      </x:c>
      <x:c r="J1560" s="18">
        <x:v>1.3453965283426998</x:v>
      </x:c>
      <x:c r="K1560" s="21">
        <x:v>1.0430922282264152</x:v>
      </x:c>
      <x:c r="L1560" s="21">
        <x:v>0.9366211767929169</x:v>
      </x:c>
      <x:c r="M1560" s="22">
        <x:v>1.0570819919883996</x:v>
      </x:c>
      <x:c r="N1560" s="22">
        <x:v>1.3418959513375412</x:v>
      </x:c>
      <x:c r="O1560" s="13">
        <x:v>2.0700506364780131</x:v>
      </x:c>
      <x:c r="P1560" s="26" t="n">
        <x:v>1.7847</x:v>
      </x:c>
      <x:c r="Q1560" s="26" t="n">
        <x:v>3.2752</x:v>
      </x:c>
    </x:row>
    <x:row r="1561">
      <x:c r="A1561" s="9">
        <x:v>46183</x:v>
      </x:c>
      <x:c r="B1561" s="8">
        <x:v>362.49232658071998</x:v>
      </x:c>
      <x:c r="C1561" s="8">
        <x:v>413.86481333144002</x:v>
      </x:c>
      <x:c r="D1561" s="8">
        <x:v>527.76923076923003</x:v>
      </x:c>
      <x:c r="E1561" s="8">
        <x:v>647.236328125</x:v>
      </x:c>
      <x:c r="F1561" s="23">
        <x:v>5.8784067470159753</x:v>
      </x:c>
      <x:c r="G1561" s="18">
        <x:v>0.71723145780051001</x:v>
      </x:c>
      <x:c r="H1561" s="18">
        <x:v>0.66319172964990003</x:v>
      </x:c>
      <x:c r="I1561" s="18">
        <x:v>1.1767313683202001</x:v>
      </x:c>
      <x:c r="J1561" s="18">
        <x:v>1.4076669926314</x:v>
      </x:c>
      <x:c r="K1561" s="21">
        <x:v>1.0989607938303911</x:v>
      </x:c>
      <x:c r="L1561" s="21">
        <x:v>0.99117219737366402</x:v>
      </x:c>
      <x:c r="M1561" s="22">
        <x:v>1.107549842377519</x:v>
      </x:c>
      <x:c r="N1561" s="22">
        <x:v>1.3979007098405205</x:v>
      </x:c>
      <x:c r="O1561" s="13">
        <x:v>2.0447328183460627</x:v>
      </x:c>
      <x:c r="P1561" s="26" t="n">
        <x:v>1.7831</x:v>
      </x:c>
      <x:c r="Q1561" s="26" t="n">
        <x:v>3.1731</x:v>
      </x:c>
    </x:row>
    <x:row r="1562">
      <x:c r="A1562" s="9">
        <x:v>46184</x:v>
      </x:c>
      <x:c r="B1562" s="8">
        <x:v>358.37937384898999</x:v>
      </x:c>
      <x:c r="C1562" s="8">
        <x:v>412.70576334279002</x:v>
      </x:c>
      <x:c r="D1562" s="8">
        <x:v>526.38461538462002</x:v>
      </x:c>
      <x:c r="E1562" s="8">
        <x:v>639.609375</x:v>
      </x:c>
      <x:c r="F1562" s="23">
        <x:v>5.8426978189409997</x:v>
      </x:c>
      <x:c r="G1562" s="18">
        <x:v>0.69908887468031</x:v>
      </x:c>
      <x:c r="H1562" s="18">
        <x:v>0.64651203196942009</x:v>
      </x:c>
      <x:c r="I1562" s="18">
        <x:v>1.1476156242511</x:v>
      </x:c>
      <x:c r="J1562" s="18">
        <x:v>1.3800740923169998</x:v>
      </x:c>
      <x:c r="K1562" s="21">
        <x:v>1.0773912843250586</x:v>
      </x:c>
      <x:c r="L1562" s="21">
        <x:v>0.96659426502409684</x:v>
      </x:c>
      <x:c r="M1562" s="22">
        <x:v>1.0766279422415819</x:v>
      </x:c>
      <x:c r="N1562" s="22">
        <x:v>1.3639584319599334</x:v>
      </x:c>
      <x:c r="O1562" s="13">
        <x:v>2.0366659767271336</x:v>
      </x:c>
      <x:c r="P1562" s="26" t="n">
        <x:v>1.782</x:v>
      </x:c>
      <x:c r="Q1562" s="26" t="n">
        <x:v>3.1042</x:v>
      </x:c>
    </x:row>
    <x:row r="1563">
      <x:c r="A1563" s="9">
        <x:v>46185</x:v>
      </x:c>
      <x:c r="B1563" s="8">
        <x:v>358.56353591160001</x:v>
      </x:c>
      <x:c r="C1563" s="8">
        <x:v>411.83647585131001</x:v>
      </x:c>
      <x:c r="D1563" s="8">
        <x:v>529.92307692307998</x:v>
      </x:c>
      <x:c r="E1563" s="8">
        <x:v>639.51171875</x:v>
      </x:c>
      <x:c r="F1563" s="23">
        <x:v>5.8495870185899754</x:v>
      </x:c>
      <x:c r="G1563" s="18">
        <x:v>0.68973785166240009</x:v>
      </x:c>
      <x:c r="H1563" s="18">
        <x:v>0.63773781600208002</x:v>
      </x:c>
      <x:c r="I1563" s="18">
        <x:v>1.1416247304097999</x:v>
      </x:c>
      <x:c r="J1563" s="18">
        <x:v>1.3769978567763999</x:v>
      </x:c>
      <x:c r="K1563" s="21">
        <x:v>1.0671369273471134</x:v>
      </x:c>
      <x:c r="L1563" s="21">
        <x:v>0.95892115443691495</x:v>
      </x:c>
      <x:c r="M1563" s="22">
        <x:v>1.0696989545856872</x:v>
      </x:c>
      <x:c r="N1563" s="22">
        <x:v>1.3514725225966724</x:v>
      </x:c>
      <x:c r="O1563" s="13">
        <x:v>2.0566379164874364</x:v>
      </x:c>
      <x:c r="P1563" s="26" t="n">
        <x:v>1.783</x:v>
      </x:c>
      <x:c r="Q1563" s="26" t="n">
        <x:v>3.1449</x:v>
      </x:c>
    </x:row>
    <x:row r="1564">
      <x:c r="A1564" s="9">
        <x:v>46188</x:v>
      </x:c>
      <x:c r="B1564" s="8">
        <x:v>386.37200736647998</x:v>
      </x:c>
      <x:c r="C1564" s="8">
        <x:v>457.32918797957001</x:v>
      </x:c>
      <x:c r="D1564" s="8">
        <x:v>604.30769230768999</x:v>
      </x:c>
      <x:c r="E1564" s="8">
        <x:v>674.345703125</x:v>
      </x:c>
      <x:c r="F1564" s="23">
        <x:v>6.3058864769468501</x:v>
      </x:c>
      <x:c r="G1564" s="18">
        <x:v>0.72026854219948999</x:v>
      </x:c>
      <x:c r="H1564" s="18">
        <x:v>0.65928242550603999</x:v>
      </x:c>
      <x:c r="I1564" s="18">
        <x:v>1.1615144979631</x:v>
      </x:c>
      <x:c r="J1564" s="18">
        <x:v>1.3954552698658</x:v>
      </x:c>
      <x:c r="K1564" s="21">
        <x:v>1.0936568160831781</x:v>
      </x:c>
      <x:c r="L1564" s="21">
        <x:v>0.97043082031768768</x:v>
      </x:c>
      <x:c r="M1564" s="22">
        <x:v>1.0778689549560929</x:v>
      </x:c>
      <x:c r="N1564" s="22">
        <x:v>1.3746260050080998</x:v>
      </x:c>
      <x:c r="O1564" s="13">
        <x:v>2.1276350928951091</x:v>
      </x:c>
      <x:c r="P1564" s="26" t="n">
        <x:v>1.7836</x:v>
      </x:c>
      <x:c r="Q1564" s="26" t="n">
        <x:v>3.2471</x:v>
      </x:c>
    </x:row>
    <x:row r="1565">
      <x:c r="A1565" s="9">
        <x:v>46189</x:v>
      </x:c>
      <x:c r="B1565" s="8">
        <x:v>402.394106814</x:v>
      </x:c>
      <x:c r="C1565" s="8">
        <x:v>474.30927034052002</x:v>
      </x:c>
      <x:c r="D1565" s="8">
        <x:v>631.76923076923003</x:v>
      </x:c>
      <x:c r="E1565" s="8">
        <x:v>684.501953125</x:v>
      </x:c>
      <x:c r="F1565" s="23">
        <x:v>6.4824364026218744</x:v>
      </x:c>
      <x:c r="G1565" s="18">
        <x:v>0.76830242966751994</x:v>
      </x:c>
      <x:c r="H1565" s="18">
        <x:v>0.70193727738684997</x:v>
      </x:c>
      <x:c r="I1565" s="18">
        <x:v>1.2390366642703001</x:v>
      </x:c>
      <x:c r="J1565" s="18">
        <x:v>1.4805644522557</x:v>
      </x:c>
      <x:c r="K1565" s="21">
        <x:v>1.1700340956430439</x:v>
      </x:c>
      <x:c r="L1565" s="21">
        <x:v>1.0445242944251576</x:v>
      </x:c>
      <x:c r="M1565" s="22">
        <x:v>1.151502376015674</x:v>
      </x:c>
      <x:c r="N1565" s="22">
        <x:v>1.4651791534966283</x:v>
      </x:c>
      <x:c r="O1565" s="13">
        <x:v>2.154433897275783</x:v>
      </x:c>
      <x:c r="P1565" s="26" t="n">
        <x:v>1.7852</x:v>
      </x:c>
      <x:c r="Q1565" s="26" t="n">
        <x:v>3.2594</x:v>
      </x:c>
    </x:row>
    <x:row r="1566">
      <x:c r="A1566" s="9">
        <x:v>46190</x:v>
      </x:c>
      <x:c r="B1566" s="8">
        <x:v>421.17863720074001</x:v>
      </x:c>
      <x:c r="C1566" s="8">
        <x:v>490.70982770715</x:v>
      </x:c>
      <x:c r="D1566" s="8">
        <x:v>651.15384615385005</x:v>
      </x:c>
      <x:c r="E1566" s="8">
        <x:v>700.91796875</x:v>
      </x:c>
      <x:c r="F1566" s="23">
        <x:v>6.6599006995293504</x:v>
      </x:c>
      <x:c r="G1566" s="18">
        <x:v>0.76830242966751994</x:v>
      </x:c>
      <x:c r="H1566" s="18">
        <x:v>0.70263226479020002</x:v>
      </x:c>
      <x:c r="I1566" s="18">
        <x:v>1.2703091301222</x:v>
      </x:c>
      <x:c r="J1566" s="18">
        <x:v>1.5119793422045</x:v>
      </x:c>
      <x:c r="K1566" s="21">
        <x:v>1.1995006386831157</x:v>
      </x:c>
      <x:c r="L1566" s="21">
        <x:v>1.0816909238318253</x:v>
      </x:c>
      <x:c r="M1566" s="22">
        <x:v>1.1873883270095553</x:v>
      </x:c>
      <x:c r="N1566" s="22">
        <x:v>1.5136681218973482</x:v>
      </x:c>
      <x:c r="O1566" s="13">
        <x:v>2.1726530438843152</x:v>
      </x:c>
      <x:c r="P1566" s="26" t="n">
        <x:v>1.7864</x:v>
      </x:c>
      <x:c r="Q1566" s="26" t="n">
        <x:v>3.2551</x:v>
      </x:c>
    </x:row>
    <x:row r="1567">
      <x:c r="A1567" s="9">
        <x:v>46191</x:v>
      </x:c>
      <x:c r="B1567" s="8">
        <x:v>440.02455494167998</x:v>
      </x:c>
      <x:c r="C1567" s="8">
        <x:v>511.92044253688999</x:v>
      </x:c>
      <x:c r="D1567" s="8">
        <x:v>674.92307692307998</x:v>
      </x:c>
      <x:c r="E1567" s="8">
        <x:v>728.33984375</x:v>
      </x:c>
      <x:c r="F1567" s="23">
        <x:v>6.8880197953791251</x:v>
      </x:c>
      <x:c r="G1567" s="18">
        <x:v>0.78156969309462998</x:v>
      </x:c>
      <x:c r="H1567" s="18">
        <x:v>0.7194857093215199</x:v>
      </x:c>
      <x:c r="I1567" s="18">
        <x:v>1.3024203211119001</x:v>
      </x:c>
      <x:c r="J1567" s="18">
        <x:v>1.5449789595063002</x:v>
      </x:c>
      <x:c r="K1567" s="21">
        <x:v>1.2103443265218621</x:v>
      </x:c>
      <x:c r="L1567" s="21">
        <x:v>1.1037511167699701</x:v>
      </x:c>
      <x:c r="M1567" s="22">
        <x:v>1.1934899728557751</x:v>
      </x:c>
      <x:c r="N1567" s="22">
        <x:v>1.5251842518925662</x:v>
      </x:c>
      <x:c r="O1567" s="13">
        <x:v>2.188284476960439</x:v>
      </x:c>
      <x:c r="P1567" s="26" t="n">
        <x:v>1.7869</x:v>
      </x:c>
      <x:c r="Q1567" s="26" t="n">
        <x:v>3.2441</x:v>
      </x:c>
    </x:row>
    <x:row r="1568">
      <x:c r="A1568" s="9">
        <x:v>46195</x:v>
      </x:c>
      <x:c r="B1568" s="8">
        <x:v>442.54143646409</x:v>
      </x:c>
      <x:c r="C1568" s="8">
        <x:v>520.43945996595005</x:v>
      </x:c>
      <x:c r="D1568" s="8">
        <x:v>686.46153846154004</x:v>
      </x:c>
      <x:c r="E1568" s="8">
        <x:v>734.55078125</x:v>
      </x:c>
      <x:c r="F1568" s="23">
        <x:v>6.9599830403539498</x:v>
      </x:c>
      <x:c r="G1568" s="18">
        <x:v>0.78069053708439995</x:v>
      </x:c>
      <x:c r="H1568" s="18">
        <x:v>0.72912865954305006</x:v>
      </x:c>
      <x:c r="I1568" s="18">
        <x:v>1.3173975557152999</x:v>
      </x:c>
      <x:c r="J1568" s="18">
        <x:v>1.5552330778721</x:v>
      </x:c>
      <x:c r="K1568" s="21">
        <x:v>1.2267277244521422</x:v>
      </x:c>
      <x:c r="L1568" s="21">
        <x:v>1.1272500179432101</x:v>
      </x:c>
      <x:c r="M1568" s="22">
        <x:v>1.2116914926682005</x:v>
      </x:c>
      <x:c r="N1568" s="22">
        <x:v>1.5581567504051095</x:v>
      </x:c>
      <x:c r="O1568" s="13">
        <x:v>2.222129683017334</x:v>
      </x:c>
      <x:c r="P1568" s="26" t="n">
        <x:v>1.7871</x:v>
      </x:c>
      <x:c r="Q1568" s="26" t="n">
        <x:v>3.168</x:v>
      </x:c>
    </x:row>
    <x:row r="1569">
      <x:c r="A1569" s="9">
        <x:v>46196</x:v>
      </x:c>
      <x:c r="B1569" s="8">
        <x:v>420.87170042971002</x:v>
      </x:c>
      <x:c r="C1569" s="8">
        <x:v>491.86887770148002</x:v>
      </x:c>
      <x:c r="D1569" s="8">
        <x:v>635.92307692307998</x:v>
      </x:c>
      <x:c r="E1569" s="8">
        <x:v>699.51171875</x:v>
      </x:c>
      <x:c r="F1569" s="23">
        <x:v>6.6204384345106746</x:v>
      </x:c>
      <x:c r="G1569" s="18">
        <x:v>0.82624680306905007</x:v>
      </x:c>
      <x:c r="H1569" s="18">
        <x:v>0.76743984015290001</x:v>
      </x:c>
      <x:c r="I1569" s="18">
        <x:v>1.3757488617301998</x:v>
      </x:c>
      <x:c r="J1569" s="18">
        <x:v>1.6125629214627</x:v>
      </x:c>
      <x:c r="K1569" s="21">
        <x:v>1.2515974867779627</x:v>
      </x:c>
      <x:c r="L1569" s="21">
        <x:v>1.1500295649989027</x:v>
      </x:c>
      <x:c r="M1569" s="22">
        <x:v>1.2128290876564769</x:v>
      </x:c>
      <x:c r="N1569" s="22">
        <x:v>1.580582898290479</x:v>
      </x:c>
      <x:c r="O1569" s="13">
        <x:v>2.1868560517712043</x:v>
      </x:c>
      <x:c r="P1569" s="26" t="n">
        <x:v>1.7863</x:v>
      </x:c>
      <x:c r="Q1569" s="26" t="n">
        <x:v>3.116</x:v>
      </x:c>
    </x:row>
    <x:row r="1570">
      <x:c r="A1570" s="9">
        <x:v>46197</x:v>
      </x:c>
      <x:c r="B1570" s="8">
        <x:v>428.36095764273</x:v>
      </x:c>
      <x:c r="C1570" s="8">
        <x:v>509.54439005674999</x:v>
      </x:c>
      <x:c r="D1570" s="8">
        <x:v>654.53846153845996</x:v>
      </x:c>
      <x:c r="E1570" s="8">
        <x:v>732.568359375</x:v>
      </x:c>
      <x:c r="F1570" s="23">
        <x:v>6.8125304215323501</x:v>
      </x:c>
      <x:c r="G1570" s="18">
        <x:v>0.78340792838875006</x:v>
      </x:c>
      <x:c r="H1570" s="18">
        <x:v>0.72330814003995991</x:v>
      </x:c>
      <x:c r="I1570" s="18">
        <x:v>1.3297387970285002</x:v>
      </x:c>
      <x:c r="J1570" s="18">
        <x:v>1.5671651428333002</x:v>
      </x:c>
      <x:c r="K1570" s="21">
        <x:v>1.216001902785556</x:v>
      </x:c>
      <x:c r="L1570" s="21">
        <x:v>1.1226941085320719</x:v>
      </x:c>
      <x:c r="M1570" s="22">
        <x:v>1.2003155427854346</x:v>
      </x:c>
      <x:c r="N1570" s="22">
        <x:v>1.5522168517760635</x:v>
      </x:c>
      <x:c r="O1570" s="13">
        <x:v>2.2070372273842578</x:v>
      </x:c>
      <x:c r="P1570" s="26" t="n">
        <x:v>1.7862</x:v>
      </x:c>
      <x:c r="Q1570" s="26" t="n">
        <x:v>3.0984</x:v>
      </x:c>
    </x:row>
    <x:row r="1571">
      <x:c r="A1571" s="9">
        <x:v>46198</x:v>
      </x:c>
      <x:c r="B1571" s="8">
        <x:v>450.15346838551</x:v>
      </x:c>
      <x:c r="C1571" s="8">
        <x:v>533.47877236094996</x:v>
      </x:c>
      <x:c r="D1571" s="8">
        <x:v>694.30769230768999</x:v>
      </x:c>
      <x:c r="E1571" s="8">
        <x:v>759.16015625</x:v>
      </x:c>
      <x:c r="F1571" s="23">
        <x:v>7.0927502232603752</x:v>
      </x:c>
      <x:c r="G1571" s="18">
        <x:v>0.79251918158568002</x:v>
      </x:c>
      <x:c r="H1571" s="18">
        <x:v>0.73147424202935996</x:v>
      </x:c>
      <x:c r="I1571" s="18">
        <x:v>1.3765875868680002</x:v>
      </x:c>
      <x:c r="J1571" s="18">
        <x:v>1.6117239481265</x:v>
      </x:c>
      <x:c r="K1571" s="21">
        <x:v>1.2288493155510274</x:v>
      </x:c>
      <x:c r="L1571" s="21">
        <x:v>1.1491903185284404</x:v>
      </x:c>
      <x:c r="M1571" s="22">
        <x:v>1.2040385809288665</x:v>
      </x:c>
      <x:c r="N1571" s="22">
        <x:v>1.561914645456187</x:v>
      </x:c>
      <x:c r="O1571" s="13">
        <x:v>2.2115787321018452</x:v>
      </x:c>
      <x:c r="P1571" s="26" t="n">
        <x:v>1.7875</x:v>
      </x:c>
      <x:c r="Q1571" s="26" t="n">
        <x:v>3.0309</x:v>
      </x:c>
    </x:row>
    <x:row r="1572">
      <x:c r="A1572" s="9">
        <x:v>46199</x:v>
      </x:c>
      <x:c r="B1572" s="8">
        <x:v>428.48373235114002</x:v>
      </x:c>
      <x:c r="C1572" s="8">
        <x:v>520.09174497161996</x:v>
      </x:c>
      <x:c r="D1572" s="8">
        <x:v>674.07692307692002</x:v>
      </x:c>
      <x:c r="E1572" s="8">
        <x:v>714.12109375</x:v>
      </x:c>
      <x:c r="F1572" s="23">
        <x:v>6.8419337353742007</x:v>
      </x:c>
      <x:c r="G1572" s="18">
        <x:v>0.80434782608695998</x:v>
      </x:c>
      <x:c r="H1572" s="18">
        <x:v>0.75527756059420992</x:v>
      </x:c>
      <x:c r="I1572" s="18">
        <x:v>1.4060627845675</x:v>
      </x:c>
      <x:c r="J1572" s="18">
        <x:v>1.6356812973684001</x:v>
      </x:c>
      <x:c r="K1572" s="21">
        <x:v>1.2216594790492499</x:v>
      </x:c>
      <x:c r="L1572" s="21">
        <x:v>1.1483510720579662</x:v>
      </x:c>
      <x:c r="M1572" s="22">
        <x:v>1.1834584534136532</x:v>
      </x:c>
      <x:c r="N1572" s="22">
        <x:v>1.53779138367682</x:v>
      </x:c>
      <x:c r="O1572" s="13">
        <x:v>2.1489393057728559</x:v>
      </x:c>
      <x:c r="P1572" s="26" t="n">
        <x:v>1.788</x:v>
      </x:c>
      <x:c r="Q1572" s="26" t="n">
        <x:v>3.0598</x:v>
      </x:c>
    </x:row>
    <x:row r="1573">
      <x:c r="A1573" s="9">
        <x:v>46202</x:v>
      </x:c>
      <x:c r="B1573" s="8">
        <x:v>421.85389809699001</x:v>
      </x:c>
      <x:c r="C1573" s="8">
        <x:v>516.55664249716006</x:v>
      </x:c>
      <x:c r="D1573" s="8">
        <x:v>650.07692307692002</x:v>
      </x:c>
      <x:c r="E1573" s="8">
        <x:v>708.466796875</x:v>
      </x:c>
      <x:c r="F1573" s="23">
        <x:v>6.7423856513651756</x:v>
      </x:c>
      <x:c r="G1573" s="18">
        <x:v>0.74888107416880001</x:v>
      </x:c>
      <x:c r="H1573" s="18">
        <x:v>0.70428285987315997</x:v>
      </x:c>
      <x:c r="I1573" s="18">
        <x:v>1.3442367601245999</x:v>
      </x:c>
      <x:c r="J1573" s="18">
        <x:v>1.5624109606973</x:v>
      </x:c>
      <x:c r="K1573" s="21">
        <x:v>1.1549472256065276</x:v>
      </x:c>
      <x:c r="L1573" s="21">
        <x:v>1.0908027426541023</x:v>
      </x:c>
      <x:c r="M1573" s="22">
        <x:v>1.123683007665861</x:v>
      </x:c>
      <x:c r="N1573" s="22">
        <x:v>1.4622698153924985</x:v>
      </x:c>
      <x:c r="O1573" s="13">
        <x:v>2.1514608602088354</x:v>
      </x:c>
      <x:c r="P1573" s="26" t="n">
        <x:v>1.7897</x:v>
      </x:c>
      <x:c r="Q1573" s="26" t="n">
        <x:v>3.0723</x:v>
      </x:c>
    </x:row>
    <x:row r="1574">
      <x:c r="A1574" s="9">
        <x:v>46203</x:v>
      </x:c>
      <x:c r="B1574" s="8">
        <x:v>439.34929404542999</x:v>
      </x:c>
      <x:c r="C1574" s="8">
        <x:v>536.78206483540998</x:v>
      </x:c>
      <x:c r="D1574" s="8">
        <x:v>664.23076923076997</x:v>
      </x:c>
      <x:c r="E1574" s="8">
        <x:v>748.6328125</x:v>
      </x:c>
      <x:c r="F1574" s="23">
        <x:v>6.9724873515290255</x:v>
      </x:c>
      <x:c r="G1574" s="18">
        <x:v>0.76190856777494009</x:v>
      </x:c>
      <x:c r="H1574" s="18">
        <x:v>0.72104943097906005</x:v>
      </x:c>
      <x:c r="I1574" s="18">
        <x:v>1.3631679846633</x:v>
      </x:c>
      <x:c r="J1574" s="18">
        <x:v>1.5807751544670001</x:v>
      </x:c>
      <x:c r="K1574" s="21">
        <x:v>1.1484645861377114</x:v>
      </x:c>
      <x:c r="L1574" s="21">
        <x:v>1.0888844650073009</x:v>
      </x:c>
      <x:c r="M1574" s="22">
        <x:v>1.1094113614492347</x:v>
      </x:c>
      <x:c r="N1574" s="22">
        <x:v>1.4380253311921374</x:v>
      </x:c>
      <x:c r="O1574" s="13">
        <x:v>2.1982039266707458</x:v>
      </x:c>
      <x:c r="P1574" s="26" t="n">
        <x:v>1.7882</x:v>
      </x:c>
      <x:c r="Q1574" s="26" t="n">
        <x:v>3.0429</x:v>
      </x:c>
    </x:row>
    <x:row r="1575">
      <x:c r="A1575" s="9">
        <x:v>46204</x:v>
      </x:c>
      <x:c r="B1575" s="8">
        <x:v>420.99447513811998</x:v>
      </x:c>
      <x:c r="C1575" s="8">
        <x:v>522.58370245176002</x:v>
      </x:c>
      <x:c r="D1575" s="8">
        <x:v>657.30769230768999</x:v>
      </x:c>
      <x:c r="E1575" s="8">
        <x:v>723.037109375</x:v>
      </x:c>
      <x:c r="F1575" s="23">
        <x:v>6.8098074481814255</x:v>
      </x:c>
      <x:c r="G1575" s="18">
        <x:v>0.77405690537083993</x:v>
      </x:c>
      <x:c r="H1575" s="18">
        <x:v>0.74024845799670003</x:v>
      </x:c>
      <x:c r="I1575" s="18">
        <x:v>1.4133716750539</x:v>
      </x:c>
      <x:c r="J1575" s="18">
        <x:v>1.6371728055560999</x:v>
      </x:c>
      <x:c r="K1575" s="21">
        <x:v>1.199264906338795</x:v>
      </x:c>
      <x:c r="L1575" s="21">
        <x:v>1.1447543014702166</x:v>
      </x:c>
      <x:c r="M1575" s="22">
        <x:v>1.1721859212571228</x:v>
      </x:c>
      <x:c r="N1575" s="22">
        <x:v>1.5045764403222908</x:v>
      </x:c>
      <x:c r="O1575" s="13">
        <x:v>2.2095890693270617</x:v>
      </x:c>
      <x:c r="P1575" s="26" t="n">
        <x:v>1.7865</x:v>
      </x:c>
      <x:c r="Q1575" s="26" t="n">
        <x:v>3.0102</x:v>
      </x:c>
    </x:row>
    <x:row r="1576">
      <x:c r="A1576" s="9">
        <x:v>46205</x:v>
      </x:c>
      <x:c r="B1576" s="8">
        <x:v>389.31860036832001</x:v>
      </x:c>
      <x:c r="C1576" s="8">
        <x:v>476.51146532349998</x:v>
      </x:c>
      <x:c r="D1576" s="8">
        <x:v>606</x:v>
      </x:c>
      <x:c r="E1576" s="8">
        <x:v>667.861328125</x:v>
      </x:c>
      <x:c r="F1576" s="23">
        <x:v>6.3492284845420501</x:v>
      </x:c>
      <x:c r="G1576" s="18">
        <x:v>0.76638427109974006</x:v>
      </x:c>
      <x:c r="H1576" s="18">
        <x:v>0.73338545738858008</x:v>
      </x:c>
      <x:c r="I1576" s="18">
        <x:v>1.4218787443087002</x:v>
      </x:c>
      <x:c r="J1576" s="18">
        <x:v>1.6428591802707999</x:v>
      </x:c>
      <x:c r="K1576" s="21">
        <x:v>1.2147053748917931</x:v>
      </x:c>
      <x:c r="L1576" s="21">
        <x:v>1.1628580467618557</x:v>
      </x:c>
      <x:c r="M1576" s="22">
        <x:v>1.2007292136902721</x:v>
      </x:c>
      <x:c r="N1576" s="22">
        <x:v>1.5339122662047497</x:v>
      </x:c>
      <x:c r="O1576" s="13">
        <x:v>2.1557861305472565</x:v>
      </x:c>
      <x:c r="P1576" s="26" t="n">
        <x:v>1.7867</x:v>
      </x:c>
      <x:c r="Q1576" s="26" t="n">
        <x:v>3.0728</x:v>
      </x:c>
    </x:row>
    <x:row r="1577">
      <x:c r="A1577" s="9">
        <x:v>46206</x:v>
      </x:c>
      <x:c r="B1577" s="8">
        <x:v>392.01964395335</x:v>
      </x:c>
      <x:c r="C1577" s="8">
        <x:v>477.61256281497998</x:v>
      </x:c>
      <x:c r="D1577" s="8">
        <x:v>607.61538461537998</x:v>
      </x:c>
      <x:c r="E1577" s="8">
        <x:v>671.34765625</x:v>
      </x:c>
      <x:c r="F1577" s="23">
        <x:v>6.3714881190842743</x:v>
      </x:c>
      <x:c r="G1577" s="18">
        <x:v>0.71970907928388994</x:v>
      </x:c>
      <x:c r="H1577" s="18">
        <x:v>0.68021892103205994</x:v>
      </x:c>
      <x:c r="I1577" s="18">
        <x:v>1.3445962137551002</x:v>
      </x:c>
      <x:c r="J1577" s="18">
        <x:v>1.5534619119570998</x:v>
      </x:c>
      <x:c r="K1577" s="21">
        <x:v>1.1762810027675394</x:v>
      </x:c>
      <x:c r="L1577" s="21">
        <x:v>1.112862935592247</x:v>
      </x:c>
      <x:c r="M1577" s="22">
        <x:v>1.1667047817681073</x:v>
      </x:c>
      <x:c r="N1577" s="22">
        <x:v>1.4924541982220076</x:v>
      </x:c>
      <x:c r="O1577" s="13">
        <x:v>2.1703926012797874</x:v>
      </x:c>
      <x:c r="P1577" s="26" t="n">
        <x:v>1.7863</x:v>
      </x:c>
      <x:c r="Q1577" s="26" t="n">
        <x:v>3.1547</x:v>
      </x:c>
    </x:row>
    <x:row r="1578">
      <x:c r="A1578" s="9">
        <x:v>46209</x:v>
      </x:c>
      <x:c r="B1578" s="8">
        <x:v>382.38182934316001</x:v>
      </x:c>
      <x:c r="C1578" s="8">
        <x:v>465.21072791713999</x:v>
      </x:c>
      <x:c r="D1578" s="8">
        <x:v>571.53846153845996</x:v>
      </x:c>
      <x:c r="E1578" s="8">
        <x:v>652.861328125</x:v>
      </x:c>
      <x:c r="F1578" s="23">
        <x:v>6.1799808673093999</x:v>
      </x:c>
      <x:c r="G1578" s="18">
        <x:v>0.73617327365729002</x:v>
      </x:c>
      <x:c r="H1578" s="18">
        <x:v>0.69185996003822003</x:v>
      </x:c>
      <x:c r="I1578" s="18">
        <x:v>1.3526240115025001</x:v>
      </x:c>
      <x:c r="J1578" s="18">
        <x:v>1.5789107693096001</x:v>
      </x:c>
      <x:c r="K1578" s="21">
        <x:v>1.195493188829666</x:v>
      </x:c>
      <x:c r="L1578" s="21">
        <x:v>1.1264107714727363</x:v>
      </x:c>
      <x:c r="M1578" s="22">
        <x:v>1.1746679466860428</x:v>
      </x:c>
      <x:c r="N1578" s="22">
        <x:v>1.5070008887422439</x:v>
      </x:c>
      <x:c r="O1578" s="13">
        <x:v>2.1500997917495592</x:v>
      </x:c>
      <x:c r="P1578" s="26" t="n">
        <x:v>1.7876</x:v>
      </x:c>
      <x:c r="Q1578" s="26" t="n">
        <x:v>3.145</x:v>
      </x:c>
    </x:row>
    <x:row r="1579">
      <x:c r="A1579" s="9">
        <x:v>46210</x:v>
      </x:c>
      <x:c r="B1579" s="8">
        <x:v>380.29465930018</x:v>
      </x:c>
      <x:c r="C1579" s="8">
        <x:v>465.09482291713999</x:v>
      </x:c>
      <x:c r="D1579" s="8">
        <x:v>570</x:v>
      </x:c>
      <x:c r="E1579" s="8">
        <x:v>648.90625</x:v>
      </x:c>
      <x:c r="F1579" s="23">
        <x:v>6.1607393305432989</x:v>
      </x:c>
      <x:c r="G1579" s="18">
        <x:v>0.73937020460357994</x:v>
      </x:c>
      <x:c r="H1579" s="18">
        <x:v>0.69012249152983995</x:v>
      </x:c>
      <x:c r="I1579" s="18">
        <x:v>1.3291397076444</x:v>
      </x:c>
      <x:c r="J1579" s="18">
        <x:v>1.5565381474205</x:v>
      </x:c>
      <x:c r="K1579" s="21">
        <x:v>1.171566355881128</x:v>
      </x:c>
      <x:c r="L1579" s="21">
        <x:v>1.0940398361830721</x:v>
      </x:c>
      <x:c r="M1579" s="22">
        <x:v>1.1482964265032116</x:v>
      </x:c>
      <x:c r="N1579" s="22">
        <x:v>1.4717251642307398</x:v>
      </x:c>
      <x:c r="O1579" s="13">
        <x:v>2.106952808025301</x:v>
      </x:c>
      <x:c r="P1579" s="26" t="n">
        <x:v>1.7878</x:v>
      </x:c>
      <x:c r="Q1579" s="26" t="n">
        <x:v>3.1265</x:v>
      </x:c>
    </x:row>
    <x:row r="1580">
      <x:c r="A1580" s="9">
        <x:v>46211</x:v>
      </x:c>
      <x:c r="B1580" s="8">
        <x:v>377.90055248619001</x:v>
      </x:c>
      <x:c r="C1580" s="8">
        <x:v>462.54491293984</x:v>
      </x:c>
      <x:c r="D1580" s="8">
        <x:v>545.69230769231001</x:v>
      </x:c>
      <x:c r="E1580" s="8">
        <x:v>647.5390625</x:v>
      </x:c>
      <x:c r="F1580" s="23">
        <x:v>6.0841920890458505</x:v>
      </x:c>
      <x:c r="G1580" s="18">
        <x:v>0.71387468030690993</x:v>
      </x:c>
      <x:c r="H1580" s="18">
        <x:v>0.66935974285466004</x:v>
      </x:c>
      <x:c r="I1580" s="18">
        <x:v>1.2878025401389999</x:v>
      </x:c>
      <x:c r="J1580" s="18">
        <x:v>1.5056404326384001</x:v>
      </x:c>
      <x:c r="K1580" s="21">
        <x:v>1.1238305561562112</x:v>
      </x:c>
      <x:c r="L1580" s="21">
        <x:v>1.0444044020722312</x:v>
      </x:c>
      <x:c r="M1580" s="22">
        <x:v>1.0938987025181999</x:v>
      </x:c>
      <x:c r="N1580" s="22">
        <x:v>1.4168114075167972</x:v>
      </x:c>
      <x:c r="O1580" s="13">
        <x:v>2.0681631659638171</x:v>
      </x:c>
      <x:c r="P1580" s="26" t="n">
        <x:v>1.7888</x:v>
      </x:c>
      <x:c r="Q1580" s="26" t="n">
        <x:v>3.1218</x:v>
      </x:c>
    </x:row>
    <x:row r="1581">
      <x:c r="A1581" s="9">
        <x:v>46212</x:v>
      </x:c>
      <x:c r="B1581" s="8">
        <x:v>406.44567219152998</x:v>
      </x:c>
      <x:c r="C1581" s="8">
        <x:v>495.63579017026001</x:v>
      </x:c>
      <x:c r="D1581" s="8">
        <x:v>577.46153846154004</x:v>
      </x:c>
      <x:c r="E1581" s="8">
        <x:v>692.6171875</x:v>
      </x:c>
      <x:c r="F1581" s="23">
        <x:v>6.4304004708083253</x:v>
      </x:c>
      <x:c r="G1581" s="18">
        <x:v>0.69365409207160988</x:v>
      </x:c>
      <x:c r="H1581" s="18">
        <x:v>0.65763183042307005</x:v>
      </x:c>
      <x:c r="I1581" s="18">
        <x:v>1.2488617301700999</x:v>
      </x:c>
      <x:c r="J1581" s="18">
        <x:v>1.4756238316348</x:v>
      </x:c>
      <x:c r="K1581" s="21">
        <x:v>1.0759768902591351</x:v>
      </x:c>
      <x:c r="L1581" s="21">
        <x:v>0.9946490756084756</x:v>
      </x:c>
      <x:c r="M1581" s="22">
        <x:v>1.0462231307366445</x:v>
      </x:c>
      <x:c r="N1581" s="22">
        <x:v>1.3526847468067009</x:v>
      </x:c>
      <x:c r="O1581" s="13">
        <x:v>2.1115081759451835</x:v>
      </x:c>
      <x:c r="P1581" s="26" t="n">
        <x:v>1.789</x:v>
      </x:c>
      <x:c r="Q1581" s="26" t="n">
        <x:v>3.1112</x:v>
      </x:c>
    </x:row>
    <x:row r="1582">
      <x:c r="A1582" s="9">
        <x:v>46213</x:v>
      </x:c>
      <x:c r="B1582" s="8">
        <x:v>385.51258440761001</x:v>
      </x:c>
      <x:c r="C1582" s="8">
        <x:v>463.76191542564999</x:v>
      </x:c>
      <x:c r="D1582" s="8">
        <x:v>547.07692307692002</x:v>
      </x:c>
      <x:c r="E1582" s="8">
        <x:v>647.626953125</x:v>
      </x:c>
      <x:c r="F1582" s="23">
        <x:v>6.1099459400879503</x:v>
      </x:c>
      <x:c r="G1582" s="18">
        <x:v>0.73089833759591005</x:v>
      </x:c>
      <x:c r="H1582" s="18">
        <x:v>0.70080792285640003</x:v>
      </x:c>
      <x:c r="I1582" s="18">
        <x:v>1.3151210160555999</x:v>
      </x:c>
      <x:c r="J1582" s="18">
        <x:v>1.5498263608847</x:v>
      </x:c>
      <x:c r="K1582" s="21">
        <x:v>1.1055612994713671</x:v>
      </x:c>
      <x:c r="L1582" s="21">
        <x:v>1.0334941979560908</x:v>
      </x:c>
      <x:c r="M1582" s="22">
        <x:v>1.077972372682225</x:v>
      </x:c>
      <x:c r="N1582" s="22">
        <x:v>1.3783839000591773</x:v>
      </x:c>
      <x:c r="O1582" s="13">
        <x:v>2.0858725238983595</x:v>
      </x:c>
      <x:c r="P1582" s="26" t="n">
        <x:v>1.7892</x:v>
      </x:c>
      <x:c r="Q1582" s="26" t="n">
        <x:v>3.1082</x:v>
      </x:c>
    </x:row>
    <x:row r="1583">
      <x:c r="A1583" s="9">
        <x:v>46216</x:v>
      </x:c>
      <x:c r="B1583" s="8">
        <x:v>367.46470227133</x:v>
      </x:c>
      <x:c r="C1583" s="8">
        <x:v>442.78311059590999</x:v>
      </x:c>
      <x:c r="D1583" s="8">
        <x:v>505.92307692307998</x:v>
      </x:c>
      <x:c r="E1583" s="8">
        <x:v>622.666015625</x:v>
      </x:c>
      <x:c r="F1583" s="23">
        <x:v>5.8470922635382996</x:v>
      </x:c>
      <x:c r="G1583" s="18">
        <x:v>0.68694053708439995</x:v>
      </x:c>
      <x:c r="H1583" s="18">
        <x:v>0.66536356528537999</x:v>
      </x:c>
      <x:c r="I1583" s="18">
        <x:v>1.2809729211598</x:v>
      </x:c>
      <x:c r="J1583" s="18">
        <x:v>1.5197165405614999</x:v>
      </x:c>
      <x:c r="K1583" s="21">
        <x:v>1.0915352249842933</x:v>
      </x:c>
      <x:c r="L1583" s="21">
        <x:v>1.0057990644304802</x:v>
      </x:c>
      <x:c r="M1583" s="22">
        <x:v>1.0699057900380544</x:v>
      </x:c>
      <x:c r="N1583" s="22">
        <x:v>1.3667465476429674</x:v>
      </x:c>
      <x:c r="O1583" s="13">
        <x:v>1.9927977657810974</x:v>
      </x:c>
      <x:c r="P1583" s="26" t="n">
        <x:v>1.7887</x:v>
      </x:c>
      <x:c r="Q1583" s="26" t="n">
        <x:v>3.0707</x:v>
      </x:c>
    </x:row>
    <x:row r="1584">
      <x:c r="A1584" s="9">
        <x:v>46217</x:v>
      </x:c>
      <x:c r="B1584" s="8">
        <x:v>387.84530386739999</x:v>
      </x:c>
      <x:c r="C1584" s="8">
        <x:v>465.90615791146001</x:v>
      </x:c>
      <x:c r="D1584" s="8">
        <x:v>568.53846153845996</x:v>
      </x:c>
      <x:c r="E1584" s="8">
        <x:v>656.15234375</x:v>
      </x:c>
      <x:c r="F1584" s="23">
        <x:v>6.1961056676682995</x:v>
      </x:c>
      <x:c r="G1584" s="18">
        <x:v>0.64554028132992003</x:v>
      </x:c>
      <x:c r="H1584" s="18">
        <x:v>0.62366432108418002</x:v>
      </x:c>
      <x:c r="I1584" s="18">
        <x:v>1.1811646297628</x:v>
      </x:c>
      <x:c r="J1584" s="18">
        <x:v>1.3966671201717999</x:v>
      </x:c>
      <x:c r="K1584" s="21">
        <x:v>0.98451274066275229</x:v>
      </x:c>
      <x:c r="L1584" s="21">
        <x:v>0.90341099503276689</x:v>
      </x:c>
      <x:c r="M1584" s="22">
        <x:v>0.95935224072255076</x:v>
      </x:c>
      <x:c r="N1584" s="22">
        <x:v>1.248069797482009</x:v>
      </x:c>
      <x:c r="O1584" s="13">
        <x:v>2.0382982499018159</x:v>
      </x:c>
      <x:c r="P1584" s="26" t="n">
        <x:v>1.7891</x:v>
      </x:c>
      <x:c r="Q1584" s="26" t="n">
        <x:v>3.0468</x:v>
      </x:c>
    </x:row>
    <x:row r="1585">
      <x:c r="A1585" s="9">
        <x:v>46218</x:v>
      </x:c>
      <x:c r="B1585" s="8">
        <x:v>381.15408225905003</x:v>
      </x:c>
      <x:c r="C1585" s="8">
        <x:v>449.33174304200003</x:v>
      </x:c>
      <x:c r="D1585" s="8">
        <x:v>543.69230769231001</x:v>
      </x:c>
      <x:c r="E1585" s="8">
        <x:v>638.125</x:v>
      </x:c>
      <x:c r="F1585" s="23">
        <x:v>6.0307578324833999</x:v>
      </x:c>
      <x:c r="G1585" s="18">
        <x:v>0.69253516624041001</x:v>
      </x:c>
      <x:c r="H1585" s="18">
        <x:v>0.66779602119712</x:v>
      </x:c>
      <x:c r="I1585" s="18">
        <x:v>1.2257368799424999</x:v>
      </x:c>
      <x:c r="J1585" s="18">
        <x:v>1.4531579904262</x:v>
      </x:c>
      <x:c r="K1585" s="21">
        <x:v>1.030362681633104</x:v>
      </x:c>
      <x:c r="L1585" s="21">
        <x:v>0.94177654796867638</x:v>
      </x:c>
      <x:c r="M1585" s="22">
        <x:v>0.99834072350269021</x:v>
      </x:c>
      <x:c r="N1585" s="22">
        <x:v>1.2966799883038251</x:v>
      </x:c>
      <x:c r="O1585" s="13">
        <x:v>2.0155636258299143</x:v>
      </x:c>
      <x:c r="P1585" s="26" t="n">
        <x:v>1.7894</x:v>
      </x:c>
      <x:c r="Q1585" s="26" t="n">
        <x:v>3.0423</x:v>
      </x:c>
    </x:row>
    <x:row r="1586">
      <x:c r="A1586" s="9">
        <x:v>46219</x:v>
      </x:c>
      <x:c r="B1586" s="8">
        <x:v>374.03314917127</x:v>
      </x:c>
      <x:c r="C1586" s="8">
        <x:v>434.61180816118002</x:v>
      </x:c>
      <x:c r="D1586" s="8">
        <x:v>520.84615384614995</x:v>
      </x:c>
      <x:c r="E1586" s="8">
        <x:v>621.396484375</x:v>
      </x:c>
      <x:c r="F1586" s="23">
        <x:v>5.8772189888839996</x:v>
      </x:c>
      <x:c r="G1586" s="18">
        <x:v>0.68694053708439995</x:v>
      </x:c>
      <x:c r="H1586" s="18">
        <x:v>0.65658934931804003</x:v>
      </x:c>
      <x:c r="I1586" s="18">
        <x:v>1.1943445962138</x:v>
      </x:c>
      <x:c r="J1586" s="18">
        <x:v>1.4141923406824</x:v>
      </x:c>
      <x:c r="K1586" s="21">
        <x:v>1.0027819973475971</x:v>
      </x:c>
      <x:c r="L1586" s="21">
        <x:v>0.91899700091298397</x:v>
      </x:c>
      <x:c r="M1586" s="22">
        <x:v>0.97786401371365006</x:v>
      </x:c>
      <x:c r="N1586" s="22">
        <x:v>1.2727991713664424</x:v>
      </x:c>
      <x:c r="O1586" s="13">
        <x:v>1.9663758702782976</x:v>
      </x:c>
      <x:c r="P1586" s="26" t="n">
        <x:v>1.789</x:v>
      </x:c>
      <x:c r="Q1586" s="26" t="n">
        <x:v>3.0391</x:v>
      </x:c>
    </x:row>
    <x:row r="1587">
      <x:c r="A1587" s="9">
        <x:v>46220</x:v>
      </x:c>
      <x:c r="B1587" s="8">
        <x:v>342.78698588090998</x:v>
      </x:c>
      <x:c r="C1587" s="8">
        <x:v>393.69734349602999</x:v>
      </x:c>
      <x:c r="D1587" s="8">
        <x:v>461.07692307692002</x:v>
      </x:c>
      <x:c r="E1587" s="8">
        <x:v>565.91796875</x:v>
      </x:c>
      <x:c r="F1587" s="23">
        <x:v>5.4086980530096502</x:v>
      </x:c>
      <x:c r="G1587" s="18">
        <x:v>0.65025575447570005</x:v>
      </x:c>
      <x:c r="H1587" s="18">
        <x:v>0.61879940926070998</x:v>
      </x:c>
      <x:c r="I1587" s="18">
        <x:v>1.136592379583</x:v>
      </x:c>
      <x:c r="J1587" s="18">
        <x:v>1.3556506467086</x:v>
      </x:c>
      <x:c r="K1587" s="21">
        <x:v>0.94691343174362097</x:v>
      </x:c>
      <x:c r="L1587" s="21">
        <x:v>0.8693615668021546</x:v>
      </x:c>
      <x:c r="M1587" s="22">
        <x:v>0.93566958142108936</x:v>
      </x:c>
      <x:c r="N1587" s="22">
        <x:v>1.217764192231507</x:v>
      </x:c>
      <x:c r="O1587" s="13">
        <x:v>1.8559584195339278</x:v>
      </x:c>
      <x:c r="P1587" s="26" t="n">
        <x:v>1.7899</x:v>
      </x:c>
      <x:c r="Q1587" s="26" t="n">
        <x:v>3.0211</x:v>
      </x:c>
    </x:row>
    <x:row r="1588">
      <x:c r="A1588" s="9">
        <x:v>46223</x:v>
      </x:c>
      <x:c r="B1588" s="8">
        <x:v>331.55310006139001</x:v>
      </x:c>
      <x:c r="C1588" s="8">
        <x:v>378.10812112372003</x:v>
      </x:c>
      <x:c r="D1588" s="8">
        <x:v>410.38461538462002</x:v>
      </x:c>
      <x:c r="E1588" s="8">
        <x:v>551.9921875</x:v>
      </x:c>
      <x:c r="F1588" s="23">
        <x:v>5.1800950601743248</x:v>
      </x:c>
      <x:c r="G1588" s="18">
        <x:v>0.58359974424551997</x:v>
      </x:c>
      <x:c r="H1588" s="18">
        <x:v>0.55051689688123995</x:v>
      </x:c>
      <x:c r="I1588" s="18">
        <x:v>1.0214473999521001</x:v>
      </x:c>
      <x:c r="J1588" s="18">
        <x:v>1.2278470441829001</x:v>
      </x:c>
      <x:c r="K1588" s="21">
        <x:v>0.82999018896061605</x:v>
      </x:c>
      <x:c r="L1588" s="21">
        <x:v>0.75126759917130936</x:v>
      </x:c>
      <x:c r="M1588" s="22">
        <x:v>0.8081555250075485</x:v>
      </x:c>
      <x:c r="N1588" s="22">
        <x:v>1.0748429578701884</x:v>
      </x:c>
      <x:c r="O1588" s="13">
        <x:v>1.8119016844093965</x:v>
      </x:c>
      <x:c r="P1588" s="26" t="n">
        <x:v>1.7894</x:v>
      </x:c>
      <x:c r="Q1588" s="26" t="n">
        <x:v>3.023</x:v>
      </x:c>
    </x:row>
    <x:row r="1589">
      <x:c r="A1589" s="9">
        <x:v>46224</x:v>
      </x:c>
      <x:c r="B1589" s="8">
        <x:v>359.91405770411001</x:v>
      </x:c>
      <x:c r="C1589" s="8">
        <x:v>422.90540325766</x:v>
      </x:c>
      <x:c r="D1589" s="8">
        <x:v>458.30769230768999</x:v>
      </x:c>
      <x:c r="E1589" s="8">
        <x:v>605.15625</x:v>
      </x:c>
      <x:c r="F1589" s="23">
        <x:v>5.6157085081736504</x:v>
      </x:c>
      <x:c r="G1589" s="18">
        <x:v>0.58871483375958999</x:v>
      </x:c>
      <x:c r="H1589" s="18">
        <x:v>0.55807488489271007</x:v>
      </x:c>
      <x:c r="I1589" s="18">
        <x:v>0.98729930505631003</x:v>
      </x:c>
      <x:c r="J1589" s="18">
        <x:v>1.1754578212130999</x:v>
      </x:c>
      <x:c r="K1589" s="21">
        <x:v>0.76433873106733619</x:v>
      </x:c>
      <x:c r="L1589" s="21">
        <x:v>0.70091281094293278</x:v>
      </x:c>
      <x:c r="M1589" s="22">
        <x:v>0.72873071128039113</x:v>
      </x:c>
      <x:c r="N1589" s="22">
        <x:v>0.9916843770628021</x:v>
      </x:c>
      <x:c r="O1589" s="13">
        <x:v>1.8831064158179305</x:v>
      </x:c>
      <x:c r="P1589" s="26" t="n">
        <x:v>1.7897</x:v>
      </x:c>
      <x:c r="Q1589" s="26" t="n">
        <x:v>3.0702</x:v>
      </x:c>
    </x:row>
    <x:row r="1590">
      <x:c r="A1590" s="9">
        <x:v>46225</x:v>
      </x:c>
      <x:c r="B1590" s="8">
        <x:v>344.32166973603</x:v>
      </x:c>
      <x:c r="C1590" s="8">
        <x:v>406.27303589103002</x:v>
      </x:c>
      <x:c r="D1590" s="8">
        <x:v>429.07692307692002</x:v>
      </x:c>
      <x:c r="E1590" s="8">
        <x:v>582.900390625</x:v>
      </x:c>
      <x:c r="F1590" s="23">
        <x:v>5.4064300483224494</x:v>
      </x:c>
      <x:c r="G1590" s="18">
        <x:v>0.63283248081841004</x:v>
      </x:c>
      <x:c r="H1590" s="18">
        <x:v>0.61532447224393994</x:v>
      </x:c>
      <x:c r="I1590" s="18">
        <x:v>1.0922597651570001</x:v>
      </x:c>
      <x:c r="J1590" s="18">
        <x:v>1.2962699794756001</x:v>
      </x:c>
      <x:c r="K1590" s="21">
        <x:v>0.83446910350270698</x:v>
      </x:c>
      <x:c r="L1590" s="21">
        <x:v>0.76517511211057809</x:v>
      </x:c>
      <x:c r="M1590" s="22">
        <x:v>0.77816438440744862</x:v>
      </x:c>
      <x:c r="N1590" s="22">
        <x:v>1.0503560288277605</x:v>
      </x:c>
      <x:c r="O1590" s="13">
        <x:v>1.8664066783687434</x:v>
      </x:c>
      <x:c r="P1590" s="26" t="n">
        <x:v>1.7924</x:v>
      </x:c>
      <x:c r="Q1590" s="26" t="n">
        <x:v>3.1127</x:v>
      </x:c>
    </x:row>
    <x:row r="1591">
      <x:c r="A1591" s="9">
        <x:v>46226</x:v>
      </x:c>
      <x:c r="B1591" s="8">
        <x:v>331.00061387353998</x:v>
      </x:c>
      <x:c r="C1591" s="8">
        <x:v>394.68253598750999</x:v>
      </x:c>
      <x:c r="D1591" s="8">
        <x:v>431.53846153846001</x:v>
      </x:c>
      <x:c r="E1591" s="8">
        <x:v>578.095703125</x:v>
      </x:c>
      <x:c r="F1591" s="23">
        <x:v>5.3382932863112753</x:v>
      </x:c>
      <x:c r="G1591" s="18">
        <x:v>0.62611892583119999</x:v>
      </x:c>
      <x:c r="H1591" s="18">
        <x:v>0.60246720528190001</x:v>
      </x:c>
      <x:c r="I1591" s="18">
        <x:v>1.0833932422716999</x:v>
      </x:c>
      <x:c r="J1591" s="18">
        <x:v>1.2753888656971</x:v>
      </x:c>
      <x:c r="K1591" s="21">
        <x:v>0.81384252337465668</x:v>
      </x:c>
      <x:c r="L1591" s="21">
        <x:v>0.74743104387771853</x:v>
      </x:c>
      <x:c r="M1591" s="22">
        <x:v>0.75613640872530508</x:v>
      </x:c>
      <x:c r="N1591" s="22">
        <x:v>1.0264752118903675</x:v>
      </x:c>
      <x:c r="O1591" s="13">
        <x:v>1.8805357854031191</x:v>
      </x:c>
      <x:c r="P1591" s="26" t="n">
        <x:v>1.7928</x:v>
      </x:c>
      <x:c r="Q1591" s="26" t="n">
        <x:v>3.1029</x:v>
      </x:c>
    </x:row>
    <x:row r="1592">
      <x:c r="A1592" s="9">
        <x:v>46227</x:v>
      </x:c>
      <x:c r="B1592" s="8">
        <x:v>323.75690607734998</x:v>
      </x:c>
      <x:c r="C1592" s="8">
        <x:v>387.26461604994</x:v>
      </x:c>
      <x:c r="D1592" s="8">
        <x:v>416.76923076922998</x:v>
      </x:c>
      <x:c r="E1592" s="8">
        <x:v>566.396484375</x:v>
      </x:c>
      <x:c r="F1592" s="23">
        <x:v>5.2354680931787998</x:v>
      </x:c>
      <x:c r="G1592" s="18">
        <x:v>0.63515025575448003</x:v>
      </x:c>
      <x:c r="H1592" s="18">
        <x:v>0.61115454782382006</x:v>
      </x:c>
      <x:c r="I1592" s="18">
        <x:v>1.0781212556913</x:v>
      </x:c>
      <x:c r="J1592" s="18">
        <x:v>1.2843379144372</x:v>
      </x:c>
      <x:c r="K1592" s="21">
        <x:v>0.83446910350270698</x:v>
      </x:c>
      <x:c r="L1592" s="21">
        <x:v>0.75282619975933107</x:v>
      </x:c>
      <x:c r="M1592" s="22">
        <x:v>0.78199084027711563</x:v>
      </x:c>
      <x:c r="N1592" s="22">
        <x:v>1.0662361659789976</x:v>
      </x:c>
      <x:c r="O1592" s="13">
        <x:v>1.8370898599616308</x:v>
      </x:c>
      <x:c r="P1592" s="26" t="n">
        <x:v>1.7938</x:v>
      </x:c>
      <x:c r="Q1592" s="26" t="n">
        <x:v>3.059</x:v>
      </x:c>
    </x:row>
    <x:row r="1593">
      <x:c r="A1593" s="9">
        <x:v>46230</x:v>
      </x:c>
      <x:c r="B1593" s="8">
        <x:v>332.04419889502998</x:v>
      </x:c>
      <x:c r="C1593" s="8">
        <x:v>399.31873594779</x:v>
      </x:c>
      <x:c r="D1593" s="8">
        <x:v>447.30769230768999</x:v>
      </x:c>
      <x:c r="E1593" s="8">
        <x:v>579.296875</x:v>
      </x:c>
      <x:c r="F1593" s="23">
        <x:v>5.394918755376275</x:v>
      </x:c>
      <x:c r="G1593" s="18">
        <x:v>0.60669757033247995</x:v>
      </x:c>
      <x:c r="H1593" s="18">
        <x:v>0.58465815307098001</x:v>
      </x:c>
      <x:c r="I1593" s="18">
        <x:v>1.0263599329020001</x:v>
      </x:c>
      <x:c r="J1593" s="18">
        <x:v>1.2260758782679</x:v>
      </x:c>
      <x:c r="K1593" s="21">
        <x:v>0.7907407536312403</x:v>
      </x:c>
      <x:c r="L1593" s="21">
        <x:v>0.70822624447133498</x:v>
      </x:c>
      <x:c r="M1593" s="22">
        <x:v>0.73948615480594215</x:v>
      </x:c>
      <x:c r="N1593" s="22">
        <x:v>1.01447419221117</x:v>
      </x:c>
      <x:c r="O1593" s="13">
        <x:v>1.8959198220151565</x:v>
      </x:c>
      <x:c r="P1593" s="26" t="n">
        <x:v>1.7939</x:v>
      </x:c>
      <x:c r="Q1593" s="26" t="n">
        <x:v>3.0947</x:v>
      </x:c>
    </x:row>
    <x:row r="1594">
      <x:c r="A1594" s="9">
        <x:v>46231</x:v>
      </x:c>
      <x:c r="B1594" s="8">
        <x:v>301.04358502149</x:v>
      </x:c>
      <x:c r="C1594" s="8">
        <x:v>357.12931629398003</x:v>
      </x:c>
      <x:c r="D1594" s="8">
        <x:v>390.69230769231001</x:v>
      </x:c>
      <x:c r="E1594" s="8">
        <x:v>522.34375</x:v>
      </x:c>
      <x:c r="F1594" s="23">
        <x:v>4.9280223975194497</x:v>
      </x:c>
      <x:c r="G1594" s="18">
        <x:v>0.63746803069054003</x:v>
      </x:c>
      <x:c r="H1594" s="18">
        <x:v>0.61462948484058999</x:v>
      </x:c>
      <x:c r="I1594" s="18">
        <x:v>1.0829139707644</x:v>
      </x:c>
      <x:c r="J1594" s="18">
        <x:v>1.3042868356371</x:v>
      </x:c>
      <x:c r="K1594" s="21">
        <x:v>0.85568501449155865</x:v>
      </x:c>
      <x:c r="L1594" s="21">
        <x:v>0.76613425093396703</x:v>
      </x:c>
      <x:c r="M1594" s="22">
        <x:v>0.80763843637651767</x:v>
      </x:c>
      <x:c r="N1594" s="22">
        <x:v>1.0986025523865788</x:v>
      </x:c>
      <x:c r="O1594" s="13">
        <x:v>1.8388991699356652</x:v>
      </x:c>
      <x:c r="P1594" s="26" t="n">
        <x:v>1.7938</x:v>
      </x:c>
      <x:c r="Q1594" s="26" t="n">
        <x:v>3.0579</x:v>
      </x:c>
    </x:row>
    <x:row r="1595">
      <x:c r="A1595" s="9">
        <x:v>46232</x:v>
      </x:c>
      <x:c r="B1595" s="8">
        <x:v>298.89502762430999</x:v>
      </x:c>
      <x:c r="C1595" s="8">
        <x:v>351.79768633370998</x:v>
      </x:c>
      <x:c r="D1595" s="8">
        <x:v>398.84615384615</x:v>
      </x:c>
      <x:c r="E1595" s="8">
        <x:v>518.525390625</x:v>
      </x:c>
      <x:c r="F1595" s="23">
        <x:v>4.920160646072925</x:v>
      </x:c>
      <x:c r="G1595" s="18">
        <x:v>0.58943414322250998</x:v>
      </x:c>
      <x:c r="H1595" s="18">
        <x:v>0.56493788550083002</x:v>
      </x:c>
      <x:c r="I1595" s="18">
        <x:v>1.0032350826742999</x:v>
      </x:c>
      <x:c r="J1595" s="18">
        <x:v>1.2062201763105</x:v>
      </x:c>
      <x:c r="K1595" s="21">
        <x:v>0.80653482070071925</x:v>
      </x:c>
      <x:c r="L1595" s="21">
        <x:v>0.71494021623511617</x:v>
      </x:c>
      <x:c r="M1595" s="22">
        <x:v>0.77020121948949183</x:v>
      </x:c>
      <x:c r="N1595" s="22">
        <x:v>1.0556898153518541</x:v>
      </x:c>
      <x:c r="O1595" s="13">
        <x:v>1.8516083661752794</x:v>
      </x:c>
      <x:c r="P1595" s="26" t="n">
        <x:v>1.7935</x:v>
      </x:c>
      <x:c r="Q1595" s="26" t="n">
        <x:v>3.0528</x:v>
      </x:c>
    </x:row>
    <x:row r="1596">
      <x:c r="A1596" s="9">
        <x:v>46233</x:v>
      </x:c>
      <x:c r="B1596" s="8">
        <x:v>274.89257213014002</x:v>
      </x:c>
      <x:c r="C1596" s="8">
        <x:v>318.35909410897</x:v>
      </x:c>
      <x:c r="D1596" s="8">
        <x:v>368.07692307692002</x:v>
      </x:c>
      <x:c r="E1596" s="8">
        <x:v>478.974609375</x:v>
      </x:c>
      <x:c r="F1596" s="23">
        <x:v>4.6007579967275749</x:v>
      </x:c>
      <x:c r="G1596" s="18">
        <x:v>0.60190217391304002</x:v>
      </x:c>
      <x:c r="H1596" s="18">
        <x:v>0.57718703848493003</x:v>
      </x:c>
      <x:c r="I1596" s="18">
        <x:v>1.0233644859813</x:v>
      </x:c>
      <x:c r="J1596" s="18">
        <x:v>1.2168471717232001</x:v>
      </x:c>
      <x:c r="K1596" s="21">
        <x:v>0.81572838212922139</x:v>
      </x:c>
      <x:c r="L1596" s="21">
        <x:v>0.72908751388023796</x:v>
      </x:c>
      <x:c r="M1596" s="22">
        <x:v>0.77754387805020309</x:v>
      </x:c>
      <x:c r="N1596" s="22">
        <x:v>1.0712062852401032</x:v>
      </x:c>
      <x:c r="O1596" s="13">
        <x:v>1.8020809415526111</x:v>
      </x:c>
      <x:c r="P1596" s="26" t="n">
        <x:v>1.7955</x:v>
      </x:c>
      <x:c r="Q1596" s="26" t="n">
        <x:v>3.0495</x:v>
      </x:c>
    </x:row>
    <x:row r="1597">
      <x:c r="A1597" s="9">
        <x:v>46234</x:v>
      </x:c>
      <x:c r="B1597" s="8">
        <x:v>289.44137507673003</x:v>
      </x:c>
      <x:c r="C1597" s="8">
        <x:v>333.94831648127001</x:v>
      </x:c>
      <x:c r="D1597" s="8">
        <x:v>389.15384615385</x:v>
      </x:c>
      <x:c r="E1597" s="8">
        <x:v>501.259765625</x:v>
      </x:c>
      <x:c r="F1597" s="23">
        <x:v>4.7845082583421252</x:v>
      </x:c>
      <x:c r="G1597" s="18">
        <x:v>0.58080242966752005</x:v>
      </x:c>
      <x:c r="H1597" s="18">
        <x:v>0.55685865693684</x:v>
      </x:c>
      <x:c r="I1597" s="18">
        <x:v>0.96609154085789994</x:v>
      </x:c>
      <x:c r="J1597" s="18">
        <x:v>1.1531784185665002</x:v>
      </x:c>
      <x:c r="K1597" s="21">
        <x:v>0.7567952960490778</x:v>
      </x:c>
      <x:c r="L1597" s="21">
        <x:v>0.68065100329865058</x:v>
      </x:c>
      <x:c r="M1597" s="22">
        <x:v>0.7172513436713801</x:v>
      </x:c>
      <x:c r="N1597" s="22">
        <x:v>1.0050188433730209</x:v>
      </x:c>
      <x:c r="O1597" s="13">
        <x:v>1.8438507931845285</x:v>
      </x:c>
      <x:c r="P1597" s="26" t="n">
        <x:v>1.7963</x:v>
      </x:c>
      <x:c r="Q1597" s="26" t="n">
        <x:v>3.0643</x:v>
      </x:c>
    </x:row>
    <x:row r="1598">
      <x:c r="A1598" s="9">
        <x:v>46237</x:v>
      </x:c>
      <x:c r="B1598" s="8">
        <x:v>282.93431553099998</x:v>
      </x:c>
      <x:c r="C1598" s="8">
        <x:v>321.25671908059002</x:v>
      </x:c>
      <x:c r="D1598" s="8">
        <x:v>379.23076923077002</x:v>
      </x:c>
      <x:c r="E1598" s="8">
        <x:v>483.6328125</x:v>
      </x:c>
      <x:c r="F1598" s="23">
        <x:v>4.6676365408559004</x:v>
      </x:c>
      <x:c r="G1598" s="18">
        <x:v>0.59590792838874995</x:v>
      </x:c>
      <x:c r="H1598" s="18">
        <x:v>0.57188775953436</x:v>
      </x:c>
      <x:c r="I1598" s="18">
        <x:v>1.0129403306973002</x:v>
      </x:c>
      <x:c r="J1598" s="18">
        <x:v>1.2112540162509999</x:v>
      </x:c>
      <x:c r="K1598" s="21">
        <x:v>0.80358816639671171</x:v>
      </x:c>
      <x:c r="L1598" s="21">
        <x:v>0.71949612564625487</x:v>
      </x:c>
      <x:c r="M1598" s="22">
        <x:v>0.77289008037088225</x:v>
      </x:c>
      <x:c r="N1598" s="22">
        <x:v>1.0628419381909699</x:v>
      </x:c>
      <x:c r="O1598" s="13">
        <x:v>1.8388836599606895</x:v>
      </x:c>
      <x:c r="P1598" s="26" t="n">
        <x:v>1.7967</x:v>
      </x:c>
      <x:c r="Q1598" s="26" t="n">
        <x:v>3.0567</x:v>
      </x:c>
    </x:row>
    <x:row r="1599">
      <x:c r="A1599" s="9">
        <x:v>46238</x:v>
      </x:c>
      <x:c r="B1599" s="8">
        <x:v>300.73664825046001</x:v>
      </x:c>
      <x:c r="C1599" s="8">
        <x:v>351.10225633939001</x:v>
      </x:c>
      <x:c r="D1599" s="8">
        <x:v>426.53846153846001</x:v>
      </x:c>
      <x:c r="E1599" s="8">
        <x:v>522.783203125</x:v>
      </x:c>
      <x:c r="F1599" s="23">
        <x:v>5.0029014231332756</x:v>
      </x:c>
      <x:c r="G1599" s="18">
        <x:v>0.58208120204603997</x:v>
      </x:c>
      <x:c r="H1599" s="18">
        <x:v>0.55720615063851997</x:v>
      </x:c>
      <x:c r="I1599" s="18">
        <x:v>0.99041456985382004</x:v>
      </x:c>
      <x:c r="J1599" s="18">
        <x:v>1.196432154234</x:v>
      </x:c>
      <x:c r="K1599" s="21">
        <x:v>0.81042440438200858</x:v>
      </x:c>
      <x:c r="L1599" s="21">
        <x:v>0.71482032388218952</x:v>
      </x:c>
      <x:c r="M1599" s="22">
        <x:v>0.78581729614679263</x:v>
      </x:c>
      <x:c r="N1599" s="22">
        <x:v>1.0738731785021454</x:v>
      </x:c>
      <x:c r="O1599" s="13">
        <x:v>1.8896537397801383</x:v>
      </x:c>
      <x:c r="P1599" s="26" t="n">
        <x:v>1.7973</x:v>
      </x:c>
      <x:c r="Q1599" s="26" t="n">
        <x:v>3.0604</x:v>
      </x:c>
    </x:row>
    <x:row r="1600">
      <x:c r="A1600" s="9">
        <x:v>46239</x:v>
      </x:c>
      <x:c r="B1600" s="8">
        <x:v>307.85758133823998</x:v>
      </x:c>
      <x:c r="C1600" s="8">
        <x:v>363.96771123722999</x:v>
      </x:c>
      <x:c r="D1600" s="8">
        <x:v>449.76923076922998</x:v>
      </x:c>
      <x:c r="E1600" s="8">
        <x:v>543.984375</x:v>
      </x:c>
      <x:c r="F1600" s="23">
        <x:v>5.1639472458617499</x:v>
      </x:c>
      <x:c r="G1600" s="18">
        <x:v>0.61173273657289007</x:v>
      </x:c>
      <x:c r="H1600" s="18">
        <x:v>0.58700373555729002</x:v>
      </x:c>
      <x:c r="I1600" s="18">
        <x:v>1.0469686077163001</x:v>
      </x:c>
      <x:c r="J1600" s="18">
        <x:v>1.275761742744</x:v>
      </x:c>
      <x:c r="K1600" s="21">
        <x:v>0.86511430826438174</x:v>
      </x:c>
      <x:c r="L1600" s="21">
        <x:v>0.76397618858132432</x:v>
      </x:c>
      <x:c r="M1600" s="22">
        <x:v>0.83473388064281906</x:v>
      </x:c>
      <x:c r="N1600" s="22">
        <x:v>1.1319387181620999</x:v>
      </x:c>
      <x:c r="O1600" s="13">
        <x:v>1.9407136660876252</x:v>
      </x:c>
      <x:c r="P1600" s="26" t="n">
        <x:v>1.7972</x:v>
      </x:c>
      <x:c r="Q1600" s="26" t="n">
        <x:v>3.13</x:v>
      </x:c>
    </x:row>
    <x:row r="1601">
      <x:c r="A1601" s="9">
        <x:v>46240</x:v>
      </x:c>
      <x:c r="B1601" s="8">
        <x:v>310.00613873542</x:v>
      </x:c>
      <x:c r="C1601" s="8">
        <x:v>371.03791618048001</x:v>
      </x:c>
      <x:c r="D1601" s="8">
        <x:v>459.84615384615</x:v>
      </x:c>
      <x:c r="E1601" s="8">
        <x:v>550.25390625</x:v>
      </x:c>
      <x:c r="F1601" s="23">
        <x:v>5.2278602875301248</x:v>
      </x:c>
      <x:c r="G1601" s="18">
        <x:v>0.63403132992327005</x:v>
      </x:c>
      <x:c r="H1601" s="18">
        <x:v>0.61202328207801004</x:v>
      </x:c>
      <x:c r="I1601" s="18">
        <x:v>1.101246105919</x:v>
      </x:c>
      <x:c r="J1601" s="18">
        <x:v>1.3555574274661</x:v>
      </x:c>
      <x:c r="K1601" s="21">
        <x:v>0.92593325309908958</x:v>
      </x:c>
      <x:c r="L1601" s="21">
        <x:v>0.81876699386792495</x:v>
      </x:c>
      <x:c r="M1601" s="22">
        <x:v>0.88499489557954081</x:v>
      </x:c>
      <x:c r="N1601" s="22">
        <x:v>1.1931560407680664</x:v>
      </x:c>
      <x:c r="O1601" s="13">
        <x:v>1.9571315191598122</x:v>
      </x:c>
      <x:c r="P1601" s="26" t="n">
        <x:v>1.7974</x:v>
      </x:c>
      <x:c r="Q1601" s="26" t="n">
        <x:v>3.2039</x:v>
      </x:c>
    </x:row>
    <x:row r="1602">
      <x:c r="A1602" s="9">
        <x:v>46241</x:v>
      </x:c>
      <x:c r="B1602" s="8">
        <x:v>319.52117863720002</x:v>
      </x:c>
      <x:c r="C1602" s="8">
        <x:v>382.91817858116002</x:v>
      </x:c>
      <x:c r="D1602" s="8">
        <x:v>483</x:v>
      </x:c>
      <x:c r="E1602" s="8">
        <x:v>569.833984375</x:v>
      </x:c>
      <x:c r="F1602" s="23">
        <x:v>5.3881833539834005</x:v>
      </x:c>
      <x:c r="G1602" s="18">
        <x:v>0.63706841432225003</x:v>
      </x:c>
      <x:c r="H1602" s="18">
        <x:v>0.61949439666406003</x:v>
      </x:c>
      <x:c r="I1602" s="18">
        <x:v>1.1115504433261001</x:v>
      </x:c>
      <x:c r="J1602" s="18">
        <x:v>1.3797012152701</x:v>
      </x:c>
      <x:c r="K1602" s="21">
        <x:v>0.94832782580954422</x:v>
      </x:c>
      <x:c r="L1602" s="21">
        <x:v>0.83039655210162411</x:v>
      </x:c>
      <x:c r="M1602" s="22">
        <x:v>0.90826388397617541</x:v>
      </x:c>
      <x:c r="N1602" s="22">
        <x:v>1.2222494218086428</x:v>
      </x:c>
      <x:c r="O1602" s="13">
        <x:v>1.9940690202859108</x:v>
      </x:c>
      <x:c r="P1602" s="26" t="n">
        <x:v>1.7986</x:v>
      </x:c>
      <x:c r="Q1602" s="26" t="n">
        <x:v>3.22</x:v>
      </x:c>
    </x:row>
    <x:row r="1603">
      <x:c r="A1603" s="9">
        <x:v>46244</x:v>
      </x:c>
      <x:c r="B1603" s="8">
        <x:v>313.25966850829002</x:v>
      </x:c>
      <x:c r="C1603" s="8">
        <x:v>375.67411614075002</x:v>
      </x:c>
      <x:c r="D1603" s="8">
        <x:v>482.23076923077002</x:v>
      </x:c>
      <x:c r="E1603" s="8">
        <x:v>556.1328125</x:v>
      </x:c>
      <x:c r="F1603" s="23">
        <x:v>5.3182434159495253</x:v>
      </x:c>
      <x:c r="G1603" s="18">
        <x:v>0.65625</x:v>
      </x:c>
      <x:c r="H1603" s="18">
        <x:v>0.64390582920685002</x:v>
      </x:c>
      <x:c r="I1603" s="18">
        <x:v>1.1568416007668001</x:v>
      </x:c>
      <x:c r="J1603" s="18">
        <x:v>1.4361920855245001</x:v>
      </x:c>
      <x:c r="K1603" s="21">
        <x:v>0.98922738754916373</x:v>
      </x:c>
      <x:c r="L1603" s="21">
        <x:v>0.87175941386065037</x:v>
      </x:c>
      <x:c r="M1603" s="22">
        <x:v>0.93866869548110254</x:v>
      </x:c>
      <x:c r="N1603" s="22">
        <x:v>1.2597071498982189</x:v>
      </x:c>
      <x:c r="O1603" s="13">
        <x:v>2.0012884915943241</x:v>
      </x:c>
      <x:c r="P1603" s="26" t="n">
        <x:v>1.8003</x:v>
      </x:c>
      <x:c r="Q1603" s="26" t="n">
        <x:v>3.2692</x:v>
      </x:c>
    </x:row>
    <x:row r="1604">
      <x:c r="A1604" s="9">
        <x:v>46245</x:v>
      </x:c>
      <x:c r="B1604" s="8">
        <x:v>314.85573971762</x:v>
      </x:c>
      <x:c r="C1604" s="8">
        <x:v>371.21177367764</x:v>
      </x:c>
      <x:c r="D1604" s="8">
        <x:v>480.53846153846001</x:v>
      </x:c>
      <x:c r="E1604" s="8">
        <x:v>554.51171875</x:v>
      </x:c>
      <x:c r="F1604" s="23">
        <x:v>5.3027942342093004</x:v>
      </x:c>
      <x:c r="G1604" s="18">
        <x:v>0.6574488491048599</x:v>
      </x:c>
      <x:c r="H1604" s="18">
        <x:v>0.64425332290852</x:v>
      </x:c>
      <x:c r="I1604" s="18">
        <x:v>1.1595974119339001</x:v>
      </x:c>
      <x:c r="J1604" s="18">
        <x:v>1.4402005136438001</x:v>
      </x:c>
      <x:c r="K1604" s="21">
        <x:v>0.99370630209125466</x:v>
      </x:c>
      <x:c r="L1604" s="21">
        <x:v>0.87763413915395727</x:v>
      </x:c>
      <x:c r="M1604" s="22">
        <x:v>0.95945565844876546</x:v>
      </x:c>
      <x:c r="N1604" s="22">
        <x:v>1.2780117354695335</x:v>
      </x:c>
      <x:c r="O1604" s="13">
        <x:v>1.991559468180808</x:v>
      </x:c>
      <x:c r="P1604" s="26" t="n">
        <x:v>1.7994</x:v>
      </x:c>
      <x:c r="Q1604" s="26" t="n">
        <x:v>3.2787</x:v>
      </x:c>
    </x:row>
    <x:row r="1605">
      <x:c r="A1605" s="9">
        <x:v>46246</x:v>
      </x:c>
      <x:c r="B1605" s="8">
        <x:v>320.56476365869003</x:v>
      </x:c>
      <x:c r="C1605" s="8">
        <x:v>381.70117609534998</x:v>
      </x:c>
      <x:c r="D1605" s="8">
        <x:v>494.53846153846001</x:v>
      </x:c>
      <x:c r="E1605" s="8">
        <x:v>567.6171875</x:v>
      </x:c>
      <x:c r="F1605" s="23">
        <x:v>5.41105397198125</x:v>
      </x:c>
      <x:c r="G1605" s="18">
        <x:v>0.64777813299233</x:v>
      </x:c>
      <x:c r="H1605" s="18">
        <x:v>0.63704282859872996</x:v>
      </x:c>
      <x:c r="I1605" s="18">
        <x:v>1.1436616343158001</x:v>
      </x:c>
      <x:c r="J1605" s="18">
        <x:v>1.4293870796690999</x:v>
      </x:c>
      <x:c r="K1605" s="21">
        <x:v>0.98816659199972134</x:v>
      </x:c>
      <x:c r="L1605" s="21">
        <x:v>0.87139973680187066</x:v>
      </x:c>
      <x:c r="M1605" s="22">
        <x:v>0.95242325306666675</x:v>
      </x:c>
      <x:c r="N1605" s="22">
        <x:v>1.2626164880022457</x:v>
      </x:c>
      <x:c r="O1605" s="13">
        <x:v>2.0164201781621864</x:v>
      </x:c>
      <x:c r="P1605" s="26" t="n">
        <x:v>1.7995</x:v>
      </x:c>
      <x:c r="Q1605" s="26" t="n">
        <x:v>3.3079</x:v>
      </x:c>
    </x:row>
    <x:row r="1606">
      <x:c r="A1606" s="9">
        <x:v>46247</x:v>
      </x:c>
      <x:c r="B1606" s="8">
        <x:v>317.24984653160999</x:v>
      </x:c>
      <x:c r="C1606" s="8">
        <x:v>381.99093859251002</x:v>
      </x:c>
      <x:c r="D1606" s="8">
        <x:v>489</x:v>
      </x:c>
      <x:c r="E1606" s="8">
        <x:v>561.318359375</x:v>
      </x:c>
      <x:c r="F1606" s="23">
        <x:v>5.3738978612478006</x:v>
      </x:c>
      <x:c r="G1606" s="18">
        <x:v>0.6616048593350401</x:v>
      </x:c>
      <x:c r="H1606" s="18">
        <x:v>0.65172443749456999</x:v>
      </x:c>
      <x:c r="I1606" s="18">
        <x:v>1.1658279415289001</x:v>
      </x:c>
      <x:c r="J1606" s="18">
        <x:v>1.4632256703070998</x:v>
      </x:c>
      <x:c r="K1606" s="21">
        <x:v>1.0177510012119533</x:v>
      </x:c>
      <x:c r="L1606" s="21">
        <x:v>0.89286046797539464</x:v>
      </x:c>
      <x:c r="M1606" s="22">
        <x:v>0.98241439366676664</x:v>
      </x:c>
      <x:c r="N1606" s="22">
        <x:v>1.2959526537777668</x:v>
      </x:c>
      <x:c r="O1606" s="13">
        <x:v>1.9981191910694749</x:v>
      </x:c>
      <x:c r="P1606" s="26" t="n">
        <x:v>1.801</x:v>
      </x:c>
      <x:c r="Q1606" s="26" t="n">
        <x:v>3.2873</x:v>
      </x:c>
    </x:row>
    <x:row r="1607">
      <x:c r="A1607" s="9">
        <x:v>46248</x:v>
      </x:c>
      <x:c r="B1607" s="8">
        <x:v>318.96869244935999</x:v>
      </x:c>
      <x:c r="C1607" s="8">
        <x:v>389.40885853008001</x:v>
      </x:c>
      <x:c r="D1607" s="8">
        <x:v>503.84615384615</x:v>
      </x:c>
      <x:c r="E1607" s="8">
        <x:v>571.728515625</x:v>
      </x:c>
      <x:c r="F1607" s="23">
        <x:v>5.4598805511264752</x:v>
      </x:c>
      <x:c r="G1607" s="18">
        <x:v>0.65129475703325002</x:v>
      </x:c>
      <x:c r="H1607" s="18">
        <x:v>0.64312396837806995</x:v>
      </x:c>
      <x:c r="I1607" s="18">
        <x:v>1.1472561706207001</x:v>
      </x:c>
      <x:c r="J1607" s="18">
        <x:v>1.4367514010562998</x:v>
      </x:c>
      <x:c r="K1607" s="21">
        <x:v>1.0033713282083982</x:v>
      </x:c>
      <x:c r="L1607" s="21">
        <x:v>0.87523629209546194</x:v>
      </x:c>
      <x:c r="M1607" s="22">
        <x:v>0.96069667116324609</x:v>
      </x:c>
      <x:c r="N1607" s="22">
        <x:v>1.2672229400003738</x:v>
      </x:c>
      <x:c r="O1607" s="13">
        <x:v>2.0153255199264102</x:v>
      </x:c>
      <x:c r="P1607" s="26" t="n">
        <x:v>1.8013</x:v>
      </x:c>
      <x:c r="Q1607" s="26" t="n">
        <x:v>3.2557</x:v>
      </x:c>
    </x:row>
    <x:row r="1608">
      <x:c r="A1608" s="9">
        <x:v>46251</x:v>
      </x:c>
      <x:c r="B1608" s="8">
        <x:v>332.22836095764001</x:v>
      </x:c>
      <x:c r="C1608" s="8">
        <x:v>408.47523087400998</x:v>
      </x:c>
      <x:c r="D1608" s="8">
        <x:v>529.30769230768999</x:v>
      </x:c>
      <x:c r="E1608" s="8">
        <x:v>599.443359375</x:v>
      </x:c>
      <x:c r="F1608" s="23">
        <x:v>5.6736366087858503</x:v>
      </x:c>
      <x:c r="G1608" s="18">
        <x:v>0.65928708439897998</x:v>
      </x:c>
      <x:c r="H1608" s="18">
        <x:v>0.65024758926244008</x:v>
      </x:c>
      <x:c r="I1608" s="18">
        <x:v>1.1569614186437001</x:v>
      </x:c>
      <x:c r="J1608" s="18">
        <x:v>1.4654629325114001</x:v>
      </x:c>
      <x:c r="K1608" s="21">
        <x:v>1.0204619231716396</x:v>
      </x:c>
      <x:c r="L1608" s="21">
        <x:v>0.89537820738681684</x:v>
      </x:c>
      <x:c r="M1608" s="22">
        <x:v>0.98127679867849005</x:v>
      </x:c>
      <x:c r="N1608" s="22">
        <x:v>1.2935282053578137</x:v>
      </x:c>
      <x:c r="O1608" s="13">
        <x:v>2.0666452794380969</x:v>
      </x:c>
      <x:c r="P1608" s="26" t="n">
        <x:v>1.8018</x:v>
      </x:c>
      <x:c r="Q1608" s="26" t="n">
        <x:v>3.2962</x:v>
      </x:c>
    </x:row>
    <x:row r="1609">
      <x:c r="A1609" s="9">
        <x:v>46252</x:v>
      </x:c>
      <x:c r="B1609" s="8">
        <x:v>326.64211172498</x:v>
      </x:c>
      <x:c r="C1609" s="8">
        <x:v>402.85383842225002</x:v>
      </x:c>
      <x:c r="D1609" s="8">
        <x:v>522.61538461537998</x:v>
      </x:c>
      <x:c r="E1609" s="8">
        <x:v>586.796875</x:v>
      </x:c>
      <x:c r="F1609" s="23">
        <x:v>5.5972705244065253</x:v>
      </x:c>
      <x:c r="G1609" s="18">
        <x:v>0.69013746803068998</x:v>
      </x:c>
      <x:c r="H1609" s="18">
        <x:v>0.68369385804881999</x:v>
      </x:c>
      <x:c r="I1609" s="18">
        <x:v>1.2095614665707999</x:v>
      </x:c>
      <x:c r="J1609" s="18">
        <x:v>1.5377078573615</x:v>
      </x:c>
      <x:c r="K1609" s="21">
        <x:v>1.0785699460466613</x:v>
      </x:c>
      <x:c r="L1609" s="21">
        <x:v>0.94633245737981464</x:v>
      </x:c>
      <x:c r="M1609" s="22">
        <x:v>1.0257464209476042</x:v>
      </x:c>
      <x:c r="N1609" s="22">
        <x:v>1.361412761118884</x:v>
      </x:c>
      <x:c r="O1609" s="13">
        <x:v>2.0655454739641108</x:v>
      </x:c>
      <x:c r="P1609" s="26" t="n">
        <x:v>1.8031</x:v>
      </x:c>
      <x:c r="Q1609" s="26" t="n">
        <x:v>3.3055</x:v>
      </x:c>
    </x:row>
    <x:row r="1610">
      <x:c r="A1610" s="9">
        <x:v>46253</x:v>
      </x:c>
      <x:c r="B1610" s="8">
        <x:v>301.96439533455998</x:v>
      </x:c>
      <x:c r="C1610" s="8">
        <x:v>365.12676122587999</x:v>
      </x:c>
      <x:c r="D1610" s="8">
        <x:v>471.53846153846001</x:v>
      </x:c>
      <x:c r="E1610" s="8">
        <x:v>537.646484375</x:v>
      </x:c>
      <x:c r="F1610" s="23">
        <x:v>5.1906902561847499</x:v>
      </x:c>
      <x:c r="G1610" s="18">
        <x:v>0.68614130434782994</x:v>
      </x:c>
      <x:c r="H1610" s="18">
        <x:v>0.68265137694379008</x:v>
      </x:c>
      <x:c r="I1610" s="18">
        <x:v>1.2086029235562001</x:v>
      </x:c>
      <x:c r="J1610" s="18">
        <x:v>1.5419027239657002</x:v>
      </x:c>
      <x:c r="K1610" s="21">
        <x:v>1.0777448828415395</x:v>
      </x:c>
      <x:c r="L1610" s="21">
        <x:v>0.94333514855669787</x:v>
      </x:c>
      <x:c r="M1610" s="22">
        <x:v>1.023057560066214</x:v>
      </x:c>
      <x:c r="N1610" s="22">
        <x:v>1.3609278714349142</x:v>
      </x:c>
      <x:c r="O1610" s="13">
        <x:v>1.9723380794069958</x:v>
      </x:c>
      <x:c r="P1610" s="26" t="n">
        <x:v>1.8019</x:v>
      </x:c>
      <x:c r="Q1610" s="26" t="n">
        <x:v>3.271</x:v>
      </x:c>
    </x:row>
    <x:row r="1611">
      <x:c r="A1611" s="9">
        <x:v>46254</x:v>
      </x:c>
      <x:c r="B1611" s="8">
        <x:v>304.29711479435002</x:v>
      </x:c>
      <x:c r="C1611" s="8">
        <x:v>369.47319869466997</x:v>
      </x:c>
      <x:c r="D1611" s="8">
        <x:v>473.53846153846001</x:v>
      </x:c>
      <x:c r="E1611" s="8">
        <x:v>539.677734375</x:v>
      </x:c>
      <x:c r="F1611" s="23">
        <x:v>5.2174662735062007</x:v>
      </x:c>
      <x:c r="G1611" s="18">
        <x:v>0.63834718670077006</x:v>
      </x:c>
      <x:c r="H1611" s="18">
        <x:v>0.63374163843280007</x:v>
      </x:c>
      <x:c r="I1611" s="18">
        <x:v>1.1140666187395001</x:v>
      </x:c>
      <x:c r="J1611" s="18">
        <x:v>1.4182007687245999</x:v>
      </x:c>
      <x:c r="K1611" s="21">
        <x:v>0.96801147656031206</x:v>
      </x:c>
      <x:c r="L1611" s="21">
        <x:v>0.84250567974701807</x:v>
      </x:c>
      <x:c r="M1611" s="22">
        <x:v>0.92315603655001621</x:v>
      </x:c>
      <x:c r="N1611" s="22">
        <x:v>1.2406752298009494</x:v>
      </x:c>
      <x:c r="O1611" s="13">
        <x:v>1.9880914195855153</x:v>
      </x:c>
      <x:c r="P1611" s="26" t="n">
        <x:v>1.8014</x:v>
      </x:c>
      <x:c r="Q1611" s="26" t="n">
        <x:v>3.35</x:v>
      </x:c>
    </x:row>
    <x:row r="1612">
      <x:c r="A1612" s="9">
        <x:v>46255</x:v>
      </x:c>
      <x:c r="B1612" s="8">
        <x:v>309.51503990178003</x:v>
      </x:c>
      <x:c r="C1612" s="8">
        <x:v>377.12292863224002</x:v>
      </x:c>
      <x:c r="D1612" s="8">
        <x:v>483.46153846153999</x:v>
      </x:c>
      <x:c r="E1612" s="8">
        <x:v>554.521484375</x:v>
      </x:c>
      <x:c r="F1612" s="23">
        <x:v>5.3115524784263997</x:v>
      </x:c>
      <x:c r="G1612" s="18">
        <x:v>0.6416240409207199</x:v>
      </x:c>
      <x:c r="H1612" s="18">
        <x:v>0.63443662583616001</x:v>
      </x:c>
      <x:c r="I1612" s="18">
        <x:v>1.1261682242991</x:v>
      </x:c>
      <x:c r="J1612" s="18">
        <x:v>1.4282684486055002</x:v>
      </x:c>
      <x:c r="K1612" s="21">
        <x:v>0.98769512731107989</x:v>
      </x:c>
      <x:c r="L1612" s="21">
        <x:v>0.86144867150911963</x:v>
      </x:c>
      <x:c r="M1612" s="22">
        <x:v>0.95107882262597143</x:v>
      </x:c>
      <x:c r="N1612" s="22">
        <x:v>1.2740113955764709</x:v>
      </x:c>
      <x:c r="O1612" s="13">
        <x:v>1.9964513362343541</x:v>
      </x:c>
      <x:c r="P1612" s="26" t="n">
        <x:v>1.8011</x:v>
      </x:c>
      <x:c r="Q1612" s="26" t="n">
        <x:v>3.4021</x:v>
      </x:c>
    </x:row>
    <x:row r="1613">
      <x:c r="A1613" s="9">
        <x:v>46258</x:v>
      </x:c>
      <x:c r="B1613" s="8">
        <x:v>300.30693677103</x:v>
      </x:c>
      <x:c r="C1613" s="8">
        <x:v>359.04174877411998</x:v>
      </x:c>
      <x:c r="D1613" s="8">
        <x:v>454.23076923077002</x:v>
      </x:c>
      <x:c r="E1613" s="8">
        <x:v>527.607421875</x:v>
      </x:c>
      <x:c r="F1613" s="23">
        <x:v>5.1029671916272994</x:v>
      </x:c>
      <x:c r="G1613" s="18">
        <x:v>0.65680946291560005</x:v>
      </x:c>
      <x:c r="H1613" s="18">
        <x:v>0.64929198158282997</x:v>
      </x:c>
      <x:c r="I1613" s="18">
        <x:v>1.1241313203929999</x:v>
      </x:c>
      <x:c r="J1613" s="18">
        <x:v>1.4342344811247001</x:v>
      </x:c>
      <x:c r="K1613" s="21">
        <x:v>0.99700655491174284</x:v>
      </x:c>
      <x:c r="L1613" s="21">
        <x:v>0.8674432891553534</x:v>
      </x:c>
      <x:c r="M1613" s="22">
        <x:v>0.95655996211495631</x:v>
      </x:c>
      <x:c r="N1613" s="22">
        <x:v>1.2861336376766506</x:v>
      </x:c>
      <x:c r="O1613" s="13">
        <x:v>1.9680688986241579</x:v>
      </x:c>
      <x:c r="P1613" s="26" t="n">
        <x:v>1.8024</x:v>
      </x:c>
      <x:c r="Q1613" s="26" t="n">
        <x:v>3.4737</x:v>
      </x:c>
    </x:row>
    <x:row r="1614">
      <x:c r="A1614" s="9">
        <x:v>46259</x:v>
      </x:c>
      <x:c r="B1614" s="8">
        <x:v>299.07918968692002</x:v>
      </x:c>
      <x:c r="C1614" s="8">
        <x:v>356.43388629966</x:v>
      </x:c>
      <x:c r="D1614" s="8">
        <x:v>452.69230769231001</x:v>
      </x:c>
      <x:c r="E1614" s="8">
        <x:v>526.25</x:v>
      </x:c>
      <x:c r="F1614" s="23">
        <x:v>5.0861384591972252</x:v>
      </x:c>
      <x:c r="G1614" s="18">
        <x:v>0.63435102301790003</x:v>
      </x:c>
      <x:c r="H1614" s="18">
        <x:v>0.63122230909565002</x:v>
      </x:c>
      <x:c r="I1614" s="18">
        <x:v>1.0874670500838999</x:v>
      </x:c>
      <x:c r="J1614" s="18">
        <x:v>1.3979721897974</x:v>
      </x:c>
      <x:c r="K1614" s="21">
        <x:v>0.96907227210975466</x:v>
      </x:c>
      <x:c r="L1614" s="21">
        <x:v>0.83627127739493146</x:v>
      </x:c>
      <x:c r="M1614" s="22">
        <x:v>0.93091236601556426</x:v>
      </x:c>
      <x:c r="N1614" s="22">
        <x:v>1.2572827014781622</x:v>
      </x:c>
      <x:c r="O1614" s="13">
        <x:v>1.9744508571455566</x:v>
      </x:c>
      <x:c r="P1614" s="26" t="n">
        <x:v>1.8022</x:v>
      </x:c>
      <x:c r="Q1614" s="26" t="n">
        <x:v>3.4614</x:v>
      </x:c>
    </x:row>
    <x:row r="1615">
      <x:c r="A1615" s="9">
        <x:v>46260</x:v>
      </x:c>
      <x:c r="B1615" s="8">
        <x:v>302.394106814</x:v>
      </x:c>
      <x:c r="C1615" s="8">
        <x:v>358.23041378546998</x:v>
      </x:c>
      <x:c r="D1615" s="8">
        <x:v>448.46153846153999</x:v>
      </x:c>
      <x:c r="E1615" s="8">
        <x:v>534.98046875</x:v>
      </x:c>
      <x:c r="F1615" s="23">
        <x:v>5.1101663195275249</x:v>
      </x:c>
      <x:c r="G1615" s="18">
        <x:v>0.63387148337596</x:v>
      </x:c>
      <x:c r="H1615" s="18">
        <x:v>0.62931109373643002</x:v>
      </x:c>
      <x:c r="I1615" s="18">
        <x:v>1.0803977953510999</x:v>
      </x:c>
      <x:c r="J1615" s="18">
        <x:v>1.3925654728099999</x:v>
      </x:c>
      <x:c r="K1615" s="21">
        <x:v>0.9819196848752263</x:v>
      </x:c>
      <x:c r="L1615" s="21">
        <x:v>0.84562288092306126</x:v>
      </x:c>
      <x:c r="M1615" s="22">
        <x:v>0.95366426578115782</x:v>
      </x:c>
      <x:c r="N1615" s="22">
        <x:v>1.2782541803115186</x:v>
      </x:c>
      <x:c r="O1615" s="13">
        <x:v>1.9783116154608951</x:v>
      </x:c>
      <x:c r="P1615" s="26" t="n">
        <x:v>1.8017</x:v>
      </x:c>
      <x:c r="Q1615" s="26" t="n">
        <x:v>3.4627</x:v>
      </x:c>
    </x:row>
    <x:row r="1616">
      <x:c r="A1616" s="9">
        <x:v>46261</x:v>
      </x:c>
      <x:c r="B1616" s="8">
        <x:v>313.32105586249003</x:v>
      </x:c>
      <x:c r="C1616" s="8">
        <x:v>374.86278114641999</x:v>
      </x:c>
      <x:c r="D1616" s="8">
        <x:v>473.23076923077002</x:v>
      </x:c>
      <x:c r="E1616" s="8">
        <x:v>553.88671875</x:v>
      </x:c>
      <x:c r="F1616" s="23">
        <x:v>5.2882533124742004</x:v>
      </x:c>
      <x:c r="G1616" s="18">
        <x:v>0.64442135549872004</x:v>
      </x:c>
      <x:c r="H1616" s="18">
        <x:v>0.63990965163755997</x:v>
      </x:c>
      <x:c r="I1616" s="18">
        <x:v>1.0950155763239999</x:v>
      </x:c>
      <x:c r="J1616" s="18">
        <x:v>1.4025399334484998</x:v>
      </x:c>
      <x:c r="K1616" s="21">
        <x:v>0.98085888932578347</x:v>
      </x:c>
      <x:c r="L1616" s="21">
        <x:v>0.84646212739353555</x:v>
      </x:c>
      <x:c r="M1616" s="22">
        <x:v>0.94994122763769484</x:v>
      </x:c>
      <x:c r="N1616" s="22">
        <x:v>1.2673441624213666</x:v>
      </x:c>
      <x:c r="O1616" s="13">
        <x:v>2.0189155707026458</x:v>
      </x:c>
      <x:c r="P1616" s="26" t="n">
        <x:v>1.8003</x:v>
      </x:c>
      <x:c r="Q1616" s="26" t="n">
        <x:v>3.4346</x:v>
      </x:c>
    </x:row>
    <x:row r="1617">
      <x:c r="A1617" s="9">
        <x:v>46262</x:v>
      </x:c>
      <x:c r="B1617" s="8">
        <x:v>310.98833640269999</x:v>
      </x:c>
      <x:c r="C1617" s="8">
        <x:v>367.56076620885</x:v>
      </x:c>
      <x:c r="D1617" s="8">
        <x:v>463.07692307692002</x:v>
      </x:c>
      <x:c r="E1617" s="8">
        <x:v>542.001953125</x:v>
      </x:c>
      <x:c r="F1617" s="23">
        <x:v>5.209069947033675</x:v>
      </x:c>
      <x:c r="G1617" s="18">
        <x:v>0.66560102301789992</x:v>
      </x:c>
      <x:c r="H1617" s="18">
        <x:v>0.66093302058899994</x:v>
      </x:c>
      <x:c r="I1617" s="18">
        <x:v>1.1452192667145999</x:v>
      </x:c>
      <x:c r="J1617" s="18">
        <x:v>1.4635053281116002</x:v>
      </x:c>
      <x:c r="K1617" s="21">
        <x:v>1.029891216944463</x:v>
      </x:c>
      <x:c r="L1617" s="21">
        <x:v>0.88998305150520451</x:v>
      </x:c>
      <x:c r="M1617" s="22">
        <x:v>0.98872287496541578</x:v>
      </x:c>
      <x:c r="N1617" s="22">
        <x:v>1.3074687837729844</x:v>
      </x:c>
      <x:c r="O1617" s="13">
        <x:v>2.012025853349285</x:v>
      </x:c>
      <x:c r="P1617" s="26" t="n">
        <x:v>1.8001</x:v>
      </x:c>
      <x:c r="Q1617" s="26" t="n">
        <x:v>3.4416</x:v>
      </x:c>
    </x:row>
    <x:row r="1618">
      <x:c r="A1618" s="9">
        <x:v>46265</x:v>
      </x:c>
      <x:c r="B1618" s="8">
        <x:v>315.8993247391</x:v>
      </x:c>
      <x:c r="C1618" s="8">
        <x:v>373.87758865493998</x:v>
      </x:c>
      <x:c r="D1618" s="8">
        <x:v>474.30769230768999</x:v>
      </x:c>
      <x:c r="E1618" s="8">
        <x:v>549.638671875</x:v>
      </x:c>
      <x:c r="F1618" s="23">
        <x:v>5.2843081939418246</x:v>
      </x:c>
      <x:c r="G1618" s="18">
        <x:v>0.66032608695652006</x:v>
      </x:c>
      <x:c r="H1618" s="18">
        <x:v>0.65311441230127998</x:v>
      </x:c>
      <x:c r="I1618" s="18">
        <x:v>1.134555475677</x:v>
      </x:c>
      <x:c r="J1618" s="18">
        <x:v>1.4517597015581001</x:v>
      </x:c>
      <x:c r="K1618" s="21">
        <x:v>1.0283589567063789</x:v>
      </x:c>
      <x:c r="L1618" s="21">
        <x:v>0.88242983327094904</x:v>
      </x:c>
      <x:c r="M1618" s="22">
        <x:v>0.98510325454815706</x:v>
      </x:c>
      <x:c r="N1618" s="22">
        <x:v>1.3005591057758954</x:v>
      </x:c>
      <x:c r="O1618" s="13">
        <x:v>2.0341361641381117</x:v>
      </x:c>
      <x:c r="P1618" s="26" t="n">
        <x:v>1.8006</x:v>
      </x:c>
      <x:c r="Q1618" s="26" t="n">
        <x:v>3.3302</x:v>
      </x:c>
    </x:row>
    <x:row r="1619">
      <x:c r="G1619" s="18"/>
      <x:c r="H1619" s="18"/>
      <x:c r="I1619" s="18"/>
      <x:c r="J1619" s="18"/>
      <x:c r="K1619" s="21"/>
      <x:c r="L1619" s="21"/>
      <x:c r="M1619" s="22"/>
      <x:c r="N1619" s="22"/>
      <x:c r="O1619" s="13"/>
    </x:row>
  </x:sheetData>
  <x:pageMargins left="0.7" right="0.7" top="0.75" bottom="0.75" header="0.3" footer="0.3"/>
  <x:legacyDrawing xmlns:r="http://schemas.openxmlformats.org/officeDocument/2006/relationships" r:id="R2f8c53c214d04999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20" hidden="0" customWidth="1"/>
    <x:col min="18" max="18" width="13" hidden="0" customWidth="1"/>
    <x:col min="19" max="19" width="34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  <x:col min="41" max="41" width="13" hidden="0" customWidth="1"/>
    <x:col min="42" max="42" width="13" hidden="0" customWidth="1"/>
    <x:col min="43" max="43" width="13" hidden="0" customWidth="1"/>
    <x:col min="44" max="44" width="12" hidden="0" customWidth="1"/>
    <x:col min="45" max="45" width="12" hidden="0" customWidth="1"/>
    <x:col min="46" max="46" width="12" hidden="0" customWidth="1"/>
  </x:cols>
  <x:sheetData>
    <x:row r="1" ht="20" customHeight="1">
      <x:c r="A1" s="119" t="str">
        <x:v>2080组合回测｜可编辑公式模型</x:v>
      </x:c>
      <x:c r="B1" s="119"/>
      <x:c r="C1" s="119"/>
      <x:c r="D1" s="119"/>
      <x:c r="E1" s="119"/>
      <x:c r="F1" s="119"/>
      <x:c r="G1" s="119"/>
      <x:c r="H1" s="119"/>
      <x:c r="I1" s="119"/>
      <x:c r="J1" s="119"/>
      <x:c r="K1" s="119"/>
      <x:c r="L1" s="119"/>
      <x:c r="M1" s="119"/>
      <x:c r="N1" s="119"/>
      <x:c r="O1" s="119"/>
      <x:c r="P1" s="119"/>
      <x:c r="Q1" s="119"/>
      <x:c r="R1" s="119"/>
      <x:c r="S1" s="119"/>
      <x:c r="T1" s="119"/>
      <x:c r="U1" s="119"/>
      <x:c r="V1" s="120"/>
      <x:c r="W1" s="120"/>
      <x:c r="X1" s="120"/>
      <x:c r="Y1" s="120"/>
      <x:c r="Z1" s="120"/>
      <x:c r="AA1" s="120"/>
      <x:c r="AB1" s="120"/>
      <x:c r="AC1" s="120"/>
      <x:c r="AD1" s="120"/>
      <x:c r="AE1" s="120"/>
      <x:c r="AF1" s="120"/>
      <x:c r="AG1" s="120"/>
      <x:c r="AH1" s="120"/>
      <x:c r="AI1" s="120"/>
      <x:c r="AJ1" s="120"/>
      <x:c r="AK1" s="120"/>
      <x:c r="AL1" s="120"/>
      <x:c r="AM1" s="120"/>
      <x:c r="AN1" s="120"/>
      <x:c r="AO1" s="120"/>
      <x:c r="AP1" s="120"/>
      <x:c r="AQ1" s="120"/>
    </x:row>
    <x:row r="2" ht="20" customHeight="1">
      <x:c r="A2" s="121" t="str">
        <x:f>"数据区间："&amp;TEXT($A$46,"yyyy-mm-dd")&amp;" 至 "&amp;TEXT($A$1660,"yyyy-mm-dd")&amp;"｜黄色输入列：净值底稿 F / O / P / Q｜净值基准：费后"</x:f>
        <x:v>数据区间：2020-01-02 至 2026-08-31｜黄色输入列：净值底稿 F / O / P / Q｜净值基准：费后</x:v>
      </x:c>
      <x:c r="B2" s="121"/>
      <x:c r="C2" s="121"/>
      <x:c r="D2" s="121"/>
      <x:c r="E2" s="121"/>
      <x:c r="F2" s="121"/>
      <x:c r="G2" s="121"/>
      <x:c r="H2" s="121"/>
      <x:c r="I2" s="121"/>
      <x:c r="J2" s="121"/>
      <x:c r="K2" s="121"/>
      <x:c r="L2" s="121"/>
      <x:c r="M2" s="121"/>
      <x:c r="N2" s="121"/>
      <x:c r="O2" s="121"/>
      <x:c r="P2" s="121"/>
      <x:c r="Q2" s="121"/>
      <x:c r="R2" s="121"/>
      <x:c r="S2" s="121"/>
      <x:c r="T2" s="121"/>
      <x:c r="U2" s="121"/>
      <x:c r="V2" s="120"/>
      <x:c r="W2" s="120"/>
      <x:c r="X2" s="120"/>
      <x:c r="Y2" s="120"/>
      <x:c r="Z2" s="120"/>
      <x:c r="AA2" s="120"/>
      <x:c r="AB2" s="120"/>
      <x:c r="AC2" s="120"/>
      <x:c r="AD2" s="120"/>
      <x:c r="AE2" s="120"/>
      <x:c r="AF2" s="120"/>
      <x:c r="AG2" s="120"/>
      <x:c r="AH2" s="120"/>
      <x:c r="AI2" s="120"/>
      <x:c r="AJ2" s="120"/>
      <x:c r="AK2" s="120"/>
      <x:c r="AL2" s="120"/>
      <x:c r="AM2" s="120"/>
      <x:c r="AN2" s="120"/>
      <x:c r="AO2" s="120"/>
      <x:c r="AP2" s="120"/>
      <x:c r="AQ2" s="120"/>
    </x:row>
    <x:row r="3" ht="20" customHeight="1">
      <x:c r="A3" s="120"/>
      <x:c r="B3" s="120"/>
      <x:c r="C3" s="120"/>
      <x:c r="D3" s="120"/>
      <x:c r="E3" s="120"/>
      <x:c r="F3" s="120"/>
      <x:c r="G3" s="120"/>
      <x:c r="H3" s="120"/>
      <x:c r="I3" s="120"/>
      <x:c r="J3" s="120"/>
      <x:c r="K3" s="120"/>
      <x:c r="L3" s="120"/>
      <x:c r="M3" s="120"/>
      <x:c r="N3" s="120"/>
      <x:c r="O3" s="120"/>
      <x:c r="P3" s="120"/>
      <x:c r="Q3" s="120"/>
      <x:c r="R3" s="120"/>
      <x:c r="S3" s="120"/>
      <x:c r="T3" s="120"/>
      <x:c r="U3" s="120"/>
      <x:c r="V3" s="120"/>
      <x:c r="W3" s="120"/>
      <x:c r="X3" s="120"/>
      <x:c r="Y3" s="120"/>
      <x:c r="Z3" s="120"/>
      <x:c r="AA3" s="120"/>
      <x:c r="AB3" s="120"/>
      <x:c r="AC3" s="120"/>
      <x:c r="AD3" s="120"/>
      <x:c r="AE3" s="120"/>
      <x:c r="AF3" s="120"/>
      <x:c r="AG3" s="120"/>
      <x:c r="AH3" s="120"/>
      <x:c r="AI3" s="120"/>
      <x:c r="AJ3" s="120"/>
      <x:c r="AK3" s="120"/>
      <x:c r="AL3" s="120"/>
      <x:c r="AM3" s="120"/>
      <x:c r="AN3" s="120"/>
      <x:c r="AO3" s="120"/>
      <x:c r="AP3" s="120"/>
      <x:c r="AQ3" s="120"/>
    </x:row>
    <x:row r="4" ht="20" customHeight="1">
      <x:c r="A4" s="122" t="str">
        <x:v>初始配置</x:v>
      </x:c>
      <x:c r="B4" s="123"/>
      <x:c r="C4" s="120"/>
      <x:c r="D4" s="122" t="str">
        <x:v>再平衡参数</x:v>
      </x:c>
      <x:c r="E4" s="123"/>
      <x:c r="F4" s="120"/>
      <x:c r="G4" s="122" t="str">
        <x:v>费率与绩效参数</x:v>
      </x:c>
      <x:c r="H4" s="123"/>
      <x:c r="I4" s="120"/>
      <x:c r="J4" s="122" t="str">
        <x:v>模型检查与口径</x:v>
      </x:c>
      <x:c r="K4" s="124"/>
      <x:c r="L4" s="124"/>
      <x:c r="M4" s="124"/>
      <x:c r="N4" s="124"/>
      <x:c r="O4" s="124"/>
      <x:c r="P4" s="124"/>
      <x:c r="Q4" s="124"/>
      <x:c r="R4" s="124"/>
      <x:c r="S4" s="124"/>
      <x:c r="T4" s="124"/>
      <x:c r="U4" s="123"/>
      <x:c r="V4" s="120"/>
      <x:c r="W4" s="120"/>
      <x:c r="X4" s="120"/>
      <x:c r="Y4" s="120"/>
      <x:c r="Z4" s="120"/>
      <x:c r="AA4" s="120"/>
      <x:c r="AB4" s="120"/>
      <x:c r="AC4" s="120"/>
      <x:c r="AD4" s="120"/>
      <x:c r="AE4" s="120"/>
      <x:c r="AF4" s="120"/>
      <x:c r="AG4" s="120"/>
      <x:c r="AH4" s="120"/>
      <x:c r="AI4" s="120"/>
      <x:c r="AJ4" s="120"/>
      <x:c r="AK4" s="120"/>
      <x:c r="AL4" s="120"/>
      <x:c r="AM4" s="120"/>
      <x:c r="AN4" s="120"/>
      <x:c r="AO4" s="120"/>
      <x:c r="AP4" s="120"/>
      <x:c r="AQ4" s="120"/>
    </x:row>
    <x:row r="5" ht="20" customHeight="1">
      <x:c r="A5" s="125" t="str">
        <x:v>产业趋势</x:v>
      </x:c>
      <x:c r="B5" s="126" t="n">
        <x:v>0.1</x:v>
      </x:c>
      <x:c r="C5" s="120"/>
      <x:c r="D5" s="125" t="str">
        <x:v>权益目标权重</x:v>
      </x:c>
      <x:c r="E5" s="126" t="n">
        <x:v>0.2</x:v>
      </x:c>
      <x:c r="F5" s="120"/>
      <x:c r="G5" s="125" t="str">
        <x:v>年化费率</x:v>
      </x:c>
      <x:c r="H5" s="126" t="n">
        <x:v>0.005</x:v>
      </x:c>
      <x:c r="I5" s="120"/>
      <x:c r="J5" s="127" t="str">
        <x:v>初始权重合计</x:v>
      </x:c>
      <x:c r="K5" s="128" t="n">
        <x:f>SUM($B$5:$B$8)</x:f>
        <x:v>1</x:v>
      </x:c>
      <x:c r="L5" s="127" t="str">
        <x:v>应为100%</x:v>
      </x:c>
      <x:c r="M5" s="120"/>
      <x:c r="N5" s="67" t="str">
        <x:v>口径：日终先根据资产涨跌计算调前权重，再判断年末、季末与15%/25%动态阈值。动态触发后权益合计回到目标权重，两只权益策略按触发当日比例缩放；季末再校准为1:1。年末与季末同日合并为一次调仓。中债/黄金不做内部定期再平衡，外层调整时保留当日相对比例。</x:v>
      </x:c>
      <x:c r="O5" s="68"/>
      <x:c r="P5" s="68"/>
      <x:c r="Q5" s="68"/>
      <x:c r="R5" s="68"/>
      <x:c r="S5" s="68"/>
      <x:c r="T5" s="68"/>
      <x:c r="U5" s="69"/>
      <x:c r="V5" s="120"/>
      <x:c r="W5" s="120"/>
      <x:c r="X5" s="120"/>
      <x:c r="Y5" s="120"/>
      <x:c r="Z5" s="120"/>
      <x:c r="AA5" s="120"/>
      <x:c r="AB5" s="120"/>
      <x:c r="AC5" s="120"/>
      <x:c r="AD5" s="120"/>
      <x:c r="AE5" s="120"/>
      <x:c r="AF5" s="120"/>
      <x:c r="AG5" s="120"/>
      <x:c r="AH5" s="120"/>
      <x:c r="AI5" s="120"/>
      <x:c r="AJ5" s="120"/>
      <x:c r="AK5" s="120"/>
      <x:c r="AL5" s="120"/>
      <x:c r="AM5" s="120"/>
      <x:c r="AN5" s="120"/>
      <x:c r="AO5" s="120"/>
      <x:c r="AP5" s="120"/>
      <x:c r="AQ5" s="120"/>
    </x:row>
    <x:row r="6" ht="20" customHeight="1">
      <x:c r="A6" s="125" t="str">
        <x:v>指增组合</x:v>
      </x:c>
      <x:c r="B6" s="126" t="n">
        <x:v>0.1</x:v>
      </x:c>
      <x:c r="C6" s="120"/>
      <x:c r="D6" s="125" t="str">
        <x:v>权益下限</x:v>
      </x:c>
      <x:c r="E6" s="126" t="n">
        <x:v>0.15</x:v>
      </x:c>
      <x:c r="F6" s="120"/>
      <x:c r="G6" s="125" t="str">
        <x:v>年化交易日</x:v>
      </x:c>
      <x:c r="H6" s="129" t="n">
        <x:v>250</x:v>
      </x:c>
      <x:c r="I6" s="120"/>
      <x:c r="J6" s="127" t="str">
        <x:v>阈值关系</x:v>
      </x:c>
      <x:c r="K6" s="130" t="b">
        <x:f>AND($E$6&lt;$E$5,$E$5&lt;$E$7)</x:f>
        <x:v>1</x:v>
      </x:c>
      <x:c r="L6" s="127" t="str">
        <x:v>下限 &lt; 目标 &lt; 上限</x:v>
      </x:c>
      <x:c r="M6" s="120"/>
      <x:c r="N6" s="70"/>
      <x:c r="O6" s="71"/>
      <x:c r="P6" s="71"/>
      <x:c r="Q6" s="71"/>
      <x:c r="R6" s="71"/>
      <x:c r="S6" s="71"/>
      <x:c r="T6" s="71"/>
      <x:c r="U6" s="72"/>
      <x:c r="V6" s="120"/>
      <x:c r="W6" s="120"/>
      <x:c r="X6" s="120"/>
      <x:c r="Y6" s="120"/>
      <x:c r="Z6" s="120"/>
      <x:c r="AA6" s="120"/>
      <x:c r="AB6" s="120"/>
      <x:c r="AC6" s="120"/>
      <x:c r="AD6" s="120"/>
      <x:c r="AE6" s="120"/>
      <x:c r="AF6" s="120"/>
      <x:c r="AG6" s="120"/>
      <x:c r="AH6" s="120"/>
      <x:c r="AI6" s="120"/>
      <x:c r="AJ6" s="120"/>
      <x:c r="AK6" s="120"/>
      <x:c r="AL6" s="120"/>
      <x:c r="AM6" s="120"/>
      <x:c r="AN6" s="120"/>
      <x:c r="AO6" s="120"/>
      <x:c r="AP6" s="120"/>
      <x:c r="AQ6" s="120"/>
    </x:row>
    <x:row r="7" ht="20" customHeight="1">
      <x:c r="A7" s="125" t="str">
        <x:v>中债新综合</x:v>
      </x:c>
      <x:c r="B7" s="126" t="n">
        <x:v>0.75</x:v>
      </x:c>
      <x:c r="C7" s="120"/>
      <x:c r="D7" s="125" t="str">
        <x:v>权益上限</x:v>
      </x:c>
      <x:c r="E7" s="126" t="n">
        <x:v>0.25</x:v>
      </x:c>
      <x:c r="F7" s="120"/>
      <x:c r="G7" s="125" t="str">
        <x:v>无风险收益率</x:v>
      </x:c>
      <x:c r="H7" s="126" t="n">
        <x:v>0</x:v>
      </x:c>
      <x:c r="I7" s="120"/>
      <x:c r="J7" s="127" t="str">
        <x:v>黄色数据完整性</x:v>
      </x:c>
      <x:c r="K7" s="130" t="b">
        <x:f>AND(COUNT($B$46:$E$1660)=ROWS($B$46:$B$1660)*4,MIN($B$46:$E$1660)&gt;0)</x:f>
        <x:v>1</x:v>
      </x:c>
      <x:c r="L7" s="127" t="str">
        <x:v>四列全为正数</x:v>
      </x:c>
      <x:c r="M7" s="120"/>
      <x:c r="N7" s="70"/>
      <x:c r="O7" s="71"/>
      <x:c r="P7" s="71"/>
      <x:c r="Q7" s="71"/>
      <x:c r="R7" s="71"/>
      <x:c r="S7" s="71"/>
      <x:c r="T7" s="71"/>
      <x:c r="U7" s="72"/>
      <x:c r="V7" s="120"/>
      <x:c r="W7" s="120"/>
      <x:c r="X7" s="120"/>
      <x:c r="Y7" s="120"/>
      <x:c r="Z7" s="120"/>
      <x:c r="AA7" s="120"/>
      <x:c r="AB7" s="120"/>
      <x:c r="AC7" s="120"/>
      <x:c r="AD7" s="120"/>
      <x:c r="AE7" s="120"/>
      <x:c r="AF7" s="120"/>
      <x:c r="AG7" s="120"/>
      <x:c r="AH7" s="120"/>
      <x:c r="AI7" s="120"/>
      <x:c r="AJ7" s="120"/>
      <x:c r="AK7" s="120"/>
      <x:c r="AL7" s="120"/>
      <x:c r="AM7" s="120"/>
      <x:c r="AN7" s="120"/>
      <x:c r="AO7" s="120"/>
      <x:c r="AP7" s="120"/>
      <x:c r="AQ7" s="120"/>
    </x:row>
    <x:row r="8" ht="20" customHeight="1">
      <x:c r="A8" s="125" t="str">
        <x:v>华安黄金</x:v>
      </x:c>
      <x:c r="B8" s="126" t="n">
        <x:v>0.05</x:v>
      </x:c>
      <x:c r="C8" s="120"/>
      <x:c r="D8" s="125" t="str">
        <x:v>最短间隔（日）</x:v>
      </x:c>
      <x:c r="E8" s="129" t="n">
        <x:v>7</x:v>
      </x:c>
      <x:c r="F8" s="120"/>
      <x:c r="G8" s="125" t="str">
        <x:v>计费日基准</x:v>
      </x:c>
      <x:c r="H8" s="129" t="n">
        <x:v>365</x:v>
      </x:c>
      <x:c r="I8" s="120"/>
      <x:c r="J8" s="127" t="str">
        <x:v>模型状态</x:v>
      </x:c>
      <x:c r="K8" s="130" t="str">
        <x:f>IF(AND(ABS($K$5-1)&lt;0.0000001,$K$6,$K$7),"OK","检查参数/数据")</x:f>
        <x:v>OK</x:v>
      </x:c>
      <x:c r="L8" s="127" t="str">
        <x:v>仅OK时使用结果</x:v>
      </x:c>
      <x:c r="M8" s="120"/>
      <x:c r="N8" s="73"/>
      <x:c r="O8" s="74"/>
      <x:c r="P8" s="74"/>
      <x:c r="Q8" s="74"/>
      <x:c r="R8" s="74"/>
      <x:c r="S8" s="74"/>
      <x:c r="T8" s="74"/>
      <x:c r="U8" s="75"/>
      <x:c r="V8" s="120"/>
      <x:c r="W8" s="120"/>
      <x:c r="X8" s="120"/>
      <x:c r="Y8" s="120"/>
      <x:c r="Z8" s="120"/>
      <x:c r="AA8" s="120"/>
      <x:c r="AB8" s="120"/>
      <x:c r="AC8" s="120"/>
      <x:c r="AD8" s="120"/>
      <x:c r="AE8" s="120"/>
      <x:c r="AF8" s="120"/>
      <x:c r="AG8" s="120"/>
      <x:c r="AH8" s="120"/>
      <x:c r="AI8" s="120"/>
      <x:c r="AJ8" s="120"/>
      <x:c r="AK8" s="120"/>
      <x:c r="AL8" s="120"/>
      <x:c r="AM8" s="120"/>
      <x:c r="AN8" s="120"/>
      <x:c r="AO8" s="120"/>
      <x:c r="AP8" s="120"/>
      <x:c r="AQ8" s="120"/>
    </x:row>
    <x:row r="9" ht="20" customHeight="1">
      <x:c r="A9" s="120"/>
      <x:c r="B9" s="120"/>
      <x:c r="C9" s="120"/>
      <x:c r="D9" s="120"/>
      <x:c r="E9" s="120"/>
      <x:c r="F9" s="120"/>
      <x:c r="G9" s="120"/>
      <x:c r="H9" s="120"/>
      <x:c r="I9" s="120"/>
      <x:c r="J9" s="120"/>
      <x:c r="K9" s="120"/>
      <x:c r="L9" s="120"/>
      <x:c r="M9" s="120"/>
      <x:c r="N9" s="120"/>
      <x:c r="O9" s="120"/>
      <x:c r="P9" s="120"/>
      <x:c r="Q9" s="120"/>
      <x:c r="R9" s="120"/>
      <x:c r="S9" s="120"/>
      <x:c r="T9" s="120"/>
      <x:c r="U9" s="120"/>
      <x:c r="V9" s="120"/>
      <x:c r="W9" s="120"/>
      <x:c r="X9" s="120"/>
      <x:c r="Y9" s="120"/>
      <x:c r="Z9" s="120"/>
      <x:c r="AA9" s="120"/>
      <x:c r="AB9" s="120"/>
      <x:c r="AC9" s="120"/>
      <x:c r="AD9" s="120"/>
      <x:c r="AE9" s="120"/>
      <x:c r="AF9" s="120"/>
      <x:c r="AG9" s="120"/>
      <x:c r="AH9" s="120"/>
      <x:c r="AI9" s="120"/>
      <x:c r="AJ9" s="120"/>
      <x:c r="AK9" s="120"/>
      <x:c r="AL9" s="120"/>
      <x:c r="AM9" s="120"/>
      <x:c r="AN9" s="120"/>
      <x:c r="AO9" s="120"/>
      <x:c r="AP9" s="120"/>
      <x:c r="AQ9" s="120"/>
    </x:row>
    <x:row r="10" ht="20" customHeight="1">
      <x:c r="A10" s="131" t="str">
        <x:v>可编辑说明：黄底蓝字为参数输入；绿字为对“净值底稿”的链接；黑字为计算公式。绩效及图表会随参数自动更新。</x:v>
      </x:c>
      <x:c r="B10" s="132"/>
      <x:c r="C10" s="132"/>
      <x:c r="D10" s="132"/>
      <x:c r="E10" s="132"/>
      <x:c r="F10" s="132"/>
      <x:c r="G10" s="132"/>
      <x:c r="H10" s="132"/>
      <x:c r="I10" s="132"/>
      <x:c r="J10" s="132"/>
      <x:c r="K10" s="132"/>
      <x:c r="L10" s="132"/>
      <x:c r="M10" s="132"/>
      <x:c r="N10" s="132"/>
      <x:c r="O10" s="132"/>
      <x:c r="P10" s="132"/>
      <x:c r="Q10" s="132"/>
      <x:c r="R10" s="132"/>
      <x:c r="S10" s="132"/>
      <x:c r="T10" s="132"/>
      <x:c r="U10" s="133"/>
      <x:c r="V10" s="120"/>
      <x:c r="W10" s="120"/>
      <x:c r="X10" s="120"/>
      <x:c r="Y10" s="120"/>
      <x:c r="Z10" s="120"/>
      <x:c r="AA10" s="120"/>
      <x:c r="AB10" s="120"/>
      <x:c r="AC10" s="120"/>
      <x:c r="AD10" s="120"/>
      <x:c r="AE10" s="120"/>
      <x:c r="AF10" s="120"/>
      <x:c r="AG10" s="120"/>
      <x:c r="AH10" s="120"/>
      <x:c r="AI10" s="120"/>
      <x:c r="AJ10" s="120"/>
      <x:c r="AK10" s="120"/>
      <x:c r="AL10" s="120"/>
      <x:c r="AM10" s="120"/>
      <x:c r="AN10" s="120"/>
      <x:c r="AO10" s="120"/>
      <x:c r="AP10" s="120"/>
      <x:c r="AQ10" s="120"/>
    </x:row>
    <x:row r="11" ht="20" customHeight="1">
      <x:c r="A11" s="120"/>
      <x:c r="B11" s="120"/>
      <x:c r="C11" s="120"/>
      <x:c r="D11" s="120"/>
      <x:c r="E11" s="120"/>
      <x:c r="F11" s="120"/>
      <x:c r="G11" s="120"/>
      <x:c r="H11" s="120"/>
      <x:c r="I11" s="120"/>
      <x:c r="J11" s="120"/>
      <x:c r="K11" s="120"/>
      <x:c r="L11" s="120"/>
      <x:c r="M11" s="120"/>
      <x:c r="N11" s="120"/>
      <x:c r="O11" s="120"/>
      <x:c r="P11" s="120"/>
      <x:c r="Q11" s="120"/>
      <x:c r="R11" s="120"/>
      <x:c r="S11" s="120"/>
      <x:c r="T11" s="120"/>
      <x:c r="U11" s="120"/>
      <x:c r="V11" s="120"/>
      <x:c r="W11" s="120"/>
      <x:c r="X11" s="120"/>
      <x:c r="Y11" s="120"/>
      <x:c r="Z11" s="120"/>
      <x:c r="AA11" s="120"/>
      <x:c r="AB11" s="120"/>
      <x:c r="AC11" s="120"/>
      <x:c r="AD11" s="120"/>
      <x:c r="AE11" s="120"/>
      <x:c r="AF11" s="120"/>
      <x:c r="AG11" s="120"/>
      <x:c r="AH11" s="120"/>
      <x:c r="AI11" s="120"/>
      <x:c r="AJ11" s="120"/>
      <x:c r="AK11" s="120"/>
      <x:c r="AL11" s="120"/>
      <x:c r="AM11" s="120"/>
      <x:c r="AN11" s="120"/>
      <x:c r="AO11" s="120"/>
      <x:c r="AP11" s="120"/>
      <x:c r="AQ11" s="120"/>
    </x:row>
    <x:row r="12" ht="20" customHeight="1">
      <x:c r="A12" s="120"/>
      <x:c r="B12" s="120"/>
      <x:c r="C12" s="120"/>
      <x:c r="D12" s="120"/>
      <x:c r="E12" s="120"/>
      <x:c r="F12" s="120"/>
      <x:c r="G12" s="120"/>
      <x:c r="H12" s="120"/>
      <x:c r="I12" s="120"/>
      <x:c r="J12" s="120"/>
      <x:c r="K12" s="120"/>
      <x:c r="L12" s="120"/>
      <x:c r="M12" s="120"/>
      <x:c r="N12" s="120"/>
      <x:c r="O12" s="120"/>
      <x:c r="P12" s="120"/>
      <x:c r="Q12" s="122" t="str">
        <x:v>绩效表</x:v>
      </x:c>
      <x:c r="R12" s="124"/>
      <x:c r="S12" s="124"/>
      <x:c r="T12" s="124"/>
      <x:c r="U12" s="123"/>
      <x:c r="V12" s="120"/>
      <x:c r="W12" s="120"/>
      <x:c r="X12" s="120"/>
      <x:c r="Y12" s="120"/>
      <x:c r="Z12" s="120"/>
      <x:c r="AA12" s="120"/>
      <x:c r="AB12" s="120"/>
      <x:c r="AC12" s="120"/>
      <x:c r="AD12" s="120"/>
      <x:c r="AE12" s="120"/>
      <x:c r="AF12" s="120"/>
      <x:c r="AG12" s="120"/>
      <x:c r="AH12" s="120"/>
      <x:c r="AI12" s="120"/>
      <x:c r="AJ12" s="120"/>
      <x:c r="AK12" s="120"/>
      <x:c r="AL12" s="120"/>
      <x:c r="AM12" s="120"/>
      <x:c r="AN12" s="120"/>
      <x:c r="AO12" s="120"/>
      <x:c r="AP12" s="120"/>
      <x:c r="AQ12" s="120"/>
    </x:row>
    <x:row r="13" ht="20" customHeight="1">
      <x:c r="A13" s="120"/>
      <x:c r="B13" s="120"/>
      <x:c r="C13" s="120"/>
      <x:c r="D13" s="120"/>
      <x:c r="E13" s="120"/>
      <x:c r="F13" s="120"/>
      <x:c r="G13" s="120"/>
      <x:c r="H13" s="120"/>
      <x:c r="I13" s="120"/>
      <x:c r="J13" s="120"/>
      <x:c r="K13" s="120"/>
      <x:c r="L13" s="120"/>
      <x:c r="M13" s="120"/>
      <x:c r="N13" s="120"/>
      <x:c r="O13" s="120"/>
      <x:c r="P13" s="120"/>
      <x:c r="Q13" s="134" t="str">
        <x:v>指标</x:v>
      </x:c>
      <x:c r="R13" s="134" t="str">
        <x:v>结果</x:v>
      </x:c>
      <x:c r="S13" s="134" t="str">
        <x:v>计算口径</x:v>
      </x:c>
      <x:c r="T13" s="120"/>
      <x:c r="U13" s="120"/>
      <x:c r="V13" s="120"/>
      <x:c r="W13" s="120"/>
      <x:c r="X13" s="120"/>
      <x:c r="Y13" s="120"/>
      <x:c r="Z13" s="120"/>
      <x:c r="AA13" s="120"/>
      <x:c r="AB13" s="120"/>
      <x:c r="AC13" s="120"/>
      <x:c r="AD13" s="120"/>
      <x:c r="AE13" s="120"/>
      <x:c r="AF13" s="120"/>
      <x:c r="AG13" s="120"/>
      <x:c r="AH13" s="120"/>
      <x:c r="AI13" s="120"/>
      <x:c r="AJ13" s="120"/>
      <x:c r="AK13" s="120"/>
      <x:c r="AL13" s="120"/>
      <x:c r="AM13" s="120"/>
      <x:c r="AN13" s="120"/>
      <x:c r="AO13" s="120"/>
      <x:c r="AP13" s="120"/>
      <x:c r="AQ13" s="120"/>
    </x:row>
    <x:row r="14" ht="20" customHeight="1">
      <x:c r="A14" s="120"/>
      <x:c r="B14" s="120"/>
      <x:c r="C14" s="120"/>
      <x:c r="D14" s="120"/>
      <x:c r="E14" s="120"/>
      <x:c r="F14" s="120"/>
      <x:c r="G14" s="120"/>
      <x:c r="H14" s="120"/>
      <x:c r="I14" s="120"/>
      <x:c r="J14" s="120"/>
      <x:c r="K14" s="120"/>
      <x:c r="L14" s="120"/>
      <x:c r="M14" s="120"/>
      <x:c r="N14" s="120"/>
      <x:c r="O14" s="120"/>
      <x:c r="P14" s="120"/>
      <x:c r="Q14" s="127" t="str">
        <x:v>累计收益率</x:v>
      </x:c>
      <x:c r="R14" s="135" t="n">
        <x:f>$AD$1660/$AD$46-1</x:f>
        <x:v>0.6576440986208216</x:v>
      </x:c>
      <x:c r="S14" s="127" t="str">
        <x:v>期末净值/期初净值-1</x:v>
      </x:c>
      <x:c r="T14" s="120"/>
      <x:c r="U14" s="120"/>
      <x:c r="V14" s="120"/>
      <x:c r="W14" s="120"/>
      <x:c r="X14" s="120"/>
      <x:c r="Y14" s="120"/>
      <x:c r="Z14" s="120"/>
      <x:c r="AA14" s="120"/>
      <x:c r="AB14" s="120"/>
      <x:c r="AC14" s="120"/>
      <x:c r="AD14" s="120"/>
      <x:c r="AE14" s="120"/>
      <x:c r="AF14" s="120"/>
      <x:c r="AG14" s="120"/>
      <x:c r="AH14" s="120"/>
      <x:c r="AI14" s="120"/>
      <x:c r="AJ14" s="120"/>
      <x:c r="AK14" s="120"/>
      <x:c r="AL14" s="120"/>
      <x:c r="AM14" s="120"/>
      <x:c r="AN14" s="120"/>
      <x:c r="AO14" s="120"/>
      <x:c r="AP14" s="120"/>
      <x:c r="AQ14" s="120"/>
    </x:row>
    <x:row r="15" ht="20" customHeight="1">
      <x:c r="A15" s="120"/>
      <x:c r="B15" s="120"/>
      <x:c r="C15" s="120"/>
      <x:c r="D15" s="120"/>
      <x:c r="E15" s="120"/>
      <x:c r="F15" s="120"/>
      <x:c r="G15" s="120"/>
      <x:c r="H15" s="120"/>
      <x:c r="I15" s="120"/>
      <x:c r="J15" s="120"/>
      <x:c r="K15" s="120"/>
      <x:c r="L15" s="120"/>
      <x:c r="M15" s="120"/>
      <x:c r="N15" s="120"/>
      <x:c r="O15" s="120"/>
      <x:c r="P15" s="120"/>
      <x:c r="Q15" s="127" t="str">
        <x:v>算术年化收益率</x:v>
      </x:c>
      <x:c r="R15" s="135" t="n">
        <x:f>AVERAGE($AG$47:$AG$1660)*$H$6</x:f>
        <x:v>0.0797881749379849</x:v>
      </x:c>
      <x:c r="S15" s="127" t="str">
        <x:v>日收益均值×年化交易日</x:v>
      </x:c>
      <x:c r="T15" s="120"/>
      <x:c r="U15" s="120"/>
      <x:c r="V15" s="120"/>
      <x:c r="W15" s="120"/>
      <x:c r="X15" s="120"/>
      <x:c r="Y15" s="120"/>
      <x:c r="Z15" s="120"/>
      <x:c r="AA15" s="120"/>
      <x:c r="AB15" s="120"/>
      <x:c r="AC15" s="120"/>
      <x:c r="AD15" s="120"/>
      <x:c r="AE15" s="120"/>
      <x:c r="AF15" s="120"/>
      <x:c r="AG15" s="120"/>
      <x:c r="AH15" s="120"/>
      <x:c r="AI15" s="120"/>
      <x:c r="AJ15" s="120"/>
      <x:c r="AK15" s="120"/>
      <x:c r="AL15" s="120"/>
      <x:c r="AM15" s="120"/>
      <x:c r="AN15" s="120"/>
      <x:c r="AO15" s="120"/>
      <x:c r="AP15" s="120"/>
      <x:c r="AQ15" s="120"/>
    </x:row>
    <x:row r="16" ht="20" customHeight="1">
      <x:c r="A16" s="120"/>
      <x:c r="B16" s="120"/>
      <x:c r="C16" s="120"/>
      <x:c r="D16" s="120"/>
      <x:c r="E16" s="120"/>
      <x:c r="F16" s="120"/>
      <x:c r="G16" s="120"/>
      <x:c r="H16" s="120"/>
      <x:c r="I16" s="120"/>
      <x:c r="J16" s="120"/>
      <x:c r="K16" s="120"/>
      <x:c r="L16" s="120"/>
      <x:c r="M16" s="120"/>
      <x:c r="N16" s="120"/>
      <x:c r="O16" s="120"/>
      <x:c r="P16" s="120"/>
      <x:c r="Q16" s="127" t="str">
        <x:v>年化波动率</x:v>
      </x:c>
      <x:c r="R16" s="135" t="n">
        <x:f>STDEV.S($AG$47:$AG$1660)*SQRT($H$6)</x:f>
        <x:v>0.054638885007584764</x:v>
      </x:c>
      <x:c r="S16" s="127" t="str">
        <x:v>日收益标准差×√年化交易日</x:v>
      </x:c>
      <x:c r="T16" s="120"/>
      <x:c r="U16" s="120"/>
      <x:c r="V16" s="120"/>
      <x:c r="W16" s="120"/>
      <x:c r="X16" s="120"/>
      <x:c r="Y16" s="120"/>
      <x:c r="Z16" s="120"/>
      <x:c r="AA16" s="120"/>
      <x:c r="AB16" s="120"/>
      <x:c r="AC16" s="120"/>
      <x:c r="AD16" s="120"/>
      <x:c r="AE16" s="120"/>
      <x:c r="AF16" s="120"/>
      <x:c r="AG16" s="120"/>
      <x:c r="AH16" s="120"/>
      <x:c r="AI16" s="120"/>
      <x:c r="AJ16" s="120"/>
      <x:c r="AK16" s="120"/>
      <x:c r="AL16" s="120"/>
      <x:c r="AM16" s="120"/>
      <x:c r="AN16" s="120"/>
      <x:c r="AO16" s="120"/>
      <x:c r="AP16" s="120"/>
      <x:c r="AQ16" s="120"/>
    </x:row>
    <x:row r="17" ht="20" customHeight="1">
      <x:c r="A17" s="120"/>
      <x:c r="B17" s="120"/>
      <x:c r="C17" s="120"/>
      <x:c r="D17" s="120"/>
      <x:c r="E17" s="120"/>
      <x:c r="F17" s="120"/>
      <x:c r="G17" s="120"/>
      <x:c r="H17" s="120"/>
      <x:c r="I17" s="120"/>
      <x:c r="J17" s="120"/>
      <x:c r="K17" s="120"/>
      <x:c r="L17" s="120"/>
      <x:c r="M17" s="120"/>
      <x:c r="N17" s="120"/>
      <x:c r="O17" s="120"/>
      <x:c r="P17" s="120"/>
      <x:c r="Q17" s="127" t="str">
        <x:v>最大回撤</x:v>
      </x:c>
      <x:c r="R17" s="135" t="n">
        <x:f>MIN($AF$46:$AF$1660)</x:f>
        <x:v>-0.05794046131412822</x:v>
      </x:c>
      <x:c r="S17" s="127" t="str">
        <x:v>日净值相对历史峰值的最小值</x:v>
      </x:c>
      <x:c r="T17" s="120"/>
      <x:c r="U17" s="120"/>
      <x:c r="V17" s="120"/>
      <x:c r="W17" s="120"/>
      <x:c r="X17" s="120"/>
      <x:c r="Y17" s="120"/>
      <x:c r="Z17" s="120"/>
      <x:c r="AA17" s="120"/>
      <x:c r="AB17" s="120"/>
      <x:c r="AC17" s="120"/>
      <x:c r="AD17" s="120"/>
      <x:c r="AE17" s="120"/>
      <x:c r="AF17" s="120"/>
      <x:c r="AG17" s="120"/>
      <x:c r="AH17" s="120"/>
      <x:c r="AI17" s="120"/>
      <x:c r="AJ17" s="120"/>
      <x:c r="AK17" s="120"/>
      <x:c r="AL17" s="120"/>
      <x:c r="AM17" s="120"/>
      <x:c r="AN17" s="120"/>
      <x:c r="AO17" s="120"/>
      <x:c r="AP17" s="120"/>
      <x:c r="AQ17" s="120"/>
    </x:row>
    <x:row r="18" ht="20" customHeight="1">
      <x:c r="A18" s="120"/>
      <x:c r="B18" s="120"/>
      <x:c r="C18" s="120"/>
      <x:c r="D18" s="120"/>
      <x:c r="E18" s="120"/>
      <x:c r="F18" s="120"/>
      <x:c r="G18" s="120"/>
      <x:c r="H18" s="120"/>
      <x:c r="I18" s="120"/>
      <x:c r="J18" s="120"/>
      <x:c r="K18" s="120"/>
      <x:c r="L18" s="120"/>
      <x:c r="M18" s="120"/>
      <x:c r="N18" s="120"/>
      <x:c r="O18" s="120"/>
      <x:c r="P18" s="120"/>
      <x:c r="Q18" s="127" t="str">
        <x:v>Sharpe Ratio</x:v>
      </x:c>
      <x:c r="R18" s="136" t="n">
        <x:f>IFERROR((R15-$H$7)/R16,"")</x:f>
        <x:v>1.4602819022919118</x:v>
      </x:c>
      <x:c r="S18" s="127" t="str">
        <x:v>(算术年化-无风险)/年化波动</x:v>
      </x:c>
      <x:c r="T18" s="120"/>
      <x:c r="U18" s="120"/>
      <x:c r="V18" s="120"/>
      <x:c r="W18" s="120"/>
      <x:c r="X18" s="120"/>
      <x:c r="Y18" s="120"/>
      <x:c r="Z18" s="120"/>
      <x:c r="AA18" s="120"/>
      <x:c r="AB18" s="120"/>
      <x:c r="AC18" s="120"/>
      <x:c r="AD18" s="120"/>
      <x:c r="AE18" s="120"/>
      <x:c r="AF18" s="120"/>
      <x:c r="AG18" s="120"/>
      <x:c r="AH18" s="120"/>
      <x:c r="AI18" s="120"/>
      <x:c r="AJ18" s="120"/>
      <x:c r="AK18" s="120"/>
      <x:c r="AL18" s="120"/>
      <x:c r="AM18" s="120"/>
      <x:c r="AN18" s="120"/>
      <x:c r="AO18" s="120"/>
      <x:c r="AP18" s="120"/>
      <x:c r="AQ18" s="120"/>
    </x:row>
    <x:row r="19" ht="20" customHeight="1">
      <x:c r="A19" s="120"/>
      <x:c r="B19" s="120"/>
      <x:c r="C19" s="120"/>
      <x:c r="D19" s="120"/>
      <x:c r="E19" s="120"/>
      <x:c r="F19" s="120"/>
      <x:c r="G19" s="120"/>
      <x:c r="H19" s="120"/>
      <x:c r="I19" s="120"/>
      <x:c r="J19" s="120"/>
      <x:c r="K19" s="120"/>
      <x:c r="L19" s="120"/>
      <x:c r="M19" s="120"/>
      <x:c r="N19" s="120"/>
      <x:c r="O19" s="120"/>
      <x:c r="P19" s="120"/>
      <x:c r="Q19" s="127" t="str">
        <x:v>Calmar Ratio</x:v>
      </x:c>
      <x:c r="R19" s="136" t="n">
        <x:f>IFERROR((POWER($AD$1660/$AD$46,$H$8/($A$1660-$A$46))-1)/ABS(R17),"")</x:f>
        <x:v>1.359470891539326</x:v>
      </x:c>
      <x:c r="S19" s="127" t="str">
        <x:v>CAGR / |最大回撤|</x:v>
      </x:c>
      <x:c r="T19" s="120"/>
      <x:c r="U19" s="120"/>
      <x:c r="V19" s="120"/>
      <x:c r="W19" s="120"/>
      <x:c r="X19" s="120"/>
      <x:c r="Y19" s="120"/>
      <x:c r="Z19" s="120"/>
      <x:c r="AA19" s="120"/>
      <x:c r="AB19" s="120"/>
      <x:c r="AC19" s="120"/>
      <x:c r="AD19" s="120"/>
      <x:c r="AE19" s="120"/>
      <x:c r="AF19" s="120"/>
      <x:c r="AG19" s="120"/>
      <x:c r="AH19" s="120"/>
      <x:c r="AI19" s="120"/>
      <x:c r="AJ19" s="120"/>
      <x:c r="AK19" s="120"/>
      <x:c r="AL19" s="120"/>
      <x:c r="AM19" s="120"/>
      <x:c r="AN19" s="120"/>
      <x:c r="AO19" s="120"/>
      <x:c r="AP19" s="120"/>
      <x:c r="AQ19" s="120"/>
    </x:row>
    <x:row r="20" ht="20" customHeight="1">
      <x:c r="A20" s="120"/>
      <x:c r="B20" s="120"/>
      <x:c r="C20" s="120"/>
      <x:c r="D20" s="120"/>
      <x:c r="E20" s="120"/>
      <x:c r="F20" s="120"/>
      <x:c r="G20" s="120"/>
      <x:c r="H20" s="120"/>
      <x:c r="I20" s="120"/>
      <x:c r="J20" s="120"/>
      <x:c r="K20" s="120"/>
      <x:c r="L20" s="120"/>
      <x:c r="M20" s="120"/>
      <x:c r="N20" s="120"/>
      <x:c r="O20" s="120"/>
      <x:c r="P20" s="120"/>
      <x:c r="Q20" s="120"/>
      <x:c r="R20" s="120"/>
      <x:c r="S20" s="120"/>
      <x:c r="T20" s="120"/>
      <x:c r="U20" s="120"/>
      <x:c r="V20" s="120"/>
      <x:c r="W20" s="120"/>
      <x:c r="X20" s="120"/>
      <x:c r="Y20" s="120"/>
      <x:c r="Z20" s="120"/>
      <x:c r="AA20" s="120"/>
      <x:c r="AB20" s="120"/>
      <x:c r="AC20" s="120"/>
      <x:c r="AD20" s="120"/>
      <x:c r="AE20" s="120"/>
      <x:c r="AF20" s="120"/>
      <x:c r="AG20" s="120"/>
      <x:c r="AH20" s="120"/>
      <x:c r="AI20" s="120"/>
      <x:c r="AJ20" s="120"/>
      <x:c r="AK20" s="120"/>
      <x:c r="AL20" s="120"/>
      <x:c r="AM20" s="120"/>
      <x:c r="AN20" s="120"/>
      <x:c r="AO20" s="120"/>
      <x:c r="AP20" s="120"/>
      <x:c r="AQ20" s="120"/>
    </x:row>
    <x:row r="21" ht="20" customHeight="1">
      <x:c r="A21" s="120"/>
      <x:c r="B21" s="120"/>
      <x:c r="C21" s="120"/>
      <x:c r="D21" s="120"/>
      <x:c r="E21" s="120"/>
      <x:c r="F21" s="120"/>
      <x:c r="G21" s="120"/>
      <x:c r="H21" s="120"/>
      <x:c r="I21" s="120"/>
      <x:c r="J21" s="120"/>
      <x:c r="K21" s="120"/>
      <x:c r="L21" s="120"/>
      <x:c r="M21" s="120"/>
      <x:c r="N21" s="120"/>
      <x:c r="O21" s="120"/>
      <x:c r="P21" s="120"/>
      <x:c r="Q21" s="122" t="str">
        <x:v>再平衡统计</x:v>
      </x:c>
      <x:c r="R21" s="124"/>
      <x:c r="S21" s="124"/>
      <x:c r="T21" s="124"/>
      <x:c r="U21" s="123"/>
      <x:c r="V21" s="120"/>
      <x:c r="W21" s="120"/>
      <x:c r="X21" s="120"/>
      <x:c r="Y21" s="120"/>
      <x:c r="Z21" s="120"/>
      <x:c r="AA21" s="120"/>
      <x:c r="AB21" s="120"/>
      <x:c r="AC21" s="120"/>
      <x:c r="AD21" s="120"/>
      <x:c r="AE21" s="120"/>
      <x:c r="AF21" s="120"/>
      <x:c r="AG21" s="120"/>
      <x:c r="AH21" s="120"/>
      <x:c r="AI21" s="120"/>
      <x:c r="AJ21" s="120"/>
      <x:c r="AK21" s="120"/>
      <x:c r="AL21" s="120"/>
      <x:c r="AM21" s="120"/>
      <x:c r="AN21" s="120"/>
      <x:c r="AO21" s="120"/>
      <x:c r="AP21" s="120"/>
      <x:c r="AQ21" s="120"/>
    </x:row>
    <x:row r="22" ht="20" customHeight="1">
      <x:c r="A22" s="120"/>
      <x:c r="B22" s="120"/>
      <x:c r="C22" s="120"/>
      <x:c r="D22" s="120"/>
      <x:c r="E22" s="120"/>
      <x:c r="F22" s="120"/>
      <x:c r="G22" s="120"/>
      <x:c r="H22" s="120"/>
      <x:c r="I22" s="120"/>
      <x:c r="J22" s="120"/>
      <x:c r="K22" s="120"/>
      <x:c r="L22" s="120"/>
      <x:c r="M22" s="120"/>
      <x:c r="N22" s="120"/>
      <x:c r="O22" s="120"/>
      <x:c r="P22" s="120"/>
      <x:c r="Q22" s="127" t="str">
        <x:v>动态</x:v>
      </x:c>
      <x:c r="R22" s="137" t="n">
        <x:f>COUNTIF($T$46:$T$1660,"动态")</x:f>
        <x:v>4</x:v>
      </x:c>
      <x:c r="S22" s="120"/>
      <x:c r="T22" s="120"/>
      <x:c r="U22" s="120"/>
      <x:c r="V22" s="120"/>
      <x:c r="W22" s="120"/>
      <x:c r="X22" s="120"/>
      <x:c r="Y22" s="120"/>
      <x:c r="Z22" s="120"/>
      <x:c r="AA22" s="120"/>
      <x:c r="AB22" s="120"/>
      <x:c r="AC22" s="120"/>
      <x:c r="AD22" s="120"/>
      <x:c r="AE22" s="120"/>
      <x:c r="AF22" s="120"/>
      <x:c r="AG22" s="120"/>
      <x:c r="AH22" s="120"/>
      <x:c r="AI22" s="120"/>
      <x:c r="AJ22" s="120"/>
      <x:c r="AK22" s="120"/>
      <x:c r="AL22" s="120"/>
      <x:c r="AM22" s="120"/>
      <x:c r="AN22" s="120"/>
      <x:c r="AO22" s="120"/>
      <x:c r="AP22" s="120"/>
      <x:c r="AQ22" s="120"/>
    </x:row>
    <x:row r="23" ht="20" customHeight="1">
      <x:c r="A23" s="120"/>
      <x:c r="B23" s="120"/>
      <x:c r="C23" s="120"/>
      <x:c r="D23" s="120"/>
      <x:c r="E23" s="120"/>
      <x:c r="F23" s="120"/>
      <x:c r="G23" s="120"/>
      <x:c r="H23" s="120"/>
      <x:c r="I23" s="120"/>
      <x:c r="J23" s="120"/>
      <x:c r="K23" s="120"/>
      <x:c r="L23" s="120"/>
      <x:c r="M23" s="120"/>
      <x:c r="N23" s="120"/>
      <x:c r="O23" s="120"/>
      <x:c r="P23" s="120"/>
      <x:c r="Q23" s="127" t="str">
        <x:v>季度</x:v>
      </x:c>
      <x:c r="R23" s="137" t="n">
        <x:f>COUNTIF($T$46:$T$1660,"季度")</x:f>
        <x:v>20</x:v>
      </x:c>
      <x:c r="S23" s="120"/>
      <x:c r="T23" s="120"/>
      <x:c r="U23" s="120"/>
      <x:c r="V23" s="120"/>
      <x:c r="W23" s="120"/>
      <x:c r="X23" s="120"/>
      <x:c r="Y23" s="120"/>
      <x:c r="Z23" s="120"/>
      <x:c r="AA23" s="120"/>
      <x:c r="AB23" s="120"/>
      <x:c r="AC23" s="120"/>
      <x:c r="AD23" s="120"/>
      <x:c r="AE23" s="120"/>
      <x:c r="AF23" s="120"/>
      <x:c r="AG23" s="120"/>
      <x:c r="AH23" s="120"/>
      <x:c r="AI23" s="120"/>
      <x:c r="AJ23" s="120"/>
      <x:c r="AK23" s="120"/>
      <x:c r="AL23" s="120"/>
      <x:c r="AM23" s="120"/>
      <x:c r="AN23" s="120"/>
      <x:c r="AO23" s="120"/>
      <x:c r="AP23" s="120"/>
      <x:c r="AQ23" s="120"/>
    </x:row>
    <x:row r="24" ht="20" customHeight="1">
      <x:c r="A24" s="120"/>
      <x:c r="B24" s="120"/>
      <x:c r="C24" s="120"/>
      <x:c r="D24" s="120"/>
      <x:c r="E24" s="120"/>
      <x:c r="F24" s="120"/>
      <x:c r="G24" s="120"/>
      <x:c r="H24" s="120"/>
      <x:c r="I24" s="120"/>
      <x:c r="J24" s="120"/>
      <x:c r="K24" s="120"/>
      <x:c r="L24" s="120"/>
      <x:c r="M24" s="120"/>
      <x:c r="N24" s="120"/>
      <x:c r="O24" s="120"/>
      <x:c r="P24" s="120"/>
      <x:c r="Q24" s="127" t="str">
        <x:v>季度+动态</x:v>
      </x:c>
      <x:c r="R24" s="137" t="n">
        <x:f>COUNTIF($T$46:$T$1660,"季度+动态")</x:f>
        <x:v>0</x:v>
      </x:c>
      <x:c r="S24" s="120"/>
      <x:c r="T24" s="120"/>
      <x:c r="U24" s="120"/>
      <x:c r="V24" s="120"/>
      <x:c r="W24" s="120"/>
      <x:c r="X24" s="120"/>
      <x:c r="Y24" s="120"/>
      <x:c r="Z24" s="120"/>
      <x:c r="AA24" s="120"/>
      <x:c r="AB24" s="120"/>
      <x:c r="AC24" s="120"/>
      <x:c r="AD24" s="120"/>
      <x:c r="AE24" s="120"/>
      <x:c r="AF24" s="120"/>
      <x:c r="AG24" s="120"/>
      <x:c r="AH24" s="120"/>
      <x:c r="AI24" s="120"/>
      <x:c r="AJ24" s="120"/>
      <x:c r="AK24" s="120"/>
      <x:c r="AL24" s="120"/>
      <x:c r="AM24" s="120"/>
      <x:c r="AN24" s="120"/>
      <x:c r="AO24" s="120"/>
      <x:c r="AP24" s="120"/>
      <x:c r="AQ24" s="120"/>
    </x:row>
    <x:row r="25" ht="20" customHeight="1">
      <x:c r="A25" s="120"/>
      <x:c r="B25" s="120"/>
      <x:c r="C25" s="120"/>
      <x:c r="D25" s="120"/>
      <x:c r="E25" s="120"/>
      <x:c r="F25" s="120"/>
      <x:c r="G25" s="120"/>
      <x:c r="H25" s="120"/>
      <x:c r="I25" s="120"/>
      <x:c r="J25" s="120"/>
      <x:c r="K25" s="120"/>
      <x:c r="L25" s="120"/>
      <x:c r="M25" s="120"/>
      <x:c r="N25" s="120"/>
      <x:c r="O25" s="120"/>
      <x:c r="P25" s="120"/>
      <x:c r="Q25" s="127" t="str">
        <x:v>年末+季度</x:v>
      </x:c>
      <x:c r="R25" s="137" t="n">
        <x:f>COUNTIF($T$46:$T$1660,"年末+季度")</x:f>
        <x:v>6</x:v>
      </x:c>
      <x:c r="S25" s="120"/>
      <x:c r="T25" s="120"/>
      <x:c r="U25" s="120"/>
      <x:c r="V25" s="120"/>
      <x:c r="W25" s="120"/>
      <x:c r="X25" s="120"/>
      <x:c r="Y25" s="120"/>
      <x:c r="Z25" s="120"/>
      <x:c r="AA25" s="120"/>
      <x:c r="AB25" s="120"/>
      <x:c r="AC25" s="120"/>
      <x:c r="AD25" s="120"/>
      <x:c r="AE25" s="120"/>
      <x:c r="AF25" s="120"/>
      <x:c r="AG25" s="120"/>
      <x:c r="AH25" s="120"/>
      <x:c r="AI25" s="120"/>
      <x:c r="AJ25" s="120"/>
      <x:c r="AK25" s="120"/>
      <x:c r="AL25" s="120"/>
      <x:c r="AM25" s="120"/>
      <x:c r="AN25" s="120"/>
      <x:c r="AO25" s="120"/>
      <x:c r="AP25" s="120"/>
      <x:c r="AQ25" s="120"/>
    </x:row>
    <x:row r="26" ht="20" customHeight="1">
      <x:c r="A26" s="120"/>
      <x:c r="B26" s="120"/>
      <x:c r="C26" s="120"/>
      <x:c r="D26" s="120"/>
      <x:c r="E26" s="120"/>
      <x:c r="F26" s="120"/>
      <x:c r="G26" s="120"/>
      <x:c r="H26" s="120"/>
      <x:c r="I26" s="120"/>
      <x:c r="J26" s="120"/>
      <x:c r="K26" s="120"/>
      <x:c r="L26" s="120"/>
      <x:c r="M26" s="120"/>
      <x:c r="N26" s="120"/>
      <x:c r="O26" s="120"/>
      <x:c r="P26" s="120"/>
      <x:c r="Q26" s="127" t="str">
        <x:v>7日规则跳过</x:v>
      </x:c>
      <x:c r="R26" s="137" t="n">
        <x:f>COUNTIF($T$46:$T$1660,"间隔规则跳过")</x:f>
        <x:v>0</x:v>
      </x:c>
      <x:c r="S26" s="120"/>
      <x:c r="T26" s="120"/>
      <x:c r="U26" s="120"/>
      <x:c r="V26" s="120"/>
      <x:c r="W26" s="120"/>
      <x:c r="X26" s="120"/>
      <x:c r="Y26" s="120"/>
      <x:c r="Z26" s="120"/>
      <x:c r="AA26" s="120"/>
      <x:c r="AB26" s="120"/>
      <x:c r="AC26" s="120"/>
      <x:c r="AD26" s="120"/>
      <x:c r="AE26" s="120"/>
      <x:c r="AF26" s="120"/>
      <x:c r="AG26" s="120"/>
      <x:c r="AH26" s="120"/>
      <x:c r="AI26" s="120"/>
      <x:c r="AJ26" s="120"/>
      <x:c r="AK26" s="120"/>
      <x:c r="AL26" s="120"/>
      <x:c r="AM26" s="120"/>
      <x:c r="AN26" s="120"/>
      <x:c r="AO26" s="120"/>
      <x:c r="AP26" s="120"/>
      <x:c r="AQ26" s="120"/>
    </x:row>
    <x:row r="27" ht="20" customHeight="1">
      <x:c r="A27" s="120"/>
      <x:c r="B27" s="120"/>
      <x:c r="C27" s="120"/>
      <x:c r="D27" s="120"/>
      <x:c r="E27" s="120"/>
      <x:c r="F27" s="120"/>
      <x:c r="G27" s="120"/>
      <x:c r="H27" s="120"/>
      <x:c r="I27" s="120"/>
      <x:c r="J27" s="120"/>
      <x:c r="K27" s="120"/>
      <x:c r="L27" s="120"/>
      <x:c r="M27" s="120"/>
      <x:c r="N27" s="120"/>
      <x:c r="O27" s="120"/>
      <x:c r="P27" s="120"/>
      <x:c r="Q27" s="127" t="str">
        <x:v>期末权益权重</x:v>
      </x:c>
      <x:c r="R27" s="138" t="n">
        <x:f>($Z$1660+$AA$1660)/$AD$1660</x:f>
        <x:v>0.18778851117902412</x:v>
      </x:c>
      <x:c r="S27" s="120"/>
      <x:c r="T27" s="120"/>
      <x:c r="U27" s="120"/>
      <x:c r="V27" s="120"/>
      <x:c r="W27" s="120"/>
      <x:c r="X27" s="120"/>
      <x:c r="Y27" s="120"/>
      <x:c r="Z27" s="120"/>
      <x:c r="AA27" s="120"/>
      <x:c r="AB27" s="120"/>
      <x:c r="AC27" s="120"/>
      <x:c r="AD27" s="120"/>
      <x:c r="AE27" s="120"/>
      <x:c r="AF27" s="120"/>
      <x:c r="AG27" s="120"/>
      <x:c r="AH27" s="120"/>
      <x:c r="AI27" s="120"/>
      <x:c r="AJ27" s="120"/>
      <x:c r="AK27" s="120"/>
      <x:c r="AL27" s="120"/>
      <x:c r="AM27" s="120"/>
      <x:c r="AN27" s="120"/>
      <x:c r="AO27" s="120"/>
      <x:c r="AP27" s="120"/>
      <x:c r="AQ27" s="120"/>
    </x:row>
    <x:row r="28" ht="20" customHeight="1">
      <x:c r="A28" s="120"/>
      <x:c r="B28" s="120"/>
      <x:c r="C28" s="120"/>
      <x:c r="D28" s="120"/>
      <x:c r="E28" s="120"/>
      <x:c r="F28" s="120"/>
      <x:c r="G28" s="120"/>
      <x:c r="H28" s="120"/>
      <x:c r="I28" s="120"/>
      <x:c r="J28" s="120"/>
      <x:c r="K28" s="120"/>
      <x:c r="L28" s="120"/>
      <x:c r="M28" s="120"/>
      <x:c r="N28" s="120"/>
      <x:c r="O28" s="120"/>
      <x:c r="P28" s="120"/>
      <x:c r="Q28" s="127" t="str">
        <x:v>期末费后净值</x:v>
      </x:c>
      <x:c r="R28" s="139" t="n">
        <x:f>$AD$1660</x:f>
        <x:v>1.6576440986208216</x:v>
      </x:c>
      <x:c r="S28" s="120"/>
      <x:c r="T28" s="120"/>
      <x:c r="U28" s="120"/>
      <x:c r="V28" s="120"/>
      <x:c r="W28" s="120"/>
      <x:c r="X28" s="120"/>
      <x:c r="Y28" s="120"/>
      <x:c r="Z28" s="120"/>
      <x:c r="AA28" s="120"/>
      <x:c r="AB28" s="120"/>
      <x:c r="AC28" s="120"/>
      <x:c r="AD28" s="120"/>
      <x:c r="AE28" s="120"/>
      <x:c r="AF28" s="120"/>
      <x:c r="AG28" s="120"/>
      <x:c r="AH28" s="120"/>
      <x:c r="AI28" s="120"/>
      <x:c r="AJ28" s="120"/>
      <x:c r="AK28" s="120"/>
      <x:c r="AL28" s="120"/>
      <x:c r="AM28" s="120"/>
      <x:c r="AN28" s="120"/>
      <x:c r="AO28" s="120"/>
      <x:c r="AP28" s="120"/>
      <x:c r="AQ28" s="120"/>
    </x:row>
    <x:row r="29" ht="20" customHeight="1">
      <x:c r="A29" s="120"/>
      <x:c r="B29" s="120"/>
      <x:c r="C29" s="120"/>
      <x:c r="D29" s="120"/>
      <x:c r="E29" s="120"/>
      <x:c r="F29" s="120"/>
      <x:c r="G29" s="120"/>
      <x:c r="H29" s="120"/>
      <x:c r="I29" s="120"/>
      <x:c r="J29" s="120"/>
      <x:c r="K29" s="120"/>
      <x:c r="L29" s="120"/>
      <x:c r="M29" s="120"/>
      <x:c r="N29" s="120"/>
      <x:c r="O29" s="120"/>
      <x:c r="P29" s="120"/>
      <x:c r="Q29" s="120"/>
      <x:c r="R29" s="120"/>
      <x:c r="S29" s="120"/>
      <x:c r="T29" s="120"/>
      <x:c r="U29" s="120"/>
      <x:c r="V29" s="120"/>
      <x:c r="W29" s="120"/>
      <x:c r="X29" s="120"/>
      <x:c r="Y29" s="120"/>
      <x:c r="Z29" s="120"/>
      <x:c r="AA29" s="120"/>
      <x:c r="AB29" s="120"/>
      <x:c r="AC29" s="120"/>
      <x:c r="AD29" s="120"/>
      <x:c r="AE29" s="120"/>
      <x:c r="AF29" s="120"/>
      <x:c r="AG29" s="120"/>
      <x:c r="AH29" s="120"/>
      <x:c r="AI29" s="120"/>
      <x:c r="AJ29" s="120"/>
      <x:c r="AK29" s="120"/>
      <x:c r="AL29" s="120"/>
      <x:c r="AM29" s="120"/>
      <x:c r="AN29" s="120"/>
      <x:c r="AO29" s="120"/>
      <x:c r="AP29" s="120"/>
      <x:c r="AQ29" s="120"/>
    </x:row>
    <x:row r="30" ht="20" customHeight="1">
      <x:c r="A30" s="120"/>
      <x:c r="B30" s="120"/>
      <x:c r="C30" s="120"/>
      <x:c r="D30" s="120"/>
      <x:c r="E30" s="120"/>
      <x:c r="F30" s="120"/>
      <x:c r="G30" s="120"/>
      <x:c r="H30" s="120"/>
      <x:c r="I30" s="120"/>
      <x:c r="J30" s="120"/>
      <x:c r="K30" s="120"/>
      <x:c r="L30" s="120"/>
      <x:c r="M30" s="120"/>
      <x:c r="N30" s="120"/>
      <x:c r="O30" s="120"/>
      <x:c r="P30" s="120"/>
      <x:c r="Q30" s="120"/>
      <x:c r="R30" s="120"/>
      <x:c r="S30" s="120"/>
      <x:c r="T30" s="120"/>
      <x:c r="U30" s="120"/>
      <x:c r="V30" s="120"/>
      <x:c r="W30" s="120"/>
      <x:c r="X30" s="120"/>
      <x:c r="Y30" s="120"/>
      <x:c r="Z30" s="120"/>
      <x:c r="AA30" s="120"/>
      <x:c r="AB30" s="120"/>
      <x:c r="AC30" s="120"/>
      <x:c r="AD30" s="120"/>
      <x:c r="AE30" s="120"/>
      <x:c r="AF30" s="120"/>
      <x:c r="AG30" s="120"/>
      <x:c r="AH30" s="120"/>
      <x:c r="AI30" s="120"/>
      <x:c r="AJ30" s="120"/>
      <x:c r="AK30" s="120"/>
      <x:c r="AL30" s="120"/>
      <x:c r="AM30" s="120"/>
      <x:c r="AN30" s="120"/>
      <x:c r="AO30" s="120"/>
      <x:c r="AP30" s="120"/>
      <x:c r="AQ30" s="120"/>
    </x:row>
    <x:row r="31" ht="24" customHeight="1">
      <x:c r="A31" s="122" t="str">
        <x:v>年度收益、月度胜率与年内最大回撤</x:v>
      </x:c>
      <x:c r="B31" s="124"/>
      <x:c r="C31" s="124"/>
      <x:c r="D31" s="124"/>
      <x:c r="E31" s="124"/>
      <x:c r="F31" s="124"/>
      <x:c r="G31" s="124"/>
      <x:c r="H31" s="124"/>
      <x:c r="I31" s="124"/>
      <x:c r="J31" s="124"/>
      <x:c r="K31" s="124"/>
      <x:c r="L31" s="124"/>
      <x:c r="M31" s="124"/>
      <x:c r="N31" s="124"/>
      <x:c r="O31" s="124"/>
      <x:c r="P31" s="123"/>
      <x:c r="Q31" s="120"/>
      <x:c r="R31" s="120"/>
      <x:c r="S31" s="120"/>
      <x:c r="T31" s="120"/>
      <x:c r="U31" s="120"/>
      <x:c r="V31" s="120"/>
      <x:c r="W31" s="120"/>
      <x:c r="X31" s="120"/>
      <x:c r="Y31" s="120"/>
      <x:c r="Z31" s="120"/>
      <x:c r="AA31" s="120"/>
      <x:c r="AB31" s="120"/>
      <x:c r="AC31" s="120"/>
      <x:c r="AD31" s="120"/>
      <x:c r="AE31" s="120"/>
      <x:c r="AF31" s="120"/>
      <x:c r="AG31" s="120"/>
      <x:c r="AH31" s="120"/>
      <x:c r="AI31" s="120"/>
      <x:c r="AJ31" s="120"/>
      <x:c r="AK31" s="120"/>
      <x:c r="AL31" s="120"/>
      <x:c r="AM31" s="120"/>
      <x:c r="AN31" s="120"/>
      <x:c r="AO31" s="120"/>
      <x:c r="AP31" s="120"/>
      <x:c r="AQ31" s="120"/>
    </x:row>
    <x:row r="32" ht="30" customHeight="1">
      <x:c r="A32" s="95" t="str">
        <x:v>年份</x:v>
      </x:c>
      <x:c r="B32" s="95" t="str">
        <x:v>1月</x:v>
      </x:c>
      <x:c r="C32" s="95" t="str">
        <x:v>2月</x:v>
      </x:c>
      <x:c r="D32" s="95" t="str">
        <x:v>3月</x:v>
      </x:c>
      <x:c r="E32" s="95" t="str">
        <x:v>4月</x:v>
      </x:c>
      <x:c r="F32" s="95" t="str">
        <x:v>5月</x:v>
      </x:c>
      <x:c r="G32" s="95" t="str">
        <x:v>6月</x:v>
      </x:c>
      <x:c r="H32" s="95" t="str">
        <x:v>7月</x:v>
      </x:c>
      <x:c r="I32" s="95" t="str">
        <x:v>8月</x:v>
      </x:c>
      <x:c r="J32" s="95" t="str">
        <x:v>9月</x:v>
      </x:c>
      <x:c r="K32" s="95" t="str">
        <x:v>10月</x:v>
      </x:c>
      <x:c r="L32" s="95" t="str">
        <x:v>11月</x:v>
      </x:c>
      <x:c r="M32" s="95" t="str">
        <x:v>12月</x:v>
      </x:c>
      <x:c r="N32" s="95" t="str">
        <x:v>年收益</x:v>
      </x:c>
      <x:c r="O32" s="95" t="str">
        <x:v>月胜率</x:v>
      </x:c>
      <x:c r="P32" s="95" t="str">
        <x:v>最大回撤</x:v>
      </x:c>
      <x:c r="Q32" s="120"/>
      <x:c r="R32" s="120"/>
      <x:c r="S32" s="120"/>
      <x:c r="T32" s="120"/>
      <x:c r="U32" s="120"/>
      <x:c r="V32" s="120"/>
      <x:c r="W32" s="120"/>
      <x:c r="X32" s="120"/>
      <x:c r="Y32" s="120"/>
      <x:c r="Z32" s="120"/>
      <x:c r="AA32" s="120"/>
      <x:c r="AB32" s="120"/>
      <x:c r="AC32" s="120"/>
      <x:c r="AD32" s="120"/>
      <x:c r="AE32" s="120"/>
      <x:c r="AF32" s="120"/>
      <x:c r="AG32" s="120"/>
      <x:c r="AH32" s="120"/>
      <x:c r="AI32" s="120"/>
      <x:c r="AJ32" s="120"/>
      <x:c r="AK32" s="120"/>
      <x:c r="AL32" s="120"/>
      <x:c r="AM32" s="120"/>
      <x:c r="AN32" s="120"/>
      <x:c r="AO32" s="120"/>
      <x:c r="AP32" s="120"/>
      <x:c r="AQ32" s="120"/>
    </x:row>
    <x:row r="33" ht="22" customHeight="1">
      <x:c r="A33" s="140" t="n">
        <x:v>2020</x:v>
      </x:c>
      <x:c r="B33" s="141" t="n">
        <x:f>IF(COUNTIFS($AI$46:$AI$1660,$A33,$AJ$46:$AJ$1660,COLUMN()-1,$AK$46:$AK$1660,1)=0,"",SUMIFS($AM$46:$AM$1660,$AI$46:$AI$1660,$A33,$AJ$46:$AJ$1660,COLUMN()-1,$AK$46:$AK$1660,1))</x:f>
        <x:v>0.015776702595681424</x:v>
      </x:c>
      <x:c r="C33" s="141" t="n">
        <x:f>IF(COUNTIFS($AI$46:$AI$1660,$A33,$AJ$46:$AJ$1660,COLUMN()-1,$AK$46:$AK$1660,1)=0,"",SUMIFS($AM$46:$AM$1660,$AI$46:$AI$1660,$A33,$AJ$46:$AJ$1660,COLUMN()-1,$AK$46:$AK$1660,1))</x:f>
        <x:v>0.02115562288423445</x:v>
      </x:c>
      <x:c r="D33" s="141" t="n">
        <x:f>IF(COUNTIFS($AI$46:$AI$1660,$A33,$AJ$46:$AJ$1660,COLUMN()-1,$AK$46:$AK$1660,1)=0,"",SUMIFS($AM$46:$AM$1660,$AI$46:$AI$1660,$A33,$AJ$46:$AJ$1660,COLUMN()-1,$AK$46:$AK$1660,1))</x:f>
        <x:v>-0.017200325555772333</x:v>
      </x:c>
      <x:c r="E33" s="141" t="n">
        <x:f>IF(COUNTIFS($AI$46:$AI$1660,$A33,$AJ$46:$AJ$1660,COLUMN()-1,$AK$46:$AK$1660,1)=0,"",SUMIFS($AM$46:$AM$1660,$AI$46:$AI$1660,$A33,$AJ$46:$AJ$1660,COLUMN()-1,$AK$46:$AK$1660,1))</x:f>
        <x:v>0.031188415283071258</x:v>
      </x:c>
      <x:c r="F33" s="141" t="n">
        <x:f>IF(COUNTIFS($AI$46:$AI$1660,$A33,$AJ$46:$AJ$1660,COLUMN()-1,$AK$46:$AK$1660,1)=0,"",SUMIFS($AM$46:$AM$1660,$AI$46:$AI$1660,$A33,$AJ$46:$AJ$1660,COLUMN()-1,$AK$46:$AK$1660,1))</x:f>
        <x:v>-0.007753978009492846</x:v>
      </x:c>
      <x:c r="G33" s="141" t="n">
        <x:f>IF(COUNTIFS($AI$46:$AI$1660,$A33,$AJ$46:$AJ$1660,COLUMN()-1,$AK$46:$AK$1660,1)=0,"",SUMIFS($AM$46:$AM$1660,$AI$46:$AI$1660,$A33,$AJ$46:$AJ$1660,COLUMN()-1,$AK$46:$AK$1660,1))</x:f>
        <x:v>0.020139945997715847</x:v>
      </x:c>
      <x:c r="H33" s="141" t="n">
        <x:f>IF(COUNTIFS($AI$46:$AI$1660,$A33,$AJ$46:$AJ$1660,COLUMN()-1,$AK$46:$AK$1660,1)=0,"",SUMIFS($AM$46:$AM$1660,$AI$46:$AI$1660,$A33,$AJ$46:$AJ$1660,COLUMN()-1,$AK$46:$AK$1660,1))</x:f>
        <x:v>0.03218657493769883</x:v>
      </x:c>
      <x:c r="I33" s="141" t="n">
        <x:f>IF(COUNTIFS($AI$46:$AI$1660,$A33,$AJ$46:$AJ$1660,COLUMN()-1,$AK$46:$AK$1660,1)=0,"",SUMIFS($AM$46:$AM$1660,$AI$46:$AI$1660,$A33,$AJ$46:$AJ$1660,COLUMN()-1,$AK$46:$AK$1660,1))</x:f>
        <x:v>-0.0024404310915711047</x:v>
      </x:c>
      <x:c r="J33" s="141" t="n">
        <x:f>IF(COUNTIFS($AI$46:$AI$1660,$A33,$AJ$46:$AJ$1660,COLUMN()-1,$AK$46:$AK$1660,1)=0,"",SUMIFS($AM$46:$AM$1660,$AI$46:$AI$1660,$A33,$AJ$46:$AJ$1660,COLUMN()-1,$AK$46:$AK$1660,1))</x:f>
        <x:v>-0.010604486613082442</x:v>
      </x:c>
      <x:c r="K33" s="141" t="n">
        <x:f>IF(COUNTIFS($AI$46:$AI$1660,$A33,$AJ$46:$AJ$1660,COLUMN()-1,$AK$46:$AK$1660,1)=0,"",SUMIFS($AM$46:$AM$1660,$AI$46:$AI$1660,$A33,$AJ$46:$AJ$1660,COLUMN()-1,$AK$46:$AK$1660,1))</x:f>
        <x:v>0.004215210721844942</x:v>
      </x:c>
      <x:c r="L33" s="141" t="n">
        <x:f>IF(COUNTIFS($AI$46:$AI$1660,$A33,$AJ$46:$AJ$1660,COLUMN()-1,$AK$46:$AK$1660,1)=0,"",SUMIFS($AM$46:$AM$1660,$AI$46:$AI$1660,$A33,$AJ$46:$AJ$1660,COLUMN()-1,$AK$46:$AK$1660,1))</x:f>
        <x:v>-0.0023858047571831964</x:v>
      </x:c>
      <x:c r="M33" s="141" t="n">
        <x:f>IF(COUNTIFS($AI$46:$AI$1660,$A33,$AJ$46:$AJ$1660,COLUMN()-1,$AK$46:$AK$1660,1)=0,"",SUMIFS($AM$46:$AM$1660,$AI$46:$AI$1660,$A33,$AJ$46:$AJ$1660,COLUMN()-1,$AK$46:$AK$1660,1))</x:f>
        <x:v>0.018007868158673057</x:v>
      </x:c>
      <x:c r="N33" s="141" t="n">
        <x:f>IF(COUNT(B33:M33)=0,"",PRODUCT(1+B33:M33)-1)</x:f>
        <x:v>0.10555375039799109</x:v>
      </x:c>
      <x:c r="O33" s="141" t="n">
        <x:f>IFERROR(COUNTIF(B33:M33,"&gt;0")/COUNT(B33:M33),"")</x:f>
        <x:v>0.5833333333333334</x:v>
      </x:c>
      <x:c r="P33" s="141" t="n">
        <x:f>IFERROR(MINIFS($AO$46:$AO$1660,$AI$46:$AI$1660,$A33),"")</x:f>
        <x:v>-0.04294514376765024</x:v>
      </x:c>
      <x:c r="Q33" s="120"/>
      <x:c r="R33" s="120"/>
      <x:c r="S33" s="120"/>
      <x:c r="T33" s="120"/>
      <x:c r="U33" s="120"/>
      <x:c r="V33" s="120"/>
      <x:c r="W33" s="120"/>
      <x:c r="X33" s="120"/>
      <x:c r="Y33" s="120"/>
      <x:c r="Z33" s="120"/>
      <x:c r="AA33" s="120"/>
      <x:c r="AB33" s="120"/>
      <x:c r="AC33" s="120"/>
      <x:c r="AD33" s="120"/>
      <x:c r="AE33" s="120"/>
      <x:c r="AF33" s="120"/>
      <x:c r="AG33" s="120"/>
      <x:c r="AH33" s="120"/>
      <x:c r="AI33" s="120"/>
      <x:c r="AJ33" s="120"/>
      <x:c r="AK33" s="120"/>
      <x:c r="AL33" s="120"/>
      <x:c r="AM33" s="120"/>
      <x:c r="AN33" s="120"/>
      <x:c r="AO33" s="120"/>
      <x:c r="AP33" s="120"/>
      <x:c r="AQ33" s="120"/>
    </x:row>
    <x:row r="34" ht="22" customHeight="1">
      <x:c r="A34" s="140" t="n">
        <x:v>2021</x:v>
      </x:c>
      <x:c r="B34" s="141" t="n">
        <x:f>IF(COUNTIFS($AI$46:$AI$1660,$A34,$AJ$46:$AJ$1660,COLUMN()-1,$AK$46:$AK$1660,1)=0,"",SUMIFS($AM$46:$AM$1660,$AI$46:$AI$1660,$A34,$AJ$46:$AJ$1660,COLUMN()-1,$AK$46:$AK$1660,1))</x:f>
        <x:v>0.003177667505059878</x:v>
      </x:c>
      <x:c r="C34" s="141" t="n">
        <x:f>IF(COUNTIFS($AI$46:$AI$1660,$A34,$AJ$46:$AJ$1660,COLUMN()-1,$AK$46:$AK$1660,1)=0,"",SUMIFS($AM$46:$AM$1660,$AI$46:$AI$1660,$A34,$AJ$46:$AJ$1660,COLUMN()-1,$AK$46:$AK$1660,1))</x:f>
        <x:v>-0.005364368282062326</x:v>
      </x:c>
      <x:c r="D34" s="141" t="n">
        <x:f>IF(COUNTIFS($AI$46:$AI$1660,$A34,$AJ$46:$AJ$1660,COLUMN()-1,$AK$46:$AK$1660,1)=0,"",SUMIFS($AM$46:$AM$1660,$AI$46:$AI$1660,$A34,$AJ$46:$AJ$1660,COLUMN()-1,$AK$46:$AK$1660,1))</x:f>
        <x:v>-0.005842170120958556</x:v>
      </x:c>
      <x:c r="E34" s="141" t="n">
        <x:f>IF(COUNTIFS($AI$46:$AI$1660,$A34,$AJ$46:$AJ$1660,COLUMN()-1,$AK$46:$AK$1660,1)=0,"",SUMIFS($AM$46:$AM$1660,$AI$46:$AI$1660,$A34,$AJ$46:$AJ$1660,COLUMN()-1,$AK$46:$AK$1660,1))</x:f>
        <x:v>0.014057713886775458</x:v>
      </x:c>
      <x:c r="F34" s="141" t="n">
        <x:f>IF(COUNTIFS($AI$46:$AI$1660,$A34,$AJ$46:$AJ$1660,COLUMN()-1,$AK$46:$AK$1660,1)=0,"",SUMIFS($AM$46:$AM$1660,$AI$46:$AI$1660,$A34,$AJ$46:$AJ$1660,COLUMN()-1,$AK$46:$AK$1660,1))</x:f>
        <x:v>0.017853600164073224</x:v>
      </x:c>
      <x:c r="G34" s="141" t="n">
        <x:f>IF(COUNTIFS($AI$46:$AI$1660,$A34,$AJ$46:$AJ$1660,COLUMN()-1,$AK$46:$AK$1660,1)=0,"",SUMIFS($AM$46:$AM$1660,$AI$46:$AI$1660,$A34,$AJ$46:$AJ$1660,COLUMN()-1,$AK$46:$AK$1660,1))</x:f>
        <x:v>0.006908246924341999</x:v>
      </x:c>
      <x:c r="H34" s="141" t="n">
        <x:f>IF(COUNTIFS($AI$46:$AI$1660,$A34,$AJ$46:$AJ$1660,COLUMN()-1,$AK$46:$AK$1660,1)=0,"",SUMIFS($AM$46:$AM$1660,$AI$46:$AI$1660,$A34,$AJ$46:$AJ$1660,COLUMN()-1,$AK$46:$AK$1660,1))</x:f>
        <x:v>0.0262786650553668</x:v>
      </x:c>
      <x:c r="I34" s="141" t="n">
        <x:f>IF(COUNTIFS($AI$46:$AI$1660,$A34,$AJ$46:$AJ$1660,COLUMN()-1,$AK$46:$AK$1660,1)=0,"",SUMIFS($AM$46:$AM$1660,$AI$46:$AI$1660,$A34,$AJ$46:$AJ$1660,COLUMN()-1,$AK$46:$AK$1660,1))</x:f>
        <x:v>0.012225052886112087</x:v>
      </x:c>
      <x:c r="J34" s="141" t="n">
        <x:f>IF(COUNTIFS($AI$46:$AI$1660,$A34,$AJ$46:$AJ$1660,COLUMN()-1,$AK$46:$AK$1660,1)=0,"",SUMIFS($AM$46:$AM$1660,$AI$46:$AI$1660,$A34,$AJ$46:$AJ$1660,COLUMN()-1,$AK$46:$AK$1660,1))</x:f>
        <x:v>-0.014557009946520316</x:v>
      </x:c>
      <x:c r="K34" s="141" t="n">
        <x:f>IF(COUNTIFS($AI$46:$AI$1660,$A34,$AJ$46:$AJ$1660,COLUMN()-1,$AK$46:$AK$1660,1)=0,"",SUMIFS($AM$46:$AM$1660,$AI$46:$AI$1660,$A34,$AJ$46:$AJ$1660,COLUMN()-1,$AK$46:$AK$1660,1))</x:f>
        <x:v>0.003370573697512702</x:v>
      </x:c>
      <x:c r="L34" s="141" t="n">
        <x:f>IF(COUNTIFS($AI$46:$AI$1660,$A34,$AJ$46:$AJ$1660,COLUMN()-1,$AK$46:$AK$1660,1)=0,"",SUMIFS($AM$46:$AM$1660,$AI$46:$AI$1660,$A34,$AJ$46:$AJ$1660,COLUMN()-1,$AK$46:$AK$1660,1))</x:f>
        <x:v>0.015193502629762046</x:v>
      </x:c>
      <x:c r="M34" s="141" t="n">
        <x:f>IF(COUNTIFS($AI$46:$AI$1660,$A34,$AJ$46:$AJ$1660,COLUMN()-1,$AK$46:$AK$1660,1)=0,"",SUMIFS($AM$46:$AM$1660,$AI$46:$AI$1660,$A34,$AJ$46:$AJ$1660,COLUMN()-1,$AK$46:$AK$1660,1))</x:f>
        <x:v>0.0016293271447422875</x:v>
      </x:c>
      <x:c r="N34" s="141" t="n">
        <x:f>IF(COUNT(B34:M34)=0,"",PRODUCT(1+B34:M34)-1)</x:f>
        <x:v>0.07677807210445176</x:v>
      </x:c>
      <x:c r="O34" s="141" t="n">
        <x:f>IFERROR(COUNTIF(B34:M34,"&gt;0")/COUNT(B34:M34),"")</x:f>
        <x:v>0.75</x:v>
      </x:c>
      <x:c r="P34" s="141" t="n">
        <x:f>IFERROR(MINIFS($AO$46:$AO$1660,$AI$46:$AI$1660,$A34),"")</x:f>
        <x:v>-0.029871722694307823</x:v>
      </x:c>
      <x:c r="Q34" s="120"/>
      <x:c r="R34" s="120"/>
      <x:c r="S34" s="120"/>
      <x:c r="T34" s="120"/>
      <x:c r="U34" s="120"/>
      <x:c r="V34" s="120"/>
      <x:c r="W34" s="120"/>
      <x:c r="X34" s="120"/>
      <x:c r="Y34" s="120"/>
      <x:c r="Z34" s="120"/>
      <x:c r="AA34" s="120"/>
      <x:c r="AB34" s="120"/>
      <x:c r="AC34" s="120"/>
      <x:c r="AD34" s="120"/>
      <x:c r="AE34" s="120"/>
      <x:c r="AF34" s="120"/>
      <x:c r="AG34" s="120"/>
      <x:c r="AH34" s="120"/>
      <x:c r="AI34" s="120"/>
      <x:c r="AJ34" s="120"/>
      <x:c r="AK34" s="120"/>
      <x:c r="AL34" s="120"/>
      <x:c r="AM34" s="120"/>
      <x:c r="AN34" s="120"/>
      <x:c r="AO34" s="120"/>
      <x:c r="AP34" s="120"/>
      <x:c r="AQ34" s="120"/>
    </x:row>
    <x:row r="35" ht="22" customHeight="1">
      <x:c r="A35" s="140" t="n">
        <x:v>2022</x:v>
      </x:c>
      <x:c r="B35" s="141" t="n">
        <x:f>IF(COUNTIFS($AI$46:$AI$1660,$A35,$AJ$46:$AJ$1660,COLUMN()-1,$AK$46:$AK$1660,1)=0,"",SUMIFS($AM$46:$AM$1660,$AI$46:$AI$1660,$A35,$AJ$46:$AJ$1660,COLUMN()-1,$AK$46:$AK$1660,1))</x:f>
        <x:v>-0.015270673417409508</x:v>
      </x:c>
      <x:c r="C35" s="141" t="n">
        <x:f>IF(COUNTIFS($AI$46:$AI$1660,$A35,$AJ$46:$AJ$1660,COLUMN()-1,$AK$46:$AK$1660,1)=0,"",SUMIFS($AM$46:$AM$1660,$AI$46:$AI$1660,$A35,$AJ$46:$AJ$1660,COLUMN()-1,$AK$46:$AK$1660,1))</x:f>
        <x:v>0.005455850604803025</x:v>
      </x:c>
      <x:c r="D35" s="141" t="n">
        <x:f>IF(COUNTIFS($AI$46:$AI$1660,$A35,$AJ$46:$AJ$1660,COLUMN()-1,$AK$46:$AK$1660,1)=0,"",SUMIFS($AM$46:$AM$1660,$AI$46:$AI$1660,$A35,$AJ$46:$AJ$1660,COLUMN()-1,$AK$46:$AK$1660,1))</x:f>
        <x:v>-0.01322972223429253</x:v>
      </x:c>
      <x:c r="E35" s="141" t="n">
        <x:f>IF(COUNTIFS($AI$46:$AI$1660,$A35,$AJ$46:$AJ$1660,COLUMN()-1,$AK$46:$AK$1660,1)=0,"",SUMIFS($AM$46:$AM$1660,$AI$46:$AI$1660,$A35,$AJ$46:$AJ$1660,COLUMN()-1,$AK$46:$AK$1660,1))</x:f>
        <x:v>-0.011689377046656513</x:v>
      </x:c>
      <x:c r="F35" s="141" t="n">
        <x:f>IF(COUNTIFS($AI$46:$AI$1660,$A35,$AJ$46:$AJ$1660,COLUMN()-1,$AK$46:$AK$1660,1)=0,"",SUMIFS($AM$46:$AM$1660,$AI$46:$AI$1660,$A35,$AJ$46:$AJ$1660,COLUMN()-1,$AK$46:$AK$1660,1))</x:f>
        <x:v>0.01773697248460815</x:v>
      </x:c>
      <x:c r="G35" s="141" t="n">
        <x:f>IF(COUNTIFS($AI$46:$AI$1660,$A35,$AJ$46:$AJ$1660,COLUMN()-1,$AK$46:$AK$1660,1)=0,"",SUMIFS($AM$46:$AM$1660,$AI$46:$AI$1660,$A35,$AJ$46:$AJ$1660,COLUMN()-1,$AK$46:$AK$1660,1))</x:f>
        <x:v>0.02201647257242345</x:v>
      </x:c>
      <x:c r="H35" s="141" t="n">
        <x:f>IF(COUNTIFS($AI$46:$AI$1660,$A35,$AJ$46:$AJ$1660,COLUMN()-1,$AK$46:$AK$1660,1)=0,"",SUMIFS($AM$46:$AM$1660,$AI$46:$AI$1660,$A35,$AJ$46:$AJ$1660,COLUMN()-1,$AK$46:$AK$1660,1))</x:f>
        <x:v>0.006370262289398632</x:v>
      </x:c>
      <x:c r="I35" s="141" t="n">
        <x:f>IF(COUNTIFS($AI$46:$AI$1660,$A35,$AJ$46:$AJ$1660,COLUMN()-1,$AK$46:$AK$1660,1)=0,"",SUMIFS($AM$46:$AM$1660,$AI$46:$AI$1660,$A35,$AJ$46:$AJ$1660,COLUMN()-1,$AK$46:$AK$1660,1))</x:f>
        <x:v>-0.00599052177106818</x:v>
      </x:c>
      <x:c r="J35" s="141" t="n">
        <x:f>IF(COUNTIFS($AI$46:$AI$1660,$A35,$AJ$46:$AJ$1660,COLUMN()-1,$AK$46:$AK$1660,1)=0,"",SUMIFS($AM$46:$AM$1660,$AI$46:$AI$1660,$A35,$AJ$46:$AJ$1660,COLUMN()-1,$AK$46:$AK$1660,1))</x:f>
        <x:v>-0.019311506904220788</x:v>
      </x:c>
      <x:c r="K35" s="141" t="n">
        <x:f>IF(COUNTIFS($AI$46:$AI$1660,$A35,$AJ$46:$AJ$1660,COLUMN()-1,$AK$46:$AK$1660,1)=0,"",SUMIFS($AM$46:$AM$1660,$AI$46:$AI$1660,$A35,$AJ$46:$AJ$1660,COLUMN()-1,$AK$46:$AK$1660,1))</x:f>
        <x:v>0.003541373660986835</x:v>
      </x:c>
      <x:c r="L35" s="141" t="n">
        <x:f>IF(COUNTIFS($AI$46:$AI$1660,$A35,$AJ$46:$AJ$1660,COLUMN()-1,$AK$46:$AK$1660,1)=0,"",SUMIFS($AM$46:$AM$1660,$AI$46:$AI$1660,$A35,$AJ$46:$AJ$1660,COLUMN()-1,$AK$46:$AK$1660,1))</x:f>
        <x:v>-0.0003102245933715997</x:v>
      </x:c>
      <x:c r="M35" s="141" t="n">
        <x:f>IF(COUNTIFS($AI$46:$AI$1660,$A35,$AJ$46:$AJ$1660,COLUMN()-1,$AK$46:$AK$1660,1)=0,"",SUMIFS($AM$46:$AM$1660,$AI$46:$AI$1660,$A35,$AJ$46:$AJ$1660,COLUMN()-1,$AK$46:$AK$1660,1))</x:f>
        <x:v>-0.006737590814944516</x:v>
      </x:c>
      <x:c r="N35" s="141" t="n">
        <x:f>IF(COUNT(B35:M35)=0,"",PRODUCT(1+B35:M35)-1)</x:f>
        <x:v>-0.018191516153785114</x:v>
      </x:c>
      <x:c r="O35" s="141" t="n">
        <x:f>IFERROR(COUNTIF(B35:M35,"&gt;0")/COUNT(B35:M35),"")</x:f>
        <x:v>0.4166666666666667</x:v>
      </x:c>
      <x:c r="P35" s="141" t="n">
        <x:f>IFERROR(MINIFS($AO$46:$AO$1660,$AI$46:$AI$1660,$A35),"")</x:f>
        <x:v>-0.049084881842910155</x:v>
      </x:c>
      <x:c r="Q35" s="120"/>
      <x:c r="R35" s="120"/>
      <x:c r="S35" s="120"/>
      <x:c r="T35" s="120"/>
      <x:c r="U35" s="120"/>
      <x:c r="V35" s="120"/>
      <x:c r="W35" s="120"/>
      <x:c r="X35" s="120"/>
      <x:c r="Y35" s="120"/>
      <x:c r="Z35" s="120"/>
      <x:c r="AA35" s="120"/>
      <x:c r="AB35" s="120"/>
      <x:c r="AC35" s="120"/>
      <x:c r="AD35" s="120"/>
      <x:c r="AE35" s="120"/>
      <x:c r="AF35" s="120"/>
      <x:c r="AG35" s="120"/>
      <x:c r="AH35" s="120"/>
      <x:c r="AI35" s="120"/>
      <x:c r="AJ35" s="120"/>
      <x:c r="AK35" s="120"/>
      <x:c r="AL35" s="120"/>
      <x:c r="AM35" s="120"/>
      <x:c r="AN35" s="120"/>
      <x:c r="AO35" s="120"/>
      <x:c r="AP35" s="120"/>
      <x:c r="AQ35" s="120"/>
    </x:row>
    <x:row r="36" ht="22" customHeight="1">
      <x:c r="A36" s="140" t="n">
        <x:v>2023</x:v>
      </x:c>
      <x:c r="B36" s="141" t="n">
        <x:f>IF(COUNTIFS($AI$46:$AI$1660,$A36,$AJ$46:$AJ$1660,COLUMN()-1,$AK$46:$AK$1660,1)=0,"",SUMIFS($AM$46:$AM$1660,$AI$46:$AI$1660,$A36,$AJ$46:$AJ$1660,COLUMN()-1,$AK$46:$AK$1660,1))</x:f>
        <x:v>0.015558161843242768</x:v>
      </x:c>
      <x:c r="C36" s="141" t="n">
        <x:f>IF(COUNTIFS($AI$46:$AI$1660,$A36,$AJ$46:$AJ$1660,COLUMN()-1,$AK$46:$AK$1660,1)=0,"",SUMIFS($AM$46:$AM$1660,$AI$46:$AI$1660,$A36,$AJ$46:$AJ$1660,COLUMN()-1,$AK$46:$AK$1660,1))</x:f>
        <x:v>0.004045808528943429</x:v>
      </x:c>
      <x:c r="D36" s="141" t="n">
        <x:f>IF(COUNTIFS($AI$46:$AI$1660,$A36,$AJ$46:$AJ$1660,COLUMN()-1,$AK$46:$AK$1660,1)=0,"",SUMIFS($AM$46:$AM$1660,$AI$46:$AI$1660,$A36,$AJ$46:$AJ$1660,COLUMN()-1,$AK$46:$AK$1660,1))</x:f>
        <x:v>0.01677124272681918</x:v>
      </x:c>
      <x:c r="E36" s="141" t="n">
        <x:f>IF(COUNTIFS($AI$46:$AI$1660,$A36,$AJ$46:$AJ$1660,COLUMN()-1,$AK$46:$AK$1660,1)=0,"",SUMIFS($AM$46:$AM$1660,$AI$46:$AI$1660,$A36,$AJ$46:$AJ$1660,COLUMN()-1,$AK$46:$AK$1660,1))</x:f>
        <x:v>0.004513429069953334</x:v>
      </x:c>
      <x:c r="F36" s="141" t="n">
        <x:f>IF(COUNTIFS($AI$46:$AI$1660,$A36,$AJ$46:$AJ$1660,COLUMN()-1,$AK$46:$AK$1660,1)=0,"",SUMIFS($AM$46:$AM$1660,$AI$46:$AI$1660,$A36,$AJ$46:$AJ$1660,COLUMN()-1,$AK$46:$AK$1660,1))</x:f>
        <x:v>0.0031668938719231488</x:v>
      </x:c>
      <x:c r="G36" s="141" t="n">
        <x:f>IF(COUNTIFS($AI$46:$AI$1660,$A36,$AJ$46:$AJ$1660,COLUMN()-1,$AK$46:$AK$1660,1)=0,"",SUMIFS($AM$46:$AM$1660,$AI$46:$AI$1660,$A36,$AJ$46:$AJ$1660,COLUMN()-1,$AK$46:$AK$1660,1))</x:f>
        <x:v>0.006368838735225202</x:v>
      </x:c>
      <x:c r="H36" s="141" t="n">
        <x:f>IF(COUNTIFS($AI$46:$AI$1660,$A36,$AJ$46:$AJ$1660,COLUMN()-1,$AK$46:$AK$1660,1)=0,"",SUMIFS($AM$46:$AM$1660,$AI$46:$AI$1660,$A36,$AJ$46:$AJ$1660,COLUMN()-1,$AK$46:$AK$1660,1))</x:f>
        <x:v>-0.005736500066048755</x:v>
      </x:c>
      <x:c r="I36" s="141" t="n">
        <x:f>IF(COUNTIFS($AI$46:$AI$1660,$A36,$AJ$46:$AJ$1660,COLUMN()-1,$AK$46:$AK$1660,1)=0,"",SUMIFS($AM$46:$AM$1660,$AI$46:$AI$1660,$A36,$AJ$46:$AJ$1660,COLUMN()-1,$AK$46:$AK$1660,1))</x:f>
        <x:v>-0.003599828224851054</x:v>
      </x:c>
      <x:c r="J36" s="141" t="n">
        <x:f>IF(COUNTIFS($AI$46:$AI$1660,$A36,$AJ$46:$AJ$1660,COLUMN()-1,$AK$46:$AK$1660,1)=0,"",SUMIFS($AM$46:$AM$1660,$AI$46:$AI$1660,$A36,$AJ$46:$AJ$1660,COLUMN()-1,$AK$46:$AK$1660,1))</x:f>
        <x:v>-0.011036366854649149</x:v>
      </x:c>
      <x:c r="K36" s="141" t="n">
        <x:f>IF(COUNTIFS($AI$46:$AI$1660,$A36,$AJ$46:$AJ$1660,COLUMN()-1,$AK$46:$AK$1660,1)=0,"",SUMIFS($AM$46:$AM$1660,$AI$46:$AI$1660,$A36,$AJ$46:$AJ$1660,COLUMN()-1,$AK$46:$AK$1660,1))</x:f>
        <x:v>-0.0054061072783371245</x:v>
      </x:c>
      <x:c r="L36" s="141" t="n">
        <x:f>IF(COUNTIFS($AI$46:$AI$1660,$A36,$AJ$46:$AJ$1660,COLUMN()-1,$AK$46:$AK$1660,1)=0,"",SUMIFS($AM$46:$AM$1660,$AI$46:$AI$1660,$A36,$AJ$46:$AJ$1660,COLUMN()-1,$AK$46:$AK$1660,1))</x:f>
        <x:v>0.0063892674493426505</x:v>
      </x:c>
      <x:c r="M36" s="141" t="n">
        <x:f>IF(COUNTIFS($AI$46:$AI$1660,$A36,$AJ$46:$AJ$1660,COLUMN()-1,$AK$46:$AK$1660,1)=0,"",SUMIFS($AM$46:$AM$1660,$AI$46:$AI$1660,$A36,$AJ$46:$AJ$1660,COLUMN()-1,$AK$46:$AK$1660,1))</x:f>
        <x:v>0.007319170826423527</x:v>
      </x:c>
      <x:c r="N36" s="141" t="n">
        <x:f>IF(COUNT(B36:M36)=0,"",PRODUCT(1+B36:M36)-1)</x:f>
        <x:v>0.03863319372805507</x:v>
      </x:c>
      <x:c r="O36" s="141" t="n">
        <x:f>IFERROR(COUNTIF(B36:M36,"&gt;0")/COUNT(B36:M36),"")</x:f>
        <x:v>0.6666666666666666</x:v>
      </x:c>
      <x:c r="P36" s="141" t="n">
        <x:f>IFERROR(MINIFS($AO$46:$AO$1660,$AI$46:$AI$1660,$A36),"")</x:f>
        <x:v>-0.04497263304126309</x:v>
      </x:c>
      <x:c r="Q36" s="120"/>
      <x:c r="R36" s="120"/>
      <x:c r="S36" s="120"/>
      <x:c r="T36" s="120"/>
      <x:c r="U36" s="120"/>
      <x:c r="V36" s="120"/>
      <x:c r="W36" s="120"/>
      <x:c r="X36" s="120"/>
      <x:c r="Y36" s="120"/>
      <x:c r="Z36" s="120"/>
      <x:c r="AA36" s="120"/>
      <x:c r="AB36" s="120"/>
      <x:c r="AC36" s="120"/>
      <x:c r="AD36" s="120"/>
      <x:c r="AE36" s="120"/>
      <x:c r="AF36" s="120"/>
      <x:c r="AG36" s="120"/>
      <x:c r="AH36" s="120"/>
      <x:c r="AI36" s="120"/>
      <x:c r="AJ36" s="120"/>
      <x:c r="AK36" s="120"/>
      <x:c r="AL36" s="120"/>
      <x:c r="AM36" s="120"/>
      <x:c r="AN36" s="120"/>
      <x:c r="AO36" s="120"/>
      <x:c r="AP36" s="120"/>
      <x:c r="AQ36" s="120"/>
    </x:row>
    <x:row r="37" ht="22" customHeight="1">
      <x:c r="A37" s="140" t="n">
        <x:v>2024</x:v>
      </x:c>
      <x:c r="B37" s="141" t="n">
        <x:f>IF(COUNTIFS($AI$46:$AI$1660,$A37,$AJ$46:$AJ$1660,COLUMN()-1,$AK$46:$AK$1660,1)=0,"",SUMIFS($AM$46:$AM$1660,$AI$46:$AI$1660,$A37,$AJ$46:$AJ$1660,COLUMN()-1,$AK$46:$AK$1660,1))</x:f>
        <x:v>-0.02694148163949006</x:v>
      </x:c>
      <x:c r="C37" s="141" t="n">
        <x:f>IF(COUNTIFS($AI$46:$AI$1660,$A37,$AJ$46:$AJ$1660,COLUMN()-1,$AK$46:$AK$1660,1)=0,"",SUMIFS($AM$46:$AM$1660,$AI$46:$AI$1660,$A37,$AJ$46:$AJ$1660,COLUMN()-1,$AK$46:$AK$1660,1))</x:f>
        <x:v>0.030444093512213888</x:v>
      </x:c>
      <x:c r="D37" s="141" t="n">
        <x:f>IF(COUNTIFS($AI$46:$AI$1660,$A37,$AJ$46:$AJ$1660,COLUMN()-1,$AK$46:$AK$1660,1)=0,"",SUMIFS($AM$46:$AM$1660,$AI$46:$AI$1660,$A37,$AJ$46:$AJ$1660,COLUMN()-1,$AK$46:$AK$1660,1))</x:f>
        <x:v>0.0131314162412135</x:v>
      </x:c>
      <x:c r="E37" s="141" t="n">
        <x:f>IF(COUNTIFS($AI$46:$AI$1660,$A37,$AJ$46:$AJ$1660,COLUMN()-1,$AK$46:$AK$1660,1)=0,"",SUMIFS($AM$46:$AM$1660,$AI$46:$AI$1660,$A37,$AJ$46:$AJ$1660,COLUMN()-1,$AK$46:$AK$1660,1))</x:f>
        <x:v>0.010442137329996104</x:v>
      </x:c>
      <x:c r="F37" s="141" t="n">
        <x:f>IF(COUNTIFS($AI$46:$AI$1660,$A37,$AJ$46:$AJ$1660,COLUMN()-1,$AK$46:$AK$1660,1)=0,"",SUMIFS($AM$46:$AM$1660,$AI$46:$AI$1660,$A37,$AJ$46:$AJ$1660,COLUMN()-1,$AK$46:$AK$1660,1))</x:f>
        <x:v>-0.0005418284921756555</x:v>
      </x:c>
      <x:c r="G37" s="141" t="n">
        <x:f>IF(COUNTIFS($AI$46:$AI$1660,$A37,$AJ$46:$AJ$1660,COLUMN()-1,$AK$46:$AK$1660,1)=0,"",SUMIFS($AM$46:$AM$1660,$AI$46:$AI$1660,$A37,$AJ$46:$AJ$1660,COLUMN()-1,$AK$46:$AK$1660,1))</x:f>
        <x:v>0.008217317890118814</x:v>
      </x:c>
      <x:c r="H37" s="141" t="n">
        <x:f>IF(COUNTIFS($AI$46:$AI$1660,$A37,$AJ$46:$AJ$1660,COLUMN()-1,$AK$46:$AK$1660,1)=0,"",SUMIFS($AM$46:$AM$1660,$AI$46:$AI$1660,$A37,$AJ$46:$AJ$1660,COLUMN()-1,$AK$46:$AK$1660,1))</x:f>
        <x:v>0.002383605083209117</x:v>
      </x:c>
      <x:c r="I37" s="141" t="n">
        <x:f>IF(COUNTIFS($AI$46:$AI$1660,$A37,$AJ$46:$AJ$1660,COLUMN()-1,$AK$46:$AK$1660,1)=0,"",SUMIFS($AM$46:$AM$1660,$AI$46:$AI$1660,$A37,$AJ$46:$AJ$1660,COLUMN()-1,$AK$46:$AK$1660,1))</x:f>
        <x:v>-0.009327211511668598</x:v>
      </x:c>
      <x:c r="J37" s="141" t="n">
        <x:f>IF(COUNTIFS($AI$46:$AI$1660,$A37,$AJ$46:$AJ$1660,COLUMN()-1,$AK$46:$AK$1660,1)=0,"",SUMIFS($AM$46:$AM$1660,$AI$46:$AI$1660,$A37,$AJ$46:$AJ$1660,COLUMN()-1,$AK$46:$AK$1660,1))</x:f>
        <x:v>0.035754087162603865</x:v>
      </x:c>
      <x:c r="K37" s="141" t="n">
        <x:f>IF(COUNTIFS($AI$46:$AI$1660,$A37,$AJ$46:$AJ$1660,COLUMN()-1,$AK$46:$AK$1660,1)=0,"",SUMIFS($AM$46:$AM$1660,$AI$46:$AI$1660,$A37,$AJ$46:$AJ$1660,COLUMN()-1,$AK$46:$AK$1660,1))</x:f>
        <x:v>0.013628886231733528</x:v>
      </x:c>
      <x:c r="L37" s="141" t="n">
        <x:f>IF(COUNTIFS($AI$46:$AI$1660,$A37,$AJ$46:$AJ$1660,COLUMN()-1,$AK$46:$AK$1660,1)=0,"",SUMIFS($AM$46:$AM$1660,$AI$46:$AI$1660,$A37,$AJ$46:$AJ$1660,COLUMN()-1,$AK$46:$AK$1660,1))</x:f>
        <x:v>0.004320709000260825</x:v>
      </x:c>
      <x:c r="M37" s="141" t="n">
        <x:f>IF(COUNTIFS($AI$46:$AI$1660,$A37,$AJ$46:$AJ$1660,COLUMN()-1,$AK$46:$AK$1660,1)=0,"",SUMIFS($AM$46:$AM$1660,$AI$46:$AI$1660,$A37,$AJ$46:$AJ$1660,COLUMN()-1,$AK$46:$AK$1660,1))</x:f>
        <x:v>0.015571020431496496</x:v>
      </x:c>
      <x:c r="N37" s="141" t="n">
        <x:f>IF(COUNT(B37:M37)=0,"",PRODUCT(1+B37:M37)-1)</x:f>
        <x:v>0.0998714811196122</x:v>
      </x:c>
      <x:c r="O37" s="141" t="n">
        <x:f>IFERROR(COUNTIF(B37:M37,"&gt;0")/COUNT(B37:M37),"")</x:f>
        <x:v>0.75</x:v>
      </x:c>
      <x:c r="P37" s="141" t="n">
        <x:f>IFERROR(MINIFS($AO$46:$AO$1660,$AI$46:$AI$1660,$A37),"")</x:f>
        <x:v>-0.029754459310407433</x:v>
      </x:c>
      <x:c r="Q37" s="120"/>
      <x:c r="R37" s="120"/>
      <x:c r="S37" s="120"/>
      <x:c r="T37" s="120"/>
      <x:c r="U37" s="120"/>
      <x:c r="V37" s="120"/>
      <x:c r="W37" s="120"/>
      <x:c r="X37" s="120"/>
      <x:c r="Y37" s="120"/>
      <x:c r="Z37" s="120"/>
      <x:c r="AA37" s="120"/>
      <x:c r="AB37" s="120"/>
      <x:c r="AC37" s="120"/>
      <x:c r="AD37" s="120"/>
      <x:c r="AE37" s="120"/>
      <x:c r="AF37" s="120"/>
      <x:c r="AG37" s="120"/>
      <x:c r="AH37" s="120"/>
      <x:c r="AI37" s="120"/>
      <x:c r="AJ37" s="120"/>
      <x:c r="AK37" s="120"/>
      <x:c r="AL37" s="120"/>
      <x:c r="AM37" s="120"/>
      <x:c r="AN37" s="120"/>
      <x:c r="AO37" s="120"/>
      <x:c r="AP37" s="120"/>
      <x:c r="AQ37" s="120"/>
    </x:row>
    <x:row r="38" ht="22" customHeight="1">
      <x:c r="A38" s="140" t="n">
        <x:v>2025</x:v>
      </x:c>
      <x:c r="B38" s="141" t="n">
        <x:f>IF(COUNTIFS($AI$46:$AI$1660,$A38,$AJ$46:$AJ$1660,COLUMN()-1,$AK$46:$AK$1660,1)=0,"",SUMIFS($AM$46:$AM$1660,$AI$46:$AI$1660,$A38,$AJ$46:$AJ$1660,COLUMN()-1,$AK$46:$AK$1660,1))</x:f>
        <x:v>0.009436840760982834</x:v>
      </x:c>
      <x:c r="C38" s="141" t="n">
        <x:f>IF(COUNTIFS($AI$46:$AI$1660,$A38,$AJ$46:$AJ$1660,COLUMN()-1,$AK$46:$AK$1660,1)=0,"",SUMIFS($AM$46:$AM$1660,$AI$46:$AI$1660,$A38,$AJ$46:$AJ$1660,COLUMN()-1,$AK$46:$AK$1660,1))</x:f>
        <x:v>-0.001901060155011014</x:v>
      </x:c>
      <x:c r="D38" s="141" t="n">
        <x:f>IF(COUNTIFS($AI$46:$AI$1660,$A38,$AJ$46:$AJ$1660,COLUMN()-1,$AK$46:$AK$1660,1)=0,"",SUMIFS($AM$46:$AM$1660,$AI$46:$AI$1660,$A38,$AJ$46:$AJ$1660,COLUMN()-1,$AK$46:$AK$1660,1))</x:f>
        <x:v>0.0013859653995282883</x:v>
      </x:c>
      <x:c r="E38" s="141" t="n">
        <x:f>IF(COUNTIFS($AI$46:$AI$1660,$A38,$AJ$46:$AJ$1660,COLUMN()-1,$AK$46:$AK$1660,1)=0,"",SUMIFS($AM$46:$AM$1660,$AI$46:$AI$1660,$A38,$AJ$46:$AJ$1660,COLUMN()-1,$AK$46:$AK$1660,1))</x:f>
        <x:v>0.006407556391324398</x:v>
      </x:c>
      <x:c r="F38" s="141" t="n">
        <x:f>IF(COUNTIFS($AI$46:$AI$1660,$A38,$AJ$46:$AJ$1660,COLUMN()-1,$AK$46:$AK$1660,1)=0,"",SUMIFS($AM$46:$AM$1660,$AI$46:$AI$1660,$A38,$AJ$46:$AJ$1660,COLUMN()-1,$AK$46:$AK$1660,1))</x:f>
        <x:v>0.00012581228581054482</x:v>
      </x:c>
      <x:c r="G38" s="141" t="n">
        <x:f>IF(COUNTIFS($AI$46:$AI$1660,$A38,$AJ$46:$AJ$1660,COLUMN()-1,$AK$46:$AK$1660,1)=0,"",SUMIFS($AM$46:$AM$1660,$AI$46:$AI$1660,$A38,$AJ$46:$AJ$1660,COLUMN()-1,$AK$46:$AK$1660,1))</x:f>
        <x:v>0.023260276587512285</x:v>
      </x:c>
      <x:c r="H38" s="141" t="n">
        <x:f>IF(COUNTIFS($AI$46:$AI$1660,$A38,$AJ$46:$AJ$1660,COLUMN()-1,$AK$46:$AK$1660,1)=0,"",SUMIFS($AM$46:$AM$1660,$AI$46:$AI$1660,$A38,$AJ$46:$AJ$1660,COLUMN()-1,$AK$46:$AK$1660,1))</x:f>
        <x:v>0.025664862303127034</x:v>
      </x:c>
      <x:c r="I38" s="141" t="n">
        <x:f>IF(COUNTIFS($AI$46:$AI$1660,$A38,$AJ$46:$AJ$1660,COLUMN()-1,$AK$46:$AK$1660,1)=0,"",SUMIFS($AM$46:$AM$1660,$AI$46:$AI$1660,$A38,$AJ$46:$AJ$1660,COLUMN()-1,$AK$46:$AK$1660,1))</x:f>
        <x:v>0.0443024955896274</x:v>
      </x:c>
      <x:c r="J38" s="141" t="n">
        <x:f>IF(COUNTIFS($AI$46:$AI$1660,$A38,$AJ$46:$AJ$1660,COLUMN()-1,$AK$46:$AK$1660,1)=0,"",SUMIFS($AM$46:$AM$1660,$AI$46:$AI$1660,$A38,$AJ$46:$AJ$1660,COLUMN()-1,$AK$46:$AK$1660,1))</x:f>
        <x:v>0.019301779716137446</x:v>
      </x:c>
      <x:c r="K38" s="141" t="n">
        <x:f>IF(COUNTIFS($AI$46:$AI$1660,$A38,$AJ$46:$AJ$1660,COLUMN()-1,$AK$46:$AK$1660,1)=0,"",SUMIFS($AM$46:$AM$1660,$AI$46:$AI$1660,$A38,$AJ$46:$AJ$1660,COLUMN()-1,$AK$46:$AK$1660,1))</x:f>
        <x:v>0.010011582806488173</x:v>
      </x:c>
      <x:c r="L38" s="141" t="n">
        <x:f>IF(COUNTIFS($AI$46:$AI$1660,$A38,$AJ$46:$AJ$1660,COLUMN()-1,$AK$46:$AK$1660,1)=0,"",SUMIFS($AM$46:$AM$1660,$AI$46:$AI$1660,$A38,$AJ$46:$AJ$1660,COLUMN()-1,$AK$46:$AK$1660,1))</x:f>
        <x:v>-0.006523631551073383</x:v>
      </x:c>
      <x:c r="M38" s="141" t="n">
        <x:f>IF(COUNTIFS($AI$46:$AI$1660,$A38,$AJ$46:$AJ$1660,COLUMN()-1,$AK$46:$AK$1660,1)=0,"",SUMIFS($AM$46:$AM$1660,$AI$46:$AI$1660,$A38,$AJ$46:$AJ$1660,COLUMN()-1,$AK$46:$AK$1660,1))</x:f>
        <x:v>0.01578266586127719</x:v>
      </x:c>
      <x:c r="N38" s="141" t="n">
        <x:f>IF(COUNT(B38:M38)=0,"",PRODUCT(1+B38:M38)-1)</x:f>
        <x:v>0.15634693670120603</x:v>
      </x:c>
      <x:c r="O38" s="141" t="n">
        <x:f>IFERROR(COUNTIF(B38:M38,"&gt;0")/COUNT(B38:M38),"")</x:f>
        <x:v>0.8333333333333334</x:v>
      </x:c>
      <x:c r="P38" s="141" t="n">
        <x:f>IFERROR(MINIFS($AO$46:$AO$1660,$AI$46:$AI$1660,$A38),"")</x:f>
        <x:v>-0.03552381865449483</x:v>
      </x:c>
      <x:c r="Q38" s="120"/>
      <x:c r="R38" s="120"/>
      <x:c r="S38" s="120"/>
      <x:c r="T38" s="120"/>
      <x:c r="U38" s="120"/>
      <x:c r="V38" s="120"/>
      <x:c r="W38" s="120"/>
      <x:c r="X38" s="120"/>
      <x:c r="Y38" s="120"/>
      <x:c r="Z38" s="120"/>
      <x:c r="AA38" s="120"/>
      <x:c r="AB38" s="120"/>
      <x:c r="AC38" s="120"/>
      <x:c r="AD38" s="120"/>
      <x:c r="AE38" s="120"/>
      <x:c r="AF38" s="120"/>
      <x:c r="AG38" s="120"/>
      <x:c r="AH38" s="120"/>
      <x:c r="AI38" s="120"/>
      <x:c r="AJ38" s="120"/>
      <x:c r="AK38" s="120"/>
      <x:c r="AL38" s="120"/>
      <x:c r="AM38" s="120"/>
      <x:c r="AN38" s="120"/>
      <x:c r="AO38" s="120"/>
      <x:c r="AP38" s="120"/>
      <x:c r="AQ38" s="120"/>
    </x:row>
    <x:row r="39" ht="22" customHeight="1">
      <x:c r="A39" s="140" t="n">
        <x:v>2026</x:v>
      </x:c>
      <x:c r="B39" s="141" t="n">
        <x:f>IF(COUNTIFS($AI$46:$AI$1660,$A39,$AJ$46:$AJ$1660,COLUMN()-1,$AK$46:$AK$1660,1)=0,"",SUMIFS($AM$46:$AM$1660,$AI$46:$AI$1660,$A39,$AJ$46:$AJ$1660,COLUMN()-1,$AK$46:$AK$1660,1))</x:f>
        <x:v>0.0358897037767536</x:v>
      </x:c>
      <x:c r="C39" s="141" t="n">
        <x:f>IF(COUNTIFS($AI$46:$AI$1660,$A39,$AJ$46:$AJ$1660,COLUMN()-1,$AK$46:$AK$1660,1)=0,"",SUMIFS($AM$46:$AM$1660,$AI$46:$AI$1660,$A39,$AJ$46:$AJ$1660,COLUMN()-1,$AK$46:$AK$1660,1))</x:f>
        <x:v>0.002238813550886176</x:v>
      </x:c>
      <x:c r="D39" s="141" t="n">
        <x:f>IF(COUNTIFS($AI$46:$AI$1660,$A39,$AJ$46:$AJ$1660,COLUMN()-1,$AK$46:$AK$1660,1)=0,"",SUMIFS($AM$46:$AM$1660,$AI$46:$AI$1660,$A39,$AJ$46:$AJ$1660,COLUMN()-1,$AK$46:$AK$1660,1))</x:f>
        <x:v>-0.023899487057547297</x:v>
      </x:c>
      <x:c r="E39" s="141" t="n">
        <x:f>IF(COUNTIFS($AI$46:$AI$1660,$A39,$AJ$46:$AJ$1660,COLUMN()-1,$AK$46:$AK$1660,1)=0,"",SUMIFS($AM$46:$AM$1660,$AI$46:$AI$1660,$A39,$AJ$46:$AJ$1660,COLUMN()-1,$AK$46:$AK$1660,1))</x:f>
        <x:v>0.040121421185961514</x:v>
      </x:c>
      <x:c r="F39" s="141" t="n">
        <x:f>IF(COUNTIFS($AI$46:$AI$1660,$A39,$AJ$46:$AJ$1660,COLUMN()-1,$AK$46:$AK$1660,1)=0,"",SUMIFS($AM$46:$AM$1660,$AI$46:$AI$1660,$A39,$AJ$46:$AJ$1660,COLUMN()-1,$AK$46:$AK$1660,1))</x:f>
        <x:v>0.026242674997470683</x:v>
      </x:c>
      <x:c r="G39" s="141" t="n">
        <x:f>IF(COUNTIFS($AI$46:$AI$1660,$A39,$AJ$46:$AJ$1660,COLUMN()-1,$AK$46:$AK$1660,1)=0,"",SUMIFS($AM$46:$AM$1660,$AI$46:$AI$1660,$A39,$AJ$46:$AJ$1660,COLUMN()-1,$AK$46:$AK$1660,1))</x:f>
        <x:v>0.015168705967093743</x:v>
      </x:c>
      <x:c r="H39" s="141" t="n">
        <x:f>IF(COUNTIFS($AI$46:$AI$1660,$A39,$AJ$46:$AJ$1660,COLUMN()-1,$AK$46:$AK$1660,1)=0,"",SUMIFS($AM$46:$AM$1660,$AI$46:$AI$1660,$A39,$AJ$46:$AJ$1660,COLUMN()-1,$AK$46:$AK$1660,1))</x:f>
        <x:v>-0.048500262952766215</x:v>
      </x:c>
      <x:c r="I39" s="141" t="n">
        <x:f>IF(COUNTIFS($AI$46:$AI$1660,$A39,$AJ$46:$AJ$1660,COLUMN()-1,$AK$46:$AK$1660,1)=0,"",SUMIFS($AM$46:$AM$1660,$AI$46:$AI$1660,$A39,$AJ$46:$AJ$1660,COLUMN()-1,$AK$46:$AK$1660,1))</x:f>
        <x:v>0.027556882648210435</x:v>
      </x:c>
      <x:c r="J39" s="141" t="str">
        <x:f>IF(COUNTIFS($AI$46:$AI$1660,$A39,$AJ$46:$AJ$1660,COLUMN()-1,$AK$46:$AK$1660,1)=0,"",SUMIFS($AM$46:$AM$1660,$AI$46:$AI$1660,$A39,$AJ$46:$AJ$1660,COLUMN()-1,$AK$46:$AK$1660,1))</x:f>
      </x:c>
      <x:c r="K39" s="141" t="str">
        <x:f>IF(COUNTIFS($AI$46:$AI$1660,$A39,$AJ$46:$AJ$1660,COLUMN()-1,$AK$46:$AK$1660,1)=0,"",SUMIFS($AM$46:$AM$1660,$AI$46:$AI$1660,$A39,$AJ$46:$AJ$1660,COLUMN()-1,$AK$46:$AK$1660,1))</x:f>
      </x:c>
      <x:c r="L39" s="141" t="str">
        <x:f>IF(COUNTIFS($AI$46:$AI$1660,$A39,$AJ$46:$AJ$1660,COLUMN()-1,$AK$46:$AK$1660,1)=0,"",SUMIFS($AM$46:$AM$1660,$AI$46:$AI$1660,$A39,$AJ$46:$AJ$1660,COLUMN()-1,$AK$46:$AK$1660,1))</x:f>
      </x:c>
      <x:c r="M39" s="141" t="str">
        <x:f>IF(COUNTIFS($AI$46:$AI$1660,$A39,$AJ$46:$AJ$1660,COLUMN()-1,$AK$46:$AK$1660,1)=0,"",SUMIFS($AM$46:$AM$1660,$AI$46:$AI$1660,$A39,$AJ$46:$AJ$1660,COLUMN()-1,$AK$46:$AK$1660,1))</x:f>
      </x:c>
      <x:c r="N39" s="141" t="n">
        <x:f>IF(COUNT(B39:M39)=0,"",PRODUCT(1+B39:M39)-1)</x:f>
        <x:v>0.07365846533044884</x:v>
      </x:c>
      <x:c r="O39" s="141" t="n">
        <x:f>IFERROR(COUNTIF(B39:M39,"&gt;0")/COUNT(B39:M39),"")</x:f>
        <x:v>0.75</x:v>
      </x:c>
      <x:c r="P39" s="141" t="n">
        <x:f>IFERROR(MINIFS($AO$46:$AO$1660,$AI$46:$AI$1660,$A39),"")</x:f>
        <x:v>-0.05794046131412822</x:v>
      </x:c>
      <x:c r="Q39" s="120"/>
      <x:c r="R39" s="120"/>
      <x:c r="S39" s="120"/>
      <x:c r="T39" s="120"/>
      <x:c r="U39" s="120"/>
      <x:c r="V39" s="120"/>
      <x:c r="W39" s="120"/>
      <x:c r="X39" s="120"/>
      <x:c r="Y39" s="120"/>
      <x:c r="Z39" s="120"/>
      <x:c r="AA39" s="120"/>
      <x:c r="AB39" s="120"/>
      <x:c r="AC39" s="120"/>
      <x:c r="AD39" s="120"/>
      <x:c r="AE39" s="120"/>
      <x:c r="AF39" s="120"/>
      <x:c r="AG39" s="120"/>
      <x:c r="AH39" s="120"/>
      <x:c r="AI39" s="120"/>
      <x:c r="AJ39" s="120"/>
      <x:c r="AK39" s="120"/>
      <x:c r="AL39" s="120"/>
      <x:c r="AM39" s="120"/>
      <x:c r="AN39" s="120"/>
      <x:c r="AO39" s="120"/>
      <x:c r="AP39" s="120"/>
      <x:c r="AQ39" s="120"/>
    </x:row>
    <x:row r="40" ht="22" customHeight="1">
      <x:c r="A40" s="134" t="str">
        <x:v>成立以来</x:v>
      </x:c>
      <x:c r="B40" s="142"/>
      <x:c r="C40" s="142"/>
      <x:c r="D40" s="142"/>
      <x:c r="E40" s="142"/>
      <x:c r="F40" s="142"/>
      <x:c r="G40" s="142"/>
      <x:c r="H40" s="142"/>
      <x:c r="I40" s="142"/>
      <x:c r="J40" s="142"/>
      <x:c r="K40" s="142"/>
      <x:c r="L40" s="142"/>
      <x:c r="M40" s="142"/>
      <x:c r="N40" s="142" t="n">
        <x:f>$R$14</x:f>
        <x:v>0.6576440986208216</x:v>
      </x:c>
      <x:c r="O40" s="142" t="n">
        <x:f>IFERROR(COUNTIF($AM$46:$AM$1660,"&gt;0")/COUNT($AM$46:$AM$1660),"")</x:f>
        <x:v>0.675</x:v>
      </x:c>
      <x:c r="P40" s="142" t="n">
        <x:f>$R$17</x:f>
        <x:v>-0.05794046131412822</x:v>
      </x:c>
      <x:c r="Q40" s="120"/>
      <x:c r="R40" s="120"/>
      <x:c r="S40" s="120"/>
      <x:c r="T40" s="120"/>
      <x:c r="U40" s="120"/>
      <x:c r="V40" s="120"/>
      <x:c r="W40" s="120"/>
      <x:c r="X40" s="120"/>
      <x:c r="Y40" s="120"/>
      <x:c r="Z40" s="120"/>
      <x:c r="AA40" s="120"/>
      <x:c r="AB40" s="120"/>
      <x:c r="AC40" s="120"/>
      <x:c r="AD40" s="120"/>
      <x:c r="AE40" s="120"/>
      <x:c r="AF40" s="120"/>
      <x:c r="AG40" s="120"/>
      <x:c r="AH40" s="120"/>
      <x:c r="AI40" s="120"/>
      <x:c r="AJ40" s="120"/>
      <x:c r="AK40" s="120"/>
      <x:c r="AL40" s="120"/>
      <x:c r="AM40" s="120"/>
      <x:c r="AN40" s="120"/>
      <x:c r="AO40" s="120"/>
      <x:c r="AP40" s="120"/>
      <x:c r="AQ40" s="120"/>
    </x:row>
    <x:row r="41">
      <x:c r="A41" s="120"/>
      <x:c r="B41" s="120"/>
      <x:c r="C41" s="120"/>
      <x:c r="D41" s="120"/>
      <x:c r="E41" s="120"/>
      <x:c r="F41" s="120"/>
      <x:c r="G41" s="120"/>
      <x:c r="H41" s="120"/>
      <x:c r="I41" s="120"/>
      <x:c r="J41" s="120"/>
      <x:c r="K41" s="120"/>
      <x:c r="L41" s="120"/>
      <x:c r="M41" s="120"/>
      <x:c r="N41" s="120"/>
      <x:c r="O41" s="120"/>
      <x:c r="P41" s="120"/>
      <x:c r="Q41" s="120"/>
      <x:c r="R41" s="120"/>
      <x:c r="S41" s="120"/>
      <x:c r="T41" s="120"/>
      <x:c r="U41" s="120"/>
      <x:c r="V41" s="120"/>
      <x:c r="W41" s="120"/>
      <x:c r="X41" s="120"/>
      <x:c r="Y41" s="120"/>
      <x:c r="Z41" s="120"/>
      <x:c r="AA41" s="120"/>
      <x:c r="AB41" s="120"/>
      <x:c r="AC41" s="120"/>
      <x:c r="AD41" s="120"/>
      <x:c r="AE41" s="120"/>
      <x:c r="AF41" s="120"/>
      <x:c r="AG41" s="120"/>
      <x:c r="AH41" s="120"/>
      <x:c r="AI41" s="120"/>
      <x:c r="AJ41" s="120"/>
      <x:c r="AK41" s="120"/>
      <x:c r="AL41" s="120"/>
      <x:c r="AM41" s="120"/>
      <x:c r="AN41" s="120"/>
      <x:c r="AO41" s="120"/>
      <x:c r="AP41" s="120"/>
      <x:c r="AQ41" s="120"/>
    </x:row>
    <x:row r="42">
      <x:c r="A42" s="120"/>
      <x:c r="B42" s="120"/>
      <x:c r="C42" s="120"/>
      <x:c r="D42" s="120"/>
      <x:c r="E42" s="120"/>
      <x:c r="F42" s="120"/>
      <x:c r="G42" s="120"/>
      <x:c r="H42" s="120"/>
      <x:c r="I42" s="120"/>
      <x:c r="J42" s="120"/>
      <x:c r="K42" s="120"/>
      <x:c r="L42" s="120"/>
      <x:c r="M42" s="120"/>
      <x:c r="N42" s="120"/>
      <x:c r="O42" s="120"/>
      <x:c r="P42" s="120"/>
      <x:c r="Q42" s="120"/>
      <x:c r="R42" s="120"/>
      <x:c r="S42" s="120"/>
      <x:c r="T42" s="120"/>
      <x:c r="U42" s="120"/>
      <x:c r="V42" s="120"/>
      <x:c r="W42" s="120"/>
      <x:c r="X42" s="120"/>
      <x:c r="Y42" s="120"/>
      <x:c r="Z42" s="120"/>
      <x:c r="AA42" s="120"/>
      <x:c r="AB42" s="120"/>
      <x:c r="AC42" s="120"/>
      <x:c r="AD42" s="120"/>
      <x:c r="AE42" s="120"/>
      <x:c r="AF42" s="120"/>
      <x:c r="AG42" s="120"/>
      <x:c r="AH42" s="120"/>
      <x:c r="AI42" s="120"/>
      <x:c r="AJ42" s="120"/>
      <x:c r="AK42" s="120"/>
      <x:c r="AL42" s="120"/>
      <x:c r="AM42" s="120"/>
      <x:c r="AN42" s="120"/>
      <x:c r="AO42" s="120"/>
      <x:c r="AP42" s="120"/>
      <x:c r="AQ42" s="120"/>
    </x:row>
    <x:row r="43">
      <x:c r="A43" s="122" t="str">
        <x:v>逐日回测计算（全公式，可追溯）</x:v>
      </x:c>
      <x:c r="B43" s="124"/>
      <x:c r="C43" s="124"/>
      <x:c r="D43" s="124"/>
      <x:c r="E43" s="124"/>
      <x:c r="F43" s="124"/>
      <x:c r="G43" s="124"/>
      <x:c r="H43" s="124"/>
      <x:c r="I43" s="124"/>
      <x:c r="J43" s="124"/>
      <x:c r="K43" s="124"/>
      <x:c r="L43" s="124"/>
      <x:c r="M43" s="124"/>
      <x:c r="N43" s="124"/>
      <x:c r="O43" s="124"/>
      <x:c r="P43" s="124"/>
      <x:c r="Q43" s="124"/>
      <x:c r="R43" s="124"/>
      <x:c r="S43" s="124"/>
      <x:c r="T43" s="124"/>
      <x:c r="U43" s="124"/>
      <x:c r="V43" s="124"/>
      <x:c r="W43" s="124"/>
      <x:c r="X43" s="124"/>
      <x:c r="Y43" s="124"/>
      <x:c r="Z43" s="124"/>
      <x:c r="AA43" s="124"/>
      <x:c r="AB43" s="124"/>
      <x:c r="AC43" s="124"/>
      <x:c r="AD43" s="124"/>
      <x:c r="AE43" s="124"/>
      <x:c r="AF43" s="124"/>
      <x:c r="AG43" s="124"/>
      <x:c r="AH43" s="124"/>
      <x:c r="AI43" s="124"/>
      <x:c r="AJ43" s="124"/>
      <x:c r="AK43" s="124"/>
      <x:c r="AL43" s="124"/>
      <x:c r="AM43" s="124"/>
      <x:c r="AN43" s="124"/>
      <x:c r="AO43" s="124"/>
      <x:c r="AP43" s="124"/>
      <x:c r="AQ43" s="123"/>
    </x:row>
    <x:row r="44">
      <x:c r="A44" s="105" t="str">
        <x:v>流程：读取黄色净值→计算单资产日收益→当日涨跌后权重→再平衡判断→持仓调整→按实际日历天数扣费→费后净值与回撤。</x:v>
      </x:c>
      <x:c r="B44" s="105"/>
      <x:c r="C44" s="105"/>
      <x:c r="D44" s="105"/>
      <x:c r="E44" s="105"/>
      <x:c r="F44" s="105"/>
      <x:c r="G44" s="105"/>
      <x:c r="H44" s="105"/>
      <x:c r="I44" s="105"/>
      <x:c r="J44" s="105"/>
      <x:c r="K44" s="105"/>
      <x:c r="L44" s="105"/>
      <x:c r="M44" s="105"/>
      <x:c r="N44" s="105"/>
      <x:c r="O44" s="105"/>
      <x:c r="P44" s="105"/>
      <x:c r="Q44" s="105"/>
      <x:c r="R44" s="105"/>
      <x:c r="S44" s="105"/>
      <x:c r="T44" s="105"/>
      <x:c r="U44" s="105"/>
      <x:c r="V44" s="105"/>
      <x:c r="W44" s="105"/>
      <x:c r="X44" s="105"/>
      <x:c r="Y44" s="105"/>
      <x:c r="Z44" s="105"/>
      <x:c r="AA44" s="105"/>
      <x:c r="AB44" s="105"/>
      <x:c r="AC44" s="105"/>
      <x:c r="AD44" s="105"/>
      <x:c r="AE44" s="105"/>
      <x:c r="AF44" s="105"/>
      <x:c r="AG44" s="105"/>
      <x:c r="AH44" s="105"/>
      <x:c r="AI44" s="105"/>
      <x:c r="AJ44" s="105"/>
      <x:c r="AK44" s="105"/>
      <x:c r="AL44" s="105"/>
      <x:c r="AM44" s="105"/>
      <x:c r="AN44" s="105"/>
      <x:c r="AO44" s="105"/>
      <x:c r="AP44" s="105"/>
      <x:c r="AQ44" s="105"/>
    </x:row>
    <x:row r="45" ht="36" customHeight="1">
      <x:c r="A45" s="108" t="str">
        <x:v>日期</x:v>
      </x:c>
      <x:c r="B45" s="108" t="str">
        <x:v>产业净值</x:v>
      </x:c>
      <x:c r="C45" s="108" t="str">
        <x:v>指增净值</x:v>
      </x:c>
      <x:c r="D45" s="108" t="str">
        <x:v>中债净值</x:v>
      </x:c>
      <x:c r="E45" s="108" t="str">
        <x:v>黄金净值</x:v>
      </x:c>
      <x:c r="F45" s="108" t="str">
        <x:v>产业日收益</x:v>
      </x:c>
      <x:c r="G45" s="108" t="str">
        <x:v>指增日收益</x:v>
      </x:c>
      <x:c r="H45" s="108" t="str">
        <x:v>中债日收益</x:v>
      </x:c>
      <x:c r="I45" s="108" t="str">
        <x:v>黄金日收益</x:v>
      </x:c>
      <x:c r="J45" s="108" t="str">
        <x:v>产业调前持仓</x:v>
      </x:c>
      <x:c r="K45" s="108" t="str">
        <x:v>指增调前持仓</x:v>
      </x:c>
      <x:c r="L45" s="108" t="str">
        <x:v>中债调前持仓</x:v>
      </x:c>
      <x:c r="M45" s="108" t="str">
        <x:v>黄金调前持仓</x:v>
      </x:c>
      <x:c r="N45" s="108" t="str">
        <x:v>费前组合价值</x:v>
      </x:c>
      <x:c r="O45" s="108" t="str">
        <x:v>调前权益权重</x:v>
      </x:c>
      <x:c r="P45" s="108" t="str">
        <x:v>年末标记</x:v>
      </x:c>
      <x:c r="Q45" s="108" t="str">
        <x:v>季末标记</x:v>
      </x:c>
      <x:c r="R45" s="108" t="str">
        <x:v>动态触发</x:v>
      </x:c>
      <x:c r="S45" s="108" t="str">
        <x:v>间隔允许</x:v>
      </x:c>
      <x:c r="T45" s="108" t="str">
        <x:v>再平衡动作</x:v>
      </x:c>
      <x:c r="U45" s="108" t="str">
        <x:v>产业调后费前</x:v>
      </x:c>
      <x:c r="V45" s="108" t="str">
        <x:v>指增调后费前</x:v>
      </x:c>
      <x:c r="W45" s="108" t="str">
        <x:v>中债调后费前</x:v>
      </x:c>
      <x:c r="X45" s="108" t="str">
        <x:v>黄金调后费前</x:v>
      </x:c>
      <x:c r="Y45" s="108" t="str">
        <x:v>扣费因子</x:v>
      </x:c>
      <x:c r="Z45" s="108" t="str">
        <x:v>产业费后持仓</x:v>
      </x:c>
      <x:c r="AA45" s="108" t="str">
        <x:v>指增费后持仓</x:v>
      </x:c>
      <x:c r="AB45" s="108" t="str">
        <x:v>中债费后持仓</x:v>
      </x:c>
      <x:c r="AC45" s="108" t="str">
        <x:v>黄金费后持仓</x:v>
      </x:c>
      <x:c r="AD45" s="108" t="str">
        <x:v>费后净值</x:v>
      </x:c>
      <x:c r="AE45" s="108" t="str">
        <x:v>历史峰值</x:v>
      </x:c>
      <x:c r="AF45" s="108" t="str">
        <x:v>回撤</x:v>
      </x:c>
      <x:c r="AG45" s="108" t="str">
        <x:v>组合日收益</x:v>
      </x:c>
      <x:c r="AH45" s="108" t="str">
        <x:v>最近调仓日</x:v>
      </x:c>
      <x:c r="AI45" s="108" t="str">
        <x:v>年</x:v>
      </x:c>
      <x:c r="AJ45" s="108" t="str">
        <x:v>月</x:v>
      </x:c>
      <x:c r="AK45" s="108" t="str">
        <x:v>月末标记</x:v>
      </x:c>
      <x:c r="AL45" s="108" t="str">
        <x:v>上月末净值</x:v>
      </x:c>
      <x:c r="AM45" s="108" t="str">
        <x:v>月收益</x:v>
      </x:c>
      <x:c r="AN45" s="108" t="str">
        <x:v>年内峰值</x:v>
      </x:c>
      <x:c r="AO45" s="108" t="str">
        <x:v>年内回撤</x:v>
      </x:c>
      <x:c r="AP45" s="108" t="str">
        <x:v>权重合计</x:v>
      </x:c>
      <x:c r="AQ45" s="108" t="str">
        <x:v>数据有效</x:v>
      </x:c>
      <x:c r="AR45" t="str">
        <x:v>月份日期</x:v>
      </x:c>
      <x:c r="AS45" t="str">
        <x:v>月份标签</x:v>
      </x:c>
      <x:c r="AT45" t="str">
        <x:v>月末费后净值</x:v>
      </x:c>
    </x:row>
    <x:row r="46">
      <x:c r="A46" s="111" t="n">
        <x:f>'净值底稿'!A4</x:f>
        <x:v>43832</x:v>
      </x:c>
      <x:c r="B46" s="113" t="n">
        <x:f>'净值底稿'!F4</x:f>
        <x:v>1.0025</x:v>
      </x:c>
      <x:c r="C46" s="113" t="n">
        <x:f>'净值底稿'!O4</x:f>
        <x:v>1.0173100859962818</x:v>
      </x:c>
      <x:c r="D46" s="113" t="n">
        <x:f>'净值底稿'!P4</x:f>
        <x:v>1.4008</x:v>
      </x:c>
      <x:c r="E46" s="113" t="n">
        <x:f>'净值底稿'!Q4</x:f>
        <x:v>1.2499</x:v>
      </x:c>
      <x:c r="F46" s="114" t="n">
        <x:v>0</x:v>
      </x:c>
      <x:c r="G46" s="114" t="n">
        <x:v>0</x:v>
      </x:c>
      <x:c r="H46" s="114" t="n">
        <x:v>0</x:v>
      </x:c>
      <x:c r="I46" s="114" t="n">
        <x:v>0</x:v>
      </x:c>
      <x:c r="J46" s="115" t="n">
        <x:f>$B$5</x:f>
        <x:v>0.1</x:v>
      </x:c>
      <x:c r="K46" s="115" t="n">
        <x:f>$B$6</x:f>
        <x:v>0.1</x:v>
      </x:c>
      <x:c r="L46" s="115" t="n">
        <x:f>$B$7</x:f>
        <x:v>0.75</x:v>
      </x:c>
      <x:c r="M46" s="115" t="n">
        <x:f>$B$8</x:f>
        <x:v>0.05</x:v>
      </x:c>
      <x:c r="N46" s="115" t="n">
        <x:f>SUM(J46:M46)</x:f>
        <x:v>1</x:v>
      </x:c>
      <x:c r="O46" s="116" t="n">
        <x:f>IFERROR((J46+K46)/N46,0)</x:f>
        <x:v>0.2</x:v>
      </x:c>
      <x:c r="P46" s="50" t="b">
        <x:f>AND(MONTH(A46)=12,OR(A47="",YEAR(A46)&lt;&gt;YEAR(A47)))</x:f>
        <x:v>0</x:v>
      </x:c>
      <x:c r="Q46" s="50" t="b">
        <x:f>AND(MOD(MONTH(A46),3)=0,OR(A47="",MONTH(A46)&lt;&gt;MONTH(A47)))</x:f>
        <x:v>0</x:v>
      </x:c>
      <x:c r="R46" s="50" t="b">
        <x:f>OR(O46&gt;$E$7,O46&lt;$E$6)</x:f>
        <x:v>0</x:v>
      </x:c>
      <x:c r="S46" s="110" t="b">
        <x:v>0</x:v>
      </x:c>
      <x:c r="T46" s="50" t="str">
        <x:v>初始配置</x:v>
      </x:c>
      <x:c r="U46" s="115" t="n">
        <x:f>IF(OR(T46="年末+季度",T46="季度+动态"),N46*$E$5/2,IF(T46="季度",(J46+K46)/2,IF(T46="动态",N46*$E$5*IF(J46+K46=0,0.5,J46/(J46+K46)),J46)))</x:f>
        <x:v>0.1</x:v>
      </x:c>
      <x:c r="V46" s="115" t="n">
        <x:f>IF(OR(T46="年末+季度",T46="季度+动态"),N46*$E$5/2,IF(T46="季度",(J46+K46)/2,IF(T46="动态",N46*$E$5*IF(J46+K46=0,0.5,K46/(J46+K46)),K46)))</x:f>
        <x:v>0.1</x:v>
      </x:c>
      <x:c r="W46" s="115" t="n">
        <x:f>IF(OR(T46="年末+季度",T46="季度+动态",T46="动态"),N46*(1-$E$5)*IF(L46+M46=0,$B$7/($B$7+$B$8),L46/(L46+M46)),L46)</x:f>
        <x:v>0.75</x:v>
      </x:c>
      <x:c r="X46" s="115" t="n">
        <x:f>IF(OR(T46="年末+季度",T46="季度+动态",T46="动态"),N46*(1-$E$5)*IF(L46+M46=0,$B$8/($B$7+$B$8),M46/(L46+M46)),M46)</x:f>
        <x:v>0.05</x:v>
      </x:c>
      <x:c r="Y46" s="115" t="n">
        <x:v>1</x:v>
      </x:c>
      <x:c r="Z46" s="115" t="n">
        <x:f>U46*Y46</x:f>
        <x:v>0.1</x:v>
      </x:c>
      <x:c r="AA46" s="115" t="n">
        <x:f>V46*Y46</x:f>
        <x:v>0.1</x:v>
      </x:c>
      <x:c r="AB46" s="115" t="n">
        <x:f>W46*Y46</x:f>
        <x:v>0.75</x:v>
      </x:c>
      <x:c r="AC46" s="115" t="n">
        <x:f>X46*Y46</x:f>
        <x:v>0.05</x:v>
      </x:c>
      <x:c r="AD46" s="115" t="n">
        <x:f>SUM(Z46:AC46)</x:f>
        <x:v>1</x:v>
      </x:c>
      <x:c r="AE46" s="115" t="n">
        <x:f>AD46</x:f>
        <x:v>1</x:v>
      </x:c>
      <x:c r="AF46" s="114" t="n">
        <x:f>AD46/AE46-1</x:f>
        <x:v>0</x:v>
      </x:c>
      <x:c r="AG46" s="114"/>
      <x:c r="AH46" s="111" t="n">
        <x:f>A46</x:f>
        <x:v>43832</x:v>
      </x:c>
      <x:c r="AI46" s="117" t="n">
        <x:f>YEAR(A46)</x:f>
        <x:v>2020</x:v>
      </x:c>
      <x:c r="AJ46" s="117" t="n">
        <x:f>MONTH(A46)</x:f>
        <x:v>1</x:v>
      </x:c>
      <x:c r="AK46" s="50" t="n">
        <x:f>IF(MONTH(A46)&lt;&gt;MONTH(A47),1,0)</x:f>
        <x:v>0</x:v>
      </x:c>
      <x:c r="AL46" s="115" t="n">
        <x:f>AD46</x:f>
        <x:v>1</x:v>
      </x:c>
      <x:c r="AM46" s="116" t="str">
        <x:f>IF(AK46,AD46/AL46-1,"")</x:f>
      </x:c>
      <x:c r="AN46" s="115" t="n">
        <x:f>AD46</x:f>
        <x:v>1</x:v>
      </x:c>
      <x:c r="AO46" s="116" t="n">
        <x:f>AD46/AN46-1</x:f>
        <x:v>0</x:v>
      </x:c>
      <x:c r="AP46" s="112" t="n">
        <x:f>IFERROR(SUM(Z46:AC46)/AD46,0)</x:f>
        <x:v>1</x:v>
      </x:c>
      <x:c r="AQ46" s="50" t="b">
        <x:f>AND(B46&gt;0,C46&gt;0,D46&gt;0,E46&gt;0)</x:f>
        <x:v>1</x:v>
      </x:c>
      <x:c r="AR46" s="118" t="n">
        <x:f>DATE(YEAR($A$46),MONTH($A$46),1)</x:f>
        <x:v>43831</x:v>
      </x:c>
      <x:c r="AS46" t="str">
        <x:f>TEXT(AR46,"yyyy-mm")</x:f>
        <x:v>2020-01</x:v>
      </x:c>
      <x:c r="AT46" s="112" t="n">
        <x:f>IF(AR46&gt;DATE(YEAR($A$1660),MONTH($A$1660),1),"",SUMIFS($AD$46:$AD$1660,$AI$46:$AI$1660,YEAR(AR46),$AJ$46:$AJ$1660,MONTH(AR46),$AK$46:$AK$1660,1))</x:f>
        <x:v>1.0157767025956814</x:v>
      </x:c>
    </x:row>
    <x:row r="47">
      <x:c r="A47" s="111" t="n">
        <x:f>'净值底稿'!A5</x:f>
        <x:v>43833</x:v>
      </x:c>
      <x:c r="B47" s="113" t="n">
        <x:f>'净值底稿'!F5</x:f>
        <x:v>1.0061975321179084</x:v>
      </x:c>
      <x:c r="C47" s="113" t="n">
        <x:f>'净值底稿'!O5</x:f>
        <x:v>1.0202139083013937</x:v>
      </x:c>
      <x:c r="D47" s="113" t="n">
        <x:f>'净值底稿'!P5</x:f>
        <x:v>1.4011</x:v>
      </x:c>
      <x:c r="E47" s="113" t="n">
        <x:f>'净值底稿'!Q5</x:f>
        <x:v>1.269</x:v>
      </x:c>
      <x:c r="F47" s="114" t="n">
        <x:f>IFERROR(B47/B46-1,0)</x:f>
        <x:v>0.0036883113395596023</x:v>
      </x:c>
      <x:c r="G47" s="114" t="n">
        <x:f>IFERROR(C47/C46-1,0)</x:f>
        <x:v>0.0028544121847253745</x:v>
      </x:c>
      <x:c r="H47" s="114" t="n">
        <x:f>IFERROR(D47/D46-1,0)</x:f>
        <x:v>0.00021416333523704978</x:v>
      </x:c>
      <x:c r="I47" s="114" t="n">
        <x:f>IFERROR(E47/E46-1,0)</x:f>
        <x:v>0.01528122249779984</x:v>
      </x:c>
      <x:c r="J47" s="115" t="n">
        <x:f>Z46*(1+F47)</x:f>
        <x:v>0.10036883113395596</x:v>
      </x:c>
      <x:c r="K47" s="115" t="n">
        <x:f>AA46*(1+G47)</x:f>
        <x:v>0.10028544121847255</x:v>
      </x:c>
      <x:c r="L47" s="115" t="n">
        <x:f>AB46*(1+H47)</x:f>
        <x:v>0.7501606225014278</x:v>
      </x:c>
      <x:c r="M47" s="115" t="n">
        <x:f>AC46*(1+I47)</x:f>
        <x:v>0.05076406112488999</x:v>
      </x:c>
      <x:c r="N47" s="115" t="n">
        <x:f>SUM(J47:M47)</x:f>
        <x:v>1.0015789559787462</x:v>
      </x:c>
      <x:c r="O47" s="116" t="n">
        <x:f>IFERROR((J47+K47)/N47,0)</x:f>
        <x:v>0.20033794755237094</x:v>
      </x:c>
      <x:c r="P47" s="50" t="b">
        <x:f>AND(MONTH(A47)=12,OR(A48="",YEAR(A47)&lt;&gt;YEAR(A48)))</x:f>
        <x:v>0</x:v>
      </x:c>
      <x:c r="Q47" s="50" t="b">
        <x:f>AND(MOD(MONTH(A47),3)=0,OR(A48="",MONTH(A47)&lt;&gt;MONTH(A48)))</x:f>
        <x:v>0</x:v>
      </x:c>
      <x:c r="R47" s="50" t="b">
        <x:f>OR(O47&gt;$E$7,O47&lt;$E$6)</x:f>
        <x:v>0</x:v>
      </x:c>
      <x:c r="S47" s="50" t="b">
        <x:f>AND(OR(P47,Q47,R47),A47-AH46&gt;$E$8)</x:f>
        <x:v>0</x:v>
      </x:c>
      <x:c r="T47" s="50" t="str">
        <x:f>IF(NOT(OR(P47,Q47,R47)),"不调",IF(NOT(S47),"间隔规则跳过",IF(P47,"年末+季度",IF(AND(Q47,R47),"季度+动态",IF(Q47,"季度","动态")))))</x:f>
        <x:v>不调</x:v>
      </x:c>
      <x:c r="U47" s="115" t="n">
        <x:f>IF(OR(T47="年末+季度",T47="季度+动态"),N47*$E$5/2,IF(T47="季度",(J47+K47)/2,IF(T47="动态",N47*$E$5*IF(J47+K47=0,0.5,J47/(J47+K47)),J47)))</x:f>
        <x:v>0.10036883113395596</x:v>
      </x:c>
      <x:c r="V47" s="115" t="n">
        <x:f>IF(OR(T47="年末+季度",T47="季度+动态"),N47*$E$5/2,IF(T47="季度",(J47+K47)/2,IF(T47="动态",N47*$E$5*IF(J47+K47=0,0.5,K47/(J47+K47)),K47)))</x:f>
        <x:v>0.10028544121847255</x:v>
      </x:c>
      <x:c r="W47" s="115" t="n">
        <x:f>IF(OR(T47="年末+季度",T47="季度+动态",T47="动态"),N47*(1-$E$5)*IF(L47+M47=0,$B$7/($B$7+$B$8),L47/(L47+M47)),L47)</x:f>
        <x:v>0.7501606225014278</x:v>
      </x:c>
      <x:c r="X47" s="115" t="n">
        <x:f>IF(OR(T47="年末+季度",T47="季度+动态",T47="动态"),N47*(1-$E$5)*IF(L47+M47=0,$B$8/($B$7+$B$8),M47/(L47+M47)),M47)</x:f>
        <x:v>0.05076406112488999</x:v>
      </x:c>
      <x:c r="Y47" s="115" t="n">
        <x:f>POWER(1-$H$5,(A47-A46)/$H$8)</x:f>
        <x:v>0.9999862671029998</x:v>
      </x:c>
      <x:c r="Z47" s="115" t="n">
        <x:f>U47*Y47</x:f>
        <x:v>0.10036745277913596</x:v>
      </x:c>
      <x:c r="AA47" s="115" t="n">
        <x:f>V47*Y47</x:f>
        <x:v>0.10028406400883767</x:v>
      </x:c>
      <x:c r="AB47" s="115" t="n">
        <x:f>W47*Y47</x:f>
        <x:v>0.7501503206228654</x:v>
      </x:c>
      <x:c r="AC47" s="115" t="n">
        <x:f>X47*Y47</x:f>
        <x:v>0.05076336398726725</x:v>
      </x:c>
      <x:c r="AD47" s="115" t="n">
        <x:f>SUM(Z47:AC47)</x:f>
        <x:v>1.0015652013981062</x:v>
      </x:c>
      <x:c r="AE47" s="115" t="n">
        <x:f>MAX(AE46,AD47)</x:f>
        <x:v>1.0015652013981062</x:v>
      </x:c>
      <x:c r="AF47" s="114" t="n">
        <x:f>AD47/AE47-1</x:f>
        <x:v>0</x:v>
      </x:c>
      <x:c r="AG47" s="114" t="n">
        <x:f>AD47/AD46-1</x:f>
        <x:v>0.0015652013981062307</x:v>
      </x:c>
      <x:c r="AH47" s="111" t="n">
        <x:f>IF(OR(T47="年末+季度",T47="季度+动态",T47="季度",T47="动态"),A47,AH46)</x:f>
        <x:v>43832</x:v>
      </x:c>
      <x:c r="AI47" s="117" t="n">
        <x:f>YEAR(A47)</x:f>
        <x:v>2020</x:v>
      </x:c>
      <x:c r="AJ47" s="117" t="n">
        <x:f>MONTH(A47)</x:f>
        <x:v>1</x:v>
      </x:c>
      <x:c r="AK47" s="50" t="n">
        <x:f>IF(MONTH(A47)&lt;&gt;MONTH(A48),1,0)</x:f>
        <x:v>0</x:v>
      </x:c>
      <x:c r="AL47" s="115" t="n">
        <x:f>IF(AK46,AD46,AL46)</x:f>
        <x:v>1</x:v>
      </x:c>
      <x:c r="AM47" s="116" t="str">
        <x:f>IF(AK47,AD47/AL47-1,"")</x:f>
      </x:c>
      <x:c r="AN47" s="115" t="n">
        <x:f>IF(AI47&lt;&gt;AI46,AD47,MAX(AN46,AD47))</x:f>
        <x:v>1.0015652013981062</x:v>
      </x:c>
      <x:c r="AO47" s="116" t="n">
        <x:f>AD47/AN47-1</x:f>
        <x:v>0</x:v>
      </x:c>
      <x:c r="AP47" s="112" t="n">
        <x:f>IFERROR(SUM(Z47:AC47)/AD47,0)</x:f>
        <x:v>1</x:v>
      </x:c>
      <x:c r="AQ47" s="50" t="b">
        <x:f>AND(B47&gt;0,C47&gt;0,D47&gt;0,E47&gt;0)</x:f>
        <x:v>1</x:v>
      </x:c>
      <x:c r="AR47" s="118" t="n">
        <x:f>EDATE(AR46,1)</x:f>
        <x:v>43862</x:v>
      </x:c>
      <x:c r="AS47" t="str">
        <x:f>TEXT(AR47,"yyyy-mm")</x:f>
        <x:v>2020-02</x:v>
      </x:c>
      <x:c r="AT47" s="112" t="n">
        <x:f>IF(AR47&gt;DATE(YEAR($A$1660),MONTH($A$1660),1),"",SUMIFS($AD$46:$AD$1660,$AI$46:$AI$1660,YEAR(AR47),$AJ$46:$AJ$1660,MONTH(AR47),$AK$46:$AK$1660,1))</x:f>
        <x:v>1.0372660914503868</x:v>
      </x:c>
    </x:row>
    <x:row r="48">
      <x:c r="A48" s="111" t="n">
        <x:f>'净值底稿'!A6</x:f>
        <x:v>43836</x:v>
      </x:c>
      <x:c r="B48" s="113" t="n">
        <x:f>'净值底稿'!F6</x:f>
        <x:v>1.016522532750025</x:v>
      </x:c>
      <x:c r="C48" s="113" t="n">
        <x:f>'净值底稿'!O6</x:f>
        <x:v>1.026397179041549</x:v>
      </x:c>
      <x:c r="D48" s="113" t="n">
        <x:f>'净值底稿'!P6</x:f>
        <x:v>1.4023</x:v>
      </x:c>
      <x:c r="E48" s="113" t="n">
        <x:f>'净值底稿'!Q6</x:f>
        <x:v>1.2957</x:v>
      </x:c>
      <x:c r="F48" s="114" t="n">
        <x:f>IFERROR(B48/B47-1,0)</x:f>
        <x:v>0.010261405243544797</x:v>
      </x:c>
      <x:c r="G48" s="114" t="n">
        <x:f>IFERROR(C48/C47-1,0)</x:f>
        <x:v>0.006060759111243819</x:v>
      </x:c>
      <x:c r="H48" s="114" t="n">
        <x:f>IFERROR(D48/D47-1,0)</x:f>
        <x:v>0.0008564699164943512</x:v>
      </x:c>
      <x:c r="I48" s="114" t="n">
        <x:f>IFERROR(E48/E47-1,0)</x:f>
        <x:v>0.021040189125295594</x:v>
      </x:c>
      <x:c r="J48" s="115" t="n">
        <x:f>Z47*(1+F48)</x:f>
        <x:v>0.10139736388536502</x:v>
      </x:c>
      <x:c r="K48" s="115" t="n">
        <x:f>AA47*(1+G48)</x:f>
        <x:v>0.1008918615634918</x:v>
      </x:c>
      <x:c r="L48" s="115" t="n">
        <x:f>AB47*(1+H48)</x:f>
        <x:v>0.7507928018053275</x:v>
      </x:c>
      <x:c r="M48" s="115" t="n">
        <x:f>AC47*(1+I48)</x:f>
        <x:v>0.051831434766195575</x:v>
      </x:c>
      <x:c r="N48" s="115" t="n">
        <x:f>SUM(J48:M48)</x:f>
        <x:v>1.00491346202038</x:v>
      </x:c>
      <x:c r="O48" s="116" t="n">
        <x:f>IFERROR((J48+K48)/N48,0)</x:f>
        <x:v>0.20130014483252523</x:v>
      </x:c>
      <x:c r="P48" s="50" t="b">
        <x:f>AND(MONTH(A48)=12,OR(A49="",YEAR(A48)&lt;&gt;YEAR(A49)))</x:f>
        <x:v>0</x:v>
      </x:c>
      <x:c r="Q48" s="50" t="b">
        <x:f>AND(MOD(MONTH(A48),3)=0,OR(A49="",MONTH(A48)&lt;&gt;MONTH(A49)))</x:f>
        <x:v>0</x:v>
      </x:c>
      <x:c r="R48" s="50" t="b">
        <x:f>OR(O48&gt;$E$7,O48&lt;$E$6)</x:f>
        <x:v>0</x:v>
      </x:c>
      <x:c r="S48" s="50" t="b">
        <x:f>AND(OR(P48,Q48,R48),A48-AH47&gt;$E$8)</x:f>
        <x:v>0</x:v>
      </x:c>
      <x:c r="T48" s="50" t="str">
        <x:f>IF(NOT(OR(P48,Q48,R48)),"不调",IF(NOT(S48),"间隔规则跳过",IF(P48,"年末+季度",IF(AND(Q48,R48),"季度+动态",IF(Q48,"季度","动态")))))</x:f>
        <x:v>不调</x:v>
      </x:c>
      <x:c r="U48" s="115" t="n">
        <x:f>IF(OR(T48="年末+季度",T48="季度+动态"),N48*$E$5/2,IF(T48="季度",(J48+K48)/2,IF(T48="动态",N48*$E$5*IF(J48+K48=0,0.5,J48/(J48+K48)),J48)))</x:f>
        <x:v>0.10139736388536502</x:v>
      </x:c>
      <x:c r="V48" s="115" t="n">
        <x:f>IF(OR(T48="年末+季度",T48="季度+动态"),N48*$E$5/2,IF(T48="季度",(J48+K48)/2,IF(T48="动态",N48*$E$5*IF(J48+K48=0,0.5,K48/(J48+K48)),K48)))</x:f>
        <x:v>0.1008918615634918</x:v>
      </x:c>
      <x:c r="W48" s="115" t="n">
        <x:f>IF(OR(T48="年末+季度",T48="季度+动态",T48="动态"),N48*(1-$E$5)*IF(L48+M48=0,$B$7/($B$7+$B$8),L48/(L48+M48)),L48)</x:f>
        <x:v>0.7507928018053275</x:v>
      </x:c>
      <x:c r="X48" s="115" t="n">
        <x:f>IF(OR(T48="年末+季度",T48="季度+动态",T48="动态"),N48*(1-$E$5)*IF(L48+M48=0,$B$8/($B$7+$B$8),M48/(L48+M48)),M48)</x:f>
        <x:v>0.051831434766195575</x:v>
      </x:c>
      <x:c r="Y48" s="115" t="n">
        <x:f>POWER(1-$H$5,(A48-A47)/$H$8)</x:f>
        <x:v>0.9999588018747739</x:v>
      </x:c>
      <x:c r="Z48" s="115" t="n">
        <x:f>U48*Y48</x:f>
        <x:v>0.10139318650407007</x:v>
      </x:c>
      <x:c r="AA48" s="115" t="n">
        <x:f>V48*Y48</x:f>
        <x:v>0.1008877050079448</x:v>
      </x:c>
      <x:c r="AB48" s="115" t="n">
        <x:f>W48*Y48</x:f>
        <x:v>0.7507618705494599</x:v>
      </x:c>
      <x:c r="AC48" s="115" t="n">
        <x:f>X48*Y48</x:f>
        <x:v>0.05182929940825543</x:v>
      </x:c>
      <x:c r="AD48" s="115" t="n">
        <x:f>SUM(Z48:AC48)</x:f>
        <x:v>1.0048720614697302</x:v>
      </x:c>
      <x:c r="AE48" s="115" t="n">
        <x:f>MAX(AE47,AD48)</x:f>
        <x:v>1.0048720614697302</x:v>
      </x:c>
      <x:c r="AF48" s="114" t="n">
        <x:f>AD48/AE48-1</x:f>
        <x:v>0</x:v>
      </x:c>
      <x:c r="AG48" s="114" t="n">
        <x:f>AD48/AD47-1</x:f>
        <x:v>0.0033016922582851382</x:v>
      </x:c>
      <x:c r="AH48" s="111" t="n">
        <x:f>IF(OR(T48="年末+季度",T48="季度+动态",T48="季度",T48="动态"),A48,AH47)</x:f>
        <x:v>43832</x:v>
      </x:c>
      <x:c r="AI48" s="117" t="n">
        <x:f>YEAR(A48)</x:f>
        <x:v>2020</x:v>
      </x:c>
      <x:c r="AJ48" s="117" t="n">
        <x:f>MONTH(A48)</x:f>
        <x:v>1</x:v>
      </x:c>
      <x:c r="AK48" s="50" t="n">
        <x:f>IF(MONTH(A48)&lt;&gt;MONTH(A49),1,0)</x:f>
        <x:v>0</x:v>
      </x:c>
      <x:c r="AL48" s="115" t="n">
        <x:f>IF(AK47,AD47,AL47)</x:f>
        <x:v>1</x:v>
      </x:c>
      <x:c r="AM48" s="116" t="str">
        <x:f>IF(AK48,AD48/AL48-1,"")</x:f>
      </x:c>
      <x:c r="AN48" s="115" t="n">
        <x:f>IF(AI48&lt;&gt;AI47,AD48,MAX(AN47,AD48))</x:f>
        <x:v>1.0048720614697302</x:v>
      </x:c>
      <x:c r="AO48" s="116" t="n">
        <x:f>AD48/AN48-1</x:f>
        <x:v>0</x:v>
      </x:c>
      <x:c r="AP48" s="112" t="n">
        <x:f>IFERROR(SUM(Z48:AC48)/AD48,0)</x:f>
        <x:v>1</x:v>
      </x:c>
      <x:c r="AQ48" s="50" t="b">
        <x:f>AND(B48&gt;0,C48&gt;0,D48&gt;0,E48&gt;0)</x:f>
        <x:v>1</x:v>
      </x:c>
      <x:c r="AR48" s="118" t="n">
        <x:f>EDATE(AR47,1)</x:f>
        <x:v>43891</x:v>
      </x:c>
      <x:c r="AS48" t="str">
        <x:f>TEXT(AR48,"yyyy-mm")</x:f>
        <x:v>2020-03</x:v>
      </x:c>
      <x:c r="AT48" s="112" t="n">
        <x:f>IF(AR48&gt;DATE(YEAR($A$1660),MONTH($A$1660),1),"",SUMIFS($AD$46:$AD$1660,$AI$46:$AI$1660,YEAR(AR48),$AJ$46:$AJ$1660,MONTH(AR48),$AK$46:$AK$1660,1))</x:f>
        <x:v>1.0194247769894766</x:v>
      </x:c>
    </x:row>
    <x:row r="49">
      <x:c r="A49" s="111" t="n">
        <x:f>'净值底稿'!A7</x:f>
        <x:v>43837</x:v>
      </x:c>
      <x:c r="B49" s="113" t="n">
        <x:f>'净值底稿'!F7</x:f>
        <x:v>1.020937127577575</x:v>
      </x:c>
      <x:c r="C49" s="113" t="n">
        <x:f>'净值底稿'!O7</x:f>
        <x:v>1.0393231295089347</x:v>
      </x:c>
      <x:c r="D49" s="113" t="n">
        <x:f>'净值底稿'!P7</x:f>
        <x:v>1.4024</x:v>
      </x:c>
      <x:c r="E49" s="113" t="n">
        <x:f>'净值底稿'!Q7</x:f>
        <x:v>1.2848</x:v>
      </x:c>
      <x:c r="F49" s="114" t="n">
        <x:f>IFERROR(B49/B48-1,0)</x:f>
        <x:v>0.004342840109610835</x:v>
      </x:c>
      <x:c r="G49" s="114" t="n">
        <x:f>IFERROR(C49/C48-1,0)</x:f>
        <x:v>0.012593517140660815</x:v>
      </x:c>
      <x:c r="H49" s="114" t="n">
        <x:f>IFERROR(D49/D48-1,0)</x:f>
        <x:v>0.00007131141695793097</x:v>
      </x:c>
      <x:c r="I49" s="114" t="n">
        <x:f>IFERROR(E49/E48-1,0)</x:f>
        <x:v>-0.008412441151501193</x:v>
      </x:c>
      <x:c r="J49" s="115" t="n">
        <x:f>Z48*(1+F49)</x:f>
        <x:v>0.1018335209012612</x:v>
      </x:c>
      <x:c r="K49" s="115" t="n">
        <x:f>AA48*(1+G49)</x:f>
        <x:v>0.1021582360502443</x:v>
      </x:c>
      <x:c r="L49" s="115" t="n">
        <x:f>AB48*(1+H49)</x:f>
        <x:v>0.7508154084422467</x:v>
      </x:c>
      <x:c r="M49" s="115" t="n">
        <x:f>AC48*(1+I49)</x:f>
        <x:v>0.05139328847705995</x:v>
      </x:c>
      <x:c r="N49" s="115" t="n">
        <x:f>SUM(J49:M49)</x:f>
        <x:v>1.0062004538708123</x:v>
      </x:c>
      <x:c r="O49" s="116" t="n">
        <x:f>IFERROR((J49+K49)/N49,0)</x:f>
        <x:v>0.20273470973577631</x:v>
      </x:c>
      <x:c r="P49" s="50" t="b">
        <x:f>AND(MONTH(A49)=12,OR(A50="",YEAR(A49)&lt;&gt;YEAR(A50)))</x:f>
        <x:v>0</x:v>
      </x:c>
      <x:c r="Q49" s="50" t="b">
        <x:f>AND(MOD(MONTH(A49),3)=0,OR(A50="",MONTH(A49)&lt;&gt;MONTH(A50)))</x:f>
        <x:v>0</x:v>
      </x:c>
      <x:c r="R49" s="50" t="b">
        <x:f>OR(O49&gt;$E$7,O49&lt;$E$6)</x:f>
        <x:v>0</x:v>
      </x:c>
      <x:c r="S49" s="50" t="b">
        <x:f>AND(OR(P49,Q49,R49),A49-AH48&gt;$E$8)</x:f>
        <x:v>0</x:v>
      </x:c>
      <x:c r="T49" s="50" t="str">
        <x:f>IF(NOT(OR(P49,Q49,R49)),"不调",IF(NOT(S49),"间隔规则跳过",IF(P49,"年末+季度",IF(AND(Q49,R49),"季度+动态",IF(Q49,"季度","动态")))))</x:f>
        <x:v>不调</x:v>
      </x:c>
      <x:c r="U49" s="115" t="n">
        <x:f>IF(OR(T49="年末+季度",T49="季度+动态"),N49*$E$5/2,IF(T49="季度",(J49+K49)/2,IF(T49="动态",N49*$E$5*IF(J49+K49=0,0.5,J49/(J49+K49)),J49)))</x:f>
        <x:v>0.1018335209012612</x:v>
      </x:c>
      <x:c r="V49" s="115" t="n">
        <x:f>IF(OR(T49="年末+季度",T49="季度+动态"),N49*$E$5/2,IF(T49="季度",(J49+K49)/2,IF(T49="动态",N49*$E$5*IF(J49+K49=0,0.5,K49/(J49+K49)),K49)))</x:f>
        <x:v>0.1021582360502443</x:v>
      </x:c>
      <x:c r="W49" s="115" t="n">
        <x:f>IF(OR(T49="年末+季度",T49="季度+动态",T49="动态"),N49*(1-$E$5)*IF(L49+M49=0,$B$7/($B$7+$B$8),L49/(L49+M49)),L49)</x:f>
        <x:v>0.7508154084422467</x:v>
      </x:c>
      <x:c r="X49" s="115" t="n">
        <x:f>IF(OR(T49="年末+季度",T49="季度+动态",T49="动态"),N49*(1-$E$5)*IF(L49+M49=0,$B$8/($B$7+$B$8),M49/(L49+M49)),M49)</x:f>
        <x:v>0.05139328847705995</x:v>
      </x:c>
      <x:c r="Y49" s="115" t="n">
        <x:f>POWER(1-$H$5,(A49-A48)/$H$8)</x:f>
        <x:v>0.9999862671029998</x:v>
      </x:c>
      <x:c r="Z49" s="115" t="n">
        <x:f>U49*Y49</x:f>
        <x:v>0.1018321224320075</x:v>
      </x:c>
      <x:c r="AA49" s="115" t="n">
        <x:f>V49*Y49</x:f>
        <x:v>0.1021568331217109</x:v>
      </x:c>
      <x:c r="AB49" s="115" t="n">
        <x:f>W49*Y49</x:f>
        <x:v>0.7508050975715763</x:v>
      </x:c>
      <x:c r="AC49" s="115" t="n">
        <x:f>X49*Y49</x:f>
        <x:v>0.05139258269832279</x:v>
      </x:c>
      <x:c r="AD49" s="115" t="n">
        <x:f>SUM(Z49:AC49)</x:f>
        <x:v>1.0061866358236176</x:v>
      </x:c>
      <x:c r="AE49" s="115" t="n">
        <x:f>MAX(AE48,AD49)</x:f>
        <x:v>1.0061866358236176</x:v>
      </x:c>
      <x:c r="AF49" s="114" t="n">
        <x:f>AD49/AE49-1</x:f>
        <x:v>0</x:v>
      </x:c>
      <x:c r="AG49" s="114" t="n">
        <x:f>AD49/AD48-1</x:f>
        <x:v>0.0013082007195668321</x:v>
      </x:c>
      <x:c r="AH49" s="111" t="n">
        <x:f>IF(OR(T49="年末+季度",T49="季度+动态",T49="季度",T49="动态"),A49,AH48)</x:f>
        <x:v>43832</x:v>
      </x:c>
      <x:c r="AI49" s="117" t="n">
        <x:f>YEAR(A49)</x:f>
        <x:v>2020</x:v>
      </x:c>
      <x:c r="AJ49" s="117" t="n">
        <x:f>MONTH(A49)</x:f>
        <x:v>1</x:v>
      </x:c>
      <x:c r="AK49" s="50" t="n">
        <x:f>IF(MONTH(A49)&lt;&gt;MONTH(A50),1,0)</x:f>
        <x:v>0</x:v>
      </x:c>
      <x:c r="AL49" s="115" t="n">
        <x:f>IF(AK48,AD48,AL48)</x:f>
        <x:v>1</x:v>
      </x:c>
      <x:c r="AM49" s="116" t="str">
        <x:f>IF(AK49,AD49/AL49-1,"")</x:f>
      </x:c>
      <x:c r="AN49" s="115" t="n">
        <x:f>IF(AI49&lt;&gt;AI48,AD49,MAX(AN48,AD49))</x:f>
        <x:v>1.0061866358236176</x:v>
      </x:c>
      <x:c r="AO49" s="116" t="n">
        <x:f>AD49/AN49-1</x:f>
        <x:v>0</x:v>
      </x:c>
      <x:c r="AP49" s="112" t="n">
        <x:f>IFERROR(SUM(Z49:AC49)/AD49,0)</x:f>
        <x:v>1</x:v>
      </x:c>
      <x:c r="AQ49" s="50" t="b">
        <x:f>AND(B49&gt;0,C49&gt;0,D49&gt;0,E49&gt;0)</x:f>
        <x:v>1</x:v>
      </x:c>
      <x:c r="AR49" s="118" t="n">
        <x:f>EDATE(AR48,1)</x:f>
        <x:v>43922</x:v>
      </x:c>
      <x:c r="AS49" t="str">
        <x:f>TEXT(AR49,"yyyy-mm")</x:f>
        <x:v>2020-04</x:v>
      </x:c>
      <x:c r="AT49" s="112" t="n">
        <x:f>IF(AR49&gt;DATE(YEAR($A$1660),MONTH($A$1660),1),"",SUMIFS($AD$46:$AD$1660,$AI$46:$AI$1660,YEAR(AR49),$AJ$46:$AJ$1660,MONTH(AR49),$AK$46:$AK$1660,1))</x:f>
        <x:v>1.0512190202840768</x:v>
      </x:c>
    </x:row>
    <x:row r="50">
      <x:c r="A50" s="111" t="n">
        <x:f>'净值底稿'!A8</x:f>
        <x:v>43838</x:v>
      </x:c>
      <x:c r="B50" s="113" t="n">
        <x:f>'净值底稿'!F8</x:f>
        <x:v>1.0054679558353583</x:v>
      </x:c>
      <x:c r="C50" s="113" t="n">
        <x:f>'净值底稿'!O8</x:f>
        <x:v>1.0261808291465484</x:v>
      </x:c>
      <x:c r="D50" s="113" t="n">
        <x:f>'净值底稿'!P8</x:f>
        <x:v>1.403</x:v>
      </x:c>
      <x:c r="E50" s="113" t="n">
        <x:f>'净值底稿'!Q8</x:f>
        <x:v>1.3041</x:v>
      </x:c>
      <x:c r="F50" s="114" t="n">
        <x:f>IFERROR(B50/B49-1,0)</x:f>
        <x:v>-0.015151933771789694</x:v>
      </x:c>
      <x:c r="G50" s="114" t="n">
        <x:f>IFERROR(C50/C49-1,0)</x:f>
        <x:v>-0.012645057142715355</x:v>
      </x:c>
      <x:c r="H50" s="114" t="n">
        <x:f>IFERROR(D50/D49-1,0)</x:f>
        <x:v>0.0004278379920137354</x:v>
      </x:c>
      <x:c r="I50" s="114" t="n">
        <x:f>IFERROR(E50/E49-1,0)</x:f>
        <x:v>0.01502179327521791</x:v>
      </x:c>
      <x:c r="J50" s="115" t="n">
        <x:f>Z49*(1+F50)</x:f>
        <x:v>0.10028916885707694</x:v>
      </x:c>
      <x:c r="K50" s="115" t="n">
        <x:f>AA49*(1+G50)</x:f>
        <x:v>0.10086505412936803</x:v>
      </x:c>
      <x:c r="L50" s="115" t="n">
        <x:f>AB49*(1+H50)</x:f>
        <x:v>0.751126320516915</x:v>
      </x:c>
      <x:c r="M50" s="115" t="n">
        <x:f>AC49*(1+I50)</x:f>
        <x:v>0.05216459145149653</x:v>
      </x:c>
      <x:c r="N50" s="115" t="n">
        <x:f>SUM(J50:M50)</x:f>
        <x:v>1.0044451349548564</x:v>
      </x:c>
      <x:c r="O50" s="116" t="n">
        <x:f>IFERROR((J50+K50)/N50,0)</x:f>
        <x:v>0.20026402238036187</x:v>
      </x:c>
      <x:c r="P50" s="50" t="b">
        <x:f>AND(MONTH(A50)=12,OR(A51="",YEAR(A50)&lt;&gt;YEAR(A51)))</x:f>
        <x:v>0</x:v>
      </x:c>
      <x:c r="Q50" s="50" t="b">
        <x:f>AND(MOD(MONTH(A50),3)=0,OR(A51="",MONTH(A50)&lt;&gt;MONTH(A51)))</x:f>
        <x:v>0</x:v>
      </x:c>
      <x:c r="R50" s="50" t="b">
        <x:f>OR(O50&gt;$E$7,O50&lt;$E$6)</x:f>
        <x:v>0</x:v>
      </x:c>
      <x:c r="S50" s="50" t="b">
        <x:f>AND(OR(P50,Q50,R50),A50-AH49&gt;$E$8)</x:f>
        <x:v>0</x:v>
      </x:c>
      <x:c r="T50" s="50" t="str">
        <x:f>IF(NOT(OR(P50,Q50,R50)),"不调",IF(NOT(S50),"间隔规则跳过",IF(P50,"年末+季度",IF(AND(Q50,R50),"季度+动态",IF(Q50,"季度","动态")))))</x:f>
        <x:v>不调</x:v>
      </x:c>
      <x:c r="U50" s="115" t="n">
        <x:f>IF(OR(T50="年末+季度",T50="季度+动态"),N50*$E$5/2,IF(T50="季度",(J50+K50)/2,IF(T50="动态",N50*$E$5*IF(J50+K50=0,0.5,J50/(J50+K50)),J50)))</x:f>
        <x:v>0.10028916885707694</x:v>
      </x:c>
      <x:c r="V50" s="115" t="n">
        <x:f>IF(OR(T50="年末+季度",T50="季度+动态"),N50*$E$5/2,IF(T50="季度",(J50+K50)/2,IF(T50="动态",N50*$E$5*IF(J50+K50=0,0.5,K50/(J50+K50)),K50)))</x:f>
        <x:v>0.10086505412936803</x:v>
      </x:c>
      <x:c r="W50" s="115" t="n">
        <x:f>IF(OR(T50="年末+季度",T50="季度+动态",T50="动态"),N50*(1-$E$5)*IF(L50+M50=0,$B$7/($B$7+$B$8),L50/(L50+M50)),L50)</x:f>
        <x:v>0.751126320516915</x:v>
      </x:c>
      <x:c r="X50" s="115" t="n">
        <x:f>IF(OR(T50="年末+季度",T50="季度+动态",T50="动态"),N50*(1-$E$5)*IF(L50+M50=0,$B$8/($B$7+$B$8),M50/(L50+M50)),M50)</x:f>
        <x:v>0.05216459145149653</x:v>
      </x:c>
      <x:c r="Y50" s="115" t="n">
        <x:f>POWER(1-$H$5,(A50-A49)/$H$8)</x:f>
        <x:v>0.9999862671029998</x:v>
      </x:c>
      <x:c r="Z50" s="115" t="n">
        <x:f>U50*Y50</x:f>
        <x:v>0.10028779159625079</x:v>
      </x:c>
      <x:c r="AA50" s="115" t="n">
        <x:f>V50*Y50</x:f>
        <x:v>0.10086366895996875</x:v>
      </x:c>
      <x:c r="AB50" s="115" t="n">
        <x:f>W50*Y50</x:f>
        <x:v>0.7511160053765211</x:v>
      </x:c>
      <x:c r="AC50" s="115" t="n">
        <x:f>X50*Y50</x:f>
        <x:v>0.05216387508053507</x:v>
      </x:c>
      <x:c r="AD50" s="115" t="n">
        <x:f>SUM(Z50:AC50)</x:f>
        <x:v>1.0044313410132757</x:v>
      </x:c>
      <x:c r="AE50" s="115" t="n">
        <x:f>MAX(AE49,AD50)</x:f>
        <x:v>1.0061866358236176</x:v>
      </x:c>
      <x:c r="AF50" s="114" t="n">
        <x:f>AD50/AE50-1</x:f>
        <x:v>-0.0017445022104721764</x:v>
      </x:c>
      <x:c r="AG50" s="114" t="n">
        <x:f>AD50/AD49-1</x:f>
        <x:v>-0.0017445022104721764</x:v>
      </x:c>
      <x:c r="AH50" s="111" t="n">
        <x:f>IF(OR(T50="年末+季度",T50="季度+动态",T50="季度",T50="动态"),A50,AH49)</x:f>
        <x:v>43832</x:v>
      </x:c>
      <x:c r="AI50" s="117" t="n">
        <x:f>YEAR(A50)</x:f>
        <x:v>2020</x:v>
      </x:c>
      <x:c r="AJ50" s="117" t="n">
        <x:f>MONTH(A50)</x:f>
        <x:v>1</x:v>
      </x:c>
      <x:c r="AK50" s="50" t="n">
        <x:f>IF(MONTH(A50)&lt;&gt;MONTH(A51),1,0)</x:f>
        <x:v>0</x:v>
      </x:c>
      <x:c r="AL50" s="115" t="n">
        <x:f>IF(AK49,AD49,AL49)</x:f>
        <x:v>1</x:v>
      </x:c>
      <x:c r="AM50" s="116" t="str">
        <x:f>IF(AK50,AD50/AL50-1,"")</x:f>
      </x:c>
      <x:c r="AN50" s="115" t="n">
        <x:f>IF(AI50&lt;&gt;AI49,AD50,MAX(AN49,AD50))</x:f>
        <x:v>1.0061866358236176</x:v>
      </x:c>
      <x:c r="AO50" s="116" t="n">
        <x:f>AD50/AN50-1</x:f>
        <x:v>-0.0017445022104721764</x:v>
      </x:c>
      <x:c r="AP50" s="112" t="n">
        <x:f>IFERROR(SUM(Z50:AC50)/AD50,0)</x:f>
        <x:v>1</x:v>
      </x:c>
      <x:c r="AQ50" s="50" t="b">
        <x:f>AND(B50&gt;0,C50&gt;0,D50&gt;0,E50&gt;0)</x:f>
        <x:v>1</x:v>
      </x:c>
      <x:c r="AR50" s="118" t="n">
        <x:f>EDATE(AR49,1)</x:f>
        <x:v>43952</x:v>
      </x:c>
      <x:c r="AS50" t="str">
        <x:f>TEXT(AR50,"yyyy-mm")</x:f>
        <x:v>2020-05</x:v>
      </x:c>
      <x:c r="AT50" s="112" t="n">
        <x:f>IF(AR50&gt;DATE(YEAR($A$1660),MONTH($A$1660),1),"",SUMIFS($AD$46:$AD$1660,$AI$46:$AI$1660,YEAR(AR50),$AJ$46:$AJ$1660,MONTH(AR50),$AK$46:$AK$1660,1))</x:f>
        <x:v>1.0430678911176334</x:v>
      </x:c>
    </x:row>
    <x:row r="51">
      <x:c r="A51" s="111" t="n">
        <x:f>'净值底稿'!A9</x:f>
        <x:v>43839</x:v>
      </x:c>
      <x:c r="B51" s="113" t="n">
        <x:f>'净值底稿'!F9</x:f>
        <x:v>1.0316111179039933</x:v>
      </x:c>
      <x:c r="C51" s="113" t="n">
        <x:f>'净值底稿'!O9</x:f>
        <x:v>1.0416767099324562</x:v>
      </x:c>
      <x:c r="D51" s="113" t="n">
        <x:f>'净值底稿'!P9</x:f>
        <x:v>1.4036</x:v>
      </x:c>
      <x:c r="E51" s="113" t="n">
        <x:f>'净值底稿'!Q9</x:f>
        <x:v>1.2656</x:v>
      </x:c>
      <x:c r="F51" s="114" t="n">
        <x:f>IFERROR(B51/B50-1,0)</x:f>
        <x:v>0.02600098980470733</x:v>
      </x:c>
      <x:c r="G51" s="114" t="n">
        <x:f>IFERROR(C51/C50-1,0)</x:f>
        <x:v>0.015100536226929195</x:v>
      </x:c>
      <x:c r="H51" s="114" t="n">
        <x:f>IFERROR(D51/D50-1,0)</x:f>
        <x:v>0.00042765502494646057</x:v>
      </x:c>
      <x:c r="I51" s="114" t="n">
        <x:f>IFERROR(E51/E50-1,0)</x:f>
        <x:v>-0.029522275899087513</x:v>
      </x:c>
      <x:c r="J51" s="115" t="n">
        <x:f>Z50*(1+F51)</x:f>
        <x:v>0.10289537344308151</x:v>
      </x:c>
      <x:c r="K51" s="115" t="n">
        <x:f>AA50*(1+G51)</x:f>
        <x:v>0.10238676444707975</x:v>
      </x:c>
      <x:c r="L51" s="115" t="n">
        <x:f>AB50*(1+H51)</x:f>
        <x:v>0.7514372239105381</x:v>
      </x:c>
      <x:c r="M51" s="115" t="n">
        <x:f>AC50*(1+I51)</x:f>
        <x:v>0.05062387876844198</x:v>
      </x:c>
      <x:c r="N51" s="115" t="n">
        <x:f>SUM(J51:M51)</x:f>
        <x:v>1.0073432405691414</x:v>
      </x:c>
      <x:c r="O51" s="116" t="n">
        <x:f>IFERROR((J51+K51)/N51,0)</x:f>
        <x:v>0.2037856905399776</x:v>
      </x:c>
      <x:c r="P51" s="50" t="b">
        <x:f>AND(MONTH(A51)=12,OR(A52="",YEAR(A51)&lt;&gt;YEAR(A52)))</x:f>
        <x:v>0</x:v>
      </x:c>
      <x:c r="Q51" s="50" t="b">
        <x:f>AND(MOD(MONTH(A51),3)=0,OR(A52="",MONTH(A51)&lt;&gt;MONTH(A52)))</x:f>
        <x:v>0</x:v>
      </x:c>
      <x:c r="R51" s="50" t="b">
        <x:f>OR(O51&gt;$E$7,O51&lt;$E$6)</x:f>
        <x:v>0</x:v>
      </x:c>
      <x:c r="S51" s="50" t="b">
        <x:f>AND(OR(P51,Q51,R51),A51-AH50&gt;$E$8)</x:f>
        <x:v>0</x:v>
      </x:c>
      <x:c r="T51" s="50" t="str">
        <x:f>IF(NOT(OR(P51,Q51,R51)),"不调",IF(NOT(S51),"间隔规则跳过",IF(P51,"年末+季度",IF(AND(Q51,R51),"季度+动态",IF(Q51,"季度","动态")))))</x:f>
        <x:v>不调</x:v>
      </x:c>
      <x:c r="U51" s="115" t="n">
        <x:f>IF(OR(T51="年末+季度",T51="季度+动态"),N51*$E$5/2,IF(T51="季度",(J51+K51)/2,IF(T51="动态",N51*$E$5*IF(J51+K51=0,0.5,J51/(J51+K51)),J51)))</x:f>
        <x:v>0.10289537344308151</x:v>
      </x:c>
      <x:c r="V51" s="115" t="n">
        <x:f>IF(OR(T51="年末+季度",T51="季度+动态"),N51*$E$5/2,IF(T51="季度",(J51+K51)/2,IF(T51="动态",N51*$E$5*IF(J51+K51=0,0.5,K51/(J51+K51)),K51)))</x:f>
        <x:v>0.10238676444707975</x:v>
      </x:c>
      <x:c r="W51" s="115" t="n">
        <x:f>IF(OR(T51="年末+季度",T51="季度+动态",T51="动态"),N51*(1-$E$5)*IF(L51+M51=0,$B$7/($B$7+$B$8),L51/(L51+M51)),L51)</x:f>
        <x:v>0.7514372239105381</x:v>
      </x:c>
      <x:c r="X51" s="115" t="n">
        <x:f>IF(OR(T51="年末+季度",T51="季度+动态",T51="动态"),N51*(1-$E$5)*IF(L51+M51=0,$B$8/($B$7+$B$8),M51/(L51+M51)),M51)</x:f>
        <x:v>0.05062387876844198</x:v>
      </x:c>
      <x:c r="Y51" s="115" t="n">
        <x:f>POWER(1-$H$5,(A51-A50)/$H$8)</x:f>
        <x:v>0.9999862671029998</x:v>
      </x:c>
      <x:c r="Z51" s="115" t="n">
        <x:f>U51*Y51</x:f>
        <x:v>0.10289396039151621</x:v>
      </x:c>
      <x:c r="AA51" s="115" t="n">
        <x:f>V51*Y51</x:f>
        <x:v>0.10238535838018942</x:v>
      </x:c>
      <x:c r="AB51" s="115" t="n">
        <x:f>W51*Y51</x:f>
        <x:v>0.7514269045005401</x:v>
      </x:c>
      <x:c r="AC51" s="115" t="n">
        <x:f>X51*Y51</x:f>
        <x:v>0.050623183555929104</x:v>
      </x:c>
      <x:c r="AD51" s="115" t="n">
        <x:f>SUM(Z51:AC51)</x:f>
        <x:v>1.0073294068281748</x:v>
      </x:c>
      <x:c r="AE51" s="115" t="n">
        <x:f>MAX(AE50,AD51)</x:f>
        <x:v>1.0073294068281748</x:v>
      </x:c>
      <x:c r="AF51" s="114" t="n">
        <x:f>AD51/AE51-1</x:f>
        <x:v>0</x:v>
      </x:c>
      <x:c r="AG51" s="114" t="n">
        <x:f>AD51/AD50-1</x:f>
        <x:v>0.0028852801546153106</x:v>
      </x:c>
      <x:c r="AH51" s="111" t="n">
        <x:f>IF(OR(T51="年末+季度",T51="季度+动态",T51="季度",T51="动态"),A51,AH50)</x:f>
        <x:v>43832</x:v>
      </x:c>
      <x:c r="AI51" s="117" t="n">
        <x:f>YEAR(A51)</x:f>
        <x:v>2020</x:v>
      </x:c>
      <x:c r="AJ51" s="117" t="n">
        <x:f>MONTH(A51)</x:f>
        <x:v>1</x:v>
      </x:c>
      <x:c r="AK51" s="50" t="n">
        <x:f>IF(MONTH(A51)&lt;&gt;MONTH(A52),1,0)</x:f>
        <x:v>0</x:v>
      </x:c>
      <x:c r="AL51" s="115" t="n">
        <x:f>IF(AK50,AD50,AL50)</x:f>
        <x:v>1</x:v>
      </x:c>
      <x:c r="AM51" s="116" t="str">
        <x:f>IF(AK51,AD51/AL51-1,"")</x:f>
      </x:c>
      <x:c r="AN51" s="115" t="n">
        <x:f>IF(AI51&lt;&gt;AI50,AD51,MAX(AN50,AD51))</x:f>
        <x:v>1.0073294068281748</x:v>
      </x:c>
      <x:c r="AO51" s="116" t="n">
        <x:f>AD51/AN51-1</x:f>
        <x:v>0</x:v>
      </x:c>
      <x:c r="AP51" s="112" t="n">
        <x:f>IFERROR(SUM(Z51:AC51)/AD51,0)</x:f>
        <x:v>1</x:v>
      </x:c>
      <x:c r="AQ51" s="50" t="b">
        <x:f>AND(B51&gt;0,C51&gt;0,D51&gt;0,E51&gt;0)</x:f>
        <x:v>1</x:v>
      </x:c>
      <x:c r="AR51" s="118" t="n">
        <x:f>EDATE(AR50,1)</x:f>
        <x:v>43983</x:v>
      </x:c>
      <x:c r="AS51" t="str">
        <x:f>TEXT(AR51,"yyyy-mm")</x:f>
        <x:v>2020-06</x:v>
      </x:c>
      <x:c r="AT51" s="112" t="n">
        <x:f>IF(AR51&gt;DATE(YEAR($A$1660),MONTH($A$1660),1),"",SUMIFS($AD$46:$AD$1660,$AI$46:$AI$1660,YEAR(AR51),$AJ$46:$AJ$1660,MONTH(AR51),$AK$46:$AK$1660,1))</x:f>
        <x:v>1.0640752221166938</x:v>
      </x:c>
    </x:row>
    <x:row r="52">
      <x:c r="A52" s="111" t="n">
        <x:f>'净值底稿'!A10</x:f>
        <x:v>43840</x:v>
      </x:c>
      <x:c r="B52" s="113" t="n">
        <x:f>'净值底稿'!F10</x:f>
        <x:v>1.0389650059671212</x:v>
      </x:c>
      <x:c r="C52" s="113" t="n">
        <x:f>'净值底稿'!O10</x:f>
        <x:v>1.0406964488998707</x:v>
      </x:c>
      <x:c r="D52" s="113" t="n">
        <x:f>'净值底稿'!P10</x:f>
        <x:v>1.4048</x:v>
      </x:c>
      <x:c r="E52" s="113" t="n">
        <x:f>'净值底稿'!Q10</x:f>
        <x:v>1.2682</x:v>
      </x:c>
      <x:c r="F52" s="114" t="n">
        <x:f>IFERROR(B52/B51-1,0)</x:f>
        <x:v>0.007128546731901553</x:v>
      </x:c>
      <x:c r="G52" s="114" t="n">
        <x:f>IFERROR(C52/C51-1,0)</x:f>
        <x:v>-0.0009410415181971832</x:v>
      </x:c>
      <x:c r="H52" s="114" t="n">
        <x:f>IFERROR(D52/D51-1,0)</x:f>
        <x:v>0.0008549444286121144</x:v>
      </x:c>
      <x:c r="I52" s="114" t="n">
        <x:f>IFERROR(E52/E51-1,0)</x:f>
        <x:v>0.0020543615676358318</x:v>
      </x:c>
      <x:c r="J52" s="115" t="n">
        <x:f>Z51*(1+F52)</x:f>
        <x:v>0.10362744479659756</x:v>
      </x:c>
      <x:c r="K52" s="115" t="n">
        <x:f>AA51*(1+G52)</x:f>
        <x:v>0.10228900950709816</x:v>
      </x:c>
      <x:c r="L52" s="115" t="n">
        <x:f>AB51*(1+H52)</x:f>
        <x:v>0.752069332746052</x:v>
      </x:c>
      <x:c r="M52" s="115" t="n">
        <x:f>AC51*(1+I52)</x:f>
        <x:v>0.05072718187865778</x:v>
      </x:c>
      <x:c r="N52" s="115" t="n">
        <x:f>SUM(J52:M52)</x:f>
        <x:v>1.0087129689284056</x:v>
      </x:c>
      <x:c r="O52" s="116" t="n">
        <x:f>IFERROR((J52+K52)/N52,0)</x:f>
        <x:v>0.20413780792612257</x:v>
      </x:c>
      <x:c r="P52" s="50" t="b">
        <x:f>AND(MONTH(A52)=12,OR(A53="",YEAR(A52)&lt;&gt;YEAR(A53)))</x:f>
        <x:v>0</x:v>
      </x:c>
      <x:c r="Q52" s="50" t="b">
        <x:f>AND(MOD(MONTH(A52),3)=0,OR(A53="",MONTH(A52)&lt;&gt;MONTH(A53)))</x:f>
        <x:v>0</x:v>
      </x:c>
      <x:c r="R52" s="50" t="b">
        <x:f>OR(O52&gt;$E$7,O52&lt;$E$6)</x:f>
        <x:v>0</x:v>
      </x:c>
      <x:c r="S52" s="50" t="b">
        <x:f>AND(OR(P52,Q52,R52),A52-AH51&gt;$E$8)</x:f>
        <x:v>0</x:v>
      </x:c>
      <x:c r="T52" s="50" t="str">
        <x:f>IF(NOT(OR(P52,Q52,R52)),"不调",IF(NOT(S52),"间隔规则跳过",IF(P52,"年末+季度",IF(AND(Q52,R52),"季度+动态",IF(Q52,"季度","动态")))))</x:f>
        <x:v>不调</x:v>
      </x:c>
      <x:c r="U52" s="115" t="n">
        <x:f>IF(OR(T52="年末+季度",T52="季度+动态"),N52*$E$5/2,IF(T52="季度",(J52+K52)/2,IF(T52="动态",N52*$E$5*IF(J52+K52=0,0.5,J52/(J52+K52)),J52)))</x:f>
        <x:v>0.10362744479659756</x:v>
      </x:c>
      <x:c r="V52" s="115" t="n">
        <x:f>IF(OR(T52="年末+季度",T52="季度+动态"),N52*$E$5/2,IF(T52="季度",(J52+K52)/2,IF(T52="动态",N52*$E$5*IF(J52+K52=0,0.5,K52/(J52+K52)),K52)))</x:f>
        <x:v>0.10228900950709816</x:v>
      </x:c>
      <x:c r="W52" s="115" t="n">
        <x:f>IF(OR(T52="年末+季度",T52="季度+动态",T52="动态"),N52*(1-$E$5)*IF(L52+M52=0,$B$7/($B$7+$B$8),L52/(L52+M52)),L52)</x:f>
        <x:v>0.752069332746052</x:v>
      </x:c>
      <x:c r="X52" s="115" t="n">
        <x:f>IF(OR(T52="年末+季度",T52="季度+动态",T52="动态"),N52*(1-$E$5)*IF(L52+M52=0,$B$8/($B$7+$B$8),M52/(L52+M52)),M52)</x:f>
        <x:v>0.05072718187865778</x:v>
      </x:c>
      <x:c r="Y52" s="115" t="n">
        <x:f>POWER(1-$H$5,(A52-A51)/$H$8)</x:f>
        <x:v>0.9999862671029998</x:v>
      </x:c>
      <x:c r="Z52" s="115" t="n">
        <x:f>U52*Y52</x:f>
        <x:v>0.10362602169157177</x:v>
      </x:c>
      <x:c r="AA52" s="115" t="n">
        <x:f>V52*Y52</x:f>
        <x:v>0.10228760478266634</x:v>
      </x:c>
      <x:c r="AB52" s="115" t="n">
        <x:f>W52*Y52</x:f>
        <x:v>0.7520590046553683</x:v>
      </x:c>
      <x:c r="AC52" s="115" t="n">
        <x:f>X52*Y52</x:f>
        <x:v>0.05072648524749393</x:v>
      </x:c>
      <x:c r="AD52" s="115" t="n">
        <x:f>SUM(Z52:AC52)</x:f>
        <x:v>1.0086991163771004</x:v>
      </x:c>
      <x:c r="AE52" s="115" t="n">
        <x:f>MAX(AE51,AD52)</x:f>
        <x:v>1.0086991163771004</x:v>
      </x:c>
      <x:c r="AF52" s="114" t="n">
        <x:f>AD52/AE52-1</x:f>
        <x:v>0</x:v>
      </x:c>
      <x:c r="AG52" s="114" t="n">
        <x:f>AD52/AD51-1</x:f>
        <x:v>0.0013597434361003469</x:v>
      </x:c>
      <x:c r="AH52" s="111" t="n">
        <x:f>IF(OR(T52="年末+季度",T52="季度+动态",T52="季度",T52="动态"),A52,AH51)</x:f>
        <x:v>43832</x:v>
      </x:c>
      <x:c r="AI52" s="117" t="n">
        <x:f>YEAR(A52)</x:f>
        <x:v>2020</x:v>
      </x:c>
      <x:c r="AJ52" s="117" t="n">
        <x:f>MONTH(A52)</x:f>
        <x:v>1</x:v>
      </x:c>
      <x:c r="AK52" s="50" t="n">
        <x:f>IF(MONTH(A52)&lt;&gt;MONTH(A53),1,0)</x:f>
        <x:v>0</x:v>
      </x:c>
      <x:c r="AL52" s="115" t="n">
        <x:f>IF(AK51,AD51,AL51)</x:f>
        <x:v>1</x:v>
      </x:c>
      <x:c r="AM52" s="116" t="str">
        <x:f>IF(AK52,AD52/AL52-1,"")</x:f>
      </x:c>
      <x:c r="AN52" s="115" t="n">
        <x:f>IF(AI52&lt;&gt;AI51,AD52,MAX(AN51,AD52))</x:f>
        <x:v>1.0086991163771004</x:v>
      </x:c>
      <x:c r="AO52" s="116" t="n">
        <x:f>AD52/AN52-1</x:f>
        <x:v>0</x:v>
      </x:c>
      <x:c r="AP52" s="112" t="n">
        <x:f>IFERROR(SUM(Z52:AC52)/AD52,0)</x:f>
        <x:v>1</x:v>
      </x:c>
      <x:c r="AQ52" s="50" t="b">
        <x:f>AND(B52&gt;0,C52&gt;0,D52&gt;0,E52&gt;0)</x:f>
        <x:v>1</x:v>
      </x:c>
      <x:c r="AR52" s="118" t="n">
        <x:f>EDATE(AR51,1)</x:f>
        <x:v>44013</x:v>
      </x:c>
      <x:c r="AS52" t="str">
        <x:f>TEXT(AR52,"yyyy-mm")</x:f>
        <x:v>2020-07</x:v>
      </x:c>
      <x:c r="AT52" s="112" t="n">
        <x:f>IF(AR52&gt;DATE(YEAR($A$1660),MONTH($A$1660),1),"",SUMIFS($AD$46:$AD$1660,$AI$46:$AI$1660,YEAR(AR52),$AJ$46:$AJ$1660,MONTH(AR52),$AK$46:$AK$1660,1))</x:f>
        <x:v>1.0983241589927013</x:v>
      </x:c>
    </x:row>
    <x:row r="53">
      <x:c r="A53" s="111" t="n">
        <x:f>'净值底稿'!A11</x:f>
        <x:v>43843</x:v>
      </x:c>
      <x:c r="B53" s="113" t="n">
        <x:f>'净值底稿'!F11</x:f>
        <x:v>1.0675397607050263</x:v>
      </x:c>
      <x:c r="C53" s="113" t="n">
        <x:f>'净值底稿'!O11</x:f>
        <x:v>1.0533907275985288</x:v>
      </x:c>
      <x:c r="D53" s="113" t="n">
        <x:f>'净值底稿'!P11</x:f>
        <x:v>1.4055</x:v>
      </x:c>
      <x:c r="E53" s="113" t="n">
        <x:f>'净值底稿'!Q11</x:f>
        <x:v>1.2646</x:v>
      </x:c>
      <x:c r="F53" s="114" t="n">
        <x:f>IFERROR(B53/B52-1,0)</x:f>
        <x:v>0.027503096421718665</x:v>
      </x:c>
      <x:c r="G53" s="114" t="n">
        <x:f>IFERROR(C53/C52-1,0)</x:f>
        <x:v>0.012197868756136598</x:v>
      </x:c>
      <x:c r="H53" s="114" t="n">
        <x:f>IFERROR(D53/D52-1,0)</x:f>
        <x:v>0.0004982915717539615</x:v>
      </x:c>
      <x:c r="I53" s="114" t="n">
        <x:f>IFERROR(E53/E52-1,0)</x:f>
        <x:v>-0.0028386689796562337</x:v>
      </x:c>
      <x:c r="J53" s="115" t="n">
        <x:f>Z52*(1+F53)</x:f>
        <x:v>0.10647605815795418</x:v>
      </x:c>
      <x:c r="K53" s="115" t="n">
        <x:f>AA52*(1+G53)</x:f>
        <x:v>0.10353529556118488</x:v>
      </x:c>
      <x:c r="L53" s="115" t="n">
        <x:f>AB52*(1+H53)</x:f>
        <x:v>0.7524337493188498</x:v>
      </x:c>
      <x:c r="M53" s="115" t="n">
        <x:f>AC52*(1+I53)</x:f>
        <x:v>0.050582489547374876</x:v>
      </x:c>
      <x:c r="N53" s="115" t="n">
        <x:f>SUM(J53:M53)</x:f>
        <x:v>1.0130275925853636</x:v>
      </x:c>
      <x:c r="O53" s="116" t="n">
        <x:f>IFERROR((J53+K53)/N53,0)</x:f>
        <x:v>0.20731059573921948</x:v>
      </x:c>
      <x:c r="P53" s="50" t="b">
        <x:f>AND(MONTH(A53)=12,OR(A54="",YEAR(A53)&lt;&gt;YEAR(A54)))</x:f>
        <x:v>0</x:v>
      </x:c>
      <x:c r="Q53" s="50" t="b">
        <x:f>AND(MOD(MONTH(A53),3)=0,OR(A54="",MONTH(A53)&lt;&gt;MONTH(A54)))</x:f>
        <x:v>0</x:v>
      </x:c>
      <x:c r="R53" s="50" t="b">
        <x:f>OR(O53&gt;$E$7,O53&lt;$E$6)</x:f>
        <x:v>0</x:v>
      </x:c>
      <x:c r="S53" s="50" t="b">
        <x:f>AND(OR(P53,Q53,R53),A53-AH52&gt;$E$8)</x:f>
        <x:v>0</x:v>
      </x:c>
      <x:c r="T53" s="50" t="str">
        <x:f>IF(NOT(OR(P53,Q53,R53)),"不调",IF(NOT(S53),"间隔规则跳过",IF(P53,"年末+季度",IF(AND(Q53,R53),"季度+动态",IF(Q53,"季度","动态")))))</x:f>
        <x:v>不调</x:v>
      </x:c>
      <x:c r="U53" s="115" t="n">
        <x:f>IF(OR(T53="年末+季度",T53="季度+动态"),N53*$E$5/2,IF(T53="季度",(J53+K53)/2,IF(T53="动态",N53*$E$5*IF(J53+K53=0,0.5,J53/(J53+K53)),J53)))</x:f>
        <x:v>0.10647605815795418</x:v>
      </x:c>
      <x:c r="V53" s="115" t="n">
        <x:f>IF(OR(T53="年末+季度",T53="季度+动态"),N53*$E$5/2,IF(T53="季度",(J53+K53)/2,IF(T53="动态",N53*$E$5*IF(J53+K53=0,0.5,K53/(J53+K53)),K53)))</x:f>
        <x:v>0.10353529556118488</x:v>
      </x:c>
      <x:c r="W53" s="115" t="n">
        <x:f>IF(OR(T53="年末+季度",T53="季度+动态",T53="动态"),N53*(1-$E$5)*IF(L53+M53=0,$B$7/($B$7+$B$8),L53/(L53+M53)),L53)</x:f>
        <x:v>0.7524337493188498</x:v>
      </x:c>
      <x:c r="X53" s="115" t="n">
        <x:f>IF(OR(T53="年末+季度",T53="季度+动态",T53="动态"),N53*(1-$E$5)*IF(L53+M53=0,$B$8/($B$7+$B$8),M53/(L53+M53)),M53)</x:f>
        <x:v>0.050582489547374876</x:v>
      </x:c>
      <x:c r="Y53" s="115" t="n">
        <x:f>POWER(1-$H$5,(A53-A52)/$H$8)</x:f>
        <x:v>0.9999588018747739</x:v>
      </x:c>
      <x:c r="Z53" s="115" t="n">
        <x:f>U53*Y53</x:f>
        <x:v>0.1064716715439766</x:v>
      </x:c>
      <x:c r="AA53" s="115" t="n">
        <x:f>V53*Y53</x:f>
        <x:v>0.10353103010111303</x:v>
      </x:c>
      <x:c r="AB53" s="115" t="n">
        <x:f>W53*Y53</x:f>
        <x:v>0.752402750459021</x:v>
      </x:c>
      <x:c r="AC53" s="115" t="n">
        <x:f>X53*Y53</x:f>
        <x:v>0.05058040564363626</x:v>
      </x:c>
      <x:c r="AD53" s="115" t="n">
        <x:f>SUM(Z53:AC53)</x:f>
        <x:v>1.0129858577477469</x:v>
      </x:c>
      <x:c r="AE53" s="115" t="n">
        <x:f>MAX(AE52,AD53)</x:f>
        <x:v>1.0129858577477469</x:v>
      </x:c>
      <x:c r="AF53" s="114" t="n">
        <x:f>AD53/AE53-1</x:f>
        <x:v>0</x:v>
      </x:c>
      <x:c r="AG53" s="114" t="n">
        <x:f>AD53/AD52-1</x:f>
        <x:v>0.0042497721084984175</x:v>
      </x:c>
      <x:c r="AH53" s="111" t="n">
        <x:f>IF(OR(T53="年末+季度",T53="季度+动态",T53="季度",T53="动态"),A53,AH52)</x:f>
        <x:v>43832</x:v>
      </x:c>
      <x:c r="AI53" s="117" t="n">
        <x:f>YEAR(A53)</x:f>
        <x:v>2020</x:v>
      </x:c>
      <x:c r="AJ53" s="117" t="n">
        <x:f>MONTH(A53)</x:f>
        <x:v>1</x:v>
      </x:c>
      <x:c r="AK53" s="50" t="n">
        <x:f>IF(MONTH(A53)&lt;&gt;MONTH(A54),1,0)</x:f>
        <x:v>0</x:v>
      </x:c>
      <x:c r="AL53" s="115" t="n">
        <x:f>IF(AK52,AD52,AL52)</x:f>
        <x:v>1</x:v>
      </x:c>
      <x:c r="AM53" s="116" t="str">
        <x:f>IF(AK53,AD53/AL53-1,"")</x:f>
      </x:c>
      <x:c r="AN53" s="115" t="n">
        <x:f>IF(AI53&lt;&gt;AI52,AD53,MAX(AN52,AD53))</x:f>
        <x:v>1.0129858577477469</x:v>
      </x:c>
      <x:c r="AO53" s="116" t="n">
        <x:f>AD53/AN53-1</x:f>
        <x:v>0</x:v>
      </x:c>
      <x:c r="AP53" s="112" t="n">
        <x:f>IFERROR(SUM(Z53:AC53)/AD53,0)</x:f>
        <x:v>1</x:v>
      </x:c>
      <x:c r="AQ53" s="50" t="b">
        <x:f>AND(B53&gt;0,C53&gt;0,D53&gt;0,E53&gt;0)</x:f>
        <x:v>1</x:v>
      </x:c>
      <x:c r="AR53" s="118" t="n">
        <x:f>EDATE(AR52,1)</x:f>
        <x:v>44044</x:v>
      </x:c>
      <x:c r="AS53" t="str">
        <x:f>TEXT(AR53,"yyyy-mm")</x:f>
        <x:v>2020-08</x:v>
      </x:c>
      <x:c r="AT53" s="112" t="n">
        <x:f>IF(AR53&gt;DATE(YEAR($A$1660),MONTH($A$1660),1),"",SUMIFS($AD$46:$AD$1660,$AI$46:$AI$1660,YEAR(AR53),$AJ$46:$AJ$1660,MONTH(AR53),$AK$46:$AK$1660,1))</x:f>
        <x:v>1.0956437745664718</x:v>
      </x:c>
    </x:row>
    <x:row r="54">
      <x:c r="A54" s="111" t="n">
        <x:f>'净值底稿'!A12</x:f>
        <x:v>43844</x:v>
      </x:c>
      <x:c r="B54" s="113" t="n">
        <x:f>'净值底稿'!F12</x:f>
        <x:v>1.06487958348731</x:v>
      </x:c>
      <x:c r="C54" s="113" t="n">
        <x:f>'净值底稿'!O12</x:f>
        <x:v>1.0518627380144296</x:v>
      </x:c>
      <x:c r="D54" s="113" t="n">
        <x:f>'净值底稿'!P12</x:f>
        <x:v>1.4057</x:v>
      </x:c>
      <x:c r="E54" s="113" t="n">
        <x:f>'净值底稿'!Q12</x:f>
        <x:v>1.2542</x:v>
      </x:c>
      <x:c r="F54" s="114" t="n">
        <x:f>IFERROR(B54/B53-1,0)</x:f>
        <x:v>-0.0024918764767689616</x:v>
      </x:c>
      <x:c r="G54" s="114" t="n">
        <x:f>IFERROR(C54/C53-1,0)</x:f>
        <x:v>-0.00145054398530986</x:v>
      </x:c>
      <x:c r="H54" s="114" t="n">
        <x:f>IFERROR(D54/D53-1,0)</x:f>
        <x:v>0.00014229811455002128</x:v>
      </x:c>
      <x:c r="I54" s="114" t="n">
        <x:f>IFERROR(E54/E53-1,0)</x:f>
        <x:v>-0.008223944330222999</x:v>
      </x:c>
      <x:c r="J54" s="115" t="n">
        <x:f>Z53*(1+F54)</x:f>
        <x:v>0.1062063572902139</x:v>
      </x:c>
      <x:c r="K54" s="115" t="n">
        <x:f>AA53*(1+G54)</x:f>
        <x:v>0.10338085378810692</x:v>
      </x:c>
      <x:c r="L54" s="115" t="n">
        <x:f>AB53*(1+H54)</x:f>
        <x:v>0.7525098159517937</x:v>
      </x:c>
      <x:c r="M54" s="115" t="n">
        <x:f>AC53*(1+I54)</x:f>
        <x:v>0.0501644352034229</x:v>
      </x:c>
      <x:c r="N54" s="115" t="n">
        <x:f>SUM(J54:M54)</x:f>
        <x:v>1.0122614622335373</x:v>
      </x:c>
      <x:c r="O54" s="116" t="n">
        <x:f>IFERROR((J54+K54)/N54,0)</x:f>
        <x:v>0.20704849379118936</x:v>
      </x:c>
      <x:c r="P54" s="50" t="b">
        <x:f>AND(MONTH(A54)=12,OR(A55="",YEAR(A54)&lt;&gt;YEAR(A55)))</x:f>
        <x:v>0</x:v>
      </x:c>
      <x:c r="Q54" s="50" t="b">
        <x:f>AND(MOD(MONTH(A54),3)=0,OR(A55="",MONTH(A54)&lt;&gt;MONTH(A55)))</x:f>
        <x:v>0</x:v>
      </x:c>
      <x:c r="R54" s="50" t="b">
        <x:f>OR(O54&gt;$E$7,O54&lt;$E$6)</x:f>
        <x:v>0</x:v>
      </x:c>
      <x:c r="S54" s="50" t="b">
        <x:f>AND(OR(P54,Q54,R54),A54-AH53&gt;$E$8)</x:f>
        <x:v>0</x:v>
      </x:c>
      <x:c r="T54" s="50" t="str">
        <x:f>IF(NOT(OR(P54,Q54,R54)),"不调",IF(NOT(S54),"间隔规则跳过",IF(P54,"年末+季度",IF(AND(Q54,R54),"季度+动态",IF(Q54,"季度","动态")))))</x:f>
        <x:v>不调</x:v>
      </x:c>
      <x:c r="U54" s="115" t="n">
        <x:f>IF(OR(T54="年末+季度",T54="季度+动态"),N54*$E$5/2,IF(T54="季度",(J54+K54)/2,IF(T54="动态",N54*$E$5*IF(J54+K54=0,0.5,J54/(J54+K54)),J54)))</x:f>
        <x:v>0.1062063572902139</x:v>
      </x:c>
      <x:c r="V54" s="115" t="n">
        <x:f>IF(OR(T54="年末+季度",T54="季度+动态"),N54*$E$5/2,IF(T54="季度",(J54+K54)/2,IF(T54="动态",N54*$E$5*IF(J54+K54=0,0.5,K54/(J54+K54)),K54)))</x:f>
        <x:v>0.10338085378810692</x:v>
      </x:c>
      <x:c r="W54" s="115" t="n">
        <x:f>IF(OR(T54="年末+季度",T54="季度+动态",T54="动态"),N54*(1-$E$5)*IF(L54+M54=0,$B$7/($B$7+$B$8),L54/(L54+M54)),L54)</x:f>
        <x:v>0.7525098159517937</x:v>
      </x:c>
      <x:c r="X54" s="115" t="n">
        <x:f>IF(OR(T54="年末+季度",T54="季度+动态",T54="动态"),N54*(1-$E$5)*IF(L54+M54=0,$B$8/($B$7+$B$8),M54/(L54+M54)),M54)</x:f>
        <x:v>0.0501644352034229</x:v>
      </x:c>
      <x:c r="Y54" s="115" t="n">
        <x:f>POWER(1-$H$5,(A54-A53)/$H$8)</x:f>
        <x:v>0.9999862671029998</x:v>
      </x:c>
      <x:c r="Z54" s="115" t="n">
        <x:f>U54*Y54</x:f>
        <x:v>0.10620489876924846</x:v>
      </x:c>
      <x:c r="AA54" s="115" t="n">
        <x:f>V54*Y54</x:f>
        <x:v>0.10337943406949006</x:v>
      </x:c>
      <x:c r="AB54" s="115" t="n">
        <x:f>W54*Y54</x:f>
        <x:v>0.7524994818119995</x:v>
      </x:c>
      <x:c r="AC54" s="115" t="n">
        <x:f>X54*Y54</x:f>
        <x:v>0.05016374630040117</x:v>
      </x:c>
      <x:c r="AD54" s="115" t="n">
        <x:f>SUM(Z54:AC54)</x:f>
        <x:v>1.0122475609511392</x:v>
      </x:c>
      <x:c r="AE54" s="115" t="n">
        <x:f>MAX(AE53,AD54)</x:f>
        <x:v>1.0129858577477469</x:v>
      </x:c>
      <x:c r="AF54" s="114" t="n">
        <x:f>AD54/AE54-1</x:f>
        <x:v>-0.0007288322842424755</x:v>
      </x:c>
      <x:c r="AG54" s="114" t="n">
        <x:f>AD54/AD53-1</x:f>
        <x:v>-0.0007288322842424755</x:v>
      </x:c>
      <x:c r="AH54" s="111" t="n">
        <x:f>IF(OR(T54="年末+季度",T54="季度+动态",T54="季度",T54="动态"),A54,AH53)</x:f>
        <x:v>43832</x:v>
      </x:c>
      <x:c r="AI54" s="117" t="n">
        <x:f>YEAR(A54)</x:f>
        <x:v>2020</x:v>
      </x:c>
      <x:c r="AJ54" s="117" t="n">
        <x:f>MONTH(A54)</x:f>
        <x:v>1</x:v>
      </x:c>
      <x:c r="AK54" s="50" t="n">
        <x:f>IF(MONTH(A54)&lt;&gt;MONTH(A55),1,0)</x:f>
        <x:v>0</x:v>
      </x:c>
      <x:c r="AL54" s="115" t="n">
        <x:f>IF(AK53,AD53,AL53)</x:f>
        <x:v>1</x:v>
      </x:c>
      <x:c r="AM54" s="116" t="str">
        <x:f>IF(AK54,AD54/AL54-1,"")</x:f>
      </x:c>
      <x:c r="AN54" s="115" t="n">
        <x:f>IF(AI54&lt;&gt;AI53,AD54,MAX(AN53,AD54))</x:f>
        <x:v>1.0129858577477469</x:v>
      </x:c>
      <x:c r="AO54" s="116" t="n">
        <x:f>AD54/AN54-1</x:f>
        <x:v>-0.0007288322842424755</x:v>
      </x:c>
      <x:c r="AP54" s="112" t="n">
        <x:f>IFERROR(SUM(Z54:AC54)/AD54,0)</x:f>
        <x:v>1</x:v>
      </x:c>
      <x:c r="AQ54" s="50" t="b">
        <x:f>AND(B54&gt;0,C54&gt;0,D54&gt;0,E54&gt;0)</x:f>
        <x:v>1</x:v>
      </x:c>
      <x:c r="AR54" s="118" t="n">
        <x:f>EDATE(AR53,1)</x:f>
        <x:v>44075</x:v>
      </x:c>
      <x:c r="AS54" t="str">
        <x:f>TEXT(AR54,"yyyy-mm")</x:f>
        <x:v>2020-09</x:v>
      </x:c>
      <x:c r="AT54" s="112" t="n">
        <x:f>IF(AR54&gt;DATE(YEAR($A$1660),MONTH($A$1660),1),"",SUMIFS($AD$46:$AD$1660,$AI$46:$AI$1660,YEAR(AR54),$AJ$46:$AJ$1660,MONTH(AR54),$AK$46:$AK$1660,1))</x:f>
        <x:v>1.0840250348263745</x:v>
      </x:c>
    </x:row>
    <x:row r="55">
      <x:c r="A55" s="111" t="n">
        <x:f>'净值底稿'!A13</x:f>
        <x:v>43845</x:v>
      </x:c>
      <x:c r="B55" s="113" t="n">
        <x:f>'净值底稿'!F13</x:f>
        <x:v>1.070697320211139</x:v>
      </x:c>
      <x:c r="C55" s="113" t="n">
        <x:f>'净值底稿'!O13</x:f>
        <x:v>1.0491022395834841</x:v>
      </x:c>
      <x:c r="D55" s="113" t="n">
        <x:f>'净值底稿'!P13</x:f>
        <x:v>1.4059</x:v>
      </x:c>
      <x:c r="E55" s="113" t="n">
        <x:f>'净值底稿'!Q13</x:f>
        <x:v>1.2616</x:v>
      </x:c>
      <x:c r="F55" s="114" t="n">
        <x:f>IFERROR(B55/B54-1,0)</x:f>
        <x:v>0.005463281308086376</x:v>
      </x:c>
      <x:c r="G55" s="114" t="n">
        <x:f>IFERROR(C55/C54-1,0)</x:f>
        <x:v>-0.002624390361195217</x:v>
      </x:c>
      <x:c r="H55" s="114" t="n">
        <x:f>IFERROR(D55/D54-1,0)</x:f>
        <x:v>0.00014227786867748726</x:v>
      </x:c>
      <x:c r="I55" s="114" t="n">
        <x:f>IFERROR(E55/E54-1,0)</x:f>
        <x:v>0.0059001754106202675</x:v>
      </x:c>
      <x:c r="J55" s="115" t="n">
        <x:f>Z54*(1+F55)</x:f>
        <x:v>0.1067851260075217</x:v>
      </x:c>
      <x:c r="K55" s="115" t="n">
        <x:f>AA54*(1+G55)</x:f>
        <x:v>0.10310812607917227</x:v>
      </x:c>
      <x:c r="L55" s="115" t="n">
        <x:f>AB54*(1+H55)</x:f>
        <x:v>0.7526065458344526</x:v>
      </x:c>
      <x:c r="M55" s="115" t="n">
        <x:f>AC54*(1+I55)</x:f>
        <x:v>0.05045972120282739</x:v>
      </x:c>
      <x:c r="N55" s="115" t="n">
        <x:f>SUM(J55:M55)</x:f>
        <x:v>1.012959519123974</x:v>
      </x:c>
      <x:c r="O55" s="116" t="n">
        <x:f>IFERROR((J55+K55)/N55,0)</x:f>
        <x:v>0.20720793686623679</x:v>
      </x:c>
      <x:c r="P55" s="50" t="b">
        <x:f>AND(MONTH(A55)=12,OR(A56="",YEAR(A55)&lt;&gt;YEAR(A56)))</x:f>
        <x:v>0</x:v>
      </x:c>
      <x:c r="Q55" s="50" t="b">
        <x:f>AND(MOD(MONTH(A55),3)=0,OR(A56="",MONTH(A55)&lt;&gt;MONTH(A56)))</x:f>
        <x:v>0</x:v>
      </x:c>
      <x:c r="R55" s="50" t="b">
        <x:f>OR(O55&gt;$E$7,O55&lt;$E$6)</x:f>
        <x:v>0</x:v>
      </x:c>
      <x:c r="S55" s="50" t="b">
        <x:f>AND(OR(P55,Q55,R55),A55-AH54&gt;$E$8)</x:f>
        <x:v>0</x:v>
      </x:c>
      <x:c r="T55" s="50" t="str">
        <x:f>IF(NOT(OR(P55,Q55,R55)),"不调",IF(NOT(S55),"间隔规则跳过",IF(P55,"年末+季度",IF(AND(Q55,R55),"季度+动态",IF(Q55,"季度","动态")))))</x:f>
        <x:v>不调</x:v>
      </x:c>
      <x:c r="U55" s="115" t="n">
        <x:f>IF(OR(T55="年末+季度",T55="季度+动态"),N55*$E$5/2,IF(T55="季度",(J55+K55)/2,IF(T55="动态",N55*$E$5*IF(J55+K55=0,0.5,J55/(J55+K55)),J55)))</x:f>
        <x:v>0.1067851260075217</x:v>
      </x:c>
      <x:c r="V55" s="115" t="n">
        <x:f>IF(OR(T55="年末+季度",T55="季度+动态"),N55*$E$5/2,IF(T55="季度",(J55+K55)/2,IF(T55="动态",N55*$E$5*IF(J55+K55=0,0.5,K55/(J55+K55)),K55)))</x:f>
        <x:v>0.10310812607917227</x:v>
      </x:c>
      <x:c r="W55" s="115" t="n">
        <x:f>IF(OR(T55="年末+季度",T55="季度+动态",T55="动态"),N55*(1-$E$5)*IF(L55+M55=0,$B$7/($B$7+$B$8),L55/(L55+M55)),L55)</x:f>
        <x:v>0.7526065458344526</x:v>
      </x:c>
      <x:c r="X55" s="115" t="n">
        <x:f>IF(OR(T55="年末+季度",T55="季度+动态",T55="动态"),N55*(1-$E$5)*IF(L55+M55=0,$B$8/($B$7+$B$8),M55/(L55+M55)),M55)</x:f>
        <x:v>0.05045972120282739</x:v>
      </x:c>
      <x:c r="Y55" s="115" t="n">
        <x:f>POWER(1-$H$5,(A55-A54)/$H$8)</x:f>
        <x:v>0.9999862671029998</x:v>
      </x:c>
      <x:c r="Z55" s="115" t="n">
        <x:f>U55*Y55</x:f>
        <x:v>0.10678365953838508</x:v>
      </x:c>
      <x:c r="AA55" s="115" t="n">
        <x:f>V55*Y55</x:f>
        <x:v>0.10310671010589693</x:v>
      </x:c>
      <x:c r="AB55" s="115" t="n">
        <x:f>W55*Y55</x:f>
        <x:v>0.752596210366277</x:v>
      </x:c>
      <x:c r="AC55" s="115" t="n">
        <x:f>X55*Y55</x:f>
        <x:v>0.05045902824467345</x:v>
      </x:c>
      <x:c r="AD55" s="115" t="n">
        <x:f>SUM(Z55:AC55)</x:f>
        <x:v>1.0129456082552324</x:v>
      </x:c>
      <x:c r="AE55" s="115" t="n">
        <x:f>MAX(AE54,AD55)</x:f>
        <x:v>1.0129858577477469</x:v>
      </x:c>
      <x:c r="AF55" s="114" t="n">
        <x:f>AD55/AE55-1</x:f>
        <x:v>-0.0000397335186929082</x:v>
      </x:c>
      <x:c r="AG55" s="114" t="n">
        <x:f>AD55/AD54-1</x:f>
        <x:v>0.0006896013692907488</x:v>
      </x:c>
      <x:c r="AH55" s="111" t="n">
        <x:f>IF(OR(T55="年末+季度",T55="季度+动态",T55="季度",T55="动态"),A55,AH54)</x:f>
        <x:v>43832</x:v>
      </x:c>
      <x:c r="AI55" s="117" t="n">
        <x:f>YEAR(A55)</x:f>
        <x:v>2020</x:v>
      </x:c>
      <x:c r="AJ55" s="117" t="n">
        <x:f>MONTH(A55)</x:f>
        <x:v>1</x:v>
      </x:c>
      <x:c r="AK55" s="50" t="n">
        <x:f>IF(MONTH(A55)&lt;&gt;MONTH(A56),1,0)</x:f>
        <x:v>0</x:v>
      </x:c>
      <x:c r="AL55" s="115" t="n">
        <x:f>IF(AK54,AD54,AL54)</x:f>
        <x:v>1</x:v>
      </x:c>
      <x:c r="AM55" s="116" t="str">
        <x:f>IF(AK55,AD55/AL55-1,"")</x:f>
      </x:c>
      <x:c r="AN55" s="115" t="n">
        <x:f>IF(AI55&lt;&gt;AI54,AD55,MAX(AN54,AD55))</x:f>
        <x:v>1.0129858577477469</x:v>
      </x:c>
      <x:c r="AO55" s="116" t="n">
        <x:f>AD55/AN55-1</x:f>
        <x:v>-0.0000397335186929082</x:v>
      </x:c>
      <x:c r="AP55" s="112" t="n">
        <x:f>IFERROR(SUM(Z55:AC55)/AD55,0)</x:f>
        <x:v>1</x:v>
      </x:c>
      <x:c r="AQ55" s="50" t="b">
        <x:f>AND(B55&gt;0,C55&gt;0,D55&gt;0,E55&gt;0)</x:f>
        <x:v>1</x:v>
      </x:c>
      <x:c r="AR55" s="118" t="n">
        <x:f>EDATE(AR54,1)</x:f>
        <x:v>44105</x:v>
      </x:c>
      <x:c r="AS55" t="str">
        <x:f>TEXT(AR55,"yyyy-mm")</x:f>
        <x:v>2020-10</x:v>
      </x:c>
      <x:c r="AT55" s="112" t="n">
        <x:f>IF(AR55&gt;DATE(YEAR($A$1660),MONTH($A$1660),1),"",SUMIFS($AD$46:$AD$1660,$AI$46:$AI$1660,YEAR(AR55),$AJ$46:$AJ$1660,MONTH(AR55),$AK$46:$AK$1660,1))</x:f>
        <x:v>1.088594428775923</x:v>
      </x:c>
    </x:row>
    <x:row r="56">
      <x:c r="A56" s="111" t="n">
        <x:f>'净值底稿'!A14</x:f>
        <x:v>43846</x:v>
      </x:c>
      <x:c r="B56" s="113" t="n">
        <x:f>'净值底稿'!F14</x:f>
        <x:v>1.0743933875258898</x:v>
      </x:c>
      <x:c r="C56" s="113" t="n">
        <x:f>'净值底稿'!O14</x:f>
        <x:v>1.0476066361405596</x:v>
      </x:c>
      <x:c r="D56" s="113" t="n">
        <x:f>'净值底稿'!P14</x:f>
        <x:v>1.4061</x:v>
      </x:c>
      <x:c r="E56" s="113" t="n">
        <x:f>'净值底稿'!Q14</x:f>
        <x:v>1.2635</x:v>
      </x:c>
      <x:c r="F56" s="114" t="n">
        <x:f>IFERROR(B56/B55-1,0)</x:f>
        <x:v>0.003452018833877357</x:v>
      </x:c>
      <x:c r="G56" s="114" t="n">
        <x:f>IFERROR(C56/C55-1,0)</x:f>
        <x:v>-0.0014256031361807864</x:v>
      </x:c>
      <x:c r="H56" s="114" t="n">
        <x:f>IFERROR(D56/D55-1,0)</x:f>
        <x:v>0.00014225762856523438</x:v>
      </x:c>
      <x:c r="I56" s="114" t="n">
        <x:f>IFERROR(E56/E55-1,0)</x:f>
        <x:v>0.001506024096385561</x:v>
      </x:c>
      <x:c r="J56" s="115" t="n">
        <x:f>Z55*(1+F56)</x:f>
        <x:v>0.10715227874226192</x:v>
      </x:c>
      <x:c r="K56" s="115" t="n">
        <x:f>AA55*(1+G56)</x:f>
        <x:v>0.10295972085660869</x:v>
      </x:c>
      <x:c r="L56" s="115" t="n">
        <x:f>AB55*(1+H56)</x:f>
        <x:v>0.7527032729184309</x:v>
      </x:c>
      <x:c r="M56" s="115" t="n">
        <x:f>AC55*(1+I56)</x:f>
        <x:v>0.05053502075709013</x:v>
      </x:c>
      <x:c r="N56" s="115" t="n">
        <x:f>SUM(J56:M56)</x:f>
        <x:v>1.0133502932743916</x:v>
      </x:c>
      <x:c r="O56" s="116" t="n">
        <x:f>IFERROR((J56+K56)/N56,0)</x:f>
        <x:v>0.20734389775518344</x:v>
      </x:c>
      <x:c r="P56" s="50" t="b">
        <x:f>AND(MONTH(A56)=12,OR(A57="",YEAR(A56)&lt;&gt;YEAR(A57)))</x:f>
        <x:v>0</x:v>
      </x:c>
      <x:c r="Q56" s="50" t="b">
        <x:f>AND(MOD(MONTH(A56),3)=0,OR(A57="",MONTH(A56)&lt;&gt;MONTH(A57)))</x:f>
        <x:v>0</x:v>
      </x:c>
      <x:c r="R56" s="50" t="b">
        <x:f>OR(O56&gt;$E$7,O56&lt;$E$6)</x:f>
        <x:v>0</x:v>
      </x:c>
      <x:c r="S56" s="50" t="b">
        <x:f>AND(OR(P56,Q56,R56),A56-AH55&gt;$E$8)</x:f>
        <x:v>0</x:v>
      </x:c>
      <x:c r="T56" s="50" t="str">
        <x:f>IF(NOT(OR(P56,Q56,R56)),"不调",IF(NOT(S56),"间隔规则跳过",IF(P56,"年末+季度",IF(AND(Q56,R56),"季度+动态",IF(Q56,"季度","动态")))))</x:f>
        <x:v>不调</x:v>
      </x:c>
      <x:c r="U56" s="115" t="n">
        <x:f>IF(OR(T56="年末+季度",T56="季度+动态"),N56*$E$5/2,IF(T56="季度",(J56+K56)/2,IF(T56="动态",N56*$E$5*IF(J56+K56=0,0.5,J56/(J56+K56)),J56)))</x:f>
        <x:v>0.10715227874226192</x:v>
      </x:c>
      <x:c r="V56" s="115" t="n">
        <x:f>IF(OR(T56="年末+季度",T56="季度+动态"),N56*$E$5/2,IF(T56="季度",(J56+K56)/2,IF(T56="动态",N56*$E$5*IF(J56+K56=0,0.5,K56/(J56+K56)),K56)))</x:f>
        <x:v>0.10295972085660869</x:v>
      </x:c>
      <x:c r="W56" s="115" t="n">
        <x:f>IF(OR(T56="年末+季度",T56="季度+动态",T56="动态"),N56*(1-$E$5)*IF(L56+M56=0,$B$7/($B$7+$B$8),L56/(L56+M56)),L56)</x:f>
        <x:v>0.7527032729184309</x:v>
      </x:c>
      <x:c r="X56" s="115" t="n">
        <x:f>IF(OR(T56="年末+季度",T56="季度+动态",T56="动态"),N56*(1-$E$5)*IF(L56+M56=0,$B$8/($B$7+$B$8),M56/(L56+M56)),M56)</x:f>
        <x:v>0.05053502075709013</x:v>
      </x:c>
      <x:c r="Y56" s="115" t="n">
        <x:f>POWER(1-$H$5,(A56-A55)/$H$8)</x:f>
        <x:v>0.9999862671029998</x:v>
      </x:c>
      <x:c r="Z56" s="115" t="n">
        <x:f>U56*Y56</x:f>
        <x:v>0.10715080723105462</x:v>
      </x:c>
      <x:c r="AA56" s="115" t="n">
        <x:f>V56*Y56</x:f>
        <x:v>0.102958306921367</x:v>
      </x:c>
      <x:c r="AB56" s="115" t="n">
        <x:f>W56*Y56</x:f>
        <x:v>0.7526929361219121</x:v>
      </x:c>
      <x:c r="AC56" s="115" t="n">
        <x:f>X56*Y56</x:f>
        <x:v>0.05053432676485516</x:v>
      </x:c>
      <x:c r="AD56" s="115" t="n">
        <x:f>SUM(Z56:AC56)</x:f>
        <x:v>1.013336377039189</x:v>
      </x:c>
      <x:c r="AE56" s="115" t="n">
        <x:f>MAX(AE55,AD56)</x:f>
        <x:v>1.013336377039189</x:v>
      </x:c>
      <x:c r="AF56" s="114" t="n">
        <x:f>AD56/AE56-1</x:f>
        <x:v>0</x:v>
      </x:c>
      <x:c r="AG56" s="114" t="n">
        <x:f>AD56/AD55-1</x:f>
        <x:v>0.00038577469586908997</x:v>
      </x:c>
      <x:c r="AH56" s="111" t="n">
        <x:f>IF(OR(T56="年末+季度",T56="季度+动态",T56="季度",T56="动态"),A56,AH55)</x:f>
        <x:v>43832</x:v>
      </x:c>
      <x:c r="AI56" s="117" t="n">
        <x:f>YEAR(A56)</x:f>
        <x:v>2020</x:v>
      </x:c>
      <x:c r="AJ56" s="117" t="n">
        <x:f>MONTH(A56)</x:f>
        <x:v>1</x:v>
      </x:c>
      <x:c r="AK56" s="50" t="n">
        <x:f>IF(MONTH(A56)&lt;&gt;MONTH(A57),1,0)</x:f>
        <x:v>0</x:v>
      </x:c>
      <x:c r="AL56" s="115" t="n">
        <x:f>IF(AK55,AD55,AL55)</x:f>
        <x:v>1</x:v>
      </x:c>
      <x:c r="AM56" s="116" t="str">
        <x:f>IF(AK56,AD56/AL56-1,"")</x:f>
      </x:c>
      <x:c r="AN56" s="115" t="n">
        <x:f>IF(AI56&lt;&gt;AI55,AD56,MAX(AN55,AD56))</x:f>
        <x:v>1.013336377039189</x:v>
      </x:c>
      <x:c r="AO56" s="116" t="n">
        <x:f>AD56/AN56-1</x:f>
        <x:v>0</x:v>
      </x:c>
      <x:c r="AP56" s="112" t="n">
        <x:f>IFERROR(SUM(Z56:AC56)/AD56,0)</x:f>
        <x:v>1</x:v>
      </x:c>
      <x:c r="AQ56" s="50" t="b">
        <x:f>AND(B56&gt;0,C56&gt;0,D56&gt;0,E56&gt;0)</x:f>
        <x:v>1</x:v>
      </x:c>
      <x:c r="AR56" s="118" t="n">
        <x:f>EDATE(AR55,1)</x:f>
        <x:v>44136</x:v>
      </x:c>
      <x:c r="AS56" t="str">
        <x:f>TEXT(AR56,"yyyy-mm")</x:f>
        <x:v>2020-11</x:v>
      </x:c>
      <x:c r="AT56" s="112" t="n">
        <x:f>IF(AR56&gt;DATE(YEAR($A$1660),MONTH($A$1660),1),"",SUMIFS($AD$46:$AD$1660,$AI$46:$AI$1660,YEAR(AR56),$AJ$46:$AJ$1660,MONTH(AR56),$AK$46:$AK$1660,1))</x:f>
        <x:v>1.0859972550091064</x:v>
      </x:c>
    </x:row>
    <x:row r="57">
      <x:c r="A57" s="111" t="n">
        <x:f>'净值底稿'!A15</x:f>
        <x:v>43847</x:v>
      </x:c>
      <x:c r="B57" s="113" t="n">
        <x:f>'净值底稿'!F15</x:f>
        <x:v>1.0759269710525015</x:v>
      </x:c>
      <x:c r="C57" s="113" t="n">
        <x:f>'净值底稿'!O15</x:f>
        <x:v>1.0448326648337998</x:v>
      </x:c>
      <x:c r="D57" s="113" t="n">
        <x:f>'净值底稿'!P15</x:f>
        <x:v>1.4064</x:v>
      </x:c>
      <x:c r="E57" s="113" t="n">
        <x:f>'净值底稿'!Q15</x:f>
        <x:v>1.261</x:v>
      </x:c>
      <x:c r="F57" s="114" t="n">
        <x:f>IFERROR(B57/B56-1,0)</x:f>
        <x:v>0.0014273947926497499</x:v>
      </x:c>
      <x:c r="G57" s="114" t="n">
        <x:f>IFERROR(C57/C56-1,0)</x:f>
        <x:v>-0.002647913072581609</x:v>
      </x:c>
      <x:c r="H57" s="114" t="n">
        <x:f>IFERROR(D57/D56-1,0)</x:f>
        <x:v>0.00021335609131645228</x:v>
      </x:c>
      <x:c r="I57" s="114" t="n">
        <x:f>IFERROR(E57/E56-1,0)</x:f>
        <x:v>-0.0019786307874951614</x:v>
      </x:c>
      <x:c r="J57" s="115" t="n">
        <x:f>Z56*(1+F57)</x:f>
        <x:v>0.10730375373532444</x:v>
      </x:c>
      <x:c r="K57" s="115" t="n">
        <x:f>AA56*(1+G57)</x:f>
        <x:v>0.10268568227453904</x:v>
      </x:c>
      <x:c r="L57" s="115" t="n">
        <x:f>AB56*(1+H57)</x:f>
        <x:v>0.7528535277447246</x:v>
      </x:c>
      <x:c r="M57" s="115" t="n">
        <x:f>AC56*(1+I57)</x:f>
        <x:v>0.05043433799009288</x:v>
      </x:c>
      <x:c r="N57" s="115" t="n">
        <x:f>SUM(J57:M57)</x:f>
        <x:v>1.013277301744681</x:v>
      </x:c>
      <x:c r="O57" s="116" t="n">
        <x:f>IFERROR((J57+K57)/N57,0)</x:f>
        <x:v>0.2072378761946996</x:v>
      </x:c>
      <x:c r="P57" s="50" t="b">
        <x:f>AND(MONTH(A57)=12,OR(A58="",YEAR(A57)&lt;&gt;YEAR(A58)))</x:f>
        <x:v>0</x:v>
      </x:c>
      <x:c r="Q57" s="50" t="b">
        <x:f>AND(MOD(MONTH(A57),3)=0,OR(A58="",MONTH(A57)&lt;&gt;MONTH(A58)))</x:f>
        <x:v>0</x:v>
      </x:c>
      <x:c r="R57" s="50" t="b">
        <x:f>OR(O57&gt;$E$7,O57&lt;$E$6)</x:f>
        <x:v>0</x:v>
      </x:c>
      <x:c r="S57" s="50" t="b">
        <x:f>AND(OR(P57,Q57,R57),A57-AH56&gt;$E$8)</x:f>
        <x:v>0</x:v>
      </x:c>
      <x:c r="T57" s="50" t="str">
        <x:f>IF(NOT(OR(P57,Q57,R57)),"不调",IF(NOT(S57),"间隔规则跳过",IF(P57,"年末+季度",IF(AND(Q57,R57),"季度+动态",IF(Q57,"季度","动态")))))</x:f>
        <x:v>不调</x:v>
      </x:c>
      <x:c r="U57" s="115" t="n">
        <x:f>IF(OR(T57="年末+季度",T57="季度+动态"),N57*$E$5/2,IF(T57="季度",(J57+K57)/2,IF(T57="动态",N57*$E$5*IF(J57+K57=0,0.5,J57/(J57+K57)),J57)))</x:f>
        <x:v>0.10730375373532444</x:v>
      </x:c>
      <x:c r="V57" s="115" t="n">
        <x:f>IF(OR(T57="年末+季度",T57="季度+动态"),N57*$E$5/2,IF(T57="季度",(J57+K57)/2,IF(T57="动态",N57*$E$5*IF(J57+K57=0,0.5,K57/(J57+K57)),K57)))</x:f>
        <x:v>0.10268568227453904</x:v>
      </x:c>
      <x:c r="W57" s="115" t="n">
        <x:f>IF(OR(T57="年末+季度",T57="季度+动态",T57="动态"),N57*(1-$E$5)*IF(L57+M57=0,$B$7/($B$7+$B$8),L57/(L57+M57)),L57)</x:f>
        <x:v>0.7528535277447246</x:v>
      </x:c>
      <x:c r="X57" s="115" t="n">
        <x:f>IF(OR(T57="年末+季度",T57="季度+动态",T57="动态"),N57*(1-$E$5)*IF(L57+M57=0,$B$8/($B$7+$B$8),M57/(L57+M57)),M57)</x:f>
        <x:v>0.05043433799009288</x:v>
      </x:c>
      <x:c r="Y57" s="115" t="n">
        <x:f>POWER(1-$H$5,(A57-A56)/$H$8)</x:f>
        <x:v>0.9999862671029998</x:v>
      </x:c>
      <x:c r="Z57" s="115" t="n">
        <x:f>U57*Y57</x:f>
        <x:v>0.10730228014392666</x:v>
      </x:c>
      <x:c r="AA57" s="115" t="n">
        <x:f>V57*Y57</x:f>
        <x:v>0.10268427210264097</x:v>
      </x:c>
      <x:c r="AB57" s="115" t="n">
        <x:f>W57*Y57</x:f>
        <x:v>0.7528431888847718</x:v>
      </x:c>
      <x:c r="AC57" s="115" t="n">
        <x:f>X57*Y57</x:f>
        <x:v>0.050433645380523986</x:v>
      </x:c>
      <x:c r="AD57" s="115" t="n">
        <x:f>SUM(Z57:AC57)</x:f>
        <x:v>1.0132633865118634</x:v>
      </x:c>
      <x:c r="AE57" s="115" t="n">
        <x:f>MAX(AE56,AD57)</x:f>
        <x:v>1.013336377039189</x:v>
      </x:c>
      <x:c r="AF57" s="114" t="n">
        <x:f>AD57/AE57-1</x:f>
        <x:v>-0.00007202990929711106</x:v>
      </x:c>
      <x:c r="AG57" s="114" t="n">
        <x:f>AD57/AD56-1</x:f>
        <x:v>-0.00007202990929711106</x:v>
      </x:c>
      <x:c r="AH57" s="111" t="n">
        <x:f>IF(OR(T57="年末+季度",T57="季度+动态",T57="季度",T57="动态"),A57,AH56)</x:f>
        <x:v>43832</x:v>
      </x:c>
      <x:c r="AI57" s="117" t="n">
        <x:f>YEAR(A57)</x:f>
        <x:v>2020</x:v>
      </x:c>
      <x:c r="AJ57" s="117" t="n">
        <x:f>MONTH(A57)</x:f>
        <x:v>1</x:v>
      </x:c>
      <x:c r="AK57" s="50" t="n">
        <x:f>IF(MONTH(A57)&lt;&gt;MONTH(A58),1,0)</x:f>
        <x:v>0</x:v>
      </x:c>
      <x:c r="AL57" s="115" t="n">
        <x:f>IF(AK56,AD56,AL56)</x:f>
        <x:v>1</x:v>
      </x:c>
      <x:c r="AM57" s="116" t="str">
        <x:f>IF(AK57,AD57/AL57-1,"")</x:f>
      </x:c>
      <x:c r="AN57" s="115" t="n">
        <x:f>IF(AI57&lt;&gt;AI56,AD57,MAX(AN56,AD57))</x:f>
        <x:v>1.013336377039189</x:v>
      </x:c>
      <x:c r="AO57" s="116" t="n">
        <x:f>AD57/AN57-1</x:f>
        <x:v>-0.00007202990929711106</x:v>
      </x:c>
      <x:c r="AP57" s="112" t="n">
        <x:f>IFERROR(SUM(Z57:AC57)/AD57,0)</x:f>
        <x:v>1</x:v>
      </x:c>
      <x:c r="AQ57" s="50" t="b">
        <x:f>AND(B57&gt;0,C57&gt;0,D57&gt;0,E57&gt;0)</x:f>
        <x:v>1</x:v>
      </x:c>
      <x:c r="AR57" s="118" t="n">
        <x:f>EDATE(AR56,1)</x:f>
        <x:v>44166</x:v>
      </x:c>
      <x:c r="AS57" t="str">
        <x:f>TEXT(AR57,"yyyy-mm")</x:f>
        <x:v>2020-12</x:v>
      </x:c>
      <x:c r="AT57" s="112" t="n">
        <x:f>IF(AR57&gt;DATE(YEAR($A$1660),MONTH($A$1660),1),"",SUMIFS($AD$46:$AD$1660,$AI$46:$AI$1660,YEAR(AR57),$AJ$46:$AJ$1660,MONTH(AR57),$AK$46:$AK$1660,1))</x:f>
        <x:v>1.1055537503979913</x:v>
      </x:c>
    </x:row>
    <x:row r="58">
      <x:c r="A58" s="111" t="n">
        <x:f>'净值底稿'!A16</x:f>
        <x:v>43850</x:v>
      </x:c>
      <x:c r="B58" s="113" t="n">
        <x:f>'净值底稿'!F16</x:f>
        <x:v>1.10806098380573</x:v>
      </x:c>
      <x:c r="C58" s="113" t="n">
        <x:f>'净值底稿'!O16</x:f>
        <x:v>1.0570592985537919</x:v>
      </x:c>
      <x:c r="D58" s="113" t="n">
        <x:f>'净值底稿'!P16</x:f>
        <x:v>1.4078</x:v>
      </x:c>
      <x:c r="E58" s="113" t="n">
        <x:f>'净值底稿'!Q16</x:f>
        <x:v>1.2626</x:v>
      </x:c>
      <x:c r="F58" s="114" t="n">
        <x:f>IFERROR(B58/B57-1,0)</x:f>
        <x:v>0.029866351172323613</x:v>
      </x:c>
      <x:c r="G58" s="114" t="n">
        <x:f>IFERROR(C58/C57-1,0)</x:f>
        <x:v>0.011702001795605321</x:v>
      </x:c>
      <x:c r="H58" s="114" t="n">
        <x:f>IFERROR(D58/D57-1,0)</x:f>
        <x:v>0.0009954493742887482</x:v>
      </x:c>
      <x:c r="I58" s="114" t="n">
        <x:f>IFERROR(E58/E57-1,0)</x:f>
        <x:v>0.0012688342585249757</x:v>
      </x:c>
      <x:c r="J58" s="115" t="n">
        <x:f>Z57*(1+F58)</x:f>
        <x:v>0.11050700772429622</x:v>
      </x:c>
      <x:c r="K58" s="115" t="n">
        <x:f>AA57*(1+G58)</x:f>
        <x:v>0.1038858836391665</x:v>
      </x:c>
      <x:c r="L58" s="115" t="n">
        <x:f>AB57*(1+H58)</x:f>
        <x:v>0.7535926061660847</x:v>
      </x:c>
      <x:c r="M58" s="115" t="n">
        <x:f>AC57*(1+I58)</x:f>
        <x:v>0.0504976373175651</x:v>
      </x:c>
      <x:c r="N58" s="115" t="n">
        <x:f>SUM(J58:M58)</x:f>
        <x:v>1.0184831348471126</x:v>
      </x:c>
      <x:c r="O58" s="116" t="n">
        <x:f>IFERROR((J58+K58)/N58,0)</x:f>
        <x:v>0.21050215170783937</x:v>
      </x:c>
      <x:c r="P58" s="50" t="b">
        <x:f>AND(MONTH(A58)=12,OR(A59="",YEAR(A58)&lt;&gt;YEAR(A59)))</x:f>
        <x:v>0</x:v>
      </x:c>
      <x:c r="Q58" s="50" t="b">
        <x:f>AND(MOD(MONTH(A58),3)=0,OR(A59="",MONTH(A58)&lt;&gt;MONTH(A59)))</x:f>
        <x:v>0</x:v>
      </x:c>
      <x:c r="R58" s="50" t="b">
        <x:f>OR(O58&gt;$E$7,O58&lt;$E$6)</x:f>
        <x:v>0</x:v>
      </x:c>
      <x:c r="S58" s="50" t="b">
        <x:f>AND(OR(P58,Q58,R58),A58-AH57&gt;$E$8)</x:f>
        <x:v>0</x:v>
      </x:c>
      <x:c r="T58" s="50" t="str">
        <x:f>IF(NOT(OR(P58,Q58,R58)),"不调",IF(NOT(S58),"间隔规则跳过",IF(P58,"年末+季度",IF(AND(Q58,R58),"季度+动态",IF(Q58,"季度","动态")))))</x:f>
        <x:v>不调</x:v>
      </x:c>
      <x:c r="U58" s="115" t="n">
        <x:f>IF(OR(T58="年末+季度",T58="季度+动态"),N58*$E$5/2,IF(T58="季度",(J58+K58)/2,IF(T58="动态",N58*$E$5*IF(J58+K58=0,0.5,J58/(J58+K58)),J58)))</x:f>
        <x:v>0.11050700772429622</x:v>
      </x:c>
      <x:c r="V58" s="115" t="n">
        <x:f>IF(OR(T58="年末+季度",T58="季度+动态"),N58*$E$5/2,IF(T58="季度",(J58+K58)/2,IF(T58="动态",N58*$E$5*IF(J58+K58=0,0.5,K58/(J58+K58)),K58)))</x:f>
        <x:v>0.1038858836391665</x:v>
      </x:c>
      <x:c r="W58" s="115" t="n">
        <x:f>IF(OR(T58="年末+季度",T58="季度+动态",T58="动态"),N58*(1-$E$5)*IF(L58+M58=0,$B$7/($B$7+$B$8),L58/(L58+M58)),L58)</x:f>
        <x:v>0.7535926061660847</x:v>
      </x:c>
      <x:c r="X58" s="115" t="n">
        <x:f>IF(OR(T58="年末+季度",T58="季度+动态",T58="动态"),N58*(1-$E$5)*IF(L58+M58=0,$B$8/($B$7+$B$8),M58/(L58+M58)),M58)</x:f>
        <x:v>0.0504976373175651</x:v>
      </x:c>
      <x:c r="Y58" s="115" t="n">
        <x:f>POWER(1-$H$5,(A58-A57)/$H$8)</x:f>
        <x:v>0.9999588018747739</x:v>
      </x:c>
      <x:c r="Z58" s="115" t="n">
        <x:f>U58*Y58</x:f>
        <x:v>0.11050245504275365</x:v>
      </x:c>
      <x:c r="AA58" s="115" t="n">
        <x:f>V58*Y58</x:f>
        <x:v>0.1038816037355231</x:v>
      </x:c>
      <x:c r="AB58" s="115" t="n">
        <x:f>W58*Y58</x:f>
        <x:v>0.7535615595635264</x:v>
      </x:c>
      <x:c r="AC58" s="115" t="n">
        <x:f>X58*Y58</x:f>
        <x:v>0.05049555690957927</x:v>
      </x:c>
      <x:c r="AD58" s="115" t="n">
        <x:f>SUM(Z58:AC58)</x:f>
        <x:v>1.0184411752513824</x:v>
      </x:c>
      <x:c r="AE58" s="115" t="n">
        <x:f>MAX(AE57,AD58)</x:f>
        <x:v>1.0184411752513824</x:v>
      </x:c>
      <x:c r="AF58" s="114" t="n">
        <x:f>AD58/AE58-1</x:f>
        <x:v>0</x:v>
      </x:c>
      <x:c r="AG58" s="114" t="n">
        <x:f>AD58/AD57-1</x:f>
        <x:v>0.005110012666443398</x:v>
      </x:c>
      <x:c r="AH58" s="111" t="n">
        <x:f>IF(OR(T58="年末+季度",T58="季度+动态",T58="季度",T58="动态"),A58,AH57)</x:f>
        <x:v>43832</x:v>
      </x:c>
      <x:c r="AI58" s="117" t="n">
        <x:f>YEAR(A58)</x:f>
        <x:v>2020</x:v>
      </x:c>
      <x:c r="AJ58" s="117" t="n">
        <x:f>MONTH(A58)</x:f>
        <x:v>1</x:v>
      </x:c>
      <x:c r="AK58" s="50" t="n">
        <x:f>IF(MONTH(A58)&lt;&gt;MONTH(A59),1,0)</x:f>
        <x:v>0</x:v>
      </x:c>
      <x:c r="AL58" s="115" t="n">
        <x:f>IF(AK57,AD57,AL57)</x:f>
        <x:v>1</x:v>
      </x:c>
      <x:c r="AM58" s="116" t="str">
        <x:f>IF(AK58,AD58/AL58-1,"")</x:f>
      </x:c>
      <x:c r="AN58" s="115" t="n">
        <x:f>IF(AI58&lt;&gt;AI57,AD58,MAX(AN57,AD58))</x:f>
        <x:v>1.0184411752513824</x:v>
      </x:c>
      <x:c r="AO58" s="116" t="n">
        <x:f>AD58/AN58-1</x:f>
        <x:v>0</x:v>
      </x:c>
      <x:c r="AP58" s="112" t="n">
        <x:f>IFERROR(SUM(Z58:AC58)/AD58,0)</x:f>
        <x:v>1</x:v>
      </x:c>
      <x:c r="AQ58" s="50" t="b">
        <x:f>AND(B58&gt;0,C58&gt;0,D58&gt;0,E58&gt;0)</x:f>
        <x:v>1</x:v>
      </x:c>
      <x:c r="AR58" s="118" t="n">
        <x:f>EDATE(AR57,1)</x:f>
        <x:v>44197</x:v>
      </x:c>
      <x:c r="AS58" t="str">
        <x:f>TEXT(AR58,"yyyy-mm")</x:f>
        <x:v>2021-01</x:v>
      </x:c>
      <x:c r="AT58" s="112" t="n">
        <x:f>IF(AR58&gt;DATE(YEAR($A$1660),MONTH($A$1660),1),"",SUMIFS($AD$46:$AD$1660,$AI$46:$AI$1660,YEAR(AR58),$AJ$46:$AJ$1660,MONTH(AR58),$AK$46:$AK$1660,1))</x:f>
        <x:v>1.109066832625728</x:v>
      </x:c>
    </x:row>
    <x:row r="59">
      <x:c r="A59" s="111" t="n">
        <x:f>'净值底稿'!A17</x:f>
        <x:v>43851</x:v>
      </x:c>
      <x:c r="B59" s="113" t="n">
        <x:f>'净值底稿'!F17</x:f>
        <x:v>1.10431604338072</x:v>
      </x:c>
      <x:c r="C59" s="113" t="n">
        <x:f>'净值底稿'!O17</x:f>
        <x:v>1.045750171580099</x:v>
      </x:c>
      <x:c r="D59" s="113" t="n">
        <x:f>'净值底稿'!P17</x:f>
        <x:v>1.4086</x:v>
      </x:c>
      <x:c r="E59" s="113" t="n">
        <x:f>'净值底稿'!Q17</x:f>
        <x:v>1.2735</x:v>
      </x:c>
      <x:c r="F59" s="114" t="n">
        <x:f>IFERROR(B59/B58-1,0)</x:f>
        <x:v>-0.003379724112429039</x:v>
      </x:c>
      <x:c r="G59" s="114" t="n">
        <x:f>IFERROR(C59/C58-1,0)</x:f>
        <x:v>-0.01069866845612677</x:v>
      </x:c>
      <x:c r="H59" s="114" t="n">
        <x:f>IFERROR(D59/D58-1,0)</x:f>
        <x:v>0.0005682625372922523</x:v>
      </x:c>
      <x:c r="I59" s="114" t="n">
        <x:f>IFERROR(E59/E58-1,0)</x:f>
        <x:v>0.008632979565974974</x:v>
      </x:c>
      <x:c r="J59" s="115" t="n">
        <x:f>Z58*(1+F59)</x:f>
        <x:v>0.11012898723096305</x:v>
      </x:c>
      <x:c r="K59" s="115" t="n">
        <x:f>AA58*(1+G59)</x:f>
        <x:v>0.102770208898466</x:v>
      </x:c>
      <x:c r="L59" s="115" t="n">
        <x:f>AB58*(1+H59)</x:f>
        <x:v>0.75398978036737</x:v>
      </x:c>
      <x:c r="M59" s="115" t="n">
        <x:f>AC58*(1+I59)</x:f>
        <x:v>0.05093148402055219</x:v>
      </x:c>
      <x:c r="N59" s="115" t="n">
        <x:f>SUM(J59:M59)</x:f>
        <x:v>1.017820460517351</x:v>
      </x:c>
      <x:c r="O59" s="116" t="n">
        <x:f>IFERROR((J59+K59)/N59,0)</x:f>
        <x:v>0.20917166080667493</x:v>
      </x:c>
      <x:c r="P59" s="50" t="b">
        <x:f>AND(MONTH(A59)=12,OR(A60="",YEAR(A59)&lt;&gt;YEAR(A60)))</x:f>
        <x:v>0</x:v>
      </x:c>
      <x:c r="Q59" s="50" t="b">
        <x:f>AND(MOD(MONTH(A59),3)=0,OR(A60="",MONTH(A59)&lt;&gt;MONTH(A60)))</x:f>
        <x:v>0</x:v>
      </x:c>
      <x:c r="R59" s="50" t="b">
        <x:f>OR(O59&gt;$E$7,O59&lt;$E$6)</x:f>
        <x:v>0</x:v>
      </x:c>
      <x:c r="S59" s="50" t="b">
        <x:f>AND(OR(P59,Q59,R59),A59-AH58&gt;$E$8)</x:f>
        <x:v>0</x:v>
      </x:c>
      <x:c r="T59" s="50" t="str">
        <x:f>IF(NOT(OR(P59,Q59,R59)),"不调",IF(NOT(S59),"间隔规则跳过",IF(P59,"年末+季度",IF(AND(Q59,R59),"季度+动态",IF(Q59,"季度","动态")))))</x:f>
        <x:v>不调</x:v>
      </x:c>
      <x:c r="U59" s="115" t="n">
        <x:f>IF(OR(T59="年末+季度",T59="季度+动态"),N59*$E$5/2,IF(T59="季度",(J59+K59)/2,IF(T59="动态",N59*$E$5*IF(J59+K59=0,0.5,J59/(J59+K59)),J59)))</x:f>
        <x:v>0.11012898723096305</x:v>
      </x:c>
      <x:c r="V59" s="115" t="n">
        <x:f>IF(OR(T59="年末+季度",T59="季度+动态"),N59*$E$5/2,IF(T59="季度",(J59+K59)/2,IF(T59="动态",N59*$E$5*IF(J59+K59=0,0.5,K59/(J59+K59)),K59)))</x:f>
        <x:v>0.102770208898466</x:v>
      </x:c>
      <x:c r="W59" s="115" t="n">
        <x:f>IF(OR(T59="年末+季度",T59="季度+动态",T59="动态"),N59*(1-$E$5)*IF(L59+M59=0,$B$7/($B$7+$B$8),L59/(L59+M59)),L59)</x:f>
        <x:v>0.75398978036737</x:v>
      </x:c>
      <x:c r="X59" s="115" t="n">
        <x:f>IF(OR(T59="年末+季度",T59="季度+动态",T59="动态"),N59*(1-$E$5)*IF(L59+M59=0,$B$8/($B$7+$B$8),M59/(L59+M59)),M59)</x:f>
        <x:v>0.05093148402055219</x:v>
      </x:c>
      <x:c r="Y59" s="115" t="n">
        <x:f>POWER(1-$H$5,(A59-A58)/$H$8)</x:f>
        <x:v>0.9999862671029998</x:v>
      </x:c>
      <x:c r="Z59" s="115" t="n">
        <x:f>U59*Y59</x:f>
        <x:v>0.11012747484092467</x:v>
      </x:c>
      <x:c r="AA59" s="115" t="n">
        <x:f>V59*Y59</x:f>
        <x:v>0.10276879756577251</x:v>
      </x:c>
      <x:c r="AB59" s="115" t="n">
        <x:f>W59*Y59</x:f>
        <x:v>0.753979425903377</x:v>
      </x:c>
      <x:c r="AC59" s="115" t="n">
        <x:f>X59*Y59</x:f>
        <x:v>0.050930784583728066</x:v>
      </x:c>
      <x:c r="AD59" s="115" t="n">
        <x:f>SUM(Z59:AC59)</x:f>
        <x:v>1.0178064828938023</x:v>
      </x:c>
      <x:c r="AE59" s="115" t="n">
        <x:f>MAX(AE58,AD59)</x:f>
        <x:v>1.0184411752513824</x:v>
      </x:c>
      <x:c r="AF59" s="114" t="n">
        <x:f>AD59/AE59-1</x:f>
        <x:v>-0.0006231998204742073</x:v>
      </x:c>
      <x:c r="AG59" s="114" t="n">
        <x:f>AD59/AD58-1</x:f>
        <x:v>-0.0006231998204742073</x:v>
      </x:c>
      <x:c r="AH59" s="111" t="n">
        <x:f>IF(OR(T59="年末+季度",T59="季度+动态",T59="季度",T59="动态"),A59,AH58)</x:f>
        <x:v>43832</x:v>
      </x:c>
      <x:c r="AI59" s="117" t="n">
        <x:f>YEAR(A59)</x:f>
        <x:v>2020</x:v>
      </x:c>
      <x:c r="AJ59" s="117" t="n">
        <x:f>MONTH(A59)</x:f>
        <x:v>1</x:v>
      </x:c>
      <x:c r="AK59" s="50" t="n">
        <x:f>IF(MONTH(A59)&lt;&gt;MONTH(A60),1,0)</x:f>
        <x:v>0</x:v>
      </x:c>
      <x:c r="AL59" s="115" t="n">
        <x:f>IF(AK58,AD58,AL58)</x:f>
        <x:v>1</x:v>
      </x:c>
      <x:c r="AM59" s="116" t="str">
        <x:f>IF(AK59,AD59/AL59-1,"")</x:f>
      </x:c>
      <x:c r="AN59" s="115" t="n">
        <x:f>IF(AI59&lt;&gt;AI58,AD59,MAX(AN58,AD59))</x:f>
        <x:v>1.0184411752513824</x:v>
      </x:c>
      <x:c r="AO59" s="116" t="n">
        <x:f>AD59/AN59-1</x:f>
        <x:v>-0.0006231998204742073</x:v>
      </x:c>
      <x:c r="AP59" s="112" t="n">
        <x:f>IFERROR(SUM(Z59:AC59)/AD59,0)</x:f>
        <x:v>1</x:v>
      </x:c>
      <x:c r="AQ59" s="50" t="b">
        <x:f>AND(B59&gt;0,C59&gt;0,D59&gt;0,E59&gt;0)</x:f>
        <x:v>1</x:v>
      </x:c>
      <x:c r="AR59" s="118" t="n">
        <x:f>EDATE(AR58,1)</x:f>
        <x:v>44228</x:v>
      </x:c>
      <x:c r="AS59" t="str">
        <x:f>TEXT(AR59,"yyyy-mm")</x:f>
        <x:v>2021-02</x:v>
      </x:c>
      <x:c r="AT59" s="112" t="n">
        <x:f>IF(AR59&gt;DATE(YEAR($A$1660),MONTH($A$1660),1),"",SUMIFS($AD$46:$AD$1660,$AI$46:$AI$1660,YEAR(AR59),$AJ$46:$AJ$1660,MONTH(AR59),$AK$46:$AK$1660,1))</x:f>
        <x:v>1.1031173896861033</x:v>
      </x:c>
    </x:row>
    <x:row r="60">
      <x:c r="A60" s="111" t="n">
        <x:f>'净值底稿'!A18</x:f>
        <x:v>43852</x:v>
      </x:c>
      <x:c r="B60" s="113" t="n">
        <x:f>'净值底稿'!F18</x:f>
        <x:v>1.136234889249905</x:v>
      </x:c>
      <x:c r="C60" s="113" t="n">
        <x:f>'净值底稿'!O18</x:f>
        <x:v>1.0501214580736238</x:v>
      </x:c>
      <x:c r="D60" s="113" t="n">
        <x:f>'净值底稿'!P18</x:f>
        <x:v>1.4094</x:v>
      </x:c>
      <x:c r="E60" s="113" t="n">
        <x:f>'净值底稿'!Q18</x:f>
        <x:v>1.2649</x:v>
      </x:c>
      <x:c r="F60" s="114" t="n">
        <x:f>IFERROR(B60/B59-1,0)</x:f>
        <x:v>0.028903723766857237</x:v>
      </x:c>
      <x:c r="G60" s="114" t="n">
        <x:f>IFERROR(C60/C59-1,0)</x:f>
        <x:v>0.004180048554923932</x:v>
      </x:c>
      <x:c r="H60" s="114" t="n">
        <x:f>IFERROR(D60/D59-1,0)</x:f>
        <x:v>0.0005679397983813228</x:v>
      </x:c>
      <x:c r="I60" s="114" t="n">
        <x:f>IFERROR(E60/E59-1,0)</x:f>
        <x:v>-0.006753042795445752</x:v>
      </x:c>
      <x:c r="J60" s="115" t="n">
        <x:f>Z59*(1+F60)</x:f>
        <x:v>0.11331056895286827</x:v>
      </x:c>
      <x:c r="K60" s="115" t="n">
        <x:f>AA59*(1+G60)</x:f>
        <x:v>0.10319837612952859</x:v>
      </x:c>
      <x:c r="L60" s="115" t="n">
        <x:f>AB59*(1+H60)</x:f>
        <x:v>0.7544076408265082</x:v>
      </x:c>
      <x:c r="M60" s="115" t="n">
        <x:f>AC59*(1+I60)</x:f>
        <x:v>0.05058684681582852</x:v>
      </x:c>
      <x:c r="N60" s="115" t="n">
        <x:f>SUM(J60:M60)</x:f>
        <x:v>1.0215034327247337</x:v>
      </x:c>
      <x:c r="O60" s="116" t="n">
        <x:f>IFERROR((J60+K60)/N60,0)</x:f>
        <x:v>0.2119512653079257</x:v>
      </x:c>
      <x:c r="P60" s="50" t="b">
        <x:f>AND(MONTH(A60)=12,OR(A61="",YEAR(A60)&lt;&gt;YEAR(A61)))</x:f>
        <x:v>0</x:v>
      </x:c>
      <x:c r="Q60" s="50" t="b">
        <x:f>AND(MOD(MONTH(A60),3)=0,OR(A61="",MONTH(A60)&lt;&gt;MONTH(A61)))</x:f>
        <x:v>0</x:v>
      </x:c>
      <x:c r="R60" s="50" t="b">
        <x:f>OR(O60&gt;$E$7,O60&lt;$E$6)</x:f>
        <x:v>0</x:v>
      </x:c>
      <x:c r="S60" s="50" t="b">
        <x:f>AND(OR(P60,Q60,R60),A60-AH59&gt;$E$8)</x:f>
        <x:v>0</x:v>
      </x:c>
      <x:c r="T60" s="50" t="str">
        <x:f>IF(NOT(OR(P60,Q60,R60)),"不调",IF(NOT(S60),"间隔规则跳过",IF(P60,"年末+季度",IF(AND(Q60,R60),"季度+动态",IF(Q60,"季度","动态")))))</x:f>
        <x:v>不调</x:v>
      </x:c>
      <x:c r="U60" s="115" t="n">
        <x:f>IF(OR(T60="年末+季度",T60="季度+动态"),N60*$E$5/2,IF(T60="季度",(J60+K60)/2,IF(T60="动态",N60*$E$5*IF(J60+K60=0,0.5,J60/(J60+K60)),J60)))</x:f>
        <x:v>0.11331056895286827</x:v>
      </x:c>
      <x:c r="V60" s="115" t="n">
        <x:f>IF(OR(T60="年末+季度",T60="季度+动态"),N60*$E$5/2,IF(T60="季度",(J60+K60)/2,IF(T60="动态",N60*$E$5*IF(J60+K60=0,0.5,K60/(J60+K60)),K60)))</x:f>
        <x:v>0.10319837612952859</x:v>
      </x:c>
      <x:c r="W60" s="115" t="n">
        <x:f>IF(OR(T60="年末+季度",T60="季度+动态",T60="动态"),N60*(1-$E$5)*IF(L60+M60=0,$B$7/($B$7+$B$8),L60/(L60+M60)),L60)</x:f>
        <x:v>0.7544076408265082</x:v>
      </x:c>
      <x:c r="X60" s="115" t="n">
        <x:f>IF(OR(T60="年末+季度",T60="季度+动态",T60="动态"),N60*(1-$E$5)*IF(L60+M60=0,$B$8/($B$7+$B$8),M60/(L60+M60)),M60)</x:f>
        <x:v>0.05058684681582852</x:v>
      </x:c>
      <x:c r="Y60" s="115" t="n">
        <x:f>POWER(1-$H$5,(A60-A59)/$H$8)</x:f>
        <x:v>0.9999862671029998</x:v>
      </x:c>
      <x:c r="Z60" s="115" t="n">
        <x:f>U60*Y60</x:f>
        <x:v>0.1133090128704958</x:v>
      </x:c>
      <x:c r="AA60" s="115" t="n">
        <x:f>V60*Y60</x:f>
        <x:v>0.10319695891685861</x:v>
      </x:c>
      <x:c r="AB60" s="115" t="n">
        <x:f>W60*Y60</x:f>
        <x:v>0.7543972806240806</x:v>
      </x:c>
      <x:c r="AC60" s="115" t="n">
        <x:f>X60*Y60</x:f>
        <x:v>0.05058615211187163</x:v>
      </x:c>
      <x:c r="AD60" s="115" t="n">
        <x:f>SUM(Z60:AC60)</x:f>
        <x:v>1.0214894045233067</x:v>
      </x:c>
      <x:c r="AE60" s="115" t="n">
        <x:f>MAX(AE59,AD60)</x:f>
        <x:v>1.0214894045233067</x:v>
      </x:c>
      <x:c r="AF60" s="114" t="n">
        <x:f>AD60/AE60-1</x:f>
        <x:v>0</x:v>
      </x:c>
      <x:c r="AG60" s="114" t="n">
        <x:f>AD60/AD59-1</x:f>
        <x:v>0.0036184890658519375</x:v>
      </x:c>
      <x:c r="AH60" s="111" t="n">
        <x:f>IF(OR(T60="年末+季度",T60="季度+动态",T60="季度",T60="动态"),A60,AH59)</x:f>
        <x:v>43832</x:v>
      </x:c>
      <x:c r="AI60" s="117" t="n">
        <x:f>YEAR(A60)</x:f>
        <x:v>2020</x:v>
      </x:c>
      <x:c r="AJ60" s="117" t="n">
        <x:f>MONTH(A60)</x:f>
        <x:v>1</x:v>
      </x:c>
      <x:c r="AK60" s="50" t="n">
        <x:f>IF(MONTH(A60)&lt;&gt;MONTH(A61),1,0)</x:f>
        <x:v>0</x:v>
      </x:c>
      <x:c r="AL60" s="115" t="n">
        <x:f>IF(AK59,AD59,AL59)</x:f>
        <x:v>1</x:v>
      </x:c>
      <x:c r="AM60" s="116" t="str">
        <x:f>IF(AK60,AD60/AL60-1,"")</x:f>
      </x:c>
      <x:c r="AN60" s="115" t="n">
        <x:f>IF(AI60&lt;&gt;AI59,AD60,MAX(AN59,AD60))</x:f>
        <x:v>1.0214894045233067</x:v>
      </x:c>
      <x:c r="AO60" s="116" t="n">
        <x:f>AD60/AN60-1</x:f>
        <x:v>0</x:v>
      </x:c>
      <x:c r="AP60" s="112" t="n">
        <x:f>IFERROR(SUM(Z60:AC60)/AD60,0)</x:f>
        <x:v>1</x:v>
      </x:c>
      <x:c r="AQ60" s="50" t="b">
        <x:f>AND(B60&gt;0,C60&gt;0,D60&gt;0,E60&gt;0)</x:f>
        <x:v>1</x:v>
      </x:c>
      <x:c r="AR60" s="118" t="n">
        <x:f>EDATE(AR59,1)</x:f>
        <x:v>44256</x:v>
      </x:c>
      <x:c r="AS60" t="str">
        <x:f>TEXT(AR60,"yyyy-mm")</x:f>
        <x:v>2021-03</x:v>
      </x:c>
      <x:c r="AT60" s="112" t="n">
        <x:f>IF(AR60&gt;DATE(YEAR($A$1660),MONTH($A$1660),1),"",SUMIFS($AD$46:$AD$1660,$AI$46:$AI$1660,YEAR(AR60),$AJ$46:$AJ$1660,MONTH(AR60),$AK$46:$AK$1660,1))</x:f>
        <x:v>1.0966727902321693</x:v>
      </x:c>
    </x:row>
    <x:row r="61">
      <x:c r="A61" s="111" t="n">
        <x:f>'净值底稿'!A19</x:f>
        <x:v>43853</x:v>
      </x:c>
      <x:c r="B61" s="113" t="n">
        <x:f>'净值底稿'!F19</x:f>
        <x:v>1.10427212760833</x:v>
      </x:c>
      <x:c r="C61" s="113" t="n">
        <x:f>'净值底稿'!O19</x:f>
        <x:v>1.0151409970561358</x:v>
      </x:c>
      <x:c r="D61" s="113" t="n">
        <x:f>'净值底稿'!P19</x:f>
        <x:v>1.4106</x:v>
      </x:c>
      <x:c r="E61" s="113" t="n">
        <x:f>'净值底稿'!Q19</x:f>
        <x:v>1.272</x:v>
      </x:c>
      <x:c r="F61" s="114" t="n">
        <x:f>IFERROR(B61/B60-1,0)</x:f>
        <x:v>-0.028130417349422787</x:v>
      </x:c>
      <x:c r="G61" s="114" t="n">
        <x:f>IFERROR(C61/C60-1,0)</x:f>
        <x:v>-0.033310871564949496</x:v>
      </x:c>
      <x:c r="H61" s="114" t="n">
        <x:f>IFERROR(D61/D60-1,0)</x:f>
        <x:v>0.0008514261387824185</x:v>
      </x:c>
      <x:c r="I61" s="114" t="n">
        <x:f>IFERROR(E61/E60-1,0)</x:f>
        <x:v>0.005613091944027371</x:v>
      </x:c>
      <x:c r="J61" s="115" t="n">
        <x:f>Z60*(1+F61)</x:f>
        <x:v>0.11012158304899763</x:v>
      </x:c>
      <x:c r="K61" s="115" t="n">
        <x:f>AA60*(1+G61)</x:f>
        <x:v>0.09975937827248577</x:v>
      </x:c>
      <x:c r="L61" s="115" t="n">
        <x:f>AB60*(1+H61)</x:f>
        <x:v>0.7550395941878303</x:v>
      </x:c>
      <x:c r="M61" s="115" t="n">
        <x:f>AC60*(1+I61)</x:f>
        <x:v>0.050870096834770125</x:v>
      </x:c>
      <x:c r="N61" s="115" t="n">
        <x:f>SUM(J61:M61)</x:f>
        <x:v>1.0157906523440838</x:v>
      </x:c>
      <x:c r="O61" s="116" t="n">
        <x:f>IFERROR((J61+K61)/N61,0)</x:f>
        <x:v>0.20661832321172943</x:v>
      </x:c>
      <x:c r="P61" s="50" t="b">
        <x:f>AND(MONTH(A61)=12,OR(A62="",YEAR(A61)&lt;&gt;YEAR(A62)))</x:f>
        <x:v>0</x:v>
      </x:c>
      <x:c r="Q61" s="50" t="b">
        <x:f>AND(MOD(MONTH(A61),3)=0,OR(A62="",MONTH(A61)&lt;&gt;MONTH(A62)))</x:f>
        <x:v>0</x:v>
      </x:c>
      <x:c r="R61" s="50" t="b">
        <x:f>OR(O61&gt;$E$7,O61&lt;$E$6)</x:f>
        <x:v>0</x:v>
      </x:c>
      <x:c r="S61" s="50" t="b">
        <x:f>AND(OR(P61,Q61,R61),A61-AH60&gt;$E$8)</x:f>
        <x:v>0</x:v>
      </x:c>
      <x:c r="T61" s="50" t="str">
        <x:f>IF(NOT(OR(P61,Q61,R61)),"不调",IF(NOT(S61),"间隔规则跳过",IF(P61,"年末+季度",IF(AND(Q61,R61),"季度+动态",IF(Q61,"季度","动态")))))</x:f>
        <x:v>不调</x:v>
      </x:c>
      <x:c r="U61" s="115" t="n">
        <x:f>IF(OR(T61="年末+季度",T61="季度+动态"),N61*$E$5/2,IF(T61="季度",(J61+K61)/2,IF(T61="动态",N61*$E$5*IF(J61+K61=0,0.5,J61/(J61+K61)),J61)))</x:f>
        <x:v>0.11012158304899763</x:v>
      </x:c>
      <x:c r="V61" s="115" t="n">
        <x:f>IF(OR(T61="年末+季度",T61="季度+动态"),N61*$E$5/2,IF(T61="季度",(J61+K61)/2,IF(T61="动态",N61*$E$5*IF(J61+K61=0,0.5,K61/(J61+K61)),K61)))</x:f>
        <x:v>0.09975937827248577</x:v>
      </x:c>
      <x:c r="W61" s="115" t="n">
        <x:f>IF(OR(T61="年末+季度",T61="季度+动态",T61="动态"),N61*(1-$E$5)*IF(L61+M61=0,$B$7/($B$7+$B$8),L61/(L61+M61)),L61)</x:f>
        <x:v>0.7550395941878303</x:v>
      </x:c>
      <x:c r="X61" s="115" t="n">
        <x:f>IF(OR(T61="年末+季度",T61="季度+动态",T61="动态"),N61*(1-$E$5)*IF(L61+M61=0,$B$8/($B$7+$B$8),M61/(L61+M61)),M61)</x:f>
        <x:v>0.050870096834770125</x:v>
      </x:c>
      <x:c r="Y61" s="115" t="n">
        <x:f>POWER(1-$H$5,(A61-A60)/$H$8)</x:f>
        <x:v>0.9999862671029998</x:v>
      </x:c>
      <x:c r="Z61" s="115" t="n">
        <x:f>U61*Y61</x:f>
        <x:v>0.11012007076064012</x:v>
      </x:c>
      <x:c r="AA61" s="115" t="n">
        <x:f>V61*Y61</x:f>
        <x:v>0.09975800828721915</x:v>
      </x:c>
      <x:c r="AB61" s="115" t="n">
        <x:f>W61*Y61</x:f>
        <x:v>0.7550292253068522</x:v>
      </x:c>
      <x:c r="AC61" s="115" t="n">
        <x:f>X61*Y61</x:f>
        <x:v>0.0508693982409699</x:v>
      </x:c>
      <x:c r="AD61" s="115" t="n">
        <x:f>SUM(Z61:AC61)</x:f>
        <x:v>1.0157767025956814</x:v>
      </x:c>
      <x:c r="AE61" s="115" t="n">
        <x:f>MAX(AE60,AD61)</x:f>
        <x:v>1.0214894045233067</x:v>
      </x:c>
      <x:c r="AF61" s="114" t="n">
        <x:f>AD61/AE61-1</x:f>
        <x:v>-0.005592521960901986</x:v>
      </x:c>
      <x:c r="AG61" s="114" t="n">
        <x:f>AD61/AD60-1</x:f>
        <x:v>-0.005592521960901986</x:v>
      </x:c>
      <x:c r="AH61" s="111" t="n">
        <x:f>IF(OR(T61="年末+季度",T61="季度+动态",T61="季度",T61="动态"),A61,AH60)</x:f>
        <x:v>43832</x:v>
      </x:c>
      <x:c r="AI61" s="117" t="n">
        <x:f>YEAR(A61)</x:f>
        <x:v>2020</x:v>
      </x:c>
      <x:c r="AJ61" s="117" t="n">
        <x:f>MONTH(A61)</x:f>
        <x:v>1</x:v>
      </x:c>
      <x:c r="AK61" s="50" t="n">
        <x:f>IF(MONTH(A61)&lt;&gt;MONTH(A62),1,0)</x:f>
        <x:v>1</x:v>
      </x:c>
      <x:c r="AL61" s="115" t="n">
        <x:f>IF(AK60,AD60,AL60)</x:f>
        <x:v>1</x:v>
      </x:c>
      <x:c r="AM61" s="116" t="n">
        <x:f>IF(AK61,AD61/AL61-1,"")</x:f>
        <x:v>0.015776702595681424</x:v>
      </x:c>
      <x:c r="AN61" s="115" t="n">
        <x:f>IF(AI61&lt;&gt;AI60,AD61,MAX(AN60,AD61))</x:f>
        <x:v>1.0214894045233067</x:v>
      </x:c>
      <x:c r="AO61" s="116" t="n">
        <x:f>AD61/AN61-1</x:f>
        <x:v>-0.005592521960901986</x:v>
      </x:c>
      <x:c r="AP61" s="112" t="n">
        <x:f>IFERROR(SUM(Z61:AC61)/AD61,0)</x:f>
        <x:v>1</x:v>
      </x:c>
      <x:c r="AQ61" s="50" t="b">
        <x:f>AND(B61&gt;0,C61&gt;0,D61&gt;0,E61&gt;0)</x:f>
        <x:v>1</x:v>
      </x:c>
      <x:c r="AR61" s="118" t="n">
        <x:f>EDATE(AR60,1)</x:f>
        <x:v>44287</x:v>
      </x:c>
      <x:c r="AS61" t="str">
        <x:f>TEXT(AR61,"yyyy-mm")</x:f>
        <x:v>2021-04</x:v>
      </x:c>
      <x:c r="AT61" s="112" t="n">
        <x:f>IF(AR61&gt;DATE(YEAR($A$1660),MONTH($A$1660),1),"",SUMIFS($AD$46:$AD$1660,$AI$46:$AI$1660,YEAR(AR61),$AJ$46:$AJ$1660,MONTH(AR61),$AK$46:$AK$1660,1))</x:f>
        <x:v>1.1120895025446649</x:v>
      </x:c>
    </x:row>
    <x:row r="62">
      <x:c r="A62" s="111" t="n">
        <x:f>'净值底稿'!A20</x:f>
        <x:v>43864</x:v>
      </x:c>
      <x:c r="B62" s="113" t="n">
        <x:f>'净值底稿'!F20</x:f>
        <x:v>1.0245450734953587</x:v>
      </x:c>
      <x:c r="C62" s="113" t="n">
        <x:f>'净值底稿'!O20</x:f>
        <x:v>0.9308825546107526</x:v>
      </x:c>
      <x:c r="D62" s="113" t="n">
        <x:f>'净值底稿'!P20</x:f>
        <x:v>1.4189</x:v>
      </x:c>
      <x:c r="E62" s="113" t="n">
        <x:f>'净值底稿'!Q20</x:f>
        <x:v>1.3023</x:v>
      </x:c>
      <x:c r="F62" s="114" t="n">
        <x:f>IFERROR(B62/B61-1,0)</x:f>
        <x:v>-0.07219873808247512</x:v>
      </x:c>
      <x:c r="G62" s="114" t="n">
        <x:f>IFERROR(C62/C61-1,0)</x:f>
        <x:v>-0.08300171374196186</x:v>
      </x:c>
      <x:c r="H62" s="114" t="n">
        <x:f>IFERROR(D62/D61-1,0)</x:f>
        <x:v>0.005884020983978333</x:v>
      </x:c>
      <x:c r="I62" s="114" t="n">
        <x:f>IFERROR(E62/E61-1,0)</x:f>
        <x:v>0.023820754716981085</x:v>
      </x:c>
      <x:c r="J62" s="115" t="n">
        <x:f>Z61*(1+F62)</x:f>
        <x:v>0.10216954061416904</x:v>
      </x:c>
      <x:c r="K62" s="115" t="n">
        <x:f>AA61*(1+G62)</x:f>
        <x:v>0.09147792263989513</x:v>
      </x:c>
      <x:c r="L62" s="115" t="n">
        <x:f>AB61*(1+H62)</x:f>
        <x:v>0.7594718331120747</x:v>
      </x:c>
      <x:c r="M62" s="115" t="n">
        <x:f>AC61*(1+I62)</x:f>
        <x:v>0.05208114569906847</x:v>
      </x:c>
      <x:c r="N62" s="115" t="n">
        <x:f>SUM(J62:M62)</x:f>
        <x:v>1.0052004420652072</x:v>
      </x:c>
      <x:c r="O62" s="116" t="n">
        <x:f>IFERROR((J62+K62)/N62,0)</x:f>
        <x:v>0.19264562086364692</x:v>
      </x:c>
      <x:c r="P62" s="50" t="b">
        <x:f>AND(MONTH(A62)=12,OR(A63="",YEAR(A62)&lt;&gt;YEAR(A63)))</x:f>
        <x:v>0</x:v>
      </x:c>
      <x:c r="Q62" s="50" t="b">
        <x:f>AND(MOD(MONTH(A62),3)=0,OR(A63="",MONTH(A62)&lt;&gt;MONTH(A63)))</x:f>
        <x:v>0</x:v>
      </x:c>
      <x:c r="R62" s="50" t="b">
        <x:f>OR(O62&gt;$E$7,O62&lt;$E$6)</x:f>
        <x:v>0</x:v>
      </x:c>
      <x:c r="S62" s="50" t="b">
        <x:f>AND(OR(P62,Q62,R62),A62-AH61&gt;$E$8)</x:f>
        <x:v>0</x:v>
      </x:c>
      <x:c r="T62" s="50" t="str">
        <x:f>IF(NOT(OR(P62,Q62,R62)),"不调",IF(NOT(S62),"间隔规则跳过",IF(P62,"年末+季度",IF(AND(Q62,R62),"季度+动态",IF(Q62,"季度","动态")))))</x:f>
        <x:v>不调</x:v>
      </x:c>
      <x:c r="U62" s="115" t="n">
        <x:f>IF(OR(T62="年末+季度",T62="季度+动态"),N62*$E$5/2,IF(T62="季度",(J62+K62)/2,IF(T62="动态",N62*$E$5*IF(J62+K62=0,0.5,J62/(J62+K62)),J62)))</x:f>
        <x:v>0.10216954061416904</x:v>
      </x:c>
      <x:c r="V62" s="115" t="n">
        <x:f>IF(OR(T62="年末+季度",T62="季度+动态"),N62*$E$5/2,IF(T62="季度",(J62+K62)/2,IF(T62="动态",N62*$E$5*IF(J62+K62=0,0.5,K62/(J62+K62)),K62)))</x:f>
        <x:v>0.09147792263989513</x:v>
      </x:c>
      <x:c r="W62" s="115" t="n">
        <x:f>IF(OR(T62="年末+季度",T62="季度+动态",T62="动态"),N62*(1-$E$5)*IF(L62+M62=0,$B$7/($B$7+$B$8),L62/(L62+M62)),L62)</x:f>
        <x:v>0.7594718331120747</x:v>
      </x:c>
      <x:c r="X62" s="115" t="n">
        <x:f>IF(OR(T62="年末+季度",T62="季度+动态",T62="动态"),N62*(1-$E$5)*IF(L62+M62=0,$B$8/($B$7+$B$8),M62/(L62+M62)),M62)</x:f>
        <x:v>0.05208114569906847</x:v>
      </x:c>
      <x:c r="Y62" s="115" t="n">
        <x:f>POWER(1-$H$5,(A62-A61)/$H$8)</x:f>
        <x:v>0.9998489485051548</x:v>
      </x:c>
      <x:c r="Z62" s="115" t="n">
        <x:f>U62*Y62</x:f>
        <x:v>0.10215410775233162</x:v>
      </x:c>
      <x:c r="AA62" s="115" t="n">
        <x:f>V62*Y62</x:f>
        <x:v>0.09146410476293504</x:v>
      </x:c>
      <x:c r="AB62" s="115" t="n">
        <x:f>W62*Y62</x:f>
        <x:v>0.7593571137563903</x:v>
      </x:c>
      <x:c r="AC62" s="115" t="n">
        <x:f>X62*Y62</x:f>
        <x:v>0.05207327876415738</x:v>
      </x:c>
      <x:c r="AD62" s="115" t="n">
        <x:f>SUM(Z62:AC62)</x:f>
        <x:v>1.0050486050358143</x:v>
      </x:c>
      <x:c r="AE62" s="115" t="n">
        <x:f>MAX(AE61,AD62)</x:f>
        <x:v>1.0214894045233067</x:v>
      </x:c>
      <x:c r="AF62" s="114" t="n">
        <x:f>AD62/AE62-1</x:f>
        <x:v>-0.01609492904643961</x:v>
      </x:c>
      <x:c r="AG62" s="114" t="n">
        <x:f>AD62/AD61-1</x:f>
        <x:v>-0.01056147235160343</x:v>
      </x:c>
      <x:c r="AH62" s="111" t="n">
        <x:f>IF(OR(T62="年末+季度",T62="季度+动态",T62="季度",T62="动态"),A62,AH61)</x:f>
        <x:v>43832</x:v>
      </x:c>
      <x:c r="AI62" s="117" t="n">
        <x:f>YEAR(A62)</x:f>
        <x:v>2020</x:v>
      </x:c>
      <x:c r="AJ62" s="117" t="n">
        <x:f>MONTH(A62)</x:f>
        <x:v>2</x:v>
      </x:c>
      <x:c r="AK62" s="50" t="n">
        <x:f>IF(MONTH(A62)&lt;&gt;MONTH(A63),1,0)</x:f>
        <x:v>0</x:v>
      </x:c>
      <x:c r="AL62" s="115" t="n">
        <x:f>IF(AK61,AD61,AL61)</x:f>
        <x:v>1.0157767025956814</x:v>
      </x:c>
      <x:c r="AM62" s="116" t="str">
        <x:f>IF(AK62,AD62/AL62-1,"")</x:f>
      </x:c>
      <x:c r="AN62" s="115" t="n">
        <x:f>IF(AI62&lt;&gt;AI61,AD62,MAX(AN61,AD62))</x:f>
        <x:v>1.0214894045233067</x:v>
      </x:c>
      <x:c r="AO62" s="116" t="n">
        <x:f>AD62/AN62-1</x:f>
        <x:v>-0.01609492904643961</x:v>
      </x:c>
      <x:c r="AP62" s="112" t="n">
        <x:f>IFERROR(SUM(Z62:AC62)/AD62,0)</x:f>
        <x:v>1</x:v>
      </x:c>
      <x:c r="AQ62" s="50" t="b">
        <x:f>AND(B62&gt;0,C62&gt;0,D62&gt;0,E62&gt;0)</x:f>
        <x:v>1</x:v>
      </x:c>
      <x:c r="AR62" s="118" t="n">
        <x:f>EDATE(AR61,1)</x:f>
        <x:v>44317</x:v>
      </x:c>
      <x:c r="AS62" t="str">
        <x:f>TEXT(AR62,"yyyy-mm")</x:f>
        <x:v>2021-05</x:v>
      </x:c>
      <x:c r="AT62" s="112" t="n">
        <x:f>IF(AR62&gt;DATE(YEAR($A$1660),MONTH($A$1660),1),"",SUMIFS($AD$46:$AD$1660,$AI$46:$AI$1660,YEAR(AR62),$AJ$46:$AJ$1660,MONTH(AR62),$AK$46:$AK$1660,1))</x:f>
        <x:v>1.1319443038697605</x:v>
      </x:c>
    </x:row>
    <x:row r="63">
      <x:c r="A63" s="111" t="n">
        <x:f>'净值底稿'!A21</x:f>
        <x:v>43865</x:v>
      </x:c>
      <x:c r="B63" s="113" t="n">
        <x:f>'净值底稿'!F21</x:f>
        <x:v>1.0662980742891706</x:v>
      </x:c>
      <x:c r="C63" s="113" t="n">
        <x:f>'净值底稿'!O21</x:f>
        <x:v>0.9401898212620681</x:v>
      </x:c>
      <x:c r="D63" s="113" t="n">
        <x:f>'净值底稿'!P21</x:f>
        <x:v>1.418</x:v>
      </x:c>
      <x:c r="E63" s="113" t="n">
        <x:f>'净值底稿'!Q21</x:f>
        <x:v>1.2948</x:v>
      </x:c>
      <x:c r="F63" s="114" t="n">
        <x:f>IFERROR(B63/B62-1,0)</x:f>
        <x:v>0.04075272223150361</x:v>
      </x:c>
      <x:c r="G63" s="114" t="n">
        <x:f>IFERROR(C63/C62-1,0)</x:f>
        <x:v>0.009998325358248072</x:v>
      </x:c>
      <x:c r="H63" s="114" t="n">
        <x:f>IFERROR(D63/D62-1,0)</x:f>
        <x:v>-0.0006342941715413719</x:v>
      </x:c>
      <x:c r="I63" s="114" t="n">
        <x:f>IFERROR(E63/E62-1,0)</x:f>
        <x:v>-0.0057590416954619306</x:v>
      </x:c>
      <x:c r="J63" s="115" t="n">
        <x:f>Z62*(1+F63)</x:f>
        <x:v>0.10631716573036948</x:v>
      </x:c>
      <x:c r="K63" s="115" t="n">
        <x:f>AA62*(1+G63)</x:f>
        <x:v>0.09237859264095576</x:v>
      </x:c>
      <x:c r="L63" s="115" t="n">
        <x:f>AB62*(1+H63)</x:f>
        <x:v>0.7588754579650161</x:v>
      </x:c>
      <x:c r="M63" s="115" t="n">
        <x:f>AC62*(1+I63)</x:f>
        <x:v>0.05177338658053518</x:v>
      </x:c>
      <x:c r="N63" s="115" t="n">
        <x:f>SUM(J63:M63)</x:f>
        <x:v>1.0093446029168764</x:v>
      </x:c>
      <x:c r="O63" s="116" t="n">
        <x:f>IFERROR((J63+K63)/N63,0)</x:f>
        <x:v>0.19685621520848282</x:v>
      </x:c>
      <x:c r="P63" s="50" t="b">
        <x:f>AND(MONTH(A63)=12,OR(A64="",YEAR(A63)&lt;&gt;YEAR(A64)))</x:f>
        <x:v>0</x:v>
      </x:c>
      <x:c r="Q63" s="50" t="b">
        <x:f>AND(MOD(MONTH(A63),3)=0,OR(A64="",MONTH(A63)&lt;&gt;MONTH(A64)))</x:f>
        <x:v>0</x:v>
      </x:c>
      <x:c r="R63" s="50" t="b">
        <x:f>OR(O63&gt;$E$7,O63&lt;$E$6)</x:f>
        <x:v>0</x:v>
      </x:c>
      <x:c r="S63" s="50" t="b">
        <x:f>AND(OR(P63,Q63,R63),A63-AH62&gt;$E$8)</x:f>
        <x:v>0</x:v>
      </x:c>
      <x:c r="T63" s="50" t="str">
        <x:f>IF(NOT(OR(P63,Q63,R63)),"不调",IF(NOT(S63),"间隔规则跳过",IF(P63,"年末+季度",IF(AND(Q63,R63),"季度+动态",IF(Q63,"季度","动态")))))</x:f>
        <x:v>不调</x:v>
      </x:c>
      <x:c r="U63" s="115" t="n">
        <x:f>IF(OR(T63="年末+季度",T63="季度+动态"),N63*$E$5/2,IF(T63="季度",(J63+K63)/2,IF(T63="动态",N63*$E$5*IF(J63+K63=0,0.5,J63/(J63+K63)),J63)))</x:f>
        <x:v>0.10631716573036948</x:v>
      </x:c>
      <x:c r="V63" s="115" t="n">
        <x:f>IF(OR(T63="年末+季度",T63="季度+动态"),N63*$E$5/2,IF(T63="季度",(J63+K63)/2,IF(T63="动态",N63*$E$5*IF(J63+K63=0,0.5,K63/(J63+K63)),K63)))</x:f>
        <x:v>0.09237859264095576</x:v>
      </x:c>
      <x:c r="W63" s="115" t="n">
        <x:f>IF(OR(T63="年末+季度",T63="季度+动态",T63="动态"),N63*(1-$E$5)*IF(L63+M63=0,$B$7/($B$7+$B$8),L63/(L63+M63)),L63)</x:f>
        <x:v>0.7588754579650161</x:v>
      </x:c>
      <x:c r="X63" s="115" t="n">
        <x:f>IF(OR(T63="年末+季度",T63="季度+动态",T63="动态"),N63*(1-$E$5)*IF(L63+M63=0,$B$8/($B$7+$B$8),M63/(L63+M63)),M63)</x:f>
        <x:v>0.05177338658053518</x:v>
      </x:c>
      <x:c r="Y63" s="115" t="n">
        <x:f>POWER(1-$H$5,(A63-A62)/$H$8)</x:f>
        <x:v>0.9999862671029998</x:v>
      </x:c>
      <x:c r="Z63" s="115" t="n">
        <x:f>U63*Y63</x:f>
        <x:v>0.10631570568768314</x:v>
      </x:c>
      <x:c r="AA63" s="115" t="n">
        <x:f>V63*Y63</x:f>
        <x:v>0.09237732401525799</x:v>
      </x:c>
      <x:c r="AB63" s="115" t="n">
        <x:f>W63*Y63</x:f>
        <x:v>0.7588650364065158</x:v>
      </x:c>
      <x:c r="AC63" s="115" t="n">
        <x:f>X63*Y63</x:f>
        <x:v>0.051772675581949916</x:v>
      </x:c>
      <x:c r="AD63" s="115" t="n">
        <x:f>SUM(Z63:AC63)</x:f>
        <x:v>1.0093307416914068</x:v>
      </x:c>
      <x:c r="AE63" s="115" t="n">
        <x:f>MAX(AE62,AD63)</x:f>
        <x:v>1.0214894045233067</x:v>
      </x:c>
      <x:c r="AF63" s="114" t="n">
        <x:f>AD63/AE63-1</x:f>
        <x:v>-0.011902877091098163</x:v>
      </x:c>
      <x:c r="AG63" s="114" t="n">
        <x:f>AD63/AD62-1</x:f>
        <x:v>0.004260626435514503</x:v>
      </x:c>
      <x:c r="AH63" s="111" t="n">
        <x:f>IF(OR(T63="年末+季度",T63="季度+动态",T63="季度",T63="动态"),A63,AH62)</x:f>
        <x:v>43832</x:v>
      </x:c>
      <x:c r="AI63" s="117" t="n">
        <x:f>YEAR(A63)</x:f>
        <x:v>2020</x:v>
      </x:c>
      <x:c r="AJ63" s="117" t="n">
        <x:f>MONTH(A63)</x:f>
        <x:v>2</x:v>
      </x:c>
      <x:c r="AK63" s="50" t="n">
        <x:f>IF(MONTH(A63)&lt;&gt;MONTH(A64),1,0)</x:f>
        <x:v>0</x:v>
      </x:c>
      <x:c r="AL63" s="115" t="n">
        <x:f>IF(AK62,AD62,AL62)</x:f>
        <x:v>1.0157767025956814</x:v>
      </x:c>
      <x:c r="AM63" s="116" t="str">
        <x:f>IF(AK63,AD63/AL63-1,"")</x:f>
      </x:c>
      <x:c r="AN63" s="115" t="n">
        <x:f>IF(AI63&lt;&gt;AI62,AD63,MAX(AN62,AD63))</x:f>
        <x:v>1.0214894045233067</x:v>
      </x:c>
      <x:c r="AO63" s="116" t="n">
        <x:f>AD63/AN63-1</x:f>
        <x:v>-0.011902877091098163</x:v>
      </x:c>
      <x:c r="AP63" s="112" t="n">
        <x:f>IFERROR(SUM(Z63:AC63)/AD63,0)</x:f>
        <x:v>1</x:v>
      </x:c>
      <x:c r="AQ63" s="50" t="b">
        <x:f>AND(B63&gt;0,C63&gt;0,D63&gt;0,E63&gt;0)</x:f>
        <x:v>1</x:v>
      </x:c>
      <x:c r="AR63" s="118" t="n">
        <x:f>EDATE(AR62,1)</x:f>
        <x:v>44348</x:v>
      </x:c>
      <x:c r="AS63" t="str">
        <x:f>TEXT(AR63,"yyyy-mm")</x:f>
        <x:v>2021-06</x:v>
      </x:c>
      <x:c r="AT63" s="112" t="n">
        <x:f>IF(AR63&gt;DATE(YEAR($A$1660),MONTH($A$1660),1),"",SUMIFS($AD$46:$AD$1660,$AI$46:$AI$1660,YEAR(AR63),$AJ$46:$AJ$1660,MONTH(AR63),$AK$46:$AK$1660,1))</x:f>
        <x:v>1.1397640546254952</x:v>
      </x:c>
    </x:row>
    <x:row r="64">
      <x:c r="A64" s="111" t="n">
        <x:f>'净值底稿'!A22</x:f>
        <x:v>43866</x:v>
      </x:c>
      <x:c r="B64" s="113" t="n">
        <x:f>'净值底稿'!F22</x:f>
        <x:v>1.0818207948802685</x:v>
      </x:c>
      <x:c r="C64" s="113" t="n">
        <x:f>'净值底稿'!O22</x:f>
        <x:v>0.961864510268911</x:v>
      </x:c>
      <x:c r="D64" s="113" t="n">
        <x:f>'净值底稿'!P22</x:f>
        <x:v>1.4179</x:v>
      </x:c>
      <x:c r="E64" s="113" t="n">
        <x:f>'净值底稿'!Q22</x:f>
        <x:v>1.2857</x:v>
      </x:c>
      <x:c r="F64" s="114" t="n">
        <x:f>IFERROR(B64/B63-1,0)</x:f>
        <x:v>0.01455758100421023</x:v>
      </x:c>
      <x:c r="G64" s="114" t="n">
        <x:f>IFERROR(C64/C63-1,0)</x:f>
        <x:v>0.02305352442312958</x:v>
      </x:c>
      <x:c r="H64" s="114" t="n">
        <x:f>IFERROR(D64/D63-1,0)</x:f>
        <x:v>-0.0000705218617771397</x:v>
      </x:c>
      <x:c r="I64" s="114" t="n">
        <x:f>IFERROR(E64/E63-1,0)</x:f>
        <x:v>-0.007028112449799062</x:v>
      </x:c>
      <x:c r="J64" s="115" t="n">
        <x:f>Z63*(1+F64)</x:f>
        <x:v>0.10786340518525137</x:v>
      </x:c>
      <x:c r="K64" s="115" t="n">
        <x:f>AA63*(1+G64)</x:f>
        <x:v>0.09450694691058709</x:v>
      </x:c>
      <x:c r="L64" s="115" t="n">
        <x:f>AB63*(1+H64)</x:f>
        <x:v>0.7588115198313109</x:v>
      </x:c>
      <x:c r="M64" s="115" t="n">
        <x:f>AC63*(1+I64)</x:f>
        <x:v>0.05140881139613301</x:v>
      </x:c>
      <x:c r="N64" s="115" t="n">
        <x:f>SUM(J64:M64)</x:f>
        <x:v>1.0125906833232823</x:v>
      </x:c>
      <x:c r="O64" s="116" t="n">
        <x:f>IFERROR((J64+K64)/N64,0)</x:f>
        <x:v>0.1998540530035957</x:v>
      </x:c>
      <x:c r="P64" s="50" t="b">
        <x:f>AND(MONTH(A64)=12,OR(A65="",YEAR(A64)&lt;&gt;YEAR(A65)))</x:f>
        <x:v>0</x:v>
      </x:c>
      <x:c r="Q64" s="50" t="b">
        <x:f>AND(MOD(MONTH(A64),3)=0,OR(A65="",MONTH(A64)&lt;&gt;MONTH(A65)))</x:f>
        <x:v>0</x:v>
      </x:c>
      <x:c r="R64" s="50" t="b">
        <x:f>OR(O64&gt;$E$7,O64&lt;$E$6)</x:f>
        <x:v>0</x:v>
      </x:c>
      <x:c r="S64" s="50" t="b">
        <x:f>AND(OR(P64,Q64,R64),A64-AH63&gt;$E$8)</x:f>
        <x:v>0</x:v>
      </x:c>
      <x:c r="T64" s="50" t="str">
        <x:f>IF(NOT(OR(P64,Q64,R64)),"不调",IF(NOT(S64),"间隔规则跳过",IF(P64,"年末+季度",IF(AND(Q64,R64),"季度+动态",IF(Q64,"季度","动态")))))</x:f>
        <x:v>不调</x:v>
      </x:c>
      <x:c r="U64" s="115" t="n">
        <x:f>IF(OR(T64="年末+季度",T64="季度+动态"),N64*$E$5/2,IF(T64="季度",(J64+K64)/2,IF(T64="动态",N64*$E$5*IF(J64+K64=0,0.5,J64/(J64+K64)),J64)))</x:f>
        <x:v>0.10786340518525137</x:v>
      </x:c>
      <x:c r="V64" s="115" t="n">
        <x:f>IF(OR(T64="年末+季度",T64="季度+动态"),N64*$E$5/2,IF(T64="季度",(J64+K64)/2,IF(T64="动态",N64*$E$5*IF(J64+K64=0,0.5,K64/(J64+K64)),K64)))</x:f>
        <x:v>0.09450694691058709</x:v>
      </x:c>
      <x:c r="W64" s="115" t="n">
        <x:f>IF(OR(T64="年末+季度",T64="季度+动态",T64="动态"),N64*(1-$E$5)*IF(L64+M64=0,$B$7/($B$7+$B$8),L64/(L64+M64)),L64)</x:f>
        <x:v>0.7588115198313109</x:v>
      </x:c>
      <x:c r="X64" s="115" t="n">
        <x:f>IF(OR(T64="年末+季度",T64="季度+动态",T64="动态"),N64*(1-$E$5)*IF(L64+M64=0,$B$8/($B$7+$B$8),M64/(L64+M64)),M64)</x:f>
        <x:v>0.05140881139613301</x:v>
      </x:c>
      <x:c r="Y64" s="115" t="n">
        <x:f>POWER(1-$H$5,(A64-A63)/$H$8)</x:f>
        <x:v>0.9999862671029998</x:v>
      </x:c>
      <x:c r="Z64" s="115" t="n">
        <x:f>U64*Y64</x:f>
        <x:v>0.10786192390821786</x:v>
      </x:c>
      <x:c r="AA64" s="115" t="n">
        <x:f>V64*Y64</x:f>
        <x:v>0.09450564905641935</x:v>
      </x:c>
      <x:c r="AB64" s="115" t="n">
        <x:f>W64*Y64</x:f>
        <x:v>0.7588010991508665</x:v>
      </x:c>
      <x:c r="AC64" s="115" t="n">
        <x:f>X64*Y64</x:f>
        <x:v>0.0514081054042212</x:v>
      </x:c>
      <x:c r="AD64" s="115" t="n">
        <x:f>SUM(Z64:AC64)</x:f>
        <x:v>1.012576777519725</x:v>
      </x:c>
      <x:c r="AE64" s="115" t="n">
        <x:f>MAX(AE63,AD64)</x:f>
        <x:v>1.0214894045233067</x:v>
      </x:c>
      <x:c r="AF64" s="114" t="n">
        <x:f>AD64/AE64-1</x:f>
        <x:v>-0.008725129173259516</x:v>
      </x:c>
      <x:c r="AG64" s="114" t="n">
        <x:f>AD64/AD63-1</x:f>
        <x:v>0.003216027902685825</x:v>
      </x:c>
      <x:c r="AH64" s="111" t="n">
        <x:f>IF(OR(T64="年末+季度",T64="季度+动态",T64="季度",T64="动态"),A64,AH63)</x:f>
        <x:v>43832</x:v>
      </x:c>
      <x:c r="AI64" s="117" t="n">
        <x:f>YEAR(A64)</x:f>
        <x:v>2020</x:v>
      </x:c>
      <x:c r="AJ64" s="117" t="n">
        <x:f>MONTH(A64)</x:f>
        <x:v>2</x:v>
      </x:c>
      <x:c r="AK64" s="50" t="n">
        <x:f>IF(MONTH(A64)&lt;&gt;MONTH(A65),1,0)</x:f>
        <x:v>0</x:v>
      </x:c>
      <x:c r="AL64" s="115" t="n">
        <x:f>IF(AK63,AD63,AL63)</x:f>
        <x:v>1.0157767025956814</x:v>
      </x:c>
      <x:c r="AM64" s="116" t="str">
        <x:f>IF(AK64,AD64/AL64-1,"")</x:f>
      </x:c>
      <x:c r="AN64" s="115" t="n">
        <x:f>IF(AI64&lt;&gt;AI63,AD64,MAX(AN63,AD64))</x:f>
        <x:v>1.0214894045233067</x:v>
      </x:c>
      <x:c r="AO64" s="116" t="n">
        <x:f>AD64/AN64-1</x:f>
        <x:v>-0.008725129173259516</x:v>
      </x:c>
      <x:c r="AP64" s="112" t="n">
        <x:f>IFERROR(SUM(Z64:AC64)/AD64,0)</x:f>
        <x:v>1</x:v>
      </x:c>
      <x:c r="AQ64" s="50" t="b">
        <x:f>AND(B64&gt;0,C64&gt;0,D64&gt;0,E64&gt;0)</x:f>
        <x:v>1</x:v>
      </x:c>
      <x:c r="AR64" s="118" t="n">
        <x:f>EDATE(AR63,1)</x:f>
        <x:v>44378</x:v>
      </x:c>
      <x:c r="AS64" t="str">
        <x:f>TEXT(AR64,"yyyy-mm")</x:f>
        <x:v>2021-07</x:v>
      </x:c>
      <x:c r="AT64" s="112" t="n">
        <x:f>IF(AR64&gt;DATE(YEAR($A$1660),MONTH($A$1660),1),"",SUMIFS($AD$46:$AD$1660,$AI$46:$AI$1660,YEAR(AR64),$AJ$46:$AJ$1660,MONTH(AR64),$AK$46:$AK$1660,1))</x:f>
        <x:v>1.1697155324591455</x:v>
      </x:c>
    </x:row>
    <x:row r="65">
      <x:c r="A65" s="111" t="n">
        <x:f>'净值底稿'!A23</x:f>
        <x:v>43867</x:v>
      </x:c>
      <x:c r="B65" s="113" t="n">
        <x:f>'净值底稿'!F23</x:f>
        <x:v>1.1150578638360276</x:v>
      </x:c>
      <x:c r="C65" s="113" t="n">
        <x:f>'净值底稿'!O23</x:f>
        <x:v>0.9868398250070911</x:v>
      </x:c>
      <x:c r="D65" s="113" t="n">
        <x:f>'净值底稿'!P23</x:f>
        <x:v>1.4183</x:v>
      </x:c>
      <x:c r="E65" s="113" t="n">
        <x:f>'净值底稿'!Q23</x:f>
        <x:v>1.2773</x:v>
      </x:c>
      <x:c r="F65" s="114" t="n">
        <x:f>IFERROR(B65/B64-1,0)</x:f>
        <x:v>0.030723266841471197</x:v>
      </x:c>
      <x:c r="G65" s="114" t="n">
        <x:f>IFERROR(C65/C64-1,0)</x:f>
        <x:v>0.02596552266098029</x:v>
      </x:c>
      <x:c r="H65" s="114" t="n">
        <x:f>IFERROR(D65/D64-1,0)</x:f>
        <x:v>0.00028210734184352937</x:v>
      </x:c>
      <x:c r="I65" s="114" t="n">
        <x:f>IFERROR(E65/E64-1,0)</x:f>
        <x:v>-0.006533405926732461</x:v>
      </x:c>
      <x:c r="J65" s="115" t="n">
        <x:f>Z64*(1+F65)</x:f>
        <x:v>0.1111757945784845</x:v>
      </x:c>
      <x:c r="K65" s="115" t="n">
        <x:f>AA64*(1+G65)</x:f>
        <x:v>0.09695953762858446</x:v>
      </x:c>
      <x:c r="L65" s="115" t="n">
        <x:f>AB64*(1+H65)</x:f>
        <x:v>0.7590151625119359</x:v>
      </x:c>
      <x:c r="M65" s="115" t="n">
        <x:f>AC64*(1+I65)</x:f>
        <x:v>0.05107223538369118</x:v>
      </x:c>
      <x:c r="N65" s="115" t="n">
        <x:f>SUM(J65:M65)</x:f>
        <x:v>1.018222730102696</x:v>
      </x:c>
      <x:c r="O65" s="116" t="n">
        <x:f>IFERROR((J65+K65)/N65,0)</x:f>
        <x:v>0.20441041635956883</x:v>
      </x:c>
      <x:c r="P65" s="50" t="b">
        <x:f>AND(MONTH(A65)=12,OR(A66="",YEAR(A65)&lt;&gt;YEAR(A66)))</x:f>
        <x:v>0</x:v>
      </x:c>
      <x:c r="Q65" s="50" t="b">
        <x:f>AND(MOD(MONTH(A65),3)=0,OR(A66="",MONTH(A65)&lt;&gt;MONTH(A66)))</x:f>
        <x:v>0</x:v>
      </x:c>
      <x:c r="R65" s="50" t="b">
        <x:f>OR(O65&gt;$E$7,O65&lt;$E$6)</x:f>
        <x:v>0</x:v>
      </x:c>
      <x:c r="S65" s="50" t="b">
        <x:f>AND(OR(P65,Q65,R65),A65-AH64&gt;$E$8)</x:f>
        <x:v>0</x:v>
      </x:c>
      <x:c r="T65" s="50" t="str">
        <x:f>IF(NOT(OR(P65,Q65,R65)),"不调",IF(NOT(S65),"间隔规则跳过",IF(P65,"年末+季度",IF(AND(Q65,R65),"季度+动态",IF(Q65,"季度","动态")))))</x:f>
        <x:v>不调</x:v>
      </x:c>
      <x:c r="U65" s="115" t="n">
        <x:f>IF(OR(T65="年末+季度",T65="季度+动态"),N65*$E$5/2,IF(T65="季度",(J65+K65)/2,IF(T65="动态",N65*$E$5*IF(J65+K65=0,0.5,J65/(J65+K65)),J65)))</x:f>
        <x:v>0.1111757945784845</x:v>
      </x:c>
      <x:c r="V65" s="115" t="n">
        <x:f>IF(OR(T65="年末+季度",T65="季度+动态"),N65*$E$5/2,IF(T65="季度",(J65+K65)/2,IF(T65="动态",N65*$E$5*IF(J65+K65=0,0.5,K65/(J65+K65)),K65)))</x:f>
        <x:v>0.09695953762858446</x:v>
      </x:c>
      <x:c r="W65" s="115" t="n">
        <x:f>IF(OR(T65="年末+季度",T65="季度+动态",T65="动态"),N65*(1-$E$5)*IF(L65+M65=0,$B$7/($B$7+$B$8),L65/(L65+M65)),L65)</x:f>
        <x:v>0.7590151625119359</x:v>
      </x:c>
      <x:c r="X65" s="115" t="n">
        <x:f>IF(OR(T65="年末+季度",T65="季度+动态",T65="动态"),N65*(1-$E$5)*IF(L65+M65=0,$B$8/($B$7+$B$8),M65/(L65+M65)),M65)</x:f>
        <x:v>0.05107223538369118</x:v>
      </x:c>
      <x:c r="Y65" s="115" t="n">
        <x:f>POWER(1-$H$5,(A65-A64)/$H$8)</x:f>
        <x:v>0.9999862671029998</x:v>
      </x:c>
      <x:c r="Z65" s="115" t="n">
        <x:f>U65*Y65</x:f>
        <x:v>0.11117426781274864</x:v>
      </x:c>
      <x:c r="AA65" s="115" t="n">
        <x:f>V65*Y65</x:f>
        <x:v>0.09695820609324102</x:v>
      </x:c>
      <x:c r="AB65" s="115" t="n">
        <x:f>W65*Y65</x:f>
        <x:v>0.7590047390348875</x:v>
      </x:c>
      <x:c r="AC65" s="115" t="n">
        <x:f>X65*Y65</x:f>
        <x:v>0.05107153401394308</x:v>
      </x:c>
      <x:c r="AD65" s="115" t="n">
        <x:f>SUM(Z65:AC65)</x:f>
        <x:v>1.0182087469548202</x:v>
      </x:c>
      <x:c r="AE65" s="115" t="n">
        <x:f>MAX(AE64,AD65)</x:f>
        <x:v>1.0214894045233067</x:v>
      </x:c>
      <x:c r="AF65" s="114" t="n">
        <x:f>AD65/AE65-1</x:f>
        <x:v>-0.0032116413092091456</x:v>
      </x:c>
      <x:c r="AG65" s="114" t="n">
        <x:f>AD65/AD64-1</x:f>
        <x:v>0.005562017182430878</x:v>
      </x:c>
      <x:c r="AH65" s="111" t="n">
        <x:f>IF(OR(T65="年末+季度",T65="季度+动态",T65="季度",T65="动态"),A65,AH64)</x:f>
        <x:v>43832</x:v>
      </x:c>
      <x:c r="AI65" s="117" t="n">
        <x:f>YEAR(A65)</x:f>
        <x:v>2020</x:v>
      </x:c>
      <x:c r="AJ65" s="117" t="n">
        <x:f>MONTH(A65)</x:f>
        <x:v>2</x:v>
      </x:c>
      <x:c r="AK65" s="50" t="n">
        <x:f>IF(MONTH(A65)&lt;&gt;MONTH(A66),1,0)</x:f>
        <x:v>0</x:v>
      </x:c>
      <x:c r="AL65" s="115" t="n">
        <x:f>IF(AK64,AD64,AL64)</x:f>
        <x:v>1.0157767025956814</x:v>
      </x:c>
      <x:c r="AM65" s="116" t="str">
        <x:f>IF(AK65,AD65/AL65-1,"")</x:f>
      </x:c>
      <x:c r="AN65" s="115" t="n">
        <x:f>IF(AI65&lt;&gt;AI64,AD65,MAX(AN64,AD65))</x:f>
        <x:v>1.0214894045233067</x:v>
      </x:c>
      <x:c r="AO65" s="116" t="n">
        <x:f>AD65/AN65-1</x:f>
        <x:v>-0.0032116413092091456</x:v>
      </x:c>
      <x:c r="AP65" s="112" t="n">
        <x:f>IFERROR(SUM(Z65:AC65)/AD65,0)</x:f>
        <x:v>1</x:v>
      </x:c>
      <x:c r="AQ65" s="50" t="b">
        <x:f>AND(B65&gt;0,C65&gt;0,D65&gt;0,E65&gt;0)</x:f>
        <x:v>1</x:v>
      </x:c>
      <x:c r="AR65" s="118" t="n">
        <x:f>EDATE(AR64,1)</x:f>
        <x:v>44409</x:v>
      </x:c>
      <x:c r="AS65" t="str">
        <x:f>TEXT(AR65,"yyyy-mm")</x:f>
        <x:v>2021-08</x:v>
      </x:c>
      <x:c r="AT65" s="112" t="n">
        <x:f>IF(AR65&gt;DATE(YEAR($A$1660),MONTH($A$1660),1),"",SUMIFS($AD$46:$AD$1660,$AI$46:$AI$1660,YEAR(AR65),$AJ$46:$AJ$1660,MONTH(AR65),$AK$46:$AK$1660,1))</x:f>
        <x:v>1.1840153667051654</x:v>
      </x:c>
    </x:row>
    <x:row r="66">
      <x:c r="A66" s="111" t="n">
        <x:f>'净值底稿'!A24</x:f>
        <x:v>43868</x:v>
      </x:c>
      <x:c r="B66" s="113" t="n">
        <x:f>'净值底稿'!F24</x:f>
        <x:v>1.1333016396014526</x:v>
      </x:c>
      <x:c r="C66" s="113" t="n">
        <x:f>'净值底稿'!O24</x:f>
        <x:v>0.9953096726363787</x:v>
      </x:c>
      <x:c r="D66" s="113" t="n">
        <x:f>'净值底稿'!P24</x:f>
        <x:v>1.4197</x:v>
      </x:c>
      <x:c r="E66" s="113" t="n">
        <x:f>'净值底稿'!Q24</x:f>
        <x:v>1.286</x:v>
      </x:c>
      <x:c r="F66" s="114" t="n">
        <x:f>IFERROR(B66/B65-1,0)</x:f>
        <x:v>0.016361281649243553</x:v>
      </x:c>
      <x:c r="G66" s="114" t="n">
        <x:f>IFERROR(C66/C65-1,0)</x:f>
        <x:v>0.008582798762936772</x:v>
      </x:c>
      <x:c r="H66" s="114" t="n">
        <x:f>IFERROR(D66/D65-1,0)</x:f>
        <x:v>0.000987097229077083</x:v>
      </x:c>
      <x:c r="I66" s="114" t="n">
        <x:f>IFERROR(E66/E65-1,0)</x:f>
        <x:v>0.0068112424645736525</x:v>
      </x:c>
      <x:c r="J66" s="115" t="n">
        <x:f>Z65*(1+F66)</x:f>
        <x:v>0.11299322132058146</x:v>
      </x:c>
      <x:c r="K66" s="115" t="n">
        <x:f>AA65*(1+G66)</x:f>
        <x:v>0.09779037886455466</x:v>
      </x:c>
      <x:c r="L66" s="115" t="n">
        <x:f>AB65*(1+H66)</x:f>
        <x:v>0.7597539505096452</x:v>
      </x:c>
      <x:c r="M66" s="115" t="n">
        <x:f>AC65*(1+I66)</x:f>
        <x:v>0.051419394615149765</x:v>
      </x:c>
      <x:c r="N66" s="115" t="n">
        <x:f>SUM(J66:M66)</x:f>
        <x:v>1.021956945309931</x:v>
      </x:c>
      <x:c r="O66" s="116" t="n">
        <x:f>IFERROR((J66+K66)/N66,0)</x:f>
        <x:v>0.20625487321406805</x:v>
      </x:c>
      <x:c r="P66" s="50" t="b">
        <x:f>AND(MONTH(A66)=12,OR(A67="",YEAR(A66)&lt;&gt;YEAR(A67)))</x:f>
        <x:v>0</x:v>
      </x:c>
      <x:c r="Q66" s="50" t="b">
        <x:f>AND(MOD(MONTH(A66),3)=0,OR(A67="",MONTH(A66)&lt;&gt;MONTH(A67)))</x:f>
        <x:v>0</x:v>
      </x:c>
      <x:c r="R66" s="50" t="b">
        <x:f>OR(O66&gt;$E$7,O66&lt;$E$6)</x:f>
        <x:v>0</x:v>
      </x:c>
      <x:c r="S66" s="50" t="b">
        <x:f>AND(OR(P66,Q66,R66),A66-AH65&gt;$E$8)</x:f>
        <x:v>0</x:v>
      </x:c>
      <x:c r="T66" s="50" t="str">
        <x:f>IF(NOT(OR(P66,Q66,R66)),"不调",IF(NOT(S66),"间隔规则跳过",IF(P66,"年末+季度",IF(AND(Q66,R66),"季度+动态",IF(Q66,"季度","动态")))))</x:f>
        <x:v>不调</x:v>
      </x:c>
      <x:c r="U66" s="115" t="n">
        <x:f>IF(OR(T66="年末+季度",T66="季度+动态"),N66*$E$5/2,IF(T66="季度",(J66+K66)/2,IF(T66="动态",N66*$E$5*IF(J66+K66=0,0.5,J66/(J66+K66)),J66)))</x:f>
        <x:v>0.11299322132058146</x:v>
      </x:c>
      <x:c r="V66" s="115" t="n">
        <x:f>IF(OR(T66="年末+季度",T66="季度+动态"),N66*$E$5/2,IF(T66="季度",(J66+K66)/2,IF(T66="动态",N66*$E$5*IF(J66+K66=0,0.5,K66/(J66+K66)),K66)))</x:f>
        <x:v>0.09779037886455466</x:v>
      </x:c>
      <x:c r="W66" s="115" t="n">
        <x:f>IF(OR(T66="年末+季度",T66="季度+动态",T66="动态"),N66*(1-$E$5)*IF(L66+M66=0,$B$7/($B$7+$B$8),L66/(L66+M66)),L66)</x:f>
        <x:v>0.7597539505096452</x:v>
      </x:c>
      <x:c r="X66" s="115" t="n">
        <x:f>IF(OR(T66="年末+季度",T66="季度+动态",T66="动态"),N66*(1-$E$5)*IF(L66+M66=0,$B$8/($B$7+$B$8),M66/(L66+M66)),M66)</x:f>
        <x:v>0.051419394615149765</x:v>
      </x:c>
      <x:c r="Y66" s="115" t="n">
        <x:f>POWER(1-$H$5,(A66-A65)/$H$8)</x:f>
        <x:v>0.9999862671029998</x:v>
      </x:c>
      <x:c r="Z66" s="115" t="n">
        <x:f>U66*Y66</x:f>
        <x:v>0.11299166959631134</x:v>
      </x:c>
      <x:c r="AA66" s="115" t="n">
        <x:f>V66*Y66</x:f>
        <x:v>0.0977890359193541</x:v>
      </x:c>
      <x:c r="AB66" s="115" t="n">
        <x:f>W66*Y66</x:f>
        <x:v>0.7597435168868973</x:v>
      </x:c>
      <x:c r="AC66" s="115" t="n">
        <x:f>X66*Y66</x:f>
        <x:v>0.0514186884778997</x:v>
      </x:c>
      <x:c r="AD66" s="115" t="n">
        <x:f>SUM(Z66:AC66)</x:f>
        <x:v>1.0219429108804625</x:v>
      </x:c>
      <x:c r="AE66" s="115" t="n">
        <x:f>MAX(AE65,AD66)</x:f>
        <x:v>1.0219429108804625</x:v>
      </x:c>
      <x:c r="AF66" s="114" t="n">
        <x:f>AD66/AE66-1</x:f>
        <x:v>0</x:v>
      </x:c>
      <x:c r="AG66" s="114" t="n">
        <x:f>AD66/AD65-1</x:f>
        <x:v>0.003667385432319481</x:v>
      </x:c>
      <x:c r="AH66" s="111" t="n">
        <x:f>IF(OR(T66="年末+季度",T66="季度+动态",T66="季度",T66="动态"),A66,AH65)</x:f>
        <x:v>43832</x:v>
      </x:c>
      <x:c r="AI66" s="117" t="n">
        <x:f>YEAR(A66)</x:f>
        <x:v>2020</x:v>
      </x:c>
      <x:c r="AJ66" s="117" t="n">
        <x:f>MONTH(A66)</x:f>
        <x:v>2</x:v>
      </x:c>
      <x:c r="AK66" s="50" t="n">
        <x:f>IF(MONTH(A66)&lt;&gt;MONTH(A67),1,0)</x:f>
        <x:v>0</x:v>
      </x:c>
      <x:c r="AL66" s="115" t="n">
        <x:f>IF(AK65,AD65,AL65)</x:f>
        <x:v>1.0157767025956814</x:v>
      </x:c>
      <x:c r="AM66" s="116" t="str">
        <x:f>IF(AK66,AD66/AL66-1,"")</x:f>
      </x:c>
      <x:c r="AN66" s="115" t="n">
        <x:f>IF(AI66&lt;&gt;AI65,AD66,MAX(AN65,AD66))</x:f>
        <x:v>1.0219429108804625</x:v>
      </x:c>
      <x:c r="AO66" s="116" t="n">
        <x:f>AD66/AN66-1</x:f>
        <x:v>0</x:v>
      </x:c>
      <x:c r="AP66" s="112" t="n">
        <x:f>IFERROR(SUM(Z66:AC66)/AD66,0)</x:f>
        <x:v>1</x:v>
      </x:c>
      <x:c r="AQ66" s="50" t="b">
        <x:f>AND(B66&gt;0,C66&gt;0,D66&gt;0,E66&gt;0)</x:f>
        <x:v>1</x:v>
      </x:c>
      <x:c r="AR66" s="118" t="n">
        <x:f>EDATE(AR65,1)</x:f>
        <x:v>44440</x:v>
      </x:c>
      <x:c r="AS66" t="str">
        <x:f>TEXT(AR66,"yyyy-mm")</x:f>
        <x:v>2021-09</x:v>
      </x:c>
      <x:c r="AT66" s="112" t="n">
        <x:f>IF(AR66&gt;DATE(YEAR($A$1660),MONTH($A$1660),1),"",SUMIFS($AD$46:$AD$1660,$AI$46:$AI$1660,YEAR(AR66),$AJ$46:$AJ$1660,MONTH(AR66),$AK$46:$AK$1660,1))</x:f>
        <x:v>1.1667796432352053</x:v>
      </x:c>
    </x:row>
    <x:row r="67">
      <x:c r="A67" s="111" t="n">
        <x:f>'净值底稿'!A25</x:f>
        <x:v>43871</x:v>
      </x:c>
      <x:c r="B67" s="113" t="n">
        <x:f>'净值底稿'!F25</x:f>
        <x:v>1.1331405036261175</x:v>
      </x:c>
      <x:c r="C67" s="113" t="n">
        <x:f>'净值底稿'!O25</x:f>
        <x:v>1.0066483261248744</x:v>
      </x:c>
      <x:c r="D67" s="113" t="n">
        <x:f>'净值底稿'!P25</x:f>
        <x:v>1.4209</x:v>
      </x:c>
      <x:c r="E67" s="113" t="n">
        <x:f>'净值底稿'!Q25</x:f>
        <x:v>1.2905</x:v>
      </x:c>
      <x:c r="F67" s="114" t="n">
        <x:f>IFERROR(B67/B66-1,0)</x:f>
        <x:v>-0.00014218277791577805</x:v>
      </x:c>
      <x:c r="G67" s="114" t="n">
        <x:f>IFERROR(C67/C66-1,0)</x:f>
        <x:v>0.011392086101667198</x:v>
      </x:c>
      <x:c r="H67" s="114" t="n">
        <x:f>IFERROR(D67/D66-1,0)</x:f>
        <x:v>0.000845248996266923</x:v>
      </x:c>
      <x:c r="I67" s="114" t="n">
        <x:f>IFERROR(E67/E66-1,0)</x:f>
        <x:v>0.003499222395023205</x:v>
      </x:c>
      <x:c r="J67" s="115" t="n">
        <x:f>Z66*(1+F67)</x:f>
        <x:v>0.11297560412684679</x:v>
      </x:c>
      <x:c r="K67" s="115" t="n">
        <x:f>AA66*(1+G67)</x:f>
        <x:v>0.09890305703634641</x:v>
      </x:c>
      <x:c r="L67" s="115" t="n">
        <x:f>AB66*(1+H67)</x:f>
        <x:v>0.7603856893319663</x:v>
      </x:c>
      <x:c r="M67" s="115" t="n">
        <x:f>AC66*(1+I67)</x:f>
        <x:v>0.05159861390414429</x:v>
      </x:c>
      <x:c r="N67" s="115" t="n">
        <x:f>SUM(J67:M67)</x:f>
        <x:v>1.0238629643993038</x:v>
      </x:c>
      <x:c r="O67" s="116" t="n">
        <x:f>IFERROR((J67+K67)/N67,0)</x:f>
        <x:v>0.20694044860534783</x:v>
      </x:c>
      <x:c r="P67" s="50" t="b">
        <x:f>AND(MONTH(A67)=12,OR(A68="",YEAR(A67)&lt;&gt;YEAR(A68)))</x:f>
        <x:v>0</x:v>
      </x:c>
      <x:c r="Q67" s="50" t="b">
        <x:f>AND(MOD(MONTH(A67),3)=0,OR(A68="",MONTH(A67)&lt;&gt;MONTH(A68)))</x:f>
        <x:v>0</x:v>
      </x:c>
      <x:c r="R67" s="50" t="b">
        <x:f>OR(O67&gt;$E$7,O67&lt;$E$6)</x:f>
        <x:v>0</x:v>
      </x:c>
      <x:c r="S67" s="50" t="b">
        <x:f>AND(OR(P67,Q67,R67),A67-AH66&gt;$E$8)</x:f>
        <x:v>0</x:v>
      </x:c>
      <x:c r="T67" s="50" t="str">
        <x:f>IF(NOT(OR(P67,Q67,R67)),"不调",IF(NOT(S67),"间隔规则跳过",IF(P67,"年末+季度",IF(AND(Q67,R67),"季度+动态",IF(Q67,"季度","动态")))))</x:f>
        <x:v>不调</x:v>
      </x:c>
      <x:c r="U67" s="115" t="n">
        <x:f>IF(OR(T67="年末+季度",T67="季度+动态"),N67*$E$5/2,IF(T67="季度",(J67+K67)/2,IF(T67="动态",N67*$E$5*IF(J67+K67=0,0.5,J67/(J67+K67)),J67)))</x:f>
        <x:v>0.11297560412684679</x:v>
      </x:c>
      <x:c r="V67" s="115" t="n">
        <x:f>IF(OR(T67="年末+季度",T67="季度+动态"),N67*$E$5/2,IF(T67="季度",(J67+K67)/2,IF(T67="动态",N67*$E$5*IF(J67+K67=0,0.5,K67/(J67+K67)),K67)))</x:f>
        <x:v>0.09890305703634641</x:v>
      </x:c>
      <x:c r="W67" s="115" t="n">
        <x:f>IF(OR(T67="年末+季度",T67="季度+动态",T67="动态"),N67*(1-$E$5)*IF(L67+M67=0,$B$7/($B$7+$B$8),L67/(L67+M67)),L67)</x:f>
        <x:v>0.7603856893319663</x:v>
      </x:c>
      <x:c r="X67" s="115" t="n">
        <x:f>IF(OR(T67="年末+季度",T67="季度+动态",T67="动态"),N67*(1-$E$5)*IF(L67+M67=0,$B$8/($B$7+$B$8),M67/(L67+M67)),M67)</x:f>
        <x:v>0.05159861390414429</x:v>
      </x:c>
      <x:c r="Y67" s="115" t="n">
        <x:f>POWER(1-$H$5,(A67-A66)/$H$8)</x:f>
        <x:v>0.9999588018747739</x:v>
      </x:c>
      <x:c r="Z67" s="115" t="n">
        <x:f>U67*Y67</x:f>
        <x:v>0.11297094974376048</x:v>
      </x:c>
      <x:c r="AA67" s="115" t="n">
        <x:f>V67*Y67</x:f>
        <x:v>0.09889898241581739</x:v>
      </x:c>
      <x:c r="AB67" s="115" t="n">
        <x:f>W67*Y67</x:f>
        <x:v>0.7603543628671171</x:v>
      </x:c>
      <x:c r="AC67" s="115" t="n">
        <x:f>X67*Y67</x:f>
        <x:v>0.05159648813798717</x:v>
      </x:c>
      <x:c r="AD67" s="115" t="n">
        <x:f>SUM(Z67:AC67)</x:f>
        <x:v>1.0238207831646822</x:v>
      </x:c>
      <x:c r="AE67" s="115" t="n">
        <x:f>MAX(AE66,AD67)</x:f>
        <x:v>1.0238207831646822</x:v>
      </x:c>
      <x:c r="AF67" s="114" t="n">
        <x:f>AD67/AE67-1</x:f>
        <x:v>0</x:v>
      </x:c>
      <x:c r="AG67" s="114" t="n">
        <x:f>AD67/AD66-1</x:f>
        <x:v>0.0018375510649628612</x:v>
      </x:c>
      <x:c r="AH67" s="111" t="n">
        <x:f>IF(OR(T67="年末+季度",T67="季度+动态",T67="季度",T67="动态"),A67,AH66)</x:f>
        <x:v>43832</x:v>
      </x:c>
      <x:c r="AI67" s="117" t="n">
        <x:f>YEAR(A67)</x:f>
        <x:v>2020</x:v>
      </x:c>
      <x:c r="AJ67" s="117" t="n">
        <x:f>MONTH(A67)</x:f>
        <x:v>2</x:v>
      </x:c>
      <x:c r="AK67" s="50" t="n">
        <x:f>IF(MONTH(A67)&lt;&gt;MONTH(A68),1,0)</x:f>
        <x:v>0</x:v>
      </x:c>
      <x:c r="AL67" s="115" t="n">
        <x:f>IF(AK66,AD66,AL66)</x:f>
        <x:v>1.0157767025956814</x:v>
      </x:c>
      <x:c r="AM67" s="116" t="str">
        <x:f>IF(AK67,AD67/AL67-1,"")</x:f>
      </x:c>
      <x:c r="AN67" s="115" t="n">
        <x:f>IF(AI67&lt;&gt;AI66,AD67,MAX(AN66,AD67))</x:f>
        <x:v>1.0238207831646822</x:v>
      </x:c>
      <x:c r="AO67" s="116" t="n">
        <x:f>AD67/AN67-1</x:f>
        <x:v>0</x:v>
      </x:c>
      <x:c r="AP67" s="112" t="n">
        <x:f>IFERROR(SUM(Z67:AC67)/AD67,0)</x:f>
        <x:v>1</x:v>
      </x:c>
      <x:c r="AQ67" s="50" t="b">
        <x:f>AND(B67&gt;0,C67&gt;0,D67&gt;0,E67&gt;0)</x:f>
        <x:v>1</x:v>
      </x:c>
      <x:c r="AR67" s="118" t="n">
        <x:f>EDATE(AR66,1)</x:f>
        <x:v>44470</x:v>
      </x:c>
      <x:c r="AS67" t="str">
        <x:f>TEXT(AR67,"yyyy-mm")</x:f>
        <x:v>2021-10</x:v>
      </x:c>
      <x:c r="AT67" s="112" t="n">
        <x:f>IF(AR67&gt;DATE(YEAR($A$1660),MONTH($A$1660),1),"",SUMIFS($AD$46:$AD$1660,$AI$46:$AI$1660,YEAR(AR67),$AJ$46:$AJ$1660,MONTH(AR67),$AK$46:$AK$1660,1))</x:f>
        <x:v>1.1707123600114873</x:v>
      </x:c>
    </x:row>
    <x:row r="68">
      <x:c r="A68" s="111" t="n">
        <x:f>'净值底稿'!A26</x:f>
        <x:v>43872</x:v>
      </x:c>
      <x:c r="B68" s="113" t="n">
        <x:f>'净值底稿'!F26</x:f>
        <x:v>1.1413586933310076</x:v>
      </x:c>
      <x:c r="C68" s="113" t="n">
        <x:f>'净值底稿'!O26</x:f>
        <x:v>1.0060044350993183</x:v>
      </x:c>
      <x:c r="D68" s="113" t="n">
        <x:f>'净值底稿'!P26</x:f>
        <x:v>1.4201</x:v>
      </x:c>
      <x:c r="E68" s="113" t="n">
        <x:f>'净值底稿'!Q26</x:f>
        <x:v>1.2884</x:v>
      </x:c>
      <x:c r="F68" s="114" t="n">
        <x:f>IFERROR(B68/B67-1,0)</x:f>
        <x:v>0.00725257783883948</x:v>
      </x:c>
      <x:c r="G68" s="114" t="n">
        <x:f>IFERROR(C68/C67-1,0)</x:f>
        <x:v>-0.0006396385002047644</x:v>
      </x:c>
      <x:c r="H68" s="114" t="n">
        <x:f>IFERROR(D68/D67-1,0)</x:f>
        <x:v>-0.0005630234358505737</x:v>
      </x:c>
      <x:c r="I68" s="114" t="n">
        <x:f>IFERROR(E68/E67-1,0)</x:f>
        <x:v>-0.0016272762495156412</x:v>
      </x:c>
      <x:c r="J68" s="115" t="n">
        <x:f>Z67*(1+F68)</x:f>
        <x:v>0.11379028035030474</x:v>
      </x:c>
      <x:c r="K68" s="115" t="n">
        <x:f>AA67*(1+G68)</x:f>
        <x:v>0.09883572281903316</x:v>
      </x:c>
      <x:c r="L68" s="115" t="n">
        <x:f>AB67*(1+H68)</x:f>
        <x:v>0.7599262655412717</x:v>
      </x:c>
      <x:c r="M68" s="115" t="n">
        <x:f>AC67*(1+I68)</x:f>
        <x:v>0.05151252639828181</x:v>
      </x:c>
      <x:c r="N68" s="115" t="n">
        <x:f>SUM(J68:M68)</x:f>
        <x:v>1.0240647951088915</x:v>
      </x:c>
      <x:c r="O68" s="116" t="n">
        <x:f>IFERROR((J68+K68)/N68,0)</x:f>
        <x:v>0.20762944316109294</x:v>
      </x:c>
      <x:c r="P68" s="50" t="b">
        <x:f>AND(MONTH(A68)=12,OR(A69="",YEAR(A68)&lt;&gt;YEAR(A69)))</x:f>
        <x:v>0</x:v>
      </x:c>
      <x:c r="Q68" s="50" t="b">
        <x:f>AND(MOD(MONTH(A68),3)=0,OR(A69="",MONTH(A68)&lt;&gt;MONTH(A69)))</x:f>
        <x:v>0</x:v>
      </x:c>
      <x:c r="R68" s="50" t="b">
        <x:f>OR(O68&gt;$E$7,O68&lt;$E$6)</x:f>
        <x:v>0</x:v>
      </x:c>
      <x:c r="S68" s="50" t="b">
        <x:f>AND(OR(P68,Q68,R68),A68-AH67&gt;$E$8)</x:f>
        <x:v>0</x:v>
      </x:c>
      <x:c r="T68" s="50" t="str">
        <x:f>IF(NOT(OR(P68,Q68,R68)),"不调",IF(NOT(S68),"间隔规则跳过",IF(P68,"年末+季度",IF(AND(Q68,R68),"季度+动态",IF(Q68,"季度","动态")))))</x:f>
        <x:v>不调</x:v>
      </x:c>
      <x:c r="U68" s="115" t="n">
        <x:f>IF(OR(T68="年末+季度",T68="季度+动态"),N68*$E$5/2,IF(T68="季度",(J68+K68)/2,IF(T68="动态",N68*$E$5*IF(J68+K68=0,0.5,J68/(J68+K68)),J68)))</x:f>
        <x:v>0.11379028035030474</x:v>
      </x:c>
      <x:c r="V68" s="115" t="n">
        <x:f>IF(OR(T68="年末+季度",T68="季度+动态"),N68*$E$5/2,IF(T68="季度",(J68+K68)/2,IF(T68="动态",N68*$E$5*IF(J68+K68=0,0.5,K68/(J68+K68)),K68)))</x:f>
        <x:v>0.09883572281903316</x:v>
      </x:c>
      <x:c r="W68" s="115" t="n">
        <x:f>IF(OR(T68="年末+季度",T68="季度+动态",T68="动态"),N68*(1-$E$5)*IF(L68+M68=0,$B$7/($B$7+$B$8),L68/(L68+M68)),L68)</x:f>
        <x:v>0.7599262655412717</x:v>
      </x:c>
      <x:c r="X68" s="115" t="n">
        <x:f>IF(OR(T68="年末+季度",T68="季度+动态",T68="动态"),N68*(1-$E$5)*IF(L68+M68=0,$B$8/($B$7+$B$8),M68/(L68+M68)),M68)</x:f>
        <x:v>0.05151252639828181</x:v>
      </x:c>
      <x:c r="Y68" s="115" t="n">
        <x:f>POWER(1-$H$5,(A68-A67)/$H$8)</x:f>
        <x:v>0.9999862671029998</x:v>
      </x:c>
      <x:c r="Z68" s="115" t="n">
        <x:f>U68*Y68</x:f>
        <x:v>0.11378871768010505</x:v>
      </x:c>
      <x:c r="AA68" s="115" t="n">
        <x:f>V68*Y68</x:f>
        <x:v>0.09883436551823174</x:v>
      </x:c>
      <x:c r="AB68" s="115" t="n">
        <x:f>W68*Y68</x:f>
        <x:v>0.7599158295521393</x:v>
      </x:c>
      <x:c r="AC68" s="115" t="n">
        <x:f>X68*Y68</x:f>
        <x:v>0.051511818982062564</x:v>
      </x:c>
      <x:c r="AD68" s="115" t="n">
        <x:f>SUM(Z68:AC68)</x:f>
        <x:v>1.0240507317325387</x:v>
      </x:c>
      <x:c r="AE68" s="115" t="n">
        <x:f>MAX(AE67,AD68)</x:f>
        <x:v>1.0240507317325387</x:v>
      </x:c>
      <x:c r="AF68" s="114" t="n">
        <x:f>AD68/AE68-1</x:f>
        <x:v>0</x:v>
      </x:c>
      <x:c r="AG68" s="114" t="n">
        <x:f>AD68/AD67-1</x:f>
        <x:v>0.00022459845671995993</x:v>
      </x:c>
      <x:c r="AH68" s="111" t="n">
        <x:f>IF(OR(T68="年末+季度",T68="季度+动态",T68="季度",T68="动态"),A68,AH67)</x:f>
        <x:v>43832</x:v>
      </x:c>
      <x:c r="AI68" s="117" t="n">
        <x:f>YEAR(A68)</x:f>
        <x:v>2020</x:v>
      </x:c>
      <x:c r="AJ68" s="117" t="n">
        <x:f>MONTH(A68)</x:f>
        <x:v>2</x:v>
      </x:c>
      <x:c r="AK68" s="50" t="n">
        <x:f>IF(MONTH(A68)&lt;&gt;MONTH(A69),1,0)</x:f>
        <x:v>0</x:v>
      </x:c>
      <x:c r="AL68" s="115" t="n">
        <x:f>IF(AK67,AD67,AL67)</x:f>
        <x:v>1.0157767025956814</x:v>
      </x:c>
      <x:c r="AM68" s="116" t="str">
        <x:f>IF(AK68,AD68/AL68-1,"")</x:f>
      </x:c>
      <x:c r="AN68" s="115" t="n">
        <x:f>IF(AI68&lt;&gt;AI67,AD68,MAX(AN67,AD68))</x:f>
        <x:v>1.0240507317325387</x:v>
      </x:c>
      <x:c r="AO68" s="116" t="n">
        <x:f>AD68/AN68-1</x:f>
        <x:v>0</x:v>
      </x:c>
      <x:c r="AP68" s="112" t="n">
        <x:f>IFERROR(SUM(Z68:AC68)/AD68,0)</x:f>
        <x:v>1</x:v>
      </x:c>
      <x:c r="AQ68" s="50" t="b">
        <x:f>AND(B68&gt;0,C68&gt;0,D68&gt;0,E68&gt;0)</x:f>
        <x:v>1</x:v>
      </x:c>
      <x:c r="AR68" s="118" t="n">
        <x:f>EDATE(AR67,1)</x:f>
        <x:v>44501</x:v>
      </x:c>
      <x:c r="AS68" t="str">
        <x:f>TEXT(AR68,"yyyy-mm")</x:f>
        <x:v>2021-11</x:v>
      </x:c>
      <x:c r="AT68" s="112" t="n">
        <x:f>IF(AR68&gt;DATE(YEAR($A$1660),MONTH($A$1660),1),"",SUMIFS($AD$46:$AD$1660,$AI$46:$AI$1660,YEAR(AR68),$AJ$46:$AJ$1660,MONTH(AR68),$AK$46:$AK$1660,1))</x:f>
        <x:v>1.1884995813320167</x:v>
      </x:c>
    </x:row>
    <x:row r="69">
      <x:c r="A69" s="111" t="n">
        <x:f>'净值底稿'!A27</x:f>
        <x:v>43873</x:v>
      </x:c>
      <x:c r="B69" s="113" t="n">
        <x:f>'净值底稿'!F27</x:f>
        <x:v>1.165796735612755</x:v>
      </x:c>
      <x:c r="C69" s="113" t="n">
        <x:f>'净值底稿'!O27</x:f>
        <x:v>1.0223104825694842</x:v>
      </x:c>
      <x:c r="D69" s="113" t="n">
        <x:f>'净值底稿'!P27</x:f>
        <x:v>1.4206</x:v>
      </x:c>
      <x:c r="E69" s="113" t="n">
        <x:f>'净值底稿'!Q27</x:f>
        <x:v>1.2828</x:v>
      </x:c>
      <x:c r="F69" s="114" t="n">
        <x:f>IFERROR(B69/B68-1,0)</x:f>
        <x:v>0.021411360358964737</x:v>
      </x:c>
      <x:c r="G69" s="114" t="n">
        <x:f>IFERROR(C69/C68-1,0)</x:f>
        <x:v>0.016208723243408052</x:v>
      </x:c>
      <x:c r="H69" s="114" t="n">
        <x:f>IFERROR(D69/D68-1,0)</x:f>
        <x:v>0.00035208788113516576</x:v>
      </x:c>
      <x:c r="I69" s="114" t="n">
        <x:f>IFERROR(E69/E68-1,0)</x:f>
        <x:v>-0.00434647624961193</x:v>
      </x:c>
      <x:c r="J69" s="115" t="n">
        <x:f>Z68*(1+F69)</x:f>
        <x:v>0.11622508891913828</x:v>
      </x:c>
      <x:c r="K69" s="115" t="n">
        <x:f>AA68*(1+G69)</x:f>
        <x:v>0.1004363443958546</x:v>
      </x:c>
      <x:c r="L69" s="115" t="n">
        <x:f>AB68*(1+H69)</x:f>
        <x:v>0.7601833867064074</x:v>
      </x:c>
      <x:c r="M69" s="115" t="n">
        <x:f>AC68*(1+I69)</x:f>
        <x:v>0.05128792408428272</x:v>
      </x:c>
      <x:c r="N69" s="115" t="n">
        <x:f>SUM(J69:M69)</x:f>
        <x:v>1.028132744105683</x:v>
      </x:c>
      <x:c r="O69" s="116" t="n">
        <x:f>IFERROR((J69+K69)/N69,0)</x:f>
        <x:v>0.210732937509402</x:v>
      </x:c>
      <x:c r="P69" s="50" t="b">
        <x:f>AND(MONTH(A69)=12,OR(A70="",YEAR(A69)&lt;&gt;YEAR(A70)))</x:f>
        <x:v>0</x:v>
      </x:c>
      <x:c r="Q69" s="50" t="b">
        <x:f>AND(MOD(MONTH(A69),3)=0,OR(A70="",MONTH(A69)&lt;&gt;MONTH(A70)))</x:f>
        <x:v>0</x:v>
      </x:c>
      <x:c r="R69" s="50" t="b">
        <x:f>OR(O69&gt;$E$7,O69&lt;$E$6)</x:f>
        <x:v>0</x:v>
      </x:c>
      <x:c r="S69" s="50" t="b">
        <x:f>AND(OR(P69,Q69,R69),A69-AH68&gt;$E$8)</x:f>
        <x:v>0</x:v>
      </x:c>
      <x:c r="T69" s="50" t="str">
        <x:f>IF(NOT(OR(P69,Q69,R69)),"不调",IF(NOT(S69),"间隔规则跳过",IF(P69,"年末+季度",IF(AND(Q69,R69),"季度+动态",IF(Q69,"季度","动态")))))</x:f>
        <x:v>不调</x:v>
      </x:c>
      <x:c r="U69" s="115" t="n">
        <x:f>IF(OR(T69="年末+季度",T69="季度+动态"),N69*$E$5/2,IF(T69="季度",(J69+K69)/2,IF(T69="动态",N69*$E$5*IF(J69+K69=0,0.5,J69/(J69+K69)),J69)))</x:f>
        <x:v>0.11622508891913828</x:v>
      </x:c>
      <x:c r="V69" s="115" t="n">
        <x:f>IF(OR(T69="年末+季度",T69="季度+动态"),N69*$E$5/2,IF(T69="季度",(J69+K69)/2,IF(T69="动态",N69*$E$5*IF(J69+K69=0,0.5,K69/(J69+K69)),K69)))</x:f>
        <x:v>0.1004363443958546</x:v>
      </x:c>
      <x:c r="W69" s="115" t="n">
        <x:f>IF(OR(T69="年末+季度",T69="季度+动态",T69="动态"),N69*(1-$E$5)*IF(L69+M69=0,$B$7/($B$7+$B$8),L69/(L69+M69)),L69)</x:f>
        <x:v>0.7601833867064074</x:v>
      </x:c>
      <x:c r="X69" s="115" t="n">
        <x:f>IF(OR(T69="年末+季度",T69="季度+动态",T69="动态"),N69*(1-$E$5)*IF(L69+M69=0,$B$8/($B$7+$B$8),M69/(L69+M69)),M69)</x:f>
        <x:v>0.05128792408428272</x:v>
      </x:c>
      <x:c r="Y69" s="115" t="n">
        <x:f>POWER(1-$H$5,(A69-A68)/$H$8)</x:f>
        <x:v>0.9999862671029998</x:v>
      </x:c>
      <x:c r="Z69" s="115" t="n">
        <x:f>U69*Y69</x:f>
        <x:v>0.11622349281196331</x:v>
      </x:c>
      <x:c r="AA69" s="115" t="n">
        <x:f>V69*Y69</x:f>
        <x:v>0.10043496511388193</x:v>
      </x:c>
      <x:c r="AB69" s="115" t="n">
        <x:f>W69*Y69</x:f>
        <x:v>0.7601729471862565</x:v>
      </x:c>
      <x:c r="AC69" s="115" t="n">
        <x:f>X69*Y69</x:f>
        <x:v>0.051287219752503915</x:v>
      </x:c>
      <x:c r="AD69" s="115" t="n">
        <x:f>SUM(Z69:AC69)</x:f>
        <x:v>1.0281186248646057</x:v>
      </x:c>
      <x:c r="AE69" s="115" t="n">
        <x:f>MAX(AE68,AD69)</x:f>
        <x:v>1.0281186248646057</x:v>
      </x:c>
      <x:c r="AF69" s="114" t="n">
        <x:f>AD69/AE69-1</x:f>
        <x:v>0</x:v>
      </x:c>
      <x:c r="AG69" s="114" t="n">
        <x:f>AD69/AD68-1</x:f>
        <x:v>0.003972355085557933</x:v>
      </x:c>
      <x:c r="AH69" s="111" t="n">
        <x:f>IF(OR(T69="年末+季度",T69="季度+动态",T69="季度",T69="动态"),A69,AH68)</x:f>
        <x:v>43832</x:v>
      </x:c>
      <x:c r="AI69" s="117" t="n">
        <x:f>YEAR(A69)</x:f>
        <x:v>2020</x:v>
      </x:c>
      <x:c r="AJ69" s="117" t="n">
        <x:f>MONTH(A69)</x:f>
        <x:v>2</x:v>
      </x:c>
      <x:c r="AK69" s="50" t="n">
        <x:f>IF(MONTH(A69)&lt;&gt;MONTH(A70),1,0)</x:f>
        <x:v>0</x:v>
      </x:c>
      <x:c r="AL69" s="115" t="n">
        <x:f>IF(AK68,AD68,AL68)</x:f>
        <x:v>1.0157767025956814</x:v>
      </x:c>
      <x:c r="AM69" s="116" t="str">
        <x:f>IF(AK69,AD69/AL69-1,"")</x:f>
      </x:c>
      <x:c r="AN69" s="115" t="n">
        <x:f>IF(AI69&lt;&gt;AI68,AD69,MAX(AN68,AD69))</x:f>
        <x:v>1.0281186248646057</x:v>
      </x:c>
      <x:c r="AO69" s="116" t="n">
        <x:f>AD69/AN69-1</x:f>
        <x:v>0</x:v>
      </x:c>
      <x:c r="AP69" s="112" t="n">
        <x:f>IFERROR(SUM(Z69:AC69)/AD69,0)</x:f>
        <x:v>1</x:v>
      </x:c>
      <x:c r="AQ69" s="50" t="b">
        <x:f>AND(B69&gt;0,C69&gt;0,D69&gt;0,E69&gt;0)</x:f>
        <x:v>1</x:v>
      </x:c>
      <x:c r="AR69" s="118" t="n">
        <x:f>EDATE(AR68,1)</x:f>
        <x:v>44531</x:v>
      </x:c>
      <x:c r="AS69" t="str">
        <x:f>TEXT(AR69,"yyyy-mm")</x:f>
        <x:v>2021-12</x:v>
      </x:c>
      <x:c r="AT69" s="112" t="n">
        <x:f>IF(AR69&gt;DATE(YEAR($A$1660),MONTH($A$1660),1),"",SUMIFS($AD$46:$AD$1660,$AI$46:$AI$1660,YEAR(AR69),$AJ$46:$AJ$1660,MONTH(AR69),$AK$46:$AK$1660,1))</x:f>
        <x:v>1.190436035961396</x:v>
      </x:c>
    </x:row>
    <x:row r="70">
      <x:c r="A70" s="111" t="n">
        <x:f>'净值底稿'!A28</x:f>
        <x:v>43874</x:v>
      </x:c>
      <x:c r="B70" s="113" t="n">
        <x:f>'净值底稿'!F28</x:f>
        <x:v>1.1639030851427175</x:v>
      </x:c>
      <x:c r="C70" s="113" t="n">
        <x:f>'净值底稿'!O28</x:f>
        <x:v>1.0151659281706074</x:v>
      </x:c>
      <x:c r="D70" s="113" t="n">
        <x:f>'净值底稿'!P28</x:f>
        <x:v>1.4211</x:v>
      </x:c>
      <x:c r="E70" s="113" t="n">
        <x:f>'净值底稿'!Q28</x:f>
        <x:v>1.292</x:v>
      </x:c>
      <x:c r="F70" s="114" t="n">
        <x:f>IFERROR(B70/B69-1,0)</x:f>
        <x:v>-0.001624340171995975</x:v>
      </x:c>
      <x:c r="G70" s="114" t="n">
        <x:f>IFERROR(C70/C69-1,0)</x:f>
        <x:v>-0.006988634588701137</x:v>
      </x:c>
      <x:c r="H70" s="114" t="n">
        <x:f>IFERROR(D70/D69-1,0)</x:f>
        <x:v>0.0003519639588904777</x:v>
      </x:c>
      <x:c r="I70" s="114" t="n">
        <x:f>IFERROR(E70/E69-1,0)</x:f>
        <x:v>0.007171811661989436</x:v>
      </x:c>
      <x:c r="J70" s="115" t="n">
        <x:f>Z69*(1+F70)</x:f>
        <x:v>0.11603470632365916</x:v>
      </x:c>
      <x:c r="K70" s="115" t="n">
        <x:f>AA69*(1+G70)</x:f>
        <x:v>0.09973306184277207</x:v>
      </x:c>
      <x:c r="L70" s="115" t="n">
        <x:f>AB69*(1+H70)</x:f>
        <x:v>0.7604405006661896</x:v>
      </x:c>
      <x:c r="M70" s="115" t="n">
        <x:f>AC69*(1+I70)</x:f>
        <x:v>0.05165504203323594</x:v>
      </x:c>
      <x:c r="N70" s="115" t="n">
        <x:f>SUM(J70:M70)</x:f>
        <x:v>1.0278633108658568</x:v>
      </x:c>
      <x:c r="O70" s="116" t="n">
        <x:f>IFERROR((J70+K70)/N70,0)</x:f>
        <x:v>0.2099187371370145</x:v>
      </x:c>
      <x:c r="P70" s="50" t="b">
        <x:f>AND(MONTH(A70)=12,OR(A71="",YEAR(A70)&lt;&gt;YEAR(A71)))</x:f>
        <x:v>0</x:v>
      </x:c>
      <x:c r="Q70" s="50" t="b">
        <x:f>AND(MOD(MONTH(A70),3)=0,OR(A71="",MONTH(A70)&lt;&gt;MONTH(A71)))</x:f>
        <x:v>0</x:v>
      </x:c>
      <x:c r="R70" s="50" t="b">
        <x:f>OR(O70&gt;$E$7,O70&lt;$E$6)</x:f>
        <x:v>0</x:v>
      </x:c>
      <x:c r="S70" s="50" t="b">
        <x:f>AND(OR(P70,Q70,R70),A70-AH69&gt;$E$8)</x:f>
        <x:v>0</x:v>
      </x:c>
      <x:c r="T70" s="50" t="str">
        <x:f>IF(NOT(OR(P70,Q70,R70)),"不调",IF(NOT(S70),"间隔规则跳过",IF(P70,"年末+季度",IF(AND(Q70,R70),"季度+动态",IF(Q70,"季度","动态")))))</x:f>
        <x:v>不调</x:v>
      </x:c>
      <x:c r="U70" s="115" t="n">
        <x:f>IF(OR(T70="年末+季度",T70="季度+动态"),N70*$E$5/2,IF(T70="季度",(J70+K70)/2,IF(T70="动态",N70*$E$5*IF(J70+K70=0,0.5,J70/(J70+K70)),J70)))</x:f>
        <x:v>0.11603470632365916</x:v>
      </x:c>
      <x:c r="V70" s="115" t="n">
        <x:f>IF(OR(T70="年末+季度",T70="季度+动态"),N70*$E$5/2,IF(T70="季度",(J70+K70)/2,IF(T70="动态",N70*$E$5*IF(J70+K70=0,0.5,K70/(J70+K70)),K70)))</x:f>
        <x:v>0.09973306184277207</x:v>
      </x:c>
      <x:c r="W70" s="115" t="n">
        <x:f>IF(OR(T70="年末+季度",T70="季度+动态",T70="动态"),N70*(1-$E$5)*IF(L70+M70=0,$B$7/($B$7+$B$8),L70/(L70+M70)),L70)</x:f>
        <x:v>0.7604405006661896</x:v>
      </x:c>
      <x:c r="X70" s="115" t="n">
        <x:f>IF(OR(T70="年末+季度",T70="季度+动态",T70="动态"),N70*(1-$E$5)*IF(L70+M70=0,$B$8/($B$7+$B$8),M70/(L70+M70)),M70)</x:f>
        <x:v>0.05165504203323594</x:v>
      </x:c>
      <x:c r="Y70" s="115" t="n">
        <x:f>POWER(1-$H$5,(A70-A69)/$H$8)</x:f>
        <x:v>0.9999862671029998</x:v>
      </x:c>
      <x:c r="Z70" s="115" t="n">
        <x:f>U70*Y70</x:f>
        <x:v>0.11603311283098876</x:v>
      </x:c>
      <x:c r="AA70" s="115" t="n">
        <x:f>V70*Y70</x:f>
        <x:v>0.09973169221890626</x:v>
      </x:c>
      <x:c r="AB70" s="115" t="n">
        <x:f>W70*Y70</x:f>
        <x:v>0.7604300576151192</x:v>
      </x:c>
      <x:c r="AC70" s="115" t="n">
        <x:f>X70*Y70</x:f>
        <x:v>0.051654332659864154</x:v>
      </x:c>
      <x:c r="AD70" s="115" t="n">
        <x:f>SUM(Z70:AC70)</x:f>
        <x:v>1.0278491953248783</x:v>
      </x:c>
      <x:c r="AE70" s="115" t="n">
        <x:f>MAX(AE69,AD70)</x:f>
        <x:v>1.0281186248646057</x:v>
      </x:c>
      <x:c r="AF70" s="114" t="n">
        <x:f>AD70/AE70-1</x:f>
        <x:v>-0.0002620607517570539</x:v>
      </x:c>
      <x:c r="AG70" s="114" t="n">
        <x:f>AD70/AD69-1</x:f>
        <x:v>-0.0002620607517570539</x:v>
      </x:c>
      <x:c r="AH70" s="111" t="n">
        <x:f>IF(OR(T70="年末+季度",T70="季度+动态",T70="季度",T70="动态"),A70,AH69)</x:f>
        <x:v>43832</x:v>
      </x:c>
      <x:c r="AI70" s="117" t="n">
        <x:f>YEAR(A70)</x:f>
        <x:v>2020</x:v>
      </x:c>
      <x:c r="AJ70" s="117" t="n">
        <x:f>MONTH(A70)</x:f>
        <x:v>2</x:v>
      </x:c>
      <x:c r="AK70" s="50" t="n">
        <x:f>IF(MONTH(A70)&lt;&gt;MONTH(A71),1,0)</x:f>
        <x:v>0</x:v>
      </x:c>
      <x:c r="AL70" s="115" t="n">
        <x:f>IF(AK69,AD69,AL69)</x:f>
        <x:v>1.0157767025956814</x:v>
      </x:c>
      <x:c r="AM70" s="116" t="str">
        <x:f>IF(AK70,AD70/AL70-1,"")</x:f>
      </x:c>
      <x:c r="AN70" s="115" t="n">
        <x:f>IF(AI70&lt;&gt;AI69,AD70,MAX(AN69,AD70))</x:f>
        <x:v>1.0281186248646057</x:v>
      </x:c>
      <x:c r="AO70" s="116" t="n">
        <x:f>AD70/AN70-1</x:f>
        <x:v>-0.0002620607517570539</x:v>
      </x:c>
      <x:c r="AP70" s="112" t="n">
        <x:f>IFERROR(SUM(Z70:AC70)/AD70,0)</x:f>
        <x:v>1</x:v>
      </x:c>
      <x:c r="AQ70" s="50" t="b">
        <x:f>AND(B70&gt;0,C70&gt;0,D70&gt;0,E70&gt;0)</x:f>
        <x:v>1</x:v>
      </x:c>
      <x:c r="AR70" s="118" t="n">
        <x:f>EDATE(AR69,1)</x:f>
        <x:v>44562</x:v>
      </x:c>
      <x:c r="AS70" t="str">
        <x:f>TEXT(AR70,"yyyy-mm")</x:f>
        <x:v>2022-01</x:v>
      </x:c>
      <x:c r="AT70" s="112" t="n">
        <x:f>IF(AR70&gt;DATE(YEAR($A$1660),MONTH($A$1660),1),"",SUMIFS($AD$46:$AD$1660,$AI$46:$AI$1660,YEAR(AR70),$AJ$46:$AJ$1660,MONTH(AR70),$AK$46:$AK$1660,1))</x:f>
        <x:v>1.1722572760319139</x:v>
      </x:c>
    </x:row>
    <x:row r="71">
      <x:c r="A71" s="111" t="n">
        <x:f>'净值底稿'!A29</x:f>
        <x:v>43875</x:v>
      </x:c>
      <x:c r="B71" s="113" t="n">
        <x:f>'净值底稿'!F29</x:f>
        <x:v>1.1676691688432674</x:v>
      </x:c>
      <x:c r="C71" s="113" t="n">
        <x:f>'净值底稿'!O29</x:f>
        <x:v>1.018571077340066</x:v>
      </x:c>
      <x:c r="D71" s="113" t="n">
        <x:f>'净值底稿'!P29</x:f>
        <x:v>1.4208</x:v>
      </x:c>
      <x:c r="E71" s="113" t="n">
        <x:f>'净值底稿'!Q29</x:f>
        <x:v>1.2934</x:v>
      </x:c>
      <x:c r="F71" s="114" t="n">
        <x:f>IFERROR(B71/B70-1,0)</x:f>
        <x:v>0.0032357365047177566</x:v>
      </x:c>
      <x:c r="G71" s="114" t="n">
        <x:f>IFERROR(C71/C70-1,0)</x:f>
        <x:v>0.003354278423818746</x:v>
      </x:c>
      <x:c r="H71" s="114" t="n">
        <x:f>IFERROR(D71/D70-1,0)</x:f>
        <x:v>-0.0002111040743085768</x:v>
      </x:c>
      <x:c r="I71" s="114" t="n">
        <x:f>IFERROR(E71/E70-1,0)</x:f>
        <x:v>0.0010835913312694512</x:v>
      </x:c>
      <x:c r="J71" s="115" t="n">
        <x:f>Z70*(1+F71)</x:f>
        <x:v>0.11640856540993202</x:v>
      </x:c>
      <x:c r="K71" s="115" t="n">
        <x:f>AA70*(1+G71)</x:f>
        <x:v>0.10006622008228708</x:v>
      </x:c>
      <x:c r="L71" s="115" t="n">
        <x:f>AB70*(1+H71)</x:f>
        <x:v>0.76026952773173</x:v>
      </x:c>
      <x:c r="M71" s="115" t="n">
        <x:f>AC70*(1+I71)</x:f>
        <x:v>0.05171030484695689</x:v>
      </x:c>
      <x:c r="N71" s="115" t="n">
        <x:f>SUM(J71:M71)</x:f>
        <x:v>1.028454618070906</x:v>
      </x:c>
      <x:c r="O71" s="116" t="n">
        <x:f>IFERROR((J71+K71)/N71,0)</x:f>
        <x:v>0.21048550095313434</x:v>
      </x:c>
      <x:c r="P71" s="50" t="b">
        <x:f>AND(MONTH(A71)=12,OR(A72="",YEAR(A71)&lt;&gt;YEAR(A72)))</x:f>
        <x:v>0</x:v>
      </x:c>
      <x:c r="Q71" s="50" t="b">
        <x:f>AND(MOD(MONTH(A71),3)=0,OR(A72="",MONTH(A71)&lt;&gt;MONTH(A72)))</x:f>
        <x:v>0</x:v>
      </x:c>
      <x:c r="R71" s="50" t="b">
        <x:f>OR(O71&gt;$E$7,O71&lt;$E$6)</x:f>
        <x:v>0</x:v>
      </x:c>
      <x:c r="S71" s="50" t="b">
        <x:f>AND(OR(P71,Q71,R71),A71-AH70&gt;$E$8)</x:f>
        <x:v>0</x:v>
      </x:c>
      <x:c r="T71" s="50" t="str">
        <x:f>IF(NOT(OR(P71,Q71,R71)),"不调",IF(NOT(S71),"间隔规则跳过",IF(P71,"年末+季度",IF(AND(Q71,R71),"季度+动态",IF(Q71,"季度","动态")))))</x:f>
        <x:v>不调</x:v>
      </x:c>
      <x:c r="U71" s="115" t="n">
        <x:f>IF(OR(T71="年末+季度",T71="季度+动态"),N71*$E$5/2,IF(T71="季度",(J71+K71)/2,IF(T71="动态",N71*$E$5*IF(J71+K71=0,0.5,J71/(J71+K71)),J71)))</x:f>
        <x:v>0.11640856540993202</x:v>
      </x:c>
      <x:c r="V71" s="115" t="n">
        <x:f>IF(OR(T71="年末+季度",T71="季度+动态"),N71*$E$5/2,IF(T71="季度",(J71+K71)/2,IF(T71="动态",N71*$E$5*IF(J71+K71=0,0.5,K71/(J71+K71)),K71)))</x:f>
        <x:v>0.10006622008228708</x:v>
      </x:c>
      <x:c r="W71" s="115" t="n">
        <x:f>IF(OR(T71="年末+季度",T71="季度+动态",T71="动态"),N71*(1-$E$5)*IF(L71+M71=0,$B$7/($B$7+$B$8),L71/(L71+M71)),L71)</x:f>
        <x:v>0.76026952773173</x:v>
      </x:c>
      <x:c r="X71" s="115" t="n">
        <x:f>IF(OR(T71="年末+季度",T71="季度+动态",T71="动态"),N71*(1-$E$5)*IF(L71+M71=0,$B$8/($B$7+$B$8),M71/(L71+M71)),M71)</x:f>
        <x:v>0.05171030484695689</x:v>
      </x:c>
      <x:c r="Y71" s="115" t="n">
        <x:f>POWER(1-$H$5,(A71-A70)/$H$8)</x:f>
        <x:v>0.9999862671029998</x:v>
      </x:c>
      <x:c r="Z71" s="115" t="n">
        <x:f>U71*Y71</x:f>
        <x:v>0.1164069667830933</x:v>
      </x:c>
      <x:c r="AA71" s="115" t="n">
        <x:f>V71*Y71</x:f>
        <x:v>0.10006484588319349</x:v>
      </x:c>
      <x:c r="AB71" s="115" t="n">
        <x:f>W71*Y71</x:f>
        <x:v>0.7602590870286132</x:v>
      </x:c>
      <x:c r="AC71" s="115" t="n">
        <x:f>X71*Y71</x:f>
        <x:v>0.05170959471466658</x:v>
      </x:c>
      <x:c r="AD71" s="115" t="n">
        <x:f>SUM(Z71:AC71)</x:f>
        <x:v>1.0284404944095666</x:v>
      </x:c>
      <x:c r="AE71" s="115" t="n">
        <x:f>MAX(AE70,AD71)</x:f>
        <x:v>1.0284404944095666</x:v>
      </x:c>
      <x:c r="AF71" s="114" t="n">
        <x:f>AD71/AE71-1</x:f>
        <x:v>0</x:v>
      </x:c>
      <x:c r="AG71" s="114" t="n">
        <x:f>AD71/AD70-1</x:f>
        <x:v>0.0005752780538019753</x:v>
      </x:c>
      <x:c r="AH71" s="111" t="n">
        <x:f>IF(OR(T71="年末+季度",T71="季度+动态",T71="季度",T71="动态"),A71,AH70)</x:f>
        <x:v>43832</x:v>
      </x:c>
      <x:c r="AI71" s="117" t="n">
        <x:f>YEAR(A71)</x:f>
        <x:v>2020</x:v>
      </x:c>
      <x:c r="AJ71" s="117" t="n">
        <x:f>MONTH(A71)</x:f>
        <x:v>2</x:v>
      </x:c>
      <x:c r="AK71" s="50" t="n">
        <x:f>IF(MONTH(A71)&lt;&gt;MONTH(A72),1,0)</x:f>
        <x:v>0</x:v>
      </x:c>
      <x:c r="AL71" s="115" t="n">
        <x:f>IF(AK70,AD70,AL70)</x:f>
        <x:v>1.0157767025956814</x:v>
      </x:c>
      <x:c r="AM71" s="116" t="str">
        <x:f>IF(AK71,AD71/AL71-1,"")</x:f>
      </x:c>
      <x:c r="AN71" s="115" t="n">
        <x:f>IF(AI71&lt;&gt;AI70,AD71,MAX(AN70,AD71))</x:f>
        <x:v>1.0284404944095666</x:v>
      </x:c>
      <x:c r="AO71" s="116" t="n">
        <x:f>AD71/AN71-1</x:f>
        <x:v>0</x:v>
      </x:c>
      <x:c r="AP71" s="112" t="n">
        <x:f>IFERROR(SUM(Z71:AC71)/AD71,0)</x:f>
        <x:v>1</x:v>
      </x:c>
      <x:c r="AQ71" s="50" t="b">
        <x:f>AND(B71&gt;0,C71&gt;0,D71&gt;0,E71&gt;0)</x:f>
        <x:v>1</x:v>
      </x:c>
      <x:c r="AR71" s="118" t="n">
        <x:f>EDATE(AR70,1)</x:f>
        <x:v>44593</x:v>
      </x:c>
      <x:c r="AS71" t="str">
        <x:f>TEXT(AR71,"yyyy-mm")</x:f>
        <x:v>2022-02</x:v>
      </x:c>
      <x:c r="AT71" s="112" t="n">
        <x:f>IF(AR71&gt;DATE(YEAR($A$1660),MONTH($A$1660),1),"",SUMIFS($AD$46:$AD$1660,$AI$46:$AI$1660,YEAR(AR71),$AJ$46:$AJ$1660,MONTH(AR71),$AK$46:$AK$1660,1))</x:f>
        <x:v>1.1786529366003373</x:v>
      </x:c>
    </x:row>
    <x:row r="72">
      <x:c r="A72" s="111" t="n">
        <x:f>'净值底稿'!A30</x:f>
        <x:v>43878</x:v>
      </x:c>
      <x:c r="B72" s="113" t="n">
        <x:f>'净值底稿'!F30</x:f>
        <x:v>1.2085196543260799</x:v>
      </x:c>
      <x:c r="C72" s="113" t="n">
        <x:f>'净值底稿'!O30</x:f>
        <x:v>1.050479664154984</x:v>
      </x:c>
      <x:c r="D72" s="113" t="n">
        <x:f>'净值底稿'!P30</x:f>
        <x:v>1.4208</x:v>
      </x:c>
      <x:c r="E72" s="113" t="n">
        <x:f>'净值底稿'!Q30</x:f>
        <x:v>1.2988</x:v>
      </x:c>
      <x:c r="F72" s="114" t="n">
        <x:f>IFERROR(B72/B71-1,0)</x:f>
        <x:v>0.03498463997579071</x:v>
      </x:c>
      <x:c r="G72" s="114" t="n">
        <x:f>IFERROR(C72/C71-1,0)</x:f>
        <x:v>0.03132681412694871</x:v>
      </x:c>
      <x:c r="H72" s="114" t="n">
        <x:f>IFERROR(D72/D71-1,0)</x:f>
        <x:v>0</x:v>
      </x:c>
      <x:c r="I72" s="114" t="n">
        <x:f>IFERROR(E72/E71-1,0)</x:f>
        <x:v>0.004175042523581141</x:v>
      </x:c>
      <x:c r="J72" s="115" t="n">
        <x:f>Z71*(1+F72)</x:f>
        <x:v>0.12047942260667364</x:v>
      </x:c>
      <x:c r="K72" s="115" t="n">
        <x:f>AA71*(1+G72)</x:f>
        <x:v>0.10319955871081807</x:v>
      </x:c>
      <x:c r="L72" s="115" t="n">
        <x:f>AB71*(1+H72)</x:f>
        <x:v>0.7602590870286132</x:v>
      </x:c>
      <x:c r="M72" s="115" t="n">
        <x:f>AC71*(1+I72)</x:f>
        <x:v>0.05192548447147746</x:v>
      </x:c>
      <x:c r="N72" s="115" t="n">
        <x:f>SUM(J72:M72)</x:f>
        <x:v>1.0358635528175824</x:v>
      </x:c>
      <x:c r="O72" s="116" t="n">
        <x:f>IFERROR((J72+K72)/N72,0)</x:f>
        <x:v>0.21593479248215428</x:v>
      </x:c>
      <x:c r="P72" s="50" t="b">
        <x:f>AND(MONTH(A72)=12,OR(A73="",YEAR(A72)&lt;&gt;YEAR(A73)))</x:f>
        <x:v>0</x:v>
      </x:c>
      <x:c r="Q72" s="50" t="b">
        <x:f>AND(MOD(MONTH(A72),3)=0,OR(A73="",MONTH(A72)&lt;&gt;MONTH(A73)))</x:f>
        <x:v>0</x:v>
      </x:c>
      <x:c r="R72" s="50" t="b">
        <x:f>OR(O72&gt;$E$7,O72&lt;$E$6)</x:f>
        <x:v>0</x:v>
      </x:c>
      <x:c r="S72" s="50" t="b">
        <x:f>AND(OR(P72,Q72,R72),A72-AH71&gt;$E$8)</x:f>
        <x:v>0</x:v>
      </x:c>
      <x:c r="T72" s="50" t="str">
        <x:f>IF(NOT(OR(P72,Q72,R72)),"不调",IF(NOT(S72),"间隔规则跳过",IF(P72,"年末+季度",IF(AND(Q72,R72),"季度+动态",IF(Q72,"季度","动态")))))</x:f>
        <x:v>不调</x:v>
      </x:c>
      <x:c r="U72" s="115" t="n">
        <x:f>IF(OR(T72="年末+季度",T72="季度+动态"),N72*$E$5/2,IF(T72="季度",(J72+K72)/2,IF(T72="动态",N72*$E$5*IF(J72+K72=0,0.5,J72/(J72+K72)),J72)))</x:f>
        <x:v>0.12047942260667364</x:v>
      </x:c>
      <x:c r="V72" s="115" t="n">
        <x:f>IF(OR(T72="年末+季度",T72="季度+动态"),N72*$E$5/2,IF(T72="季度",(J72+K72)/2,IF(T72="动态",N72*$E$5*IF(J72+K72=0,0.5,K72/(J72+K72)),K72)))</x:f>
        <x:v>0.10319955871081807</x:v>
      </x:c>
      <x:c r="W72" s="115" t="n">
        <x:f>IF(OR(T72="年末+季度",T72="季度+动态",T72="动态"),N72*(1-$E$5)*IF(L72+M72=0,$B$7/($B$7+$B$8),L72/(L72+M72)),L72)</x:f>
        <x:v>0.7602590870286132</x:v>
      </x:c>
      <x:c r="X72" s="115" t="n">
        <x:f>IF(OR(T72="年末+季度",T72="季度+动态",T72="动态"),N72*(1-$E$5)*IF(L72+M72=0,$B$8/($B$7+$B$8),M72/(L72+M72)),M72)</x:f>
        <x:v>0.05192548447147746</x:v>
      </x:c>
      <x:c r="Y72" s="115" t="n">
        <x:f>POWER(1-$H$5,(A72-A71)/$H$8)</x:f>
        <x:v>0.9999588018747739</x:v>
      </x:c>
      <x:c r="Z72" s="115" t="n">
        <x:f>U72*Y72</x:f>
        <x:v>0.12047445908033393</x:v>
      </x:c>
      <x:c r="AA72" s="115" t="n">
        <x:f>V72*Y72</x:f>
        <x:v>0.10319530708247503</x:v>
      </x:c>
      <x:c r="AB72" s="115" t="n">
        <x:f>W72*Y72</x:f>
        <x:v>0.7602277657795415</x:v>
      </x:c>
      <x:c r="AC72" s="115" t="n">
        <x:f>X72*Y72</x:f>
        <x:v>0.051923345238865784</x:v>
      </x:c>
      <x:c r="AD72" s="115" t="n">
        <x:f>SUM(Z72:AC72)</x:f>
        <x:v>1.0358208771812163</x:v>
      </x:c>
      <x:c r="AE72" s="115" t="n">
        <x:f>MAX(AE71,AD72)</x:f>
        <x:v>1.0358208771812163</x:v>
      </x:c>
      <x:c r="AF72" s="114" t="n">
        <x:f>AD72/AE72-1</x:f>
        <x:v>0</x:v>
      </x:c>
      <x:c r="AG72" s="114" t="n">
        <x:f>AD72/AD71-1</x:f>
        <x:v>0.00717628565947015</x:v>
      </x:c>
      <x:c r="AH72" s="111" t="n">
        <x:f>IF(OR(T72="年末+季度",T72="季度+动态",T72="季度",T72="动态"),A72,AH71)</x:f>
        <x:v>43832</x:v>
      </x:c>
      <x:c r="AI72" s="117" t="n">
        <x:f>YEAR(A72)</x:f>
        <x:v>2020</x:v>
      </x:c>
      <x:c r="AJ72" s="117" t="n">
        <x:f>MONTH(A72)</x:f>
        <x:v>2</x:v>
      </x:c>
      <x:c r="AK72" s="50" t="n">
        <x:f>IF(MONTH(A72)&lt;&gt;MONTH(A73),1,0)</x:f>
        <x:v>0</x:v>
      </x:c>
      <x:c r="AL72" s="115" t="n">
        <x:f>IF(AK71,AD71,AL71)</x:f>
        <x:v>1.0157767025956814</x:v>
      </x:c>
      <x:c r="AM72" s="116" t="str">
        <x:f>IF(AK72,AD72/AL72-1,"")</x:f>
      </x:c>
      <x:c r="AN72" s="115" t="n">
        <x:f>IF(AI72&lt;&gt;AI71,AD72,MAX(AN71,AD72))</x:f>
        <x:v>1.0358208771812163</x:v>
      </x:c>
      <x:c r="AO72" s="116" t="n">
        <x:f>AD72/AN72-1</x:f>
        <x:v>0</x:v>
      </x:c>
      <x:c r="AP72" s="112" t="n">
        <x:f>IFERROR(SUM(Z72:AC72)/AD72,0)</x:f>
        <x:v>1</x:v>
      </x:c>
      <x:c r="AQ72" s="50" t="b">
        <x:f>AND(B72&gt;0,C72&gt;0,D72&gt;0,E72&gt;0)</x:f>
        <x:v>1</x:v>
      </x:c>
      <x:c r="AR72" s="118" t="n">
        <x:f>EDATE(AR71,1)</x:f>
        <x:v>44621</x:v>
      </x:c>
      <x:c r="AS72" t="str">
        <x:f>TEXT(AR72,"yyyy-mm")</x:f>
        <x:v>2022-03</x:v>
      </x:c>
      <x:c r="AT72" s="112" t="n">
        <x:f>IF(AR72&gt;DATE(YEAR($A$1660),MONTH($A$1660),1),"",SUMIFS($AD$46:$AD$1660,$AI$46:$AI$1660,YEAR(AR72),$AJ$46:$AJ$1660,MONTH(AR72),$AK$46:$AK$1660,1))</x:f>
        <x:v>1.1630596856384816</x:v>
      </x:c>
    </x:row>
    <x:row r="73">
      <x:c r="A73" s="111" t="n">
        <x:f>'净值底稿'!A31</x:f>
        <x:v>43879</x:v>
      </x:c>
      <x:c r="B73" s="113" t="n">
        <x:f>'净值底稿'!F31</x:f>
        <x:v>1.223438025777855</x:v>
      </x:c>
      <x:c r="C73" s="113" t="n">
        <x:f>'净值底稿'!O31</x:f>
        <x:v>1.063820216154134</x:v>
      </x:c>
      <x:c r="D73" s="113" t="n">
        <x:f>'净值底稿'!P31</x:f>
        <x:v>1.4214</x:v>
      </x:c>
      <x:c r="E73" s="113" t="n">
        <x:f>'净值底稿'!Q31</x:f>
        <x:v>1.3058</x:v>
      </x:c>
      <x:c r="F73" s="114" t="n">
        <x:f>IFERROR(B73/B72-1,0)</x:f>
        <x:v>0.01234433498733134</x:v>
      </x:c>
      <x:c r="G73" s="114" t="n">
        <x:f>IFERROR(C73/C72-1,0)</x:f>
        <x:v>0.012699486200792975</x:v>
      </x:c>
      <x:c r="H73" s="114" t="n">
        <x:f>IFERROR(D73/D72-1,0)</x:f>
        <x:v>0.00042229729729714727</x:v>
      </x:c>
      <x:c r="I73" s="114" t="n">
        <x:f>IFERROR(E73/E72-1,0)</x:f>
        <x:v>0.0053895903911302945</x:v>
      </x:c>
      <x:c r="J73" s="115" t="n">
        <x:f>Z72*(1+F73)</x:f>
        <x:v>0.12196163616063911</x:v>
      </x:c>
      <x:c r="K73" s="115" t="n">
        <x:f>AA72*(1+G73)</x:f>
        <x:v>0.10450583446075551</x:v>
      </x:c>
      <x:c r="L73" s="115" t="n">
        <x:f>AB72*(1+H73)</x:f>
        <x:v>0.7605488079103605</x:v>
      </x:c>
      <x:c r="M73" s="115" t="n">
        <x:f>AC72*(1+I73)</x:f>
        <x:v>0.052203190801440515</x:v>
      </x:c>
      <x:c r="N73" s="115" t="n">
        <x:f>SUM(J73:M73)</x:f>
        <x:v>1.0392194693331955</x:v>
      </x:c>
      <x:c r="O73" s="116" t="n">
        <x:f>IFERROR((J73+K73)/N73,0)</x:f>
        <x:v>0.2179207350365608</x:v>
      </x:c>
      <x:c r="P73" s="50" t="b">
        <x:f>AND(MONTH(A73)=12,OR(A74="",YEAR(A73)&lt;&gt;YEAR(A74)))</x:f>
        <x:v>0</x:v>
      </x:c>
      <x:c r="Q73" s="50" t="b">
        <x:f>AND(MOD(MONTH(A73),3)=0,OR(A74="",MONTH(A73)&lt;&gt;MONTH(A74)))</x:f>
        <x:v>0</x:v>
      </x:c>
      <x:c r="R73" s="50" t="b">
        <x:f>OR(O73&gt;$E$7,O73&lt;$E$6)</x:f>
        <x:v>0</x:v>
      </x:c>
      <x:c r="S73" s="50" t="b">
        <x:f>AND(OR(P73,Q73,R73),A73-AH72&gt;$E$8)</x:f>
        <x:v>0</x:v>
      </x:c>
      <x:c r="T73" s="50" t="str">
        <x:f>IF(NOT(OR(P73,Q73,R73)),"不调",IF(NOT(S73),"间隔规则跳过",IF(P73,"年末+季度",IF(AND(Q73,R73),"季度+动态",IF(Q73,"季度","动态")))))</x:f>
        <x:v>不调</x:v>
      </x:c>
      <x:c r="U73" s="115" t="n">
        <x:f>IF(OR(T73="年末+季度",T73="季度+动态"),N73*$E$5/2,IF(T73="季度",(J73+K73)/2,IF(T73="动态",N73*$E$5*IF(J73+K73=0,0.5,J73/(J73+K73)),J73)))</x:f>
        <x:v>0.12196163616063911</x:v>
      </x:c>
      <x:c r="V73" s="115" t="n">
        <x:f>IF(OR(T73="年末+季度",T73="季度+动态"),N73*$E$5/2,IF(T73="季度",(J73+K73)/2,IF(T73="动态",N73*$E$5*IF(J73+K73=0,0.5,K73/(J73+K73)),K73)))</x:f>
        <x:v>0.10450583446075551</x:v>
      </x:c>
      <x:c r="W73" s="115" t="n">
        <x:f>IF(OR(T73="年末+季度",T73="季度+动态",T73="动态"),N73*(1-$E$5)*IF(L73+M73=0,$B$7/($B$7+$B$8),L73/(L73+M73)),L73)</x:f>
        <x:v>0.7605488079103605</x:v>
      </x:c>
      <x:c r="X73" s="115" t="n">
        <x:f>IF(OR(T73="年末+季度",T73="季度+动态",T73="动态"),N73*(1-$E$5)*IF(L73+M73=0,$B$8/($B$7+$B$8),M73/(L73+M73)),M73)</x:f>
        <x:v>0.052203190801440515</x:v>
      </x:c>
      <x:c r="Y73" s="115" t="n">
        <x:f>POWER(1-$H$5,(A73-A72)/$H$8)</x:f>
        <x:v>0.9999862671029998</x:v>
      </x:c>
      <x:c r="Z73" s="115" t="n">
        <x:f>U73*Y73</x:f>
        <x:v>0.12195996127405173</x:v>
      </x:c>
      <x:c r="AA73" s="115" t="n">
        <x:f>V73*Y73</x:f>
        <x:v>0.10450439929289493</x:v>
      </x:c>
      <x:c r="AB73" s="115" t="n">
        <x:f>W73*Y73</x:f>
        <x:v>0.7605383633719178</x:v>
      </x:c>
      <x:c r="AC73" s="115" t="n">
        <x:f>X73*Y73</x:f>
        <x:v>0.05220247390039816</x:v>
      </x:c>
      <x:c r="AD73" s="115" t="n">
        <x:f>SUM(Z73:AC73)</x:f>
        <x:v>1.0392051978392627</x:v>
      </x:c>
      <x:c r="AE73" s="115" t="n">
        <x:f>MAX(AE72,AD73)</x:f>
        <x:v>1.0392051978392627</x:v>
      </x:c>
      <x:c r="AF73" s="114" t="n">
        <x:f>AD73/AE73-1</x:f>
        <x:v>0</x:v>
      </x:c>
      <x:c r="AG73" s="114" t="n">
        <x:f>AD73/AD72-1</x:f>
        <x:v>0.0032672836902614133</x:v>
      </x:c>
      <x:c r="AH73" s="111" t="n">
        <x:f>IF(OR(T73="年末+季度",T73="季度+动态",T73="季度",T73="动态"),A73,AH72)</x:f>
        <x:v>43832</x:v>
      </x:c>
      <x:c r="AI73" s="117" t="n">
        <x:f>YEAR(A73)</x:f>
        <x:v>2020</x:v>
      </x:c>
      <x:c r="AJ73" s="117" t="n">
        <x:f>MONTH(A73)</x:f>
        <x:v>2</x:v>
      </x:c>
      <x:c r="AK73" s="50" t="n">
        <x:f>IF(MONTH(A73)&lt;&gt;MONTH(A74),1,0)</x:f>
        <x:v>0</x:v>
      </x:c>
      <x:c r="AL73" s="115" t="n">
        <x:f>IF(AK72,AD72,AL72)</x:f>
        <x:v>1.0157767025956814</x:v>
      </x:c>
      <x:c r="AM73" s="116" t="str">
        <x:f>IF(AK73,AD73/AL73-1,"")</x:f>
      </x:c>
      <x:c r="AN73" s="115" t="n">
        <x:f>IF(AI73&lt;&gt;AI72,AD73,MAX(AN72,AD73))</x:f>
        <x:v>1.0392051978392627</x:v>
      </x:c>
      <x:c r="AO73" s="116" t="n">
        <x:f>AD73/AN73-1</x:f>
        <x:v>0</x:v>
      </x:c>
      <x:c r="AP73" s="112" t="n">
        <x:f>IFERROR(SUM(Z73:AC73)/AD73,0)</x:f>
        <x:v>1</x:v>
      </x:c>
      <x:c r="AQ73" s="50" t="b">
        <x:f>AND(B73&gt;0,C73&gt;0,D73&gt;0,E73&gt;0)</x:f>
        <x:v>1</x:v>
      </x:c>
      <x:c r="AR73" s="118" t="n">
        <x:f>EDATE(AR72,1)</x:f>
        <x:v>44652</x:v>
      </x:c>
      <x:c r="AS73" t="str">
        <x:f>TEXT(AR73,"yyyy-mm")</x:f>
        <x:v>2022-04</x:v>
      </x:c>
      <x:c r="AT73" s="112" t="n">
        <x:f>IF(AR73&gt;DATE(YEAR($A$1660),MONTH($A$1660),1),"",SUMIFS($AD$46:$AD$1660,$AI$46:$AI$1660,YEAR(AR73),$AJ$46:$AJ$1660,MONTH(AR73),$AK$46:$AK$1660,1))</x:f>
        <x:v>1.1494642424452877</x:v>
      </x:c>
    </x:row>
    <x:row r="74">
      <x:c r="A74" s="111" t="n">
        <x:f>'净值底稿'!A32</x:f>
        <x:v>43880</x:v>
      </x:c>
      <x:c r="B74" s="113" t="n">
        <x:f>'净值底稿'!F32</x:f>
        <x:v>1.204374787516725</x:v>
      </x:c>
      <x:c r="C74" s="113" t="n">
        <x:f>'净值底稿'!O32</x:f>
        <x:v>1.0592597220548257</x:v>
      </x:c>
      <x:c r="D74" s="113" t="n">
        <x:f>'净值底稿'!P32</x:f>
        <x:v>1.4216</x:v>
      </x:c>
      <x:c r="E74" s="113" t="n">
        <x:f>'净值底稿'!Q32</x:f>
        <x:v>1.3197</x:v>
      </x:c>
      <x:c r="F74" s="114" t="n">
        <x:f>IFERROR(B74/B73-1,0)</x:f>
        <x:v>-0.015581695075244761</x:v>
      </x:c>
      <x:c r="G74" s="114" t="n">
        <x:f>IFERROR(C74/C73-1,0)</x:f>
        <x:v>-0.0042869030218236626</x:v>
      </x:c>
      <x:c r="H74" s="114" t="n">
        <x:f>IFERROR(D74/D73-1,0)</x:f>
        <x:v>0.0001407063458562785</x:v>
      </x:c>
      <x:c r="I74" s="114" t="n">
        <x:f>IFERROR(E74/E73-1,0)</x:f>
        <x:v>0.010644815438811461</x:v>
      </x:c>
      <x:c r="J74" s="115" t="n">
        <x:f>Z73*(1+F74)</x:f>
        <x:v>0.1200596183460908</x:v>
      </x:c>
      <x:c r="K74" s="115" t="n">
        <x:f>AA73*(1+G74)</x:f>
        <x:v>0.10405639906777235</x:v>
      </x:c>
      <x:c r="L74" s="115" t="n">
        <x:f>AB73*(1+H74)</x:f>
        <x:v>0.7606453759459114</x:v>
      </x:c>
      <x:c r="M74" s="115" t="n">
        <x:f>AC73*(1+I74)</x:f>
        <x:v>0.05275815960051727</x:v>
      </x:c>
      <x:c r="N74" s="115" t="n">
        <x:f>SUM(J74:M74)</x:f>
        <x:v>1.0375195529602919</x:v>
      </x:c>
      <x:c r="O74" s="116" t="n">
        <x:f>IFERROR((J74+K74)/N74,0)</x:f>
        <x:v>0.2160113674719734</x:v>
      </x:c>
      <x:c r="P74" s="50" t="b">
        <x:f>AND(MONTH(A74)=12,OR(A75="",YEAR(A74)&lt;&gt;YEAR(A75)))</x:f>
        <x:v>0</x:v>
      </x:c>
      <x:c r="Q74" s="50" t="b">
        <x:f>AND(MOD(MONTH(A74),3)=0,OR(A75="",MONTH(A74)&lt;&gt;MONTH(A75)))</x:f>
        <x:v>0</x:v>
      </x:c>
      <x:c r="R74" s="50" t="b">
        <x:f>OR(O74&gt;$E$7,O74&lt;$E$6)</x:f>
        <x:v>0</x:v>
      </x:c>
      <x:c r="S74" s="50" t="b">
        <x:f>AND(OR(P74,Q74,R74),A74-AH73&gt;$E$8)</x:f>
        <x:v>0</x:v>
      </x:c>
      <x:c r="T74" s="50" t="str">
        <x:f>IF(NOT(OR(P74,Q74,R74)),"不调",IF(NOT(S74),"间隔规则跳过",IF(P74,"年末+季度",IF(AND(Q74,R74),"季度+动态",IF(Q74,"季度","动态")))))</x:f>
        <x:v>不调</x:v>
      </x:c>
      <x:c r="U74" s="115" t="n">
        <x:f>IF(OR(T74="年末+季度",T74="季度+动态"),N74*$E$5/2,IF(T74="季度",(J74+K74)/2,IF(T74="动态",N74*$E$5*IF(J74+K74=0,0.5,J74/(J74+K74)),J74)))</x:f>
        <x:v>0.1200596183460908</x:v>
      </x:c>
      <x:c r="V74" s="115" t="n">
        <x:f>IF(OR(T74="年末+季度",T74="季度+动态"),N74*$E$5/2,IF(T74="季度",(J74+K74)/2,IF(T74="动态",N74*$E$5*IF(J74+K74=0,0.5,K74/(J74+K74)),K74)))</x:f>
        <x:v>0.10405639906777235</x:v>
      </x:c>
      <x:c r="W74" s="115" t="n">
        <x:f>IF(OR(T74="年末+季度",T74="季度+动态",T74="动态"),N74*(1-$E$5)*IF(L74+M74=0,$B$7/($B$7+$B$8),L74/(L74+M74)),L74)</x:f>
        <x:v>0.7606453759459114</x:v>
      </x:c>
      <x:c r="X74" s="115" t="n">
        <x:f>IF(OR(T74="年末+季度",T74="季度+动态",T74="动态"),N74*(1-$E$5)*IF(L74+M74=0,$B$8/($B$7+$B$8),M74/(L74+M74)),M74)</x:f>
        <x:v>0.05275815960051727</x:v>
      </x:c>
      <x:c r="Y74" s="115" t="n">
        <x:f>POWER(1-$H$5,(A74-A73)/$H$8)</x:f>
        <x:v>0.9999862671029998</x:v>
      </x:c>
      <x:c r="Z74" s="115" t="n">
        <x:f>U74*Y74</x:f>
        <x:v>0.12005796957971816</x:v>
      </x:c>
      <x:c r="AA74" s="115" t="n">
        <x:f>V74*Y74</x:f>
        <x:v>0.10405497007196174</x:v>
      </x:c>
      <x:c r="AB74" s="115" t="n">
        <x:f>W74*Y74</x:f>
        <x:v>0.7606349300813099</x:v>
      </x:c>
      <x:c r="AC74" s="115" t="n">
        <x:f>X74*Y74</x:f>
        <x:v>0.05275743507814555</x:v>
      </x:c>
      <x:c r="AD74" s="115" t="n">
        <x:f>SUM(Z74:AC74)</x:f>
        <x:v>1.0375053048111353</x:v>
      </x:c>
      <x:c r="AE74" s="115" t="n">
        <x:f>MAX(AE73,AD74)</x:f>
        <x:v>1.0392051978392627</x:v>
      </x:c>
      <x:c r="AF74" s="114" t="n">
        <x:f>AD74/AE74-1</x:f>
        <x:v>-0.0016357626305775197</x:v>
      </x:c>
      <x:c r="AG74" s="114" t="n">
        <x:f>AD74/AD73-1</x:f>
        <x:v>-0.0016357626305775197</x:v>
      </x:c>
      <x:c r="AH74" s="111" t="n">
        <x:f>IF(OR(T74="年末+季度",T74="季度+动态",T74="季度",T74="动态"),A74,AH73)</x:f>
        <x:v>43832</x:v>
      </x:c>
      <x:c r="AI74" s="117" t="n">
        <x:f>YEAR(A74)</x:f>
        <x:v>2020</x:v>
      </x:c>
      <x:c r="AJ74" s="117" t="n">
        <x:f>MONTH(A74)</x:f>
        <x:v>2</x:v>
      </x:c>
      <x:c r="AK74" s="50" t="n">
        <x:f>IF(MONTH(A74)&lt;&gt;MONTH(A75),1,0)</x:f>
        <x:v>0</x:v>
      </x:c>
      <x:c r="AL74" s="115" t="n">
        <x:f>IF(AK73,AD73,AL73)</x:f>
        <x:v>1.0157767025956814</x:v>
      </x:c>
      <x:c r="AM74" s="116" t="str">
        <x:f>IF(AK74,AD74/AL74-1,"")</x:f>
      </x:c>
      <x:c r="AN74" s="115" t="n">
        <x:f>IF(AI74&lt;&gt;AI73,AD74,MAX(AN73,AD74))</x:f>
        <x:v>1.0392051978392627</x:v>
      </x:c>
      <x:c r="AO74" s="116" t="n">
        <x:f>AD74/AN74-1</x:f>
        <x:v>-0.0016357626305775197</x:v>
      </x:c>
      <x:c r="AP74" s="112" t="n">
        <x:f>IFERROR(SUM(Z74:AC74)/AD74,0)</x:f>
        <x:v>1</x:v>
      </x:c>
      <x:c r="AQ74" s="50" t="b">
        <x:f>AND(B74&gt;0,C74&gt;0,D74&gt;0,E74&gt;0)</x:f>
        <x:v>1</x:v>
      </x:c>
      <x:c r="AR74" s="118" t="n">
        <x:f>EDATE(AR73,1)</x:f>
        <x:v>44682</x:v>
      </x:c>
      <x:c r="AS74" t="str">
        <x:f>TEXT(AR74,"yyyy-mm")</x:f>
        <x:v>2022-05</x:v>
      </x:c>
      <x:c r="AT74" s="112" t="n">
        <x:f>IF(AR74&gt;DATE(YEAR($A$1660),MONTH($A$1660),1),"",SUMIFS($AD$46:$AD$1660,$AI$46:$AI$1660,YEAR(AR74),$AJ$46:$AJ$1660,MONTH(AR74),$AK$46:$AK$1660,1))</x:f>
        <x:v>1.1698522580855808</x:v>
      </x:c>
    </x:row>
    <x:row r="75">
      <x:c r="A75" s="111" t="n">
        <x:f>'净值底稿'!A33</x:f>
        <x:v>43881</x:v>
      </x:c>
      <x:c r="B75" s="113" t="n">
        <x:f>'净值底稿'!F33</x:f>
        <x:v>1.2345139650523325</x:v>
      </x:c>
      <x:c r="C75" s="113" t="n">
        <x:f>'净值底稿'!O33</x:f>
        <x:v>1.0800735951429563</x:v>
      </x:c>
      <x:c r="D75" s="113" t="n">
        <x:f>'净值底稿'!P33</x:f>
        <x:v>1.4216</x:v>
      </x:c>
      <x:c r="E75" s="113" t="n">
        <x:f>'净值底稿'!Q33</x:f>
        <x:v>1.3243</x:v>
      </x:c>
      <x:c r="F75" s="114" t="n">
        <x:f>IFERROR(B75/B74-1,0)</x:f>
        <x:v>0.025024749644378286</x:v>
      </x:c>
      <x:c r="G75" s="114" t="n">
        <x:f>IFERROR(C75/C74-1,0)</x:f>
        <x:v>0.019649452022733715</x:v>
      </x:c>
      <x:c r="H75" s="114" t="n">
        <x:f>IFERROR(D75/D74-1,0)</x:f>
        <x:v>0</x:v>
      </x:c>
      <x:c r="I75" s="114" t="n">
        <x:f>IFERROR(E75/E74-1,0)</x:f>
        <x:v>0.0034856406759111724</x:v>
      </x:c>
      <x:c r="J75" s="115" t="n">
        <x:f>Z74*(1+F75)</x:f>
        <x:v>0.123062390211263</x:v>
      </x:c>
      <x:c r="K75" s="115" t="n">
        <x:f>AA74*(1+G75)</x:f>
        <x:v>0.10609959321411774</x:v>
      </x:c>
      <x:c r="L75" s="115" t="n">
        <x:f>AB74*(1+H75)</x:f>
        <x:v>0.7606349300813099</x:v>
      </x:c>
      <x:c r="M75" s="115" t="n">
        <x:f>AC74*(1+I75)</x:f>
        <x:v>0.05294132853981068</x:v>
      </x:c>
      <x:c r="N75" s="115" t="n">
        <x:f>SUM(J75:M75)</x:f>
        <x:v>1.0427382420465012</x:v>
      </x:c>
      <x:c r="O75" s="116" t="n">
        <x:f>IFERROR((J75+K75)/N75,0)</x:f>
        <x:v>0.21976942456394652</x:v>
      </x:c>
      <x:c r="P75" s="50" t="b">
        <x:f>AND(MONTH(A75)=12,OR(A76="",YEAR(A75)&lt;&gt;YEAR(A76)))</x:f>
        <x:v>0</x:v>
      </x:c>
      <x:c r="Q75" s="50" t="b">
        <x:f>AND(MOD(MONTH(A75),3)=0,OR(A76="",MONTH(A75)&lt;&gt;MONTH(A76)))</x:f>
        <x:v>0</x:v>
      </x:c>
      <x:c r="R75" s="50" t="b">
        <x:f>OR(O75&gt;$E$7,O75&lt;$E$6)</x:f>
        <x:v>0</x:v>
      </x:c>
      <x:c r="S75" s="50" t="b">
        <x:f>AND(OR(P75,Q75,R75),A75-AH74&gt;$E$8)</x:f>
        <x:v>0</x:v>
      </x:c>
      <x:c r="T75" s="50" t="str">
        <x:f>IF(NOT(OR(P75,Q75,R75)),"不调",IF(NOT(S75),"间隔规则跳过",IF(P75,"年末+季度",IF(AND(Q75,R75),"季度+动态",IF(Q75,"季度","动态")))))</x:f>
        <x:v>不调</x:v>
      </x:c>
      <x:c r="U75" s="115" t="n">
        <x:f>IF(OR(T75="年末+季度",T75="季度+动态"),N75*$E$5/2,IF(T75="季度",(J75+K75)/2,IF(T75="动态",N75*$E$5*IF(J75+K75=0,0.5,J75/(J75+K75)),J75)))</x:f>
        <x:v>0.123062390211263</x:v>
      </x:c>
      <x:c r="V75" s="115" t="n">
        <x:f>IF(OR(T75="年末+季度",T75="季度+动态"),N75*$E$5/2,IF(T75="季度",(J75+K75)/2,IF(T75="动态",N75*$E$5*IF(J75+K75=0,0.5,K75/(J75+K75)),K75)))</x:f>
        <x:v>0.10609959321411774</x:v>
      </x:c>
      <x:c r="W75" s="115" t="n">
        <x:f>IF(OR(T75="年末+季度",T75="季度+动态",T75="动态"),N75*(1-$E$5)*IF(L75+M75=0,$B$7/($B$7+$B$8),L75/(L75+M75)),L75)</x:f>
        <x:v>0.7606349300813099</x:v>
      </x:c>
      <x:c r="X75" s="115" t="n">
        <x:f>IF(OR(T75="年末+季度",T75="季度+动态",T75="动态"),N75*(1-$E$5)*IF(L75+M75=0,$B$8/($B$7+$B$8),M75/(L75+M75)),M75)</x:f>
        <x:v>0.05294132853981068</x:v>
      </x:c>
      <x:c r="Y75" s="115" t="n">
        <x:f>POWER(1-$H$5,(A75-A74)/$H$8)</x:f>
        <x:v>0.9999862671029998</x:v>
      </x:c>
      <x:c r="Z75" s="115" t="n">
        <x:f>U75*Y75</x:f>
        <x:v>0.12306070020813363</x:v>
      </x:c>
      <x:c r="AA75" s="115" t="n">
        <x:f>V75*Y75</x:f>
        <x:v>0.10609813615933236</x:v>
      </x:c>
      <x:c r="AB75" s="115" t="n">
        <x:f>W75*Y75</x:f>
        <x:v>0.7606244843601603</x:v>
      </x:c>
      <x:c r="AC75" s="115" t="n">
        <x:f>X75*Y75</x:f>
        <x:v>0.05294060150199879</x:v>
      </x:c>
      <x:c r="AD75" s="115" t="n">
        <x:f>SUM(Z75:AC75)</x:f>
        <x:v>1.0427239222296252</x:v>
      </x:c>
      <x:c r="AE75" s="115" t="n">
        <x:f>MAX(AE74,AD75)</x:f>
        <x:v>1.0427239222296252</x:v>
      </x:c>
      <x:c r="AF75" s="114" t="n">
        <x:f>AD75/AE75-1</x:f>
        <x:v>0</x:v>
      </x:c>
      <x:c r="AG75" s="114" t="n">
        <x:f>AD75/AD74-1</x:f>
        <x:v>0.0050299669739422015</x:v>
      </x:c>
      <x:c r="AH75" s="111" t="n">
        <x:f>IF(OR(T75="年末+季度",T75="季度+动态",T75="季度",T75="动态"),A75,AH74)</x:f>
        <x:v>43832</x:v>
      </x:c>
      <x:c r="AI75" s="117" t="n">
        <x:f>YEAR(A75)</x:f>
        <x:v>2020</x:v>
      </x:c>
      <x:c r="AJ75" s="117" t="n">
        <x:f>MONTH(A75)</x:f>
        <x:v>2</x:v>
      </x:c>
      <x:c r="AK75" s="50" t="n">
        <x:f>IF(MONTH(A75)&lt;&gt;MONTH(A76),1,0)</x:f>
        <x:v>0</x:v>
      </x:c>
      <x:c r="AL75" s="115" t="n">
        <x:f>IF(AK74,AD74,AL74)</x:f>
        <x:v>1.0157767025956814</x:v>
      </x:c>
      <x:c r="AM75" s="116" t="str">
        <x:f>IF(AK75,AD75/AL75-1,"")</x:f>
      </x:c>
      <x:c r="AN75" s="115" t="n">
        <x:f>IF(AI75&lt;&gt;AI74,AD75,MAX(AN74,AD75))</x:f>
        <x:v>1.0427239222296252</x:v>
      </x:c>
      <x:c r="AO75" s="116" t="n">
        <x:f>AD75/AN75-1</x:f>
        <x:v>0</x:v>
      </x:c>
      <x:c r="AP75" s="112" t="n">
        <x:f>IFERROR(SUM(Z75:AC75)/AD75,0)</x:f>
        <x:v>1</x:v>
      </x:c>
      <x:c r="AQ75" s="50" t="b">
        <x:f>AND(B75&gt;0,C75&gt;0,D75&gt;0,E75&gt;0)</x:f>
        <x:v>1</x:v>
      </x:c>
      <x:c r="AR75" s="118" t="n">
        <x:f>EDATE(AR74,1)</x:f>
        <x:v>44713</x:v>
      </x:c>
      <x:c r="AS75" t="str">
        <x:f>TEXT(AR75,"yyyy-mm")</x:f>
        <x:v>2022-06</x:v>
      </x:c>
      <x:c r="AT75" s="112" t="n">
        <x:f>IF(AR75&gt;DATE(YEAR($A$1660),MONTH($A$1660),1),"",SUMIFS($AD$46:$AD$1660,$AI$46:$AI$1660,YEAR(AR75),$AJ$46:$AJ$1660,MONTH(AR75),$AK$46:$AK$1660,1))</x:f>
        <x:v>1.1956082782395097</x:v>
      </x:c>
    </x:row>
    <x:row r="76">
      <x:c r="A76" s="111" t="n">
        <x:f>'净值底稿'!A34</x:f>
        <x:v>43882</x:v>
      </x:c>
      <x:c r="B76" s="113" t="n">
        <x:f>'净值底稿'!F34</x:f>
        <x:v>1.2581900487897275</x:v>
      </x:c>
      <x:c r="C76" s="113" t="n">
        <x:f>'净值底稿'!O34</x:f>
        <x:v>1.0938566270870136</x:v>
      </x:c>
      <x:c r="D76" s="113" t="n">
        <x:f>'净值底稿'!P34</x:f>
        <x:v>1.4225</x:v>
      </x:c>
      <x:c r="E76" s="113" t="n">
        <x:f>'净值底稿'!Q34</x:f>
        <x:v>1.3506</x:v>
      </x:c>
      <x:c r="F76" s="114" t="n">
        <x:f>IFERROR(B76/B75-1,0)</x:f>
        <x:v>0.019178465701999103</x:v>
      </x:c>
      <x:c r="G76" s="114" t="n">
        <x:f>IFERROR(C76/C75-1,0)</x:f>
        <x:v>0.012761197020313197</x:v>
      </x:c>
      <x:c r="H76" s="114" t="n">
        <x:f>IFERROR(D76/D75-1,0)</x:f>
        <x:v>0.0006330894766461981</x:v>
      </x:c>
      <x:c r="I76" s="114" t="n">
        <x:f>IFERROR(E76/E75-1,0)</x:f>
        <x:v>0.019859548440685604</x:v>
      </x:c>
      <x:c r="J76" s="115" t="n">
        <x:f>Z75*(1+F76)</x:f>
        <x:v>0.1254208156263393</x:v>
      </x:c>
      <x:c r="K76" s="115" t="n">
        <x:f>AA75*(1+G76)</x:f>
        <x:v>0.10745207537834962</x:v>
      </x:c>
      <x:c r="L76" s="115" t="n">
        <x:f>AB75*(1+H76)</x:f>
        <x:v>0.7611060277168882</x:v>
      </x:c>
      <x:c r="M76" s="115" t="n">
        <x:f>AC75*(1+I76)</x:f>
        <x:v>0.05399197794200677</x:v>
      </x:c>
      <x:c r="N76" s="115" t="n">
        <x:f>SUM(J76:M76)</x:f>
        <x:v>1.047970896663584</x:v>
      </x:c>
      <x:c r="O76" s="116" t="n">
        <x:f>IFERROR((J76+K76)/N76,0)</x:f>
        <x:v>0.2222131280039211</x:v>
      </x:c>
      <x:c r="P76" s="50" t="b">
        <x:f>AND(MONTH(A76)=12,OR(A77="",YEAR(A76)&lt;&gt;YEAR(A77)))</x:f>
        <x:v>0</x:v>
      </x:c>
      <x:c r="Q76" s="50" t="b">
        <x:f>AND(MOD(MONTH(A76),3)=0,OR(A77="",MONTH(A76)&lt;&gt;MONTH(A77)))</x:f>
        <x:v>0</x:v>
      </x:c>
      <x:c r="R76" s="50" t="b">
        <x:f>OR(O76&gt;$E$7,O76&lt;$E$6)</x:f>
        <x:v>0</x:v>
      </x:c>
      <x:c r="S76" s="50" t="b">
        <x:f>AND(OR(P76,Q76,R76),A76-AH75&gt;$E$8)</x:f>
        <x:v>0</x:v>
      </x:c>
      <x:c r="T76" s="50" t="str">
        <x:f>IF(NOT(OR(P76,Q76,R76)),"不调",IF(NOT(S76),"间隔规则跳过",IF(P76,"年末+季度",IF(AND(Q76,R76),"季度+动态",IF(Q76,"季度","动态")))))</x:f>
        <x:v>不调</x:v>
      </x:c>
      <x:c r="U76" s="115" t="n">
        <x:f>IF(OR(T76="年末+季度",T76="季度+动态"),N76*$E$5/2,IF(T76="季度",(J76+K76)/2,IF(T76="动态",N76*$E$5*IF(J76+K76=0,0.5,J76/(J76+K76)),J76)))</x:f>
        <x:v>0.1254208156263393</x:v>
      </x:c>
      <x:c r="V76" s="115" t="n">
        <x:f>IF(OR(T76="年末+季度",T76="季度+动态"),N76*$E$5/2,IF(T76="季度",(J76+K76)/2,IF(T76="动态",N76*$E$5*IF(J76+K76=0,0.5,K76/(J76+K76)),K76)))</x:f>
        <x:v>0.10745207537834962</x:v>
      </x:c>
      <x:c r="W76" s="115" t="n">
        <x:f>IF(OR(T76="年末+季度",T76="季度+动态",T76="动态"),N76*(1-$E$5)*IF(L76+M76=0,$B$7/($B$7+$B$8),L76/(L76+M76)),L76)</x:f>
        <x:v>0.7611060277168882</x:v>
      </x:c>
      <x:c r="X76" s="115" t="n">
        <x:f>IF(OR(T76="年末+季度",T76="季度+动态",T76="动态"),N76*(1-$E$5)*IF(L76+M76=0,$B$8/($B$7+$B$8),M76/(L76+M76)),M76)</x:f>
        <x:v>0.05399197794200677</x:v>
      </x:c>
      <x:c r="Y76" s="115" t="n">
        <x:f>POWER(1-$H$5,(A76-A75)/$H$8)</x:f>
        <x:v>0.9999862671029998</x:v>
      </x:c>
      <x:c r="Z76" s="115" t="n">
        <x:f>U76*Y76</x:f>
        <x:v>0.12541909323519662</x:v>
      </x:c>
      <x:c r="AA76" s="115" t="n">
        <x:f>V76*Y76</x:f>
        <x:v>0.10745059975006599</x:v>
      </x:c>
      <x:c r="AB76" s="115" t="n">
        <x:f>W76*Y76</x:f>
        <x:v>0.7610955755262033</x:v>
      </x:c>
      <x:c r="AC76" s="115" t="n">
        <x:f>X76*Y76</x:f>
        <x:v>0.05399123647573485</x:v>
      </x:c>
      <x:c r="AD76" s="115" t="n">
        <x:f>SUM(Z76:AC76)</x:f>
        <x:v>1.0479565049872008</x:v>
      </x:c>
      <x:c r="AE76" s="115" t="n">
        <x:f>MAX(AE75,AD76)</x:f>
        <x:v>1.0479565049872008</x:v>
      </x:c>
      <x:c r="AF76" s="114" t="n">
        <x:f>AD76/AE76-1</x:f>
        <x:v>0</x:v>
      </x:c>
      <x:c r="AG76" s="114" t="n">
        <x:f>AD76/AD75-1</x:f>
        <x:v>0.00501818616224603</x:v>
      </x:c>
      <x:c r="AH76" s="111" t="n">
        <x:f>IF(OR(T76="年末+季度",T76="季度+动态",T76="季度",T76="动态"),A76,AH75)</x:f>
        <x:v>43832</x:v>
      </x:c>
      <x:c r="AI76" s="117" t="n">
        <x:f>YEAR(A76)</x:f>
        <x:v>2020</x:v>
      </x:c>
      <x:c r="AJ76" s="117" t="n">
        <x:f>MONTH(A76)</x:f>
        <x:v>2</x:v>
      </x:c>
      <x:c r="AK76" s="50" t="n">
        <x:f>IF(MONTH(A76)&lt;&gt;MONTH(A77),1,0)</x:f>
        <x:v>0</x:v>
      </x:c>
      <x:c r="AL76" s="115" t="n">
        <x:f>IF(AK75,AD75,AL75)</x:f>
        <x:v>1.0157767025956814</x:v>
      </x:c>
      <x:c r="AM76" s="116" t="str">
        <x:f>IF(AK76,AD76/AL76-1,"")</x:f>
      </x:c>
      <x:c r="AN76" s="115" t="n">
        <x:f>IF(AI76&lt;&gt;AI75,AD76,MAX(AN75,AD76))</x:f>
        <x:v>1.0479565049872008</x:v>
      </x:c>
      <x:c r="AO76" s="116" t="n">
        <x:f>AD76/AN76-1</x:f>
        <x:v>0</x:v>
      </x:c>
      <x:c r="AP76" s="112" t="n">
        <x:f>IFERROR(SUM(Z76:AC76)/AD76,0)</x:f>
        <x:v>1</x:v>
      </x:c>
      <x:c r="AQ76" s="50" t="b">
        <x:f>AND(B76&gt;0,C76&gt;0,D76&gt;0,E76&gt;0)</x:f>
        <x:v>1</x:v>
      </x:c>
      <x:c r="AR76" s="118" t="n">
        <x:f>EDATE(AR75,1)</x:f>
        <x:v>44743</x:v>
      </x:c>
      <x:c r="AS76" t="str">
        <x:f>TEXT(AR76,"yyyy-mm")</x:f>
        <x:v>2022-07</x:v>
      </x:c>
      <x:c r="AT76" s="112" t="n">
        <x:f>IF(AR76&gt;DATE(YEAR($A$1660),MONTH($A$1660),1),"",SUMIFS($AD$46:$AD$1660,$AI$46:$AI$1660,YEAR(AR76),$AJ$46:$AJ$1660,MONTH(AR76),$AK$46:$AK$1660,1))</x:f>
        <x:v>1.2032246165672715</x:v>
      </x:c>
    </x:row>
    <x:row r="77">
      <x:c r="A77" s="111" t="n">
        <x:f>'净值底稿'!A35</x:f>
        <x:v>43885</x:v>
      </x:c>
      <x:c r="B77" s="113" t="n">
        <x:f>'净值底稿'!F35</x:f>
        <x:v>1.29778846251937</x:v>
      </x:c>
      <x:c r="C77" s="113" t="n">
        <x:f>'净值底稿'!O35</x:f>
        <x:v>1.1072834300422698</x:v>
      </x:c>
      <x:c r="D77" s="113" t="n">
        <x:f>'净值底稿'!P35</x:f>
        <x:v>1.4242</x:v>
      </x:c>
      <x:c r="E77" s="113" t="n">
        <x:f>'净值底稿'!Q35</x:f>
        <x:v>1.376</x:v>
      </x:c>
      <x:c r="F77" s="114" t="n">
        <x:f>IFERROR(B77/B76-1,0)</x:f>
        <x:v>0.03147252179250093</x:v>
      </x:c>
      <x:c r="G77" s="114" t="n">
        <x:f>IFERROR(C77/C76-1,0)</x:f>
        <x:v>0.012274737495545862</x:v>
      </x:c>
      <x:c r="H77" s="114" t="n">
        <x:f>IFERROR(D77/D76-1,0)</x:f>
        <x:v>0.0011950790861159355</x:v>
      </x:c>
      <x:c r="I77" s="114" t="n">
        <x:f>IFERROR(E77/E76-1,0)</x:f>
        <x:v>0.018806456389752535</x:v>
      </x:c>
      <x:c r="J77" s="115" t="n">
        <x:f>Z76*(1+F77)</x:f>
        <x:v>0.12936634838023706</x:v>
      </x:c>
      <x:c r="K77" s="115" t="n">
        <x:f>AA76*(1+G77)</x:f>
        <x:v>0.10876952765573701</x:v>
      </x:c>
      <x:c r="L77" s="115" t="n">
        <x:f>AB76*(1+H77)</x:f>
        <x:v>0.7620051449310501</x:v>
      </x:c>
      <x:c r="M77" s="115" t="n">
        <x:f>AC76*(1+I77)</x:f>
        <x:v>0.055006620309944576</x:v>
      </x:c>
      <x:c r="N77" s="115" t="n">
        <x:f>SUM(J77:M77)</x:f>
        <x:v>1.055147641276969</x:v>
      </x:c>
      <x:c r="O77" s="116" t="n">
        <x:f>IFERROR((J77+K77)/N77,0)</x:f>
        <x:v>0.22568962552745267</x:v>
      </x:c>
      <x:c r="P77" s="50" t="b">
        <x:f>AND(MONTH(A77)=12,OR(A78="",YEAR(A77)&lt;&gt;YEAR(A78)))</x:f>
        <x:v>0</x:v>
      </x:c>
      <x:c r="Q77" s="50" t="b">
        <x:f>AND(MOD(MONTH(A77),3)=0,OR(A78="",MONTH(A77)&lt;&gt;MONTH(A78)))</x:f>
        <x:v>0</x:v>
      </x:c>
      <x:c r="R77" s="50" t="b">
        <x:f>OR(O77&gt;$E$7,O77&lt;$E$6)</x:f>
        <x:v>0</x:v>
      </x:c>
      <x:c r="S77" s="50" t="b">
        <x:f>AND(OR(P77,Q77,R77),A77-AH76&gt;$E$8)</x:f>
        <x:v>0</x:v>
      </x:c>
      <x:c r="T77" s="50" t="str">
        <x:f>IF(NOT(OR(P77,Q77,R77)),"不调",IF(NOT(S77),"间隔规则跳过",IF(P77,"年末+季度",IF(AND(Q77,R77),"季度+动态",IF(Q77,"季度","动态")))))</x:f>
        <x:v>不调</x:v>
      </x:c>
      <x:c r="U77" s="115" t="n">
        <x:f>IF(OR(T77="年末+季度",T77="季度+动态"),N77*$E$5/2,IF(T77="季度",(J77+K77)/2,IF(T77="动态",N77*$E$5*IF(J77+K77=0,0.5,J77/(J77+K77)),J77)))</x:f>
        <x:v>0.12936634838023706</x:v>
      </x:c>
      <x:c r="V77" s="115" t="n">
        <x:f>IF(OR(T77="年末+季度",T77="季度+动态"),N77*$E$5/2,IF(T77="季度",(J77+K77)/2,IF(T77="动态",N77*$E$5*IF(J77+K77=0,0.5,K77/(J77+K77)),K77)))</x:f>
        <x:v>0.10876952765573701</x:v>
      </x:c>
      <x:c r="W77" s="115" t="n">
        <x:f>IF(OR(T77="年末+季度",T77="季度+动态",T77="动态"),N77*(1-$E$5)*IF(L77+M77=0,$B$7/($B$7+$B$8),L77/(L77+M77)),L77)</x:f>
        <x:v>0.7620051449310501</x:v>
      </x:c>
      <x:c r="X77" s="115" t="n">
        <x:f>IF(OR(T77="年末+季度",T77="季度+动态",T77="动态"),N77*(1-$E$5)*IF(L77+M77=0,$B$8/($B$7+$B$8),M77/(L77+M77)),M77)</x:f>
        <x:v>0.055006620309944576</x:v>
      </x:c>
      <x:c r="Y77" s="115" t="n">
        <x:f>POWER(1-$H$5,(A77-A76)/$H$8)</x:f>
        <x:v>0.9999588018747739</x:v>
      </x:c>
      <x:c r="Z77" s="115" t="n">
        <x:f>U77*Y77</x:f>
        <x:v>0.12936101872921646</x:v>
      </x:c>
      <x:c r="AA77" s="115" t="n">
        <x:f>V77*Y77</x:f>
        <x:v>0.10876504655511587</x:v>
      </x:c>
      <x:c r="AB77" s="115" t="n">
        <x:f>W77*Y77</x:f>
        <x:v>0.7619737517476664</x:v>
      </x:c>
      <x:c r="AC77" s="115" t="n">
        <x:f>X77*Y77</x:f>
        <x:v>0.05500435414031278</x:v>
      </x:c>
      <x:c r="AD77" s="115" t="n">
        <x:f>SUM(Z77:AC77)</x:f>
        <x:v>1.0551041711723113</x:v>
      </x:c>
      <x:c r="AE77" s="115" t="n">
        <x:f>MAX(AE76,AD77)</x:f>
        <x:v>1.0551041711723113</x:v>
      </x:c>
      <x:c r="AF77" s="114" t="n">
        <x:f>AD77/AE77-1</x:f>
        <x:v>0</x:v>
      </x:c>
      <x:c r="AG77" s="114" t="n">
        <x:f>AD77/AD76-1</x:f>
        <x:v>0.006820575234844917</x:v>
      </x:c>
      <x:c r="AH77" s="111" t="n">
        <x:f>IF(OR(T77="年末+季度",T77="季度+动态",T77="季度",T77="动态"),A77,AH76)</x:f>
        <x:v>43832</x:v>
      </x:c>
      <x:c r="AI77" s="117" t="n">
        <x:f>YEAR(A77)</x:f>
        <x:v>2020</x:v>
      </x:c>
      <x:c r="AJ77" s="117" t="n">
        <x:f>MONTH(A77)</x:f>
        <x:v>2</x:v>
      </x:c>
      <x:c r="AK77" s="50" t="n">
        <x:f>IF(MONTH(A77)&lt;&gt;MONTH(A78),1,0)</x:f>
        <x:v>0</x:v>
      </x:c>
      <x:c r="AL77" s="115" t="n">
        <x:f>IF(AK76,AD76,AL76)</x:f>
        <x:v>1.0157767025956814</x:v>
      </x:c>
      <x:c r="AM77" s="116" t="str">
        <x:f>IF(AK77,AD77/AL77-1,"")</x:f>
      </x:c>
      <x:c r="AN77" s="115" t="n">
        <x:f>IF(AI77&lt;&gt;AI76,AD77,MAX(AN76,AD77))</x:f>
        <x:v>1.0551041711723113</x:v>
      </x:c>
      <x:c r="AO77" s="116" t="n">
        <x:f>AD77/AN77-1</x:f>
        <x:v>0</x:v>
      </x:c>
      <x:c r="AP77" s="112" t="n">
        <x:f>IFERROR(SUM(Z77:AC77)/AD77,0)</x:f>
        <x:v>1</x:v>
      </x:c>
      <x:c r="AQ77" s="50" t="b">
        <x:f>AND(B77&gt;0,C77&gt;0,D77&gt;0,E77&gt;0)</x:f>
        <x:v>1</x:v>
      </x:c>
      <x:c r="AR77" s="118" t="n">
        <x:f>EDATE(AR76,1)</x:f>
        <x:v>44774</x:v>
      </x:c>
      <x:c r="AS77" t="str">
        <x:f>TEXT(AR77,"yyyy-mm")</x:f>
        <x:v>2022-08</x:v>
      </x:c>
      <x:c r="AT77" s="112" t="n">
        <x:f>IF(AR77&gt;DATE(YEAR($A$1660),MONTH($A$1660),1),"",SUMIFS($AD$46:$AD$1660,$AI$46:$AI$1660,YEAR(AR77),$AJ$46:$AJ$1660,MONTH(AR77),$AK$46:$AK$1660,1))</x:f>
        <x:v>1.19601667330624</x:v>
      </x:c>
    </x:row>
    <x:row r="78">
      <x:c r="A78" s="111" t="n">
        <x:f>'净值底稿'!A36</x:f>
        <x:v>43886</x:v>
      </x:c>
      <x:c r="B78" s="113" t="n">
        <x:f>'净值底稿'!F36</x:f>
        <x:v>1.319943164487705</x:v>
      </x:c>
      <x:c r="C78" s="113" t="n">
        <x:f>'净值底稿'!O36</x:f>
        <x:v>1.1083746590805332</x:v>
      </x:c>
      <x:c r="D78" s="113" t="n">
        <x:f>'净值底稿'!P36</x:f>
        <x:v>1.4243</x:v>
      </x:c>
      <x:c r="E78" s="113" t="n">
        <x:f>'净值底稿'!Q36</x:f>
        <x:v>1.3515</x:v>
      </x:c>
      <x:c r="F78" s="114" t="n">
        <x:f>IFERROR(B78/B77-1,0)</x:f>
        <x:v>0.017071119530009282</x:v>
      </x:c>
      <x:c r="G78" s="114" t="n">
        <x:f>IFERROR(C78/C77-1,0)</x:f>
        <x:v>0.0009855010999502145</x:v>
      </x:c>
      <x:c r="H78" s="114" t="n">
        <x:f>IFERROR(D78/D77-1,0)</x:f>
        <x:v>0.00007021485746383505</x:v>
      </x:c>
      <x:c r="I78" s="114" t="n">
        <x:f>IFERROR(E78/E77-1,0)</x:f>
        <x:v>-0.017805232558139483</x:v>
      </x:c>
      <x:c r="J78" s="115" t="n">
        <x:f>Z77*(1+F78)</x:f>
        <x:v>0.13156935614246668</x:v>
      </x:c>
      <x:c r="K78" s="115" t="n">
        <x:f>AA77*(1+G78)</x:f>
        <x:v>0.10887223462813207</x:v>
      </x:c>
      <x:c r="L78" s="115" t="n">
        <x:f>AB77*(1+H78)</x:f>
        <x:v>0.7620272536260365</x:v>
      </x:c>
      <x:c r="M78" s="115" t="n">
        <x:f>AC77*(1+I78)</x:f>
        <x:v>0.05402498882313425</x:v>
      </x:c>
      <x:c r="N78" s="115" t="n">
        <x:f>SUM(J78:M78)</x:f>
        <x:v>1.0564938332197695</x:v>
      </x:c>
      <x:c r="O78" s="116" t="n">
        <x:f>IFERROR((J78+K78)/N78,0)</x:f>
        <x:v>0.22758447158922754</x:v>
      </x:c>
      <x:c r="P78" s="50" t="b">
        <x:f>AND(MONTH(A78)=12,OR(A79="",YEAR(A78)&lt;&gt;YEAR(A79)))</x:f>
        <x:v>0</x:v>
      </x:c>
      <x:c r="Q78" s="50" t="b">
        <x:f>AND(MOD(MONTH(A78),3)=0,OR(A79="",MONTH(A78)&lt;&gt;MONTH(A79)))</x:f>
        <x:v>0</x:v>
      </x:c>
      <x:c r="R78" s="50" t="b">
        <x:f>OR(O78&gt;$E$7,O78&lt;$E$6)</x:f>
        <x:v>0</x:v>
      </x:c>
      <x:c r="S78" s="50" t="b">
        <x:f>AND(OR(P78,Q78,R78),A78-AH77&gt;$E$8)</x:f>
        <x:v>0</x:v>
      </x:c>
      <x:c r="T78" s="50" t="str">
        <x:f>IF(NOT(OR(P78,Q78,R78)),"不调",IF(NOT(S78),"间隔规则跳过",IF(P78,"年末+季度",IF(AND(Q78,R78),"季度+动态",IF(Q78,"季度","动态")))))</x:f>
        <x:v>不调</x:v>
      </x:c>
      <x:c r="U78" s="115" t="n">
        <x:f>IF(OR(T78="年末+季度",T78="季度+动态"),N78*$E$5/2,IF(T78="季度",(J78+K78)/2,IF(T78="动态",N78*$E$5*IF(J78+K78=0,0.5,J78/(J78+K78)),J78)))</x:f>
        <x:v>0.13156935614246668</x:v>
      </x:c>
      <x:c r="V78" s="115" t="n">
        <x:f>IF(OR(T78="年末+季度",T78="季度+动态"),N78*$E$5/2,IF(T78="季度",(J78+K78)/2,IF(T78="动态",N78*$E$5*IF(J78+K78=0,0.5,K78/(J78+K78)),K78)))</x:f>
        <x:v>0.10887223462813207</x:v>
      </x:c>
      <x:c r="W78" s="115" t="n">
        <x:f>IF(OR(T78="年末+季度",T78="季度+动态",T78="动态"),N78*(1-$E$5)*IF(L78+M78=0,$B$7/($B$7+$B$8),L78/(L78+M78)),L78)</x:f>
        <x:v>0.7620272536260365</x:v>
      </x:c>
      <x:c r="X78" s="115" t="n">
        <x:f>IF(OR(T78="年末+季度",T78="季度+动态",T78="动态"),N78*(1-$E$5)*IF(L78+M78=0,$B$8/($B$7+$B$8),M78/(L78+M78)),M78)</x:f>
        <x:v>0.05402498882313425</x:v>
      </x:c>
      <x:c r="Y78" s="115" t="n">
        <x:f>POWER(1-$H$5,(A78-A77)/$H$8)</x:f>
        <x:v>0.9999862671029998</x:v>
      </x:c>
      <x:c r="Z78" s="115" t="n">
        <x:f>U78*Y78</x:f>
        <x:v>0.13156754931405037</x:v>
      </x:c>
      <x:c r="AA78" s="115" t="n">
        <x:f>V78*Y78</x:f>
        <x:v>0.10887073949694774</x:v>
      </x:c>
      <x:c r="AB78" s="115" t="n">
        <x:f>W78*Y78</x:f>
        <x:v>0.762016788784251</x:v>
      </x:c>
      <x:c r="AC78" s="115" t="n">
        <x:f>X78*Y78</x:f>
        <x:v>0.054024246903527307</x:v>
      </x:c>
      <x:c r="AD78" s="115" t="n">
        <x:f>SUM(Z78:AC78)</x:f>
        <x:v>1.0564793244987765</x:v>
      </x:c>
      <x:c r="AE78" s="115" t="n">
        <x:f>MAX(AE77,AD78)</x:f>
        <x:v>1.0564793244987765</x:v>
      </x:c>
      <x:c r="AF78" s="114" t="n">
        <x:f>AD78/AE78-1</x:f>
        <x:v>0</x:v>
      </x:c>
      <x:c r="AG78" s="114" t="n">
        <x:f>AD78/AD77-1</x:f>
        <x:v>0.0013033341768873274</x:v>
      </x:c>
      <x:c r="AH78" s="111" t="n">
        <x:f>IF(OR(T78="年末+季度",T78="季度+动态",T78="季度",T78="动态"),A78,AH77)</x:f>
        <x:v>43832</x:v>
      </x:c>
      <x:c r="AI78" s="117" t="n">
        <x:f>YEAR(A78)</x:f>
        <x:v>2020</x:v>
      </x:c>
      <x:c r="AJ78" s="117" t="n">
        <x:f>MONTH(A78)</x:f>
        <x:v>2</x:v>
      </x:c>
      <x:c r="AK78" s="50" t="n">
        <x:f>IF(MONTH(A78)&lt;&gt;MONTH(A79),1,0)</x:f>
        <x:v>0</x:v>
      </x:c>
      <x:c r="AL78" s="115" t="n">
        <x:f>IF(AK77,AD77,AL77)</x:f>
        <x:v>1.0157767025956814</x:v>
      </x:c>
      <x:c r="AM78" s="116" t="str">
        <x:f>IF(AK78,AD78/AL78-1,"")</x:f>
      </x:c>
      <x:c r="AN78" s="115" t="n">
        <x:f>IF(AI78&lt;&gt;AI77,AD78,MAX(AN77,AD78))</x:f>
        <x:v>1.0564793244987765</x:v>
      </x:c>
      <x:c r="AO78" s="116" t="n">
        <x:f>AD78/AN78-1</x:f>
        <x:v>0</x:v>
      </x:c>
      <x:c r="AP78" s="112" t="n">
        <x:f>IFERROR(SUM(Z78:AC78)/AD78,0)</x:f>
        <x:v>1</x:v>
      </x:c>
      <x:c r="AQ78" s="50" t="b">
        <x:f>AND(B78&gt;0,C78&gt;0,D78&gt;0,E78&gt;0)</x:f>
        <x:v>1</x:v>
      </x:c>
      <x:c r="AR78" s="118" t="n">
        <x:f>EDATE(AR77,1)</x:f>
        <x:v>44805</x:v>
      </x:c>
      <x:c r="AS78" t="str">
        <x:f>TEXT(AR78,"yyyy-mm")</x:f>
        <x:v>2022-09</x:v>
      </x:c>
      <x:c r="AT78" s="112" t="n">
        <x:f>IF(AR78&gt;DATE(YEAR($A$1660),MONTH($A$1660),1),"",SUMIFS($AD$46:$AD$1660,$AI$46:$AI$1660,YEAR(AR78),$AJ$46:$AJ$1660,MONTH(AR78),$AK$46:$AK$1660,1))</x:f>
        <x:v>1.1729197890621235</x:v>
      </x:c>
    </x:row>
    <x:row r="79">
      <x:c r="A79" s="111" t="n">
        <x:f>'净值底稿'!A37</x:f>
        <x:v>43887</x:v>
      </x:c>
      <x:c r="B79" s="113" t="n">
        <x:f>'净值底稿'!F37</x:f>
        <x:v>1.2514484619301949</x:v>
      </x:c>
      <x:c r="C79" s="113" t="n">
        <x:f>'净值底稿'!O37</x:f>
        <x:v>1.0844756994223208</x:v>
      </x:c>
      <x:c r="D79" s="113" t="n">
        <x:f>'净值底稿'!P37</x:f>
        <x:v>1.4249</x:v>
      </x:c>
      <x:c r="E79" s="113" t="n">
        <x:f>'净值底稿'!Q37</x:f>
        <x:v>1.3581</x:v>
      </x:c>
      <x:c r="F79" s="114" t="n">
        <x:f>IFERROR(B79/B78-1,0)</x:f>
        <x:v>-0.05189216051139167</x:v>
      </x:c>
      <x:c r="G79" s="114" t="n">
        <x:f>IFERROR(C79/C78-1,0)</x:f>
        <x:v>-0.021562167144851707</x:v>
      </x:c>
      <x:c r="H79" s="114" t="n">
        <x:f>IFERROR(D79/D78-1,0)</x:f>
        <x:v>0.00042125956610283843</x:v>
      </x:c>
      <x:c r="I79" s="114" t="n">
        <x:f>IFERROR(E79/E78-1,0)</x:f>
        <x:v>0.004883462819089912</x:v>
      </x:c>
      <x:c r="J79" s="115" t="n">
        <x:f>Z78*(1+F79)</x:f>
        <x:v>0.12474022492695523</x:v>
      </x:c>
      <x:c r="K79" s="115" t="n">
        <x:f>AA78*(1+G79)</x:f>
        <x:v>0.10652325041473094</x:v>
      </x:c>
      <x:c r="L79" s="115" t="n">
        <x:f>AB78*(1+H79)</x:f>
        <x:v>0.7623377956460574</x:v>
      </x:c>
      <x:c r="M79" s="115" t="n">
        <x:f>AC78*(1+I79)</x:f>
        <x:v>0.05428807230461002</x:v>
      </x:c>
      <x:c r="N79" s="115" t="n">
        <x:f>SUM(J79:M79)</x:f>
        <x:v>1.0478893432923535</x:v>
      </x:c>
      <x:c r="O79" s="116" t="n">
        <x:f>IFERROR((J79+K79)/N79,0)</x:f>
        <x:v>0.2206945578958573</x:v>
      </x:c>
      <x:c r="P79" s="50" t="b">
        <x:f>AND(MONTH(A79)=12,OR(A80="",YEAR(A79)&lt;&gt;YEAR(A80)))</x:f>
        <x:v>0</x:v>
      </x:c>
      <x:c r="Q79" s="50" t="b">
        <x:f>AND(MOD(MONTH(A79),3)=0,OR(A80="",MONTH(A79)&lt;&gt;MONTH(A80)))</x:f>
        <x:v>0</x:v>
      </x:c>
      <x:c r="R79" s="50" t="b">
        <x:f>OR(O79&gt;$E$7,O79&lt;$E$6)</x:f>
        <x:v>0</x:v>
      </x:c>
      <x:c r="S79" s="50" t="b">
        <x:f>AND(OR(P79,Q79,R79),A79-AH78&gt;$E$8)</x:f>
        <x:v>0</x:v>
      </x:c>
      <x:c r="T79" s="50" t="str">
        <x:f>IF(NOT(OR(P79,Q79,R79)),"不调",IF(NOT(S79),"间隔规则跳过",IF(P79,"年末+季度",IF(AND(Q79,R79),"季度+动态",IF(Q79,"季度","动态")))))</x:f>
        <x:v>不调</x:v>
      </x:c>
      <x:c r="U79" s="115" t="n">
        <x:f>IF(OR(T79="年末+季度",T79="季度+动态"),N79*$E$5/2,IF(T79="季度",(J79+K79)/2,IF(T79="动态",N79*$E$5*IF(J79+K79=0,0.5,J79/(J79+K79)),J79)))</x:f>
        <x:v>0.12474022492695523</x:v>
      </x:c>
      <x:c r="V79" s="115" t="n">
        <x:f>IF(OR(T79="年末+季度",T79="季度+动态"),N79*$E$5/2,IF(T79="季度",(J79+K79)/2,IF(T79="动态",N79*$E$5*IF(J79+K79=0,0.5,K79/(J79+K79)),K79)))</x:f>
        <x:v>0.10652325041473094</x:v>
      </x:c>
      <x:c r="W79" s="115" t="n">
        <x:f>IF(OR(T79="年末+季度",T79="季度+动态",T79="动态"),N79*(1-$E$5)*IF(L79+M79=0,$B$7/($B$7+$B$8),L79/(L79+M79)),L79)</x:f>
        <x:v>0.7623377956460574</x:v>
      </x:c>
      <x:c r="X79" s="115" t="n">
        <x:f>IF(OR(T79="年末+季度",T79="季度+动态",T79="动态"),N79*(1-$E$5)*IF(L79+M79=0,$B$8/($B$7+$B$8),M79/(L79+M79)),M79)</x:f>
        <x:v>0.05428807230461002</x:v>
      </x:c>
      <x:c r="Y79" s="115" t="n">
        <x:f>POWER(1-$H$5,(A79-A78)/$H$8)</x:f>
        <x:v>0.9999862671029998</x:v>
      </x:c>
      <x:c r="Z79" s="115" t="n">
        <x:f>U79*Y79</x:f>
        <x:v>0.12473851188229453</x:v>
      </x:c>
      <x:c r="AA79" s="115" t="n">
        <x:f>V79*Y79</x:f>
        <x:v>0.10652178754190486</x:v>
      </x:c>
      <x:c r="AB79" s="115" t="n">
        <x:f>W79*Y79</x:f>
        <x:v>0.7623273265396304</x:v>
      </x:c>
      <x:c r="AC79" s="115" t="n">
        <x:f>X79*Y79</x:f>
        <x:v>0.05428732677210472</x:v>
      </x:c>
      <x:c r="AD79" s="115" t="n">
        <x:f>SUM(Z79:AC79)</x:f>
        <x:v>1.0478749527359346</x:v>
      </x:c>
      <x:c r="AE79" s="115" t="n">
        <x:f>MAX(AE78,AD79)</x:f>
        <x:v>1.0564793244987765</x:v>
      </x:c>
      <x:c r="AF79" s="114" t="n">
        <x:f>AD79/AE79-1</x:f>
        <x:v>-0.008144382538602057</x:v>
      </x:c>
      <x:c r="AG79" s="114" t="n">
        <x:f>AD79/AD78-1</x:f>
        <x:v>-0.008144382538602057</x:v>
      </x:c>
      <x:c r="AH79" s="111" t="n">
        <x:f>IF(OR(T79="年末+季度",T79="季度+动态",T79="季度",T79="动态"),A79,AH78)</x:f>
        <x:v>43832</x:v>
      </x:c>
      <x:c r="AI79" s="117" t="n">
        <x:f>YEAR(A79)</x:f>
        <x:v>2020</x:v>
      </x:c>
      <x:c r="AJ79" s="117" t="n">
        <x:f>MONTH(A79)</x:f>
        <x:v>2</x:v>
      </x:c>
      <x:c r="AK79" s="50" t="n">
        <x:f>IF(MONTH(A79)&lt;&gt;MONTH(A80),1,0)</x:f>
        <x:v>0</x:v>
      </x:c>
      <x:c r="AL79" s="115" t="n">
        <x:f>IF(AK78,AD78,AL78)</x:f>
        <x:v>1.0157767025956814</x:v>
      </x:c>
      <x:c r="AM79" s="116" t="str">
        <x:f>IF(AK79,AD79/AL79-1,"")</x:f>
      </x:c>
      <x:c r="AN79" s="115" t="n">
        <x:f>IF(AI79&lt;&gt;AI78,AD79,MAX(AN78,AD79))</x:f>
        <x:v>1.0564793244987765</x:v>
      </x:c>
      <x:c r="AO79" s="116" t="n">
        <x:f>AD79/AN79-1</x:f>
        <x:v>-0.008144382538602057</x:v>
      </x:c>
      <x:c r="AP79" s="112" t="n">
        <x:f>IFERROR(SUM(Z79:AC79)/AD79,0)</x:f>
        <x:v>1</x:v>
      </x:c>
      <x:c r="AQ79" s="50" t="b">
        <x:f>AND(B79&gt;0,C79&gt;0,D79&gt;0,E79&gt;0)</x:f>
        <x:v>1</x:v>
      </x:c>
      <x:c r="AR79" s="118" t="n">
        <x:f>EDATE(AR78,1)</x:f>
        <x:v>44835</x:v>
      </x:c>
      <x:c r="AS79" t="str">
        <x:f>TEXT(AR79,"yyyy-mm")</x:f>
        <x:v>2022-10</x:v>
      </x:c>
      <x:c r="AT79" s="112" t="n">
        <x:f>IF(AR79&gt;DATE(YEAR($A$1660),MONTH($A$1660),1),"",SUMIFS($AD$46:$AD$1660,$AI$46:$AI$1660,YEAR(AR79),$AJ$46:$AJ$1660,MONTH(AR79),$AK$46:$AK$1660,1))</x:f>
        <x:v>1.1770735363095584</x:v>
      </x:c>
    </x:row>
    <x:row r="80">
      <x:c r="A80" s="111" t="n">
        <x:f>'净值底稿'!A38</x:f>
        <x:v>43888</x:v>
      </x:c>
      <x:c r="B80" s="113" t="n">
        <x:f>'净值底稿'!F38</x:f>
        <x:v>1.243012769149555</x:v>
      </x:c>
      <x:c r="C80" s="113" t="n">
        <x:f>'净值底稿'!O38</x:f>
        <x:v>1.0883782197587322</x:v>
      </x:c>
      <x:c r="D80" s="113" t="n">
        <x:f>'净值底稿'!P38</x:f>
        <x:v>1.4262</x:v>
      </x:c>
      <x:c r="E80" s="113" t="n">
        <x:f>'净值底稿'!Q38</x:f>
        <x:v>1.3564</x:v>
      </x:c>
      <x:c r="F80" s="114" t="n">
        <x:f>IFERROR(B80/B79-1,0)</x:f>
        <x:v>-0.006740743256521298</x:v>
      </x:c>
      <x:c r="G80" s="114" t="n">
        <x:f>IFERROR(C80/C79-1,0)</x:f>
        <x:v>0.003598531842152086</x:v>
      </x:c>
      <x:c r="H80" s="114" t="n">
        <x:f>IFERROR(D80/D79-1,0)</x:f>
        <x:v>0.0009123447259455908</x:v>
      </x:c>
      <x:c r="I80" s="114" t="n">
        <x:f>IFERROR(E80/E79-1,0)</x:f>
        <x:v>-0.001251748766659344</x:v>
      </x:c>
      <x:c r="J80" s="115" t="n">
        <x:f>Z79*(1+F80)</x:f>
        <x:v>0.12389768159949545</x:v>
      </x:c>
      <x:c r="K80" s="115" t="n">
        <x:f>AA79*(1+G80)</x:f>
        <x:v>0.10690510958625736</x:v>
      </x:c>
      <x:c r="L80" s="115" t="n">
        <x:f>AB79*(1+H80)</x:f>
        <x:v>0.7630228318554431</x:v>
      </x:c>
      <x:c r="M80" s="115" t="n">
        <x:f>AC79*(1+I80)</x:f>
        <x:v>0.0542193726777725</x:v>
      </x:c>
      <x:c r="N80" s="115" t="n">
        <x:f>SUM(J80:M80)</x:f>
        <x:v>1.0480449957189684</x:v>
      </x:c>
      <x:c r="O80" s="116" t="n">
        <x:f>IFERROR((J80+K80)/N80,0)</x:f>
        <x:v>0.2202222157717761</x:v>
      </x:c>
      <x:c r="P80" s="50" t="b">
        <x:f>AND(MONTH(A80)=12,OR(A81="",YEAR(A80)&lt;&gt;YEAR(A81)))</x:f>
        <x:v>0</x:v>
      </x:c>
      <x:c r="Q80" s="50" t="b">
        <x:f>AND(MOD(MONTH(A80),3)=0,OR(A81="",MONTH(A80)&lt;&gt;MONTH(A81)))</x:f>
        <x:v>0</x:v>
      </x:c>
      <x:c r="R80" s="50" t="b">
        <x:f>OR(O80&gt;$E$7,O80&lt;$E$6)</x:f>
        <x:v>0</x:v>
      </x:c>
      <x:c r="S80" s="50" t="b">
        <x:f>AND(OR(P80,Q80,R80),A80-AH79&gt;$E$8)</x:f>
        <x:v>0</x:v>
      </x:c>
      <x:c r="T80" s="50" t="str">
        <x:f>IF(NOT(OR(P80,Q80,R80)),"不调",IF(NOT(S80),"间隔规则跳过",IF(P80,"年末+季度",IF(AND(Q80,R80),"季度+动态",IF(Q80,"季度","动态")))))</x:f>
        <x:v>不调</x:v>
      </x:c>
      <x:c r="U80" s="115" t="n">
        <x:f>IF(OR(T80="年末+季度",T80="季度+动态"),N80*$E$5/2,IF(T80="季度",(J80+K80)/2,IF(T80="动态",N80*$E$5*IF(J80+K80=0,0.5,J80/(J80+K80)),J80)))</x:f>
        <x:v>0.12389768159949545</x:v>
      </x:c>
      <x:c r="V80" s="115" t="n">
        <x:f>IF(OR(T80="年末+季度",T80="季度+动态"),N80*$E$5/2,IF(T80="季度",(J80+K80)/2,IF(T80="动态",N80*$E$5*IF(J80+K80=0,0.5,K80/(J80+K80)),K80)))</x:f>
        <x:v>0.10690510958625736</x:v>
      </x:c>
      <x:c r="W80" s="115" t="n">
        <x:f>IF(OR(T80="年末+季度",T80="季度+动态",T80="动态"),N80*(1-$E$5)*IF(L80+M80=0,$B$7/($B$7+$B$8),L80/(L80+M80)),L80)</x:f>
        <x:v>0.7630228318554431</x:v>
      </x:c>
      <x:c r="X80" s="115" t="n">
        <x:f>IF(OR(T80="年末+季度",T80="季度+动态",T80="动态"),N80*(1-$E$5)*IF(L80+M80=0,$B$8/($B$7+$B$8),M80/(L80+M80)),M80)</x:f>
        <x:v>0.0542193726777725</x:v>
      </x:c>
      <x:c r="Y80" s="115" t="n">
        <x:f>POWER(1-$H$5,(A80-A79)/$H$8)</x:f>
        <x:v>0.9999862671029998</x:v>
      </x:c>
      <x:c r="Z80" s="115" t="n">
        <x:f>U80*Y80</x:f>
        <x:v>0.12389598012539547</x:v>
      </x:c>
      <x:c r="AA80" s="115" t="n">
        <x:f>V80*Y80</x:f>
        <x:v>0.10690364146939861</x:v>
      </x:c>
      <x:c r="AB80" s="115" t="n">
        <x:f>W80*Y80</x:f>
        <x:v>0.7630123533414843</x:v>
      </x:c>
      <x:c r="AC80" s="115" t="n">
        <x:f>X80*Y80</x:f>
        <x:v>0.0542186280887121</x:v>
      </x:c>
      <x:c r="AD80" s="115" t="n">
        <x:f>SUM(Z80:AC80)</x:f>
        <x:v>1.0480306030249904</x:v>
      </x:c>
      <x:c r="AE80" s="115" t="n">
        <x:f>MAX(AE79,AD80)</x:f>
        <x:v>1.0564793244987765</x:v>
      </x:c>
      <x:c r="AF80" s="114" t="n">
        <x:f>AD80/AE80-1</x:f>
        <x:v>-0.007997053305131563</x:v>
      </x:c>
      <x:c r="AG80" s="114" t="n">
        <x:f>AD80/AD79-1</x:f>
        <x:v>0.00014853899184186226</x:v>
      </x:c>
      <x:c r="AH80" s="111" t="n">
        <x:f>IF(OR(T80="年末+季度",T80="季度+动态",T80="季度",T80="动态"),A80,AH79)</x:f>
        <x:v>43832</x:v>
      </x:c>
      <x:c r="AI80" s="117" t="n">
        <x:f>YEAR(A80)</x:f>
        <x:v>2020</x:v>
      </x:c>
      <x:c r="AJ80" s="117" t="n">
        <x:f>MONTH(A80)</x:f>
        <x:v>2</x:v>
      </x:c>
      <x:c r="AK80" s="50" t="n">
        <x:f>IF(MONTH(A80)&lt;&gt;MONTH(A81),1,0)</x:f>
        <x:v>0</x:v>
      </x:c>
      <x:c r="AL80" s="115" t="n">
        <x:f>IF(AK79,AD79,AL79)</x:f>
        <x:v>1.0157767025956814</x:v>
      </x:c>
      <x:c r="AM80" s="116" t="str">
        <x:f>IF(AK80,AD80/AL80-1,"")</x:f>
      </x:c>
      <x:c r="AN80" s="115" t="n">
        <x:f>IF(AI80&lt;&gt;AI79,AD80,MAX(AN79,AD80))</x:f>
        <x:v>1.0564793244987765</x:v>
      </x:c>
      <x:c r="AO80" s="116" t="n">
        <x:f>AD80/AN80-1</x:f>
        <x:v>-0.007997053305131563</x:v>
      </x:c>
      <x:c r="AP80" s="112" t="n">
        <x:f>IFERROR(SUM(Z80:AC80)/AD80,0)</x:f>
        <x:v>1</x:v>
      </x:c>
      <x:c r="AQ80" s="50" t="b">
        <x:f>AND(B80&gt;0,C80&gt;0,D80&gt;0,E80&gt;0)</x:f>
        <x:v>1</x:v>
      </x:c>
      <x:c r="AR80" s="118" t="n">
        <x:f>EDATE(AR79,1)</x:f>
        <x:v>44866</x:v>
      </x:c>
      <x:c r="AS80" t="str">
        <x:f>TEXT(AR80,"yyyy-mm")</x:f>
        <x:v>2022-11</x:v>
      </x:c>
      <x:c r="AT80" s="112" t="n">
        <x:f>IF(AR80&gt;DATE(YEAR($A$1660),MONTH($A$1660),1),"",SUMIFS($AD$46:$AD$1660,$AI$46:$AI$1660,YEAR(AR80),$AJ$46:$AJ$1660,MONTH(AR80),$AK$46:$AK$1660,1))</x:f>
        <x:v>1.1767083791503883</x:v>
      </x:c>
    </x:row>
    <x:row r="81">
      <x:c r="A81" s="111" t="n">
        <x:f>'净值底稿'!A39</x:f>
        <x:v>43889</x:v>
      </x:c>
      <x:c r="B81" s="113" t="n">
        <x:f>'净值底稿'!F39</x:f>
        <x:v>1.1886758309410075</x:v>
      </x:c>
      <x:c r="C81" s="113" t="n">
        <x:f>'净值底稿'!O39</x:f>
        <x:v>1.0348687334413345</x:v>
      </x:c>
      <x:c r="D81" s="113" t="n">
        <x:f>'净值底稿'!P39</x:f>
        <x:v>1.4276</x:v>
      </x:c>
      <x:c r="E81" s="113" t="n">
        <x:f>'净值底稿'!Q39</x:f>
        <x:v>1.3357</x:v>
      </x:c>
      <x:c r="F81" s="114" t="n">
        <x:f>IFERROR(B81/B80-1,0)</x:f>
        <x:v>-0.04371390186580604</x:v>
      </x:c>
      <x:c r="G81" s="114" t="n">
        <x:f>IFERROR(C81/C80-1,0)</x:f>
        <x:v>-0.04916442220725392</x:v>
      </x:c>
      <x:c r="H81" s="114" t="n">
        <x:f>IFERROR(D81/D80-1,0)</x:f>
        <x:v>0.0009816295049782653</x:v>
      </x:c>
      <x:c r="I81" s="114" t="n">
        <x:f>IFERROR(E81/E80-1,0)</x:f>
        <x:v>-0.015260984960188684</x:v>
      </x:c>
      <x:c r="J81" s="115" t="n">
        <x:f>Z80*(1+F81)</x:f>
        <x:v>0.11848000340862608</x:v>
      </x:c>
      <x:c r="K81" s="115" t="n">
        <x:f>AA80*(1+G81)</x:f>
        <x:v>0.1016477857047042</x:v>
      </x:c>
      <x:c r="L81" s="115" t="n">
        <x:f>AB80*(1+H81)</x:f>
        <x:v>0.7637613487801872</x:v>
      </x:c>
      <x:c r="M81" s="115" t="n">
        <x:f>AC80*(1+I81)</x:f>
        <x:v>0.0533911984208882</x:v>
      </x:c>
      <x:c r="N81" s="115" t="n">
        <x:f>SUM(J81:M81)</x:f>
        <x:v>1.0372803363144056</x:v>
      </x:c>
      <x:c r="O81" s="116" t="n">
        <x:f>IFERROR((J81+K81)/N81,0)</x:f>
        <x:v>0.21221629429077338</x:v>
      </x:c>
      <x:c r="P81" s="50" t="b">
        <x:f>AND(MONTH(A81)=12,OR(A82="",YEAR(A81)&lt;&gt;YEAR(A82)))</x:f>
        <x:v>0</x:v>
      </x:c>
      <x:c r="Q81" s="50" t="b">
        <x:f>AND(MOD(MONTH(A81),3)=0,OR(A82="",MONTH(A81)&lt;&gt;MONTH(A82)))</x:f>
        <x:v>0</x:v>
      </x:c>
      <x:c r="R81" s="50" t="b">
        <x:f>OR(O81&gt;$E$7,O81&lt;$E$6)</x:f>
        <x:v>0</x:v>
      </x:c>
      <x:c r="S81" s="50" t="b">
        <x:f>AND(OR(P81,Q81,R81),A81-AH80&gt;$E$8)</x:f>
        <x:v>0</x:v>
      </x:c>
      <x:c r="T81" s="50" t="str">
        <x:f>IF(NOT(OR(P81,Q81,R81)),"不调",IF(NOT(S81),"间隔规则跳过",IF(P81,"年末+季度",IF(AND(Q81,R81),"季度+动态",IF(Q81,"季度","动态")))))</x:f>
        <x:v>不调</x:v>
      </x:c>
      <x:c r="U81" s="115" t="n">
        <x:f>IF(OR(T81="年末+季度",T81="季度+动态"),N81*$E$5/2,IF(T81="季度",(J81+K81)/2,IF(T81="动态",N81*$E$5*IF(J81+K81=0,0.5,J81/(J81+K81)),J81)))</x:f>
        <x:v>0.11848000340862608</x:v>
      </x:c>
      <x:c r="V81" s="115" t="n">
        <x:f>IF(OR(T81="年末+季度",T81="季度+动态"),N81*$E$5/2,IF(T81="季度",(J81+K81)/2,IF(T81="动态",N81*$E$5*IF(J81+K81=0,0.5,K81/(J81+K81)),K81)))</x:f>
        <x:v>0.1016477857047042</x:v>
      </x:c>
      <x:c r="W81" s="115" t="n">
        <x:f>IF(OR(T81="年末+季度",T81="季度+动态",T81="动态"),N81*(1-$E$5)*IF(L81+M81=0,$B$7/($B$7+$B$8),L81/(L81+M81)),L81)</x:f>
        <x:v>0.7637613487801872</x:v>
      </x:c>
      <x:c r="X81" s="115" t="n">
        <x:f>IF(OR(T81="年末+季度",T81="季度+动态",T81="动态"),N81*(1-$E$5)*IF(L81+M81=0,$B$8/($B$7+$B$8),M81/(L81+M81)),M81)</x:f>
        <x:v>0.0533911984208882</x:v>
      </x:c>
      <x:c r="Y81" s="115" t="n">
        <x:f>POWER(1-$H$5,(A81-A80)/$H$8)</x:f>
        <x:v>0.9999862671029998</x:v>
      </x:c>
      <x:c r="Z81" s="115" t="n">
        <x:f>U81*Y81</x:f>
        <x:v>0.11847837633494268</x:v>
      </x:c>
      <x:c r="AA81" s="115" t="n">
        <x:f>V81*Y81</x:f>
        <x:v>0.10164638978613282</x:v>
      </x:c>
      <x:c r="AB81" s="115" t="n">
        <x:f>W81*Y81</x:f>
        <x:v>0.7637508601242516</x:v>
      </x:c>
      <x:c r="AC81" s="115" t="n">
        <x:f>X81*Y81</x:f>
        <x:v>0.053390465205059565</x:v>
      </x:c>
      <x:c r="AD81" s="115" t="n">
        <x:f>SUM(Z81:AC81)</x:f>
        <x:v>1.0372660914503868</x:v>
      </x:c>
      <x:c r="AE81" s="115" t="n">
        <x:f>MAX(AE80,AD81)</x:f>
        <x:v>1.0564793244987765</x:v>
      </x:c>
      <x:c r="AF81" s="114" t="n">
        <x:f>AD81/AE81-1</x:f>
        <x:v>-0.018186094704224276</x:v>
      </x:c>
      <x:c r="AG81" s="114" t="n">
        <x:f>AD81/AD80-1</x:f>
        <x:v>-0.010271180577679062</x:v>
      </x:c>
      <x:c r="AH81" s="111" t="n">
        <x:f>IF(OR(T81="年末+季度",T81="季度+动态",T81="季度",T81="动态"),A81,AH80)</x:f>
        <x:v>43832</x:v>
      </x:c>
      <x:c r="AI81" s="117" t="n">
        <x:f>YEAR(A81)</x:f>
        <x:v>2020</x:v>
      </x:c>
      <x:c r="AJ81" s="117" t="n">
        <x:f>MONTH(A81)</x:f>
        <x:v>2</x:v>
      </x:c>
      <x:c r="AK81" s="50" t="n">
        <x:f>IF(MONTH(A81)&lt;&gt;MONTH(A82),1,0)</x:f>
        <x:v>1</x:v>
      </x:c>
      <x:c r="AL81" s="115" t="n">
        <x:f>IF(AK80,AD80,AL80)</x:f>
        <x:v>1.0157767025956814</x:v>
      </x:c>
      <x:c r="AM81" s="116" t="n">
        <x:f>IF(AK81,AD81/AL81-1,"")</x:f>
        <x:v>0.02115562288423445</x:v>
      </x:c>
      <x:c r="AN81" s="115" t="n">
        <x:f>IF(AI81&lt;&gt;AI80,AD81,MAX(AN80,AD81))</x:f>
        <x:v>1.0564793244987765</x:v>
      </x:c>
      <x:c r="AO81" s="116" t="n">
        <x:f>AD81/AN81-1</x:f>
        <x:v>-0.018186094704224276</x:v>
      </x:c>
      <x:c r="AP81" s="112" t="n">
        <x:f>IFERROR(SUM(Z81:AC81)/AD81,0)</x:f>
        <x:v>1</x:v>
      </x:c>
      <x:c r="AQ81" s="50" t="b">
        <x:f>AND(B81&gt;0,C81&gt;0,D81&gt;0,E81&gt;0)</x:f>
        <x:v>1</x:v>
      </x:c>
      <x:c r="AR81" s="118" t="n">
        <x:f>EDATE(AR80,1)</x:f>
        <x:v>44896</x:v>
      </x:c>
      <x:c r="AS81" t="str">
        <x:f>TEXT(AR81,"yyyy-mm")</x:f>
        <x:v>2022-12</x:v>
      </x:c>
      <x:c r="AT81" s="112" t="n">
        <x:f>IF(AR81&gt;DATE(YEAR($A$1660),MONTH($A$1660),1),"",SUMIFS($AD$46:$AD$1660,$AI$46:$AI$1660,YEAR(AR81),$AJ$46:$AJ$1660,MONTH(AR81),$AK$46:$AK$1660,1))</x:f>
        <x:v>1.1687801995831564</x:v>
      </x:c>
    </x:row>
    <x:row r="82">
      <x:c r="A82" s="111" t="n">
        <x:f>'净值底稿'!A40</x:f>
        <x:v>43892</x:v>
      </x:c>
      <x:c r="B82" s="113" t="n">
        <x:f>'净值底稿'!F40</x:f>
        <x:v>1.22512733723669</x:v>
      </x:c>
      <x:c r="C82" s="113" t="n">
        <x:f>'净值底稿'!O40</x:f>
        <x:v>1.0740547862229897</x:v>
      </x:c>
      <x:c r="D82" s="113" t="n">
        <x:f>'净值底稿'!P40</x:f>
        <x:v>1.4279</x:v>
      </x:c>
      <x:c r="E82" s="113" t="n">
        <x:f>'净值底稿'!Q40</x:f>
        <x:v>1.3119</x:v>
      </x:c>
      <x:c r="F82" s="114" t="n">
        <x:f>IFERROR(B82/B81-1,0)</x:f>
        <x:v>0.03066564099888014</x:v>
      </x:c>
      <x:c r="G82" s="114" t="n">
        <x:f>IFERROR(C82/C81-1,0)</x:f>
        <x:v>0.037865722980485295</x:v>
      </x:c>
      <x:c r="H82" s="114" t="n">
        <x:f>IFERROR(D82/D81-1,0)</x:f>
        <x:v>0.00021014289717014023</x:v>
      </x:c>
      <x:c r="I82" s="114" t="n">
        <x:f>IFERROR(E82/E81-1,0)</x:f>
        <x:v>-0.017818372389009518</x:v>
      </x:c>
      <x:c r="J82" s="115" t="n">
        <x:f>Z81*(1+F82)</x:f>
        <x:v>0.12211159168976025</x:v>
      </x:c>
      <x:c r="K82" s="115" t="n">
        <x:f>AA81*(1+G82)</x:f>
        <x:v>0.10549530382374095</x:v>
      </x:c>
      <x:c r="L82" s="115" t="n">
        <x:f>AB81*(1+H82)</x:f>
        <x:v>0.7639113569427144</x:v>
      </x:c>
      <x:c r="M82" s="115" t="n">
        <x:f>AC81*(1+I82)</x:f>
        <x:v>0.05243913401401336</x:v>
      </x:c>
      <x:c r="N82" s="115" t="n">
        <x:f>SUM(J82:M82)</x:f>
        <x:v>1.043957386470229</x:v>
      </x:c>
      <x:c r="O82" s="116" t="n">
        <x:f>IFERROR((J82+K82)/N82,0)</x:f>
        <x:v>0.21802316690633616</x:v>
      </x:c>
      <x:c r="P82" s="50" t="b">
        <x:f>AND(MONTH(A82)=12,OR(A83="",YEAR(A82)&lt;&gt;YEAR(A83)))</x:f>
        <x:v>0</x:v>
      </x:c>
      <x:c r="Q82" s="50" t="b">
        <x:f>AND(MOD(MONTH(A82),3)=0,OR(A83="",MONTH(A82)&lt;&gt;MONTH(A83)))</x:f>
        <x:v>0</x:v>
      </x:c>
      <x:c r="R82" s="50" t="b">
        <x:f>OR(O82&gt;$E$7,O82&lt;$E$6)</x:f>
        <x:v>0</x:v>
      </x:c>
      <x:c r="S82" s="50" t="b">
        <x:f>AND(OR(P82,Q82,R82),A82-AH81&gt;$E$8)</x:f>
        <x:v>0</x:v>
      </x:c>
      <x:c r="T82" s="50" t="str">
        <x:f>IF(NOT(OR(P82,Q82,R82)),"不调",IF(NOT(S82),"间隔规则跳过",IF(P82,"年末+季度",IF(AND(Q82,R82),"季度+动态",IF(Q82,"季度","动态")))))</x:f>
        <x:v>不调</x:v>
      </x:c>
      <x:c r="U82" s="115" t="n">
        <x:f>IF(OR(T82="年末+季度",T82="季度+动态"),N82*$E$5/2,IF(T82="季度",(J82+K82)/2,IF(T82="动态",N82*$E$5*IF(J82+K82=0,0.5,J82/(J82+K82)),J82)))</x:f>
        <x:v>0.12211159168976025</x:v>
      </x:c>
      <x:c r="V82" s="115" t="n">
        <x:f>IF(OR(T82="年末+季度",T82="季度+动态"),N82*$E$5/2,IF(T82="季度",(J82+K82)/2,IF(T82="动态",N82*$E$5*IF(J82+K82=0,0.5,K82/(J82+K82)),K82)))</x:f>
        <x:v>0.10549530382374095</x:v>
      </x:c>
      <x:c r="W82" s="115" t="n">
        <x:f>IF(OR(T82="年末+季度",T82="季度+动态",T82="动态"),N82*(1-$E$5)*IF(L82+M82=0,$B$7/($B$7+$B$8),L82/(L82+M82)),L82)</x:f>
        <x:v>0.7639113569427144</x:v>
      </x:c>
      <x:c r="X82" s="115" t="n">
        <x:f>IF(OR(T82="年末+季度",T82="季度+动态",T82="动态"),N82*(1-$E$5)*IF(L82+M82=0,$B$8/($B$7+$B$8),M82/(L82+M82)),M82)</x:f>
        <x:v>0.05243913401401336</x:v>
      </x:c>
      <x:c r="Y82" s="115" t="n">
        <x:f>POWER(1-$H$5,(A82-A81)/$H$8)</x:f>
        <x:v>0.9999588018747739</x:v>
      </x:c>
      <x:c r="Z82" s="115" t="n">
        <x:f>U82*Y82</x:f>
        <x:v>0.12210656092111427</x:v>
      </x:c>
      <x:c r="AA82" s="115" t="n">
        <x:f>V82*Y82</x:f>
        <x:v>0.10549095761500325</x:v>
      </x:c>
      <x:c r="AB82" s="115" t="n">
        <x:f>W82*Y82</x:f>
        <x:v>0.7638798852269695</x:v>
      </x:c>
      <x:c r="AC82" s="115" t="n">
        <x:f>X82*Y82</x:f>
        <x:v>0.052436973620003505</x:v>
      </x:c>
      <x:c r="AD82" s="115" t="n">
        <x:f>SUM(Z82:AC82)</x:f>
        <x:v>1.0439143773830906</x:v>
      </x:c>
      <x:c r="AE82" s="115" t="n">
        <x:f>MAX(AE81,AD82)</x:f>
        <x:v>1.0564793244987765</x:v>
      </x:c>
      <x:c r="AF82" s="114" t="n">
        <x:f>AD82/AE82-1</x:f>
        <x:v>-0.01189322575872187</x:v>
      </x:c>
      <x:c r="AG82" s="114" t="n">
        <x:f>AD82/AD81-1</x:f>
        <x:v>0.006409431473275662</x:v>
      </x:c>
      <x:c r="AH82" s="111" t="n">
        <x:f>IF(OR(T82="年末+季度",T82="季度+动态",T82="季度",T82="动态"),A82,AH81)</x:f>
        <x:v>43832</x:v>
      </x:c>
      <x:c r="AI82" s="117" t="n">
        <x:f>YEAR(A82)</x:f>
        <x:v>2020</x:v>
      </x:c>
      <x:c r="AJ82" s="117" t="n">
        <x:f>MONTH(A82)</x:f>
        <x:v>3</x:v>
      </x:c>
      <x:c r="AK82" s="50" t="n">
        <x:f>IF(MONTH(A82)&lt;&gt;MONTH(A83),1,0)</x:f>
        <x:v>0</x:v>
      </x:c>
      <x:c r="AL82" s="115" t="n">
        <x:f>IF(AK81,AD81,AL81)</x:f>
        <x:v>1.0372660914503868</x:v>
      </x:c>
      <x:c r="AM82" s="116" t="str">
        <x:f>IF(AK82,AD82/AL82-1,"")</x:f>
      </x:c>
      <x:c r="AN82" s="115" t="n">
        <x:f>IF(AI82&lt;&gt;AI81,AD82,MAX(AN81,AD82))</x:f>
        <x:v>1.0564793244987765</x:v>
      </x:c>
      <x:c r="AO82" s="116" t="n">
        <x:f>AD82/AN82-1</x:f>
        <x:v>-0.01189322575872187</x:v>
      </x:c>
      <x:c r="AP82" s="112" t="n">
        <x:f>IFERROR(SUM(Z82:AC82)/AD82,0)</x:f>
        <x:v>1</x:v>
      </x:c>
      <x:c r="AQ82" s="50" t="b">
        <x:f>AND(B82&gt;0,C82&gt;0,D82&gt;0,E82&gt;0)</x:f>
        <x:v>1</x:v>
      </x:c>
      <x:c r="AR82" s="118" t="n">
        <x:f>EDATE(AR81,1)</x:f>
        <x:v>44927</x:v>
      </x:c>
      <x:c r="AS82" t="str">
        <x:f>TEXT(AR82,"yyyy-mm")</x:f>
        <x:v>2023-01</x:v>
      </x:c>
      <x:c r="AT82" s="112" t="n">
        <x:f>IF(AR82&gt;DATE(YEAR($A$1660),MONTH($A$1660),1),"",SUMIFS($AD$46:$AD$1660,$AI$46:$AI$1660,YEAR(AR82),$AJ$46:$AJ$1660,MONTH(AR82),$AK$46:$AK$1660,1))</x:f>
        <x:v>1.1869642710874486</x:v>
      </x:c>
    </x:row>
    <x:row r="83">
      <x:c r="A83" s="111" t="n">
        <x:f>'净值底稿'!A41</x:f>
        <x:v>43893</x:v>
      </x:c>
      <x:c r="B83" s="113" t="n">
        <x:f>'净值底稿'!F41</x:f>
        <x:v>1.230685488613745</x:v>
      </x:c>
      <x:c r="C83" s="113" t="n">
        <x:f>'净值底稿'!O41</x:f>
        <x:v>1.0857115082756574</x:v>
      </x:c>
      <x:c r="D83" s="113" t="n">
        <x:f>'净值底稿'!P41</x:f>
        <x:v>1.4279</x:v>
      </x:c>
      <x:c r="E83" s="113" t="n">
        <x:f>'净值底稿'!Q41</x:f>
        <x:v>1.3099</x:v>
      </x:c>
      <x:c r="F83" s="114" t="n">
        <x:f>IFERROR(B83/B82-1,0)</x:f>
        <x:v>0.004536794836030422</x:v>
      </x:c>
      <x:c r="G83" s="114" t="n">
        <x:f>IFERROR(C83/C82-1,0)</x:f>
        <x:v>0.010853005081481681</x:v>
      </x:c>
      <x:c r="H83" s="114" t="n">
        <x:f>IFERROR(D83/D82-1,0)</x:f>
        <x:v>0</x:v>
      </x:c>
      <x:c r="I83" s="114" t="n">
        <x:f>IFERROR(E83/E82-1,0)</x:f>
        <x:v>-0.0015245064410397413</x:v>
      </x:c>
      <x:c r="J83" s="115" t="n">
        <x:f>Z82*(1+F83)</x:f>
        <x:v>0.12266053333614661</x:v>
      </x:c>
      <x:c r="K83" s="115" t="n">
        <x:f>AA82*(1+G83)</x:f>
        <x:v>0.10663585151404925</x:v>
      </x:c>
      <x:c r="L83" s="115" t="n">
        <x:f>AB82*(1+H83)</x:f>
        <x:v>0.7638798852269695</x:v>
      </x:c>
      <x:c r="M83" s="115" t="n">
        <x:f>AC82*(1+I83)</x:f>
        <x:v>0.05235703311597118</x:v>
      </x:c>
      <x:c r="N83" s="115" t="n">
        <x:f>SUM(J83:M83)</x:f>
        <x:v>1.0455333031931366</x:v>
      </x:c>
      <x:c r="O83" s="116" t="n">
        <x:f>IFERROR((J83+K83)/N83,0)</x:f>
        <x:v>0.2193104553914329</x:v>
      </x:c>
      <x:c r="P83" s="50" t="b">
        <x:f>AND(MONTH(A83)=12,OR(A84="",YEAR(A83)&lt;&gt;YEAR(A84)))</x:f>
        <x:v>0</x:v>
      </x:c>
      <x:c r="Q83" s="50" t="b">
        <x:f>AND(MOD(MONTH(A83),3)=0,OR(A84="",MONTH(A83)&lt;&gt;MONTH(A84)))</x:f>
        <x:v>0</x:v>
      </x:c>
      <x:c r="R83" s="50" t="b">
        <x:f>OR(O83&gt;$E$7,O83&lt;$E$6)</x:f>
        <x:v>0</x:v>
      </x:c>
      <x:c r="S83" s="50" t="b">
        <x:f>AND(OR(P83,Q83,R83),A83-AH82&gt;$E$8)</x:f>
        <x:v>0</x:v>
      </x:c>
      <x:c r="T83" s="50" t="str">
        <x:f>IF(NOT(OR(P83,Q83,R83)),"不调",IF(NOT(S83),"间隔规则跳过",IF(P83,"年末+季度",IF(AND(Q83,R83),"季度+动态",IF(Q83,"季度","动态")))))</x:f>
        <x:v>不调</x:v>
      </x:c>
      <x:c r="U83" s="115" t="n">
        <x:f>IF(OR(T83="年末+季度",T83="季度+动态"),N83*$E$5/2,IF(T83="季度",(J83+K83)/2,IF(T83="动态",N83*$E$5*IF(J83+K83=0,0.5,J83/(J83+K83)),J83)))</x:f>
        <x:v>0.12266053333614661</x:v>
      </x:c>
      <x:c r="V83" s="115" t="n">
        <x:f>IF(OR(T83="年末+季度",T83="季度+动态"),N83*$E$5/2,IF(T83="季度",(J83+K83)/2,IF(T83="动态",N83*$E$5*IF(J83+K83=0,0.5,K83/(J83+K83)),K83)))</x:f>
        <x:v>0.10663585151404925</x:v>
      </x:c>
      <x:c r="W83" s="115" t="n">
        <x:f>IF(OR(T83="年末+季度",T83="季度+动态",T83="动态"),N83*(1-$E$5)*IF(L83+M83=0,$B$7/($B$7+$B$8),L83/(L83+M83)),L83)</x:f>
        <x:v>0.7638798852269695</x:v>
      </x:c>
      <x:c r="X83" s="115" t="n">
        <x:f>IF(OR(T83="年末+季度",T83="季度+动态",T83="动态"),N83*(1-$E$5)*IF(L83+M83=0,$B$8/($B$7+$B$8),M83/(L83+M83)),M83)</x:f>
        <x:v>0.05235703311597118</x:v>
      </x:c>
      <x:c r="Y83" s="115" t="n">
        <x:f>POWER(1-$H$5,(A83-A82)/$H$8)</x:f>
        <x:v>0.9999862671029998</x:v>
      </x:c>
      <x:c r="Z83" s="115" t="n">
        <x:f>U83*Y83</x:f>
        <x:v>0.12265884885167631</x:v>
      </x:c>
      <x:c r="AA83" s="115" t="n">
        <x:f>V83*Y83</x:f>
        <x:v>0.10663438709488388</x:v>
      </x:c>
      <x:c r="AB83" s="115" t="n">
        <x:f>W83*Y83</x:f>
        <x:v>0.7638693949431851</x:v>
      </x:c>
      <x:c r="AC83" s="115" t="n">
        <x:f>X83*Y83</x:f>
        <x:v>0.052356314102228164</x:v>
      </x:c>
      <x:c r="AD83" s="115" t="n">
        <x:f>SUM(Z83:AC83)</x:f>
        <x:v>1.0455189449919733</x:v>
      </x:c>
      <x:c r="AE83" s="115" t="n">
        <x:f>MAX(AE82,AD83)</x:f>
        <x:v>1.0564793244987765</x:v>
      </x:c>
      <x:c r="AF83" s="114" t="n">
        <x:f>AD83/AE83-1</x:f>
        <x:v>-0.010374438242795825</x:v>
      </x:c>
      <x:c r="AG83" s="114" t="n">
        <x:f>AD83/AD82-1</x:f>
        <x:v>0.001537068215216264</x:v>
      </x:c>
      <x:c r="AH83" s="111" t="n">
        <x:f>IF(OR(T83="年末+季度",T83="季度+动态",T83="季度",T83="动态"),A83,AH82)</x:f>
        <x:v>43832</x:v>
      </x:c>
      <x:c r="AI83" s="117" t="n">
        <x:f>YEAR(A83)</x:f>
        <x:v>2020</x:v>
      </x:c>
      <x:c r="AJ83" s="117" t="n">
        <x:f>MONTH(A83)</x:f>
        <x:v>3</x:v>
      </x:c>
      <x:c r="AK83" s="50" t="n">
        <x:f>IF(MONTH(A83)&lt;&gt;MONTH(A84),1,0)</x:f>
        <x:v>0</x:v>
      </x:c>
      <x:c r="AL83" s="115" t="n">
        <x:f>IF(AK82,AD82,AL82)</x:f>
        <x:v>1.0372660914503868</x:v>
      </x:c>
      <x:c r="AM83" s="116" t="str">
        <x:f>IF(AK83,AD83/AL83-1,"")</x:f>
      </x:c>
      <x:c r="AN83" s="115" t="n">
        <x:f>IF(AI83&lt;&gt;AI82,AD83,MAX(AN82,AD83))</x:f>
        <x:v>1.0564793244987765</x:v>
      </x:c>
      <x:c r="AO83" s="116" t="n">
        <x:f>AD83/AN83-1</x:f>
        <x:v>-0.010374438242795825</x:v>
      </x:c>
      <x:c r="AP83" s="112" t="n">
        <x:f>IFERROR(SUM(Z83:AC83)/AD83,0)</x:f>
        <x:v>1</x:v>
      </x:c>
      <x:c r="AQ83" s="50" t="b">
        <x:f>AND(B83&gt;0,C83&gt;0,D83&gt;0,E83&gt;0)</x:f>
        <x:v>1</x:v>
      </x:c>
      <x:c r="AR83" s="118" t="n">
        <x:f>EDATE(AR82,1)</x:f>
        <x:v>44958</x:v>
      </x:c>
      <x:c r="AS83" t="str">
        <x:f>TEXT(AR83,"yyyy-mm")</x:f>
        <x:v>2023-02</x:v>
      </x:c>
      <x:c r="AT83" s="112" t="n">
        <x:f>IF(AR83&gt;DATE(YEAR($A$1660),MONTH($A$1660),1),"",SUMIFS($AD$46:$AD$1660,$AI$46:$AI$1660,YEAR(AR83),$AJ$46:$AJ$1660,MONTH(AR83),$AK$46:$AK$1660,1))</x:f>
        <x:v>1.1917665012589653</x:v>
      </x:c>
    </x:row>
    <x:row r="84">
      <x:c r="A84" s="111" t="n">
        <x:f>'净值底稿'!A42</x:f>
        <x:v>43894</x:v>
      </x:c>
      <x:c r="B84" s="113" t="n">
        <x:f>'净值底稿'!F42</x:f>
        <x:v>1.2086880033665124</x:v>
      </x:c>
      <x:c r="C84" s="113" t="n">
        <x:f>'净值底稿'!O42</x:f>
        <x:v>1.0921893504457723</x:v>
      </x:c>
      <x:c r="D84" s="113" t="n">
        <x:f>'净值底稿'!P42</x:f>
        <x:v>1.4301</x:v>
      </x:c>
      <x:c r="E84" s="113" t="n">
        <x:f>'净值底稿'!Q42</x:f>
        <x:v>1.3333</x:v>
      </x:c>
      <x:c r="F84" s="114" t="n">
        <x:f>IFERROR(B84/B83-1,0)</x:f>
        <x:v>-0.017874172931063637</x:v>
      </x:c>
      <x:c r="G84" s="114" t="n">
        <x:f>IFERROR(C84/C83-1,0)</x:f>
        <x:v>0.0059664488409107985</x:v>
      </x:c>
      <x:c r="H84" s="114" t="n">
        <x:f>IFERROR(D84/D83-1,0)</x:f>
        <x:v>0.001540724140346006</x:v>
      </x:c>
      <x:c r="I84" s="114" t="n">
        <x:f>IFERROR(E84/E83-1,0)</x:f>
        <x:v>0.017863959080845815</x:v>
      </x:c>
      <x:c r="J84" s="115" t="n">
        <x:f>Z83*(1+F84)</x:f>
        <x:v>0.12046642337577626</x:v>
      </x:c>
      <x:c r="K84" s="115" t="n">
        <x:f>AA83*(1+G84)</x:f>
        <x:v>0.10727061571016738</x:v>
      </x:c>
      <x:c r="L84" s="115" t="n">
        <x:f>AB83*(1+H84)</x:f>
        <x:v>0.7650463069600455</x:v>
      </x:c>
      <x:c r="M84" s="115" t="n">
        <x:f>AC83*(1+I84)</x:f>
        <x:v>0.05329160515497428</x:v>
      </x:c>
      <x:c r="N84" s="115" t="n">
        <x:f>SUM(J84:M84)</x:f>
        <x:v>1.0460749512009635</x:v>
      </x:c>
      <x:c r="O84" s="116" t="n">
        <x:f>IFERROR((J84+K84)/N84,0)</x:f>
        <x:v>0.21770623493516061</x:v>
      </x:c>
      <x:c r="P84" s="50" t="b">
        <x:f>AND(MONTH(A84)=12,OR(A85="",YEAR(A84)&lt;&gt;YEAR(A85)))</x:f>
        <x:v>0</x:v>
      </x:c>
      <x:c r="Q84" s="50" t="b">
        <x:f>AND(MOD(MONTH(A84),3)=0,OR(A85="",MONTH(A84)&lt;&gt;MONTH(A85)))</x:f>
        <x:v>0</x:v>
      </x:c>
      <x:c r="R84" s="50" t="b">
        <x:f>OR(O84&gt;$E$7,O84&lt;$E$6)</x:f>
        <x:v>0</x:v>
      </x:c>
      <x:c r="S84" s="50" t="b">
        <x:f>AND(OR(P84,Q84,R84),A84-AH83&gt;$E$8)</x:f>
        <x:v>0</x:v>
      </x:c>
      <x:c r="T84" s="50" t="str">
        <x:f>IF(NOT(OR(P84,Q84,R84)),"不调",IF(NOT(S84),"间隔规则跳过",IF(P84,"年末+季度",IF(AND(Q84,R84),"季度+动态",IF(Q84,"季度","动态")))))</x:f>
        <x:v>不调</x:v>
      </x:c>
      <x:c r="U84" s="115" t="n">
        <x:f>IF(OR(T84="年末+季度",T84="季度+动态"),N84*$E$5/2,IF(T84="季度",(J84+K84)/2,IF(T84="动态",N84*$E$5*IF(J84+K84=0,0.5,J84/(J84+K84)),J84)))</x:f>
        <x:v>0.12046642337577626</x:v>
      </x:c>
      <x:c r="V84" s="115" t="n">
        <x:f>IF(OR(T84="年末+季度",T84="季度+动态"),N84*$E$5/2,IF(T84="季度",(J84+K84)/2,IF(T84="动态",N84*$E$5*IF(J84+K84=0,0.5,K84/(J84+K84)),K84)))</x:f>
        <x:v>0.10727061571016738</x:v>
      </x:c>
      <x:c r="W84" s="115" t="n">
        <x:f>IF(OR(T84="年末+季度",T84="季度+动态",T84="动态"),N84*(1-$E$5)*IF(L84+M84=0,$B$7/($B$7+$B$8),L84/(L84+M84)),L84)</x:f>
        <x:v>0.7650463069600455</x:v>
      </x:c>
      <x:c r="X84" s="115" t="n">
        <x:f>IF(OR(T84="年末+季度",T84="季度+动态",T84="动态"),N84*(1-$E$5)*IF(L84+M84=0,$B$8/($B$7+$B$8),M84/(L84+M84)),M84)</x:f>
        <x:v>0.05329160515497428</x:v>
      </x:c>
      <x:c r="Y84" s="115" t="n">
        <x:f>POWER(1-$H$5,(A84-A83)/$H$8)</x:f>
        <x:v>0.9999862671029998</x:v>
      </x:c>
      <x:c r="Z84" s="115" t="n">
        <x:f>U84*Y84</x:f>
        <x:v>0.12046476902279206</x:v>
      </x:c>
      <x:c r="AA84" s="115" t="n">
        <x:f>V84*Y84</x:f>
        <x:v>0.10726914257385069</x:v>
      </x:c>
      <x:c r="AB84" s="115" t="n">
        <x:f>W84*Y84</x:f>
        <x:v>0.7650358006579115</x:v>
      </x:c>
      <x:c r="AC84" s="115" t="n">
        <x:f>X84*Y84</x:f>
        <x:v>0.053290873306849715</x:v>
      </x:c>
      <x:c r="AD84" s="115" t="n">
        <x:f>SUM(Z84:AC84)</x:f>
        <x:v>1.046060585561404</x:v>
      </x:c>
      <x:c r="AE84" s="115" t="n">
        <x:f>MAX(AE83,AD84)</x:f>
        <x:v>1.0564793244987765</x:v>
      </x:c>
      <x:c r="AF84" s="114" t="n">
        <x:f>AD84/AE84-1</x:f>
        <x:v>-0.009861753747348878</x:v>
      </x:c>
      <x:c r="AG84" s="114" t="n">
        <x:f>AD84/AD83-1</x:f>
        <x:v>0.0005180590672462237</x:v>
      </x:c>
      <x:c r="AH84" s="111" t="n">
        <x:f>IF(OR(T84="年末+季度",T84="季度+动态",T84="季度",T84="动态"),A84,AH83)</x:f>
        <x:v>43832</x:v>
      </x:c>
      <x:c r="AI84" s="117" t="n">
        <x:f>YEAR(A84)</x:f>
        <x:v>2020</x:v>
      </x:c>
      <x:c r="AJ84" s="117" t="n">
        <x:f>MONTH(A84)</x:f>
        <x:v>3</x:v>
      </x:c>
      <x:c r="AK84" s="50" t="n">
        <x:f>IF(MONTH(A84)&lt;&gt;MONTH(A85),1,0)</x:f>
        <x:v>0</x:v>
      </x:c>
      <x:c r="AL84" s="115" t="n">
        <x:f>IF(AK83,AD83,AL83)</x:f>
        <x:v>1.0372660914503868</x:v>
      </x:c>
      <x:c r="AM84" s="116" t="str">
        <x:f>IF(AK84,AD84/AL84-1,"")</x:f>
      </x:c>
      <x:c r="AN84" s="115" t="n">
        <x:f>IF(AI84&lt;&gt;AI83,AD84,MAX(AN83,AD84))</x:f>
        <x:v>1.0564793244987765</x:v>
      </x:c>
      <x:c r="AO84" s="116" t="n">
        <x:f>AD84/AN84-1</x:f>
        <x:v>-0.009861753747348878</x:v>
      </x:c>
      <x:c r="AP84" s="112" t="n">
        <x:f>IFERROR(SUM(Z84:AC84)/AD84,0)</x:f>
        <x:v>1</x:v>
      </x:c>
      <x:c r="AQ84" s="50" t="b">
        <x:f>AND(B84&gt;0,C84&gt;0,D84&gt;0,E84&gt;0)</x:f>
        <x:v>1</x:v>
      </x:c>
      <x:c r="AR84" s="118" t="n">
        <x:f>EDATE(AR83,1)</x:f>
        <x:v>44986</x:v>
      </x:c>
      <x:c r="AS84" t="str">
        <x:f>TEXT(AR84,"yyyy-mm")</x:f>
        <x:v>2023-03</x:v>
      </x:c>
      <x:c r="AT84" s="112" t="n">
        <x:f>IF(AR84&gt;DATE(YEAR($A$1660),MONTH($A$1660),1),"",SUMIFS($AD$46:$AD$1660,$AI$46:$AI$1660,YEAR(AR84),$AJ$46:$AJ$1660,MONTH(AR84),$AK$46:$AK$1660,1))</x:f>
        <x:v>1.2117539065252714</x:v>
      </x:c>
    </x:row>
    <x:row r="85">
      <x:c r="A85" s="111" t="n">
        <x:f>'净值底稿'!A43</x:f>
        <x:v>43895</x:v>
      </x:c>
      <x:c r="B85" s="113" t="n">
        <x:f>'净值底稿'!F43</x:f>
        <x:v>1.2139034014072425</x:v>
      </x:c>
      <x:c r="C85" s="113" t="n">
        <x:f>'净值底稿'!O43</x:f>
        <x:v>1.1111902778486153</x:v>
      </x:c>
      <x:c r="D85" s="113" t="n">
        <x:f>'净值底稿'!P43</x:f>
        <x:v>1.4302</x:v>
      </x:c>
      <x:c r="E85" s="113" t="n">
        <x:f>'净值底稿'!Q43</x:f>
        <x:v>1.3385</x:v>
      </x:c>
      <x:c r="F85" s="114" t="n">
        <x:f>IFERROR(B85/B84-1,0)</x:f>
        <x:v>0.0043149249650893395</x:v>
      </x:c>
      <x:c r="G85" s="114" t="n">
        <x:f>IFERROR(C85/C84-1,0)</x:f>
        <x:v>0.0173971000496278</x:v>
      </x:c>
      <x:c r="H85" s="114" t="n">
        <x:f>IFERROR(D85/D84-1,0)</x:f>
        <x:v>0.00006992518005732862</x:v>
      </x:c>
      <x:c r="I85" s="114" t="n">
        <x:f>IFERROR(E85/E84-1,0)</x:f>
        <x:v>0.003900097502437694</x:v>
      </x:c>
      <x:c r="J85" s="115" t="n">
        <x:f>Z84*(1+F85)</x:f>
        <x:v>0.12098456546206222</x:v>
      </x:c>
      <x:c r="K85" s="115" t="n">
        <x:f>AA84*(1+G85)</x:f>
        <x:v>0.10913531457944575</x:v>
      </x:c>
      <x:c r="L85" s="115" t="n">
        <x:f>AB84*(1+H85)</x:f>
        <x:v>0.7650892959240229</x:v>
      </x:c>
      <x:c r="M85" s="115" t="n">
        <x:f>AC84*(1+I85)</x:f>
        <x:v>0.053498712908736486</x:v>
      </x:c>
      <x:c r="N85" s="115" t="n">
        <x:f>SUM(J85:M85)</x:f>
        <x:v>1.0487078888742674</x:v>
      </x:c>
      <x:c r="O85" s="116" t="n">
        <x:f>IFERROR((J85+K85)/N85,0)</x:f>
        <x:v>0.21943181936824135</x:v>
      </x:c>
      <x:c r="P85" s="50" t="b">
        <x:f>AND(MONTH(A85)=12,OR(A86="",YEAR(A85)&lt;&gt;YEAR(A86)))</x:f>
        <x:v>0</x:v>
      </x:c>
      <x:c r="Q85" s="50" t="b">
        <x:f>AND(MOD(MONTH(A85),3)=0,OR(A86="",MONTH(A85)&lt;&gt;MONTH(A86)))</x:f>
        <x:v>0</x:v>
      </x:c>
      <x:c r="R85" s="50" t="b">
        <x:f>OR(O85&gt;$E$7,O85&lt;$E$6)</x:f>
        <x:v>0</x:v>
      </x:c>
      <x:c r="S85" s="50" t="b">
        <x:f>AND(OR(P85,Q85,R85),A85-AH84&gt;$E$8)</x:f>
        <x:v>0</x:v>
      </x:c>
      <x:c r="T85" s="50" t="str">
        <x:f>IF(NOT(OR(P85,Q85,R85)),"不调",IF(NOT(S85),"间隔规则跳过",IF(P85,"年末+季度",IF(AND(Q85,R85),"季度+动态",IF(Q85,"季度","动态")))))</x:f>
        <x:v>不调</x:v>
      </x:c>
      <x:c r="U85" s="115" t="n">
        <x:f>IF(OR(T85="年末+季度",T85="季度+动态"),N85*$E$5/2,IF(T85="季度",(J85+K85)/2,IF(T85="动态",N85*$E$5*IF(J85+K85=0,0.5,J85/(J85+K85)),J85)))</x:f>
        <x:v>0.12098456546206222</x:v>
      </x:c>
      <x:c r="V85" s="115" t="n">
        <x:f>IF(OR(T85="年末+季度",T85="季度+动态"),N85*$E$5/2,IF(T85="季度",(J85+K85)/2,IF(T85="动态",N85*$E$5*IF(J85+K85=0,0.5,K85/(J85+K85)),K85)))</x:f>
        <x:v>0.10913531457944575</x:v>
      </x:c>
      <x:c r="W85" s="115" t="n">
        <x:f>IF(OR(T85="年末+季度",T85="季度+动态",T85="动态"),N85*(1-$E$5)*IF(L85+M85=0,$B$7/($B$7+$B$8),L85/(L85+M85)),L85)</x:f>
        <x:v>0.7650892959240229</x:v>
      </x:c>
      <x:c r="X85" s="115" t="n">
        <x:f>IF(OR(T85="年末+季度",T85="季度+动态",T85="动态"),N85*(1-$E$5)*IF(L85+M85=0,$B$8/($B$7+$B$8),M85/(L85+M85)),M85)</x:f>
        <x:v>0.053498712908736486</x:v>
      </x:c>
      <x:c r="Y85" s="115" t="n">
        <x:f>POWER(1-$H$5,(A85-A84)/$H$8)</x:f>
        <x:v>0.9999862671029998</x:v>
      </x:c>
      <x:c r="Z85" s="115" t="n">
        <x:f>U85*Y85</x:f>
        <x:v>0.12098290399348612</x:v>
      </x:c>
      <x:c r="AA85" s="115" t="n">
        <x:f>V85*Y85</x:f>
        <x:v>0.10913381583541154</x:v>
      </x:c>
      <x:c r="AB85" s="115" t="n">
        <x:f>W85*Y85</x:f>
        <x:v>0.7650787890315259</x:v>
      </x:c>
      <x:c r="AC85" s="115" t="n">
        <x:f>X85*Y85</x:f>
        <x:v>0.053497978216422465</x:v>
      </x:c>
      <x:c r="AD85" s="115" t="n">
        <x:f>SUM(Z85:AC85)</x:f>
        <x:v>1.048693487076846</x:v>
      </x:c>
      <x:c r="AE85" s="115" t="n">
        <x:f>MAX(AE84,AD85)</x:f>
        <x:v>1.0564793244987765</x:v>
      </x:c>
      <x:c r="AF85" s="114" t="n">
        <x:f>AD85/AE85-1</x:f>
        <x:v>-0.007369606996922795</x:v>
      </x:c>
      <x:c r="AG85" s="114" t="n">
        <x:f>AD85/AD84-1</x:f>
        <x:v>0.00251696847370364</x:v>
      </x:c>
      <x:c r="AH85" s="111" t="n">
        <x:f>IF(OR(T85="年末+季度",T85="季度+动态",T85="季度",T85="动态"),A85,AH84)</x:f>
        <x:v>43832</x:v>
      </x:c>
      <x:c r="AI85" s="117" t="n">
        <x:f>YEAR(A85)</x:f>
        <x:v>2020</x:v>
      </x:c>
      <x:c r="AJ85" s="117" t="n">
        <x:f>MONTH(A85)</x:f>
        <x:v>3</x:v>
      </x:c>
      <x:c r="AK85" s="50" t="n">
        <x:f>IF(MONTH(A85)&lt;&gt;MONTH(A86),1,0)</x:f>
        <x:v>0</x:v>
      </x:c>
      <x:c r="AL85" s="115" t="n">
        <x:f>IF(AK84,AD84,AL84)</x:f>
        <x:v>1.0372660914503868</x:v>
      </x:c>
      <x:c r="AM85" s="116" t="str">
        <x:f>IF(AK85,AD85/AL85-1,"")</x:f>
      </x:c>
      <x:c r="AN85" s="115" t="n">
        <x:f>IF(AI85&lt;&gt;AI84,AD85,MAX(AN84,AD85))</x:f>
        <x:v>1.0564793244987765</x:v>
      </x:c>
      <x:c r="AO85" s="116" t="n">
        <x:f>AD85/AN85-1</x:f>
        <x:v>-0.007369606996922795</x:v>
      </x:c>
      <x:c r="AP85" s="112" t="n">
        <x:f>IFERROR(SUM(Z85:AC85)/AD85,0)</x:f>
        <x:v>1</x:v>
      </x:c>
      <x:c r="AQ85" s="50" t="b">
        <x:f>AND(B85&gt;0,C85&gt;0,D85&gt;0,E85&gt;0)</x:f>
        <x:v>1</x:v>
      </x:c>
      <x:c r="AR85" s="118" t="n">
        <x:f>EDATE(AR84,1)</x:f>
        <x:v>45017</x:v>
      </x:c>
      <x:c r="AS85" t="str">
        <x:f>TEXT(AR85,"yyyy-mm")</x:f>
        <x:v>2023-04</x:v>
      </x:c>
      <x:c r="AT85" s="112" t="n">
        <x:f>IF(AR85&gt;DATE(YEAR($A$1660),MONTH($A$1660),1),"",SUMIFS($AD$46:$AD$1660,$AI$46:$AI$1660,YEAR(AR85),$AJ$46:$AJ$1660,MONTH(AR85),$AK$46:$AK$1660,1))</x:f>
        <x:v>1.217223071832612</x:v>
      </x:c>
    </x:row>
    <x:row r="86">
      <x:c r="A86" s="111" t="n">
        <x:f>'净值底稿'!A44</x:f>
        <x:v>43896</x:v>
      </x:c>
      <x:c r="B86" s="113" t="n">
        <x:f>'净值底稿'!F44</x:f>
        <x:v>1.203391812267105</x:v>
      </x:c>
      <x:c r="C86" s="113" t="n">
        <x:f>'净值底稿'!O44</x:f>
        <x:v>1.1041322981701855</x:v>
      </x:c>
      <x:c r="D86" s="113" t="n">
        <x:f>'净值底稿'!P44</x:f>
        <x:v>1.4321</x:v>
      </x:c>
      <x:c r="E86" s="113" t="n">
        <x:f>'净值底稿'!Q44</x:f>
        <x:v>1.36</x:v>
      </x:c>
      <x:c r="F86" s="114" t="n">
        <x:f>IFERROR(B86/B85-1,0)</x:f>
        <x:v>-0.008659329175576658</x:v>
      </x:c>
      <x:c r="G86" s="114" t="n">
        <x:f>IFERROR(C86/C85-1,0)</x:f>
        <x:v>-0.006351729149480012</x:v>
      </x:c>
      <x:c r="H86" s="114" t="n">
        <x:f>IFERROR(D86/D85-1,0)</x:f>
        <x:v>0.0013284855264998896</x:v>
      </x:c>
      <x:c r="I86" s="114" t="n">
        <x:f>IFERROR(E86/E85-1,0)</x:f>
        <x:v>0.016062756817332824</x:v>
      </x:c>
      <x:c r="J86" s="115" t="n">
        <x:f>Z85*(1+F86)</x:f>
        <x:v>0.11993527320318934</x:v>
      </x:c>
      <x:c r="K86" s="115" t="n">
        <x:f>AA85*(1+G86)</x:f>
        <x:v>0.10844062739617577</x:v>
      </x:c>
      <x:c r="L86" s="115" t="n">
        <x:f>AB85*(1+H86)</x:f>
        <x:v>0.7660951851293863</x:v>
      </x:c>
      <x:c r="M86" s="115" t="n">
        <x:f>AC85*(1+I86)</x:f>
        <x:v>0.054357303230731825</x:v>
      </x:c>
      <x:c r="N86" s="115" t="n">
        <x:f>SUM(J86:M86)</x:f>
        <x:v>1.0488283889594832</x:v>
      </x:c>
      <x:c r="O86" s="116" t="n">
        <x:f>IFERROR((J86+K86)/N86,0)</x:f>
        <x:v>0.21774382063202086</x:v>
      </x:c>
      <x:c r="P86" s="50" t="b">
        <x:f>AND(MONTH(A86)=12,OR(A87="",YEAR(A86)&lt;&gt;YEAR(A87)))</x:f>
        <x:v>0</x:v>
      </x:c>
      <x:c r="Q86" s="50" t="b">
        <x:f>AND(MOD(MONTH(A86),3)=0,OR(A87="",MONTH(A86)&lt;&gt;MONTH(A87)))</x:f>
        <x:v>0</x:v>
      </x:c>
      <x:c r="R86" s="50" t="b">
        <x:f>OR(O86&gt;$E$7,O86&lt;$E$6)</x:f>
        <x:v>0</x:v>
      </x:c>
      <x:c r="S86" s="50" t="b">
        <x:f>AND(OR(P86,Q86,R86),A86-AH85&gt;$E$8)</x:f>
        <x:v>0</x:v>
      </x:c>
      <x:c r="T86" s="50" t="str">
        <x:f>IF(NOT(OR(P86,Q86,R86)),"不调",IF(NOT(S86),"间隔规则跳过",IF(P86,"年末+季度",IF(AND(Q86,R86),"季度+动态",IF(Q86,"季度","动态")))))</x:f>
        <x:v>不调</x:v>
      </x:c>
      <x:c r="U86" s="115" t="n">
        <x:f>IF(OR(T86="年末+季度",T86="季度+动态"),N86*$E$5/2,IF(T86="季度",(J86+K86)/2,IF(T86="动态",N86*$E$5*IF(J86+K86=0,0.5,J86/(J86+K86)),J86)))</x:f>
        <x:v>0.11993527320318934</x:v>
      </x:c>
      <x:c r="V86" s="115" t="n">
        <x:f>IF(OR(T86="年末+季度",T86="季度+动态"),N86*$E$5/2,IF(T86="季度",(J86+K86)/2,IF(T86="动态",N86*$E$5*IF(J86+K86=0,0.5,K86/(J86+K86)),K86)))</x:f>
        <x:v>0.10844062739617577</x:v>
      </x:c>
      <x:c r="W86" s="115" t="n">
        <x:f>IF(OR(T86="年末+季度",T86="季度+动态",T86="动态"),N86*(1-$E$5)*IF(L86+M86=0,$B$7/($B$7+$B$8),L86/(L86+M86)),L86)</x:f>
        <x:v>0.7660951851293863</x:v>
      </x:c>
      <x:c r="X86" s="115" t="n">
        <x:f>IF(OR(T86="年末+季度",T86="季度+动态",T86="动态"),N86*(1-$E$5)*IF(L86+M86=0,$B$8/($B$7+$B$8),M86/(L86+M86)),M86)</x:f>
        <x:v>0.054357303230731825</x:v>
      </x:c>
      <x:c r="Y86" s="115" t="n">
        <x:f>POWER(1-$H$5,(A86-A85)/$H$8)</x:f>
        <x:v>0.9999862671029998</x:v>
      </x:c>
      <x:c r="Z86" s="115" t="n">
        <x:f>U86*Y86</x:f>
        <x:v>0.11993362614443574</x:v>
      </x:c>
      <x:c r="AA86" s="115" t="n">
        <x:f>V86*Y86</x:f>
        <x:v>0.1084391381922091</x:v>
      </x:c>
      <x:c r="AB86" s="115" t="n">
        <x:f>W86*Y86</x:f>
        <x:v>0.7660846644231166</x:v>
      </x:c>
      <x:c r="AC86" s="115" t="n">
        <x:f>X86*Y86</x:f>
        <x:v>0.054356556747485345</x:v>
      </x:c>
      <x:c r="AD86" s="115" t="n">
        <x:f>SUM(Z86:AC86)</x:f>
        <x:v>1.0488139855072467</x:v>
      </x:c>
      <x:c r="AE86" s="115" t="n">
        <x:f>MAX(AE85,AD86)</x:f>
        <x:v>1.0564793244987765</x:v>
      </x:c>
      <x:c r="AF86" s="114" t="n">
        <x:f>AD86/AE86-1</x:f>
        <x:v>-0.007255550405746436</x:v>
      </x:c>
      <x:c r="AG86" s="114" t="n">
        <x:f>AD86/AD85-1</x:f>
        <x:v>0.0001149033839586977</x:v>
      </x:c>
      <x:c r="AH86" s="111" t="n">
        <x:f>IF(OR(T86="年末+季度",T86="季度+动态",T86="季度",T86="动态"),A86,AH85)</x:f>
        <x:v>43832</x:v>
      </x:c>
      <x:c r="AI86" s="117" t="n">
        <x:f>YEAR(A86)</x:f>
        <x:v>2020</x:v>
      </x:c>
      <x:c r="AJ86" s="117" t="n">
        <x:f>MONTH(A86)</x:f>
        <x:v>3</x:v>
      </x:c>
      <x:c r="AK86" s="50" t="n">
        <x:f>IF(MONTH(A86)&lt;&gt;MONTH(A87),1,0)</x:f>
        <x:v>0</x:v>
      </x:c>
      <x:c r="AL86" s="115" t="n">
        <x:f>IF(AK85,AD85,AL85)</x:f>
        <x:v>1.0372660914503868</x:v>
      </x:c>
      <x:c r="AM86" s="116" t="str">
        <x:f>IF(AK86,AD86/AL86-1,"")</x:f>
      </x:c>
      <x:c r="AN86" s="115" t="n">
        <x:f>IF(AI86&lt;&gt;AI85,AD86,MAX(AN85,AD86))</x:f>
        <x:v>1.0564793244987765</x:v>
      </x:c>
      <x:c r="AO86" s="116" t="n">
        <x:f>AD86/AN86-1</x:f>
        <x:v>-0.007255550405746436</x:v>
      </x:c>
      <x:c r="AP86" s="112" t="n">
        <x:f>IFERROR(SUM(Z86:AC86)/AD86,0)</x:f>
        <x:v>1</x:v>
      </x:c>
      <x:c r="AQ86" s="50" t="b">
        <x:f>AND(B86&gt;0,C86&gt;0,D86&gt;0,E86&gt;0)</x:f>
        <x:v>1</x:v>
      </x:c>
      <x:c r="AR86" s="118" t="n">
        <x:f>EDATE(AR85,1)</x:f>
        <x:v>45047</x:v>
      </x:c>
      <x:c r="AS86" t="str">
        <x:f>TEXT(AR86,"yyyy-mm")</x:f>
        <x:v>2023-05</x:v>
      </x:c>
      <x:c r="AT86" s="112" t="n">
        <x:f>IF(AR86&gt;DATE(YEAR($A$1660),MONTH($A$1660),1),"",SUMIFS($AD$46:$AD$1660,$AI$46:$AI$1660,YEAR(AR86),$AJ$46:$AJ$1660,MONTH(AR86),$AK$46:$AK$1660,1))</x:f>
        <x:v>1.221077888119562</x:v>
      </x:c>
    </x:row>
    <x:row r="87">
      <x:c r="A87" s="111" t="n">
        <x:f>'净值底稿'!A45</x:f>
        <x:v>43899</x:v>
      </x:c>
      <x:c r="B87" s="113" t="n">
        <x:f>'净值底稿'!F45</x:f>
        <x:v>1.1439005009073724</x:v>
      </x:c>
      <x:c r="C87" s="113" t="n">
        <x:f>'净值底稿'!O45</x:f>
        <x:v>1.0640220953564794</x:v>
      </x:c>
      <x:c r="D87" s="113" t="n">
        <x:f>'净值底稿'!P45</x:f>
        <x:v>1.4368</x:v>
      </x:c>
      <x:c r="E87" s="113" t="n">
        <x:f>'净值底稿'!Q45</x:f>
        <x:v>1.3639</x:v>
      </x:c>
      <x:c r="F87" s="114" t="n">
        <x:f>IFERROR(B87/B86-1,0)</x:f>
        <x:v>-0.04943636042167776</x:v>
      </x:c>
      <x:c r="G87" s="114" t="n">
        <x:f>IFERROR(C87/C86-1,0)</x:f>
        <x:v>-0.03632735214808813</x:v>
      </x:c>
      <x:c r="H87" s="114" t="n">
        <x:f>IFERROR(D87/D86-1,0)</x:f>
        <x:v>0.0032818937225054245</x:v>
      </x:c>
      <x:c r="I87" s="114" t="n">
        <x:f>IFERROR(E87/E86-1,0)</x:f>
        <x:v>0.002867647058823364</x:v>
      </x:c>
      <x:c r="J87" s="115" t="n">
        <x:f>Z86*(1+F87)</x:f>
        <x:v>0.11400454417568066</x:v>
      </x:c>
      <x:c r="K87" s="115" t="n">
        <x:f>AA86*(1+G87)</x:f>
        <x:v>0.10449983143246552</x:v>
      </x:c>
      <x:c r="L87" s="115" t="n">
        <x:f>AB86*(1+H87)</x:f>
        <x:v>0.7685988728741945</x:v>
      </x:c>
      <x:c r="M87" s="115" t="n">
        <x:f>AC86*(1+I87)</x:f>
        <x:v>0.054512432167570034</x:v>
      </x:c>
      <x:c r="N87" s="115" t="n">
        <x:f>SUM(J87:M87)</x:f>
        <x:v>1.0416156806499106</x:v>
      </x:c>
      <x:c r="O87" s="116" t="n">
        <x:f>IFERROR((J87+K87)/N87,0)</x:f>
        <x:v>0.2097744683257951</x:v>
      </x:c>
      <x:c r="P87" s="50" t="b">
        <x:f>AND(MONTH(A87)=12,OR(A88="",YEAR(A87)&lt;&gt;YEAR(A88)))</x:f>
        <x:v>0</x:v>
      </x:c>
      <x:c r="Q87" s="50" t="b">
        <x:f>AND(MOD(MONTH(A87),3)=0,OR(A88="",MONTH(A87)&lt;&gt;MONTH(A88)))</x:f>
        <x:v>0</x:v>
      </x:c>
      <x:c r="R87" s="50" t="b">
        <x:f>OR(O87&gt;$E$7,O87&lt;$E$6)</x:f>
        <x:v>0</x:v>
      </x:c>
      <x:c r="S87" s="50" t="b">
        <x:f>AND(OR(P87,Q87,R87),A87-AH86&gt;$E$8)</x:f>
        <x:v>0</x:v>
      </x:c>
      <x:c r="T87" s="50" t="str">
        <x:f>IF(NOT(OR(P87,Q87,R87)),"不调",IF(NOT(S87),"间隔规则跳过",IF(P87,"年末+季度",IF(AND(Q87,R87),"季度+动态",IF(Q87,"季度","动态")))))</x:f>
        <x:v>不调</x:v>
      </x:c>
      <x:c r="U87" s="115" t="n">
        <x:f>IF(OR(T87="年末+季度",T87="季度+动态"),N87*$E$5/2,IF(T87="季度",(J87+K87)/2,IF(T87="动态",N87*$E$5*IF(J87+K87=0,0.5,J87/(J87+K87)),J87)))</x:f>
        <x:v>0.11400454417568066</x:v>
      </x:c>
      <x:c r="V87" s="115" t="n">
        <x:f>IF(OR(T87="年末+季度",T87="季度+动态"),N87*$E$5/2,IF(T87="季度",(J87+K87)/2,IF(T87="动态",N87*$E$5*IF(J87+K87=0,0.5,K87/(J87+K87)),K87)))</x:f>
        <x:v>0.10449983143246552</x:v>
      </x:c>
      <x:c r="W87" s="115" t="n">
        <x:f>IF(OR(T87="年末+季度",T87="季度+动态",T87="动态"),N87*(1-$E$5)*IF(L87+M87=0,$B$7/($B$7+$B$8),L87/(L87+M87)),L87)</x:f>
        <x:v>0.7685988728741945</x:v>
      </x:c>
      <x:c r="X87" s="115" t="n">
        <x:f>IF(OR(T87="年末+季度",T87="季度+动态",T87="动态"),N87*(1-$E$5)*IF(L87+M87=0,$B$8/($B$7+$B$8),M87/(L87+M87)),M87)</x:f>
        <x:v>0.054512432167570034</x:v>
      </x:c>
      <x:c r="Y87" s="115" t="n">
        <x:f>POWER(1-$H$5,(A87-A86)/$H$8)</x:f>
        <x:v>0.9999588018747739</x:v>
      </x:c>
      <x:c r="Z87" s="115" t="n">
        <x:f>U87*Y87</x:f>
        <x:v>0.11399984740219338</x:v>
      </x:c>
      <x:c r="AA87" s="115" t="n">
        <x:f>V87*Y87</x:f>
        <x:v>0.10449552623532407</x:v>
      </x:c>
      <x:c r="AB87" s="115" t="n">
        <x:f>W87*Y87</x:f>
        <x:v>0.7685672080415812</x:v>
      </x:c>
      <x:c r="AC87" s="115" t="n">
        <x:f>X87*Y87</x:f>
        <x:v>0.05451018635756322</x:v>
      </x:c>
      <x:c r="AD87" s="115" t="n">
        <x:f>SUM(Z87:AC87)</x:f>
        <x:v>1.0415727680366618</x:v>
      </x:c>
      <x:c r="AE87" s="115" t="n">
        <x:f>MAX(AE86,AD87)</x:f>
        <x:v>1.0564793244987765</x:v>
      </x:c>
      <x:c r="AF87" s="114" t="n">
        <x:f>AD87/AE87-1</x:f>
        <x:v>-0.01410965280289489</x:v>
      </x:c>
      <x:c r="AG87" s="114" t="n">
        <x:f>AD87/AD86-1</x:f>
        <x:v>-0.006904196140255281</x:v>
      </x:c>
      <x:c r="AH87" s="111" t="n">
        <x:f>IF(OR(T87="年末+季度",T87="季度+动态",T87="季度",T87="动态"),A87,AH86)</x:f>
        <x:v>43832</x:v>
      </x:c>
      <x:c r="AI87" s="117" t="n">
        <x:f>YEAR(A87)</x:f>
        <x:v>2020</x:v>
      </x:c>
      <x:c r="AJ87" s="117" t="n">
        <x:f>MONTH(A87)</x:f>
        <x:v>3</x:v>
      </x:c>
      <x:c r="AK87" s="50" t="n">
        <x:f>IF(MONTH(A87)&lt;&gt;MONTH(A88),1,0)</x:f>
        <x:v>0</x:v>
      </x:c>
      <x:c r="AL87" s="115" t="n">
        <x:f>IF(AK86,AD86,AL86)</x:f>
        <x:v>1.0372660914503868</x:v>
      </x:c>
      <x:c r="AM87" s="116" t="str">
        <x:f>IF(AK87,AD87/AL87-1,"")</x:f>
      </x:c>
      <x:c r="AN87" s="115" t="n">
        <x:f>IF(AI87&lt;&gt;AI86,AD87,MAX(AN86,AD87))</x:f>
        <x:v>1.0564793244987765</x:v>
      </x:c>
      <x:c r="AO87" s="116" t="n">
        <x:f>AD87/AN87-1</x:f>
        <x:v>-0.01410965280289489</x:v>
      </x:c>
      <x:c r="AP87" s="112" t="n">
        <x:f>IFERROR(SUM(Z87:AC87)/AD87,0)</x:f>
        <x:v>1</x:v>
      </x:c>
      <x:c r="AQ87" s="50" t="b">
        <x:f>AND(B87&gt;0,C87&gt;0,D87&gt;0,E87&gt;0)</x:f>
        <x:v>1</x:v>
      </x:c>
      <x:c r="AR87" s="118" t="n">
        <x:f>EDATE(AR86,1)</x:f>
        <x:v>45078</x:v>
      </x:c>
      <x:c r="AS87" t="str">
        <x:f>TEXT(AR87,"yyyy-mm")</x:f>
        <x:v>2023-06</x:v>
      </x:c>
      <x:c r="AT87" s="112" t="n">
        <x:f>IF(AR87&gt;DATE(YEAR($A$1660),MONTH($A$1660),1),"",SUMIFS($AD$46:$AD$1660,$AI$46:$AI$1660,YEAR(AR87),$AJ$46:$AJ$1660,MONTH(AR87),$AK$46:$AK$1660,1))</x:f>
        <x:v>1.228854736272145</x:v>
      </x:c>
    </x:row>
    <x:row r="88">
      <x:c r="A88" s="111" t="n">
        <x:f>'净值底稿'!A46</x:f>
        <x:v>43900</x:v>
      </x:c>
      <x:c r="B88" s="113" t="n">
        <x:f>'净值底稿'!F46</x:f>
        <x:v>1.1864891700909075</x:v>
      </x:c>
      <x:c r="C88" s="113" t="n">
        <x:f>'净值底稿'!O46</x:f>
        <x:v>1.0891821976853744</x:v>
      </x:c>
      <x:c r="D88" s="113" t="n">
        <x:f>'净值底稿'!P46</x:f>
        <x:v>1.4337</x:v>
      </x:c>
      <x:c r="E88" s="113" t="n">
        <x:f>'净值底稿'!Q46</x:f>
        <x:v>1.3413</x:v>
      </x:c>
      <x:c r="F88" s="114" t="n">
        <x:f>IFERROR(B88/B87-1,0)</x:f>
        <x:v>0.03723109584247286</x:v>
      </x:c>
      <x:c r="G88" s="114" t="n">
        <x:f>IFERROR(C88/C87-1,0)</x:f>
        <x:v>0.023646221670298617</x:v>
      </x:c>
      <x:c r="H88" s="114" t="n">
        <x:f>IFERROR(D88/D87-1,0)</x:f>
        <x:v>-0.0021575723830735694</x:v>
      </x:c>
      <x:c r="I88" s="114" t="n">
        <x:f>IFERROR(E88/E87-1,0)</x:f>
        <x:v>-0.016570129774910125</x:v>
      </x:c>
      <x:c r="J88" s="115" t="n">
        <x:f>Z87*(1+F88)</x:f>
        <x:v>0.11824418664685173</x:v>
      </x:c>
      <x:c r="K88" s="115" t="n">
        <x:f>AA87*(1+G88)</x:f>
        <x:v>0.10696645061223904</x:v>
      </x:c>
      <x:c r="L88" s="115" t="n">
        <x:f>AB87*(1+H88)</x:f>
        <x:v>0.7669089686589747</x:v>
      </x:c>
      <x:c r="M88" s="115" t="n">
        <x:f>AC87*(1+I88)</x:f>
        <x:v>0.05360694549556386</x:v>
      </x:c>
      <x:c r="N88" s="115" t="n">
        <x:f>SUM(J88:M88)</x:f>
        <x:v>1.0457265514136294</x:v>
      </x:c>
      <x:c r="O88" s="116" t="n">
        <x:f>IFERROR((J88+K88)/N88,0)</x:f>
        <x:v>0.21536283740204124</x:v>
      </x:c>
      <x:c r="P88" s="50" t="b">
        <x:f>AND(MONTH(A88)=12,OR(A89="",YEAR(A88)&lt;&gt;YEAR(A89)))</x:f>
        <x:v>0</x:v>
      </x:c>
      <x:c r="Q88" s="50" t="b">
        <x:f>AND(MOD(MONTH(A88),3)=0,OR(A89="",MONTH(A88)&lt;&gt;MONTH(A89)))</x:f>
        <x:v>0</x:v>
      </x:c>
      <x:c r="R88" s="50" t="b">
        <x:f>OR(O88&gt;$E$7,O88&lt;$E$6)</x:f>
        <x:v>0</x:v>
      </x:c>
      <x:c r="S88" s="50" t="b">
        <x:f>AND(OR(P88,Q88,R88),A88-AH87&gt;$E$8)</x:f>
        <x:v>0</x:v>
      </x:c>
      <x:c r="T88" s="50" t="str">
        <x:f>IF(NOT(OR(P88,Q88,R88)),"不调",IF(NOT(S88),"间隔规则跳过",IF(P88,"年末+季度",IF(AND(Q88,R88),"季度+动态",IF(Q88,"季度","动态")))))</x:f>
        <x:v>不调</x:v>
      </x:c>
      <x:c r="U88" s="115" t="n">
        <x:f>IF(OR(T88="年末+季度",T88="季度+动态"),N88*$E$5/2,IF(T88="季度",(J88+K88)/2,IF(T88="动态",N88*$E$5*IF(J88+K88=0,0.5,J88/(J88+K88)),J88)))</x:f>
        <x:v>0.11824418664685173</x:v>
      </x:c>
      <x:c r="V88" s="115" t="n">
        <x:f>IF(OR(T88="年末+季度",T88="季度+动态"),N88*$E$5/2,IF(T88="季度",(J88+K88)/2,IF(T88="动态",N88*$E$5*IF(J88+K88=0,0.5,K88/(J88+K88)),K88)))</x:f>
        <x:v>0.10696645061223904</x:v>
      </x:c>
      <x:c r="W88" s="115" t="n">
        <x:f>IF(OR(T88="年末+季度",T88="季度+动态",T88="动态"),N88*(1-$E$5)*IF(L88+M88=0,$B$7/($B$7+$B$8),L88/(L88+M88)),L88)</x:f>
        <x:v>0.7669089686589747</x:v>
      </x:c>
      <x:c r="X88" s="115" t="n">
        <x:f>IF(OR(T88="年末+季度",T88="季度+动态",T88="动态"),N88*(1-$E$5)*IF(L88+M88=0,$B$8/($B$7+$B$8),M88/(L88+M88)),M88)</x:f>
        <x:v>0.05360694549556386</x:v>
      </x:c>
      <x:c r="Y88" s="115" t="n">
        <x:f>POWER(1-$H$5,(A88-A87)/$H$8)</x:f>
        <x:v>0.9999862671029998</x:v>
      </x:c>
      <x:c r="Z88" s="115" t="n">
        <x:f>U88*Y88</x:f>
        <x:v>0.11824256281161563</x:v>
      </x:c>
      <x:c r="AA88" s="115" t="n">
        <x:f>V88*Y88</x:f>
        <x:v>0.1069649816529903</x:v>
      </x:c>
      <x:c r="AB88" s="115" t="n">
        <x:f>W88*Y88</x:f>
        <x:v>0.7668984367770996</x:v>
      </x:c>
      <x:c r="AC88" s="115" t="n">
        <x:f>X88*Y88</x:f>
        <x:v>0.05360620931690287</x:v>
      </x:c>
      <x:c r="AD88" s="115" t="n">
        <x:f>SUM(Z88:AC88)</x:f>
        <x:v>1.0457121905586084</x:v>
      </x:c>
      <x:c r="AE88" s="115" t="n">
        <x:f>MAX(AE87,AD88)</x:f>
        <x:v>1.0564793244987765</x:v>
      </x:c>
      <x:c r="AF88" s="114" t="n">
        <x:f>AD88/AE88-1</x:f>
        <x:v>-0.010191523573143568</x:v>
      </x:c>
      <x:c r="AG88" s="114" t="n">
        <x:f>AD88/AD87-1</x:f>
        <x:v>0.003974203866475179</x:v>
      </x:c>
      <x:c r="AH88" s="111" t="n">
        <x:f>IF(OR(T88="年末+季度",T88="季度+动态",T88="季度",T88="动态"),A88,AH87)</x:f>
        <x:v>43832</x:v>
      </x:c>
      <x:c r="AI88" s="117" t="n">
        <x:f>YEAR(A88)</x:f>
        <x:v>2020</x:v>
      </x:c>
      <x:c r="AJ88" s="117" t="n">
        <x:f>MONTH(A88)</x:f>
        <x:v>3</x:v>
      </x:c>
      <x:c r="AK88" s="50" t="n">
        <x:f>IF(MONTH(A88)&lt;&gt;MONTH(A89),1,0)</x:f>
        <x:v>0</x:v>
      </x:c>
      <x:c r="AL88" s="115" t="n">
        <x:f>IF(AK87,AD87,AL87)</x:f>
        <x:v>1.0372660914503868</x:v>
      </x:c>
      <x:c r="AM88" s="116" t="str">
        <x:f>IF(AK88,AD88/AL88-1,"")</x:f>
      </x:c>
      <x:c r="AN88" s="115" t="n">
        <x:f>IF(AI88&lt;&gt;AI87,AD88,MAX(AN87,AD88))</x:f>
        <x:v>1.0564793244987765</x:v>
      </x:c>
      <x:c r="AO88" s="116" t="n">
        <x:f>AD88/AN88-1</x:f>
        <x:v>-0.010191523573143568</x:v>
      </x:c>
      <x:c r="AP88" s="112" t="n">
        <x:f>IFERROR(SUM(Z88:AC88)/AD88,0)</x:f>
        <x:v>1</x:v>
      </x:c>
      <x:c r="AQ88" s="50" t="b">
        <x:f>AND(B88&gt;0,C88&gt;0,D88&gt;0,E88&gt;0)</x:f>
        <x:v>1</x:v>
      </x:c>
      <x:c r="AR88" s="118" t="n">
        <x:f>EDATE(AR87,1)</x:f>
        <x:v>45108</x:v>
      </x:c>
      <x:c r="AS88" t="str">
        <x:f>TEXT(AR88,"yyyy-mm")</x:f>
        <x:v>2023-07</x:v>
      </x:c>
      <x:c r="AT88" s="112" t="n">
        <x:f>IF(AR88&gt;DATE(YEAR($A$1660),MONTH($A$1660),1),"",SUMIFS($AD$46:$AD$1660,$AI$46:$AI$1660,YEAR(AR88),$AJ$46:$AJ$1660,MONTH(AR88),$AK$46:$AK$1660,1))</x:f>
        <x:v>1.2218054109963554</x:v>
      </x:c>
    </x:row>
    <x:row r="89">
      <x:c r="A89" s="111" t="n">
        <x:f>'净值底稿'!A47</x:f>
        <x:v>43901</x:v>
      </x:c>
      <x:c r="B89" s="113" t="n">
        <x:f>'净值底稿'!F47</x:f>
        <x:v>1.1602931896652324</x:v>
      </x:c>
      <x:c r="C89" s="113" t="n">
        <x:f>'净值底稿'!O47</x:f>
        <x:v>1.0756534407875031</x:v>
      </x:c>
      <x:c r="D89" s="113" t="n">
        <x:f>'净值底稿'!P47</x:f>
        <x:v>1.4337</x:v>
      </x:c>
      <x:c r="E89" s="113" t="n">
        <x:f>'净值底稿'!Q47</x:f>
        <x:v>1.3509</x:v>
      </x:c>
      <x:c r="F89" s="114" t="n">
        <x:f>IFERROR(B89/B88-1,0)</x:f>
        <x:v>-0.022078566822205326</x:v>
      </x:c>
      <x:c r="G89" s="114" t="n">
        <x:f>IFERROR(C89/C88-1,0)</x:f>
        <x:v>-0.012421022788126068</x:v>
      </x:c>
      <x:c r="H89" s="114" t="n">
        <x:f>IFERROR(D89/D88-1,0)</x:f>
        <x:v>0</x:v>
      </x:c>
      <x:c r="I89" s="114" t="n">
        <x:f>IFERROR(E89/E88-1,0)</x:f>
        <x:v>0.007157235517781357</x:v>
      </x:c>
      <x:c r="J89" s="115" t="n">
        <x:f>Z88*(1+F89)</x:f>
        <x:v>0.11563193648735057</x:v>
      </x:c>
      <x:c r="K89" s="115" t="n">
        <x:f>AA88*(1+G89)</x:f>
        <x:v>0.10563636717834703</x:v>
      </x:c>
      <x:c r="L89" s="115" t="n">
        <x:f>AB88*(1+H89)</x:f>
        <x:v>0.7668984367770996</x:v>
      </x:c>
      <x:c r="M89" s="115" t="n">
        <x:f>AC88*(1+I89)</x:f>
        <x:v>0.053989881582199424</x:v>
      </x:c>
      <x:c r="N89" s="115" t="n">
        <x:f>SUM(J89:M89)</x:f>
        <x:v>1.0421566220249967</x:v>
      </x:c>
      <x:c r="O89" s="116" t="n">
        <x:f>IFERROR((J89+K89)/N89,0)</x:f>
        <x:v>0.21231770636908198</x:v>
      </x:c>
      <x:c r="P89" s="50" t="b">
        <x:f>AND(MONTH(A89)=12,OR(A90="",YEAR(A89)&lt;&gt;YEAR(A90)))</x:f>
        <x:v>0</x:v>
      </x:c>
      <x:c r="Q89" s="50" t="b">
        <x:f>AND(MOD(MONTH(A89),3)=0,OR(A90="",MONTH(A89)&lt;&gt;MONTH(A90)))</x:f>
        <x:v>0</x:v>
      </x:c>
      <x:c r="R89" s="50" t="b">
        <x:f>OR(O89&gt;$E$7,O89&lt;$E$6)</x:f>
        <x:v>0</x:v>
      </x:c>
      <x:c r="S89" s="50" t="b">
        <x:f>AND(OR(P89,Q89,R89),A89-AH88&gt;$E$8)</x:f>
        <x:v>0</x:v>
      </x:c>
      <x:c r="T89" s="50" t="str">
        <x:f>IF(NOT(OR(P89,Q89,R89)),"不调",IF(NOT(S89),"间隔规则跳过",IF(P89,"年末+季度",IF(AND(Q89,R89),"季度+动态",IF(Q89,"季度","动态")))))</x:f>
        <x:v>不调</x:v>
      </x:c>
      <x:c r="U89" s="115" t="n">
        <x:f>IF(OR(T89="年末+季度",T89="季度+动态"),N89*$E$5/2,IF(T89="季度",(J89+K89)/2,IF(T89="动态",N89*$E$5*IF(J89+K89=0,0.5,J89/(J89+K89)),J89)))</x:f>
        <x:v>0.11563193648735057</x:v>
      </x:c>
      <x:c r="V89" s="115" t="n">
        <x:f>IF(OR(T89="年末+季度",T89="季度+动态"),N89*$E$5/2,IF(T89="季度",(J89+K89)/2,IF(T89="动态",N89*$E$5*IF(J89+K89=0,0.5,K89/(J89+K89)),K89)))</x:f>
        <x:v>0.10563636717834703</x:v>
      </x:c>
      <x:c r="W89" s="115" t="n">
        <x:f>IF(OR(T89="年末+季度",T89="季度+动态",T89="动态"),N89*(1-$E$5)*IF(L89+M89=0,$B$7/($B$7+$B$8),L89/(L89+M89)),L89)</x:f>
        <x:v>0.7668984367770996</x:v>
      </x:c>
      <x:c r="X89" s="115" t="n">
        <x:f>IF(OR(T89="年末+季度",T89="季度+动态",T89="动态"),N89*(1-$E$5)*IF(L89+M89=0,$B$8/($B$7+$B$8),M89/(L89+M89)),M89)</x:f>
        <x:v>0.053989881582199424</x:v>
      </x:c>
      <x:c r="Y89" s="115" t="n">
        <x:f>POWER(1-$H$5,(A89-A88)/$H$8)</x:f>
        <x:v>0.9999862671029998</x:v>
      </x:c>
      <x:c r="Z89" s="115" t="n">
        <x:f>U89*Y89</x:f>
        <x:v>0.11563034852587685</x:v>
      </x:c>
      <x:c r="AA89" s="115" t="n">
        <x:f>V89*Y89</x:f>
        <x:v>0.1056349164849971</x:v>
      </x:c>
      <x:c r="AB89" s="115" t="n">
        <x:f>W89*Y89</x:f>
        <x:v>0.7668879050398577</x:v>
      </x:c>
      <x:c r="AC89" s="115" t="n">
        <x:f>X89*Y89</x:f>
        <x:v>0.0539891401447166</x:v>
      </x:c>
      <x:c r="AD89" s="115" t="n">
        <x:f>SUM(Z89:AC89)</x:f>
        <x:v>1.0421423101954483</x:v>
      </x:c>
      <x:c r="AE89" s="115" t="n">
        <x:f>MAX(AE88,AD89)</x:f>
        <x:v>1.0564793244987765</x:v>
      </x:c>
      <x:c r="AF89" s="114" t="n">
        <x:f>AD89/AE89-1</x:f>
        <x:v>-0.013570558335469607</x:v>
      </x:c>
      <x:c r="AG89" s="114" t="n">
        <x:f>AD89/AD88-1</x:f>
        <x:v>-0.003413826859236524</x:v>
      </x:c>
      <x:c r="AH89" s="111" t="n">
        <x:f>IF(OR(T89="年末+季度",T89="季度+动态",T89="季度",T89="动态"),A89,AH88)</x:f>
        <x:v>43832</x:v>
      </x:c>
      <x:c r="AI89" s="117" t="n">
        <x:f>YEAR(A89)</x:f>
        <x:v>2020</x:v>
      </x:c>
      <x:c r="AJ89" s="117" t="n">
        <x:f>MONTH(A89)</x:f>
        <x:v>3</x:v>
      </x:c>
      <x:c r="AK89" s="50" t="n">
        <x:f>IF(MONTH(A89)&lt;&gt;MONTH(A90),1,0)</x:f>
        <x:v>0</x:v>
      </x:c>
      <x:c r="AL89" s="115" t="n">
        <x:f>IF(AK88,AD88,AL88)</x:f>
        <x:v>1.0372660914503868</x:v>
      </x:c>
      <x:c r="AM89" s="116" t="str">
        <x:f>IF(AK89,AD89/AL89-1,"")</x:f>
      </x:c>
      <x:c r="AN89" s="115" t="n">
        <x:f>IF(AI89&lt;&gt;AI88,AD89,MAX(AN88,AD89))</x:f>
        <x:v>1.0564793244987765</x:v>
      </x:c>
      <x:c r="AO89" s="116" t="n">
        <x:f>AD89/AN89-1</x:f>
        <x:v>-0.013570558335469607</x:v>
      </x:c>
      <x:c r="AP89" s="112" t="n">
        <x:f>IFERROR(SUM(Z89:AC89)/AD89,0)</x:f>
        <x:v>1</x:v>
      </x:c>
      <x:c r="AQ89" s="50" t="b">
        <x:f>AND(B89&gt;0,C89&gt;0,D89&gt;0,E89&gt;0)</x:f>
        <x:v>1</x:v>
      </x:c>
      <x:c r="AR89" s="118" t="n">
        <x:f>EDATE(AR88,1)</x:f>
        <x:v>45139</x:v>
      </x:c>
      <x:c r="AS89" t="str">
        <x:f>TEXT(AR89,"yyyy-mm")</x:f>
        <x:v>2023-08</x:v>
      </x:c>
      <x:c r="AT89" s="112" t="n">
        <x:f>IF(AR89&gt;DATE(YEAR($A$1660),MONTH($A$1660),1),"",SUMIFS($AD$46:$AD$1660,$AI$46:$AI$1660,YEAR(AR89),$AJ$46:$AJ$1660,MONTH(AR89),$AK$46:$AK$1660,1))</x:f>
        <x:v>1.217407121392575</x:v>
      </x:c>
    </x:row>
    <x:row r="90">
      <x:c r="A90" s="111" t="n">
        <x:f>'净值底稿'!A48</x:f>
        <x:v>43902</x:v>
      </x:c>
      <x:c r="B90" s="113" t="n">
        <x:f>'净值底稿'!F48</x:f>
        <x:v>1.1400048850300175</x:v>
      </x:c>
      <x:c r="C90" s="113" t="n">
        <x:f>'净值底稿'!O48</x:f>
        <x:v>1.0546610002592036</x:v>
      </x:c>
      <x:c r="D90" s="113" t="n">
        <x:f>'净值底稿'!P48</x:f>
        <x:v>1.433</x:v>
      </x:c>
      <x:c r="E90" s="113" t="n">
        <x:f>'净值底稿'!Q48</x:f>
        <x:v>1.3389</x:v>
      </x:c>
      <x:c r="F90" s="114" t="n">
        <x:f>IFERROR(B90/B89-1,0)</x:f>
        <x:v>-0.01748549833432056</x:v>
      </x:c>
      <x:c r="G90" s="114" t="n">
        <x:f>IFERROR(C90/C89-1,0)</x:f>
        <x:v>-0.01951598882343608</x:v>
      </x:c>
      <x:c r="H90" s="114" t="n">
        <x:f>IFERROR(D90/D89-1,0)</x:f>
        <x:v>-0.0004882471925785614</x:v>
      </x:c>
      <x:c r="I90" s="114" t="n">
        <x:f>IFERROR(E90/E89-1,0)</x:f>
        <x:v>-0.008882966910948253</x:v>
      </x:c>
      <x:c r="J90" s="115" t="n">
        <x:f>Z89*(1+F90)</x:f>
        <x:v>0.11360849425933073</x:v>
      </x:c>
      <x:c r="K90" s="115" t="n">
        <x:f>AA89*(1+G90)</x:f>
        <x:v>0.10357334663551129</x:v>
      </x:c>
      <x:c r="L90" s="115" t="n">
        <x:f>AB89*(1+H90)</x:f>
        <x:v>0.7665134741731996</x:v>
      </x:c>
      <x:c r="M90" s="115" t="n">
        <x:f>AC89*(1+I90)</x:f>
        <x:v>0.053509556399260534</x:v>
      </x:c>
      <x:c r="N90" s="115" t="n">
        <x:f>SUM(J90:M90)</x:f>
        <x:v>1.0372048714673021</x:v>
      </x:c>
      <x:c r="O90" s="116" t="n">
        <x:f>IFERROR((J90+K90)/N90,0)</x:f>
        <x:v>0.20939145859159097</x:v>
      </x:c>
      <x:c r="P90" s="50" t="b">
        <x:f>AND(MONTH(A90)=12,OR(A91="",YEAR(A90)&lt;&gt;YEAR(A91)))</x:f>
        <x:v>0</x:v>
      </x:c>
      <x:c r="Q90" s="50" t="b">
        <x:f>AND(MOD(MONTH(A90),3)=0,OR(A91="",MONTH(A90)&lt;&gt;MONTH(A91)))</x:f>
        <x:v>0</x:v>
      </x:c>
      <x:c r="R90" s="50" t="b">
        <x:f>OR(O90&gt;$E$7,O90&lt;$E$6)</x:f>
        <x:v>0</x:v>
      </x:c>
      <x:c r="S90" s="50" t="b">
        <x:f>AND(OR(P90,Q90,R90),A90-AH89&gt;$E$8)</x:f>
        <x:v>0</x:v>
      </x:c>
      <x:c r="T90" s="50" t="str">
        <x:f>IF(NOT(OR(P90,Q90,R90)),"不调",IF(NOT(S90),"间隔规则跳过",IF(P90,"年末+季度",IF(AND(Q90,R90),"季度+动态",IF(Q90,"季度","动态")))))</x:f>
        <x:v>不调</x:v>
      </x:c>
      <x:c r="U90" s="115" t="n">
        <x:f>IF(OR(T90="年末+季度",T90="季度+动态"),N90*$E$5/2,IF(T90="季度",(J90+K90)/2,IF(T90="动态",N90*$E$5*IF(J90+K90=0,0.5,J90/(J90+K90)),J90)))</x:f>
        <x:v>0.11360849425933073</x:v>
      </x:c>
      <x:c r="V90" s="115" t="n">
        <x:f>IF(OR(T90="年末+季度",T90="季度+动态"),N90*$E$5/2,IF(T90="季度",(J90+K90)/2,IF(T90="动态",N90*$E$5*IF(J90+K90=0,0.5,K90/(J90+K90)),K90)))</x:f>
        <x:v>0.10357334663551129</x:v>
      </x:c>
      <x:c r="W90" s="115" t="n">
        <x:f>IF(OR(T90="年末+季度",T90="季度+动态",T90="动态"),N90*(1-$E$5)*IF(L90+M90=0,$B$7/($B$7+$B$8),L90/(L90+M90)),L90)</x:f>
        <x:v>0.7665134741731996</x:v>
      </x:c>
      <x:c r="X90" s="115" t="n">
        <x:f>IF(OR(T90="年末+季度",T90="季度+动态",T90="动态"),N90*(1-$E$5)*IF(L90+M90=0,$B$8/($B$7+$B$8),M90/(L90+M90)),M90)</x:f>
        <x:v>0.053509556399260534</x:v>
      </x:c>
      <x:c r="Y90" s="115" t="n">
        <x:f>POWER(1-$H$5,(A90-A89)/$H$8)</x:f>
        <x:v>0.9999862671029998</x:v>
      </x:c>
      <x:c r="Z90" s="115" t="n">
        <x:f>U90*Y90</x:f>
        <x:v>0.11360693408558072</x:v>
      </x:c>
      <x:c r="AA90" s="115" t="n">
        <x:f>V90*Y90</x:f>
        <x:v>0.10357192427340997</x:v>
      </x:c>
      <x:c r="AB90" s="115" t="n">
        <x:f>W90*Y90</x:f>
        <x:v>0.7665029477226095</x:v>
      </x:c>
      <x:c r="AC90" s="115" t="n">
        <x:f>X90*Y90</x:f>
        <x:v>0.05350882155803397</x:v>
      </x:c>
      <x:c r="AD90" s="115" t="n">
        <x:f>SUM(Z90:AC90)</x:f>
        <x:v>1.037190627639634</x:v>
      </x:c>
      <x:c r="AE90" s="115" t="n">
        <x:f>MAX(AE89,AD90)</x:f>
        <x:v>1.0564793244987765</x:v>
      </x:c>
      <x:c r="AF90" s="114" t="n">
        <x:f>AD90/AE90-1</x:f>
        <x:v>-0.018257524223953436</x:v>
      </x:c>
      <x:c r="AG90" s="114" t="n">
        <x:f>AD90/AD89-1</x:f>
        <x:v>-0.004751445658976783</x:v>
      </x:c>
      <x:c r="AH90" s="111" t="n">
        <x:f>IF(OR(T90="年末+季度",T90="季度+动态",T90="季度",T90="动态"),A90,AH89)</x:f>
        <x:v>43832</x:v>
      </x:c>
      <x:c r="AI90" s="117" t="n">
        <x:f>YEAR(A90)</x:f>
        <x:v>2020</x:v>
      </x:c>
      <x:c r="AJ90" s="117" t="n">
        <x:f>MONTH(A90)</x:f>
        <x:v>3</x:v>
      </x:c>
      <x:c r="AK90" s="50" t="n">
        <x:f>IF(MONTH(A90)&lt;&gt;MONTH(A91),1,0)</x:f>
        <x:v>0</x:v>
      </x:c>
      <x:c r="AL90" s="115" t="n">
        <x:f>IF(AK89,AD89,AL89)</x:f>
        <x:v>1.0372660914503868</x:v>
      </x:c>
      <x:c r="AM90" s="116" t="str">
        <x:f>IF(AK90,AD90/AL90-1,"")</x:f>
      </x:c>
      <x:c r="AN90" s="115" t="n">
        <x:f>IF(AI90&lt;&gt;AI89,AD90,MAX(AN89,AD90))</x:f>
        <x:v>1.0564793244987765</x:v>
      </x:c>
      <x:c r="AO90" s="116" t="n">
        <x:f>AD90/AN90-1</x:f>
        <x:v>-0.018257524223953436</x:v>
      </x:c>
      <x:c r="AP90" s="112" t="n">
        <x:f>IFERROR(SUM(Z90:AC90)/AD90,0)</x:f>
        <x:v>1</x:v>
      </x:c>
      <x:c r="AQ90" s="50" t="b">
        <x:f>AND(B90&gt;0,C90&gt;0,D90&gt;0,E90&gt;0)</x:f>
        <x:v>1</x:v>
      </x:c>
      <x:c r="AR90" s="118" t="n">
        <x:f>EDATE(AR89,1)</x:f>
        <x:v>45170</x:v>
      </x:c>
      <x:c r="AS90" t="str">
        <x:f>TEXT(AR90,"yyyy-mm")</x:f>
        <x:v>2023-09</x:v>
      </x:c>
      <x:c r="AT90" s="112" t="n">
        <x:f>IF(AR90&gt;DATE(YEAR($A$1660),MONTH($A$1660),1),"",SUMIFS($AD$46:$AD$1660,$AI$46:$AI$1660,YEAR(AR90),$AJ$46:$AJ$1660,MONTH(AR90),$AK$46:$AK$1660,1))</x:f>
        <x:v>1.203971369789424</x:v>
      </x:c>
    </x:row>
    <x:row r="91">
      <x:c r="A91" s="111" t="n">
        <x:f>'净值底稿'!A49</x:f>
        <x:v>43903</x:v>
      </x:c>
      <x:c r="B91" s="113" t="n">
        <x:f>'净值底稿'!F49</x:f>
        <x:v>1.1339744618657726</x:v>
      </x:c>
      <x:c r="C91" s="113" t="n">
        <x:f>'净值底稿'!O49</x:f>
        <x:v>1.0433221532757124</x:v>
      </x:c>
      <x:c r="D91" s="113" t="n">
        <x:f>'净值底稿'!P49</x:f>
        <x:v>1.4305</x:v>
      </x:c>
      <x:c r="E91" s="113" t="n">
        <x:f>'净值底稿'!Q49</x:f>
        <x:v>1.3007</x:v>
      </x:c>
      <x:c r="F91" s="114" t="n">
        <x:f>IFERROR(B91/B90-1,0)</x:f>
        <x:v>-0.0052898222134251105</x:v>
      </x:c>
      <x:c r="G91" s="114" t="n">
        <x:f>IFERROR(C91/C90-1,0)</x:f>
        <x:v>-0.010751176900164583</x:v>
      </x:c>
      <x:c r="H91" s="114" t="n">
        <x:f>IFERROR(D91/D90-1,0)</x:f>
        <x:v>-0.0017445917655268817</x:v>
      </x:c>
      <x:c r="I91" s="114" t="n">
        <x:f>IFERROR(E91/E90-1,0)</x:f>
        <x:v>-0.028530883561132314</x:v>
      </x:c>
      <x:c r="J91" s="115" t="n">
        <x:f>Z90*(1+F91)</x:f>
        <x:v>0.11300597360205569</x:v>
      </x:c>
      <x:c r="K91" s="115" t="n">
        <x:f>AA90*(1+G91)</x:f>
        <x:v>0.1024584041936561</x:v>
      </x:c>
      <x:c r="L91" s="115" t="n">
        <x:f>AB90*(1+H91)</x:f>
        <x:v>0.7651657129917606</x:v>
      </x:c>
      <x:c r="M91" s="115" t="n">
        <x:f>AC90*(1+I91)</x:f>
        <x:v>0.051982167600668296</x:v>
      </x:c>
      <x:c r="N91" s="115" t="n">
        <x:f>SUM(J91:M91)</x:f>
        <x:v>1.0326122583881407</x:v>
      </x:c>
      <x:c r="O91" s="116" t="n">
        <x:f>IFERROR((J91+K91)/N91,0)</x:f>
        <x:v>0.20865951962650683</x:v>
      </x:c>
      <x:c r="P91" s="50" t="b">
        <x:f>AND(MONTH(A91)=12,OR(A92="",YEAR(A91)&lt;&gt;YEAR(A92)))</x:f>
        <x:v>0</x:v>
      </x:c>
      <x:c r="Q91" s="50" t="b">
        <x:f>AND(MOD(MONTH(A91),3)=0,OR(A92="",MONTH(A91)&lt;&gt;MONTH(A92)))</x:f>
        <x:v>0</x:v>
      </x:c>
      <x:c r="R91" s="50" t="b">
        <x:f>OR(O91&gt;$E$7,O91&lt;$E$6)</x:f>
        <x:v>0</x:v>
      </x:c>
      <x:c r="S91" s="50" t="b">
        <x:f>AND(OR(P91,Q91,R91),A91-AH90&gt;$E$8)</x:f>
        <x:v>0</x:v>
      </x:c>
      <x:c r="T91" s="50" t="str">
        <x:f>IF(NOT(OR(P91,Q91,R91)),"不调",IF(NOT(S91),"间隔规则跳过",IF(P91,"年末+季度",IF(AND(Q91,R91),"季度+动态",IF(Q91,"季度","动态")))))</x:f>
        <x:v>不调</x:v>
      </x:c>
      <x:c r="U91" s="115" t="n">
        <x:f>IF(OR(T91="年末+季度",T91="季度+动态"),N91*$E$5/2,IF(T91="季度",(J91+K91)/2,IF(T91="动态",N91*$E$5*IF(J91+K91=0,0.5,J91/(J91+K91)),J91)))</x:f>
        <x:v>0.11300597360205569</x:v>
      </x:c>
      <x:c r="V91" s="115" t="n">
        <x:f>IF(OR(T91="年末+季度",T91="季度+动态"),N91*$E$5/2,IF(T91="季度",(J91+K91)/2,IF(T91="动态",N91*$E$5*IF(J91+K91=0,0.5,K91/(J91+K91)),K91)))</x:f>
        <x:v>0.1024584041936561</x:v>
      </x:c>
      <x:c r="W91" s="115" t="n">
        <x:f>IF(OR(T91="年末+季度",T91="季度+动态",T91="动态"),N91*(1-$E$5)*IF(L91+M91=0,$B$7/($B$7+$B$8),L91/(L91+M91)),L91)</x:f>
        <x:v>0.7651657129917606</x:v>
      </x:c>
      <x:c r="X91" s="115" t="n">
        <x:f>IF(OR(T91="年末+季度",T91="季度+动态",T91="动态"),N91*(1-$E$5)*IF(L91+M91=0,$B$8/($B$7+$B$8),M91/(L91+M91)),M91)</x:f>
        <x:v>0.051982167600668296</x:v>
      </x:c>
      <x:c r="Y91" s="115" t="n">
        <x:f>POWER(1-$H$5,(A91-A90)/$H$8)</x:f>
        <x:v>0.9999862671029998</x:v>
      </x:c>
      <x:c r="Z91" s="115" t="n">
        <x:f>U91*Y91</x:f>
        <x:v>0.1130044217026598</x:v>
      </x:c>
      <x:c r="AA91" s="115" t="n">
        <x:f>V91*Y91</x:f>
        <x:v>0.1024569971429445</x:v>
      </x:c>
      <x:c r="AB91" s="115" t="n">
        <x:f>W91*Y91</x:f>
        <x:v>0.765155205049836</x:v>
      </x:c>
      <x:c r="AC91" s="115" t="n">
        <x:f>X91*Y91</x:f>
        <x:v>0.051981453734914786</x:v>
      </x:c>
      <x:c r="AD91" s="115" t="n">
        <x:f>SUM(Z91:AC91)</x:f>
        <x:v>1.0325980776303552</x:v>
      </x:c>
      <x:c r="AE91" s="115" t="n">
        <x:f>MAX(AE90,AD91)</x:f>
        <x:v>1.0564793244987765</x:v>
      </x:c>
      <x:c r="AF91" s="114" t="n">
        <x:f>AD91/AE91-1</x:f>
        <x:v>-0.022604556771379514</x:v>
      </x:c>
      <x:c r="AG91" s="114" t="n">
        <x:f>AD91/AD90-1</x:f>
        <x:v>-0.004427874574734925</x:v>
      </x:c>
      <x:c r="AH91" s="111" t="n">
        <x:f>IF(OR(T91="年末+季度",T91="季度+动态",T91="季度",T91="动态"),A91,AH90)</x:f>
        <x:v>43832</x:v>
      </x:c>
      <x:c r="AI91" s="117" t="n">
        <x:f>YEAR(A91)</x:f>
        <x:v>2020</x:v>
      </x:c>
      <x:c r="AJ91" s="117" t="n">
        <x:f>MONTH(A91)</x:f>
        <x:v>3</x:v>
      </x:c>
      <x:c r="AK91" s="50" t="n">
        <x:f>IF(MONTH(A91)&lt;&gt;MONTH(A92),1,0)</x:f>
        <x:v>0</x:v>
      </x:c>
      <x:c r="AL91" s="115" t="n">
        <x:f>IF(AK90,AD90,AL90)</x:f>
        <x:v>1.0372660914503868</x:v>
      </x:c>
      <x:c r="AM91" s="116" t="str">
        <x:f>IF(AK91,AD91/AL91-1,"")</x:f>
      </x:c>
      <x:c r="AN91" s="115" t="n">
        <x:f>IF(AI91&lt;&gt;AI90,AD91,MAX(AN90,AD91))</x:f>
        <x:v>1.0564793244987765</x:v>
      </x:c>
      <x:c r="AO91" s="116" t="n">
        <x:f>AD91/AN91-1</x:f>
        <x:v>-0.022604556771379514</x:v>
      </x:c>
      <x:c r="AP91" s="112" t="n">
        <x:f>IFERROR(SUM(Z91:AC91)/AD91,0)</x:f>
        <x:v>1</x:v>
      </x:c>
      <x:c r="AQ91" s="50" t="b">
        <x:f>AND(B91&gt;0,C91&gt;0,D91&gt;0,E91&gt;0)</x:f>
        <x:v>1</x:v>
      </x:c>
      <x:c r="AR91" s="118" t="n">
        <x:f>EDATE(AR90,1)</x:f>
        <x:v>45200</x:v>
      </x:c>
      <x:c r="AS91" t="str">
        <x:f>TEXT(AR91,"yyyy-mm")</x:f>
        <x:v>2023-10</x:v>
      </x:c>
      <x:c r="AT91" s="112" t="n">
        <x:f>IF(AR91&gt;DATE(YEAR($A$1660),MONTH($A$1660),1),"",SUMIFS($AD$46:$AD$1660,$AI$46:$AI$1660,YEAR(AR91),$AJ$46:$AJ$1660,MONTH(AR91),$AK$46:$AK$1660,1))</x:f>
        <x:v>1.197462571404296</x:v>
      </x:c>
    </x:row>
    <x:row r="92">
      <x:c r="A92" s="111" t="n">
        <x:f>'净值底稿'!A50</x:f>
        <x:v>43906</x:v>
      </x:c>
      <x:c r="B92" s="113" t="n">
        <x:f>'净值底稿'!F50</x:f>
        <x:v>1.0674238265377465</x:v>
      </x:c>
      <x:c r="C92" s="113" t="n">
        <x:f>'净值底稿'!O50</x:f>
        <x:v>0.9979447409901248</x:v>
      </x:c>
      <x:c r="D92" s="113" t="n">
        <x:f>'净值底稿'!P50</x:f>
        <x:v>1.4303</x:v>
      </x:c>
      <x:c r="E92" s="113" t="n">
        <x:f>'净值底稿'!Q50</x:f>
        <x:v>1.2615</x:v>
      </x:c>
      <x:c r="F92" s="114" t="n">
        <x:f>IFERROR(B92/B91-1,0)</x:f>
        <x:v>-0.05868794894950957</x:v>
      </x:c>
      <x:c r="G92" s="114" t="n">
        <x:f>IFERROR(C92/C91-1,0)</x:f>
        <x:v>-0.043493193490731996</x:v>
      </x:c>
      <x:c r="H92" s="114" t="n">
        <x:f>IFERROR(D92/D91-1,0)</x:f>
        <x:v>-0.00013981125480611034</x:v>
      </x:c>
      <x:c r="I92" s="114" t="n">
        <x:f>IFERROR(E92/E91-1,0)</x:f>
        <x:v>-0.030137618205581584</x:v>
      </x:c>
      <x:c r="J92" s="115" t="n">
        <x:f>Z91*(1+F92)</x:f>
        <x:v>0.10637242397070525</x:v>
      </x:c>
      <x:c r="K92" s="115" t="n">
        <x:f>AA91*(1+G92)</x:f>
        <x:v>0.09800081514172704</x:v>
      </x:c>
      <x:c r="L92" s="115" t="n">
        <x:f>AB91*(1+H92)</x:f>
        <x:v>0.7650482277404966</x:v>
      </x:c>
      <x:c r="M92" s="115" t="n">
        <x:f>AC91*(1+I92)</x:f>
        <x:v>0.05041485652848082</x:v>
      </x:c>
      <x:c r="N92" s="115" t="n">
        <x:f>SUM(J92:M92)</x:f>
        <x:v>1.0198363233814096</x:v>
      </x:c>
      <x:c r="O92" s="116" t="n">
        <x:f>IFERROR((J92+K92)/N92,0)</x:f>
        <x:v>0.2003980780315848</x:v>
      </x:c>
      <x:c r="P92" s="50" t="b">
        <x:f>AND(MONTH(A92)=12,OR(A93="",YEAR(A92)&lt;&gt;YEAR(A93)))</x:f>
        <x:v>0</x:v>
      </x:c>
      <x:c r="Q92" s="50" t="b">
        <x:f>AND(MOD(MONTH(A92),3)=0,OR(A93="",MONTH(A92)&lt;&gt;MONTH(A93)))</x:f>
        <x:v>0</x:v>
      </x:c>
      <x:c r="R92" s="50" t="b">
        <x:f>OR(O92&gt;$E$7,O92&lt;$E$6)</x:f>
        <x:v>0</x:v>
      </x:c>
      <x:c r="S92" s="50" t="b">
        <x:f>AND(OR(P92,Q92,R92),A92-AH91&gt;$E$8)</x:f>
        <x:v>0</x:v>
      </x:c>
      <x:c r="T92" s="50" t="str">
        <x:f>IF(NOT(OR(P92,Q92,R92)),"不调",IF(NOT(S92),"间隔规则跳过",IF(P92,"年末+季度",IF(AND(Q92,R92),"季度+动态",IF(Q92,"季度","动态")))))</x:f>
        <x:v>不调</x:v>
      </x:c>
      <x:c r="U92" s="115" t="n">
        <x:f>IF(OR(T92="年末+季度",T92="季度+动态"),N92*$E$5/2,IF(T92="季度",(J92+K92)/2,IF(T92="动态",N92*$E$5*IF(J92+K92=0,0.5,J92/(J92+K92)),J92)))</x:f>
        <x:v>0.10637242397070525</x:v>
      </x:c>
      <x:c r="V92" s="115" t="n">
        <x:f>IF(OR(T92="年末+季度",T92="季度+动态"),N92*$E$5/2,IF(T92="季度",(J92+K92)/2,IF(T92="动态",N92*$E$5*IF(J92+K92=0,0.5,K92/(J92+K92)),K92)))</x:f>
        <x:v>0.09800081514172704</x:v>
      </x:c>
      <x:c r="W92" s="115" t="n">
        <x:f>IF(OR(T92="年末+季度",T92="季度+动态",T92="动态"),N92*(1-$E$5)*IF(L92+M92=0,$B$7/($B$7+$B$8),L92/(L92+M92)),L92)</x:f>
        <x:v>0.7650482277404966</x:v>
      </x:c>
      <x:c r="X92" s="115" t="n">
        <x:f>IF(OR(T92="年末+季度",T92="季度+动态",T92="动态"),N92*(1-$E$5)*IF(L92+M92=0,$B$8/($B$7+$B$8),M92/(L92+M92)),M92)</x:f>
        <x:v>0.05041485652848082</x:v>
      </x:c>
      <x:c r="Y92" s="115" t="n">
        <x:f>POWER(1-$H$5,(A92-A91)/$H$8)</x:f>
        <x:v>0.9999588018747739</x:v>
      </x:c>
      <x:c r="Z92" s="115" t="n">
        <x:f>U92*Y92</x:f>
        <x:v>0.1063680416262619</x:v>
      </x:c>
      <x:c r="AA92" s="115" t="n">
        <x:f>V92*Y92</x:f>
        <x:v>0.09799677769187257</x:v>
      </x:c>
      <x:c r="AB92" s="115" t="n">
        <x:f>W92*Y92</x:f>
        <x:v>0.7650167091878062</x:v>
      </x:c>
      <x:c r="AC92" s="115" t="n">
        <x:f>X92*Y92</x:f>
        <x:v>0.05041277953090831</x:v>
      </x:c>
      <x:c r="AD92" s="115" t="n">
        <x:f>SUM(Z92:AC92)</x:f>
        <x:v>1.019794308036849</x:v>
      </x:c>
      <x:c r="AE92" s="115" t="n">
        <x:f>MAX(AE91,AD92)</x:f>
        <x:v>1.0564793244987765</x:v>
      </x:c>
      <x:c r="AF92" s="114" t="n">
        <x:f>AD92/AE92-1</x:f>
        <x:v>-0.03472383757186337</x:v>
      </x:c>
      <x:c r="AG92" s="114" t="n">
        <x:f>AD92/AD91-1</x:f>
        <x:v>-0.012399567528625144</x:v>
      </x:c>
      <x:c r="AH92" s="111" t="n">
        <x:f>IF(OR(T92="年末+季度",T92="季度+动态",T92="季度",T92="动态"),A92,AH91)</x:f>
        <x:v>43832</x:v>
      </x:c>
      <x:c r="AI92" s="117" t="n">
        <x:f>YEAR(A92)</x:f>
        <x:v>2020</x:v>
      </x:c>
      <x:c r="AJ92" s="117" t="n">
        <x:f>MONTH(A92)</x:f>
        <x:v>3</x:v>
      </x:c>
      <x:c r="AK92" s="50" t="n">
        <x:f>IF(MONTH(A92)&lt;&gt;MONTH(A93),1,0)</x:f>
        <x:v>0</x:v>
      </x:c>
      <x:c r="AL92" s="115" t="n">
        <x:f>IF(AK91,AD91,AL91)</x:f>
        <x:v>1.0372660914503868</x:v>
      </x:c>
      <x:c r="AM92" s="116" t="str">
        <x:f>IF(AK92,AD92/AL92-1,"")</x:f>
      </x:c>
      <x:c r="AN92" s="115" t="n">
        <x:f>IF(AI92&lt;&gt;AI91,AD92,MAX(AN91,AD92))</x:f>
        <x:v>1.0564793244987765</x:v>
      </x:c>
      <x:c r="AO92" s="116" t="n">
        <x:f>AD92/AN92-1</x:f>
        <x:v>-0.03472383757186337</x:v>
      </x:c>
      <x:c r="AP92" s="112" t="n">
        <x:f>IFERROR(SUM(Z92:AC92)/AD92,0)</x:f>
        <x:v>1</x:v>
      </x:c>
      <x:c r="AQ92" s="50" t="b">
        <x:f>AND(B92&gt;0,C92&gt;0,D92&gt;0,E92&gt;0)</x:f>
        <x:v>1</x:v>
      </x:c>
      <x:c r="AR92" s="118" t="n">
        <x:f>EDATE(AR91,1)</x:f>
        <x:v>45231</x:v>
      </x:c>
      <x:c r="AS92" t="str">
        <x:f>TEXT(AR92,"yyyy-mm")</x:f>
        <x:v>2023-11</x:v>
      </x:c>
      <x:c r="AT92" s="112" t="n">
        <x:f>IF(AR92&gt;DATE(YEAR($A$1660),MONTH($A$1660),1),"",SUMIFS($AD$46:$AD$1660,$AI$46:$AI$1660,YEAR(AR92),$AJ$46:$AJ$1660,MONTH(AR92),$AK$46:$AK$1660,1))</x:f>
        <x:v>1.2051134800335754</x:v>
      </x:c>
    </x:row>
    <x:row r="93">
      <x:c r="A93" s="111" t="n">
        <x:f>'净值底稿'!A51</x:f>
        <x:v>43907</x:v>
      </x:c>
      <x:c r="B93" s="113" t="n">
        <x:f>'净值底稿'!F51</x:f>
        <x:v>1.0635667648185598</x:v>
      </x:c>
      <x:c r="C93" s="113" t="n">
        <x:f>'净值底稿'!O51</x:f>
        <x:v>0.9957774848958367</x:v>
      </x:c>
      <x:c r="D93" s="113" t="n">
        <x:f>'净值底稿'!P51</x:f>
        <x:v>1.4286</x:v>
      </x:c>
      <x:c r="E93" s="113" t="n">
        <x:f>'净值底稿'!Q51</x:f>
        <x:v>1.211</x:v>
      </x:c>
      <x:c r="F93" s="114" t="n">
        <x:f>IFERROR(B93/B92-1,0)</x:f>
        <x:v>-0.0036134304137628304</x:v>
      </x:c>
      <x:c r="G93" s="114" t="n">
        <x:f>IFERROR(C93/C92-1,0)</x:f>
        <x:v>-0.0021717195404404865</x:v>
      </x:c>
      <x:c r="H93" s="114" t="n">
        <x:f>IFERROR(D93/D92-1,0)</x:f>
        <x:v>-0.0011885618401732412</x:v>
      </x:c>
      <x:c r="I93" s="114" t="n">
        <x:f>IFERROR(E93/E92-1,0)</x:f>
        <x:v>-0.0400317082837891</x:v>
      </x:c>
      <x:c r="J93" s="115" t="n">
        <x:f>Z92*(1+F93)</x:f>
        <x:v>0.10598368810959717</x:v>
      </x:c>
      <x:c r="K93" s="115" t="n">
        <x:f>AA92*(1+G93)</x:f>
        <x:v>0.09778395617485892</x:v>
      </x:c>
      <x:c r="L93" s="115" t="n">
        <x:f>AB92*(1+H93)</x:f>
        <x:v>0.7641074395201707</x:v>
      </x:c>
      <x:c r="M93" s="115" t="n">
        <x:f>AC92*(1+I93)</x:f>
        <x:v>0.04839466984695201</x:v>
      </x:c>
      <x:c r="N93" s="115" t="n">
        <x:f>SUM(J93:M93)</x:f>
        <x:v>1.0162697536515788</x:v>
      </x:c>
      <x:c r="O93" s="116" t="n">
        <x:f>IFERROR((J93+K93)/N93,0)</x:f>
        <x:v>0.20050546968685684</x:v>
      </x:c>
      <x:c r="P93" s="50" t="b">
        <x:f>AND(MONTH(A93)=12,OR(A94="",YEAR(A93)&lt;&gt;YEAR(A94)))</x:f>
        <x:v>0</x:v>
      </x:c>
      <x:c r="Q93" s="50" t="b">
        <x:f>AND(MOD(MONTH(A93),3)=0,OR(A94="",MONTH(A93)&lt;&gt;MONTH(A94)))</x:f>
        <x:v>0</x:v>
      </x:c>
      <x:c r="R93" s="50" t="b">
        <x:f>OR(O93&gt;$E$7,O93&lt;$E$6)</x:f>
        <x:v>0</x:v>
      </x:c>
      <x:c r="S93" s="50" t="b">
        <x:f>AND(OR(P93,Q93,R93),A93-AH92&gt;$E$8)</x:f>
        <x:v>0</x:v>
      </x:c>
      <x:c r="T93" s="50" t="str">
        <x:f>IF(NOT(OR(P93,Q93,R93)),"不调",IF(NOT(S93),"间隔规则跳过",IF(P93,"年末+季度",IF(AND(Q93,R93),"季度+动态",IF(Q93,"季度","动态")))))</x:f>
        <x:v>不调</x:v>
      </x:c>
      <x:c r="U93" s="115" t="n">
        <x:f>IF(OR(T93="年末+季度",T93="季度+动态"),N93*$E$5/2,IF(T93="季度",(J93+K93)/2,IF(T93="动态",N93*$E$5*IF(J93+K93=0,0.5,J93/(J93+K93)),J93)))</x:f>
        <x:v>0.10598368810959717</x:v>
      </x:c>
      <x:c r="V93" s="115" t="n">
        <x:f>IF(OR(T93="年末+季度",T93="季度+动态"),N93*$E$5/2,IF(T93="季度",(J93+K93)/2,IF(T93="动态",N93*$E$5*IF(J93+K93=0,0.5,K93/(J93+K93)),K93)))</x:f>
        <x:v>0.09778395617485892</x:v>
      </x:c>
      <x:c r="W93" s="115" t="n">
        <x:f>IF(OR(T93="年末+季度",T93="季度+动态",T93="动态"),N93*(1-$E$5)*IF(L93+M93=0,$B$7/($B$7+$B$8),L93/(L93+M93)),L93)</x:f>
        <x:v>0.7641074395201707</x:v>
      </x:c>
      <x:c r="X93" s="115" t="n">
        <x:f>IF(OR(T93="年末+季度",T93="季度+动态",T93="动态"),N93*(1-$E$5)*IF(L93+M93=0,$B$8/($B$7+$B$8),M93/(L93+M93)),M93)</x:f>
        <x:v>0.04839466984695201</x:v>
      </x:c>
      <x:c r="Y93" s="115" t="n">
        <x:f>POWER(1-$H$5,(A93-A92)/$H$8)</x:f>
        <x:v>0.9999862671029998</x:v>
      </x:c>
      <x:c r="Z93" s="115" t="n">
        <x:f>U93*Y93</x:f>
        <x:v>0.10598223264652466</x:v>
      </x:c>
      <x:c r="AA93" s="115" t="n">
        <x:f>V93*Y93</x:f>
        <x:v>0.09778261331786049</x:v>
      </x:c>
      <x:c r="AB93" s="115" t="n">
        <x:f>W93*Y93</x:f>
        <x:v>0.7640969461114067</x:v>
      </x:c>
      <x:c r="AC93" s="115" t="n">
        <x:f>X93*Y93</x:f>
        <x:v>0.04839400524793564</x:v>
      </x:c>
      <x:c r="AD93" s="115" t="n">
        <x:f>SUM(Z93:AC93)</x:f>
        <x:v>1.0162557973237274</x:v>
      </x:c>
      <x:c r="AE93" s="115" t="n">
        <x:f>MAX(AE92,AD93)</x:f>
        <x:v>1.0564793244987765</x:v>
      </x:c>
      <x:c r="AF93" s="114" t="n">
        <x:f>AD93/AE93-1</x:f>
        <x:v>-0.03807317970385482</x:v>
      </x:c>
      <x:c r="AG93" s="114" t="n">
        <x:f>AD93/AD92-1</x:f>
        <x:v>-0.003469827871400266</x:v>
      </x:c>
      <x:c r="AH93" s="111" t="n">
        <x:f>IF(OR(T93="年末+季度",T93="季度+动态",T93="季度",T93="动态"),A93,AH92)</x:f>
        <x:v>43832</x:v>
      </x:c>
      <x:c r="AI93" s="117" t="n">
        <x:f>YEAR(A93)</x:f>
        <x:v>2020</x:v>
      </x:c>
      <x:c r="AJ93" s="117" t="n">
        <x:f>MONTH(A93)</x:f>
        <x:v>3</x:v>
      </x:c>
      <x:c r="AK93" s="50" t="n">
        <x:f>IF(MONTH(A93)&lt;&gt;MONTH(A94),1,0)</x:f>
        <x:v>0</x:v>
      </x:c>
      <x:c r="AL93" s="115" t="n">
        <x:f>IF(AK92,AD92,AL92)</x:f>
        <x:v>1.0372660914503868</x:v>
      </x:c>
      <x:c r="AM93" s="116" t="str">
        <x:f>IF(AK93,AD93/AL93-1,"")</x:f>
      </x:c>
      <x:c r="AN93" s="115" t="n">
        <x:f>IF(AI93&lt;&gt;AI92,AD93,MAX(AN92,AD93))</x:f>
        <x:v>1.0564793244987765</x:v>
      </x:c>
      <x:c r="AO93" s="116" t="n">
        <x:f>AD93/AN93-1</x:f>
        <x:v>-0.03807317970385482</x:v>
      </x:c>
      <x:c r="AP93" s="112" t="n">
        <x:f>IFERROR(SUM(Z93:AC93)/AD93,0)</x:f>
        <x:v>1</x:v>
      </x:c>
      <x:c r="AQ93" s="50" t="b">
        <x:f>AND(B93&gt;0,C93&gt;0,D93&gt;0,E93&gt;0)</x:f>
        <x:v>1</x:v>
      </x:c>
      <x:c r="AR93" s="118" t="n">
        <x:f>EDATE(AR92,1)</x:f>
        <x:v>45261</x:v>
      </x:c>
      <x:c r="AS93" t="str">
        <x:f>TEXT(AR93,"yyyy-mm")</x:f>
        <x:v>2023-12</x:v>
      </x:c>
      <x:c r="AT93" s="112" t="n">
        <x:f>IF(AR93&gt;DATE(YEAR($A$1660),MONTH($A$1660),1),"",SUMIFS($AD$46:$AD$1660,$AI$46:$AI$1660,YEAR(AR93),$AJ$46:$AJ$1660,MONTH(AR93),$AK$46:$AK$1660,1))</x:f>
        <x:v>1.213933911459167</x:v>
      </x:c>
    </x:row>
    <x:row r="94">
      <x:c r="A94" s="111" t="n">
        <x:f>'净值底稿'!A52</x:f>
        <x:v>43908</x:v>
      </x:c>
      <x:c r="B94" s="113" t="n">
        <x:f>'净值底稿'!F52</x:f>
        <x:v>1.0496255707802795</x:v>
      </x:c>
      <x:c r="C94" s="113" t="n">
        <x:f>'净值底稿'!O52</x:f>
        <x:v>0.9794877863918265</x:v>
      </x:c>
      <x:c r="D94" s="113" t="n">
        <x:f>'净值底稿'!P52</x:f>
        <x:v>1.4282</x:v>
      </x:c>
      <x:c r="E94" s="113" t="n">
        <x:f>'净值底稿'!Q52</x:f>
        <x:v>1.2384</x:v>
      </x:c>
      <x:c r="F94" s="114" t="n">
        <x:f>IFERROR(B94/B93-1,0)</x:f>
        <x:v>-0.013107963222843466</x:v>
      </x:c>
      <x:c r="G94" s="114" t="n">
        <x:f>IFERROR(C94/C93-1,0)</x:f>
        <x:v>-0.016358773672929705</x:v>
      </x:c>
      <x:c r="H94" s="114" t="n">
        <x:f>IFERROR(D94/D93-1,0)</x:f>
        <x:v>-0.00027999440011217125</x:v>
      </x:c>
      <x:c r="I94" s="114" t="n">
        <x:f>IFERROR(E94/E93-1,0)</x:f>
        <x:v>0.022625928984310484</x:v>
      </x:c>
      <x:c r="J94" s="115" t="n">
        <x:f>Z93*(1+F94)</x:f>
        <x:v>0.10459302143871918</x:v>
      </x:c>
      <x:c r="K94" s="115" t="n">
        <x:f>AA93*(1+G94)</x:f>
        <x:v>0.09618300967744602</x:v>
      </x:c>
      <x:c r="L94" s="115" t="n">
        <x:f>AB93*(1+H94)</x:f>
        <x:v>0.7638830032453526</x:v>
      </x:c>
      <x:c r="M94" s="115" t="n">
        <x:f>AC93*(1+I94)</x:f>
        <x:v>0.04948896457394178</x:v>
      </x:c>
      <x:c r="N94" s="115" t="n">
        <x:f>SUM(J94:M94)</x:f>
        <x:v>1.0141479989354596</x:v>
      </x:c>
      <x:c r="O94" s="116" t="n">
        <x:f>IFERROR((J94+K94)/N94,0)</x:f>
        <x:v>0.19797507989654142</x:v>
      </x:c>
      <x:c r="P94" s="50" t="b">
        <x:f>AND(MONTH(A94)=12,OR(A95="",YEAR(A94)&lt;&gt;YEAR(A95)))</x:f>
        <x:v>0</x:v>
      </x:c>
      <x:c r="Q94" s="50" t="b">
        <x:f>AND(MOD(MONTH(A94),3)=0,OR(A95="",MONTH(A94)&lt;&gt;MONTH(A95)))</x:f>
        <x:v>0</x:v>
      </x:c>
      <x:c r="R94" s="50" t="b">
        <x:f>OR(O94&gt;$E$7,O94&lt;$E$6)</x:f>
        <x:v>0</x:v>
      </x:c>
      <x:c r="S94" s="50" t="b">
        <x:f>AND(OR(P94,Q94,R94),A94-AH93&gt;$E$8)</x:f>
        <x:v>0</x:v>
      </x:c>
      <x:c r="T94" s="50" t="str">
        <x:f>IF(NOT(OR(P94,Q94,R94)),"不调",IF(NOT(S94),"间隔规则跳过",IF(P94,"年末+季度",IF(AND(Q94,R94),"季度+动态",IF(Q94,"季度","动态")))))</x:f>
        <x:v>不调</x:v>
      </x:c>
      <x:c r="U94" s="115" t="n">
        <x:f>IF(OR(T94="年末+季度",T94="季度+动态"),N94*$E$5/2,IF(T94="季度",(J94+K94)/2,IF(T94="动态",N94*$E$5*IF(J94+K94=0,0.5,J94/(J94+K94)),J94)))</x:f>
        <x:v>0.10459302143871918</x:v>
      </x:c>
      <x:c r="V94" s="115" t="n">
        <x:f>IF(OR(T94="年末+季度",T94="季度+动态"),N94*$E$5/2,IF(T94="季度",(J94+K94)/2,IF(T94="动态",N94*$E$5*IF(J94+K94=0,0.5,K94/(J94+K94)),K94)))</x:f>
        <x:v>0.09618300967744602</x:v>
      </x:c>
      <x:c r="W94" s="115" t="n">
        <x:f>IF(OR(T94="年末+季度",T94="季度+动态",T94="动态"),N94*(1-$E$5)*IF(L94+M94=0,$B$7/($B$7+$B$8),L94/(L94+M94)),L94)</x:f>
        <x:v>0.7638830032453526</x:v>
      </x:c>
      <x:c r="X94" s="115" t="n">
        <x:f>IF(OR(T94="年末+季度",T94="季度+动态",T94="动态"),N94*(1-$E$5)*IF(L94+M94=0,$B$8/($B$7+$B$8),M94/(L94+M94)),M94)</x:f>
        <x:v>0.04948896457394178</x:v>
      </x:c>
      <x:c r="Y94" s="115" t="n">
        <x:f>POWER(1-$H$5,(A94-A93)/$H$8)</x:f>
        <x:v>0.9999862671029998</x:v>
      </x:c>
      <x:c r="Z94" s="115" t="n">
        <x:f>U94*Y94</x:f>
        <x:v>0.10459158507352882</x:v>
      </x:c>
      <x:c r="AA94" s="115" t="n">
        <x:f>V94*Y94</x:f>
        <x:v>0.09618168880608094</x:v>
      </x:c>
      <x:c r="AB94" s="115" t="n">
        <x:f>W94*Y94</x:f>
        <x:v>0.7638725129187488</x:v>
      </x:c>
      <x:c r="AC94" s="115" t="n">
        <x:f>X94*Y94</x:f>
        <x:v>0.04948828494708864</x:v>
      </x:c>
      <x:c r="AD94" s="115" t="n">
        <x:f>SUM(Z94:AC94)</x:f>
        <x:v>1.0141340717454472</x:v>
      </x:c>
      <x:c r="AE94" s="115" t="n">
        <x:f>MAX(AE93,AD94)</x:f>
        <x:v>1.0564793244987765</x:v>
      </x:c>
      <x:c r="AF94" s="114" t="n">
        <x:f>AD94/AE94-1</x:f>
        <x:v>-0.0400814779535974</x:v>
      </x:c>
      <x:c r="AG94" s="114" t="n">
        <x:f>AD94/AD93-1</x:f>
        <x:v>-0.0020877869369775315</x:v>
      </x:c>
      <x:c r="AH94" s="111" t="n">
        <x:f>IF(OR(T94="年末+季度",T94="季度+动态",T94="季度",T94="动态"),A94,AH93)</x:f>
        <x:v>43832</x:v>
      </x:c>
      <x:c r="AI94" s="117" t="n">
        <x:f>YEAR(A94)</x:f>
        <x:v>2020</x:v>
      </x:c>
      <x:c r="AJ94" s="117" t="n">
        <x:f>MONTH(A94)</x:f>
        <x:v>3</x:v>
      </x:c>
      <x:c r="AK94" s="50" t="n">
        <x:f>IF(MONTH(A94)&lt;&gt;MONTH(A95),1,0)</x:f>
        <x:v>0</x:v>
      </x:c>
      <x:c r="AL94" s="115" t="n">
        <x:f>IF(AK93,AD93,AL93)</x:f>
        <x:v>1.0372660914503868</x:v>
      </x:c>
      <x:c r="AM94" s="116" t="str">
        <x:f>IF(AK94,AD94/AL94-1,"")</x:f>
      </x:c>
      <x:c r="AN94" s="115" t="n">
        <x:f>IF(AI94&lt;&gt;AI93,AD94,MAX(AN93,AD94))</x:f>
        <x:v>1.0564793244987765</x:v>
      </x:c>
      <x:c r="AO94" s="116" t="n">
        <x:f>AD94/AN94-1</x:f>
        <x:v>-0.0400814779535974</x:v>
      </x:c>
      <x:c r="AP94" s="112" t="n">
        <x:f>IFERROR(SUM(Z94:AC94)/AD94,0)</x:f>
        <x:v>1</x:v>
      </x:c>
      <x:c r="AQ94" s="50" t="b">
        <x:f>AND(B94&gt;0,C94&gt;0,D94&gt;0,E94&gt;0)</x:f>
        <x:v>1</x:v>
      </x:c>
      <x:c r="AR94" s="118" t="n">
        <x:f>EDATE(AR93,1)</x:f>
        <x:v>45292</x:v>
      </x:c>
      <x:c r="AS94" t="str">
        <x:f>TEXT(AR94,"yyyy-mm")</x:f>
        <x:v>2024-01</x:v>
      </x:c>
      <x:c r="AT94" s="112" t="n">
        <x:f>IF(AR94&gt;DATE(YEAR($A$1660),MONTH($A$1660),1),"",SUMIFS($AD$46:$AD$1660,$AI$46:$AI$1660,YEAR(AR94),$AJ$46:$AJ$1660,MONTH(AR94),$AK$46:$AK$1660,1))</x:f>
        <x:v>1.1812287332720355</x:v>
      </x:c>
    </x:row>
    <x:row r="95">
      <x:c r="A95" s="111" t="n">
        <x:f>'净值底稿'!A53</x:f>
        <x:v>43909</x:v>
      </x:c>
      <x:c r="B95" s="113" t="n">
        <x:f>'净值底稿'!F53</x:f>
        <x:v>1.0688963076614488</x:v>
      </x:c>
      <x:c r="C95" s="113" t="n">
        <x:f>'净值底稿'!O53</x:f>
        <x:v>0.9836587857602006</x:v>
      </x:c>
      <x:c r="D95" s="113" t="n">
        <x:f>'净值底稿'!P53</x:f>
        <x:v>1.4271</x:v>
      </x:c>
      <x:c r="E95" s="113" t="n">
        <x:f>'净值底稿'!Q53</x:f>
        <x:v>1.2299</x:v>
      </x:c>
      <x:c r="F95" s="114" t="n">
        <x:f>IFERROR(B95/B94-1,0)</x:f>
        <x:v>0.01835962977430472</x:v>
      </x:c>
      <x:c r="G95" s="114" t="n">
        <x:f>IFERROR(C95/C94-1,0)</x:f>
        <x:v>0.004258347501951976</x:v>
      </x:c>
      <x:c r="H95" s="114" t="n">
        <x:f>IFERROR(D95/D94-1,0)</x:f>
        <x:v>-0.0007702002520654228</x:v>
      </x:c>
      <x:c r="I95" s="114" t="n">
        <x:f>IFERROR(E95/E94-1,0)</x:f>
        <x:v>-0.00686369509043927</x:v>
      </x:c>
      <x:c r="J95" s="115" t="n">
        <x:f>Z94*(1+F95)</x:f>
        <x:v>0.10651184785298651</x:v>
      </x:c>
      <x:c r="K95" s="115" t="n">
        <x:f>AA94*(1+G95)</x:f>
        <x:v>0.09659126386034184</x:v>
      </x:c>
      <x:c r="L95" s="115" t="n">
        <x:f>AB94*(1+H95)</x:f>
        <x:v>0.763284178116753</x:v>
      </x:c>
      <x:c r="M95" s="115" t="n">
        <x:f>AC94*(1+I95)</x:f>
        <x:v>0.049148612448663045</x:v>
      </x:c>
      <x:c r="N95" s="115" t="n">
        <x:f>SUM(J95:M95)</x:f>
        <x:v>1.0155359022787445</x:v>
      </x:c>
      <x:c r="O95" s="116" t="n">
        <x:f>IFERROR((J95+K95)/N95,0)</x:f>
        <x:v>0.1999959935021387</x:v>
      </x:c>
      <x:c r="P95" s="50" t="b">
        <x:f>AND(MONTH(A95)=12,OR(A96="",YEAR(A95)&lt;&gt;YEAR(A96)))</x:f>
        <x:v>0</x:v>
      </x:c>
      <x:c r="Q95" s="50" t="b">
        <x:f>AND(MOD(MONTH(A95),3)=0,OR(A96="",MONTH(A95)&lt;&gt;MONTH(A96)))</x:f>
        <x:v>0</x:v>
      </x:c>
      <x:c r="R95" s="50" t="b">
        <x:f>OR(O95&gt;$E$7,O95&lt;$E$6)</x:f>
        <x:v>0</x:v>
      </x:c>
      <x:c r="S95" s="50" t="b">
        <x:f>AND(OR(P95,Q95,R95),A95-AH94&gt;$E$8)</x:f>
        <x:v>0</x:v>
      </x:c>
      <x:c r="T95" s="50" t="str">
        <x:f>IF(NOT(OR(P95,Q95,R95)),"不调",IF(NOT(S95),"间隔规则跳过",IF(P95,"年末+季度",IF(AND(Q95,R95),"季度+动态",IF(Q95,"季度","动态")))))</x:f>
        <x:v>不调</x:v>
      </x:c>
      <x:c r="U95" s="115" t="n">
        <x:f>IF(OR(T95="年末+季度",T95="季度+动态"),N95*$E$5/2,IF(T95="季度",(J95+K95)/2,IF(T95="动态",N95*$E$5*IF(J95+K95=0,0.5,J95/(J95+K95)),J95)))</x:f>
        <x:v>0.10651184785298651</x:v>
      </x:c>
      <x:c r="V95" s="115" t="n">
        <x:f>IF(OR(T95="年末+季度",T95="季度+动态"),N95*$E$5/2,IF(T95="季度",(J95+K95)/2,IF(T95="动态",N95*$E$5*IF(J95+K95=0,0.5,K95/(J95+K95)),K95)))</x:f>
        <x:v>0.09659126386034184</x:v>
      </x:c>
      <x:c r="W95" s="115" t="n">
        <x:f>IF(OR(T95="年末+季度",T95="季度+动态",T95="动态"),N95*(1-$E$5)*IF(L95+M95=0,$B$7/($B$7+$B$8),L95/(L95+M95)),L95)</x:f>
        <x:v>0.763284178116753</x:v>
      </x:c>
      <x:c r="X95" s="115" t="n">
        <x:f>IF(OR(T95="年末+季度",T95="季度+动态",T95="动态"),N95*(1-$E$5)*IF(L95+M95=0,$B$8/($B$7+$B$8),M95/(L95+M95)),M95)</x:f>
        <x:v>0.049148612448663045</x:v>
      </x:c>
      <x:c r="Y95" s="115" t="n">
        <x:f>POWER(1-$H$5,(A95-A94)/$H$8)</x:f>
        <x:v>0.9999862671029998</x:v>
      </x:c>
      <x:c r="Z95" s="115" t="n">
        <x:f>U95*Y95</x:f>
        <x:v>0.10651038513675064</x:v>
      </x:c>
      <x:c r="AA95" s="115" t="n">
        <x:f>V95*Y95</x:f>
        <x:v>0.09658993738246412</x:v>
      </x:c>
      <x:c r="AB95" s="115" t="n">
        <x:f>W95*Y95</x:f>
        <x:v>0.763273696013753</x:v>
      </x:c>
      <x:c r="AC95" s="115" t="n">
        <x:f>X95*Y95</x:f>
        <x:v>0.04914793749583058</x:v>
      </x:c>
      <x:c r="AD95" s="115" t="n">
        <x:f>SUM(Z95:AC95)</x:f>
        <x:v>1.0155219560287982</x:v>
      </x:c>
      <x:c r="AE95" s="115" t="n">
        <x:f>MAX(AE94,AD95)</x:f>
        <x:v>1.0564793244987765</x:v>
      </x:c>
      <x:c r="AF95" s="114" t="n">
        <x:f>AD95/AE95-1</x:f>
        <x:v>-0.038767789884964876</x:v>
      </x:c>
      <x:c r="AG95" s="114" t="n">
        <x:f>AD95/AD94-1</x:f>
        <x:v>0.001368541223511377</x:v>
      </x:c>
      <x:c r="AH95" s="111" t="n">
        <x:f>IF(OR(T95="年末+季度",T95="季度+动态",T95="季度",T95="动态"),A95,AH94)</x:f>
        <x:v>43832</x:v>
      </x:c>
      <x:c r="AI95" s="117" t="n">
        <x:f>YEAR(A95)</x:f>
        <x:v>2020</x:v>
      </x:c>
      <x:c r="AJ95" s="117" t="n">
        <x:f>MONTH(A95)</x:f>
        <x:v>3</x:v>
      </x:c>
      <x:c r="AK95" s="50" t="n">
        <x:f>IF(MONTH(A95)&lt;&gt;MONTH(A96),1,0)</x:f>
        <x:v>0</x:v>
      </x:c>
      <x:c r="AL95" s="115" t="n">
        <x:f>IF(AK94,AD94,AL94)</x:f>
        <x:v>1.0372660914503868</x:v>
      </x:c>
      <x:c r="AM95" s="116" t="str">
        <x:f>IF(AK95,AD95/AL95-1,"")</x:f>
      </x:c>
      <x:c r="AN95" s="115" t="n">
        <x:f>IF(AI95&lt;&gt;AI94,AD95,MAX(AN94,AD95))</x:f>
        <x:v>1.0564793244987765</x:v>
      </x:c>
      <x:c r="AO95" s="116" t="n">
        <x:f>AD95/AN95-1</x:f>
        <x:v>-0.038767789884964876</x:v>
      </x:c>
      <x:c r="AP95" s="112" t="n">
        <x:f>IFERROR(SUM(Z95:AC95)/AD95,0)</x:f>
        <x:v>1</x:v>
      </x:c>
      <x:c r="AQ95" s="50" t="b">
        <x:f>AND(B95&gt;0,C95&gt;0,D95&gt;0,E95&gt;0)</x:f>
        <x:v>1</x:v>
      </x:c>
      <x:c r="AR95" s="118" t="n">
        <x:f>EDATE(AR94,1)</x:f>
        <x:v>45323</x:v>
      </x:c>
      <x:c r="AS95" t="str">
        <x:f>TEXT(AR95,"yyyy-mm")</x:f>
        <x:v>2024-02</x:v>
      </x:c>
      <x:c r="AT95" s="112" t="n">
        <x:f>IF(AR95&gt;DATE(YEAR($A$1660),MONTH($A$1660),1),"",SUMIFS($AD$46:$AD$1660,$AI$46:$AI$1660,YEAR(AR95),$AJ$46:$AJ$1660,MONTH(AR95),$AK$46:$AK$1660,1))</x:f>
        <x:v>1.2171901712870832</x:v>
      </x:c>
    </x:row>
    <x:row r="96">
      <x:c r="A96" s="111" t="n">
        <x:f>'净值底稿'!A54</x:f>
        <x:v>43910</x:v>
      </x:c>
      <x:c r="B96" s="113" t="n">
        <x:f>'净值底稿'!F54</x:f>
        <x:v>1.0769266691756363</x:v>
      </x:c>
      <x:c r="C96" s="113" t="n">
        <x:f>'净值底稿'!O54</x:f>
        <x:v>0.9963046987396956</x:v>
      </x:c>
      <x:c r="D96" s="113" t="n">
        <x:f>'净值底稿'!P54</x:f>
        <x:v>1.4283</x:v>
      </x:c>
      <x:c r="E96" s="113" t="n">
        <x:f>'净值底稿'!Q54</x:f>
        <x:v>1.2431</x:v>
      </x:c>
      <x:c r="F96" s="114" t="n">
        <x:f>IFERROR(B96/B95-1,0)</x:f>
        <x:v>0.007512760084050107</x:v>
      </x:c>
      <x:c r="G96" s="114" t="n">
        <x:f>IFERROR(C96/C95-1,0)</x:f>
        <x:v>0.012855995557160549</x:v>
      </x:c>
      <x:c r="H96" s="114" t="n">
        <x:f>IFERROR(D96/D95-1,0)</x:f>
        <x:v>0.0008408660920746769</x:v>
      </x:c>
      <x:c r="I96" s="114" t="n">
        <x:f>IFERROR(E96/E95-1,0)</x:f>
        <x:v>0.010732579884543458</x:v>
      </x:c>
      <x:c r="J96" s="115" t="n">
        <x:f>Z95*(1+F96)</x:f>
        <x:v>0.10731057210674282</x:v>
      </x:c>
      <x:c r="K96" s="115" t="n">
        <x:f>AA95*(1+G96)</x:f>
        <x:v>0.0978316971883195</x:v>
      </x:c>
      <x:c r="L96" s="115" t="n">
        <x:f>AB95*(1+H96)</x:f>
        <x:v>0.7639155069837035</x:v>
      </x:c>
      <x:c r="M96" s="115" t="n">
        <x:f>AC95*(1+I96)</x:f>
        <x:v>0.049675421661165134</x:v>
      </x:c>
      <x:c r="N96" s="115" t="n">
        <x:f>SUM(J96:M96)</x:f>
        <x:v>1.018733197939931</x:v>
      </x:c>
      <x:c r="O96" s="116" t="n">
        <x:f>IFERROR((J96+K96)/N96,0)</x:f>
        <x:v>0.20136996586534955</x:v>
      </x:c>
      <x:c r="P96" s="50" t="b">
        <x:f>AND(MONTH(A96)=12,OR(A97="",YEAR(A96)&lt;&gt;YEAR(A97)))</x:f>
        <x:v>0</x:v>
      </x:c>
      <x:c r="Q96" s="50" t="b">
        <x:f>AND(MOD(MONTH(A96),3)=0,OR(A97="",MONTH(A96)&lt;&gt;MONTH(A97)))</x:f>
        <x:v>0</x:v>
      </x:c>
      <x:c r="R96" s="50" t="b">
        <x:f>OR(O96&gt;$E$7,O96&lt;$E$6)</x:f>
        <x:v>0</x:v>
      </x:c>
      <x:c r="S96" s="50" t="b">
        <x:f>AND(OR(P96,Q96,R96),A96-AH95&gt;$E$8)</x:f>
        <x:v>0</x:v>
      </x:c>
      <x:c r="T96" s="50" t="str">
        <x:f>IF(NOT(OR(P96,Q96,R96)),"不调",IF(NOT(S96),"间隔规则跳过",IF(P96,"年末+季度",IF(AND(Q96,R96),"季度+动态",IF(Q96,"季度","动态")))))</x:f>
        <x:v>不调</x:v>
      </x:c>
      <x:c r="U96" s="115" t="n">
        <x:f>IF(OR(T96="年末+季度",T96="季度+动态"),N96*$E$5/2,IF(T96="季度",(J96+K96)/2,IF(T96="动态",N96*$E$5*IF(J96+K96=0,0.5,J96/(J96+K96)),J96)))</x:f>
        <x:v>0.10731057210674282</x:v>
      </x:c>
      <x:c r="V96" s="115" t="n">
        <x:f>IF(OR(T96="年末+季度",T96="季度+动态"),N96*$E$5/2,IF(T96="季度",(J96+K96)/2,IF(T96="动态",N96*$E$5*IF(J96+K96=0,0.5,K96/(J96+K96)),K96)))</x:f>
        <x:v>0.0978316971883195</x:v>
      </x:c>
      <x:c r="W96" s="115" t="n">
        <x:f>IF(OR(T96="年末+季度",T96="季度+动态",T96="动态"),N96*(1-$E$5)*IF(L96+M96=0,$B$7/($B$7+$B$8),L96/(L96+M96)),L96)</x:f>
        <x:v>0.7639155069837035</x:v>
      </x:c>
      <x:c r="X96" s="115" t="n">
        <x:f>IF(OR(T96="年末+季度",T96="季度+动态",T96="动态"),N96*(1-$E$5)*IF(L96+M96=0,$B$8/($B$7+$B$8),M96/(L96+M96)),M96)</x:f>
        <x:v>0.049675421661165134</x:v>
      </x:c>
      <x:c r="Y96" s="115" t="n">
        <x:f>POWER(1-$H$5,(A96-A95)/$H$8)</x:f>
        <x:v>0.9999862671029998</x:v>
      </x:c>
      <x:c r="Z96" s="115" t="n">
        <x:f>U96*Y96</x:f>
        <x:v>0.10730909842170903</x:v>
      </x:c>
      <x:c r="AA96" s="115" t="n">
        <x:f>V96*Y96</x:f>
        <x:v>0.09783035367569864</x:v>
      </x:c>
      <x:c r="AB96" s="115" t="n">
        <x:f>W96*Y96</x:f>
        <x:v>0.7639050162107291</x:v>
      </x:c>
      <x:c r="AC96" s="115" t="n">
        <x:f>X96*Y96</x:f>
        <x:v>0.04967473947371602</x:v>
      </x:c>
      <x:c r="AD96" s="115" t="n">
        <x:f>SUM(Z96:AC96)</x:f>
        <x:v>1.0187192077818528</x:v>
      </x:c>
      <x:c r="AE96" s="115" t="n">
        <x:f>MAX(AE95,AD96)</x:f>
        <x:v>1.0564793244987765</x:v>
      </x:c>
      <x:c r="AF96" s="114" t="n">
        <x:f>AD96/AE96-1</x:f>
        <x:v>-0.03574146302847736</x:v>
      </x:c>
      <x:c r="AG96" s="114" t="n">
        <x:f>AD96/AD95-1</x:f>
        <x:v>0.00314838269529627</x:v>
      </x:c>
      <x:c r="AH96" s="111" t="n">
        <x:f>IF(OR(T96="年末+季度",T96="季度+动态",T96="季度",T96="动态"),A96,AH95)</x:f>
        <x:v>43832</x:v>
      </x:c>
      <x:c r="AI96" s="117" t="n">
        <x:f>YEAR(A96)</x:f>
        <x:v>2020</x:v>
      </x:c>
      <x:c r="AJ96" s="117" t="n">
        <x:f>MONTH(A96)</x:f>
        <x:v>3</x:v>
      </x:c>
      <x:c r="AK96" s="50" t="n">
        <x:f>IF(MONTH(A96)&lt;&gt;MONTH(A97),1,0)</x:f>
        <x:v>0</x:v>
      </x:c>
      <x:c r="AL96" s="115" t="n">
        <x:f>IF(AK95,AD95,AL95)</x:f>
        <x:v>1.0372660914503868</x:v>
      </x:c>
      <x:c r="AM96" s="116" t="str">
        <x:f>IF(AK96,AD96/AL96-1,"")</x:f>
      </x:c>
      <x:c r="AN96" s="115" t="n">
        <x:f>IF(AI96&lt;&gt;AI95,AD96,MAX(AN95,AD96))</x:f>
        <x:v>1.0564793244987765</x:v>
      </x:c>
      <x:c r="AO96" s="116" t="n">
        <x:f>AD96/AN96-1</x:f>
        <x:v>-0.03574146302847736</x:v>
      </x:c>
      <x:c r="AP96" s="112" t="n">
        <x:f>IFERROR(SUM(Z96:AC96)/AD96,0)</x:f>
        <x:v>1</x:v>
      </x:c>
      <x:c r="AQ96" s="50" t="b">
        <x:f>AND(B96&gt;0,C96&gt;0,D96&gt;0,E96&gt;0)</x:f>
        <x:v>1</x:v>
      </x:c>
      <x:c r="AR96" s="118" t="n">
        <x:f>EDATE(AR95,1)</x:f>
        <x:v>45352</x:v>
      </x:c>
      <x:c r="AS96" t="str">
        <x:f>TEXT(AR96,"yyyy-mm")</x:f>
        <x:v>2024-03</x:v>
      </x:c>
      <x:c r="AT96" s="112" t="n">
        <x:f>IF(AR96&gt;DATE(YEAR($A$1660),MONTH($A$1660),1),"",SUMIFS($AD$46:$AD$1660,$AI$46:$AI$1660,YEAR(AR96),$AJ$46:$AJ$1660,MONTH(AR96),$AK$46:$AK$1660,1))</x:f>
        <x:v>1.2331736020709678</x:v>
      </x:c>
    </x:row>
    <x:row r="97">
      <x:c r="A97" s="111" t="n">
        <x:f>'净值底稿'!A55</x:f>
        <x:v>43913</x:v>
      </x:c>
      <x:c r="B97" s="113" t="n">
        <x:f>'净值底稿'!F55</x:f>
        <x:v>1.0260436278313623</x:v>
      </x:c>
      <x:c r="C97" s="113" t="n">
        <x:f>'净值底稿'!O55</x:f>
        <x:v>0.9565022849438706</x:v>
      </x:c>
      <x:c r="D97" s="113" t="n">
        <x:f>'净值底稿'!P55</x:f>
        <x:v>1.4311</x:v>
      </x:c>
      <x:c r="E97" s="113" t="n">
        <x:f>'净值底稿'!Q55</x:f>
        <x:v>1.2409</x:v>
      </x:c>
      <x:c r="F97" s="114" t="n">
        <x:f>IFERROR(B97/B96-1,0)</x:f>
        <x:v>-0.047248380786431676</x:v>
      </x:c>
      <x:c r="G97" s="114" t="n">
        <x:f>IFERROR(C97/C96-1,0)</x:f>
        <x:v>-0.03995004123354462</x:v>
      </x:c>
      <x:c r="H97" s="114" t="n">
        <x:f>IFERROR(D97/D96-1,0)</x:f>
        <x:v>0.0019603724707695225</x:v>
      </x:c>
      <x:c r="I97" s="114" t="n">
        <x:f>IFERROR(E97/E96-1,0)</x:f>
        <x:v>-0.0017697691255733616</x:v>
      </x:c>
      <x:c r="J97" s="115" t="n">
        <x:f>Z96*(1+F97)</x:f>
        <x:v>0.10223891727763146</x:v>
      </x:c>
      <x:c r="K97" s="115" t="n">
        <x:f>AA96*(1+G97)</x:f>
        <x:v>0.09392202701246223</x:v>
      </x:c>
      <x:c r="L97" s="115" t="n">
        <x:f>AB96*(1+H97)</x:f>
        <x:v>0.7654025545747914</x:v>
      </x:c>
      <x:c r="M97" s="115" t="n">
        <x:f>AC96*(1+I97)</x:f>
        <x:v>0.04958682665347454</x:v>
      </x:c>
      <x:c r="N97" s="115" t="n">
        <x:f>SUM(J97:M97)</x:f>
        <x:v>1.0111503255183596</x:v>
      </x:c>
      <x:c r="O97" s="116" t="n">
        <x:f>IFERROR((J97+K97)/N97,0)</x:f>
        <x:v>0.19399780560772015</x:v>
      </x:c>
      <x:c r="P97" s="50" t="b">
        <x:f>AND(MONTH(A97)=12,OR(A98="",YEAR(A97)&lt;&gt;YEAR(A98)))</x:f>
        <x:v>0</x:v>
      </x:c>
      <x:c r="Q97" s="50" t="b">
        <x:f>AND(MOD(MONTH(A97),3)=0,OR(A98="",MONTH(A97)&lt;&gt;MONTH(A98)))</x:f>
        <x:v>0</x:v>
      </x:c>
      <x:c r="R97" s="50" t="b">
        <x:f>OR(O97&gt;$E$7,O97&lt;$E$6)</x:f>
        <x:v>0</x:v>
      </x:c>
      <x:c r="S97" s="50" t="b">
        <x:f>AND(OR(P97,Q97,R97),A97-AH96&gt;$E$8)</x:f>
        <x:v>0</x:v>
      </x:c>
      <x:c r="T97" s="50" t="str">
        <x:f>IF(NOT(OR(P97,Q97,R97)),"不调",IF(NOT(S97),"间隔规则跳过",IF(P97,"年末+季度",IF(AND(Q97,R97),"季度+动态",IF(Q97,"季度","动态")))))</x:f>
        <x:v>不调</x:v>
      </x:c>
      <x:c r="U97" s="115" t="n">
        <x:f>IF(OR(T97="年末+季度",T97="季度+动态"),N97*$E$5/2,IF(T97="季度",(J97+K97)/2,IF(T97="动态",N97*$E$5*IF(J97+K97=0,0.5,J97/(J97+K97)),J97)))</x:f>
        <x:v>0.10223891727763146</x:v>
      </x:c>
      <x:c r="V97" s="115" t="n">
        <x:f>IF(OR(T97="年末+季度",T97="季度+动态"),N97*$E$5/2,IF(T97="季度",(J97+K97)/2,IF(T97="动态",N97*$E$5*IF(J97+K97=0,0.5,K97/(J97+K97)),K97)))</x:f>
        <x:v>0.09392202701246223</x:v>
      </x:c>
      <x:c r="W97" s="115" t="n">
        <x:f>IF(OR(T97="年末+季度",T97="季度+动态",T97="动态"),N97*(1-$E$5)*IF(L97+M97=0,$B$7/($B$7+$B$8),L97/(L97+M97)),L97)</x:f>
        <x:v>0.7654025545747914</x:v>
      </x:c>
      <x:c r="X97" s="115" t="n">
        <x:f>IF(OR(T97="年末+季度",T97="季度+动态",T97="动态"),N97*(1-$E$5)*IF(L97+M97=0,$B$8/($B$7+$B$8),M97/(L97+M97)),M97)</x:f>
        <x:v>0.04958682665347454</x:v>
      </x:c>
      <x:c r="Y97" s="115" t="n">
        <x:f>POWER(1-$H$5,(A97-A96)/$H$8)</x:f>
        <x:v>0.9999588018747739</x:v>
      </x:c>
      <x:c r="Z97" s="115" t="n">
        <x:f>U97*Y97</x:f>
        <x:v>0.10223470522591448</x:v>
      </x:c>
      <x:c r="AA97" s="115" t="n">
        <x:f>V97*Y97</x:f>
        <x:v>0.09391815760103188</x:v>
      </x:c>
      <x:c r="AB97" s="115" t="n">
        <x:f>W97*Y97</x:f>
        <x:v>0.7653710214244998</x:v>
      </x:c>
      <x:c r="AC97" s="115" t="n">
        <x:f>X97*Y97</x:f>
        <x:v>0.049584783769180504</x:v>
      </x:c>
      <x:c r="AD97" s="115" t="n">
        <x:f>SUM(Z97:AC97)</x:f>
        <x:v>1.0111086680206265</x:v>
      </x:c>
      <x:c r="AE97" s="115" t="n">
        <x:f>MAX(AE96,AD97)</x:f>
        <x:v>1.0564793244987765</x:v>
      </x:c>
      <x:c r="AF97" s="114" t="n">
        <x:f>AD97/AE97-1</x:f>
        <x:v>-0.04294514376765024</x:v>
      </x:c>
      <x:c r="AG97" s="114" t="n">
        <x:f>AD97/AD96-1</x:f>
        <x:v>-0.007470694282674217</x:v>
      </x:c>
      <x:c r="AH97" s="111" t="n">
        <x:f>IF(OR(T97="年末+季度",T97="季度+动态",T97="季度",T97="动态"),A97,AH96)</x:f>
        <x:v>43832</x:v>
      </x:c>
      <x:c r="AI97" s="117" t="n">
        <x:f>YEAR(A97)</x:f>
        <x:v>2020</x:v>
      </x:c>
      <x:c r="AJ97" s="117" t="n">
        <x:f>MONTH(A97)</x:f>
        <x:v>3</x:v>
      </x:c>
      <x:c r="AK97" s="50" t="n">
        <x:f>IF(MONTH(A97)&lt;&gt;MONTH(A98),1,0)</x:f>
        <x:v>0</x:v>
      </x:c>
      <x:c r="AL97" s="115" t="n">
        <x:f>IF(AK96,AD96,AL96)</x:f>
        <x:v>1.0372660914503868</x:v>
      </x:c>
      <x:c r="AM97" s="116" t="str">
        <x:f>IF(AK97,AD97/AL97-1,"")</x:f>
      </x:c>
      <x:c r="AN97" s="115" t="n">
        <x:f>IF(AI97&lt;&gt;AI96,AD97,MAX(AN96,AD97))</x:f>
        <x:v>1.0564793244987765</x:v>
      </x:c>
      <x:c r="AO97" s="116" t="n">
        <x:f>AD97/AN97-1</x:f>
        <x:v>-0.04294514376765024</x:v>
      </x:c>
      <x:c r="AP97" s="112" t="n">
        <x:f>IFERROR(SUM(Z97:AC97)/AD97,0)</x:f>
        <x:v>1</x:v>
      </x:c>
      <x:c r="AQ97" s="50" t="b">
        <x:f>AND(B97&gt;0,C97&gt;0,D97&gt;0,E97&gt;0)</x:f>
        <x:v>1</x:v>
      </x:c>
      <x:c r="AR97" s="118" t="n">
        <x:f>EDATE(AR96,1)</x:f>
        <x:v>45383</x:v>
      </x:c>
      <x:c r="AS97" t="str">
        <x:f>TEXT(AR97,"yyyy-mm")</x:f>
        <x:v>2024-04</x:v>
      </x:c>
      <x:c r="AT97" s="112" t="n">
        <x:f>IF(AR97&gt;DATE(YEAR($A$1660),MONTH($A$1660),1),"",SUMIFS($AD$46:$AD$1660,$AI$46:$AI$1660,YEAR(AR97),$AJ$46:$AJ$1660,MONTH(AR97),$AK$46:$AK$1660,1))</x:f>
        <x:v>1.246050570175519</x:v>
      </x:c>
    </x:row>
    <x:row r="98">
      <x:c r="A98" s="111" t="n">
        <x:f>'净值底稿'!A56</x:f>
        <x:v>43914</x:v>
      </x:c>
      <x:c r="B98" s="113" t="n">
        <x:f>'净值底稿'!F56</x:f>
        <x:v>1.0391050168106122</x:v>
      </x:c>
      <x:c r="C98" s="113" t="n">
        <x:f>'净值底稿'!O56</x:f>
        <x:v>0.9755910538939367</x:v>
      </x:c>
      <x:c r="D98" s="113" t="n">
        <x:f>'净值底稿'!P56</x:f>
        <x:v>1.4323</x:v>
      </x:c>
      <x:c r="E98" s="113" t="n">
        <x:f>'净值底稿'!Q56</x:f>
        <x:v>1.3035</x:v>
      </x:c>
      <x:c r="F98" s="114" t="n">
        <x:f>IFERROR(B98/B97-1,0)</x:f>
        <x:v>0.01272985731304277</x:v>
      </x:c>
      <x:c r="G98" s="114" t="n">
        <x:f>IFERROR(C98/C97-1,0)</x:f>
        <x:v>0.0199568461576507</x:v>
      </x:c>
      <x:c r="H98" s="114" t="n">
        <x:f>IFERROR(D98/D97-1,0)</x:f>
        <x:v>0.0008385158269861304</x:v>
      </x:c>
      <x:c r="I98" s="114" t="n">
        <x:f>IFERROR(E98/E97-1,0)</x:f>
        <x:v>0.050447256023853804</x:v>
      </x:c>
      <x:c r="J98" s="115" t="n">
        <x:f>Z97*(1+F98)</x:f>
        <x:v>0.10353613843588136</x:v>
      </x:c>
      <x:c r="K98" s="115" t="n">
        <x:f>AA97*(1+G98)</x:f>
        <x:v>0.09579246782368567</x:v>
      </x:c>
      <x:c r="L98" s="115" t="n">
        <x:f>AB97*(1+H98)</x:f>
        <x:v>0.7660127971394808</x:v>
      </x:c>
      <x:c r="M98" s="115" t="n">
        <x:f>AC97*(1+I98)</x:f>
        <x:v>0.052086200050871785</x:v>
      </x:c>
      <x:c r="N98" s="115" t="n">
        <x:f>SUM(J98:M98)</x:f>
        <x:v>1.0174276034499197</x:v>
      </x:c>
      <x:c r="O98" s="116" t="n">
        <x:f>IFERROR((J98+K98)/N98,0)</x:f>
        <x:v>0.1959142897083571</x:v>
      </x:c>
      <x:c r="P98" s="50" t="b">
        <x:f>AND(MONTH(A98)=12,OR(A99="",YEAR(A98)&lt;&gt;YEAR(A99)))</x:f>
        <x:v>0</x:v>
      </x:c>
      <x:c r="Q98" s="50" t="b">
        <x:f>AND(MOD(MONTH(A98),3)=0,OR(A99="",MONTH(A98)&lt;&gt;MONTH(A99)))</x:f>
        <x:v>0</x:v>
      </x:c>
      <x:c r="R98" s="50" t="b">
        <x:f>OR(O98&gt;$E$7,O98&lt;$E$6)</x:f>
        <x:v>0</x:v>
      </x:c>
      <x:c r="S98" s="50" t="b">
        <x:f>AND(OR(P98,Q98,R98),A98-AH97&gt;$E$8)</x:f>
        <x:v>0</x:v>
      </x:c>
      <x:c r="T98" s="50" t="str">
        <x:f>IF(NOT(OR(P98,Q98,R98)),"不调",IF(NOT(S98),"间隔规则跳过",IF(P98,"年末+季度",IF(AND(Q98,R98),"季度+动态",IF(Q98,"季度","动态")))))</x:f>
        <x:v>不调</x:v>
      </x:c>
      <x:c r="U98" s="115" t="n">
        <x:f>IF(OR(T98="年末+季度",T98="季度+动态"),N98*$E$5/2,IF(T98="季度",(J98+K98)/2,IF(T98="动态",N98*$E$5*IF(J98+K98=0,0.5,J98/(J98+K98)),J98)))</x:f>
        <x:v>0.10353613843588136</x:v>
      </x:c>
      <x:c r="V98" s="115" t="n">
        <x:f>IF(OR(T98="年末+季度",T98="季度+动态"),N98*$E$5/2,IF(T98="季度",(J98+K98)/2,IF(T98="动态",N98*$E$5*IF(J98+K98=0,0.5,K98/(J98+K98)),K98)))</x:f>
        <x:v>0.09579246782368567</x:v>
      </x:c>
      <x:c r="W98" s="115" t="n">
        <x:f>IF(OR(T98="年末+季度",T98="季度+动态",T98="动态"),N98*(1-$E$5)*IF(L98+M98=0,$B$7/($B$7+$B$8),L98/(L98+M98)),L98)</x:f>
        <x:v>0.7660127971394808</x:v>
      </x:c>
      <x:c r="X98" s="115" t="n">
        <x:f>IF(OR(T98="年末+季度",T98="季度+动态",T98="动态"),N98*(1-$E$5)*IF(L98+M98=0,$B$8/($B$7+$B$8),M98/(L98+M98)),M98)</x:f>
        <x:v>0.052086200050871785</x:v>
      </x:c>
      <x:c r="Y98" s="115" t="n">
        <x:f>POWER(1-$H$5,(A98-A97)/$H$8)</x:f>
        <x:v>0.9999862671029998</x:v>
      </x:c>
      <x:c r="Z98" s="115" t="n">
        <x:f>U98*Y98</x:f>
        <x:v>0.10353471658475642</x:v>
      </x:c>
      <x:c r="AA98" s="115" t="n">
        <x:f>V98*Y98</x:f>
        <x:v>0.09579115231559164</x:v>
      </x:c>
      <x:c r="AB98" s="115" t="n">
        <x:f>W98*Y98</x:f>
        <x:v>0.7660022775646368</x:v>
      </x:c>
      <x:c r="AC98" s="115" t="n">
        <x:f>X98*Y98</x:f>
        <x:v>0.052085484756451354</x:v>
      </x:c>
      <x:c r="AD98" s="115" t="n">
        <x:f>SUM(Z98:AC98)</x:f>
        <x:v>1.0174136312214361</x:v>
      </x:c>
      <x:c r="AE98" s="115" t="n">
        <x:f>MAX(AE97,AD98)</x:f>
        <x:v>1.0564793244987765</x:v>
      </x:c>
      <x:c r="AF98" s="114" t="n">
        <x:f>AD98/AE98-1</x:f>
        <x:v>-0.036977243540354365</x:v>
      </x:c>
      <x:c r="AG98" s="114" t="n">
        <x:f>AD98/AD97-1</x:f>
        <x:v>0.006235692957862193</x:v>
      </x:c>
      <x:c r="AH98" s="111" t="n">
        <x:f>IF(OR(T98="年末+季度",T98="季度+动态",T98="季度",T98="动态"),A98,AH97)</x:f>
        <x:v>43832</x:v>
      </x:c>
      <x:c r="AI98" s="117" t="n">
        <x:f>YEAR(A98)</x:f>
        <x:v>2020</x:v>
      </x:c>
      <x:c r="AJ98" s="117" t="n">
        <x:f>MONTH(A98)</x:f>
        <x:v>3</x:v>
      </x:c>
      <x:c r="AK98" s="50" t="n">
        <x:f>IF(MONTH(A98)&lt;&gt;MONTH(A99),1,0)</x:f>
        <x:v>0</x:v>
      </x:c>
      <x:c r="AL98" s="115" t="n">
        <x:f>IF(AK97,AD97,AL97)</x:f>
        <x:v>1.0372660914503868</x:v>
      </x:c>
      <x:c r="AM98" s="116" t="str">
        <x:f>IF(AK98,AD98/AL98-1,"")</x:f>
      </x:c>
      <x:c r="AN98" s="115" t="n">
        <x:f>IF(AI98&lt;&gt;AI97,AD98,MAX(AN97,AD98))</x:f>
        <x:v>1.0564793244987765</x:v>
      </x:c>
      <x:c r="AO98" s="116" t="n">
        <x:f>AD98/AN98-1</x:f>
        <x:v>-0.036977243540354365</x:v>
      </x:c>
      <x:c r="AP98" s="112" t="n">
        <x:f>IFERROR(SUM(Z98:AC98)/AD98,0)</x:f>
        <x:v>1</x:v>
      </x:c>
      <x:c r="AQ98" s="50" t="b">
        <x:f>AND(B98&gt;0,C98&gt;0,D98&gt;0,E98&gt;0)</x:f>
        <x:v>1</x:v>
      </x:c>
      <x:c r="AR98" s="118" t="n">
        <x:f>EDATE(AR97,1)</x:f>
        <x:v>45413</x:v>
      </x:c>
      <x:c r="AS98" t="str">
        <x:f>TEXT(AR98,"yyyy-mm")</x:f>
        <x:v>2024-05</x:v>
      </x:c>
      <x:c r="AT98" s="112" t="n">
        <x:f>IF(AR98&gt;DATE(YEAR($A$1660),MONTH($A$1660),1),"",SUMIFS($AD$46:$AD$1660,$AI$46:$AI$1660,YEAR(AR98),$AJ$46:$AJ$1660,MONTH(AR98),$AK$46:$AK$1660,1))</x:f>
        <x:v>1.2453754244739061</x:v>
      </x:c>
    </x:row>
    <x:row r="99">
      <x:c r="A99" s="111" t="n">
        <x:f>'净值底稿'!A57</x:f>
        <x:v>43915</x:v>
      </x:c>
      <x:c r="B99" s="113" t="n">
        <x:f>'净值底稿'!F57</x:f>
        <x:v>1.0733222610672735</x:v>
      </x:c>
      <x:c r="C99" s="113" t="n">
        <x:f>'净值底稿'!O57</x:f>
        <x:v>0.999108923759386</x:v>
      </x:c>
      <x:c r="D99" s="113" t="n">
        <x:f>'净值底稿'!P57</x:f>
        <x:v>1.4331</x:v>
      </x:c>
      <x:c r="E99" s="113" t="n">
        <x:f>'净值底稿'!Q57</x:f>
        <x:v>1.3283</x:v>
      </x:c>
      <x:c r="F99" s="114" t="n">
        <x:f>IFERROR(B99/B98-1,0)</x:f>
        <x:v>0.03292953426563794</x:v>
      </x:c>
      <x:c r="G99" s="114" t="n">
        <x:f>IFERROR(C99/C98-1,0)</x:f>
        <x:v>0.024106278723632135</x:v>
      </x:c>
      <x:c r="H99" s="114" t="n">
        <x:f>IFERROR(D99/D98-1,0)</x:f>
        <x:v>0.0005585422048455246</x:v>
      </x:c>
      <x:c r="I99" s="114" t="n">
        <x:f>IFERROR(E99/E98-1,0)</x:f>
        <x:v>0.01902570003835824</x:v>
      </x:c>
      <x:c r="J99" s="115" t="n">
        <x:f>Z98*(1+F99)</x:f>
        <x:v>0.10694406658221728</x:v>
      </x:c>
      <x:c r="K99" s="115" t="n">
        <x:f>AA98*(1+G99)</x:f>
        <x:v>0.09810032053256919</x:v>
      </x:c>
      <x:c r="L99" s="115" t="n">
        <x:f>AB98*(1+H99)</x:f>
        <x:v>0.7664301221656644</x:v>
      </x:c>
      <x:c r="M99" s="115" t="n">
        <x:f>AC98*(1+I99)</x:f>
        <x:v>0.05307644756578008</x:v>
      </x:c>
      <x:c r="N99" s="115" t="n">
        <x:f>SUM(J99:M99)</x:f>
        <x:v>1.024550956846231</x:v>
      </x:c>
      <x:c r="O99" s="116" t="n">
        <x:f>IFERROR((J99+K99)/N99,0)</x:f>
        <x:v>0.20013098005974572</x:v>
      </x:c>
      <x:c r="P99" s="50" t="b">
        <x:f>AND(MONTH(A99)=12,OR(A100="",YEAR(A99)&lt;&gt;YEAR(A100)))</x:f>
        <x:v>0</x:v>
      </x:c>
      <x:c r="Q99" s="50" t="b">
        <x:f>AND(MOD(MONTH(A99),3)=0,OR(A100="",MONTH(A99)&lt;&gt;MONTH(A100)))</x:f>
        <x:v>0</x:v>
      </x:c>
      <x:c r="R99" s="50" t="b">
        <x:f>OR(O99&gt;$E$7,O99&lt;$E$6)</x:f>
        <x:v>0</x:v>
      </x:c>
      <x:c r="S99" s="50" t="b">
        <x:f>AND(OR(P99,Q99,R99),A99-AH98&gt;$E$8)</x:f>
        <x:v>0</x:v>
      </x:c>
      <x:c r="T99" s="50" t="str">
        <x:f>IF(NOT(OR(P99,Q99,R99)),"不调",IF(NOT(S99),"间隔规则跳过",IF(P99,"年末+季度",IF(AND(Q99,R99),"季度+动态",IF(Q99,"季度","动态")))))</x:f>
        <x:v>不调</x:v>
      </x:c>
      <x:c r="U99" s="115" t="n">
        <x:f>IF(OR(T99="年末+季度",T99="季度+动态"),N99*$E$5/2,IF(T99="季度",(J99+K99)/2,IF(T99="动态",N99*$E$5*IF(J99+K99=0,0.5,J99/(J99+K99)),J99)))</x:f>
        <x:v>0.10694406658221728</x:v>
      </x:c>
      <x:c r="V99" s="115" t="n">
        <x:f>IF(OR(T99="年末+季度",T99="季度+动态"),N99*$E$5/2,IF(T99="季度",(J99+K99)/2,IF(T99="动态",N99*$E$5*IF(J99+K99=0,0.5,K99/(J99+K99)),K99)))</x:f>
        <x:v>0.09810032053256919</x:v>
      </x:c>
      <x:c r="W99" s="115" t="n">
        <x:f>IF(OR(T99="年末+季度",T99="季度+动态",T99="动态"),N99*(1-$E$5)*IF(L99+M99=0,$B$7/($B$7+$B$8),L99/(L99+M99)),L99)</x:f>
        <x:v>0.7664301221656644</x:v>
      </x:c>
      <x:c r="X99" s="115" t="n">
        <x:f>IF(OR(T99="年末+季度",T99="季度+动态",T99="动态"),N99*(1-$E$5)*IF(L99+M99=0,$B$8/($B$7+$B$8),M99/(L99+M99)),M99)</x:f>
        <x:v>0.05307644756578008</x:v>
      </x:c>
      <x:c r="Y99" s="115" t="n">
        <x:f>POWER(1-$H$5,(A99-A98)/$H$8)</x:f>
        <x:v>0.9999862671029998</x:v>
      </x:c>
      <x:c r="Z99" s="115" t="n">
        <x:f>U99*Y99</x:f>
        <x:v>0.10694259793036612</x:v>
      </x:c>
      <x:c r="AA99" s="115" t="n">
        <x:f>V99*Y99</x:f>
        <x:v>0.09809897333097162</x:v>
      </x:c>
      <x:c r="AB99" s="115" t="n">
        <x:f>W99*Y99</x:f>
        <x:v>0.7664195968597388</x:v>
      </x:c>
      <x:c r="AC99" s="115" t="n">
        <x:f>X99*Y99</x:f>
        <x:v>0.053075718672392524</x:v>
      </x:c>
      <x:c r="AD99" s="115" t="n">
        <x:f>SUM(Z99:AC99)</x:f>
        <x:v>1.024536886793469</x:v>
      </x:c>
      <x:c r="AE99" s="115" t="n">
        <x:f>MAX(AE98,AD99)</x:f>
        <x:v>1.0564793244987765</x:v>
      </x:c>
      <x:c r="AF99" s="114" t="n">
        <x:f>AD99/AE99-1</x:f>
        <x:v>-0.03023479680538177</x:v>
      </x:c>
      <x:c r="AG99" s="114" t="n">
        <x:f>AD99/AD98-1</x:f>
        <x:v>0.007001336873657893</x:v>
      </x:c>
      <x:c r="AH99" s="111" t="n">
        <x:f>IF(OR(T99="年末+季度",T99="季度+动态",T99="季度",T99="动态"),A99,AH98)</x:f>
        <x:v>43832</x:v>
      </x:c>
      <x:c r="AI99" s="117" t="n">
        <x:f>YEAR(A99)</x:f>
        <x:v>2020</x:v>
      </x:c>
      <x:c r="AJ99" s="117" t="n">
        <x:f>MONTH(A99)</x:f>
        <x:v>3</x:v>
      </x:c>
      <x:c r="AK99" s="50" t="n">
        <x:f>IF(MONTH(A99)&lt;&gt;MONTH(A100),1,0)</x:f>
        <x:v>0</x:v>
      </x:c>
      <x:c r="AL99" s="115" t="n">
        <x:f>IF(AK98,AD98,AL98)</x:f>
        <x:v>1.0372660914503868</x:v>
      </x:c>
      <x:c r="AM99" s="116" t="str">
        <x:f>IF(AK99,AD99/AL99-1,"")</x:f>
      </x:c>
      <x:c r="AN99" s="115" t="n">
        <x:f>IF(AI99&lt;&gt;AI98,AD99,MAX(AN98,AD99))</x:f>
        <x:v>1.0564793244987765</x:v>
      </x:c>
      <x:c r="AO99" s="116" t="n">
        <x:f>AD99/AN99-1</x:f>
        <x:v>-0.03023479680538177</x:v>
      </x:c>
      <x:c r="AP99" s="112" t="n">
        <x:f>IFERROR(SUM(Z99:AC99)/AD99,0)</x:f>
        <x:v>1</x:v>
      </x:c>
      <x:c r="AQ99" s="50" t="b">
        <x:f>AND(B99&gt;0,C99&gt;0,D99&gt;0,E99&gt;0)</x:f>
        <x:v>1</x:v>
      </x:c>
      <x:c r="AR99" s="118" t="n">
        <x:f>EDATE(AR98,1)</x:f>
        <x:v>45444</x:v>
      </x:c>
      <x:c r="AS99" t="str">
        <x:f>TEXT(AR99,"yyyy-mm")</x:f>
        <x:v>2024-06</x:v>
      </x:c>
      <x:c r="AT99" s="112" t="n">
        <x:f>IF(AR99&gt;DATE(YEAR($A$1660),MONTH($A$1660),1),"",SUMIFS($AD$46:$AD$1660,$AI$46:$AI$1660,YEAR(AR99),$AJ$46:$AJ$1660,MONTH(AR99),$AK$46:$AK$1660,1))</x:f>
        <x:v>1.2556090702293499</x:v>
      </x:c>
    </x:row>
    <x:row r="100">
      <x:c r="A100" s="111" t="n">
        <x:f>'净值底稿'!A58</x:f>
        <x:v>43916</x:v>
      </x:c>
      <x:c r="B100" s="113" t="n">
        <x:f>'净值底稿'!F58</x:f>
        <x:v>1.0589455487957382</x:v>
      </x:c>
      <x:c r="C100" s="113" t="n">
        <x:f>'净值底稿'!O58</x:f>
        <x:v>0.9903349071036206</x:v>
      </x:c>
      <x:c r="D100" s="113" t="n">
        <x:f>'净值底稿'!P58</x:f>
        <x:v>1.4348</x:v>
      </x:c>
      <x:c r="E100" s="113" t="n">
        <x:f>'净值底稿'!Q58</x:f>
        <x:v>1.3248</x:v>
      </x:c>
      <x:c r="F100" s="114" t="n">
        <x:f>IFERROR(B100/B99-1,0)</x:f>
        <x:v>-0.013394590602490264</x:v>
      </x:c>
      <x:c r="G100" s="114" t="n">
        <x:f>IFERROR(C100/C99-1,0)</x:f>
        <x:v>-0.00878184194647269</x:v>
      </x:c>
      <x:c r="H100" s="114" t="n">
        <x:f>IFERROR(D100/D99-1,0)</x:f>
        <x:v>0.0011862396204034287</x:v>
      </x:c>
      <x:c r="I100" s="114" t="n">
        <x:f>IFERROR(E100/E99-1,0)</x:f>
        <x:v>-0.002634946924640613</x:v>
      </x:c>
      <x:c r="J100" s="115" t="n">
        <x:f>Z99*(1+F100)</x:f>
        <x:v>0.10551014561312214</x:v>
      </x:c>
      <x:c r="K100" s="115" t="n">
        <x:f>AA99*(1+G100)</x:f>
        <x:v>0.09723748365206779</x:v>
      </x:c>
      <x:c r="L100" s="115" t="n">
        <x:f>AB99*(1+H100)</x:f>
        <x:v>0.7673287541513875</x:v>
      </x:c>
      <x:c r="M100" s="115" t="n">
        <x:f>AC99*(1+I100)</x:f>
        <x:v>0.05293586697070361</x:v>
      </x:c>
      <x:c r="N100" s="115" t="n">
        <x:f>SUM(J100:M100)</x:f>
        <x:v>1.023012250387281</x:v>
      </x:c>
      <x:c r="O100" s="116" t="n">
        <x:f>IFERROR((J100+K100)/N100,0)</x:f>
        <x:v>0.1981869026382</x:v>
      </x:c>
      <x:c r="P100" s="50" t="b">
        <x:f>AND(MONTH(A100)=12,OR(A101="",YEAR(A100)&lt;&gt;YEAR(A101)))</x:f>
        <x:v>0</x:v>
      </x:c>
      <x:c r="Q100" s="50" t="b">
        <x:f>AND(MOD(MONTH(A100),3)=0,OR(A101="",MONTH(A100)&lt;&gt;MONTH(A101)))</x:f>
        <x:v>0</x:v>
      </x:c>
      <x:c r="R100" s="50" t="b">
        <x:f>OR(O100&gt;$E$7,O100&lt;$E$6)</x:f>
        <x:v>0</x:v>
      </x:c>
      <x:c r="S100" s="50" t="b">
        <x:f>AND(OR(P100,Q100,R100),A100-AH99&gt;$E$8)</x:f>
        <x:v>0</x:v>
      </x:c>
      <x:c r="T100" s="50" t="str">
        <x:f>IF(NOT(OR(P100,Q100,R100)),"不调",IF(NOT(S100),"间隔规则跳过",IF(P100,"年末+季度",IF(AND(Q100,R100),"季度+动态",IF(Q100,"季度","动态")))))</x:f>
        <x:v>不调</x:v>
      </x:c>
      <x:c r="U100" s="115" t="n">
        <x:f>IF(OR(T100="年末+季度",T100="季度+动态"),N100*$E$5/2,IF(T100="季度",(J100+K100)/2,IF(T100="动态",N100*$E$5*IF(J100+K100=0,0.5,J100/(J100+K100)),J100)))</x:f>
        <x:v>0.10551014561312214</x:v>
      </x:c>
      <x:c r="V100" s="115" t="n">
        <x:f>IF(OR(T100="年末+季度",T100="季度+动态"),N100*$E$5/2,IF(T100="季度",(J100+K100)/2,IF(T100="动态",N100*$E$5*IF(J100+K100=0,0.5,K100/(J100+K100)),K100)))</x:f>
        <x:v>0.09723748365206779</x:v>
      </x:c>
      <x:c r="W100" s="115" t="n">
        <x:f>IF(OR(T100="年末+季度",T100="季度+动态",T100="动态"),N100*(1-$E$5)*IF(L100+M100=0,$B$7/($B$7+$B$8),L100/(L100+M100)),L100)</x:f>
        <x:v>0.7673287541513875</x:v>
      </x:c>
      <x:c r="X100" s="115" t="n">
        <x:f>IF(OR(T100="年末+季度",T100="季度+动态",T100="动态"),N100*(1-$E$5)*IF(L100+M100=0,$B$8/($B$7+$B$8),M100/(L100+M100)),M100)</x:f>
        <x:v>0.05293586697070361</x:v>
      </x:c>
      <x:c r="Y100" s="115" t="n">
        <x:f>POWER(1-$H$5,(A100-A99)/$H$8)</x:f>
        <x:v>0.9999862671029998</x:v>
      </x:c>
      <x:c r="Z100" s="115" t="n">
        <x:f>U100*Y100</x:f>
        <x:v>0.10550869665315996</x:v>
      </x:c>
      <x:c r="AA100" s="115" t="n">
        <x:f>V100*Y100</x:f>
        <x:v>0.09723614829972023</x:v>
      </x:c>
      <x:c r="AB100" s="115" t="n">
        <x:f>W100*Y100</x:f>
        <x:v>0.7673182165046414</x:v>
      </x:c>
      <x:c r="AC100" s="115" t="n">
        <x:f>X100*Y100</x:f>
        <x:v>0.052935140007894885</x:v>
      </x:c>
      <x:c r="AD100" s="115" t="n">
        <x:f>SUM(Z100:AC100)</x:f>
        <x:v>1.0229982014654164</x:v>
      </x:c>
      <x:c r="AE100" s="115" t="n">
        <x:f>MAX(AE99,AD100)</x:f>
        <x:v>1.0564793244987765</x:v>
      </x:c>
      <x:c r="AF100" s="114" t="n">
        <x:f>AD100/AE100-1</x:f>
        <x:v>-0.03169122410345737</x:v>
      </x:c>
      <x:c r="AG100" s="114" t="n">
        <x:f>AD100/AD99-1</x:f>
        <x:v>-0.0015018349733295633</x:v>
      </x:c>
      <x:c r="AH100" s="111" t="n">
        <x:f>IF(OR(T100="年末+季度",T100="季度+动态",T100="季度",T100="动态"),A100,AH99)</x:f>
        <x:v>43832</x:v>
      </x:c>
      <x:c r="AI100" s="117" t="n">
        <x:f>YEAR(A100)</x:f>
        <x:v>2020</x:v>
      </x:c>
      <x:c r="AJ100" s="117" t="n">
        <x:f>MONTH(A100)</x:f>
        <x:v>3</x:v>
      </x:c>
      <x:c r="AK100" s="50" t="n">
        <x:f>IF(MONTH(A100)&lt;&gt;MONTH(A101),1,0)</x:f>
        <x:v>0</x:v>
      </x:c>
      <x:c r="AL100" s="115" t="n">
        <x:f>IF(AK99,AD99,AL99)</x:f>
        <x:v>1.0372660914503868</x:v>
      </x:c>
      <x:c r="AM100" s="116" t="str">
        <x:f>IF(AK100,AD100/AL100-1,"")</x:f>
      </x:c>
      <x:c r="AN100" s="115" t="n">
        <x:f>IF(AI100&lt;&gt;AI99,AD100,MAX(AN99,AD100))</x:f>
        <x:v>1.0564793244987765</x:v>
      </x:c>
      <x:c r="AO100" s="116" t="n">
        <x:f>AD100/AN100-1</x:f>
        <x:v>-0.03169122410345737</x:v>
      </x:c>
      <x:c r="AP100" s="112" t="n">
        <x:f>IFERROR(SUM(Z100:AC100)/AD100,0)</x:f>
        <x:v>1</x:v>
      </x:c>
      <x:c r="AQ100" s="50" t="b">
        <x:f>AND(B100&gt;0,C100&gt;0,D100&gt;0,E100&gt;0)</x:f>
        <x:v>1</x:v>
      </x:c>
      <x:c r="AR100" s="118" t="n">
        <x:f>EDATE(AR99,1)</x:f>
        <x:v>45474</x:v>
      </x:c>
      <x:c r="AS100" t="str">
        <x:f>TEXT(AR100,"yyyy-mm")</x:f>
        <x:v>2024-07</x:v>
      </x:c>
      <x:c r="AT100" s="112" t="n">
        <x:f>IF(AR100&gt;DATE(YEAR($A$1660),MONTH($A$1660),1),"",SUMIFS($AD$46:$AD$1660,$AI$46:$AI$1660,YEAR(AR100),$AJ$46:$AJ$1660,MONTH(AR100),$AK$46:$AK$1660,1))</x:f>
        <x:v>1.258601946391672</x:v>
      </x:c>
    </x:row>
    <x:row r="101">
      <x:c r="A101" s="111" t="n">
        <x:f>'净值底稿'!A59</x:f>
        <x:v>43917</x:v>
      </x:c>
      <x:c r="B101" s="113" t="n">
        <x:f>'净值底稿'!F59</x:f>
        <x:v>1.0496085505747481</x:v>
      </x:c>
      <x:c r="C101" s="113" t="n">
        <x:f>'净值底稿'!O59</x:f>
        <x:v>0.987107129921914</x:v>
      </x:c>
      <x:c r="D101" s="113" t="n">
        <x:f>'净值底稿'!P59</x:f>
        <x:v>1.4351</x:v>
      </x:c>
      <x:c r="E101" s="113" t="n">
        <x:f>'净值底稿'!Q59</x:f>
        <x:v>1.3376</x:v>
      </x:c>
      <x:c r="F101" s="114" t="n">
        <x:f>IFERROR(B101/B100-1,0)</x:f>
        <x:v>-0.0088172599918932</x:v>
      </x:c>
      <x:c r="G101" s="114" t="n">
        <x:f>IFERROR(C101/C100-1,0)</x:f>
        <x:v>-0.0032592784103174788</x:v>
      </x:c>
      <x:c r="H101" s="114" t="n">
        <x:f>IFERROR(D101/D100-1,0)</x:f>
        <x:v>0.00020908837468636143</x:v>
      </x:c>
      <x:c r="I101" s="114" t="n">
        <x:f>IFERROR(E101/E100-1,0)</x:f>
        <x:v>0.009661835748792313</x:v>
      </x:c>
      <x:c r="J101" s="115" t="n">
        <x:f>Z100*(1+F101)</x:f>
        <x:v>0.10457839904336325</x:v>
      </x:c>
      <x:c r="K101" s="115" t="n">
        <x:f>AA100*(1+G101)</x:f>
        <x:v>0.09691922862086452</x:v>
      </x:c>
      <x:c r="L101" s="115" t="n">
        <x:f>AB100*(1+H101)</x:f>
        <x:v>0.7674786538233975</x:v>
      </x:c>
      <x:c r="M101" s="115" t="n">
        <x:f>AC100*(1+I101)</x:f>
        <x:v>0.05344659063599049</x:v>
      </x:c>
      <x:c r="N101" s="115" t="n">
        <x:f>SUM(J101:M101)</x:f>
        <x:v>1.0224228721236157</x:v>
      </x:c>
      <x:c r="O101" s="116" t="n">
        <x:f>IFERROR((J101+K101)/N101,0)</x:f>
        <x:v>0.19707856030813223</x:v>
      </x:c>
      <x:c r="P101" s="50" t="b">
        <x:f>AND(MONTH(A101)=12,OR(A102="",YEAR(A101)&lt;&gt;YEAR(A102)))</x:f>
        <x:v>0</x:v>
      </x:c>
      <x:c r="Q101" s="50" t="b">
        <x:f>AND(MOD(MONTH(A101),3)=0,OR(A102="",MONTH(A101)&lt;&gt;MONTH(A102)))</x:f>
        <x:v>0</x:v>
      </x:c>
      <x:c r="R101" s="50" t="b">
        <x:f>OR(O101&gt;$E$7,O101&lt;$E$6)</x:f>
        <x:v>0</x:v>
      </x:c>
      <x:c r="S101" s="50" t="b">
        <x:f>AND(OR(P101,Q101,R101),A101-AH100&gt;$E$8)</x:f>
        <x:v>0</x:v>
      </x:c>
      <x:c r="T101" s="50" t="str">
        <x:f>IF(NOT(OR(P101,Q101,R101)),"不调",IF(NOT(S101),"间隔规则跳过",IF(P101,"年末+季度",IF(AND(Q101,R101),"季度+动态",IF(Q101,"季度","动态")))))</x:f>
        <x:v>不调</x:v>
      </x:c>
      <x:c r="U101" s="115" t="n">
        <x:f>IF(OR(T101="年末+季度",T101="季度+动态"),N101*$E$5/2,IF(T101="季度",(J101+K101)/2,IF(T101="动态",N101*$E$5*IF(J101+K101=0,0.5,J101/(J101+K101)),J101)))</x:f>
        <x:v>0.10457839904336325</x:v>
      </x:c>
      <x:c r="V101" s="115" t="n">
        <x:f>IF(OR(T101="年末+季度",T101="季度+动态"),N101*$E$5/2,IF(T101="季度",(J101+K101)/2,IF(T101="动态",N101*$E$5*IF(J101+K101=0,0.5,K101/(J101+K101)),K101)))</x:f>
        <x:v>0.09691922862086452</x:v>
      </x:c>
      <x:c r="W101" s="115" t="n">
        <x:f>IF(OR(T101="年末+季度",T101="季度+动态",T101="动态"),N101*(1-$E$5)*IF(L101+M101=0,$B$7/($B$7+$B$8),L101/(L101+M101)),L101)</x:f>
        <x:v>0.7674786538233975</x:v>
      </x:c>
      <x:c r="X101" s="115" t="n">
        <x:f>IF(OR(T101="年末+季度",T101="季度+动态",T101="动态"),N101*(1-$E$5)*IF(L101+M101=0,$B$8/($B$7+$B$8),M101/(L101+M101)),M101)</x:f>
        <x:v>0.05344659063599049</x:v>
      </x:c>
      <x:c r="Y101" s="115" t="n">
        <x:f>POWER(1-$H$5,(A101-A100)/$H$8)</x:f>
        <x:v>0.9999862671029998</x:v>
      </x:c>
      <x:c r="Z101" s="115" t="n">
        <x:f>U101*Y101</x:f>
        <x:v>0.10457696287898073</x:v>
      </x:c>
      <x:c r="AA101" s="115" t="n">
        <x:f>V101*Y101</x:f>
        <x:v>0.09691789763908053</x:v>
      </x:c>
      <x:c r="AB101" s="115" t="n">
        <x:f>W101*Y101</x:f>
        <x:v>0.7674681141180947</x:v>
      </x:c>
      <x:c r="AC101" s="115" t="n">
        <x:f>X101*Y101</x:f>
        <x:v>0.05344585665946627</x:v>
      </x:c>
      <x:c r="AD101" s="115" t="n">
        <x:f>SUM(Z101:AC101)</x:f>
        <x:v>1.022408831295622</x:v>
      </x:c>
      <x:c r="AE101" s="115" t="n">
        <x:f>MAX(AE100,AD101)</x:f>
        <x:v>1.0564793244987765</x:v>
      </x:c>
      <x:c r="AF101" s="114" t="n">
        <x:f>AD101/AE101-1</x:f>
        <x:v>-0.032249086577551656</x:v>
      </x:c>
      <x:c r="AG101" s="114" t="n">
        <x:f>AD101/AD100-1</x:f>
        <x:v>-0.0005761204359402416</x:v>
      </x:c>
      <x:c r="AH101" s="111" t="n">
        <x:f>IF(OR(T101="年末+季度",T101="季度+动态",T101="季度",T101="动态"),A101,AH100)</x:f>
        <x:v>43832</x:v>
      </x:c>
      <x:c r="AI101" s="117" t="n">
        <x:f>YEAR(A101)</x:f>
        <x:v>2020</x:v>
      </x:c>
      <x:c r="AJ101" s="117" t="n">
        <x:f>MONTH(A101)</x:f>
        <x:v>3</x:v>
      </x:c>
      <x:c r="AK101" s="50" t="n">
        <x:f>IF(MONTH(A101)&lt;&gt;MONTH(A102),1,0)</x:f>
        <x:v>0</x:v>
      </x:c>
      <x:c r="AL101" s="115" t="n">
        <x:f>IF(AK100,AD100,AL100)</x:f>
        <x:v>1.0372660914503868</x:v>
      </x:c>
      <x:c r="AM101" s="116" t="str">
        <x:f>IF(AK101,AD101/AL101-1,"")</x:f>
      </x:c>
      <x:c r="AN101" s="115" t="n">
        <x:f>IF(AI101&lt;&gt;AI100,AD101,MAX(AN100,AD101))</x:f>
        <x:v>1.0564793244987765</x:v>
      </x:c>
      <x:c r="AO101" s="116" t="n">
        <x:f>AD101/AN101-1</x:f>
        <x:v>-0.032249086577551656</x:v>
      </x:c>
      <x:c r="AP101" s="112" t="n">
        <x:f>IFERROR(SUM(Z101:AC101)/AD101,0)</x:f>
        <x:v>1</x:v>
      </x:c>
      <x:c r="AQ101" s="50" t="b">
        <x:f>AND(B101&gt;0,C101&gt;0,D101&gt;0,E101&gt;0)</x:f>
        <x:v>1</x:v>
      </x:c>
      <x:c r="AR101" s="118" t="n">
        <x:f>EDATE(AR100,1)</x:f>
        <x:v>45505</x:v>
      </x:c>
      <x:c r="AS101" t="str">
        <x:f>TEXT(AR101,"yyyy-mm")</x:f>
        <x:v>2024-08</x:v>
      </x:c>
      <x:c r="AT101" s="112" t="n">
        <x:f>IF(AR101&gt;DATE(YEAR($A$1660),MONTH($A$1660),1),"",SUMIFS($AD$46:$AD$1660,$AI$46:$AI$1660,YEAR(AR101),$AJ$46:$AJ$1660,MONTH(AR101),$AK$46:$AK$1660,1))</x:f>
        <x:v>1.2468626998286791</x:v>
      </x:c>
    </x:row>
    <x:row r="102">
      <x:c r="A102" s="111" t="n">
        <x:f>'净值底稿'!A60</x:f>
        <x:v>43920</x:v>
      </x:c>
      <x:c r="B102" s="113" t="n">
        <x:f>'净值底稿'!F60</x:f>
        <x:v>1.0283834001710939</x:v>
      </x:c>
      <x:c r="C102" s="113" t="n">
        <x:f>'净值底稿'!O60</x:f>
        <x:v>0.968026162878609</x:v>
      </x:c>
      <x:c r="D102" s="113" t="n">
        <x:f>'净值底稿'!P60</x:f>
        <x:v>1.4353</x:v>
      </x:c>
      <x:c r="E102" s="113" t="n">
        <x:f>'净值底稿'!Q60</x:f>
        <x:v>1.332</x:v>
      </x:c>
      <x:c r="F102" s="114" t="n">
        <x:f>IFERROR(B102/B101-1,0)</x:f>
        <x:v>-0.020221967887010583</x:v>
      </x:c>
      <x:c r="G102" s="114" t="n">
        <x:f>IFERROR(C102/C101-1,0)</x:f>
        <x:v>-0.019330188654208547</x:v>
      </x:c>
      <x:c r="H102" s="114" t="n">
        <x:f>IFERROR(D102/D101-1,0)</x:f>
        <x:v>0.0001393631105846005</x:v>
      </x:c>
      <x:c r="I102" s="114" t="n">
        <x:f>IFERROR(E102/E101-1,0)</x:f>
        <x:v>-0.004186602870813294</x:v>
      </x:c>
      <x:c r="J102" s="115" t="n">
        <x:f>Z101*(1+F102)</x:f>
        <x:v>0.10246221089392088</x:v>
      </x:c>
      <x:c r="K102" s="115" t="n">
        <x:f>AA101*(1+G102)</x:f>
        <x:v>0.09504445639374783</x:v>
      </x:c>
      <x:c r="L102" s="115" t="n">
        <x:f>AB101*(1+H102)</x:f>
        <x:v>0.7675750708617527</x:v>
      </x:c>
      <x:c r="M102" s="115" t="n">
        <x:f>AC101*(1+I102)</x:f>
        <x:v>0.053222100082542675</x:v>
      </x:c>
      <x:c r="N102" s="115" t="n">
        <x:f>SUM(J102:M102)</x:f>
        <x:v>1.018303838231964</x:v>
      </x:c>
      <x:c r="O102" s="116" t="n">
        <x:f>IFERROR((J102+K102)/N102,0)</x:f>
        <x:v>0.19395651854812881</x:v>
      </x:c>
      <x:c r="P102" s="50" t="b">
        <x:f>AND(MONTH(A102)=12,OR(A103="",YEAR(A102)&lt;&gt;YEAR(A103)))</x:f>
        <x:v>0</x:v>
      </x:c>
      <x:c r="Q102" s="50" t="b">
        <x:f>AND(MOD(MONTH(A102),3)=0,OR(A103="",MONTH(A102)&lt;&gt;MONTH(A103)))</x:f>
        <x:v>0</x:v>
      </x:c>
      <x:c r="R102" s="50" t="b">
        <x:f>OR(O102&gt;$E$7,O102&lt;$E$6)</x:f>
        <x:v>0</x:v>
      </x:c>
      <x:c r="S102" s="50" t="b">
        <x:f>AND(OR(P102,Q102,R102),A102-AH101&gt;$E$8)</x:f>
        <x:v>0</x:v>
      </x:c>
      <x:c r="T102" s="50" t="str">
        <x:f>IF(NOT(OR(P102,Q102,R102)),"不调",IF(NOT(S102),"间隔规则跳过",IF(P102,"年末+季度",IF(AND(Q102,R102),"季度+动态",IF(Q102,"季度","动态")))))</x:f>
        <x:v>不调</x:v>
      </x:c>
      <x:c r="U102" s="115" t="n">
        <x:f>IF(OR(T102="年末+季度",T102="季度+动态"),N102*$E$5/2,IF(T102="季度",(J102+K102)/2,IF(T102="动态",N102*$E$5*IF(J102+K102=0,0.5,J102/(J102+K102)),J102)))</x:f>
        <x:v>0.10246221089392088</x:v>
      </x:c>
      <x:c r="V102" s="115" t="n">
        <x:f>IF(OR(T102="年末+季度",T102="季度+动态"),N102*$E$5/2,IF(T102="季度",(J102+K102)/2,IF(T102="动态",N102*$E$5*IF(J102+K102=0,0.5,K102/(J102+K102)),K102)))</x:f>
        <x:v>0.09504445639374783</x:v>
      </x:c>
      <x:c r="W102" s="115" t="n">
        <x:f>IF(OR(T102="年末+季度",T102="季度+动态",T102="动态"),N102*(1-$E$5)*IF(L102+M102=0,$B$7/($B$7+$B$8),L102/(L102+M102)),L102)</x:f>
        <x:v>0.7675750708617527</x:v>
      </x:c>
      <x:c r="X102" s="115" t="n">
        <x:f>IF(OR(T102="年末+季度",T102="季度+动态",T102="动态"),N102*(1-$E$5)*IF(L102+M102=0,$B$8/($B$7+$B$8),M102/(L102+M102)),M102)</x:f>
        <x:v>0.053222100082542675</x:v>
      </x:c>
      <x:c r="Y102" s="115" t="n">
        <x:f>POWER(1-$H$5,(A102-A101)/$H$8)</x:f>
        <x:v>0.9999588018747739</x:v>
      </x:c>
      <x:c r="Z102" s="115" t="n">
        <x:f>U102*Y102</x:f>
        <x:v>0.10245798964292553</x:v>
      </x:c>
      <x:c r="AA102" s="115" t="n">
        <x:f>V102*Y102</x:f>
        <x:v>0.09504054074033128</x:v>
      </x:c>
      <x:c r="AB102" s="115" t="n">
        <x:f>W102*Y102</x:f>
        <x:v>0.7675434482078629</x:v>
      </x:c>
      <x:c r="AC102" s="115" t="n">
        <x:f>X102*Y102</x:f>
        <x:v>0.05321990743179868</x:v>
      </x:c>
      <x:c r="AD102" s="115" t="n">
        <x:f>SUM(Z102:AC102)</x:f>
        <x:v>1.0182618860229184</x:v>
      </x:c>
      <x:c r="AE102" s="115" t="n">
        <x:f>MAX(AE101,AD102)</x:f>
        <x:v>1.0564793244987765</x:v>
      </x:c>
      <x:c r="AF102" s="114" t="n">
        <x:f>AD102/AE102-1</x:f>
        <x:v>-0.03617433639223322</x:v>
      </x:c>
      <x:c r="AG102" s="114" t="n">
        <x:f>AD102/AD101-1</x:f>
        <x:v>-0.004056053846335117</x:v>
      </x:c>
      <x:c r="AH102" s="111" t="n">
        <x:f>IF(OR(T102="年末+季度",T102="季度+动态",T102="季度",T102="动态"),A102,AH101)</x:f>
        <x:v>43832</x:v>
      </x:c>
      <x:c r="AI102" s="117" t="n">
        <x:f>YEAR(A102)</x:f>
        <x:v>2020</x:v>
      </x:c>
      <x:c r="AJ102" s="117" t="n">
        <x:f>MONTH(A102)</x:f>
        <x:v>3</x:v>
      </x:c>
      <x:c r="AK102" s="50" t="n">
        <x:f>IF(MONTH(A102)&lt;&gt;MONTH(A103),1,0)</x:f>
        <x:v>0</x:v>
      </x:c>
      <x:c r="AL102" s="115" t="n">
        <x:f>IF(AK101,AD101,AL101)</x:f>
        <x:v>1.0372660914503868</x:v>
      </x:c>
      <x:c r="AM102" s="116" t="str">
        <x:f>IF(AK102,AD102/AL102-1,"")</x:f>
      </x:c>
      <x:c r="AN102" s="115" t="n">
        <x:f>IF(AI102&lt;&gt;AI101,AD102,MAX(AN101,AD102))</x:f>
        <x:v>1.0564793244987765</x:v>
      </x:c>
      <x:c r="AO102" s="116" t="n">
        <x:f>AD102/AN102-1</x:f>
        <x:v>-0.03617433639223322</x:v>
      </x:c>
      <x:c r="AP102" s="112" t="n">
        <x:f>IFERROR(SUM(Z102:AC102)/AD102,0)</x:f>
        <x:v>1</x:v>
      </x:c>
      <x:c r="AQ102" s="50" t="b">
        <x:f>AND(B102&gt;0,C102&gt;0,D102&gt;0,E102&gt;0)</x:f>
        <x:v>1</x:v>
      </x:c>
      <x:c r="AR102" s="118" t="n">
        <x:f>EDATE(AR101,1)</x:f>
        <x:v>45536</x:v>
      </x:c>
      <x:c r="AS102" t="str">
        <x:f>TEXT(AR102,"yyyy-mm")</x:f>
        <x:v>2024-09</x:v>
      </x:c>
      <x:c r="AT102" s="112" t="n">
        <x:f>IF(AR102&gt;DATE(YEAR($A$1660),MONTH($A$1660),1),"",SUMIFS($AD$46:$AD$1660,$AI$46:$AI$1660,YEAR(AR102),$AJ$46:$AJ$1660,MONTH(AR102),$AK$46:$AK$1660,1))</x:f>
        <x:v>1.2914431374781532</x:v>
      </x:c>
    </x:row>
    <x:row r="103">
      <x:c r="A103" s="111" t="n">
        <x:f>'净值底稿'!A61</x:f>
        <x:v>43921</x:v>
      </x:c>
      <x:c r="B103" s="113" t="n">
        <x:f>'净值底稿'!F61</x:f>
        <x:v>1.028188582687413</x:v>
      </x:c>
      <x:c r="C103" s="113" t="n">
        <x:f>'净值底稿'!O61</x:f>
        <x:v>0.9695365500732226</x:v>
      </x:c>
      <x:c r="D103" s="113" t="n">
        <x:f>'净值底稿'!P61</x:f>
        <x:v>1.4372</x:v>
      </x:c>
      <x:c r="E103" s="113" t="n">
        <x:f>'净值底稿'!Q61</x:f>
        <x:v>1.3328</x:v>
      </x:c>
      <x:c r="F103" s="114" t="n">
        <x:f>IFERROR(B103/B102-1,0)</x:f>
        <x:v>-0.00018944051765945602</x:v>
      </x:c>
      <x:c r="G103" s="114" t="n">
        <x:f>IFERROR(C103/C102-1,0)</x:f>
        <x:v>0.0015602751790531055</x:v>
      </x:c>
      <x:c r="H103" s="114" t="n">
        <x:f>IFERROR(D103/D102-1,0)</x:f>
        <x:v>0.0013237650665365308</x:v>
      </x:c>
      <x:c r="I103" s="114" t="n">
        <x:f>IFERROR(E103/E102-1,0)</x:f>
        <x:v>0.0006006006006005205</x:v>
      </x:c>
      <x:c r="J103" s="115" t="n">
        <x:f>Z102*(1+F103)</x:f>
        <x:v>0.10243857994832922</x:v>
      </x:c>
      <x:c r="K103" s="115" t="n">
        <x:f>AA102*(1+G103)</x:f>
        <x:v>0.0951888301370522</x:v>
      </x:c>
      <x:c r="L103" s="115" t="n">
        <x:f>AB102*(1+H103)</x:f>
        <x:v>0.7685594954116495</x:v>
      </x:c>
      <x:c r="M103" s="115" t="n">
        <x:f>AC102*(1+I103)</x:f>
        <x:v>0.05325187134016612</x:v>
      </x:c>
      <x:c r="N103" s="115" t="n">
        <x:f>SUM(J103:M103)</x:f>
        <x:v>1.019438776837197</x:v>
      </x:c>
      <x:c r="O103" s="116" t="n">
        <x:f>IFERROR((J103+K103)/N103,0)</x:f>
        <x:v>0.1938590277078917</x:v>
      </x:c>
      <x:c r="P103" s="50" t="b">
        <x:f>AND(MONTH(A103)=12,OR(A104="",YEAR(A103)&lt;&gt;YEAR(A104)))</x:f>
        <x:v>0</x:v>
      </x:c>
      <x:c r="Q103" s="50" t="b">
        <x:f>AND(MOD(MONTH(A103),3)=0,OR(A104="",MONTH(A103)&lt;&gt;MONTH(A104)))</x:f>
        <x:v>1</x:v>
      </x:c>
      <x:c r="R103" s="50" t="b">
        <x:f>OR(O103&gt;$E$7,O103&lt;$E$6)</x:f>
        <x:v>0</x:v>
      </x:c>
      <x:c r="S103" s="50" t="b">
        <x:f>AND(OR(P103,Q103,R103),A103-AH102&gt;$E$8)</x:f>
        <x:v>1</x:v>
      </x:c>
      <x:c r="T103" s="50" t="str">
        <x:f>IF(NOT(OR(P103,Q103,R103)),"不调",IF(NOT(S103),"间隔规则跳过",IF(P103,"年末+季度",IF(AND(Q103,R103),"季度+动态",IF(Q103,"季度","动态")))))</x:f>
        <x:v>季度</x:v>
      </x:c>
      <x:c r="U103" s="115" t="n">
        <x:f>IF(OR(T103="年末+季度",T103="季度+动态"),N103*$E$5/2,IF(T103="季度",(J103+K103)/2,IF(T103="动态",N103*$E$5*IF(J103+K103=0,0.5,J103/(J103+K103)),J103)))</x:f>
        <x:v>0.09881370504269071</x:v>
      </x:c>
      <x:c r="V103" s="115" t="n">
        <x:f>IF(OR(T103="年末+季度",T103="季度+动态"),N103*$E$5/2,IF(T103="季度",(J103+K103)/2,IF(T103="动态",N103*$E$5*IF(J103+K103=0,0.5,K103/(J103+K103)),K103)))</x:f>
        <x:v>0.09881370504269071</x:v>
      </x:c>
      <x:c r="W103" s="115" t="n">
        <x:f>IF(OR(T103="年末+季度",T103="季度+动态",T103="动态"),N103*(1-$E$5)*IF(L103+M103=0,$B$7/($B$7+$B$8),L103/(L103+M103)),L103)</x:f>
        <x:v>0.7685594954116495</x:v>
      </x:c>
      <x:c r="X103" s="115" t="n">
        <x:f>IF(OR(T103="年末+季度",T103="季度+动态",T103="动态"),N103*(1-$E$5)*IF(L103+M103=0,$B$8/($B$7+$B$8),M103/(L103+M103)),M103)</x:f>
        <x:v>0.05325187134016612</x:v>
      </x:c>
      <x:c r="Y103" s="115" t="n">
        <x:f>POWER(1-$H$5,(A103-A102)/$H$8)</x:f>
        <x:v>0.9999862671029998</x:v>
      </x:c>
      <x:c r="Z103" s="115" t="n">
        <x:f>U103*Y103</x:f>
        <x:v>0.09881234804425715</x:v>
      </x:c>
      <x:c r="AA103" s="115" t="n">
        <x:f>V103*Y103</x:f>
        <x:v>0.09881234804425715</x:v>
      </x:c>
      <x:c r="AB103" s="115" t="n">
        <x:f>W103*Y103</x:f>
        <x:v>0.7685489408632604</x:v>
      </x:c>
      <x:c r="AC103" s="115" t="n">
        <x:f>X103*Y103</x:f>
        <x:v>0.053251140037701934</x:v>
      </x:c>
      <x:c r="AD103" s="115" t="n">
        <x:f>SUM(Z103:AC103)</x:f>
        <x:v>1.0194247769894766</x:v>
      </x:c>
      <x:c r="AE103" s="115" t="n">
        <x:f>MAX(AE102,AD103)</x:f>
        <x:v>1.0564793244987765</x:v>
      </x:c>
      <x:c r="AF103" s="114" t="n">
        <x:f>AD103/AE103-1</x:f>
        <x:v>-0.03507361351049587</x:v>
      </x:c>
      <x:c r="AG103" s="114" t="n">
        <x:f>AD103/AD102-1</x:f>
        <x:v>0.0011420352490065788</x:v>
      </x:c>
      <x:c r="AH103" s="111" t="n">
        <x:f>IF(OR(T103="年末+季度",T103="季度+动态",T103="季度",T103="动态"),A103,AH102)</x:f>
        <x:v>43921</x:v>
      </x:c>
      <x:c r="AI103" s="117" t="n">
        <x:f>YEAR(A103)</x:f>
        <x:v>2020</x:v>
      </x:c>
      <x:c r="AJ103" s="117" t="n">
        <x:f>MONTH(A103)</x:f>
        <x:v>3</x:v>
      </x:c>
      <x:c r="AK103" s="50" t="n">
        <x:f>IF(MONTH(A103)&lt;&gt;MONTH(A104),1,0)</x:f>
        <x:v>1</x:v>
      </x:c>
      <x:c r="AL103" s="115" t="n">
        <x:f>IF(AK102,AD102,AL102)</x:f>
        <x:v>1.0372660914503868</x:v>
      </x:c>
      <x:c r="AM103" s="116" t="n">
        <x:f>IF(AK103,AD103/AL103-1,"")</x:f>
        <x:v>-0.017200325555772333</x:v>
      </x:c>
      <x:c r="AN103" s="115" t="n">
        <x:f>IF(AI103&lt;&gt;AI102,AD103,MAX(AN102,AD103))</x:f>
        <x:v>1.0564793244987765</x:v>
      </x:c>
      <x:c r="AO103" s="116" t="n">
        <x:f>AD103/AN103-1</x:f>
        <x:v>-0.03507361351049587</x:v>
      </x:c>
      <x:c r="AP103" s="112" t="n">
        <x:f>IFERROR(SUM(Z103:AC103)/AD103,0)</x:f>
        <x:v>1</x:v>
      </x:c>
      <x:c r="AQ103" s="50" t="b">
        <x:f>AND(B103&gt;0,C103&gt;0,D103&gt;0,E103&gt;0)</x:f>
        <x:v>1</x:v>
      </x:c>
      <x:c r="AR103" s="118" t="n">
        <x:f>EDATE(AR102,1)</x:f>
        <x:v>45566</x:v>
      </x:c>
      <x:c r="AS103" t="str">
        <x:f>TEXT(AR103,"yyyy-mm")</x:f>
        <x:v>2024-10</x:v>
      </x:c>
      <x:c r="AT103" s="112" t="n">
        <x:f>IF(AR103&gt;DATE(YEAR($A$1660),MONTH($A$1660),1),"",SUMIFS($AD$46:$AD$1660,$AI$46:$AI$1660,YEAR(AR103),$AJ$46:$AJ$1660,MONTH(AR103),$AK$46:$AK$1660,1))</x:f>
        <x:v>1.309044069073596</x:v>
      </x:c>
    </x:row>
    <x:row r="104">
      <x:c r="A104" s="111" t="n">
        <x:f>'净值底稿'!A62</x:f>
        <x:v>43922</x:v>
      </x:c>
      <x:c r="B104" s="113" t="n">
        <x:f>'净值底稿'!F62</x:f>
        <x:v>1.0333231111354266</x:v>
      </x:c>
      <x:c r="C104" s="113" t="n">
        <x:f>'净值底稿'!O62</x:f>
        <x:v>0.966036869539843</x:v>
      </x:c>
      <x:c r="D104" s="113" t="n">
        <x:f>'净值底稿'!P62</x:f>
        <x:v>1.4395</x:v>
      </x:c>
      <x:c r="E104" s="113" t="n">
        <x:f>'净值底稿'!Q62</x:f>
        <x:v>1.3165</x:v>
      </x:c>
      <x:c r="F104" s="114" t="n">
        <x:f>IFERROR(B104/B103-1,0)</x:f>
        <x:v>0.0049937613920914</x:v>
      </x:c>
      <x:c r="G104" s="114" t="n">
        <x:f>IFERROR(C104/C103-1,0)</x:f>
        <x:v>-0.0036096427031195866</x:v>
      </x:c>
      <x:c r="H104" s="114" t="n">
        <x:f>IFERROR(D104/D103-1,0)</x:f>
        <x:v>0.0016003339827441732</x:v>
      </x:c>
      <x:c r="I104" s="114" t="n">
        <x:f>IFERROR(E104/E103-1,0)</x:f>
        <x:v>-0.012229891956782701</x:v>
      </x:c>
      <x:c r="J104" s="115" t="n">
        <x:f>Z103*(1+F104)</x:f>
        <x:v>0.09930579333298245</x:v>
      </x:c>
      <x:c r="K104" s="115" t="n">
        <x:f>AA103*(1+G104)</x:f>
        <x:v>0.09845567077316109</x:v>
      </x:c>
      <x:c r="L104" s="115" t="n">
        <x:f>AB103*(1+H104)</x:f>
        <x:v>0.7697788758507259</x:v>
      </x:c>
      <x:c r="M104" s="115" t="n">
        <x:f>AC103*(1+I104)</x:f>
        <x:v>0.05259988434846533</x:v>
      </x:c>
      <x:c r="N104" s="115" t="n">
        <x:f>SUM(J104:M104)</x:f>
        <x:v>1.0201402243053348</x:v>
      </x:c>
      <x:c r="O104" s="116" t="n">
        <x:f>IFERROR((J104+K104)/N104,0)</x:f>
        <x:v>0.19385713786632552</x:v>
      </x:c>
      <x:c r="P104" s="50" t="b">
        <x:f>AND(MONTH(A104)=12,OR(A105="",YEAR(A104)&lt;&gt;YEAR(A105)))</x:f>
        <x:v>0</x:v>
      </x:c>
      <x:c r="Q104" s="50" t="b">
        <x:f>AND(MOD(MONTH(A104),3)=0,OR(A105="",MONTH(A104)&lt;&gt;MONTH(A105)))</x:f>
        <x:v>0</x:v>
      </x:c>
      <x:c r="R104" s="50" t="b">
        <x:f>OR(O104&gt;$E$7,O104&lt;$E$6)</x:f>
        <x:v>0</x:v>
      </x:c>
      <x:c r="S104" s="50" t="b">
        <x:f>AND(OR(P104,Q104,R104),A104-AH103&gt;$E$8)</x:f>
        <x:v>0</x:v>
      </x:c>
      <x:c r="T104" s="50" t="str">
        <x:f>IF(NOT(OR(P104,Q104,R104)),"不调",IF(NOT(S104),"间隔规则跳过",IF(P104,"年末+季度",IF(AND(Q104,R104),"季度+动态",IF(Q104,"季度","动态")))))</x:f>
        <x:v>不调</x:v>
      </x:c>
      <x:c r="U104" s="115" t="n">
        <x:f>IF(OR(T104="年末+季度",T104="季度+动态"),N104*$E$5/2,IF(T104="季度",(J104+K104)/2,IF(T104="动态",N104*$E$5*IF(J104+K104=0,0.5,J104/(J104+K104)),J104)))</x:f>
        <x:v>0.09930579333298245</x:v>
      </x:c>
      <x:c r="V104" s="115" t="n">
        <x:f>IF(OR(T104="年末+季度",T104="季度+动态"),N104*$E$5/2,IF(T104="季度",(J104+K104)/2,IF(T104="动态",N104*$E$5*IF(J104+K104=0,0.5,K104/(J104+K104)),K104)))</x:f>
        <x:v>0.09845567077316109</x:v>
      </x:c>
      <x:c r="W104" s="115" t="n">
        <x:f>IF(OR(T104="年末+季度",T104="季度+动态",T104="动态"),N104*(1-$E$5)*IF(L104+M104=0,$B$7/($B$7+$B$8),L104/(L104+M104)),L104)</x:f>
        <x:v>0.7697788758507259</x:v>
      </x:c>
      <x:c r="X104" s="115" t="n">
        <x:f>IF(OR(T104="年末+季度",T104="季度+动态",T104="动态"),N104*(1-$E$5)*IF(L104+M104=0,$B$8/($B$7+$B$8),M104/(L104+M104)),M104)</x:f>
        <x:v>0.05259988434846533</x:v>
      </x:c>
      <x:c r="Y104" s="115" t="n">
        <x:f>POWER(1-$H$5,(A104-A103)/$H$8)</x:f>
        <x:v>0.9999862671029998</x:v>
      </x:c>
      <x:c r="Z104" s="115" t="n">
        <x:f>U104*Y104</x:f>
        <x:v>0.09930442957675108</x:v>
      </x:c>
      <x:c r="AA104" s="115" t="n">
        <x:f>V104*Y104</x:f>
        <x:v>0.09845431869157527</x:v>
      </x:c>
      <x:c r="AB104" s="115" t="n">
        <x:f>W104*Y104</x:f>
        <x:v>0.7697683045567109</x:v>
      </x:c>
      <x:c r="AC104" s="115" t="n">
        <x:f>X104*Y104</x:f>
        <x:v>0.05259916199967135</x:v>
      </x:c>
      <x:c r="AD104" s="115" t="n">
        <x:f>SUM(Z104:AC104)</x:f>
        <x:v>1.0201262148247086</x:v>
      </x:c>
      <x:c r="AE104" s="115" t="n">
        <x:f>MAX(AE103,AD104)</x:f>
        <x:v>1.0564793244987765</x:v>
      </x:c>
      <x:c r="AF104" s="114" t="n">
        <x:f>AD104/AE104-1</x:f>
        <x:v>-0.03440967450197363</x:v>
      </x:c>
      <x:c r="AG104" s="114" t="n">
        <x:f>AD104/AD103-1</x:f>
        <x:v>0.0006880721864572781</x:v>
      </x:c>
      <x:c r="AH104" s="111" t="n">
        <x:f>IF(OR(T104="年末+季度",T104="季度+动态",T104="季度",T104="动态"),A104,AH103)</x:f>
        <x:v>43921</x:v>
      </x:c>
      <x:c r="AI104" s="117" t="n">
        <x:f>YEAR(A104)</x:f>
        <x:v>2020</x:v>
      </x:c>
      <x:c r="AJ104" s="117" t="n">
        <x:f>MONTH(A104)</x:f>
        <x:v>4</x:v>
      </x:c>
      <x:c r="AK104" s="50" t="n">
        <x:f>IF(MONTH(A104)&lt;&gt;MONTH(A105),1,0)</x:f>
        <x:v>0</x:v>
      </x:c>
      <x:c r="AL104" s="115" t="n">
        <x:f>IF(AK103,AD103,AL103)</x:f>
        <x:v>1.0194247769894766</x:v>
      </x:c>
      <x:c r="AM104" s="116" t="str">
        <x:f>IF(AK104,AD104/AL104-1,"")</x:f>
      </x:c>
      <x:c r="AN104" s="115" t="n">
        <x:f>IF(AI104&lt;&gt;AI103,AD104,MAX(AN103,AD104))</x:f>
        <x:v>1.0564793244987765</x:v>
      </x:c>
      <x:c r="AO104" s="116" t="n">
        <x:f>AD104/AN104-1</x:f>
        <x:v>-0.03440967450197363</x:v>
      </x:c>
      <x:c r="AP104" s="112" t="n">
        <x:f>IFERROR(SUM(Z104:AC104)/AD104,0)</x:f>
        <x:v>1</x:v>
      </x:c>
      <x:c r="AQ104" s="50" t="b">
        <x:f>AND(B104&gt;0,C104&gt;0,D104&gt;0,E104&gt;0)</x:f>
        <x:v>1</x:v>
      </x:c>
      <x:c r="AR104" s="118" t="n">
        <x:f>EDATE(AR103,1)</x:f>
        <x:v>45597</x:v>
      </x:c>
      <x:c r="AS104" t="str">
        <x:f>TEXT(AR104,"yyyy-mm")</x:f>
        <x:v>2024-11</x:v>
      </x:c>
      <x:c r="AT104" s="112" t="n">
        <x:f>IF(AR104&gt;DATE(YEAR($A$1660),MONTH($A$1660),1),"",SUMIFS($AD$46:$AD$1660,$AI$46:$AI$1660,YEAR(AR104),$AJ$46:$AJ$1660,MONTH(AR104),$AK$46:$AK$1660,1))</x:f>
        <x:v>1.3147000675645804</x:v>
      </x:c>
    </x:row>
    <x:row r="105">
      <x:c r="A105" s="111" t="n">
        <x:f>'净值底稿'!A63</x:f>
        <x:v>43923</x:v>
      </x:c>
      <x:c r="B105" s="113" t="n">
        <x:f>'净值底稿'!F63</x:f>
        <x:v>1.073190301974501</x:v>
      </x:c>
      <x:c r="C105" s="113" t="n">
        <x:f>'净值底稿'!O63</x:f>
        <x:v>0.9876139655374158</x:v>
      </x:c>
      <x:c r="D105" s="113" t="n">
        <x:f>'净值底稿'!P63</x:f>
        <x:v>1.4393</x:v>
      </x:c>
      <x:c r="E105" s="113" t="n">
        <x:f>'净值底稿'!Q63</x:f>
        <x:v>1.3183</x:v>
      </x:c>
      <x:c r="F105" s="114" t="n">
        <x:f>IFERROR(B105/B104-1,0)</x:f>
        <x:v>0.03858153409079179</x:v>
      </x:c>
      <x:c r="G105" s="114" t="n">
        <x:f>IFERROR(C105/C104-1,0)</x:f>
        <x:v>0.022335685808607453</x:v>
      </x:c>
      <x:c r="H105" s="114" t="n">
        <x:f>IFERROR(D105/D104-1,0)</x:f>
        <x:v>-0.00013893713094825788</x:v>
      </x:c>
      <x:c r="I105" s="114" t="n">
        <x:f>IFERROR(E105/E104-1,0)</x:f>
        <x:v>0.0013672616786934988</x:v>
      </x:c>
      <x:c r="J105" s="115" t="n">
        <x:f>Z104*(1+F105)</x:f>
        <x:v>0.10313574681183313</x:v>
      </x:c>
      <x:c r="K105" s="115" t="n">
        <x:f>AA104*(1+G105)</x:f>
        <x:v>0.1006533634203708</x:v>
      </x:c>
      <x:c r="L105" s="115" t="n">
        <x:f>AB104*(1+H105)</x:f>
        <x:v>0.7696613551569809</x:v>
      </x:c>
      <x:c r="M105" s="115" t="n">
        <x:f>AC104*(1+I105)</x:f>
        <x:v>0.052671078818204896</x:v>
      </x:c>
      <x:c r="N105" s="115" t="n">
        <x:f>SUM(J105:M105)</x:f>
        <x:v>1.0261215442073897</x:v>
      </x:c>
      <x:c r="O105" s="116" t="n">
        <x:f>IFERROR((J105+K105)/N105,0)</x:f>
        <x:v>0.19860133663757873</x:v>
      </x:c>
      <x:c r="P105" s="50" t="b">
        <x:f>AND(MONTH(A105)=12,OR(A106="",YEAR(A105)&lt;&gt;YEAR(A106)))</x:f>
        <x:v>0</x:v>
      </x:c>
      <x:c r="Q105" s="50" t="b">
        <x:f>AND(MOD(MONTH(A105),3)=0,OR(A106="",MONTH(A105)&lt;&gt;MONTH(A106)))</x:f>
        <x:v>0</x:v>
      </x:c>
      <x:c r="R105" s="50" t="b">
        <x:f>OR(O105&gt;$E$7,O105&lt;$E$6)</x:f>
        <x:v>0</x:v>
      </x:c>
      <x:c r="S105" s="50" t="b">
        <x:f>AND(OR(P105,Q105,R105),A105-AH104&gt;$E$8)</x:f>
        <x:v>0</x:v>
      </x:c>
      <x:c r="T105" s="50" t="str">
        <x:f>IF(NOT(OR(P105,Q105,R105)),"不调",IF(NOT(S105),"间隔规则跳过",IF(P105,"年末+季度",IF(AND(Q105,R105),"季度+动态",IF(Q105,"季度","动态")))))</x:f>
        <x:v>不调</x:v>
      </x:c>
      <x:c r="U105" s="115" t="n">
        <x:f>IF(OR(T105="年末+季度",T105="季度+动态"),N105*$E$5/2,IF(T105="季度",(J105+K105)/2,IF(T105="动态",N105*$E$5*IF(J105+K105=0,0.5,J105/(J105+K105)),J105)))</x:f>
        <x:v>0.10313574681183313</x:v>
      </x:c>
      <x:c r="V105" s="115" t="n">
        <x:f>IF(OR(T105="年末+季度",T105="季度+动态"),N105*$E$5/2,IF(T105="季度",(J105+K105)/2,IF(T105="动态",N105*$E$5*IF(J105+K105=0,0.5,K105/(J105+K105)),K105)))</x:f>
        <x:v>0.1006533634203708</x:v>
      </x:c>
      <x:c r="W105" s="115" t="n">
        <x:f>IF(OR(T105="年末+季度",T105="季度+动态",T105="动态"),N105*(1-$E$5)*IF(L105+M105=0,$B$7/($B$7+$B$8),L105/(L105+M105)),L105)</x:f>
        <x:v>0.7696613551569809</x:v>
      </x:c>
      <x:c r="X105" s="115" t="n">
        <x:f>IF(OR(T105="年末+季度",T105="季度+动态",T105="动态"),N105*(1-$E$5)*IF(L105+M105=0,$B$8/($B$7+$B$8),M105/(L105+M105)),M105)</x:f>
        <x:v>0.052671078818204896</x:v>
      </x:c>
      <x:c r="Y105" s="115" t="n">
        <x:f>POWER(1-$H$5,(A105-A104)/$H$8)</x:f>
        <x:v>0.9999862671029998</x:v>
      </x:c>
      <x:c r="Z105" s="115" t="n">
        <x:f>U105*Y105</x:f>
        <x:v>0.10313433045924512</x:v>
      </x:c>
      <x:c r="AA105" s="115" t="n">
        <x:f>V105*Y105</x:f>
        <x:v>0.10065198115809823</x:v>
      </x:c>
      <x:c r="AB105" s="115" t="n">
        <x:f>W105*Y105</x:f>
        <x:v>0.7696507854768654</x:v>
      </x:c>
      <x:c r="AC105" s="115" t="n">
        <x:f>X105*Y105</x:f>
        <x:v>0.052670355491704596</x:v>
      </x:c>
      <x:c r="AD105" s="115" t="n">
        <x:f>SUM(Z105:AC105)</x:f>
        <x:v>1.0261074525859133</x:v>
      </x:c>
      <x:c r="AE105" s="115" t="n">
        <x:f>MAX(AE104,AD105)</x:f>
        <x:v>1.0564793244987765</x:v>
      </x:c>
      <x:c r="AF105" s="114" t="n">
        <x:f>AD105/AE105-1</x:f>
        <x:v>-0.02874819337072443</x:v>
      </x:c>
      <x:c r="AG105" s="114" t="n">
        <x:f>AD105/AD104-1</x:f>
        <x:v>0.005863233072813889</x:v>
      </x:c>
      <x:c r="AH105" s="111" t="n">
        <x:f>IF(OR(T105="年末+季度",T105="季度+动态",T105="季度",T105="动态"),A105,AH104)</x:f>
        <x:v>43921</x:v>
      </x:c>
      <x:c r="AI105" s="117" t="n">
        <x:f>YEAR(A105)</x:f>
        <x:v>2020</x:v>
      </x:c>
      <x:c r="AJ105" s="117" t="n">
        <x:f>MONTH(A105)</x:f>
        <x:v>4</x:v>
      </x:c>
      <x:c r="AK105" s="50" t="n">
        <x:f>IF(MONTH(A105)&lt;&gt;MONTH(A106),1,0)</x:f>
        <x:v>0</x:v>
      </x:c>
      <x:c r="AL105" s="115" t="n">
        <x:f>IF(AK104,AD104,AL104)</x:f>
        <x:v>1.0194247769894766</x:v>
      </x:c>
      <x:c r="AM105" s="116" t="str">
        <x:f>IF(AK105,AD105/AL105-1,"")</x:f>
      </x:c>
      <x:c r="AN105" s="115" t="n">
        <x:f>IF(AI105&lt;&gt;AI104,AD105,MAX(AN104,AD105))</x:f>
        <x:v>1.0564793244987765</x:v>
      </x:c>
      <x:c r="AO105" s="116" t="n">
        <x:f>AD105/AN105-1</x:f>
        <x:v>-0.02874819337072443</x:v>
      </x:c>
      <x:c r="AP105" s="112" t="n">
        <x:f>IFERROR(SUM(Z105:AC105)/AD105,0)</x:f>
        <x:v>1</x:v>
      </x:c>
      <x:c r="AQ105" s="50" t="b">
        <x:f>AND(B105&gt;0,C105&gt;0,D105&gt;0,E105&gt;0)</x:f>
        <x:v>1</x:v>
      </x:c>
      <x:c r="AR105" s="118" t="n">
        <x:f>EDATE(AR104,1)</x:f>
        <x:v>45627</x:v>
      </x:c>
      <x:c r="AS105" t="str">
        <x:f>TEXT(AR105,"yyyy-mm")</x:f>
        <x:v>2024-12</x:v>
      </x:c>
      <x:c r="AT105" s="112" t="n">
        <x:f>IF(AR105&gt;DATE(YEAR($A$1660),MONTH($A$1660),1),"",SUMIFS($AD$46:$AD$1660,$AI$46:$AI$1660,YEAR(AR105),$AJ$46:$AJ$1660,MONTH(AR105),$AK$46:$AK$1660,1))</x:f>
        <x:v>1.3351712891779184</x:v>
      </x:c>
    </x:row>
    <x:row r="106">
      <x:c r="A106" s="111" t="n">
        <x:f>'净值底稿'!A64</x:f>
        <x:v>43924</x:v>
      </x:c>
      <x:c r="B106" s="113" t="n">
        <x:f>'净值底稿'!F64</x:f>
        <x:v>1.0629295596105506</x:v>
      </x:c>
      <x:c r="C106" s="113" t="n">
        <x:f>'净值底稿'!O64</x:f>
        <x:v>0.9820667762193371</x:v>
      </x:c>
      <x:c r="D106" s="113" t="n">
        <x:f>'净值底稿'!P64</x:f>
        <x:v>1.4391</x:v>
      </x:c>
      <x:c r="E106" s="113" t="n">
        <x:f>'净值底稿'!Q64</x:f>
        <x:v>1.3263</x:v>
      </x:c>
      <x:c r="F106" s="114" t="n">
        <x:f>IFERROR(B106/B105-1,0)</x:f>
        <x:v>-0.009560971940458574</x:v>
      </x:c>
      <x:c r="G106" s="114" t="n">
        <x:f>IFERROR(C106/C105-1,0)</x:f>
        <x:v>-0.0056167586847155615</x:v>
      </x:c>
      <x:c r="H106" s="114" t="n">
        <x:f>IFERROR(D106/D105-1,0)</x:f>
        <x:v>-0.00013895643715688966</x:v>
      </x:c>
      <x:c r="I106" s="114" t="n">
        <x:f>IFERROR(E106/E105-1,0)</x:f>
        <x:v>0.00606842145186981</x:v>
      </x:c>
      <x:c r="J106" s="115" t="n">
        <x:f>Z105*(1+F106)</x:f>
        <x:v>0.1021482660196263</x:v>
      </x:c>
      <x:c r="K106" s="115" t="n">
        <x:f>AA105*(1+G106)</x:f>
        <x:v>0.10008664326879466</x:v>
      </x:c>
      <x:c r="L106" s="115" t="n">
        <x:f>AB105*(1+H106)</x:f>
        <x:v>0.7695438375458605</x:v>
      </x:c>
      <x:c r="M106" s="115" t="n">
        <x:f>AC105*(1+I106)</x:f>
        <x:v>0.05298998140684807</x:v>
      </x:c>
      <x:c r="N106" s="115" t="n">
        <x:f>SUM(J106:M106)</x:f>
        <x:v>1.0247687282411295</x:v>
      </x:c>
      <x:c r="O106" s="116" t="n">
        <x:f>IFERROR((J106+K106)/N106,0)</x:f>
        <x:v>0.19734687809563486</x:v>
      </x:c>
      <x:c r="P106" s="50" t="b">
        <x:f>AND(MONTH(A106)=12,OR(A107="",YEAR(A106)&lt;&gt;YEAR(A107)))</x:f>
        <x:v>0</x:v>
      </x:c>
      <x:c r="Q106" s="50" t="b">
        <x:f>AND(MOD(MONTH(A106),3)=0,OR(A107="",MONTH(A106)&lt;&gt;MONTH(A107)))</x:f>
        <x:v>0</x:v>
      </x:c>
      <x:c r="R106" s="50" t="b">
        <x:f>OR(O106&gt;$E$7,O106&lt;$E$6)</x:f>
        <x:v>0</x:v>
      </x:c>
      <x:c r="S106" s="50" t="b">
        <x:f>AND(OR(P106,Q106,R106),A106-AH105&gt;$E$8)</x:f>
        <x:v>0</x:v>
      </x:c>
      <x:c r="T106" s="50" t="str">
        <x:f>IF(NOT(OR(P106,Q106,R106)),"不调",IF(NOT(S106),"间隔规则跳过",IF(P106,"年末+季度",IF(AND(Q106,R106),"季度+动态",IF(Q106,"季度","动态")))))</x:f>
        <x:v>不调</x:v>
      </x:c>
      <x:c r="U106" s="115" t="n">
        <x:f>IF(OR(T106="年末+季度",T106="季度+动态"),N106*$E$5/2,IF(T106="季度",(J106+K106)/2,IF(T106="动态",N106*$E$5*IF(J106+K106=0,0.5,J106/(J106+K106)),J106)))</x:f>
        <x:v>0.1021482660196263</x:v>
      </x:c>
      <x:c r="V106" s="115" t="n">
        <x:f>IF(OR(T106="年末+季度",T106="季度+动态"),N106*$E$5/2,IF(T106="季度",(J106+K106)/2,IF(T106="动态",N106*$E$5*IF(J106+K106=0,0.5,K106/(J106+K106)),K106)))</x:f>
        <x:v>0.10008664326879466</x:v>
      </x:c>
      <x:c r="W106" s="115" t="n">
        <x:f>IF(OR(T106="年末+季度",T106="季度+动态",T106="动态"),N106*(1-$E$5)*IF(L106+M106=0,$B$7/($B$7+$B$8),L106/(L106+M106)),L106)</x:f>
        <x:v>0.7695438375458605</x:v>
      </x:c>
      <x:c r="X106" s="115" t="n">
        <x:f>IF(OR(T106="年末+季度",T106="季度+动态",T106="动态"),N106*(1-$E$5)*IF(L106+M106=0,$B$8/($B$7+$B$8),M106/(L106+M106)),M106)</x:f>
        <x:v>0.05298998140684807</x:v>
      </x:c>
      <x:c r="Y106" s="115" t="n">
        <x:f>POWER(1-$H$5,(A106-A105)/$H$8)</x:f>
        <x:v>0.9999862671029998</x:v>
      </x:c>
      <x:c r="Z106" s="115" t="n">
        <x:f>U106*Y106</x:f>
        <x:v>0.1021468632280103</x:v>
      </x:c>
      <x:c r="AA106" s="115" t="n">
        <x:f>V106*Y106</x:f>
        <x:v>0.10008526878923155</x:v>
      </x:c>
      <x:c r="AB106" s="115" t="n">
        <x:f>W106*Y106</x:f>
        <x:v>0.7695332694796023</x:v>
      </x:c>
      <x:c r="AC106" s="115" t="n">
        <x:f>X106*Y106</x:f>
        <x:v>0.052989253700891366</x:v>
      </x:c>
      <x:c r="AD106" s="115" t="n">
        <x:f>SUM(Z106:AC106)</x:f>
        <x:v>1.0247546551977356</x:v>
      </x:c>
      <x:c r="AE106" s="115" t="n">
        <x:f>MAX(AE105,AD106)</x:f>
        <x:v>1.0564793244987765</x:v>
      </x:c>
      <x:c r="AF106" s="114" t="n">
        <x:f>AD106/AE106-1</x:f>
        <x:v>-0.0300286702876007</x:v>
      </x:c>
      <x:c r="AG106" s="114" t="n">
        <x:f>AD106/AD105-1</x:f>
        <x:v>-0.0013183778996717077</x:v>
      </x:c>
      <x:c r="AH106" s="111" t="n">
        <x:f>IF(OR(T106="年末+季度",T106="季度+动态",T106="季度",T106="动态"),A106,AH105)</x:f>
        <x:v>43921</x:v>
      </x:c>
      <x:c r="AI106" s="117" t="n">
        <x:f>YEAR(A106)</x:f>
        <x:v>2020</x:v>
      </x:c>
      <x:c r="AJ106" s="117" t="n">
        <x:f>MONTH(A106)</x:f>
        <x:v>4</x:v>
      </x:c>
      <x:c r="AK106" s="50" t="n">
        <x:f>IF(MONTH(A106)&lt;&gt;MONTH(A107),1,0)</x:f>
        <x:v>0</x:v>
      </x:c>
      <x:c r="AL106" s="115" t="n">
        <x:f>IF(AK105,AD105,AL105)</x:f>
        <x:v>1.0194247769894766</x:v>
      </x:c>
      <x:c r="AM106" s="116" t="str">
        <x:f>IF(AK106,AD106/AL106-1,"")</x:f>
      </x:c>
      <x:c r="AN106" s="115" t="n">
        <x:f>IF(AI106&lt;&gt;AI105,AD106,MAX(AN105,AD106))</x:f>
        <x:v>1.0564793244987765</x:v>
      </x:c>
      <x:c r="AO106" s="116" t="n">
        <x:f>AD106/AN106-1</x:f>
        <x:v>-0.0300286702876007</x:v>
      </x:c>
      <x:c r="AP106" s="112" t="n">
        <x:f>IFERROR(SUM(Z106:AC106)/AD106,0)</x:f>
        <x:v>1</x:v>
      </x:c>
      <x:c r="AQ106" s="50" t="b">
        <x:f>AND(B106&gt;0,C106&gt;0,D106&gt;0,E106&gt;0)</x:f>
        <x:v>1</x:v>
      </x:c>
      <x:c r="AR106" s="118" t="n">
        <x:f>EDATE(AR105,1)</x:f>
        <x:v>45658</x:v>
      </x:c>
      <x:c r="AS106" t="str">
        <x:f>TEXT(AR106,"yyyy-mm")</x:f>
        <x:v>2025-01</x:v>
      </x:c>
      <x:c r="AT106" s="112" t="n">
        <x:f>IF(AR106&gt;DATE(YEAR($A$1660),MONTH($A$1660),1),"",SUMIFS($AD$46:$AD$1660,$AI$46:$AI$1660,YEAR(AR106),$AJ$46:$AJ$1660,MONTH(AR106),$AK$46:$AK$1660,1))</x:f>
        <x:v>1.3477710880225267</x:v>
      </x:c>
    </x:row>
    <x:row r="107">
      <x:c r="A107" s="111" t="n">
        <x:f>'净值底稿'!A65</x:f>
        <x:v>43928</x:v>
      </x:c>
      <x:c r="B107" s="113" t="n">
        <x:f>'净值底稿'!F65</x:f>
        <x:v>1.0895838887876486</x:v>
      </x:c>
      <x:c r="C107" s="113" t="n">
        <x:f>'净值底稿'!O65</x:f>
        <x:v>1.011895761377203</x:v>
      </x:c>
      <x:c r="D107" s="113" t="n">
        <x:f>'净值底稿'!P65</x:f>
        <x:v>1.4481</x:v>
      </x:c>
      <x:c r="E107" s="113" t="n">
        <x:f>'净值底稿'!Q65</x:f>
        <x:v>1.3582</x:v>
      </x:c>
      <x:c r="F107" s="114" t="n">
        <x:f>IFERROR(B107/B106-1,0)</x:f>
        <x:v>0.02507628933272299</x:v>
      </x:c>
      <x:c r="G107" s="114" t="n">
        <x:f>IFERROR(C107/C106-1,0)</x:f>
        <x:v>0.03037368321602174</x:v>
      </x:c>
      <x:c r="H107" s="114" t="n">
        <x:f>IFERROR(D107/D106-1,0)</x:f>
        <x:v>0.0062539086929329635</x:v>
      </x:c>
      <x:c r="I107" s="114" t="n">
        <x:f>IFERROR(E107/E106-1,0)</x:f>
        <x:v>0.02405187363341632</x:v>
      </x:c>
      <x:c r="J107" s="115" t="n">
        <x:f>Z106*(1+F107)</x:f>
        <x:v>0.10470832752474596</x:v>
      </x:c>
      <x:c r="K107" s="115" t="n">
        <x:f>AA106*(1+G107)</x:f>
        <x:v>0.10312522703802605</x:v>
      </x:c>
      <x:c r="L107" s="115" t="n">
        <x:f>AB106*(1+H107)</x:f>
        <x:v>0.7743458602831019</x:v>
      </x:c>
      <x:c r="M107" s="115" t="n">
        <x:f>AC106*(1+I107)</x:f>
        <x:v>0.05426374453483424</x:v>
      </x:c>
      <x:c r="N107" s="115" t="n">
        <x:f>SUM(J107:M107)</x:f>
        <x:v>1.0364431593807082</x:v>
      </x:c>
      <x:c r="O107" s="116" t="n">
        <x:f>IFERROR((J107+K107)/N107,0)</x:f>
        <x:v>0.20052576224918692</x:v>
      </x:c>
      <x:c r="P107" s="50" t="b">
        <x:f>AND(MONTH(A107)=12,OR(A108="",YEAR(A107)&lt;&gt;YEAR(A108)))</x:f>
        <x:v>0</x:v>
      </x:c>
      <x:c r="Q107" s="50" t="b">
        <x:f>AND(MOD(MONTH(A107),3)=0,OR(A108="",MONTH(A107)&lt;&gt;MONTH(A108)))</x:f>
        <x:v>0</x:v>
      </x:c>
      <x:c r="R107" s="50" t="b">
        <x:f>OR(O107&gt;$E$7,O107&lt;$E$6)</x:f>
        <x:v>0</x:v>
      </x:c>
      <x:c r="S107" s="50" t="b">
        <x:f>AND(OR(P107,Q107,R107),A107-AH106&gt;$E$8)</x:f>
        <x:v>0</x:v>
      </x:c>
      <x:c r="T107" s="50" t="str">
        <x:f>IF(NOT(OR(P107,Q107,R107)),"不调",IF(NOT(S107),"间隔规则跳过",IF(P107,"年末+季度",IF(AND(Q107,R107),"季度+动态",IF(Q107,"季度","动态")))))</x:f>
        <x:v>不调</x:v>
      </x:c>
      <x:c r="U107" s="115" t="n">
        <x:f>IF(OR(T107="年末+季度",T107="季度+动态"),N107*$E$5/2,IF(T107="季度",(J107+K107)/2,IF(T107="动态",N107*$E$5*IF(J107+K107=0,0.5,J107/(J107+K107)),J107)))</x:f>
        <x:v>0.10470832752474596</x:v>
      </x:c>
      <x:c r="V107" s="115" t="n">
        <x:f>IF(OR(T107="年末+季度",T107="季度+动态"),N107*$E$5/2,IF(T107="季度",(J107+K107)/2,IF(T107="动态",N107*$E$5*IF(J107+K107=0,0.5,K107/(J107+K107)),K107)))</x:f>
        <x:v>0.10312522703802605</x:v>
      </x:c>
      <x:c r="W107" s="115" t="n">
        <x:f>IF(OR(T107="年末+季度",T107="季度+动态",T107="动态"),N107*(1-$E$5)*IF(L107+M107=0,$B$7/($B$7+$B$8),L107/(L107+M107)),L107)</x:f>
        <x:v>0.7743458602831019</x:v>
      </x:c>
      <x:c r="X107" s="115" t="n">
        <x:f>IF(OR(T107="年末+季度",T107="季度+动态",T107="动态"),N107*(1-$E$5)*IF(L107+M107=0,$B$8/($B$7+$B$8),M107/(L107+M107)),M107)</x:f>
        <x:v>0.05426374453483424</x:v>
      </x:c>
      <x:c r="Y107" s="115" t="n">
        <x:f>POWER(1-$H$5,(A107-A106)/$H$8)</x:f>
        <x:v>0.9999450695435432</x:v>
      </x:c>
      <x:c r="Z107" s="115" t="n">
        <x:f>U107*Y107</x:f>
        <x:v>0.1047025758485202</x:v>
      </x:c>
      <x:c r="AA107" s="115" t="n">
        <x:f>V107*Y107</x:f>
        <x:v>0.10311956232223264</x:v>
      </x:c>
      <x:c r="AB107" s="115" t="n">
        <x:f>W107*Y107</x:f>
        <x:v>0.7743033251115412</x:v>
      </x:c>
      <x:c r="AC107" s="115" t="n">
        <x:f>X107*Y107</x:f>
        <x:v>0.05426076380257789</x:v>
      </x:c>
      <x:c r="AD107" s="115" t="n">
        <x:f>SUM(Z107:AC107)</x:f>
        <x:v>1.0363862270848718</x:v>
      </x:c>
      <x:c r="AE107" s="115" t="n">
        <x:f>MAX(AE106,AD107)</x:f>
        <x:v>1.0564793244987765</x:v>
      </x:c>
      <x:c r="AF107" s="114" t="n">
        <x:f>AD107/AE107-1</x:f>
        <x:v>-0.019018921570885805</x:v>
      </x:c>
      <x:c r="AG107" s="114" t="n">
        <x:f>AD107/AD106-1</x:f>
        <x:v>0.011350591898401152</x:v>
      </x:c>
      <x:c r="AH107" s="111" t="n">
        <x:f>IF(OR(T107="年末+季度",T107="季度+动态",T107="季度",T107="动态"),A107,AH106)</x:f>
        <x:v>43921</x:v>
      </x:c>
      <x:c r="AI107" s="117" t="n">
        <x:f>YEAR(A107)</x:f>
        <x:v>2020</x:v>
      </x:c>
      <x:c r="AJ107" s="117" t="n">
        <x:f>MONTH(A107)</x:f>
        <x:v>4</x:v>
      </x:c>
      <x:c r="AK107" s="50" t="n">
        <x:f>IF(MONTH(A107)&lt;&gt;MONTH(A108),1,0)</x:f>
        <x:v>0</x:v>
      </x:c>
      <x:c r="AL107" s="115" t="n">
        <x:f>IF(AK106,AD106,AL106)</x:f>
        <x:v>1.0194247769894766</x:v>
      </x:c>
      <x:c r="AM107" s="116" t="str">
        <x:f>IF(AK107,AD107/AL107-1,"")</x:f>
      </x:c>
      <x:c r="AN107" s="115" t="n">
        <x:f>IF(AI107&lt;&gt;AI106,AD107,MAX(AN106,AD107))</x:f>
        <x:v>1.0564793244987765</x:v>
      </x:c>
      <x:c r="AO107" s="116" t="n">
        <x:f>AD107/AN107-1</x:f>
        <x:v>-0.019018921570885805</x:v>
      </x:c>
      <x:c r="AP107" s="112" t="n">
        <x:f>IFERROR(SUM(Z107:AC107)/AD107,0)</x:f>
        <x:v>1</x:v>
      </x:c>
      <x:c r="AQ107" s="50" t="b">
        <x:f>AND(B107&gt;0,C107&gt;0,D107&gt;0,E107&gt;0)</x:f>
        <x:v>1</x:v>
      </x:c>
      <x:c r="AR107" s="118" t="n">
        <x:f>EDATE(AR106,1)</x:f>
        <x:v>45689</x:v>
      </x:c>
      <x:c r="AS107" t="str">
        <x:f>TEXT(AR107,"yyyy-mm")</x:f>
        <x:v>2025-02</x:v>
      </x:c>
      <x:c r="AT107" s="112" t="n">
        <x:f>IF(AR107&gt;DATE(YEAR($A$1660),MONTH($A$1660),1),"",SUMIFS($AD$46:$AD$1660,$AI$46:$AI$1660,YEAR(AR107),$AJ$46:$AJ$1660,MONTH(AR107),$AK$46:$AK$1660,1))</x:f>
        <x:v>1.3452088941090112</x:v>
      </x:c>
    </x:row>
    <x:row r="108">
      <x:c r="A108" s="111" t="n">
        <x:f>'净值底稿'!A66</x:f>
        <x:v>43929</x:v>
      </x:c>
      <x:c r="B108" s="113" t="n">
        <x:f>'净值底稿'!F66</x:f>
        <x:v>1.094829438875508</x:v>
      </x:c>
      <x:c r="C108" s="113" t="n">
        <x:f>'净值底稿'!O66</x:f>
        <x:v>1.0133243661717513</x:v>
      </x:c>
      <x:c r="D108" s="113" t="n">
        <x:f>'净值底稿'!P66</x:f>
        <x:v>1.4524</x:v>
      </x:c>
      <x:c r="E108" s="113" t="n">
        <x:f>'净值底稿'!Q66</x:f>
        <x:v>1.354</x:v>
      </x:c>
      <x:c r="F108" s="114" t="n">
        <x:f>IFERROR(B108/B107-1,0)</x:f>
        <x:v>0.0048142691369050805</x:v>
      </x:c>
      <x:c r="G108" s="114" t="n">
        <x:f>IFERROR(C108/C107-1,0)</x:f>
        <x:v>0.0014118102368605445</x:v>
      </x:c>
      <x:c r="H108" s="114" t="n">
        <x:f>IFERROR(D108/D107-1,0)</x:f>
        <x:v>0.002969408190042211</x:v>
      </x:c>
      <x:c r="I108" s="114" t="n">
        <x:f>IFERROR(E108/E107-1,0)</x:f>
        <x:v>-0.0030923280812840126</x:v>
      </x:c>
      <x:c r="J108" s="115" t="n">
        <x:f>Z107*(1+F108)</x:f>
        <x:v>0.1052066422279822</x:v>
      </x:c>
      <x:c r="K108" s="115" t="n">
        <x:f>AA107*(1+G108)</x:f>
        <x:v>0.10326514757593974</x:v>
      </x:c>
      <x:c r="L108" s="115" t="n">
        <x:f>AB107*(1+H108)</x:f>
        <x:v>0.7766025477467043</x:v>
      </x:c>
      <x:c r="M108" s="115" t="n">
        <x:f>AC107*(1+I108)</x:f>
        <x:v>0.05409297171895926</x:v>
      </x:c>
      <x:c r="N108" s="115" t="n">
        <x:f>SUM(J108:M108)</x:f>
        <x:v>1.0391673092695857</x:v>
      </x:c>
      <x:c r="O108" s="116" t="n">
        <x:f>IFERROR((J108+K108)/N108,0)</x:f>
        <x:v>0.20061426869793805</x:v>
      </x:c>
      <x:c r="P108" s="50" t="b">
        <x:f>AND(MONTH(A108)=12,OR(A109="",YEAR(A108)&lt;&gt;YEAR(A109)))</x:f>
        <x:v>0</x:v>
      </x:c>
      <x:c r="Q108" s="50" t="b">
        <x:f>AND(MOD(MONTH(A108),3)=0,OR(A109="",MONTH(A108)&lt;&gt;MONTH(A109)))</x:f>
        <x:v>0</x:v>
      </x:c>
      <x:c r="R108" s="50" t="b">
        <x:f>OR(O108&gt;$E$7,O108&lt;$E$6)</x:f>
        <x:v>0</x:v>
      </x:c>
      <x:c r="S108" s="50" t="b">
        <x:f>AND(OR(P108,Q108,R108),A108-AH107&gt;$E$8)</x:f>
        <x:v>0</x:v>
      </x:c>
      <x:c r="T108" s="50" t="str">
        <x:f>IF(NOT(OR(P108,Q108,R108)),"不调",IF(NOT(S108),"间隔规则跳过",IF(P108,"年末+季度",IF(AND(Q108,R108),"季度+动态",IF(Q108,"季度","动态")))))</x:f>
        <x:v>不调</x:v>
      </x:c>
      <x:c r="U108" s="115" t="n">
        <x:f>IF(OR(T108="年末+季度",T108="季度+动态"),N108*$E$5/2,IF(T108="季度",(J108+K108)/2,IF(T108="动态",N108*$E$5*IF(J108+K108=0,0.5,J108/(J108+K108)),J108)))</x:f>
        <x:v>0.1052066422279822</x:v>
      </x:c>
      <x:c r="V108" s="115" t="n">
        <x:f>IF(OR(T108="年末+季度",T108="季度+动态"),N108*$E$5/2,IF(T108="季度",(J108+K108)/2,IF(T108="动态",N108*$E$5*IF(J108+K108=0,0.5,K108/(J108+K108)),K108)))</x:f>
        <x:v>0.10326514757593974</x:v>
      </x:c>
      <x:c r="W108" s="115" t="n">
        <x:f>IF(OR(T108="年末+季度",T108="季度+动态",T108="动态"),N108*(1-$E$5)*IF(L108+M108=0,$B$7/($B$7+$B$8),L108/(L108+M108)),L108)</x:f>
        <x:v>0.7766025477467043</x:v>
      </x:c>
      <x:c r="X108" s="115" t="n">
        <x:f>IF(OR(T108="年末+季度",T108="季度+动态",T108="动态"),N108*(1-$E$5)*IF(L108+M108=0,$B$8/($B$7+$B$8),M108/(L108+M108)),M108)</x:f>
        <x:v>0.05409297171895926</x:v>
      </x:c>
      <x:c r="Y108" s="115" t="n">
        <x:f>POWER(1-$H$5,(A108-A107)/$H$8)</x:f>
        <x:v>0.9999862671029998</x:v>
      </x:c>
      <x:c r="Z108" s="115" t="n">
        <x:f>U108*Y108</x:f>
        <x:v>0.10520519743600075</x:v>
      </x:c>
      <x:c r="AA108" s="115" t="n">
        <x:f>V108*Y108</x:f>
        <x:v>0.10326372944630437</x:v>
      </x:c>
      <x:c r="AB108" s="115" t="n">
        <x:f>W108*Y108</x:f>
        <x:v>0.776591882743906</x:v>
      </x:c>
      <x:c r="AC108" s="115" t="n">
        <x:f>X108*Y108</x:f>
        <x:v>0.05409222886575021</x:v>
      </x:c>
      <x:c r="AD108" s="115" t="n">
        <x:f>SUM(Z108:AC108)</x:f>
        <x:v>1.0391530384919614</x:v>
      </x:c>
      <x:c r="AE108" s="115" t="n">
        <x:f>MAX(AE107,AD108)</x:f>
        <x:v>1.0564793244987765</x:v>
      </x:c>
      <x:c r="AF108" s="114" t="n">
        <x:f>AD108/AE108-1</x:f>
        <x:v>-0.016400023743990633</x:v>
      </x:c>
      <x:c r="AG108" s="114" t="n">
        <x:f>AD108/AD107-1</x:f>
        <x:v>0.0026696721114018995</x:v>
      </x:c>
      <x:c r="AH108" s="111" t="n">
        <x:f>IF(OR(T108="年末+季度",T108="季度+动态",T108="季度",T108="动态"),A108,AH107)</x:f>
        <x:v>43921</x:v>
      </x:c>
      <x:c r="AI108" s="117" t="n">
        <x:f>YEAR(A108)</x:f>
        <x:v>2020</x:v>
      </x:c>
      <x:c r="AJ108" s="117" t="n">
        <x:f>MONTH(A108)</x:f>
        <x:v>4</x:v>
      </x:c>
      <x:c r="AK108" s="50" t="n">
        <x:f>IF(MONTH(A108)&lt;&gt;MONTH(A109),1,0)</x:f>
        <x:v>0</x:v>
      </x:c>
      <x:c r="AL108" s="115" t="n">
        <x:f>IF(AK107,AD107,AL107)</x:f>
        <x:v>1.0194247769894766</x:v>
      </x:c>
      <x:c r="AM108" s="116" t="str">
        <x:f>IF(AK108,AD108/AL108-1,"")</x:f>
      </x:c>
      <x:c r="AN108" s="115" t="n">
        <x:f>IF(AI108&lt;&gt;AI107,AD108,MAX(AN107,AD108))</x:f>
        <x:v>1.0564793244987765</x:v>
      </x:c>
      <x:c r="AO108" s="116" t="n">
        <x:f>AD108/AN108-1</x:f>
        <x:v>-0.016400023743990633</x:v>
      </x:c>
      <x:c r="AP108" s="112" t="n">
        <x:f>IFERROR(SUM(Z108:AC108)/AD108,0)</x:f>
        <x:v>1</x:v>
      </x:c>
      <x:c r="AQ108" s="50" t="b">
        <x:f>AND(B108&gt;0,C108&gt;0,D108&gt;0,E108&gt;0)</x:f>
        <x:v>1</x:v>
      </x:c>
      <x:c r="AR108" s="118" t="n">
        <x:f>EDATE(AR107,1)</x:f>
        <x:v>45717</x:v>
      </x:c>
      <x:c r="AS108" t="str">
        <x:f>TEXT(AR108,"yyyy-mm")</x:f>
        <x:v>2025-03</x:v>
      </x:c>
      <x:c r="AT108" s="112" t="n">
        <x:f>IF(AR108&gt;DATE(YEAR($A$1660),MONTH($A$1660),1),"",SUMIFS($AD$46:$AD$1660,$AI$46:$AI$1660,YEAR(AR108),$AJ$46:$AJ$1660,MONTH(AR108),$AK$46:$AK$1660,1))</x:f>
        <x:v>1.347073307091384</x:v>
      </x:c>
    </x:row>
    <x:row r="109">
      <x:c r="A109" s="111" t="n">
        <x:f>'净值底稿'!A67</x:f>
        <x:v>43930</x:v>
      </x:c>
      <x:c r="B109" s="113" t="n">
        <x:f>'净值底稿'!F67</x:f>
        <x:v>1.0939687446726203</x:v>
      </x:c>
      <x:c r="C109" s="113" t="n">
        <x:f>'净值底稿'!O67</x:f>
        <x:v>1.0216002178839312</x:v>
      </x:c>
      <x:c r="D109" s="113" t="n">
        <x:f>'净值底稿'!P67</x:f>
        <x:v>1.4535</x:v>
      </x:c>
      <x:c r="E109" s="113" t="n">
        <x:f>'净值底稿'!Q67</x:f>
        <x:v>1.3544</x:v>
      </x:c>
      <x:c r="F109" s="114" t="n">
        <x:f>IFERROR(B109/B108-1,0)</x:f>
        <x:v>-0.0007861445557874047</x:v>
      </x:c>
      <x:c r="G109" s="114" t="n">
        <x:f>IFERROR(C109/C108-1,0)</x:f>
        <x:v>0.008167031197962249</x:v>
      </x:c>
      <x:c r="H109" s="114" t="n">
        <x:f>IFERROR(D109/D108-1,0)</x:f>
        <x:v>0.0007573671164968765</x:v>
      </x:c>
      <x:c r="I109" s="114" t="n">
        <x:f>IFERROR(E109/E108-1,0)</x:f>
        <x:v>0.00029542097488910457</x:v>
      </x:c>
      <x:c r="J109" s="115" t="n">
        <x:f>Z108*(1+F109)</x:f>
        <x:v>0.1051224909427959</x:v>
      </x:c>
      <x:c r="K109" s="115" t="n">
        <x:f>AA108*(1+G109)</x:f>
        <x:v>0.10410708754631026</x:v>
      </x:c>
      <x:c r="L109" s="115" t="n">
        <x:f>AB108*(1+H109)</x:f>
        <x:v>0.7771800478988347</x:v>
      </x:c>
      <x:c r="M109" s="115" t="n">
        <x:f>AC108*(1+I109)</x:f>
        <x:v>0.054108208844735654</x:v>
      </x:c>
      <x:c r="N109" s="115" t="n">
        <x:f>SUM(J109:M109)</x:f>
        <x:v>1.0405178352326765</x:v>
      </x:c>
      <x:c r="O109" s="116" t="n">
        <x:f>IFERROR((J109+K109)/N109,0)</x:f>
        <x:v>0.20108216448045707</x:v>
      </x:c>
      <x:c r="P109" s="50" t="b">
        <x:f>AND(MONTH(A109)=12,OR(A110="",YEAR(A109)&lt;&gt;YEAR(A110)))</x:f>
        <x:v>0</x:v>
      </x:c>
      <x:c r="Q109" s="50" t="b">
        <x:f>AND(MOD(MONTH(A109),3)=0,OR(A110="",MONTH(A109)&lt;&gt;MONTH(A110)))</x:f>
        <x:v>0</x:v>
      </x:c>
      <x:c r="R109" s="50" t="b">
        <x:f>OR(O109&gt;$E$7,O109&lt;$E$6)</x:f>
        <x:v>0</x:v>
      </x:c>
      <x:c r="S109" s="50" t="b">
        <x:f>AND(OR(P109,Q109,R109),A109-AH108&gt;$E$8)</x:f>
        <x:v>0</x:v>
      </x:c>
      <x:c r="T109" s="50" t="str">
        <x:f>IF(NOT(OR(P109,Q109,R109)),"不调",IF(NOT(S109),"间隔规则跳过",IF(P109,"年末+季度",IF(AND(Q109,R109),"季度+动态",IF(Q109,"季度","动态")))))</x:f>
        <x:v>不调</x:v>
      </x:c>
      <x:c r="U109" s="115" t="n">
        <x:f>IF(OR(T109="年末+季度",T109="季度+动态"),N109*$E$5/2,IF(T109="季度",(J109+K109)/2,IF(T109="动态",N109*$E$5*IF(J109+K109=0,0.5,J109/(J109+K109)),J109)))</x:f>
        <x:v>0.1051224909427959</x:v>
      </x:c>
      <x:c r="V109" s="115" t="n">
        <x:f>IF(OR(T109="年末+季度",T109="季度+动态"),N109*$E$5/2,IF(T109="季度",(J109+K109)/2,IF(T109="动态",N109*$E$5*IF(J109+K109=0,0.5,K109/(J109+K109)),K109)))</x:f>
        <x:v>0.10410708754631026</x:v>
      </x:c>
      <x:c r="W109" s="115" t="n">
        <x:f>IF(OR(T109="年末+季度",T109="季度+动态",T109="动态"),N109*(1-$E$5)*IF(L109+M109=0,$B$7/($B$7+$B$8),L109/(L109+M109)),L109)</x:f>
        <x:v>0.7771800478988347</x:v>
      </x:c>
      <x:c r="X109" s="115" t="n">
        <x:f>IF(OR(T109="年末+季度",T109="季度+动态",T109="动态"),N109*(1-$E$5)*IF(L109+M109=0,$B$8/($B$7+$B$8),M109/(L109+M109)),M109)</x:f>
        <x:v>0.054108208844735654</x:v>
      </x:c>
      <x:c r="Y109" s="115" t="n">
        <x:f>POWER(1-$H$5,(A109-A108)/$H$8)</x:f>
        <x:v>0.9999862671029998</x:v>
      </x:c>
      <x:c r="Z109" s="115" t="n">
        <x:f>U109*Y109</x:f>
        <x:v>0.10512104730645537</x:v>
      </x:c>
      <x:c r="AA109" s="115" t="n">
        <x:f>V109*Y109</x:f>
        <x:v>0.1041056578544</x:v>
      </x:c>
      <x:c r="AB109" s="115" t="n">
        <x:f>W109*Y109</x:f>
        <x:v>0.7771693749652863</x:v>
      </x:c>
      <x:c r="AC109" s="115" t="n">
        <x:f>X109*Y109</x:f>
        <x:v>0.05410746578227672</x:v>
      </x:c>
      <x:c r="AD109" s="115" t="n">
        <x:f>SUM(Z109:AC109)</x:f>
        <x:v>1.0405035459084184</x:v>
      </x:c>
      <x:c r="AE109" s="115" t="n">
        <x:f>MAX(AE108,AD109)</x:f>
        <x:v>1.0564793244987765</x:v>
      </x:c>
      <x:c r="AF109" s="114" t="n">
        <x:f>AD109/AE109-1</x:f>
        <x:v>-0.015121714377077322</x:v>
      </x:c>
      <x:c r="AG109" s="114" t="n">
        <x:f>AD109/AD108-1</x:f>
        <x:v>0.001299623218555812</x:v>
      </x:c>
      <x:c r="AH109" s="111" t="n">
        <x:f>IF(OR(T109="年末+季度",T109="季度+动态",T109="季度",T109="动态"),A109,AH108)</x:f>
        <x:v>43921</x:v>
      </x:c>
      <x:c r="AI109" s="117" t="n">
        <x:f>YEAR(A109)</x:f>
        <x:v>2020</x:v>
      </x:c>
      <x:c r="AJ109" s="117" t="n">
        <x:f>MONTH(A109)</x:f>
        <x:v>4</x:v>
      </x:c>
      <x:c r="AK109" s="50" t="n">
        <x:f>IF(MONTH(A109)&lt;&gt;MONTH(A110),1,0)</x:f>
        <x:v>0</x:v>
      </x:c>
      <x:c r="AL109" s="115" t="n">
        <x:f>IF(AK108,AD108,AL108)</x:f>
        <x:v>1.0194247769894766</x:v>
      </x:c>
      <x:c r="AM109" s="116" t="str">
        <x:f>IF(AK109,AD109/AL109-1,"")</x:f>
      </x:c>
      <x:c r="AN109" s="115" t="n">
        <x:f>IF(AI109&lt;&gt;AI108,AD109,MAX(AN108,AD109))</x:f>
        <x:v>1.0564793244987765</x:v>
      </x:c>
      <x:c r="AO109" s="116" t="n">
        <x:f>AD109/AN109-1</x:f>
        <x:v>-0.015121714377077322</x:v>
      </x:c>
      <x:c r="AP109" s="112" t="n">
        <x:f>IFERROR(SUM(Z109:AC109)/AD109,0)</x:f>
        <x:v>1</x:v>
      </x:c>
      <x:c r="AQ109" s="50" t="b">
        <x:f>AND(B109&gt;0,C109&gt;0,D109&gt;0,E109&gt;0)</x:f>
        <x:v>1</x:v>
      </x:c>
      <x:c r="AR109" s="118" t="n">
        <x:f>EDATE(AR108,1)</x:f>
        <x:v>45748</x:v>
      </x:c>
      <x:c r="AS109" t="str">
        <x:f>TEXT(AR109,"yyyy-mm")</x:f>
        <x:v>2025-04</x:v>
      </x:c>
      <x:c r="AT109" s="112" t="n">
        <x:f>IF(AR109&gt;DATE(YEAR($A$1660),MONTH($A$1660),1),"",SUMIFS($AD$46:$AD$1660,$AI$46:$AI$1660,YEAR(AR109),$AJ$46:$AJ$1660,MONTH(AR109),$AK$46:$AK$1660,1))</x:f>
        <x:v>1.3557047552698198</x:v>
      </x:c>
    </x:row>
    <x:row r="110">
      <x:c r="A110" s="111" t="n">
        <x:f>'净值底稿'!A68</x:f>
        <x:v>43931</x:v>
      </x:c>
      <x:c r="B110" s="113" t="n">
        <x:f>'净值底稿'!F68</x:f>
        <x:v>1.0677633780599196</x:v>
      </x:c>
      <x:c r="C110" s="113" t="n">
        <x:f>'净值底稿'!O68</x:f>
        <x:v>1.0015747765975946</x:v>
      </x:c>
      <x:c r="D110" s="113" t="n">
        <x:f>'净值底稿'!P68</x:f>
        <x:v>1.4531</x:v>
      </x:c>
      <x:c r="E110" s="113" t="n">
        <x:f>'净值底稿'!Q68</x:f>
        <x:v>1.3615</x:v>
      </x:c>
      <x:c r="F110" s="114" t="n">
        <x:f>IFERROR(B110/B109-1,0)</x:f>
        <x:v>-0.023954401567974237</x:v>
      </x:c>
      <x:c r="G110" s="114" t="n">
        <x:f>IFERROR(C110/C109-1,0)</x:f>
        <x:v>-0.019602033100399874</x:v>
      </x:c>
      <x:c r="H110" s="114" t="n">
        <x:f>IFERROR(D110/D109-1,0)</x:f>
        <x:v>-0.0002751977984175591</x:v>
      </x:c>
      <x:c r="I110" s="114" t="n">
        <x:f>IFERROR(E110/E109-1,0)</x:f>
        <x:v>0.005242173656231364</x:v>
      </x:c>
      <x:c r="J110" s="115" t="n">
        <x:f>Z109*(1+F110)</x:f>
        <x:v>0.10260293552603052</x:v>
      </x:c>
      <x:c r="K110" s="115" t="n">
        <x:f>AA109*(1+G110)</x:f>
        <x:v>0.10206497530319915</x:v>
      </x:c>
      <x:c r="L110" s="115" t="n">
        <x:f>AB109*(1+H110)</x:f>
        <x:v>0.7769554996642982</x:v>
      </x:c>
      <x:c r="M110" s="115" t="n">
        <x:f>AC109*(1+I110)</x:f>
        <x:v>0.05439110651400601</x:v>
      </x:c>
      <x:c r="N110" s="115" t="n">
        <x:f>SUM(J110:M110)</x:f>
        <x:v>1.0360145170075339</x:v>
      </x:c>
      <x:c r="O110" s="116" t="n">
        <x:f>IFERROR((J110+K110)/N110,0)</x:f>
        <x:v>0.1975531302596036</x:v>
      </x:c>
      <x:c r="P110" s="50" t="b">
        <x:f>AND(MONTH(A110)=12,OR(A111="",YEAR(A110)&lt;&gt;YEAR(A111)))</x:f>
        <x:v>0</x:v>
      </x:c>
      <x:c r="Q110" s="50" t="b">
        <x:f>AND(MOD(MONTH(A110),3)=0,OR(A111="",MONTH(A110)&lt;&gt;MONTH(A111)))</x:f>
        <x:v>0</x:v>
      </x:c>
      <x:c r="R110" s="50" t="b">
        <x:f>OR(O110&gt;$E$7,O110&lt;$E$6)</x:f>
        <x:v>0</x:v>
      </x:c>
      <x:c r="S110" s="50" t="b">
        <x:f>AND(OR(P110,Q110,R110),A110-AH109&gt;$E$8)</x:f>
        <x:v>0</x:v>
      </x:c>
      <x:c r="T110" s="50" t="str">
        <x:f>IF(NOT(OR(P110,Q110,R110)),"不调",IF(NOT(S110),"间隔规则跳过",IF(P110,"年末+季度",IF(AND(Q110,R110),"季度+动态",IF(Q110,"季度","动态")))))</x:f>
        <x:v>不调</x:v>
      </x:c>
      <x:c r="U110" s="115" t="n">
        <x:f>IF(OR(T110="年末+季度",T110="季度+动态"),N110*$E$5/2,IF(T110="季度",(J110+K110)/2,IF(T110="动态",N110*$E$5*IF(J110+K110=0,0.5,J110/(J110+K110)),J110)))</x:f>
        <x:v>0.10260293552603052</x:v>
      </x:c>
      <x:c r="V110" s="115" t="n">
        <x:f>IF(OR(T110="年末+季度",T110="季度+动态"),N110*$E$5/2,IF(T110="季度",(J110+K110)/2,IF(T110="动态",N110*$E$5*IF(J110+K110=0,0.5,K110/(J110+K110)),K110)))</x:f>
        <x:v>0.10206497530319915</x:v>
      </x:c>
      <x:c r="W110" s="115" t="n">
        <x:f>IF(OR(T110="年末+季度",T110="季度+动态",T110="动态"),N110*(1-$E$5)*IF(L110+M110=0,$B$7/($B$7+$B$8),L110/(L110+M110)),L110)</x:f>
        <x:v>0.7769554996642982</x:v>
      </x:c>
      <x:c r="X110" s="115" t="n">
        <x:f>IF(OR(T110="年末+季度",T110="季度+动态",T110="动态"),N110*(1-$E$5)*IF(L110+M110=0,$B$8/($B$7+$B$8),M110/(L110+M110)),M110)</x:f>
        <x:v>0.05439110651400601</x:v>
      </x:c>
      <x:c r="Y110" s="115" t="n">
        <x:f>POWER(1-$H$5,(A110-A109)/$H$8)</x:f>
        <x:v>0.9999862671029998</x:v>
      </x:c>
      <x:c r="Z110" s="115" t="n">
        <x:f>U110*Y110</x:f>
        <x:v>0.10260152649048501</x:v>
      </x:c>
      <x:c r="AA110" s="115" t="n">
        <x:f>V110*Y110</x:f>
        <x:v>0.10206357365540598</x:v>
      </x:c>
      <x:c r="AB110" s="115" t="n">
        <x:f>W110*Y110</x:f>
        <x:v>0.7769448298144476</x:v>
      </x:c>
      <x:c r="AC110" s="115" t="n">
        <x:f>X110*Y110</x:f>
        <x:v>0.05439035956654253</x:v>
      </x:c>
      <x:c r="AD110" s="115" t="n">
        <x:f>SUM(Z110:AC110)</x:f>
        <x:v>1.0360002895268812</x:v>
      </x:c>
      <x:c r="AE110" s="115" t="n">
        <x:f>MAX(AE109,AD110)</x:f>
        <x:v>1.0564793244987765</x:v>
      </x:c>
      <x:c r="AF110" s="114" t="n">
        <x:f>AD110/AE110-1</x:f>
        <x:v>-0.019384226929013648</x:v>
      </x:c>
      <x:c r="AG110" s="114" t="n">
        <x:f>AD110/AD109-1</x:f>
        <x:v>-0.004327958707344592</x:v>
      </x:c>
      <x:c r="AH110" s="111" t="n">
        <x:f>IF(OR(T110="年末+季度",T110="季度+动态",T110="季度",T110="动态"),A110,AH109)</x:f>
        <x:v>43921</x:v>
      </x:c>
      <x:c r="AI110" s="117" t="n">
        <x:f>YEAR(A110)</x:f>
        <x:v>2020</x:v>
      </x:c>
      <x:c r="AJ110" s="117" t="n">
        <x:f>MONTH(A110)</x:f>
        <x:v>4</x:v>
      </x:c>
      <x:c r="AK110" s="50" t="n">
        <x:f>IF(MONTH(A110)&lt;&gt;MONTH(A111),1,0)</x:f>
        <x:v>0</x:v>
      </x:c>
      <x:c r="AL110" s="115" t="n">
        <x:f>IF(AK109,AD109,AL109)</x:f>
        <x:v>1.0194247769894766</x:v>
      </x:c>
      <x:c r="AM110" s="116" t="str">
        <x:f>IF(AK110,AD110/AL110-1,"")</x:f>
      </x:c>
      <x:c r="AN110" s="115" t="n">
        <x:f>IF(AI110&lt;&gt;AI109,AD110,MAX(AN109,AD110))</x:f>
        <x:v>1.0564793244987765</x:v>
      </x:c>
      <x:c r="AO110" s="116" t="n">
        <x:f>AD110/AN110-1</x:f>
        <x:v>-0.019384226929013648</x:v>
      </x:c>
      <x:c r="AP110" s="112" t="n">
        <x:f>IFERROR(SUM(Z110:AC110)/AD110,0)</x:f>
        <x:v>1</x:v>
      </x:c>
      <x:c r="AQ110" s="50" t="b">
        <x:f>AND(B110&gt;0,C110&gt;0,D110&gt;0,E110&gt;0)</x:f>
        <x:v>1</x:v>
      </x:c>
      <x:c r="AR110" s="118" t="n">
        <x:f>EDATE(AR109,1)</x:f>
        <x:v>45778</x:v>
      </x:c>
      <x:c r="AS110" t="str">
        <x:f>TEXT(AR110,"yyyy-mm")</x:f>
        <x:v>2025-05</x:v>
      </x:c>
      <x:c r="AT110" s="112" t="n">
        <x:f>IF(AR110&gt;DATE(YEAR($A$1660),MONTH($A$1660),1),"",SUMIFS($AD$46:$AD$1660,$AI$46:$AI$1660,YEAR(AR110),$AJ$46:$AJ$1660,MONTH(AR110),$AK$46:$AK$1660,1))</x:f>
        <x:v>1.3558753195839646</x:v>
      </x:c>
    </x:row>
    <x:row r="111">
      <x:c r="A111" s="111" t="n">
        <x:f>'净值底稿'!A69</x:f>
        <x:v>43934</x:v>
      </x:c>
      <x:c r="B111" s="113" t="n">
        <x:f>'净值底稿'!F69</x:f>
        <x:v>1.0504459597347515</x:v>
      </x:c>
      <x:c r="C111" s="113" t="n">
        <x:f>'净值底稿'!O69</x:f>
        <x:v>0.9939092452033457</x:v>
      </x:c>
      <x:c r="D111" s="113" t="n">
        <x:f>'净值底稿'!P69</x:f>
        <x:v>1.4528</x:v>
      </x:c>
      <x:c r="E111" s="113" t="n">
        <x:f>'净值底稿'!Q69</x:f>
        <x:v>1.3607</x:v>
      </x:c>
      <x:c r="F111" s="114" t="n">
        <x:f>IFERROR(B111/B110-1,0)</x:f>
        <x:v>-0.01621840445271039</x:v>
      </x:c>
      <x:c r="G111" s="114" t="n">
        <x:f>IFERROR(C111/C110-1,0)</x:f>
        <x:v>-0.007653478874826702</x:v>
      </x:c>
      <x:c r="H111" s="114" t="n">
        <x:f>IFERROR(D111/D110-1,0)</x:f>
        <x:v>-0.00020645516481998527</x:v>
      </x:c>
      <x:c r="I111" s="114" t="n">
        <x:f>IFERROR(E111/E110-1,0)</x:f>
        <x:v>-0.0005875872199778698</x:v>
      </x:c>
      <x:c r="J111" s="115" t="n">
        <x:f>Z110*(1+F111)</x:f>
        <x:v>0.10093749343639685</x:v>
      </x:c>
      <x:c r="K111" s="115" t="n">
        <x:f>AA110*(1+G111)</x:f>
        <x:v>0.10128243225054502</x:v>
      </x:c>
      <x:c r="L111" s="115" t="n">
        <x:f>AB110*(1+H111)</x:f>
        <x:v>0.7767844255415521</x:v>
      </x:c>
      <x:c r="M111" s="115" t="n">
        <x:f>AC110*(1+I111)</x:f>
        <x:v>0.05435840048637123</x:v>
      </x:c>
      <x:c r="N111" s="115" t="n">
        <x:f>SUM(J111:M111)</x:f>
        <x:v>1.0333627517148654</x:v>
      </x:c>
      <x:c r="O111" s="116" t="n">
        <x:f>IFERROR((J111+K111)/N111,0)</x:f>
        <x:v>0.1956911310683087</x:v>
      </x:c>
      <x:c r="P111" s="50" t="b">
        <x:f>AND(MONTH(A111)=12,OR(A112="",YEAR(A111)&lt;&gt;YEAR(A112)))</x:f>
        <x:v>0</x:v>
      </x:c>
      <x:c r="Q111" s="50" t="b">
        <x:f>AND(MOD(MONTH(A111),3)=0,OR(A112="",MONTH(A111)&lt;&gt;MONTH(A112)))</x:f>
        <x:v>0</x:v>
      </x:c>
      <x:c r="R111" s="50" t="b">
        <x:f>OR(O111&gt;$E$7,O111&lt;$E$6)</x:f>
        <x:v>0</x:v>
      </x:c>
      <x:c r="S111" s="50" t="b">
        <x:f>AND(OR(P111,Q111,R111),A111-AH110&gt;$E$8)</x:f>
        <x:v>0</x:v>
      </x:c>
      <x:c r="T111" s="50" t="str">
        <x:f>IF(NOT(OR(P111,Q111,R111)),"不调",IF(NOT(S111),"间隔规则跳过",IF(P111,"年末+季度",IF(AND(Q111,R111),"季度+动态",IF(Q111,"季度","动态")))))</x:f>
        <x:v>不调</x:v>
      </x:c>
      <x:c r="U111" s="115" t="n">
        <x:f>IF(OR(T111="年末+季度",T111="季度+动态"),N111*$E$5/2,IF(T111="季度",(J111+K111)/2,IF(T111="动态",N111*$E$5*IF(J111+K111=0,0.5,J111/(J111+K111)),J111)))</x:f>
        <x:v>0.10093749343639685</x:v>
      </x:c>
      <x:c r="V111" s="115" t="n">
        <x:f>IF(OR(T111="年末+季度",T111="季度+动态"),N111*$E$5/2,IF(T111="季度",(J111+K111)/2,IF(T111="动态",N111*$E$5*IF(J111+K111=0,0.5,K111/(J111+K111)),K111)))</x:f>
        <x:v>0.10128243225054502</x:v>
      </x:c>
      <x:c r="W111" s="115" t="n">
        <x:f>IF(OR(T111="年末+季度",T111="季度+动态",T111="动态"),N111*(1-$E$5)*IF(L111+M111=0,$B$7/($B$7+$B$8),L111/(L111+M111)),L111)</x:f>
        <x:v>0.7767844255415521</x:v>
      </x:c>
      <x:c r="X111" s="115" t="n">
        <x:f>IF(OR(T111="年末+季度",T111="季度+动态",T111="动态"),N111*(1-$E$5)*IF(L111+M111=0,$B$8/($B$7+$B$8),M111/(L111+M111)),M111)</x:f>
        <x:v>0.05435840048637123</x:v>
      </x:c>
      <x:c r="Y111" s="115" t="n">
        <x:f>POWER(1-$H$5,(A111-A110)/$H$8)</x:f>
        <x:v>0.9999588018747739</x:v>
      </x:c>
      <x:c r="Z111" s="115" t="n">
        <x:f>U111*Y111</x:f>
        <x:v>0.10093333500090225</x:v>
      </x:c>
      <x:c r="AA111" s="115" t="n">
        <x:f>V111*Y111</x:f>
        <x:v>0.10127825960421796</x:v>
      </x:c>
      <x:c r="AB111" s="115" t="n">
        <x:f>W111*Y111</x:f>
        <x:v>0.776752423479515</x:v>
      </x:c>
      <x:c r="AC111" s="115" t="n">
        <x:f>X111*Y111</x:f>
        <x:v>0.0543561610221809</x:v>
      </x:c>
      <x:c r="AD111" s="115" t="n">
        <x:f>SUM(Z111:AC111)</x:f>
        <x:v>1.0333201791068163</x:v>
      </x:c>
      <x:c r="AE111" s="115" t="n">
        <x:f>MAX(AE110,AD111)</x:f>
        <x:v>1.0564793244987765</x:v>
      </x:c>
      <x:c r="AF111" s="114" t="n">
        <x:f>AD111/AE111-1</x:f>
        <x:v>-0.02192105879871098</x:v>
      </x:c>
      <x:c r="AG111" s="114" t="n">
        <x:f>AD111/AD110-1</x:f>
        <x:v>-0.0025869784469739754</x:v>
      </x:c>
      <x:c r="AH111" s="111" t="n">
        <x:f>IF(OR(T111="年末+季度",T111="季度+动态",T111="季度",T111="动态"),A111,AH110)</x:f>
        <x:v>43921</x:v>
      </x:c>
      <x:c r="AI111" s="117" t="n">
        <x:f>YEAR(A111)</x:f>
        <x:v>2020</x:v>
      </x:c>
      <x:c r="AJ111" s="117" t="n">
        <x:f>MONTH(A111)</x:f>
        <x:v>4</x:v>
      </x:c>
      <x:c r="AK111" s="50" t="n">
        <x:f>IF(MONTH(A111)&lt;&gt;MONTH(A112),1,0)</x:f>
        <x:v>0</x:v>
      </x:c>
      <x:c r="AL111" s="115" t="n">
        <x:f>IF(AK110,AD110,AL110)</x:f>
        <x:v>1.0194247769894766</x:v>
      </x:c>
      <x:c r="AM111" s="116" t="str">
        <x:f>IF(AK111,AD111/AL111-1,"")</x:f>
      </x:c>
      <x:c r="AN111" s="115" t="n">
        <x:f>IF(AI111&lt;&gt;AI110,AD111,MAX(AN110,AD111))</x:f>
        <x:v>1.0564793244987765</x:v>
      </x:c>
      <x:c r="AO111" s="116" t="n">
        <x:f>AD111/AN111-1</x:f>
        <x:v>-0.02192105879871098</x:v>
      </x:c>
      <x:c r="AP111" s="112" t="n">
        <x:f>IFERROR(SUM(Z111:AC111)/AD111,0)</x:f>
        <x:v>1</x:v>
      </x:c>
      <x:c r="AQ111" s="50" t="b">
        <x:f>AND(B111&gt;0,C111&gt;0,D111&gt;0,E111&gt;0)</x:f>
        <x:v>1</x:v>
      </x:c>
      <x:c r="AR111" s="118" t="n">
        <x:f>EDATE(AR110,1)</x:f>
        <x:v>45809</x:v>
      </x:c>
      <x:c r="AS111" t="str">
        <x:f>TEXT(AR111,"yyyy-mm")</x:f>
        <x:v>2025-06</x:v>
      </x:c>
      <x:c r="AT111" s="112" t="n">
        <x:f>IF(AR111&gt;DATE(YEAR($A$1660),MONTH($A$1660),1),"",SUMIFS($AD$46:$AD$1660,$AI$46:$AI$1660,YEAR(AR111),$AJ$46:$AJ$1660,MONTH(AR111),$AK$46:$AK$1660,1))</x:f>
        <x:v>1.3874133545356693</x:v>
      </x:c>
    </x:row>
    <x:row r="112">
      <x:c r="A112" s="111" t="n">
        <x:f>'净值底稿'!A70</x:f>
        <x:v>43935</x:v>
      </x:c>
      <x:c r="B112" s="113" t="n">
        <x:f>'净值底稿'!F70</x:f>
        <x:v>1.079454344538424</x:v>
      </x:c>
      <x:c r="C112" s="113" t="n">
        <x:f>'净值底稿'!O70</x:f>
        <x:v>1.0129659579772279</x:v>
      </x:c>
      <x:c r="D112" s="113" t="n">
        <x:f>'净值底稿'!P70</x:f>
        <x:v>1.4534</x:v>
      </x:c>
      <x:c r="E112" s="113" t="n">
        <x:f>'净值底稿'!Q70</x:f>
        <x:v>1.3788</x:v>
      </x:c>
      <x:c r="F112" s="114" t="n">
        <x:f>IFERROR(B112/B111-1,0)</x:f>
        <x:v>0.027615304276097374</x:v>
      </x:c>
      <x:c r="G112" s="114" t="n">
        <x:f>IFERROR(C112/C111-1,0)</x:f>
        <x:v>0.019173493823355425</x:v>
      </x:c>
      <x:c r="H112" s="114" t="n">
        <x:f>IFERROR(D112/D111-1,0)</x:f>
        <x:v>0.0004129955947136388</x:v>
      </x:c>
      <x:c r="I112" s="114" t="n">
        <x:f>IFERROR(E112/E111-1,0)</x:f>
        <x:v>0.013301976923642211</x:v>
      </x:c>
      <x:c r="J112" s="115" t="n">
        <x:f>Z111*(1+F112)</x:f>
        <x:v>0.10372063975855343</x:v>
      </x:c>
      <x:c r="K112" s="115" t="n">
        <x:f>AA111*(1+G112)</x:f>
        <x:v>0.10322011768917962</x:v>
      </x:c>
      <x:c r="L112" s="115" t="n">
        <x:f>AB111*(1+H112)</x:f>
        <x:v>0.7770732188085951</x:v>
      </x:c>
      <x:c r="M112" s="115" t="n">
        <x:f>AC111*(1+I112)</x:f>
        <x:v>0.055079205421755734</x:v>
      </x:c>
      <x:c r="N112" s="115" t="n">
        <x:f>SUM(J112:M112)</x:f>
        <x:v>1.039093181678084</x:v>
      </x:c>
      <x:c r="O112" s="116" t="n">
        <x:f>IFERROR((J112+K112)/N112,0)</x:f>
        <x:v>0.19915514902478137</x:v>
      </x:c>
      <x:c r="P112" s="50" t="b">
        <x:f>AND(MONTH(A112)=12,OR(A113="",YEAR(A112)&lt;&gt;YEAR(A113)))</x:f>
        <x:v>0</x:v>
      </x:c>
      <x:c r="Q112" s="50" t="b">
        <x:f>AND(MOD(MONTH(A112),3)=0,OR(A113="",MONTH(A112)&lt;&gt;MONTH(A113)))</x:f>
        <x:v>0</x:v>
      </x:c>
      <x:c r="R112" s="50" t="b">
        <x:f>OR(O112&gt;$E$7,O112&lt;$E$6)</x:f>
        <x:v>0</x:v>
      </x:c>
      <x:c r="S112" s="50" t="b">
        <x:f>AND(OR(P112,Q112,R112),A112-AH111&gt;$E$8)</x:f>
        <x:v>0</x:v>
      </x:c>
      <x:c r="T112" s="50" t="str">
        <x:f>IF(NOT(OR(P112,Q112,R112)),"不调",IF(NOT(S112),"间隔规则跳过",IF(P112,"年末+季度",IF(AND(Q112,R112),"季度+动态",IF(Q112,"季度","动态")))))</x:f>
        <x:v>不调</x:v>
      </x:c>
      <x:c r="U112" s="115" t="n">
        <x:f>IF(OR(T112="年末+季度",T112="季度+动态"),N112*$E$5/2,IF(T112="季度",(J112+K112)/2,IF(T112="动态",N112*$E$5*IF(J112+K112=0,0.5,J112/(J112+K112)),J112)))</x:f>
        <x:v>0.10372063975855343</x:v>
      </x:c>
      <x:c r="V112" s="115" t="n">
        <x:f>IF(OR(T112="年末+季度",T112="季度+动态"),N112*$E$5/2,IF(T112="季度",(J112+K112)/2,IF(T112="动态",N112*$E$5*IF(J112+K112=0,0.5,K112/(J112+K112)),K112)))</x:f>
        <x:v>0.10322011768917962</x:v>
      </x:c>
      <x:c r="W112" s="115" t="n">
        <x:f>IF(OR(T112="年末+季度",T112="季度+动态",T112="动态"),N112*(1-$E$5)*IF(L112+M112=0,$B$7/($B$7+$B$8),L112/(L112+M112)),L112)</x:f>
        <x:v>0.7770732188085951</x:v>
      </x:c>
      <x:c r="X112" s="115" t="n">
        <x:f>IF(OR(T112="年末+季度",T112="季度+动态",T112="动态"),N112*(1-$E$5)*IF(L112+M112=0,$B$8/($B$7+$B$8),M112/(L112+M112)),M112)</x:f>
        <x:v>0.055079205421755734</x:v>
      </x:c>
      <x:c r="Y112" s="115" t="n">
        <x:f>POWER(1-$H$5,(A112-A111)/$H$8)</x:f>
        <x:v>0.9999862671029998</x:v>
      </x:c>
      <x:c r="Z112" s="115" t="n">
        <x:f>U112*Y112</x:f>
        <x:v>0.10371921537369083</x:v>
      </x:c>
      <x:c r="AA112" s="115" t="n">
        <x:f>V112*Y112</x:f>
        <x:v>0.10321870017793504</x:v>
      </x:c>
      <x:c r="AB112" s="115" t="n">
        <x:f>W112*Y112</x:f>
        <x:v>0.7770625473421195</x:v>
      </x:c>
      <x:c r="AC112" s="115" t="n">
        <x:f>X112*Y112</x:f>
        <x:v>0.05507844902470082</x:v>
      </x:c>
      <x:c r="AD112" s="115" t="n">
        <x:f>SUM(Z112:AC112)</x:f>
        <x:v>1.0390789119184463</x:v>
      </x:c>
      <x:c r="AE112" s="115" t="n">
        <x:f>MAX(AE111,AD112)</x:f>
        <x:v>1.0564793244987765</x:v>
      </x:c>
      <x:c r="AF112" s="114" t="n">
        <x:f>AD112/AE112-1</x:f>
        <x:v>-0.016470187515108647</x:v>
      </x:c>
      <x:c r="AG112" s="114" t="n">
        <x:f>AD112/AD111-1</x:f>
        <x:v>0.005573038181261314</x:v>
      </x:c>
      <x:c r="AH112" s="111" t="n">
        <x:f>IF(OR(T112="年末+季度",T112="季度+动态",T112="季度",T112="动态"),A112,AH111)</x:f>
        <x:v>43921</x:v>
      </x:c>
      <x:c r="AI112" s="117" t="n">
        <x:f>YEAR(A112)</x:f>
        <x:v>2020</x:v>
      </x:c>
      <x:c r="AJ112" s="117" t="n">
        <x:f>MONTH(A112)</x:f>
        <x:v>4</x:v>
      </x:c>
      <x:c r="AK112" s="50" t="n">
        <x:f>IF(MONTH(A112)&lt;&gt;MONTH(A113),1,0)</x:f>
        <x:v>0</x:v>
      </x:c>
      <x:c r="AL112" s="115" t="n">
        <x:f>IF(AK111,AD111,AL111)</x:f>
        <x:v>1.0194247769894766</x:v>
      </x:c>
      <x:c r="AM112" s="116" t="str">
        <x:f>IF(AK112,AD112/AL112-1,"")</x:f>
      </x:c>
      <x:c r="AN112" s="115" t="n">
        <x:f>IF(AI112&lt;&gt;AI111,AD112,MAX(AN111,AD112))</x:f>
        <x:v>1.0564793244987765</x:v>
      </x:c>
      <x:c r="AO112" s="116" t="n">
        <x:f>AD112/AN112-1</x:f>
        <x:v>-0.016470187515108647</x:v>
      </x:c>
      <x:c r="AP112" s="112" t="n">
        <x:f>IFERROR(SUM(Z112:AC112)/AD112,0)</x:f>
        <x:v>1</x:v>
      </x:c>
      <x:c r="AQ112" s="50" t="b">
        <x:f>AND(B112&gt;0,C112&gt;0,D112&gt;0,E112&gt;0)</x:f>
        <x:v>1</x:v>
      </x:c>
      <x:c r="AR112" s="118" t="n">
        <x:f>EDATE(AR111,1)</x:f>
        <x:v>45839</x:v>
      </x:c>
      <x:c r="AS112" t="str">
        <x:f>TEXT(AR112,"yyyy-mm")</x:f>
        <x:v>2025-07</x:v>
      </x:c>
      <x:c r="AT112" s="112" t="n">
        <x:f>IF(AR112&gt;DATE(YEAR($A$1660),MONTH($A$1660),1),"",SUMIFS($AD$46:$AD$1660,$AI$46:$AI$1660,YEAR(AR112),$AJ$46:$AJ$1660,MONTH(AR112),$AK$46:$AK$1660,1))</x:f>
        <x:v>1.4230211272373468</x:v>
      </x:c>
    </x:row>
    <x:row r="113">
      <x:c r="A113" s="111" t="n">
        <x:f>'净值底稿'!A71</x:f>
        <x:v>43936</x:v>
      </x:c>
      <x:c r="B113" s="113" t="n">
        <x:f>'净值底稿'!F71</x:f>
        <x:v>1.0827926596025692</x:v>
      </x:c>
      <x:c r="C113" s="113" t="n">
        <x:f>'净值底稿'!O71</x:f>
        <x:v>1.0069975657187946</x:v>
      </x:c>
      <x:c r="D113" s="113" t="n">
        <x:f>'净值底稿'!P71</x:f>
        <x:v>1.4546</x:v>
      </x:c>
      <x:c r="E113" s="113" t="n">
        <x:f>'净值底稿'!Q71</x:f>
        <x:v>1.369</x:v>
      </x:c>
      <x:c r="F113" s="114" t="n">
        <x:f>IFERROR(B113/B112-1,0)</x:f>
        <x:v>0.0030925949587732315</x:v>
      </x:c>
      <x:c r="G113" s="114" t="n">
        <x:f>IFERROR(C113/C112-1,0)</x:f>
        <x:v>-0.005891996874555772</x:v>
      </x:c>
      <x:c r="H113" s="114" t="n">
        <x:f>IFERROR(D113/D112-1,0)</x:f>
        <x:v>0.0008256501995320686</x:v>
      </x:c>
      <x:c r="I113" s="114" t="n">
        <x:f>IFERROR(E113/E112-1,0)</x:f>
        <x:v>-0.007107629823034589</x:v>
      </x:c>
      <x:c r="J113" s="115" t="n">
        <x:f>Z112*(1+F113)</x:f>
        <x:v>0.10403997689628343</x:v>
      </x:c>
      <x:c r="K113" s="115" t="n">
        <x:f>AA112*(1+G113)</x:f>
        <x:v>0.10261053591909093</x:v>
      </x:c>
      <x:c r="L113" s="115" t="n">
        <x:f>AB112*(1+H113)</x:f>
        <x:v>0.7777041291893815</x:v>
      </x:c>
      <x:c r="M113" s="115" t="n">
        <x:f>AC112*(1+I113)</x:f>
        <x:v>0.054686971797806364</x:v>
      </x:c>
      <x:c r="N113" s="115" t="n">
        <x:f>SUM(J113:M113)</x:f>
        <x:v>1.0390416138025622</x:v>
      </x:c>
      <x:c r="O113" s="116" t="n">
        <x:f>IFERROR((J113+K113)/N113,0)</x:f>
        <x:v>0.19888569434586853</x:v>
      </x:c>
      <x:c r="P113" s="50" t="b">
        <x:f>AND(MONTH(A113)=12,OR(A114="",YEAR(A113)&lt;&gt;YEAR(A114)))</x:f>
        <x:v>0</x:v>
      </x:c>
      <x:c r="Q113" s="50" t="b">
        <x:f>AND(MOD(MONTH(A113),3)=0,OR(A114="",MONTH(A113)&lt;&gt;MONTH(A114)))</x:f>
        <x:v>0</x:v>
      </x:c>
      <x:c r="R113" s="50" t="b">
        <x:f>OR(O113&gt;$E$7,O113&lt;$E$6)</x:f>
        <x:v>0</x:v>
      </x:c>
      <x:c r="S113" s="50" t="b">
        <x:f>AND(OR(P113,Q113,R113),A113-AH112&gt;$E$8)</x:f>
        <x:v>0</x:v>
      </x:c>
      <x:c r="T113" s="50" t="str">
        <x:f>IF(NOT(OR(P113,Q113,R113)),"不调",IF(NOT(S113),"间隔规则跳过",IF(P113,"年末+季度",IF(AND(Q113,R113),"季度+动态",IF(Q113,"季度","动态")))))</x:f>
        <x:v>不调</x:v>
      </x:c>
      <x:c r="U113" s="115" t="n">
        <x:f>IF(OR(T113="年末+季度",T113="季度+动态"),N113*$E$5/2,IF(T113="季度",(J113+K113)/2,IF(T113="动态",N113*$E$5*IF(J113+K113=0,0.5,J113/(J113+K113)),J113)))</x:f>
        <x:v>0.10403997689628343</x:v>
      </x:c>
      <x:c r="V113" s="115" t="n">
        <x:f>IF(OR(T113="年末+季度",T113="季度+动态"),N113*$E$5/2,IF(T113="季度",(J113+K113)/2,IF(T113="动态",N113*$E$5*IF(J113+K113=0,0.5,K113/(J113+K113)),K113)))</x:f>
        <x:v>0.10261053591909093</x:v>
      </x:c>
      <x:c r="W113" s="115" t="n">
        <x:f>IF(OR(T113="年末+季度",T113="季度+动态",T113="动态"),N113*(1-$E$5)*IF(L113+M113=0,$B$7/($B$7+$B$8),L113/(L113+M113)),L113)</x:f>
        <x:v>0.7777041291893815</x:v>
      </x:c>
      <x:c r="X113" s="115" t="n">
        <x:f>IF(OR(T113="年末+季度",T113="季度+动态",T113="动态"),N113*(1-$E$5)*IF(L113+M113=0,$B$8/($B$7+$B$8),M113/(L113+M113)),M113)</x:f>
        <x:v>0.054686971797806364</x:v>
      </x:c>
      <x:c r="Y113" s="115" t="n">
        <x:f>POWER(1-$H$5,(A113-A112)/$H$8)</x:f>
        <x:v>0.9999862671029998</x:v>
      </x:c>
      <x:c r="Z113" s="115" t="n">
        <x:f>U113*Y113</x:f>
        <x:v>0.1040385481259968</x:v>
      </x:c>
      <x:c r="AA113" s="115" t="n">
        <x:f>V113*Y113</x:f>
        <x:v>0.10260912677917002</x:v>
      </x:c>
      <x:c r="AB113" s="115" t="n">
        <x:f>W113*Y113</x:f>
        <x:v>0.7776934490586787</x:v>
      </x:c>
      <x:c r="AC113" s="115" t="n">
        <x:f>X113*Y113</x:f>
        <x:v>0.05468622078725541</x:v>
      </x:c>
      <x:c r="AD113" s="115" t="n">
        <x:f>SUM(Z113:AC113)</x:f>
        <x:v>1.039027344751101</x:v>
      </x:c>
      <x:c r="AE113" s="115" t="n">
        <x:f>MAX(AE112,AD113)</x:f>
        <x:v>1.0564793244987765</x:v>
      </x:c>
      <x:c r="AF113" s="114" t="n">
        <x:f>AD113/AE113-1</x:f>
        <x:v>-0.016518997904625632</x:v>
      </x:c>
      <x:c r="AG113" s="114" t="n">
        <x:f>AD113/AD112-1</x:f>
        <x:v>-0.00004962776816452852</x:v>
      </x:c>
      <x:c r="AH113" s="111" t="n">
        <x:f>IF(OR(T113="年末+季度",T113="季度+动态",T113="季度",T113="动态"),A113,AH112)</x:f>
        <x:v>43921</x:v>
      </x:c>
      <x:c r="AI113" s="117" t="n">
        <x:f>YEAR(A113)</x:f>
        <x:v>2020</x:v>
      </x:c>
      <x:c r="AJ113" s="117" t="n">
        <x:f>MONTH(A113)</x:f>
        <x:v>4</x:v>
      </x:c>
      <x:c r="AK113" s="50" t="n">
        <x:f>IF(MONTH(A113)&lt;&gt;MONTH(A114),1,0)</x:f>
        <x:v>0</x:v>
      </x:c>
      <x:c r="AL113" s="115" t="n">
        <x:f>IF(AK112,AD112,AL112)</x:f>
        <x:v>1.0194247769894766</x:v>
      </x:c>
      <x:c r="AM113" s="116" t="str">
        <x:f>IF(AK113,AD113/AL113-1,"")</x:f>
      </x:c>
      <x:c r="AN113" s="115" t="n">
        <x:f>IF(AI113&lt;&gt;AI112,AD113,MAX(AN112,AD113))</x:f>
        <x:v>1.0564793244987765</x:v>
      </x:c>
      <x:c r="AO113" s="116" t="n">
        <x:f>AD113/AN113-1</x:f>
        <x:v>-0.016518997904625632</x:v>
      </x:c>
      <x:c r="AP113" s="112" t="n">
        <x:f>IFERROR(SUM(Z113:AC113)/AD113,0)</x:f>
        <x:v>1</x:v>
      </x:c>
      <x:c r="AQ113" s="50" t="b">
        <x:f>AND(B113&gt;0,C113&gt;0,D113&gt;0,E113&gt;0)</x:f>
        <x:v>1</x:v>
      </x:c>
      <x:c r="AR113" s="118" t="n">
        <x:f>EDATE(AR112,1)</x:f>
        <x:v>45870</x:v>
      </x:c>
      <x:c r="AS113" t="str">
        <x:f>TEXT(AR113,"yyyy-mm")</x:f>
        <x:v>2025-08</x:v>
      </x:c>
      <x:c r="AT113" s="112" t="n">
        <x:f>IF(AR113&gt;DATE(YEAR($A$1660),MONTH($A$1660),1),"",SUMIFS($AD$46:$AD$1660,$AI$46:$AI$1660,YEAR(AR113),$AJ$46:$AJ$1660,MONTH(AR113),$AK$46:$AK$1660,1))</x:f>
        <x:v>1.4860645144507258</x:v>
      </x:c>
    </x:row>
    <x:row r="114">
      <x:c r="A114" s="111" t="n">
        <x:f>'净值底稿'!A72</x:f>
        <x:v>43937</x:v>
      </x:c>
      <x:c r="B114" s="113" t="n">
        <x:f>'净值底稿'!F72</x:f>
        <x:v>1.0911328321538</x:v>
      </x:c>
      <x:c r="C114" s="113" t="n">
        <x:f>'净值底稿'!O72</x:f>
        <x:v>1.012742770962219</x:v>
      </x:c>
      <x:c r="D114" s="113" t="n">
        <x:f>'净值底稿'!P72</x:f>
        <x:v>1.4563</x:v>
      </x:c>
      <x:c r="E114" s="113" t="n">
        <x:f>'净值底稿'!Q72</x:f>
        <x:v>1.3832</x:v>
      </x:c>
      <x:c r="F114" s="114" t="n">
        <x:f>IFERROR(B114/B113-1,0)</x:f>
        <x:v>0.007702464989273183</x:v>
      </x:c>
      <x:c r="G114" s="114" t="n">
        <x:f>IFERROR(C114/C113-1,0)</x:f>
        <x:v>0.005705282156589275</x:v>
      </x:c>
      <x:c r="H114" s="114" t="n">
        <x:f>IFERROR(D114/D113-1,0)</x:f>
        <x:v>0.0011687061735186077</x:v>
      </x:c>
      <x:c r="I114" s="114" t="n">
        <x:f>IFERROR(E114/E113-1,0)</x:f>
        <x:v>0.01037253469685906</x:v>
      </x:c>
      <x:c r="J114" s="115" t="n">
        <x:f>Z113*(1+F114)</x:f>
        <x:v>0.10483990140047211</x:v>
      </x:c>
      <x:c r="K114" s="115" t="n">
        <x:f>AA113*(1+G114)</x:f>
        <x:v>0.10319454079928642</x:v>
      </x:c>
      <x:c r="L114" s="115" t="n">
        <x:f>AB113*(1+H114)</x:f>
        <x:v>0.7786023441936986</x:v>
      </x:c>
      <x:c r="M114" s="115" t="n">
        <x:f>AC113*(1+I114)</x:f>
        <x:v>0.05525345550981131</x:v>
      </x:c>
      <x:c r="N114" s="115" t="n">
        <x:f>SUM(J114:M114)</x:f>
        <x:v>1.0418902419032685</x:v>
      </x:c>
      <x:c r="O114" s="116" t="n">
        <x:f>IFERROR((J114+K114)/N114,0)</x:f>
        <x:v>0.1996702088501496</x:v>
      </x:c>
      <x:c r="P114" s="50" t="b">
        <x:f>AND(MONTH(A114)=12,OR(A115="",YEAR(A114)&lt;&gt;YEAR(A115)))</x:f>
        <x:v>0</x:v>
      </x:c>
      <x:c r="Q114" s="50" t="b">
        <x:f>AND(MOD(MONTH(A114),3)=0,OR(A115="",MONTH(A114)&lt;&gt;MONTH(A115)))</x:f>
        <x:v>0</x:v>
      </x:c>
      <x:c r="R114" s="50" t="b">
        <x:f>OR(O114&gt;$E$7,O114&lt;$E$6)</x:f>
        <x:v>0</x:v>
      </x:c>
      <x:c r="S114" s="50" t="b">
        <x:f>AND(OR(P114,Q114,R114),A114-AH113&gt;$E$8)</x:f>
        <x:v>0</x:v>
      </x:c>
      <x:c r="T114" s="50" t="str">
        <x:f>IF(NOT(OR(P114,Q114,R114)),"不调",IF(NOT(S114),"间隔规则跳过",IF(P114,"年末+季度",IF(AND(Q114,R114),"季度+动态",IF(Q114,"季度","动态")))))</x:f>
        <x:v>不调</x:v>
      </x:c>
      <x:c r="U114" s="115" t="n">
        <x:f>IF(OR(T114="年末+季度",T114="季度+动态"),N114*$E$5/2,IF(T114="季度",(J114+K114)/2,IF(T114="动态",N114*$E$5*IF(J114+K114=0,0.5,J114/(J114+K114)),J114)))</x:f>
        <x:v>0.10483990140047211</x:v>
      </x:c>
      <x:c r="V114" s="115" t="n">
        <x:f>IF(OR(T114="年末+季度",T114="季度+动态"),N114*$E$5/2,IF(T114="季度",(J114+K114)/2,IF(T114="动态",N114*$E$5*IF(J114+K114=0,0.5,K114/(J114+K114)),K114)))</x:f>
        <x:v>0.10319454079928642</x:v>
      </x:c>
      <x:c r="W114" s="115" t="n">
        <x:f>IF(OR(T114="年末+季度",T114="季度+动态",T114="动态"),N114*(1-$E$5)*IF(L114+M114=0,$B$7/($B$7+$B$8),L114/(L114+M114)),L114)</x:f>
        <x:v>0.7786023441936986</x:v>
      </x:c>
      <x:c r="X114" s="115" t="n">
        <x:f>IF(OR(T114="年末+季度",T114="季度+动态",T114="动态"),N114*(1-$E$5)*IF(L114+M114=0,$B$8/($B$7+$B$8),M114/(L114+M114)),M114)</x:f>
        <x:v>0.05525345550981131</x:v>
      </x:c>
      <x:c r="Y114" s="115" t="n">
        <x:f>POWER(1-$H$5,(A114-A113)/$H$8)</x:f>
        <x:v>0.9999862671029998</x:v>
      </x:c>
      <x:c r="Z114" s="115" t="n">
        <x:f>U114*Y114</x:f>
        <x:v>0.10483846164490467</x:v>
      </x:c>
      <x:c r="AA114" s="115" t="n">
        <x:f>V114*Y114</x:f>
        <x:v>0.10319312363928664</x:v>
      </x:c>
      <x:c r="AB114" s="115" t="n">
        <x:f>W114*Y114</x:f>
        <x:v>0.7785916517279016</x:v>
      </x:c>
      <x:c r="AC114" s="115" t="n">
        <x:f>X114*Y114</x:f>
        <x:v>0.055252696719797885</x:v>
      </x:c>
      <x:c r="AD114" s="115" t="n">
        <x:f>SUM(Z114:AC114)</x:f>
        <x:v>1.0418759337318908</x:v>
      </x:c>
      <x:c r="AE114" s="115" t="n">
        <x:f>MAX(AE113,AD114)</x:f>
        <x:v>1.0564793244987765</x:v>
      </x:c>
      <x:c r="AF114" s="114" t="n">
        <x:f>AD114/AE114-1</x:f>
        <x:v>-0.01382269432846106</x:v>
      </x:c>
      <x:c r="AG114" s="114" t="n">
        <x:f>AD114/AD113-1</x:f>
        <x:v>0.002741591927469589</x:v>
      </x:c>
      <x:c r="AH114" s="111" t="n">
        <x:f>IF(OR(T114="年末+季度",T114="季度+动态",T114="季度",T114="动态"),A114,AH113)</x:f>
        <x:v>43921</x:v>
      </x:c>
      <x:c r="AI114" s="117" t="n">
        <x:f>YEAR(A114)</x:f>
        <x:v>2020</x:v>
      </x:c>
      <x:c r="AJ114" s="117" t="n">
        <x:f>MONTH(A114)</x:f>
        <x:v>4</x:v>
      </x:c>
      <x:c r="AK114" s="50" t="n">
        <x:f>IF(MONTH(A114)&lt;&gt;MONTH(A115),1,0)</x:f>
        <x:v>0</x:v>
      </x:c>
      <x:c r="AL114" s="115" t="n">
        <x:f>IF(AK113,AD113,AL113)</x:f>
        <x:v>1.0194247769894766</x:v>
      </x:c>
      <x:c r="AM114" s="116" t="str">
        <x:f>IF(AK114,AD114/AL114-1,"")</x:f>
      </x:c>
      <x:c r="AN114" s="115" t="n">
        <x:f>IF(AI114&lt;&gt;AI113,AD114,MAX(AN113,AD114))</x:f>
        <x:v>1.0564793244987765</x:v>
      </x:c>
      <x:c r="AO114" s="116" t="n">
        <x:f>AD114/AN114-1</x:f>
        <x:v>-0.01382269432846106</x:v>
      </x:c>
      <x:c r="AP114" s="112" t="n">
        <x:f>IFERROR(SUM(Z114:AC114)/AD114,0)</x:f>
        <x:v>1</x:v>
      </x:c>
      <x:c r="AQ114" s="50" t="b">
        <x:f>AND(B114&gt;0,C114&gt;0,D114&gt;0,E114&gt;0)</x:f>
        <x:v>1</x:v>
      </x:c>
      <x:c r="AR114" s="118" t="n">
        <x:f>EDATE(AR113,1)</x:f>
        <x:v>45901</x:v>
      </x:c>
      <x:c r="AS114" t="str">
        <x:f>TEXT(AR114,"yyyy-mm")</x:f>
        <x:v>2025-09</x:v>
      </x:c>
      <x:c r="AT114" s="112" t="n">
        <x:f>IF(AR114&gt;DATE(YEAR($A$1660),MONTH($A$1660),1),"",SUMIFS($AD$46:$AD$1660,$AI$46:$AI$1660,YEAR(AR114),$AJ$46:$AJ$1660,MONTH(AR114),$AK$46:$AK$1660,1))</x:f>
        <x:v>1.5147482043526224</x:v>
      </x:c>
    </x:row>
    <x:row r="115">
      <x:c r="A115" s="111" t="n">
        <x:f>'净值底稿'!A73</x:f>
        <x:v>43938</x:v>
      </x:c>
      <x:c r="B115" s="113" t="n">
        <x:f>'净值底稿'!F73</x:f>
        <x:v>1.102563738594572</x:v>
      </x:c>
      <x:c r="C115" s="113" t="n">
        <x:f>'净值底稿'!O73</x:f>
        <x:v>1.0152927868613104</x:v>
      </x:c>
      <x:c r="D115" s="113" t="n">
        <x:f>'净值底稿'!P73</x:f>
        <x:v>1.4557</x:v>
      </x:c>
      <x:c r="E115" s="113" t="n">
        <x:f>'净值底稿'!Q73</x:f>
        <x:v>1.3543</x:v>
      </x:c>
      <x:c r="F115" s="114" t="n">
        <x:f>IFERROR(B115/B114-1,0)</x:f>
        <x:v>0.010476182279482993</x:v>
      </x:c>
      <x:c r="G115" s="114" t="n">
        <x:f>IFERROR(C115/C114-1,0)</x:f>
        <x:v>0.002517930487589304</x:v>
      </x:c>
      <x:c r="H115" s="114" t="n">
        <x:f>IFERROR(D115/D114-1,0)</x:f>
        <x:v>-0.00041200302135546707</x:v>
      </x:c>
      <x:c r="I115" s="114" t="n">
        <x:f>IFERROR(E115/E114-1,0)</x:f>
        <x:v>-0.020893580104106357</x:v>
      </x:c>
      <x:c r="J115" s="115" t="n">
        <x:f>Z114*(1+F115)</x:f>
        <x:v>0.10593676847899727</x:v>
      </x:c>
      <x:c r="K115" s="115" t="n">
        <x:f>AA114*(1+G115)</x:f>
        <x:v>0.10345295675140757</x:v>
      </x:c>
      <x:c r="L115" s="115" t="n">
        <x:f>AB114*(1+H115)</x:f>
        <x:v>0.7782708696149875</x:v>
      </x:c>
      <x:c r="M115" s="115" t="n">
        <x:f>AC114*(1+I115)</x:f>
        <x:v>0.05409827007491489</x:v>
      </x:c>
      <x:c r="N115" s="115" t="n">
        <x:f>SUM(J115:M115)</x:f>
        <x:v>1.0417588649203071</x:v>
      </x:c>
      <x:c r="O115" s="116" t="n">
        <x:f>IFERROR((J115+K115)/N115,0)</x:f>
        <x:v>0.2009963459695856</x:v>
      </x:c>
      <x:c r="P115" s="50" t="b">
        <x:f>AND(MONTH(A115)=12,OR(A116="",YEAR(A115)&lt;&gt;YEAR(A116)))</x:f>
        <x:v>0</x:v>
      </x:c>
      <x:c r="Q115" s="50" t="b">
        <x:f>AND(MOD(MONTH(A115),3)=0,OR(A116="",MONTH(A115)&lt;&gt;MONTH(A116)))</x:f>
        <x:v>0</x:v>
      </x:c>
      <x:c r="R115" s="50" t="b">
        <x:f>OR(O115&gt;$E$7,O115&lt;$E$6)</x:f>
        <x:v>0</x:v>
      </x:c>
      <x:c r="S115" s="50" t="b">
        <x:f>AND(OR(P115,Q115,R115),A115-AH114&gt;$E$8)</x:f>
        <x:v>0</x:v>
      </x:c>
      <x:c r="T115" s="50" t="str">
        <x:f>IF(NOT(OR(P115,Q115,R115)),"不调",IF(NOT(S115),"间隔规则跳过",IF(P115,"年末+季度",IF(AND(Q115,R115),"季度+动态",IF(Q115,"季度","动态")))))</x:f>
        <x:v>不调</x:v>
      </x:c>
      <x:c r="U115" s="115" t="n">
        <x:f>IF(OR(T115="年末+季度",T115="季度+动态"),N115*$E$5/2,IF(T115="季度",(J115+K115)/2,IF(T115="动态",N115*$E$5*IF(J115+K115=0,0.5,J115/(J115+K115)),J115)))</x:f>
        <x:v>0.10593676847899727</x:v>
      </x:c>
      <x:c r="V115" s="115" t="n">
        <x:f>IF(OR(T115="年末+季度",T115="季度+动态"),N115*$E$5/2,IF(T115="季度",(J115+K115)/2,IF(T115="动态",N115*$E$5*IF(J115+K115=0,0.5,K115/(J115+K115)),K115)))</x:f>
        <x:v>0.10345295675140757</x:v>
      </x:c>
      <x:c r="W115" s="115" t="n">
        <x:f>IF(OR(T115="年末+季度",T115="季度+动态",T115="动态"),N115*(1-$E$5)*IF(L115+M115=0,$B$7/($B$7+$B$8),L115/(L115+M115)),L115)</x:f>
        <x:v>0.7782708696149875</x:v>
      </x:c>
      <x:c r="X115" s="115" t="n">
        <x:f>IF(OR(T115="年末+季度",T115="季度+动态",T115="动态"),N115*(1-$E$5)*IF(L115+M115=0,$B$8/($B$7+$B$8),M115/(L115+M115)),M115)</x:f>
        <x:v>0.05409827007491489</x:v>
      </x:c>
      <x:c r="Y115" s="115" t="n">
        <x:f>POWER(1-$H$5,(A115-A114)/$H$8)</x:f>
        <x:v>0.9999862671029998</x:v>
      </x:c>
      <x:c r="Z115" s="115" t="n">
        <x:f>U115*Y115</x:f>
        <x:v>0.10593531366026722</x:v>
      </x:c>
      <x:c r="AA115" s="115" t="n">
        <x:f>V115*Y115</x:f>
        <x:v>0.10345153604260814</x:v>
      </x:c>
      <x:c r="AB115" s="115" t="n">
        <x:f>W115*Y115</x:f>
        <x:v>0.7782601817012967</x:v>
      </x:c>
      <x:c r="AC115" s="115" t="n">
        <x:f>X115*Y115</x:f>
        <x:v>0.05409752714894406</x:v>
      </x:c>
      <x:c r="AD115" s="115" t="n">
        <x:f>SUM(Z115:AC115)</x:f>
        <x:v>1.0417445585531162</x:v>
      </x:c>
      <x:c r="AE115" s="115" t="n">
        <x:f>MAX(AE114,AD115)</x:f>
        <x:v>1.0564793244987765</x:v>
      </x:c>
      <x:c r="AF115" s="114" t="n">
        <x:f>AD115/AE115-1</x:f>
        <x:v>-0.013947046197663071</x:v>
      </x:c>
      <x:c r="AG115" s="114" t="n">
        <x:f>AD115/AD114-1</x:f>
        <x:v>-0.00012609483962644497</x:v>
      </x:c>
      <x:c r="AH115" s="111" t="n">
        <x:f>IF(OR(T115="年末+季度",T115="季度+动态",T115="季度",T115="动态"),A115,AH114)</x:f>
        <x:v>43921</x:v>
      </x:c>
      <x:c r="AI115" s="117" t="n">
        <x:f>YEAR(A115)</x:f>
        <x:v>2020</x:v>
      </x:c>
      <x:c r="AJ115" s="117" t="n">
        <x:f>MONTH(A115)</x:f>
        <x:v>4</x:v>
      </x:c>
      <x:c r="AK115" s="50" t="n">
        <x:f>IF(MONTH(A115)&lt;&gt;MONTH(A116),1,0)</x:f>
        <x:v>0</x:v>
      </x:c>
      <x:c r="AL115" s="115" t="n">
        <x:f>IF(AK114,AD114,AL114)</x:f>
        <x:v>1.0194247769894766</x:v>
      </x:c>
      <x:c r="AM115" s="116" t="str">
        <x:f>IF(AK115,AD115/AL115-1,"")</x:f>
      </x:c>
      <x:c r="AN115" s="115" t="n">
        <x:f>IF(AI115&lt;&gt;AI114,AD115,MAX(AN114,AD115))</x:f>
        <x:v>1.0564793244987765</x:v>
      </x:c>
      <x:c r="AO115" s="116" t="n">
        <x:f>AD115/AN115-1</x:f>
        <x:v>-0.013947046197663071</x:v>
      </x:c>
      <x:c r="AP115" s="112" t="n">
        <x:f>IFERROR(SUM(Z115:AC115)/AD115,0)</x:f>
        <x:v>1</x:v>
      </x:c>
      <x:c r="AQ115" s="50" t="b">
        <x:f>AND(B115&gt;0,C115&gt;0,D115&gt;0,E115&gt;0)</x:f>
        <x:v>1</x:v>
      </x:c>
      <x:c r="AR115" s="118" t="n">
        <x:f>EDATE(AR114,1)</x:f>
        <x:v>45931</x:v>
      </x:c>
      <x:c r="AS115" t="str">
        <x:f>TEXT(AR115,"yyyy-mm")</x:f>
        <x:v>2025-10</x:v>
      </x:c>
      <x:c r="AT115" s="112" t="n">
        <x:f>IF(AR115&gt;DATE(YEAR($A$1660),MONTH($A$1660),1),"",SUMIFS($AD$46:$AD$1660,$AI$46:$AI$1660,YEAR(AR115),$AJ$46:$AJ$1660,MONTH(AR115),$AK$46:$AK$1660,1))</x:f>
        <x:v>1.5299132314314778</x:v>
      </x:c>
    </x:row>
    <x:row r="116">
      <x:c r="A116" s="111" t="n">
        <x:f>'净值底稿'!A74</x:f>
        <x:v>43941</x:v>
      </x:c>
      <x:c r="B116" s="113" t="n">
        <x:f>'净值底稿'!F74</x:f>
        <x:v>1.1138055776262452</x:v>
      </x:c>
      <x:c r="C116" s="113" t="n">
        <x:f>'净值底稿'!O74</x:f>
        <x:v>1.027750568531268</x:v>
      </x:c>
      <x:c r="D116" s="113" t="n">
        <x:f>'净值底稿'!P74</x:f>
        <x:v>1.4547</x:v>
      </x:c>
      <x:c r="E116" s="113" t="n">
        <x:f>'净值底稿'!Q74</x:f>
        <x:v>1.3543</x:v>
      </x:c>
      <x:c r="F116" s="114" t="n">
        <x:f>IFERROR(B116/B115-1,0)</x:f>
        <x:v>0.010196089929461305</x:v>
      </x:c>
      <x:c r="G116" s="114" t="n">
        <x:f>IFERROR(C116/C115-1,0)</x:f>
        <x:v>0.012270137078851606</x:v>
      </x:c>
      <x:c r="H116" s="114" t="n">
        <x:f>IFERROR(D116/D115-1,0)</x:f>
        <x:v>-0.0006869547296832756</x:v>
      </x:c>
      <x:c r="I116" s="114" t="n">
        <x:f>IFERROR(E116/E115-1,0)</x:f>
        <x:v>0</x:v>
      </x:c>
      <x:c r="J116" s="115" t="n">
        <x:f>Z115*(1+F116)</x:f>
        <x:v>0.107015439645053</x:v>
      </x:c>
      <x:c r="K116" s="115" t="n">
        <x:f>AA115*(1+G116)</x:f>
        <x:v>0.10472090057086869</x:v>
      </x:c>
      <x:c r="L116" s="115" t="n">
        <x:f>AB115*(1+H116)</x:f>
        <x:v>0.7777255521885529</x:v>
      </x:c>
      <x:c r="M116" s="115" t="n">
        <x:f>AC115*(1+I116)</x:f>
        <x:v>0.05409752714894406</x:v>
      </x:c>
      <x:c r="N116" s="115" t="n">
        <x:f>SUM(J116:M116)</x:f>
        <x:v>1.0435594195534186</x:v>
      </x:c>
      <x:c r="O116" s="116" t="n">
        <x:f>IFERROR((J116+K116)/N116,0)</x:f>
        <x:v>0.20289821187808574</x:v>
      </x:c>
      <x:c r="P116" s="50" t="b">
        <x:f>AND(MONTH(A116)=12,OR(A117="",YEAR(A116)&lt;&gt;YEAR(A117)))</x:f>
        <x:v>0</x:v>
      </x:c>
      <x:c r="Q116" s="50" t="b">
        <x:f>AND(MOD(MONTH(A116),3)=0,OR(A117="",MONTH(A116)&lt;&gt;MONTH(A117)))</x:f>
        <x:v>0</x:v>
      </x:c>
      <x:c r="R116" s="50" t="b">
        <x:f>OR(O116&gt;$E$7,O116&lt;$E$6)</x:f>
        <x:v>0</x:v>
      </x:c>
      <x:c r="S116" s="50" t="b">
        <x:f>AND(OR(P116,Q116,R116),A116-AH115&gt;$E$8)</x:f>
        <x:v>0</x:v>
      </x:c>
      <x:c r="T116" s="50" t="str">
        <x:f>IF(NOT(OR(P116,Q116,R116)),"不调",IF(NOT(S116),"间隔规则跳过",IF(P116,"年末+季度",IF(AND(Q116,R116),"季度+动态",IF(Q116,"季度","动态")))))</x:f>
        <x:v>不调</x:v>
      </x:c>
      <x:c r="U116" s="115" t="n">
        <x:f>IF(OR(T116="年末+季度",T116="季度+动态"),N116*$E$5/2,IF(T116="季度",(J116+K116)/2,IF(T116="动态",N116*$E$5*IF(J116+K116=0,0.5,J116/(J116+K116)),J116)))</x:f>
        <x:v>0.107015439645053</x:v>
      </x:c>
      <x:c r="V116" s="115" t="n">
        <x:f>IF(OR(T116="年末+季度",T116="季度+动态"),N116*$E$5/2,IF(T116="季度",(J116+K116)/2,IF(T116="动态",N116*$E$5*IF(J116+K116=0,0.5,K116/(J116+K116)),K116)))</x:f>
        <x:v>0.10472090057086869</x:v>
      </x:c>
      <x:c r="W116" s="115" t="n">
        <x:f>IF(OR(T116="年末+季度",T116="季度+动态",T116="动态"),N116*(1-$E$5)*IF(L116+M116=0,$B$7/($B$7+$B$8),L116/(L116+M116)),L116)</x:f>
        <x:v>0.7777255521885529</x:v>
      </x:c>
      <x:c r="X116" s="115" t="n">
        <x:f>IF(OR(T116="年末+季度",T116="季度+动态",T116="动态"),N116*(1-$E$5)*IF(L116+M116=0,$B$8/($B$7+$B$8),M116/(L116+M116)),M116)</x:f>
        <x:v>0.05409752714894406</x:v>
      </x:c>
      <x:c r="Y116" s="115" t="n">
        <x:f>POWER(1-$H$5,(A116-A115)/$H$8)</x:f>
        <x:v>0.9999588018747739</x:v>
      </x:c>
      <x:c r="Z116" s="115" t="n">
        <x:f>U116*Y116</x:f>
        <x:v>0.10701103080956938</x:v>
      </x:c>
      <x:c r="AA116" s="115" t="n">
        <x:f>V116*Y116</x:f>
        <x:v>0.10471658626609319</x:v>
      </x:c>
      <x:c r="AB116" s="115" t="n">
        <x:f>W116*Y116</x:f>
        <x:v>0.7776935113538623</x:v>
      </x:c>
      <x:c r="AC116" s="115" t="n">
        <x:f>X116*Y116</x:f>
        <x:v>0.054095298432246156</x:v>
      </x:c>
      <x:c r="AD116" s="115" t="n">
        <x:f>SUM(Z116:AC116)</x:f>
        <x:v>1.0435164268617712</x:v>
      </x:c>
      <x:c r="AE116" s="115" t="n">
        <x:f>MAX(AE115,AD116)</x:f>
        <x:v>1.0564793244987765</x:v>
      </x:c>
      <x:c r="AF116" s="114" t="n">
        <x:f>AD116/AE116-1</x:f>
        <x:v>-0.01226990186784327</x:v>
      </x:c>
      <x:c r="AG116" s="114" t="n">
        <x:f>AD116/AD115-1</x:f>
        <x:v>0.0017008663919646505</x:v>
      </x:c>
      <x:c r="AH116" s="111" t="n">
        <x:f>IF(OR(T116="年末+季度",T116="季度+动态",T116="季度",T116="动态"),A116,AH115)</x:f>
        <x:v>43921</x:v>
      </x:c>
      <x:c r="AI116" s="117" t="n">
        <x:f>YEAR(A116)</x:f>
        <x:v>2020</x:v>
      </x:c>
      <x:c r="AJ116" s="117" t="n">
        <x:f>MONTH(A116)</x:f>
        <x:v>4</x:v>
      </x:c>
      <x:c r="AK116" s="50" t="n">
        <x:f>IF(MONTH(A116)&lt;&gt;MONTH(A117),1,0)</x:f>
        <x:v>0</x:v>
      </x:c>
      <x:c r="AL116" s="115" t="n">
        <x:f>IF(AK115,AD115,AL115)</x:f>
        <x:v>1.0194247769894766</x:v>
      </x:c>
      <x:c r="AM116" s="116" t="str">
        <x:f>IF(AK116,AD116/AL116-1,"")</x:f>
      </x:c>
      <x:c r="AN116" s="115" t="n">
        <x:f>IF(AI116&lt;&gt;AI115,AD116,MAX(AN115,AD116))</x:f>
        <x:v>1.0564793244987765</x:v>
      </x:c>
      <x:c r="AO116" s="116" t="n">
        <x:f>AD116/AN116-1</x:f>
        <x:v>-0.01226990186784327</x:v>
      </x:c>
      <x:c r="AP116" s="112" t="n">
        <x:f>IFERROR(SUM(Z116:AC116)/AD116,0)</x:f>
        <x:v>1</x:v>
      </x:c>
      <x:c r="AQ116" s="50" t="b">
        <x:f>AND(B116&gt;0,C116&gt;0,D116&gt;0,E116&gt;0)</x:f>
        <x:v>1</x:v>
      </x:c>
      <x:c r="AR116" s="118" t="n">
        <x:f>EDATE(AR115,1)</x:f>
        <x:v>45962</x:v>
      </x:c>
      <x:c r="AS116" t="str">
        <x:f>TEXT(AR116,"yyyy-mm")</x:f>
        <x:v>2025-11</x:v>
      </x:c>
      <x:c r="AT116" s="112" t="n">
        <x:f>IF(AR116&gt;DATE(YEAR($A$1660),MONTH($A$1660),1),"",SUMIFS($AD$46:$AD$1660,$AI$46:$AI$1660,YEAR(AR116),$AJ$46:$AJ$1660,MONTH(AR116),$AK$46:$AK$1660,1))</x:f>
        <x:v>1.5199326412045069</x:v>
      </x:c>
    </x:row>
    <x:row r="117">
      <x:c r="A117" s="111" t="n">
        <x:f>'净值底稿'!A75</x:f>
        <x:v>43942</x:v>
      </x:c>
      <x:c r="B117" s="113" t="n">
        <x:f>'净值底稿'!F75</x:f>
        <x:v>1.1073122395140935</x:v>
      </x:c>
      <x:c r="C117" s="113" t="n">
        <x:f>'净值底稿'!O75</x:f>
        <x:v>1.021246294445461</x:v>
      </x:c>
      <x:c r="D117" s="113" t="n">
        <x:f>'净值底稿'!P75</x:f>
        <x:v>1.4558</x:v>
      </x:c>
      <x:c r="E117" s="113" t="n">
        <x:f>'净值底稿'!Q75</x:f>
        <x:v>1.3699</x:v>
      </x:c>
      <x:c r="F117" s="114" t="n">
        <x:f>IFERROR(B117/B116-1,0)</x:f>
        <x:v>-0.005829866758245483</x:v>
      </x:c>
      <x:c r="G117" s="114" t="n">
        <x:f>IFERROR(C117/C116-1,0)</x:f>
        <x:v>-0.006328650438113703</x:v>
      </x:c>
      <x:c r="H117" s="114" t="n">
        <x:f>IFERROR(D117/D116-1,0)</x:f>
        <x:v>0.0007561696569737819</x:v>
      </x:c>
      <x:c r="I117" s="114" t="n">
        <x:f>IFERROR(E117/E116-1,0)</x:f>
        <x:v>0.011518865834748482</x:v>
      </x:c>
      <x:c r="J117" s="115" t="n">
        <x:f>Z116*(1+F117)</x:f>
        <x:v>0.10638717075828709</x:v>
      </x:c>
      <x:c r="K117" s="115" t="n">
        <x:f>AA116*(1+G117)</x:f>
        <x:v>0.1040538715965425</x:v>
      </x:c>
      <x:c r="L117" s="115" t="n">
        <x:f>AB116*(1+H117)</x:f>
        <x:v>0.7782815795895736</x:v>
      </x:c>
      <x:c r="M117" s="115" t="n">
        <x:f>AC116*(1+I117)</x:f>
        <x:v>0.05471841491717788</x:v>
      </x:c>
      <x:c r="N117" s="115" t="n">
        <x:f>SUM(J117:M117)</x:f>
        <x:v>1.043441036861581</x:v>
      </x:c>
      <x:c r="O117" s="116" t="n">
        <x:f>IFERROR((J117+K117)/N117,0)</x:f>
        <x:v>0.20167986011723815</x:v>
      </x:c>
      <x:c r="P117" s="50" t="b">
        <x:f>AND(MONTH(A117)=12,OR(A118="",YEAR(A117)&lt;&gt;YEAR(A118)))</x:f>
        <x:v>0</x:v>
      </x:c>
      <x:c r="Q117" s="50" t="b">
        <x:f>AND(MOD(MONTH(A117),3)=0,OR(A118="",MONTH(A117)&lt;&gt;MONTH(A118)))</x:f>
        <x:v>0</x:v>
      </x:c>
      <x:c r="R117" s="50" t="b">
        <x:f>OR(O117&gt;$E$7,O117&lt;$E$6)</x:f>
        <x:v>0</x:v>
      </x:c>
      <x:c r="S117" s="50" t="b">
        <x:f>AND(OR(P117,Q117,R117),A117-AH116&gt;$E$8)</x:f>
        <x:v>0</x:v>
      </x:c>
      <x:c r="T117" s="50" t="str">
        <x:f>IF(NOT(OR(P117,Q117,R117)),"不调",IF(NOT(S117),"间隔规则跳过",IF(P117,"年末+季度",IF(AND(Q117,R117),"季度+动态",IF(Q117,"季度","动态")))))</x:f>
        <x:v>不调</x:v>
      </x:c>
      <x:c r="U117" s="115" t="n">
        <x:f>IF(OR(T117="年末+季度",T117="季度+动态"),N117*$E$5/2,IF(T117="季度",(J117+K117)/2,IF(T117="动态",N117*$E$5*IF(J117+K117=0,0.5,J117/(J117+K117)),J117)))</x:f>
        <x:v>0.10638717075828709</x:v>
      </x:c>
      <x:c r="V117" s="115" t="n">
        <x:f>IF(OR(T117="年末+季度",T117="季度+动态"),N117*$E$5/2,IF(T117="季度",(J117+K117)/2,IF(T117="动态",N117*$E$5*IF(J117+K117=0,0.5,K117/(J117+K117)),K117)))</x:f>
        <x:v>0.1040538715965425</x:v>
      </x:c>
      <x:c r="W117" s="115" t="n">
        <x:f>IF(OR(T117="年末+季度",T117="季度+动态",T117="动态"),N117*(1-$E$5)*IF(L117+M117=0,$B$7/($B$7+$B$8),L117/(L117+M117)),L117)</x:f>
        <x:v>0.7782815795895736</x:v>
      </x:c>
      <x:c r="X117" s="115" t="n">
        <x:f>IF(OR(T117="年末+季度",T117="季度+动态",T117="动态"),N117*(1-$E$5)*IF(L117+M117=0,$B$8/($B$7+$B$8),M117/(L117+M117)),M117)</x:f>
        <x:v>0.05471841491717788</x:v>
      </x:c>
      <x:c r="Y117" s="115" t="n">
        <x:f>POWER(1-$H$5,(A117-A116)/$H$8)</x:f>
        <x:v>0.9999862671029998</x:v>
      </x:c>
      <x:c r="Z117" s="115" t="n">
        <x:f>U117*Y117</x:f>
        <x:v>0.10638570975422892</x:v>
      </x:c>
      <x:c r="AA117" s="115" t="n">
        <x:f>V117*Y117</x:f>
        <x:v>0.10405244263544139</x:v>
      </x:c>
      <x:c r="AB117" s="115" t="n">
        <x:f>W117*Y117</x:f>
        <x:v>0.7782708915288039</x:v>
      </x:c>
      <x:c r="AC117" s="115" t="n">
        <x:f>X117*Y117</x:f>
        <x:v>0.05471766347482181</x:v>
      </x:c>
      <x:c r="AD117" s="115" t="n">
        <x:f>SUM(Z117:AC117)</x:f>
        <x:v>1.0434267073932961</x:v>
      </x:c>
      <x:c r="AE117" s="115" t="n">
        <x:f>MAX(AE116,AD117)</x:f>
        <x:v>1.0564793244987765</x:v>
      </x:c>
      <x:c r="AF117" s="114" t="n">
        <x:f>AD117/AE117-1</x:f>
        <x:v>-0.012354824938645037</x:v>
      </x:c>
      <x:c r="AG117" s="114" t="n">
        <x:f>AD117/AD116-1</x:f>
        <x:v>-0.00008597801257892446</x:v>
      </x:c>
      <x:c r="AH117" s="111" t="n">
        <x:f>IF(OR(T117="年末+季度",T117="季度+动态",T117="季度",T117="动态"),A117,AH116)</x:f>
        <x:v>43921</x:v>
      </x:c>
      <x:c r="AI117" s="117" t="n">
        <x:f>YEAR(A117)</x:f>
        <x:v>2020</x:v>
      </x:c>
      <x:c r="AJ117" s="117" t="n">
        <x:f>MONTH(A117)</x:f>
        <x:v>4</x:v>
      </x:c>
      <x:c r="AK117" s="50" t="n">
        <x:f>IF(MONTH(A117)&lt;&gt;MONTH(A118),1,0)</x:f>
        <x:v>0</x:v>
      </x:c>
      <x:c r="AL117" s="115" t="n">
        <x:f>IF(AK116,AD116,AL116)</x:f>
        <x:v>1.0194247769894766</x:v>
      </x:c>
      <x:c r="AM117" s="116" t="str">
        <x:f>IF(AK117,AD117/AL117-1,"")</x:f>
      </x:c>
      <x:c r="AN117" s="115" t="n">
        <x:f>IF(AI117&lt;&gt;AI116,AD117,MAX(AN116,AD117))</x:f>
        <x:v>1.0564793244987765</x:v>
      </x:c>
      <x:c r="AO117" s="116" t="n">
        <x:f>AD117/AN117-1</x:f>
        <x:v>-0.012354824938645037</x:v>
      </x:c>
      <x:c r="AP117" s="112" t="n">
        <x:f>IFERROR(SUM(Z117:AC117)/AD117,0)</x:f>
        <x:v>1</x:v>
      </x:c>
      <x:c r="AQ117" s="50" t="b">
        <x:f>AND(B117&gt;0,C117&gt;0,D117&gt;0,E117&gt;0)</x:f>
        <x:v>1</x:v>
      </x:c>
      <x:c r="AR117" s="118" t="n">
        <x:f>EDATE(AR116,1)</x:f>
        <x:v>45992</x:v>
      </x:c>
      <x:c r="AS117" t="str">
        <x:f>TEXT(AR117,"yyyy-mm")</x:f>
        <x:v>2025-12</x:v>
      </x:c>
      <x:c r="AT117" s="112" t="n">
        <x:f>IF(AR117&gt;DATE(YEAR($A$1660),MONTH($A$1660),1),"",SUMIFS($AD$46:$AD$1660,$AI$46:$AI$1660,YEAR(AR117),$AJ$46:$AJ$1660,MONTH(AR117),$AK$46:$AK$1660,1))</x:f>
        <x:v>1.5439212302122862</x:v>
      </x:c>
    </x:row>
    <x:row r="118">
      <x:c r="A118" s="111" t="n">
        <x:f>'净值底稿'!A76</x:f>
        <x:v>43943</x:v>
      </x:c>
      <x:c r="B118" s="113" t="n">
        <x:f>'净值底稿'!F76</x:f>
        <x:v>1.1131104153507188</x:v>
      </x:c>
      <x:c r="C118" s="113" t="n">
        <x:f>'净值底稿'!O76</x:f>
        <x:v>1.030991600389509</x:v>
      </x:c>
      <x:c r="D118" s="113" t="n">
        <x:f>'净值底稿'!P76</x:f>
        <x:v>1.4573</x:v>
      </x:c>
      <x:c r="E118" s="113" t="n">
        <x:f>'净值底稿'!Q76</x:f>
        <x:v>1.3658</x:v>
      </x:c>
      <x:c r="F118" s="114" t="n">
        <x:f>IFERROR(B118/B117-1,0)</x:f>
        <x:v>0.005236260947652394</x:v>
      </x:c>
      <x:c r="G118" s="114" t="n">
        <x:f>IFERROR(C118/C117-1,0)</x:f>
        <x:v>0.009542561864902321</x:v>
      </x:c>
      <x:c r="H118" s="114" t="n">
        <x:f>IFERROR(D118/D117-1,0)</x:f>
        <x:v>0.0010303613133673117</x:v>
      </x:c>
      <x:c r="I118" s="114" t="n">
        <x:f>IFERROR(E118/E117-1,0)</x:f>
        <x:v>-0.002992919191181831</x:v>
      </x:c>
      <x:c r="J118" s="115" t="n">
        <x:f>Z117*(1+F118)</x:f>
        <x:v>0.10694277309160327</x:v>
      </x:c>
      <x:c r="K118" s="115" t="n">
        <x:f>AA117*(1+G118)</x:f>
        <x:v>0.10504536950648428</x:v>
      </x:c>
      <x:c r="L118" s="115" t="n">
        <x:f>AB117*(1+H118)</x:f>
        <x:v>0.779072791746755</x:v>
      </x:c>
      <x:c r="M118" s="115" t="n">
        <x:f>AC117*(1+I118)</x:f>
        <x:v>0.05455389792971138</x:v>
      </x:c>
      <x:c r="N118" s="115" t="n">
        <x:f>SUM(J118:M118)</x:f>
        <x:v>1.045614832274554</x:v>
      </x:c>
      <x:c r="O118" s="116" t="n">
        <x:f>IFERROR((J118+K118)/N118,0)</x:f>
        <x:v>0.2027401831484583</x:v>
      </x:c>
      <x:c r="P118" s="50" t="b">
        <x:f>AND(MONTH(A118)=12,OR(A119="",YEAR(A118)&lt;&gt;YEAR(A119)))</x:f>
        <x:v>0</x:v>
      </x:c>
      <x:c r="Q118" s="50" t="b">
        <x:f>AND(MOD(MONTH(A118),3)=0,OR(A119="",MONTH(A118)&lt;&gt;MONTH(A119)))</x:f>
        <x:v>0</x:v>
      </x:c>
      <x:c r="R118" s="50" t="b">
        <x:f>OR(O118&gt;$E$7,O118&lt;$E$6)</x:f>
        <x:v>0</x:v>
      </x:c>
      <x:c r="S118" s="50" t="b">
        <x:f>AND(OR(P118,Q118,R118),A118-AH117&gt;$E$8)</x:f>
        <x:v>0</x:v>
      </x:c>
      <x:c r="T118" s="50" t="str">
        <x:f>IF(NOT(OR(P118,Q118,R118)),"不调",IF(NOT(S118),"间隔规则跳过",IF(P118,"年末+季度",IF(AND(Q118,R118),"季度+动态",IF(Q118,"季度","动态")))))</x:f>
        <x:v>不调</x:v>
      </x:c>
      <x:c r="U118" s="115" t="n">
        <x:f>IF(OR(T118="年末+季度",T118="季度+动态"),N118*$E$5/2,IF(T118="季度",(J118+K118)/2,IF(T118="动态",N118*$E$5*IF(J118+K118=0,0.5,J118/(J118+K118)),J118)))</x:f>
        <x:v>0.10694277309160327</x:v>
      </x:c>
      <x:c r="V118" s="115" t="n">
        <x:f>IF(OR(T118="年末+季度",T118="季度+动态"),N118*$E$5/2,IF(T118="季度",(J118+K118)/2,IF(T118="动态",N118*$E$5*IF(J118+K118=0,0.5,K118/(J118+K118)),K118)))</x:f>
        <x:v>0.10504536950648428</x:v>
      </x:c>
      <x:c r="W118" s="115" t="n">
        <x:f>IF(OR(T118="年末+季度",T118="季度+动态",T118="动态"),N118*(1-$E$5)*IF(L118+M118=0,$B$7/($B$7+$B$8),L118/(L118+M118)),L118)</x:f>
        <x:v>0.779072791746755</x:v>
      </x:c>
      <x:c r="X118" s="115" t="n">
        <x:f>IF(OR(T118="年末+季度",T118="季度+动态",T118="动态"),N118*(1-$E$5)*IF(L118+M118=0,$B$8/($B$7+$B$8),M118/(L118+M118)),M118)</x:f>
        <x:v>0.05455389792971138</x:v>
      </x:c>
      <x:c r="Y118" s="115" t="n">
        <x:f>POWER(1-$H$5,(A118-A117)/$H$8)</x:f>
        <x:v>0.9999862671029998</x:v>
      </x:c>
      <x:c r="Z118" s="115" t="n">
        <x:f>U118*Y118</x:f>
        <x:v>0.10694130445751548</x:v>
      </x:c>
      <x:c r="AA118" s="115" t="n">
        <x:f>V118*Y118</x:f>
        <x:v>0.1050439269292445</x:v>
      </x:c>
      <x:c r="AB118" s="115" t="n">
        <x:f>W118*Y118</x:f>
        <x:v>0.7790620928203503</x:v>
      </x:c>
      <x:c r="AC118" s="115" t="n">
        <x:f>X118*Y118</x:f>
        <x:v>0.054553148746650154</x:v>
      </x:c>
      <x:c r="AD118" s="115" t="n">
        <x:f>SUM(Z118:AC118)</x:f>
        <x:v>1.0456004729537605</x:v>
      </x:c>
      <x:c r="AE118" s="115" t="n">
        <x:f>MAX(AE117,AD118)</x:f>
        <x:v>1.0564793244987765</x:v>
      </x:c>
      <x:c r="AF118" s="114" t="n">
        <x:f>AD118/AE118-1</x:f>
        <x:v>-0.010297268761200962</x:v>
      </x:c>
      <x:c r="AG118" s="114" t="n">
        <x:f>AD118/AD117-1</x:f>
        <x:v>0.002083294921494616</x:v>
      </x:c>
      <x:c r="AH118" s="111" t="n">
        <x:f>IF(OR(T118="年末+季度",T118="季度+动态",T118="季度",T118="动态"),A118,AH117)</x:f>
        <x:v>43921</x:v>
      </x:c>
      <x:c r="AI118" s="117" t="n">
        <x:f>YEAR(A118)</x:f>
        <x:v>2020</x:v>
      </x:c>
      <x:c r="AJ118" s="117" t="n">
        <x:f>MONTH(A118)</x:f>
        <x:v>4</x:v>
      </x:c>
      <x:c r="AK118" s="50" t="n">
        <x:f>IF(MONTH(A118)&lt;&gt;MONTH(A119),1,0)</x:f>
        <x:v>0</x:v>
      </x:c>
      <x:c r="AL118" s="115" t="n">
        <x:f>IF(AK117,AD117,AL117)</x:f>
        <x:v>1.0194247769894766</x:v>
      </x:c>
      <x:c r="AM118" s="116" t="str">
        <x:f>IF(AK118,AD118/AL118-1,"")</x:f>
      </x:c>
      <x:c r="AN118" s="115" t="n">
        <x:f>IF(AI118&lt;&gt;AI117,AD118,MAX(AN117,AD118))</x:f>
        <x:v>1.0564793244987765</x:v>
      </x:c>
      <x:c r="AO118" s="116" t="n">
        <x:f>AD118/AN118-1</x:f>
        <x:v>-0.010297268761200962</x:v>
      </x:c>
      <x:c r="AP118" s="112" t="n">
        <x:f>IFERROR(SUM(Z118:AC118)/AD118,0)</x:f>
        <x:v>1</x:v>
      </x:c>
      <x:c r="AQ118" s="50" t="b">
        <x:f>AND(B118&gt;0,C118&gt;0,D118&gt;0,E118&gt;0)</x:f>
        <x:v>1</x:v>
      </x:c>
      <x:c r="AR118" s="118" t="n">
        <x:f>EDATE(AR117,1)</x:f>
        <x:v>46023</x:v>
      </x:c>
      <x:c r="AS118" t="str">
        <x:f>TEXT(AR118,"yyyy-mm")</x:f>
        <x:v>2026-01</x:v>
      </x:c>
      <x:c r="AT118" s="112" t="n">
        <x:f>IF(AR118&gt;DATE(YEAR($A$1660),MONTH($A$1660),1),"",SUMIFS($AD$46:$AD$1660,$AI$46:$AI$1660,YEAR(AR118),$AJ$46:$AJ$1660,MONTH(AR118),$AK$46:$AK$1660,1))</x:f>
        <x:v>1.5993321058192462</x:v>
      </x:c>
    </x:row>
    <x:row r="119">
      <x:c r="A119" s="111" t="n">
        <x:f>'净值底稿'!A77</x:f>
        <x:v>43944</x:v>
      </x:c>
      <x:c r="B119" s="113" t="n">
        <x:f>'净值底稿'!F77</x:f>
        <x:v>1.1009428906751324</x:v>
      </x:c>
      <x:c r="C119" s="113" t="n">
        <x:f>'净值底稿'!O77</x:f>
        <x:v>1.026287919511841</x:v>
      </x:c>
      <x:c r="D119" s="113" t="n">
        <x:f>'净值底稿'!P77</x:f>
        <x:v>1.4601</x:v>
      </x:c>
      <x:c r="E119" s="113" t="n">
        <x:f>'净值底稿'!Q77</x:f>
        <x:v>1.3855</x:v>
      </x:c>
      <x:c r="F119" s="114" t="n">
        <x:f>IFERROR(B119/B118-1,0)</x:f>
        <x:v>-0.01093110306739209</x:v>
      </x:c>
      <x:c r="G119" s="114" t="n">
        <x:f>IFERROR(C119/C118-1,0)</x:f>
        <x:v>-0.004562288262960457</x:v>
      </x:c>
      <x:c r="H119" s="114" t="n">
        <x:f>IFERROR(D119/D118-1,0)</x:f>
        <x:v>0.0019213614218074326</x:v>
      </x:c>
      <x:c r="I119" s="114" t="n">
        <x:f>IFERROR(E119/E118-1,0)</x:f>
        <x:v>0.014423780934251118</x:v>
      </x:c>
      <x:c r="J119" s="115" t="n">
        <x:f>Z118*(1+F119)</x:f>
        <x:v>0.10577231803632903</x:v>
      </x:c>
      <x:c r="K119" s="115" t="n">
        <x:f>AA118*(1+G119)</x:f>
        <x:v>0.10456468625431993</x:v>
      </x:c>
      <x:c r="L119" s="115" t="n">
        <x:f>AB118*(1+H119)</x:f>
        <x:v>0.7805589526706879</x:v>
      </x:c>
      <x:c r="M119" s="115" t="n">
        <x:f>AC118*(1+I119)</x:f>
        <x:v>0.05534001141344545</x:v>
      </x:c>
      <x:c r="N119" s="115" t="n">
        <x:f>SUM(J119:M119)</x:f>
        <x:v>1.0462359683747822</x:v>
      </x:c>
      <x:c r="O119" s="116" t="n">
        <x:f>IFERROR((J119+K119)/N119,0)</x:f>
        <x:v>0.20104164896699683</x:v>
      </x:c>
      <x:c r="P119" s="50" t="b">
        <x:f>AND(MONTH(A119)=12,OR(A120="",YEAR(A119)&lt;&gt;YEAR(A120)))</x:f>
        <x:v>0</x:v>
      </x:c>
      <x:c r="Q119" s="50" t="b">
        <x:f>AND(MOD(MONTH(A119),3)=0,OR(A120="",MONTH(A119)&lt;&gt;MONTH(A120)))</x:f>
        <x:v>0</x:v>
      </x:c>
      <x:c r="R119" s="50" t="b">
        <x:f>OR(O119&gt;$E$7,O119&lt;$E$6)</x:f>
        <x:v>0</x:v>
      </x:c>
      <x:c r="S119" s="50" t="b">
        <x:f>AND(OR(P119,Q119,R119),A119-AH118&gt;$E$8)</x:f>
        <x:v>0</x:v>
      </x:c>
      <x:c r="T119" s="50" t="str">
        <x:f>IF(NOT(OR(P119,Q119,R119)),"不调",IF(NOT(S119),"间隔规则跳过",IF(P119,"年末+季度",IF(AND(Q119,R119),"季度+动态",IF(Q119,"季度","动态")))))</x:f>
        <x:v>不调</x:v>
      </x:c>
      <x:c r="U119" s="115" t="n">
        <x:f>IF(OR(T119="年末+季度",T119="季度+动态"),N119*$E$5/2,IF(T119="季度",(J119+K119)/2,IF(T119="动态",N119*$E$5*IF(J119+K119=0,0.5,J119/(J119+K119)),J119)))</x:f>
        <x:v>0.10577231803632903</x:v>
      </x:c>
      <x:c r="V119" s="115" t="n">
        <x:f>IF(OR(T119="年末+季度",T119="季度+动态"),N119*$E$5/2,IF(T119="季度",(J119+K119)/2,IF(T119="动态",N119*$E$5*IF(J119+K119=0,0.5,K119/(J119+K119)),K119)))</x:f>
        <x:v>0.10456468625431993</x:v>
      </x:c>
      <x:c r="W119" s="115" t="n">
        <x:f>IF(OR(T119="年末+季度",T119="季度+动态",T119="动态"),N119*(1-$E$5)*IF(L119+M119=0,$B$7/($B$7+$B$8),L119/(L119+M119)),L119)</x:f>
        <x:v>0.7805589526706879</x:v>
      </x:c>
      <x:c r="X119" s="115" t="n">
        <x:f>IF(OR(T119="年末+季度",T119="季度+动态",T119="动态"),N119*(1-$E$5)*IF(L119+M119=0,$B$8/($B$7+$B$8),M119/(L119+M119)),M119)</x:f>
        <x:v>0.05534001141344545</x:v>
      </x:c>
      <x:c r="Y119" s="115" t="n">
        <x:f>POWER(1-$H$5,(A119-A118)/$H$8)</x:f>
        <x:v>0.9999862671029998</x:v>
      </x:c>
      <x:c r="Z119" s="115" t="n">
        <x:f>U119*Y119</x:f>
        <x:v>0.10577086547597996</x:v>
      </x:c>
      <x:c r="AA119" s="115" t="n">
        <x:f>V119*Y119</x:f>
        <x:v>0.10456325027825374</x:v>
      </x:c>
      <x:c r="AB119" s="115" t="n">
        <x:f>W119*Y119</x:f>
        <x:v>0.7805482333349882</x:v>
      </x:c>
      <x:c r="AC119" s="115" t="n">
        <x:f>X119*Y119</x:f>
        <x:v>0.05533925143476872</x:v>
      </x:c>
      <x:c r="AD119" s="115" t="n">
        <x:f>SUM(Z119:AC119)</x:f>
        <x:v>1.0462216005239906</x:v>
      </x:c>
      <x:c r="AE119" s="115" t="n">
        <x:f>MAX(AE118,AD119)</x:f>
        <x:v>1.0564793244987765</x:v>
      </x:c>
      <x:c r="AF119" s="114" t="n">
        <x:f>AD119/AE119-1</x:f>
        <x:v>-0.009709346635488947</x:v>
      </x:c>
      <x:c r="AG119" s="114" t="n">
        <x:f>AD119/AD118-1</x:f>
        <x:v>0.0005940391060417216</x:v>
      </x:c>
      <x:c r="AH119" s="111" t="n">
        <x:f>IF(OR(T119="年末+季度",T119="季度+动态",T119="季度",T119="动态"),A119,AH118)</x:f>
        <x:v>43921</x:v>
      </x:c>
      <x:c r="AI119" s="117" t="n">
        <x:f>YEAR(A119)</x:f>
        <x:v>2020</x:v>
      </x:c>
      <x:c r="AJ119" s="117" t="n">
        <x:f>MONTH(A119)</x:f>
        <x:v>4</x:v>
      </x:c>
      <x:c r="AK119" s="50" t="n">
        <x:f>IF(MONTH(A119)&lt;&gt;MONTH(A120),1,0)</x:f>
        <x:v>0</x:v>
      </x:c>
      <x:c r="AL119" s="115" t="n">
        <x:f>IF(AK118,AD118,AL118)</x:f>
        <x:v>1.0194247769894766</x:v>
      </x:c>
      <x:c r="AM119" s="116" t="str">
        <x:f>IF(AK119,AD119/AL119-1,"")</x:f>
      </x:c>
      <x:c r="AN119" s="115" t="n">
        <x:f>IF(AI119&lt;&gt;AI118,AD119,MAX(AN118,AD119))</x:f>
        <x:v>1.0564793244987765</x:v>
      </x:c>
      <x:c r="AO119" s="116" t="n">
        <x:f>AD119/AN119-1</x:f>
        <x:v>-0.009709346635488947</x:v>
      </x:c>
      <x:c r="AP119" s="112" t="n">
        <x:f>IFERROR(SUM(Z119:AC119)/AD119,0)</x:f>
        <x:v>1</x:v>
      </x:c>
      <x:c r="AQ119" s="50" t="b">
        <x:f>AND(B119&gt;0,C119&gt;0,D119&gt;0,E119&gt;0)</x:f>
        <x:v>1</x:v>
      </x:c>
      <x:c r="AR119" s="118" t="n">
        <x:f>EDATE(AR118,1)</x:f>
        <x:v>46054</x:v>
      </x:c>
      <x:c r="AS119" t="str">
        <x:f>TEXT(AR119,"yyyy-mm")</x:f>
        <x:v>2026-02</x:v>
      </x:c>
      <x:c r="AT119" s="112" t="n">
        <x:f>IF(AR119&gt;DATE(YEAR($A$1660),MONTH($A$1660),1),"",SUMIFS($AD$46:$AD$1660,$AI$46:$AI$1660,YEAR(AR119),$AJ$46:$AJ$1660,MONTH(AR119),$AK$46:$AK$1660,1))</x:f>
        <x:v>1.6029127122101217</x:v>
      </x:c>
    </x:row>
    <x:row r="120">
      <x:c r="A120" s="111" t="n">
        <x:f>'净值底稿'!A78</x:f>
        <x:v>43945</x:v>
      </x:c>
      <x:c r="B120" s="113" t="n">
        <x:f>'净值底稿'!F78</x:f>
        <x:v>1.0888458270543762</x:v>
      </x:c>
      <x:c r="C120" s="113" t="n">
        <x:f>'净值底稿'!O78</x:f>
        <x:v>1.0091239135431913</x:v>
      </x:c>
      <x:c r="D120" s="113" t="n">
        <x:f>'净值底稿'!P78</x:f>
        <x:v>1.4614</x:v>
      </x:c>
      <x:c r="E120" s="113" t="n">
        <x:f>'净值底稿'!Q78</x:f>
        <x:v>1.394</x:v>
      </x:c>
      <x:c r="F120" s="114" t="n">
        <x:f>IFERROR(B120/B119-1,0)</x:f>
        <x:v>-0.01098791201906757</x:v>
      </x:c>
      <x:c r="G120" s="114" t="n">
        <x:f>IFERROR(C120/C119-1,0)</x:f>
        <x:v>-0.016724357407240986</x:v>
      </x:c>
      <x:c r="H120" s="114" t="n">
        <x:f>IFERROR(D120/D119-1,0)</x:f>
        <x:v>0.0008903499760291034</x:v>
      </x:c>
      <x:c r="I120" s="114" t="n">
        <x:f>IFERROR(E120/E119-1,0)</x:f>
        <x:v>0.006134969325153339</x:v>
      </x:c>
      <x:c r="J120" s="115" t="n">
        <x:f>Z119*(1+F120)</x:f>
        <x:v>0.10460866451194925</x:v>
      </x:c>
      <x:c r="K120" s="115" t="n">
        <x:f>AA119*(1+G120)</x:f>
        <x:v>0.10281449710893743</x:v>
      </x:c>
      <x:c r="L120" s="115" t="n">
        <x:f>AB119*(1+H120)</x:f>
        <x:v>0.7812431944358276</x:v>
      </x:c>
      <x:c r="M120" s="115" t="n">
        <x:f>AC119*(1+I120)</x:f>
        <x:v>0.055678756044797974</x:v>
      </x:c>
      <x:c r="N120" s="115" t="n">
        <x:f>SUM(J120:M120)</x:f>
        <x:v>1.0443451121015122</x:v>
      </x:c>
      <x:c r="O120" s="116" t="n">
        <x:f>IFERROR((J120+K120)/N120,0)</x:f>
        <x:v>0.1986155335217625</x:v>
      </x:c>
      <x:c r="P120" s="50" t="b">
        <x:f>AND(MONTH(A120)=12,OR(A121="",YEAR(A120)&lt;&gt;YEAR(A121)))</x:f>
        <x:v>0</x:v>
      </x:c>
      <x:c r="Q120" s="50" t="b">
        <x:f>AND(MOD(MONTH(A120),3)=0,OR(A121="",MONTH(A120)&lt;&gt;MONTH(A121)))</x:f>
        <x:v>0</x:v>
      </x:c>
      <x:c r="R120" s="50" t="b">
        <x:f>OR(O120&gt;$E$7,O120&lt;$E$6)</x:f>
        <x:v>0</x:v>
      </x:c>
      <x:c r="S120" s="50" t="b">
        <x:f>AND(OR(P120,Q120,R120),A120-AH119&gt;$E$8)</x:f>
        <x:v>0</x:v>
      </x:c>
      <x:c r="T120" s="50" t="str">
        <x:f>IF(NOT(OR(P120,Q120,R120)),"不调",IF(NOT(S120),"间隔规则跳过",IF(P120,"年末+季度",IF(AND(Q120,R120),"季度+动态",IF(Q120,"季度","动态")))))</x:f>
        <x:v>不调</x:v>
      </x:c>
      <x:c r="U120" s="115" t="n">
        <x:f>IF(OR(T120="年末+季度",T120="季度+动态"),N120*$E$5/2,IF(T120="季度",(J120+K120)/2,IF(T120="动态",N120*$E$5*IF(J120+K120=0,0.5,J120/(J120+K120)),J120)))</x:f>
        <x:v>0.10460866451194925</x:v>
      </x:c>
      <x:c r="V120" s="115" t="n">
        <x:f>IF(OR(T120="年末+季度",T120="季度+动态"),N120*$E$5/2,IF(T120="季度",(J120+K120)/2,IF(T120="动态",N120*$E$5*IF(J120+K120=0,0.5,K120/(J120+K120)),K120)))</x:f>
        <x:v>0.10281449710893743</x:v>
      </x:c>
      <x:c r="W120" s="115" t="n">
        <x:f>IF(OR(T120="年末+季度",T120="季度+动态",T120="动态"),N120*(1-$E$5)*IF(L120+M120=0,$B$7/($B$7+$B$8),L120/(L120+M120)),L120)</x:f>
        <x:v>0.7812431944358276</x:v>
      </x:c>
      <x:c r="X120" s="115" t="n">
        <x:f>IF(OR(T120="年末+季度",T120="季度+动态",T120="动态"),N120*(1-$E$5)*IF(L120+M120=0,$B$8/($B$7+$B$8),M120/(L120+M120)),M120)</x:f>
        <x:v>0.055678756044797974</x:v>
      </x:c>
      <x:c r="Y120" s="115" t="n">
        <x:f>POWER(1-$H$5,(A120-A119)/$H$8)</x:f>
        <x:v>0.9999862671029998</x:v>
      </x:c>
      <x:c r="Z120" s="115" t="n">
        <x:f>U120*Y120</x:f>
        <x:v>0.10460722793193418</x:v>
      </x:c>
      <x:c r="AA120" s="115" t="n">
        <x:f>V120*Y120</x:f>
        <x:v>0.1028130851680385</x:v>
      </x:c>
      <x:c r="AB120" s="115" t="n">
        <x:f>W120*Y120</x:f>
        <x:v>0.7812324657035062</x:v>
      </x:c>
      <x:c r="AC120" s="115" t="n">
        <x:f>X120*Y120</x:f>
        <x:v>0.055677991414176106</x:v>
      </x:c>
      <x:c r="AD120" s="115" t="n">
        <x:f>SUM(Z120:AC120)</x:f>
        <x:v>1.044330770217655</x:v>
      </x:c>
      <x:c r="AE120" s="115" t="n">
        <x:f>MAX(AE119,AD120)</x:f>
        <x:v>1.0564793244987765</x:v>
      </x:c>
      <x:c r="AF120" s="114" t="n">
        <x:f>AD120/AE120-1</x:f>
        <x:v>-0.011499093261370885</x:v>
      </x:c>
      <x:c r="AG120" s="114" t="n">
        <x:f>AD120/AD119-1</x:f>
        <x:v>-0.0018072942724454144</x:v>
      </x:c>
      <x:c r="AH120" s="111" t="n">
        <x:f>IF(OR(T120="年末+季度",T120="季度+动态",T120="季度",T120="动态"),A120,AH119)</x:f>
        <x:v>43921</x:v>
      </x:c>
      <x:c r="AI120" s="117" t="n">
        <x:f>YEAR(A120)</x:f>
        <x:v>2020</x:v>
      </x:c>
      <x:c r="AJ120" s="117" t="n">
        <x:f>MONTH(A120)</x:f>
        <x:v>4</x:v>
      </x:c>
      <x:c r="AK120" s="50" t="n">
        <x:f>IF(MONTH(A120)&lt;&gt;MONTH(A121),1,0)</x:f>
        <x:v>0</x:v>
      </x:c>
      <x:c r="AL120" s="115" t="n">
        <x:f>IF(AK119,AD119,AL119)</x:f>
        <x:v>1.0194247769894766</x:v>
      </x:c>
      <x:c r="AM120" s="116" t="str">
        <x:f>IF(AK120,AD120/AL120-1,"")</x:f>
      </x:c>
      <x:c r="AN120" s="115" t="n">
        <x:f>IF(AI120&lt;&gt;AI119,AD120,MAX(AN119,AD120))</x:f>
        <x:v>1.0564793244987765</x:v>
      </x:c>
      <x:c r="AO120" s="116" t="n">
        <x:f>AD120/AN120-1</x:f>
        <x:v>-0.011499093261370885</x:v>
      </x:c>
      <x:c r="AP120" s="112" t="n">
        <x:f>IFERROR(SUM(Z120:AC120)/AD120,0)</x:f>
        <x:v>1</x:v>
      </x:c>
      <x:c r="AQ120" s="50" t="b">
        <x:f>AND(B120&gt;0,C120&gt;0,D120&gt;0,E120&gt;0)</x:f>
        <x:v>1</x:v>
      </x:c>
      <x:c r="AR120" s="118" t="n">
        <x:f>EDATE(AR119,1)</x:f>
        <x:v>46082</x:v>
      </x:c>
      <x:c r="AS120" t="str">
        <x:f>TEXT(AR120,"yyyy-mm")</x:f>
        <x:v>2026-03</x:v>
      </x:c>
      <x:c r="AT120" s="112" t="n">
        <x:f>IF(AR120&gt;DATE(YEAR($A$1660),MONTH($A$1660),1),"",SUMIFS($AD$46:$AD$1660,$AI$46:$AI$1660,YEAR(AR120),$AJ$46:$AJ$1660,MONTH(AR120),$AK$46:$AK$1660,1))</x:f>
        <x:v>1.5646039205902778</x:v>
      </x:c>
    </x:row>
    <x:row r="121">
      <x:c r="A121" s="111" t="n">
        <x:f>'净值底稿'!A79</x:f>
        <x:v>43948</x:v>
      </x:c>
      <x:c r="B121" s="113" t="n">
        <x:f>'净值底稿'!F79</x:f>
        <x:v>1.0939828847682862</x:v>
      </x:c>
      <x:c r="C121" s="113" t="n">
        <x:f>'净值底稿'!O79</x:f>
        <x:v>1.0084329142131847</x:v>
      </x:c>
      <x:c r="D121" s="113" t="n">
        <x:f>'净值底稿'!P79</x:f>
        <x:v>1.4612</x:v>
      </x:c>
      <x:c r="E121" s="113" t="n">
        <x:f>'净值底稿'!Q79</x:f>
        <x:v>1.3915</x:v>
      </x:c>
      <x:c r="F121" s="114" t="n">
        <x:f>IFERROR(B121/B120-1,0)</x:f>
        <x:v>0.004717892640326404</x:v>
      </x:c>
      <x:c r="G121" s="114" t="n">
        <x:f>IFERROR(C121/C120-1,0)</x:f>
        <x:v>-0.0006847517145643911</x:v>
      </x:c>
      <x:c r="H121" s="114" t="n">
        <x:f>IFERROR(D121/D120-1,0)</x:f>
        <x:v>-0.00013685507048033507</x:v>
      </x:c>
      <x:c r="I121" s="114" t="n">
        <x:f>IFERROR(E121/E120-1,0)</x:f>
        <x:v>-0.0017934002869439691</x:v>
      </x:c>
      <x:c r="J121" s="115" t="n">
        <x:f>Z120*(1+F121)</x:f>
        <x:v>0.1051007536027192</x:v>
      </x:c>
      <x:c r="K121" s="115" t="n">
        <x:f>AA120*(1+G121)</x:f>
        <x:v>0.10274268373169003</x:v>
      </x:c>
      <x:c r="L121" s="115" t="n">
        <x:f>AB120*(1+H121)</x:f>
        <x:v>0.7811255500793508</x:v>
      </x:c>
      <x:c r="M121" s="115" t="n">
        <x:f>AC120*(1+I121)</x:f>
        <x:v>0.05557813848839746</x:v>
      </x:c>
      <x:c r="N121" s="115" t="n">
        <x:f>SUM(J121:M121)</x:f>
        <x:v>1.0445471259021575</x:v>
      </x:c>
      <x:c r="O121" s="116" t="n">
        <x:f>IFERROR((J121+K121)/N121,0)</x:f>
        <x:v>0.1989794736689342</x:v>
      </x:c>
      <x:c r="P121" s="50" t="b">
        <x:f>AND(MONTH(A121)=12,OR(A122="",YEAR(A121)&lt;&gt;YEAR(A122)))</x:f>
        <x:v>0</x:v>
      </x:c>
      <x:c r="Q121" s="50" t="b">
        <x:f>AND(MOD(MONTH(A121),3)=0,OR(A122="",MONTH(A121)&lt;&gt;MONTH(A122)))</x:f>
        <x:v>0</x:v>
      </x:c>
      <x:c r="R121" s="50" t="b">
        <x:f>OR(O121&gt;$E$7,O121&lt;$E$6)</x:f>
        <x:v>0</x:v>
      </x:c>
      <x:c r="S121" s="50" t="b">
        <x:f>AND(OR(P121,Q121,R121),A121-AH120&gt;$E$8)</x:f>
        <x:v>0</x:v>
      </x:c>
      <x:c r="T121" s="50" t="str">
        <x:f>IF(NOT(OR(P121,Q121,R121)),"不调",IF(NOT(S121),"间隔规则跳过",IF(P121,"年末+季度",IF(AND(Q121,R121),"季度+动态",IF(Q121,"季度","动态")))))</x:f>
        <x:v>不调</x:v>
      </x:c>
      <x:c r="U121" s="115" t="n">
        <x:f>IF(OR(T121="年末+季度",T121="季度+动态"),N121*$E$5/2,IF(T121="季度",(J121+K121)/2,IF(T121="动态",N121*$E$5*IF(J121+K121=0,0.5,J121/(J121+K121)),J121)))</x:f>
        <x:v>0.1051007536027192</x:v>
      </x:c>
      <x:c r="V121" s="115" t="n">
        <x:f>IF(OR(T121="年末+季度",T121="季度+动态"),N121*$E$5/2,IF(T121="季度",(J121+K121)/2,IF(T121="动态",N121*$E$5*IF(J121+K121=0,0.5,K121/(J121+K121)),K121)))</x:f>
        <x:v>0.10274268373169003</x:v>
      </x:c>
      <x:c r="W121" s="115" t="n">
        <x:f>IF(OR(T121="年末+季度",T121="季度+动态",T121="动态"),N121*(1-$E$5)*IF(L121+M121=0,$B$7/($B$7+$B$8),L121/(L121+M121)),L121)</x:f>
        <x:v>0.7811255500793508</x:v>
      </x:c>
      <x:c r="X121" s="115" t="n">
        <x:f>IF(OR(T121="年末+季度",T121="季度+动态",T121="动态"),N121*(1-$E$5)*IF(L121+M121=0,$B$8/($B$7+$B$8),M121/(L121+M121)),M121)</x:f>
        <x:v>0.05557813848839746</x:v>
      </x:c>
      <x:c r="Y121" s="115" t="n">
        <x:f>POWER(1-$H$5,(A121-A120)/$H$8)</x:f>
        <x:v>0.9999588018747739</x:v>
      </x:c>
      <x:c r="Z121" s="115" t="n">
        <x:f>U121*Y121</x:f>
        <x:v>0.10509642364871093</x:v>
      </x:c>
      <x:c r="AA121" s="115" t="n">
        <x:f>V121*Y121</x:f>
        <x:v>0.10273845092573959</x:v>
      </x:c>
      <x:c r="AB121" s="115" t="n">
        <x:f>W121*Y121</x:f>
        <x:v>0.7810933691711214</x:v>
      </x:c>
      <x:c r="AC121" s="115" t="n">
        <x:f>X121*Y121</x:f>
        <x:v>0.05557584877328818</x:v>
      </x:c>
      <x:c r="AD121" s="115" t="n">
        <x:f>SUM(Z121:AC121)</x:f>
        <x:v>1.04450409251886</x:v>
      </x:c>
      <x:c r="AE121" s="115" t="n">
        <x:f>MAX(AE120,AD121)</x:f>
        <x:v>1.0564793244987765</x:v>
      </x:c>
      <x:c r="AF121" s="114" t="n">
        <x:f>AD121/AE121-1</x:f>
        <x:v>-0.011335036760513839</x:v>
      </x:c>
      <x:c r="AG121" s="114" t="n">
        <x:f>AD121/AD120-1</x:f>
        <x:v>0.00016596494726361932</x:v>
      </x:c>
      <x:c r="AH121" s="111" t="n">
        <x:f>IF(OR(T121="年末+季度",T121="季度+动态",T121="季度",T121="动态"),A121,AH120)</x:f>
        <x:v>43921</x:v>
      </x:c>
      <x:c r="AI121" s="117" t="n">
        <x:f>YEAR(A121)</x:f>
        <x:v>2020</x:v>
      </x:c>
      <x:c r="AJ121" s="117" t="n">
        <x:f>MONTH(A121)</x:f>
        <x:v>4</x:v>
      </x:c>
      <x:c r="AK121" s="50" t="n">
        <x:f>IF(MONTH(A121)&lt;&gt;MONTH(A122),1,0)</x:f>
        <x:v>0</x:v>
      </x:c>
      <x:c r="AL121" s="115" t="n">
        <x:f>IF(AK120,AD120,AL120)</x:f>
        <x:v>1.0194247769894766</x:v>
      </x:c>
      <x:c r="AM121" s="116" t="str">
        <x:f>IF(AK121,AD121/AL121-1,"")</x:f>
      </x:c>
      <x:c r="AN121" s="115" t="n">
        <x:f>IF(AI121&lt;&gt;AI120,AD121,MAX(AN120,AD121))</x:f>
        <x:v>1.0564793244987765</x:v>
      </x:c>
      <x:c r="AO121" s="116" t="n">
        <x:f>AD121/AN121-1</x:f>
        <x:v>-0.011335036760513839</x:v>
      </x:c>
      <x:c r="AP121" s="112" t="n">
        <x:f>IFERROR(SUM(Z121:AC121)/AD121,0)</x:f>
        <x:v>1</x:v>
      </x:c>
      <x:c r="AQ121" s="50" t="b">
        <x:f>AND(B121&gt;0,C121&gt;0,D121&gt;0,E121&gt;0)</x:f>
        <x:v>1</x:v>
      </x:c>
      <x:c r="AR121" s="118" t="n">
        <x:f>EDATE(AR120,1)</x:f>
        <x:v>46113</x:v>
      </x:c>
      <x:c r="AS121" t="str">
        <x:f>TEXT(AR121,"yyyy-mm")</x:f>
        <x:v>2026-04</x:v>
      </x:c>
      <x:c r="AT121" s="112" t="n">
        <x:f>IF(AR121&gt;DATE(YEAR($A$1660),MONTH($A$1660),1),"",SUMIFS($AD$46:$AD$1660,$AI$46:$AI$1660,YEAR(AR121),$AJ$46:$AJ$1660,MONTH(AR121),$AK$46:$AK$1660,1))</x:f>
        <x:v>1.6273780534774869</x:v>
      </x:c>
    </x:row>
    <x:row r="122">
      <x:c r="A122" s="111" t="n">
        <x:f>'净值底稿'!A80</x:f>
        <x:v>43949</x:v>
      </x:c>
      <x:c r="B122" s="113" t="n">
        <x:f>'净值底稿'!F80</x:f>
        <x:v>1.1104826537562225</x:v>
      </x:c>
      <x:c r="C122" s="113" t="n">
        <x:f>'净值底稿'!O80</x:f>
        <x:v>0.9994493117185089</x:v>
      </x:c>
      <x:c r="D122" s="113" t="n">
        <x:f>'净值底稿'!P80</x:f>
        <x:v>1.462</x:v>
      </x:c>
      <x:c r="E122" s="113" t="n">
        <x:f>'净值底稿'!Q80</x:f>
        <x:v>1.3789</x:v>
      </x:c>
      <x:c r="F122" s="114" t="n">
        <x:f>IFERROR(B122/B121-1,0)</x:f>
        <x:v>0.015082291704619388</x:v>
      </x:c>
      <x:c r="G122" s="114" t="n">
        <x:f>IFERROR(C122/C121-1,0)</x:f>
        <x:v>-0.008908478063397118</x:v>
      </x:c>
      <x:c r="H122" s="114" t="n">
        <x:f>IFERROR(D122/D121-1,0)</x:f>
        <x:v>0.0005474952094168817</x:v>
      </x:c>
      <x:c r="I122" s="114" t="n">
        <x:f>IFERROR(E122/E121-1,0)</x:f>
        <x:v>-0.009054976643909418</x:v>
      </x:c>
      <x:c r="J122" s="115" t="n">
        <x:f>Z121*(1+F122)</x:f>
        <x:v>0.10668151856729305</x:v>
      </x:c>
      <x:c r="K122" s="115" t="n">
        <x:f>AA121*(1+G122)</x:f>
        <x:v>0.10182320768940024</x:v>
      </x:c>
      <x:c r="L122" s="115" t="n">
        <x:f>AB121*(1+H122)</x:f>
        <x:v>0.7815210140488499</x:v>
      </x:c>
      <x:c r="M122" s="115" t="n">
        <x:f>AC121*(1+I122)</x:f>
        <x:v>0.05507261076068062</x:v>
      </x:c>
      <x:c r="N122" s="115" t="n">
        <x:f>SUM(J122:M122)</x:f>
        <x:v>1.045098351066224</x:v>
      </x:c>
      <x:c r="O122" s="116" t="n">
        <x:f>IFERROR((J122+K122)/N122,0)</x:f>
        <x:v>0.19950727703662902</x:v>
      </x:c>
      <x:c r="P122" s="50" t="b">
        <x:f>AND(MONTH(A122)=12,OR(A123="",YEAR(A122)&lt;&gt;YEAR(A123)))</x:f>
        <x:v>0</x:v>
      </x:c>
      <x:c r="Q122" s="50" t="b">
        <x:f>AND(MOD(MONTH(A122),3)=0,OR(A123="",MONTH(A122)&lt;&gt;MONTH(A123)))</x:f>
        <x:v>0</x:v>
      </x:c>
      <x:c r="R122" s="50" t="b">
        <x:f>OR(O122&gt;$E$7,O122&lt;$E$6)</x:f>
        <x:v>0</x:v>
      </x:c>
      <x:c r="S122" s="50" t="b">
        <x:f>AND(OR(P122,Q122,R122),A122-AH121&gt;$E$8)</x:f>
        <x:v>0</x:v>
      </x:c>
      <x:c r="T122" s="50" t="str">
        <x:f>IF(NOT(OR(P122,Q122,R122)),"不调",IF(NOT(S122),"间隔规则跳过",IF(P122,"年末+季度",IF(AND(Q122,R122),"季度+动态",IF(Q122,"季度","动态")))))</x:f>
        <x:v>不调</x:v>
      </x:c>
      <x:c r="U122" s="115" t="n">
        <x:f>IF(OR(T122="年末+季度",T122="季度+动态"),N122*$E$5/2,IF(T122="季度",(J122+K122)/2,IF(T122="动态",N122*$E$5*IF(J122+K122=0,0.5,J122/(J122+K122)),J122)))</x:f>
        <x:v>0.10668151856729305</x:v>
      </x:c>
      <x:c r="V122" s="115" t="n">
        <x:f>IF(OR(T122="年末+季度",T122="季度+动态"),N122*$E$5/2,IF(T122="季度",(J122+K122)/2,IF(T122="动态",N122*$E$5*IF(J122+K122=0,0.5,K122/(J122+K122)),K122)))</x:f>
        <x:v>0.10182320768940024</x:v>
      </x:c>
      <x:c r="W122" s="115" t="n">
        <x:f>IF(OR(T122="年末+季度",T122="季度+动态",T122="动态"),N122*(1-$E$5)*IF(L122+M122=0,$B$7/($B$7+$B$8),L122/(L122+M122)),L122)</x:f>
        <x:v>0.7815210140488499</x:v>
      </x:c>
      <x:c r="X122" s="115" t="n">
        <x:f>IF(OR(T122="年末+季度",T122="季度+动态",T122="动态"),N122*(1-$E$5)*IF(L122+M122=0,$B$8/($B$7+$B$8),M122/(L122+M122)),M122)</x:f>
        <x:v>0.05507261076068062</x:v>
      </x:c>
      <x:c r="Y122" s="115" t="n">
        <x:f>POWER(1-$H$5,(A122-A121)/$H$8)</x:f>
        <x:v>0.9999862671029998</x:v>
      </x:c>
      <x:c r="Z122" s="115" t="n">
        <x:f>U122*Y122</x:f>
        <x:v>0.10668005352098674</x:v>
      </x:c>
      <x:c r="AA122" s="115" t="n">
        <x:f>V122*Y122</x:f>
        <x:v>0.10182180936177682</x:v>
      </x:c>
      <x:c r="AB122" s="115" t="n">
        <x:f>W122*Y122</x:f>
        <x:v>0.7815102815012605</x:v>
      </x:c>
      <x:c r="AC122" s="115" t="n">
        <x:f>X122*Y122</x:f>
        <x:v>0.05507185445418951</x:v>
      </x:c>
      <x:c r="AD122" s="115" t="n">
        <x:f>SUM(Z122:AC122)</x:f>
        <x:v>1.0450839988382135</x:v>
      </x:c>
      <x:c r="AE122" s="115" t="n">
        <x:f>MAX(AE121,AD122)</x:f>
        <x:v>1.0564793244987765</x:v>
      </x:c>
      <x:c r="AF122" s="114" t="n">
        <x:f>AD122/AE122-1</x:f>
        <x:v>-0.010786132199955056</x:v>
      </x:c>
      <x:c r="AG122" s="114" t="n">
        <x:f>AD122/AD121-1</x:f>
        <x:v>0.0005551977474353986</x:v>
      </x:c>
      <x:c r="AH122" s="111" t="n">
        <x:f>IF(OR(T122="年末+季度",T122="季度+动态",T122="季度",T122="动态"),A122,AH121)</x:f>
        <x:v>43921</x:v>
      </x:c>
      <x:c r="AI122" s="117" t="n">
        <x:f>YEAR(A122)</x:f>
        <x:v>2020</x:v>
      </x:c>
      <x:c r="AJ122" s="117" t="n">
        <x:f>MONTH(A122)</x:f>
        <x:v>4</x:v>
      </x:c>
      <x:c r="AK122" s="50" t="n">
        <x:f>IF(MONTH(A122)&lt;&gt;MONTH(A123),1,0)</x:f>
        <x:v>0</x:v>
      </x:c>
      <x:c r="AL122" s="115" t="n">
        <x:f>IF(AK121,AD121,AL121)</x:f>
        <x:v>1.0194247769894766</x:v>
      </x:c>
      <x:c r="AM122" s="116" t="str">
        <x:f>IF(AK122,AD122/AL122-1,"")</x:f>
      </x:c>
      <x:c r="AN122" s="115" t="n">
        <x:f>IF(AI122&lt;&gt;AI121,AD122,MAX(AN121,AD122))</x:f>
        <x:v>1.0564793244987765</x:v>
      </x:c>
      <x:c r="AO122" s="116" t="n">
        <x:f>AD122/AN122-1</x:f>
        <x:v>-0.010786132199955056</x:v>
      </x:c>
      <x:c r="AP122" s="112" t="n">
        <x:f>IFERROR(SUM(Z122:AC122)/AD122,0)</x:f>
        <x:v>1</x:v>
      </x:c>
      <x:c r="AQ122" s="50" t="b">
        <x:f>AND(B122&gt;0,C122&gt;0,D122&gt;0,E122&gt;0)</x:f>
        <x:v>1</x:v>
      </x:c>
      <x:c r="AR122" s="118" t="n">
        <x:f>EDATE(AR121,1)</x:f>
        <x:v>46143</x:v>
      </x:c>
      <x:c r="AS122" t="str">
        <x:f>TEXT(AR122,"yyyy-mm")</x:f>
        <x:v>2026-05</x:v>
      </x:c>
      <x:c r="AT122" s="112" t="n">
        <x:f>IF(AR122&gt;DATE(YEAR($A$1660),MONTH($A$1660),1),"",SUMIFS($AD$46:$AD$1660,$AI$46:$AI$1660,YEAR(AR122),$AJ$46:$AJ$1660,MONTH(AR122),$AK$46:$AK$1660,1))</x:f>
        <x:v>1.670084806832913</x:v>
      </x:c>
    </x:row>
    <x:row r="123">
      <x:c r="A123" s="111" t="n">
        <x:f>'净值底稿'!A81</x:f>
        <x:v>43950</x:v>
      </x:c>
      <x:c r="B123" s="113" t="n">
        <x:f>'净值底稿'!F81</x:f>
        <x:v>1.1121736730706702</x:v>
      </x:c>
      <x:c r="C123" s="113" t="n">
        <x:f>'净值底稿'!O81</x:f>
        <x:v>0.9997519347613721</x:v>
      </x:c>
      <x:c r="D123" s="113" t="n">
        <x:f>'净值底稿'!P81</x:f>
        <x:v>1.4629</x:v>
      </x:c>
      <x:c r="E123" s="113" t="n">
        <x:f>'净值底稿'!Q81</x:f>
        <x:v>1.3827</x:v>
      </x:c>
      <x:c r="F123" s="114" t="n">
        <x:f>IFERROR(B123/B122-1,0)</x:f>
        <x:v>0.0015227786843206026</x:v>
      </x:c>
      <x:c r="G123" s="114" t="n">
        <x:f>IFERROR(C123/C122-1,0)</x:f>
        <x:v>0.000302789785650015</x:v>
      </x:c>
      <x:c r="H123" s="114" t="n">
        <x:f>IFERROR(D123/D122-1,0)</x:f>
        <x:v>0.0006155950752395611</x:v>
      </x:c>
      <x:c r="I123" s="114" t="n">
        <x:f>IFERROR(E123/E122-1,0)</x:f>
        <x:v>0.002755819856407271</x:v>
      </x:c>
      <x:c r="J123" s="115" t="n">
        <x:f>Z122*(1+F123)</x:f>
        <x:v>0.10684250363253067</x:v>
      </x:c>
      <x:c r="K123" s="115" t="n">
        <x:f>AA122*(1+G123)</x:f>
        <x:v>0.10185263996560796</x:v>
      </x:c>
      <x:c r="L123" s="115" t="n">
        <x:f>AB122*(1+H123)</x:f>
        <x:v>0.7819913753818017</x:v>
      </x:c>
      <x:c r="M123" s="115" t="n">
        <x:f>AC122*(1+I123)</x:f>
        <x:v>0.055223622564223536</x:v>
      </x:c>
      <x:c r="N123" s="115" t="n">
        <x:f>SUM(J123:M123)</x:f>
        <x:v>1.0459101415441638</x:v>
      </x:c>
      <x:c r="O123" s="116" t="n">
        <x:f>IFERROR((J123+K123)/N123,0)</x:f>
        <x:v>0.19953448705452334</x:v>
      </x:c>
      <x:c r="P123" s="50" t="b">
        <x:f>AND(MONTH(A123)=12,OR(A124="",YEAR(A123)&lt;&gt;YEAR(A124)))</x:f>
        <x:v>0</x:v>
      </x:c>
      <x:c r="Q123" s="50" t="b">
        <x:f>AND(MOD(MONTH(A123),3)=0,OR(A124="",MONTH(A123)&lt;&gt;MONTH(A124)))</x:f>
        <x:v>0</x:v>
      </x:c>
      <x:c r="R123" s="50" t="b">
        <x:f>OR(O123&gt;$E$7,O123&lt;$E$6)</x:f>
        <x:v>0</x:v>
      </x:c>
      <x:c r="S123" s="50" t="b">
        <x:f>AND(OR(P123,Q123,R123),A123-AH122&gt;$E$8)</x:f>
        <x:v>0</x:v>
      </x:c>
      <x:c r="T123" s="50" t="str">
        <x:f>IF(NOT(OR(P123,Q123,R123)),"不调",IF(NOT(S123),"间隔规则跳过",IF(P123,"年末+季度",IF(AND(Q123,R123),"季度+动态",IF(Q123,"季度","动态")))))</x:f>
        <x:v>不调</x:v>
      </x:c>
      <x:c r="U123" s="115" t="n">
        <x:f>IF(OR(T123="年末+季度",T123="季度+动态"),N123*$E$5/2,IF(T123="季度",(J123+K123)/2,IF(T123="动态",N123*$E$5*IF(J123+K123=0,0.5,J123/(J123+K123)),J123)))</x:f>
        <x:v>0.10684250363253067</x:v>
      </x:c>
      <x:c r="V123" s="115" t="n">
        <x:f>IF(OR(T123="年末+季度",T123="季度+动态"),N123*$E$5/2,IF(T123="季度",(J123+K123)/2,IF(T123="动态",N123*$E$5*IF(J123+K123=0,0.5,K123/(J123+K123)),K123)))</x:f>
        <x:v>0.10185263996560796</x:v>
      </x:c>
      <x:c r="W123" s="115" t="n">
        <x:f>IF(OR(T123="年末+季度",T123="季度+动态",T123="动态"),N123*(1-$E$5)*IF(L123+M123=0,$B$7/($B$7+$B$8),L123/(L123+M123)),L123)</x:f>
        <x:v>0.7819913753818017</x:v>
      </x:c>
      <x:c r="X123" s="115" t="n">
        <x:f>IF(OR(T123="年末+季度",T123="季度+动态",T123="动态"),N123*(1-$E$5)*IF(L123+M123=0,$B$8/($B$7+$B$8),M123/(L123+M123)),M123)</x:f>
        <x:v>0.055223622564223536</x:v>
      </x:c>
      <x:c r="Y123" s="115" t="n">
        <x:f>POWER(1-$H$5,(A123-A122)/$H$8)</x:f>
        <x:v>0.9999862671029998</x:v>
      </x:c>
      <x:c r="Z123" s="115" t="n">
        <x:f>U123*Y123</x:f>
        <x:v>0.10684103637543303</x:v>
      </x:c>
      <x:c r="AA123" s="115" t="n">
        <x:f>V123*Y123</x:f>
        <x:v>0.10185124123379412</x:v>
      </x:c>
      <x:c r="AB123" s="115" t="n">
        <x:f>W123*Y123</x:f>
        <x:v>0.7819806363747885</x:v>
      </x:c>
      <x:c r="AC123" s="115" t="n">
        <x:f>X123*Y123</x:f>
        <x:v>0.05522286418390288</x:v>
      </x:c>
      <x:c r="AD123" s="115" t="n">
        <x:f>SUM(Z123:AC123)</x:f>
        <x:v>1.0458957781679186</x:v>
      </x:c>
      <x:c r="AE123" s="115" t="n">
        <x:f>MAX(AE122,AD123)</x:f>
        <x:v>1.0564793244987765</x:v>
      </x:c>
      <x:c r="AF123" s="114" t="n">
        <x:f>AD123/AE123-1</x:f>
        <x:v>-0.010017750546967852</x:v>
      </x:c>
      <x:c r="AG123" s="114" t="n">
        <x:f>AD123/AD122-1</x:f>
        <x:v>0.0007767598878247739</x:v>
      </x:c>
      <x:c r="AH123" s="111" t="n">
        <x:f>IF(OR(T123="年末+季度",T123="季度+动态",T123="季度",T123="动态"),A123,AH122)</x:f>
        <x:v>43921</x:v>
      </x:c>
      <x:c r="AI123" s="117" t="n">
        <x:f>YEAR(A123)</x:f>
        <x:v>2020</x:v>
      </x:c>
      <x:c r="AJ123" s="117" t="n">
        <x:f>MONTH(A123)</x:f>
        <x:v>4</x:v>
      </x:c>
      <x:c r="AK123" s="50" t="n">
        <x:f>IF(MONTH(A123)&lt;&gt;MONTH(A124),1,0)</x:f>
        <x:v>0</x:v>
      </x:c>
      <x:c r="AL123" s="115" t="n">
        <x:f>IF(AK122,AD122,AL122)</x:f>
        <x:v>1.0194247769894766</x:v>
      </x:c>
      <x:c r="AM123" s="116" t="str">
        <x:f>IF(AK123,AD123/AL123-1,"")</x:f>
      </x:c>
      <x:c r="AN123" s="115" t="n">
        <x:f>IF(AI123&lt;&gt;AI122,AD123,MAX(AN122,AD123))</x:f>
        <x:v>1.0564793244987765</x:v>
      </x:c>
      <x:c r="AO123" s="116" t="n">
        <x:f>AD123/AN123-1</x:f>
        <x:v>-0.010017750546967852</x:v>
      </x:c>
      <x:c r="AP123" s="112" t="n">
        <x:f>IFERROR(SUM(Z123:AC123)/AD123,0)</x:f>
        <x:v>1</x:v>
      </x:c>
      <x:c r="AQ123" s="50" t="b">
        <x:f>AND(B123&gt;0,C123&gt;0,D123&gt;0,E123&gt;0)</x:f>
        <x:v>1</x:v>
      </x:c>
      <x:c r="AR123" s="118" t="n">
        <x:f>EDATE(AR122,1)</x:f>
        <x:v>46174</x:v>
      </x:c>
      <x:c r="AS123" t="str">
        <x:f>TEXT(AR123,"yyyy-mm")</x:f>
        <x:v>2026-06</x:v>
      </x:c>
      <x:c r="AT123" s="112" t="n">
        <x:f>IF(AR123&gt;DATE(YEAR($A$1660),MONTH($A$1660),1),"",SUMIFS($AD$46:$AD$1660,$AI$46:$AI$1660,YEAR(AR123),$AJ$46:$AJ$1660,MONTH(AR123),$AK$46:$AK$1660,1))</x:f>
        <x:v>1.695417832207872</x:v>
      </x:c>
    </x:row>
    <x:row r="124">
      <x:c r="A124" s="111" t="n">
        <x:f>'净值底稿'!A82</x:f>
        <x:v>43951</x:v>
      </x:c>
      <x:c r="B124" s="113" t="n">
        <x:f>'净值底稿'!F82</x:f>
        <x:v>1.14718856054695</x:v>
      </x:c>
      <x:c r="C124" s="113" t="n">
        <x:f>'净值底稿'!O82</x:f>
        <x:v>1.0173065543725712</x:v>
      </x:c>
      <x:c r="D124" s="113" t="n">
        <x:f>'净值底稿'!P82</x:f>
        <x:v>1.4625</x:v>
      </x:c>
      <x:c r="E124" s="113" t="n">
        <x:f>'净值底稿'!Q82</x:f>
        <x:v>1.3927</x:v>
      </x:c>
      <x:c r="F124" s="114" t="n">
        <x:f>IFERROR(B124/B123-1,0)</x:f>
        <x:v>0.031483291075938835</x:v>
      </x:c>
      <x:c r="G124" s="114" t="n">
        <x:f>IFERROR(C124/C123-1,0)</x:f>
        <x:v>0.017558975382617525</x:v>
      </x:c>
      <x:c r="H124" s="114" t="n">
        <x:f>IFERROR(D124/D123-1,0)</x:f>
        <x:v>-0.0002734294893705913</x:v>
      </x:c>
      <x:c r="I124" s="114" t="n">
        <x:f>IFERROR(E124/E123-1,0)</x:f>
        <x:v>0.00723222680263258</x:v>
      </x:c>
      <x:c r="J124" s="115" t="n">
        <x:f>Z123*(1+F124)</x:f>
        <x:v>0.11020474382249576</x:v>
      </x:c>
      <x:c r="K124" s="115" t="n">
        <x:f>AA123*(1+G124)</x:f>
        <x:v>0.10363964467130735</x:v>
      </x:c>
      <x:c r="L124" s="115" t="n">
        <x:f>AB123*(1+H124)</x:f>
        <x:v>0.7817668198086869</x:v>
      </x:c>
      <x:c r="M124" s="115" t="n">
        <x:f>AC123*(1+I124)</x:f>
        <x:v>0.05562224846237184</x:v>
      </x:c>
      <x:c r="N124" s="115" t="n">
        <x:f>SUM(J124:M124)</x:f>
        <x:v>1.0512334567648618</x:v>
      </x:c>
      <x:c r="O124" s="116" t="n">
        <x:f>IFERROR((J124+K124)/N124,0)</x:f>
        <x:v>0.20342235791458022</x:v>
      </x:c>
      <x:c r="P124" s="50" t="b">
        <x:f>AND(MONTH(A124)=12,OR(A125="",YEAR(A124)&lt;&gt;YEAR(A125)))</x:f>
        <x:v>0</x:v>
      </x:c>
      <x:c r="Q124" s="50" t="b">
        <x:f>AND(MOD(MONTH(A124),3)=0,OR(A125="",MONTH(A124)&lt;&gt;MONTH(A125)))</x:f>
        <x:v>0</x:v>
      </x:c>
      <x:c r="R124" s="50" t="b">
        <x:f>OR(O124&gt;$E$7,O124&lt;$E$6)</x:f>
        <x:v>0</x:v>
      </x:c>
      <x:c r="S124" s="50" t="b">
        <x:f>AND(OR(P124,Q124,R124),A124-AH123&gt;$E$8)</x:f>
        <x:v>0</x:v>
      </x:c>
      <x:c r="T124" s="50" t="str">
        <x:f>IF(NOT(OR(P124,Q124,R124)),"不调",IF(NOT(S124),"间隔规则跳过",IF(P124,"年末+季度",IF(AND(Q124,R124),"季度+动态",IF(Q124,"季度","动态")))))</x:f>
        <x:v>不调</x:v>
      </x:c>
      <x:c r="U124" s="115" t="n">
        <x:f>IF(OR(T124="年末+季度",T124="季度+动态"),N124*$E$5/2,IF(T124="季度",(J124+K124)/2,IF(T124="动态",N124*$E$5*IF(J124+K124=0,0.5,J124/(J124+K124)),J124)))</x:f>
        <x:v>0.11020474382249576</x:v>
      </x:c>
      <x:c r="V124" s="115" t="n">
        <x:f>IF(OR(T124="年末+季度",T124="季度+动态"),N124*$E$5/2,IF(T124="季度",(J124+K124)/2,IF(T124="动态",N124*$E$5*IF(J124+K124=0,0.5,K124/(J124+K124)),K124)))</x:f>
        <x:v>0.10363964467130735</x:v>
      </x:c>
      <x:c r="W124" s="115" t="n">
        <x:f>IF(OR(T124="年末+季度",T124="季度+动态",T124="动态"),N124*(1-$E$5)*IF(L124+M124=0,$B$7/($B$7+$B$8),L124/(L124+M124)),L124)</x:f>
        <x:v>0.7817668198086869</x:v>
      </x:c>
      <x:c r="X124" s="115" t="n">
        <x:f>IF(OR(T124="年末+季度",T124="季度+动态",T124="动态"),N124*(1-$E$5)*IF(L124+M124=0,$B$8/($B$7+$B$8),M124/(L124+M124)),M124)</x:f>
        <x:v>0.05562224846237184</x:v>
      </x:c>
      <x:c r="Y124" s="115" t="n">
        <x:f>POWER(1-$H$5,(A124-A123)/$H$8)</x:f>
        <x:v>0.9999862671029998</x:v>
      </x:c>
      <x:c r="Z124" s="115" t="n">
        <x:f>U124*Y124</x:f>
        <x:v>0.11020323039209991</x:v>
      </x:c>
      <x:c r="AA124" s="115" t="n">
        <x:f>V124*Y124</x:f>
        <x:v>0.10363822139874193</x:v>
      </x:c>
      <x:c r="AB124" s="115" t="n">
        <x:f>W124*Y124</x:f>
        <x:v>0.7817560838854722</x:v>
      </x:c>
      <x:c r="AC124" s="115" t="n">
        <x:f>X124*Y124</x:f>
        <x:v>0.05562148460776278</x:v>
      </x:c>
      <x:c r="AD124" s="115" t="n">
        <x:f>SUM(Z124:AC124)</x:f>
        <x:v>1.0512190202840768</x:v>
      </x:c>
      <x:c r="AE124" s="115" t="n">
        <x:f>MAX(AE123,AD124)</x:f>
        <x:v>1.0564793244987765</x:v>
      </x:c>
      <x:c r="AF124" s="114" t="n">
        <x:f>AD124/AE124-1</x:f>
        <x:v>-0.004979088651067887</x:v>
      </x:c>
      <x:c r="AG124" s="114" t="n">
        <x:f>AD124/AD123-1</x:f>
        <x:v>0.005089648727220952</x:v>
      </x:c>
      <x:c r="AH124" s="111" t="n">
        <x:f>IF(OR(T124="年末+季度",T124="季度+动态",T124="季度",T124="动态"),A124,AH123)</x:f>
        <x:v>43921</x:v>
      </x:c>
      <x:c r="AI124" s="117" t="n">
        <x:f>YEAR(A124)</x:f>
        <x:v>2020</x:v>
      </x:c>
      <x:c r="AJ124" s="117" t="n">
        <x:f>MONTH(A124)</x:f>
        <x:v>4</x:v>
      </x:c>
      <x:c r="AK124" s="50" t="n">
        <x:f>IF(MONTH(A124)&lt;&gt;MONTH(A125),1,0)</x:f>
        <x:v>1</x:v>
      </x:c>
      <x:c r="AL124" s="115" t="n">
        <x:f>IF(AK123,AD123,AL123)</x:f>
        <x:v>1.0194247769894766</x:v>
      </x:c>
      <x:c r="AM124" s="116" t="n">
        <x:f>IF(AK124,AD124/AL124-1,"")</x:f>
        <x:v>0.031188415283071258</x:v>
      </x:c>
      <x:c r="AN124" s="115" t="n">
        <x:f>IF(AI124&lt;&gt;AI123,AD124,MAX(AN123,AD124))</x:f>
        <x:v>1.0564793244987765</x:v>
      </x:c>
      <x:c r="AO124" s="116" t="n">
        <x:f>AD124/AN124-1</x:f>
        <x:v>-0.004979088651067887</x:v>
      </x:c>
      <x:c r="AP124" s="112" t="n">
        <x:f>IFERROR(SUM(Z124:AC124)/AD124,0)</x:f>
        <x:v>1</x:v>
      </x:c>
      <x:c r="AQ124" s="50" t="b">
        <x:f>AND(B124&gt;0,C124&gt;0,D124&gt;0,E124&gt;0)</x:f>
        <x:v>1</x:v>
      </x:c>
      <x:c r="AR124" s="118" t="n">
        <x:f>EDATE(AR123,1)</x:f>
        <x:v>46204</x:v>
      </x:c>
      <x:c r="AS124" t="str">
        <x:f>TEXT(AR124,"yyyy-mm")</x:f>
        <x:v>2026-07</x:v>
      </x:c>
      <x:c r="AT124" s="112" t="n">
        <x:f>IF(AR124&gt;DATE(YEAR($A$1660),MONTH($A$1660),1),"",SUMIFS($AD$46:$AD$1660,$AI$46:$AI$1660,YEAR(AR124),$AJ$46:$AJ$1660,MONTH(AR124),$AK$46:$AK$1660,1))</x:f>
        <x:v>1.6131896215309813</x:v>
      </x:c>
    </x:row>
    <x:row r="125">
      <x:c r="A125" s="111" t="n">
        <x:f>'净值底稿'!A83</x:f>
        <x:v>43957</x:v>
      </x:c>
      <x:c r="B125" s="113" t="n">
        <x:f>'净值底稿'!F83</x:f>
        <x:v>1.17545229965963</x:v>
      </x:c>
      <x:c r="C125" s="113" t="n">
        <x:f>'净值底稿'!O83</x:f>
        <x:v>1.0327838828476708</x:v>
      </x:c>
      <x:c r="D125" s="113" t="n">
        <x:f>'净值底稿'!P83</x:f>
        <x:v>1.4614</x:v>
      </x:c>
      <x:c r="E125" s="113" t="n">
        <x:f>'净值底稿'!Q83</x:f>
        <x:v>1.3906</x:v>
      </x:c>
      <x:c r="F125" s="114" t="n">
        <x:f>IFERROR(B125/B124-1,0)</x:f>
        <x:v>0.024637396226479424</x:v>
      </x:c>
      <x:c r="G125" s="114" t="n">
        <x:f>IFERROR(C125/C124-1,0)</x:f>
        <x:v>0.015214026105086154</x:v>
      </x:c>
      <x:c r="H125" s="114" t="n">
        <x:f>IFERROR(D125/D124-1,0)</x:f>
        <x:v>-0.0007521367521367006</x:v>
      </x:c>
      <x:c r="I125" s="114" t="n">
        <x:f>IFERROR(E125/E124-1,0)</x:f>
        <x:v>-0.0015078624255043804</x:v>
      </x:c>
      <x:c r="J125" s="115" t="n">
        <x:f>Z124*(1+F125)</x:f>
        <x:v>0.11291835104470807</x:v>
      </x:c>
      <x:c r="K125" s="115" t="n">
        <x:f>AA124*(1+G125)</x:f>
        <x:v>0.10521497600458708</x:v>
      </x:c>
      <x:c r="L125" s="115" t="n">
        <x:f>AB124*(1+H125)</x:f>
        <x:v>0.7811680964035755</x:v>
      </x:c>
      <x:c r="M125" s="115" t="n">
        <x:f>AC124*(1+I125)</x:f>
        <x:v>0.055537615061071965</x:v>
      </x:c>
      <x:c r="N125" s="115" t="n">
        <x:f>SUM(J125:M125)</x:f>
        <x:v>1.0548390385139428</x:v>
      </x:c>
      <x:c r="O125" s="116" t="n">
        <x:f>IFERROR((J125+K125)/N125,0)</x:f>
        <x:v>0.2067929978744448</x:v>
      </x:c>
      <x:c r="P125" s="50" t="b">
        <x:f>AND(MONTH(A125)=12,OR(A126="",YEAR(A125)&lt;&gt;YEAR(A126)))</x:f>
        <x:v>0</x:v>
      </x:c>
      <x:c r="Q125" s="50" t="b">
        <x:f>AND(MOD(MONTH(A125),3)=0,OR(A126="",MONTH(A125)&lt;&gt;MONTH(A126)))</x:f>
        <x:v>0</x:v>
      </x:c>
      <x:c r="R125" s="50" t="b">
        <x:f>OR(O125&gt;$E$7,O125&lt;$E$6)</x:f>
        <x:v>0</x:v>
      </x:c>
      <x:c r="S125" s="50" t="b">
        <x:f>AND(OR(P125,Q125,R125),A125-AH124&gt;$E$8)</x:f>
        <x:v>0</x:v>
      </x:c>
      <x:c r="T125" s="50" t="str">
        <x:f>IF(NOT(OR(P125,Q125,R125)),"不调",IF(NOT(S125),"间隔规则跳过",IF(P125,"年末+季度",IF(AND(Q125,R125),"季度+动态",IF(Q125,"季度","动态")))))</x:f>
        <x:v>不调</x:v>
      </x:c>
      <x:c r="U125" s="115" t="n">
        <x:f>IF(OR(T125="年末+季度",T125="季度+动态"),N125*$E$5/2,IF(T125="季度",(J125+K125)/2,IF(T125="动态",N125*$E$5*IF(J125+K125=0,0.5,J125/(J125+K125)),J125)))</x:f>
        <x:v>0.11291835104470807</x:v>
      </x:c>
      <x:c r="V125" s="115" t="n">
        <x:f>IF(OR(T125="年末+季度",T125="季度+动态"),N125*$E$5/2,IF(T125="季度",(J125+K125)/2,IF(T125="动态",N125*$E$5*IF(J125+K125=0,0.5,K125/(J125+K125)),K125)))</x:f>
        <x:v>0.10521497600458708</x:v>
      </x:c>
      <x:c r="W125" s="115" t="n">
        <x:f>IF(OR(T125="年末+季度",T125="季度+动态",T125="动态"),N125*(1-$E$5)*IF(L125+M125=0,$B$7/($B$7+$B$8),L125/(L125+M125)),L125)</x:f>
        <x:v>0.7811680964035755</x:v>
      </x:c>
      <x:c r="X125" s="115" t="n">
        <x:f>IF(OR(T125="年末+季度",T125="季度+动态",T125="动态"),N125*(1-$E$5)*IF(L125+M125=0,$B$8/($B$7+$B$8),M125/(L125+M125)),M125)</x:f>
        <x:v>0.055537615061071965</x:v>
      </x:c>
      <x:c r="Y125" s="115" t="n">
        <x:f>POWER(1-$H$5,(A125-A124)/$H$8)</x:f>
        <x:v>0.9999176054468334</x:v>
      </x:c>
      <x:c r="Z125" s="115" t="n">
        <x:f>U125*Y125</x:f>
        <x:v>0.11290904718762944</x:v>
      </x:c>
      <x:c r="AA125" s="115" t="n">
        <x:f>V125*Y125</x:f>
        <x:v>0.10520630686365275</x:v>
      </x:c>
      <x:c r="AB125" s="115" t="n">
        <x:f>W125*Y125</x:f>
        <x:v>0.7811037324073243</x:v>
      </x:c>
      <x:c r="AC125" s="115" t="n">
        <x:f>X125*Y125</x:f>
        <x:v>0.05553303906409507</x:v>
      </x:c>
      <x:c r="AD125" s="115" t="n">
        <x:f>SUM(Z125:AC125)</x:f>
        <x:v>1.0547521255227017</x:v>
      </x:c>
      <x:c r="AE125" s="115" t="n">
        <x:f>MAX(AE124,AD125)</x:f>
        <x:v>1.0564793244987765</x:v>
      </x:c>
      <x:c r="AF125" s="114" t="n">
        <x:f>AD125/AE125-1</x:f>
        <x:v>-0.001634863017214494</x:v>
      </x:c>
      <x:c r="AG125" s="114" t="n">
        <x:f>AD125/AD124-1</x:f>
        <x:v>0.003360960152404946</x:v>
      </x:c>
      <x:c r="AH125" s="111" t="n">
        <x:f>IF(OR(T125="年末+季度",T125="季度+动态",T125="季度",T125="动态"),A125,AH124)</x:f>
        <x:v>43921</x:v>
      </x:c>
      <x:c r="AI125" s="117" t="n">
        <x:f>YEAR(A125)</x:f>
        <x:v>2020</x:v>
      </x:c>
      <x:c r="AJ125" s="117" t="n">
        <x:f>MONTH(A125)</x:f>
        <x:v>5</x:v>
      </x:c>
      <x:c r="AK125" s="50" t="n">
        <x:f>IF(MONTH(A125)&lt;&gt;MONTH(A126),1,0)</x:f>
        <x:v>0</x:v>
      </x:c>
      <x:c r="AL125" s="115" t="n">
        <x:f>IF(AK124,AD124,AL124)</x:f>
        <x:v>1.0512190202840768</x:v>
      </x:c>
      <x:c r="AM125" s="116" t="str">
        <x:f>IF(AK125,AD125/AL125-1,"")</x:f>
      </x:c>
      <x:c r="AN125" s="115" t="n">
        <x:f>IF(AI125&lt;&gt;AI124,AD125,MAX(AN124,AD125))</x:f>
        <x:v>1.0564793244987765</x:v>
      </x:c>
      <x:c r="AO125" s="116" t="n">
        <x:f>AD125/AN125-1</x:f>
        <x:v>-0.001634863017214494</x:v>
      </x:c>
      <x:c r="AP125" s="112" t="n">
        <x:f>IFERROR(SUM(Z125:AC125)/AD125,0)</x:f>
        <x:v>1</x:v>
      </x:c>
      <x:c r="AQ125" s="50" t="b">
        <x:f>AND(B125&gt;0,C125&gt;0,D125&gt;0,E125&gt;0)</x:f>
        <x:v>1</x:v>
      </x:c>
      <x:c r="AR125" s="118" t="n">
        <x:f>EDATE(AR124,1)</x:f>
        <x:v>46235</x:v>
      </x:c>
      <x:c r="AS125" t="str">
        <x:f>TEXT(AR125,"yyyy-mm")</x:f>
        <x:v>2026-08</x:v>
      </x:c>
      <x:c r="AT125" s="112" t="n">
        <x:f>IF(AR125&gt;DATE(YEAR($A$1660),MONTH($A$1660),1),"",SUMIFS($AD$46:$AD$1660,$AI$46:$AI$1660,YEAR(AR125),$AJ$46:$AJ$1660,MONTH(AR125),$AK$46:$AK$1660,1))</x:f>
        <x:v>1.6576440986208216</x:v>
      </x:c>
    </x:row>
    <x:row r="126">
      <x:c r="A126" s="111" t="n">
        <x:f>'净值底稿'!A84</x:f>
        <x:v>43958</x:v>
      </x:c>
      <x:c r="B126" s="113" t="n">
        <x:f>'净值底稿'!F84</x:f>
        <x:v>1.169712621276825</x:v>
      </x:c>
      <x:c r="C126" s="113" t="n">
        <x:f>'净值底稿'!O84</x:f>
        <x:v>1.0310229976357201</x:v>
      </x:c>
      <x:c r="D126" s="113" t="n">
        <x:f>'净值底稿'!P84</x:f>
        <x:v>1.4578</x:v>
      </x:c>
      <x:c r="E126" s="113" t="n">
        <x:f>'净值底稿'!Q84</x:f>
        <x:v>1.3888</x:v>
      </x:c>
      <x:c r="F126" s="114" t="n">
        <x:f>IFERROR(B126/B125-1,0)</x:f>
        <x:v>-0.004882953042388061</x:v>
      </x:c>
      <x:c r="G126" s="114" t="n">
        <x:f>IFERROR(C126/C125-1,0)</x:f>
        <x:v>-0.0017049890506573018</x:v>
      </x:c>
      <x:c r="H126" s="114" t="n">
        <x:f>IFERROR(D126/D125-1,0)</x:f>
        <x:v>-0.0024633912686465864</x:v>
      </x:c>
      <x:c r="I126" s="114" t="n">
        <x:f>IFERROR(E126/E125-1,0)</x:f>
        <x:v>-0.0012944052926794347</x:v>
      </x:c>
      <x:c r="J126" s="115" t="n">
        <x:f>Z125*(1+F126)</x:f>
        <x:v>0.11235771761215146</x:v>
      </x:c>
      <x:c r="K126" s="115" t="n">
        <x:f>AA125*(1+G126)</x:f>
        <x:v>0.10502693126239013</x:v>
      </x:c>
      <x:c r="L126" s="115" t="n">
        <x:f>AB125*(1+H126)</x:f>
        <x:v>0.7791795682930048</x:v>
      </x:c>
      <x:c r="M126" s="115" t="n">
        <x:f>AC125*(1+I126)</x:f>
        <x:v>0.05546115680441193</x:v>
      </x:c>
      <x:c r="N126" s="115" t="n">
        <x:f>SUM(J126:M126)</x:f>
        <x:v>1.0520253739719583</x:v>
      </x:c>
      <x:c r="O126" s="116" t="n">
        <x:f>IFERROR((J126+K126)/N126,0)</x:f>
        <x:v>0.20663441610138955</x:v>
      </x:c>
      <x:c r="P126" s="50" t="b">
        <x:f>AND(MONTH(A126)=12,OR(A127="",YEAR(A126)&lt;&gt;YEAR(A127)))</x:f>
        <x:v>0</x:v>
      </x:c>
      <x:c r="Q126" s="50" t="b">
        <x:f>AND(MOD(MONTH(A126),3)=0,OR(A127="",MONTH(A126)&lt;&gt;MONTH(A127)))</x:f>
        <x:v>0</x:v>
      </x:c>
      <x:c r="R126" s="50" t="b">
        <x:f>OR(O126&gt;$E$7,O126&lt;$E$6)</x:f>
        <x:v>0</x:v>
      </x:c>
      <x:c r="S126" s="50" t="b">
        <x:f>AND(OR(P126,Q126,R126),A126-AH125&gt;$E$8)</x:f>
        <x:v>0</x:v>
      </x:c>
      <x:c r="T126" s="50" t="str">
        <x:f>IF(NOT(OR(P126,Q126,R126)),"不调",IF(NOT(S126),"间隔规则跳过",IF(P126,"年末+季度",IF(AND(Q126,R126),"季度+动态",IF(Q126,"季度","动态")))))</x:f>
        <x:v>不调</x:v>
      </x:c>
      <x:c r="U126" s="115" t="n">
        <x:f>IF(OR(T126="年末+季度",T126="季度+动态"),N126*$E$5/2,IF(T126="季度",(J126+K126)/2,IF(T126="动态",N126*$E$5*IF(J126+K126=0,0.5,J126/(J126+K126)),J126)))</x:f>
        <x:v>0.11235771761215146</x:v>
      </x:c>
      <x:c r="V126" s="115" t="n">
        <x:f>IF(OR(T126="年末+季度",T126="季度+动态"),N126*$E$5/2,IF(T126="季度",(J126+K126)/2,IF(T126="动态",N126*$E$5*IF(J126+K126=0,0.5,K126/(J126+K126)),K126)))</x:f>
        <x:v>0.10502693126239013</x:v>
      </x:c>
      <x:c r="W126" s="115" t="n">
        <x:f>IF(OR(T126="年末+季度",T126="季度+动态",T126="动态"),N126*(1-$E$5)*IF(L126+M126=0,$B$7/($B$7+$B$8),L126/(L126+M126)),L126)</x:f>
        <x:v>0.7791795682930048</x:v>
      </x:c>
      <x:c r="X126" s="115" t="n">
        <x:f>IF(OR(T126="年末+季度",T126="季度+动态",T126="动态"),N126*(1-$E$5)*IF(L126+M126=0,$B$8/($B$7+$B$8),M126/(L126+M126)),M126)</x:f>
        <x:v>0.05546115680441193</x:v>
      </x:c>
      <x:c r="Y126" s="115" t="n">
        <x:f>POWER(1-$H$5,(A126-A125)/$H$8)</x:f>
        <x:v>0.9999862671029998</x:v>
      </x:c>
      <x:c r="Z126" s="115" t="n">
        <x:f>U126*Y126</x:f>
        <x:v>0.11235617461518832</x:v>
      </x:c>
      <x:c r="AA126" s="115" t="n">
        <x:f>V126*Y126</x:f>
        <x:v>0.10502548893836085</x:v>
      </x:c>
      <x:c r="AB126" s="115" t="n">
        <x:f>W126*Y126</x:f>
        <x:v>0.7791688679002488</x:v>
      </x:c>
      <x:c r="AC126" s="115" t="n">
        <x:f>X126*Y126</x:f>
        <x:v>0.05546039516205802</x:v>
      </x:c>
      <x:c r="AD126" s="115" t="n">
        <x:f>SUM(Z126:AC126)</x:f>
        <x:v>1.052010926615856</x:v>
      </x:c>
      <x:c r="AE126" s="115" t="n">
        <x:f>MAX(AE125,AD126)</x:f>
        <x:v>1.0564793244987765</x:v>
      </x:c>
      <x:c r="AF126" s="114" t="n">
        <x:f>AD126/AE126-1</x:f>
        <x:v>-0.004229517586669673</x:v>
      </x:c>
      <x:c r="AG126" s="114" t="n">
        <x:f>AD126/AD125-1</x:f>
        <x:v>-0.0025989034205428085</x:v>
      </x:c>
      <x:c r="AH126" s="111" t="n">
        <x:f>IF(OR(T126="年末+季度",T126="季度+动态",T126="季度",T126="动态"),A126,AH125)</x:f>
        <x:v>43921</x:v>
      </x:c>
      <x:c r="AI126" s="117" t="n">
        <x:f>YEAR(A126)</x:f>
        <x:v>2020</x:v>
      </x:c>
      <x:c r="AJ126" s="117" t="n">
        <x:f>MONTH(A126)</x:f>
        <x:v>5</x:v>
      </x:c>
      <x:c r="AK126" s="50" t="n">
        <x:f>IF(MONTH(A126)&lt;&gt;MONTH(A127),1,0)</x:f>
        <x:v>0</x:v>
      </x:c>
      <x:c r="AL126" s="115" t="n">
        <x:f>IF(AK125,AD125,AL125)</x:f>
        <x:v>1.0512190202840768</x:v>
      </x:c>
      <x:c r="AM126" s="116" t="str">
        <x:f>IF(AK126,AD126/AL126-1,"")</x:f>
      </x:c>
      <x:c r="AN126" s="115" t="n">
        <x:f>IF(AI126&lt;&gt;AI125,AD126,MAX(AN125,AD126))</x:f>
        <x:v>1.0564793244987765</x:v>
      </x:c>
      <x:c r="AO126" s="116" t="n">
        <x:f>AD126/AN126-1</x:f>
        <x:v>-0.004229517586669673</x:v>
      </x:c>
      <x:c r="AP126" s="112" t="n">
        <x:f>IFERROR(SUM(Z126:AC126)/AD126,0)</x:f>
        <x:v>1</x:v>
      </x:c>
      <x:c r="AQ126" s="50" t="b">
        <x:f>AND(B126&gt;0,C126&gt;0,D126&gt;0,E126&gt;0)</x:f>
        <x:v>1</x:v>
      </x:c>
    </x:row>
    <x:row r="127">
      <x:c r="A127" s="111" t="n">
        <x:f>'净值底稿'!A85</x:f>
        <x:v>43959</x:v>
      </x:c>
      <x:c r="B127" s="113" t="n">
        <x:f>'净值底稿'!F85</x:f>
        <x:v>1.17720548985157</x:v>
      </x:c>
      <x:c r="C127" s="113" t="n">
        <x:f>'净值底稿'!O85</x:f>
        <x:v>1.0416136729970276</x:v>
      </x:c>
      <x:c r="D127" s="113" t="n">
        <x:f>'净值底稿'!P85</x:f>
        <x:v>1.4561</x:v>
      </x:c>
      <x:c r="E127" s="113" t="n">
        <x:f>'净值底稿'!Q85</x:f>
        <x:v>1.402</x:v>
      </x:c>
      <x:c r="F127" s="114" t="n">
        <x:f>IFERROR(B127/B126-1,0)</x:f>
        <x:v>0.006405734569715049</x:v>
      </x:c>
      <x:c r="G127" s="114" t="n">
        <x:f>IFERROR(C127/C126-1,0)</x:f>
        <x:v>0.010272006915067244</x:v>
      </x:c>
      <x:c r="H127" s="114" t="n">
        <x:f>IFERROR(D127/D126-1,0)</x:f>
        <x:v>-0.0011661407600493945</x:v>
      </x:c>
      <x:c r="I127" s="114" t="n">
        <x:f>IFERROR(E127/E126-1,0)</x:f>
        <x:v>0.009504608294930827</x:v>
      </x:c>
      <x:c r="J127" s="115" t="n">
        <x:f>Z126*(1+F127)</x:f>
        <x:v>0.11307589844704177</x:v>
      </x:c>
      <x:c r="K127" s="115" t="n">
        <x:f>AA126*(1+G127)</x:f>
        <x:v>0.10610431148699401</x:v>
      </x:c>
      <x:c r="L127" s="115" t="n">
        <x:f>AB126*(1+H127)</x:f>
        <x:v>0.7782602473244288</x:v>
      </x:c>
      <x:c r="M127" s="115" t="n">
        <x:f>AC126*(1+I127)</x:f>
        <x:v>0.055987524493955464</x:v>
      </x:c>
      <x:c r="N127" s="115" t="n">
        <x:f>SUM(J127:M127)</x:f>
        <x:v>1.05342798175242</x:v>
      </x:c>
      <x:c r="O127" s="116" t="n">
        <x:f>IFERROR((J127+K127)/N127,0)</x:f>
        <x:v>0.20806378198671036</x:v>
      </x:c>
      <x:c r="P127" s="50" t="b">
        <x:f>AND(MONTH(A127)=12,OR(A128="",YEAR(A127)&lt;&gt;YEAR(A128)))</x:f>
        <x:v>0</x:v>
      </x:c>
      <x:c r="Q127" s="50" t="b">
        <x:f>AND(MOD(MONTH(A127),3)=0,OR(A128="",MONTH(A127)&lt;&gt;MONTH(A128)))</x:f>
        <x:v>0</x:v>
      </x:c>
      <x:c r="R127" s="50" t="b">
        <x:f>OR(O127&gt;$E$7,O127&lt;$E$6)</x:f>
        <x:v>0</x:v>
      </x:c>
      <x:c r="S127" s="50" t="b">
        <x:f>AND(OR(P127,Q127,R127),A127-AH126&gt;$E$8)</x:f>
        <x:v>0</x:v>
      </x:c>
      <x:c r="T127" s="50" t="str">
        <x:f>IF(NOT(OR(P127,Q127,R127)),"不调",IF(NOT(S127),"间隔规则跳过",IF(P127,"年末+季度",IF(AND(Q127,R127),"季度+动态",IF(Q127,"季度","动态")))))</x:f>
        <x:v>不调</x:v>
      </x:c>
      <x:c r="U127" s="115" t="n">
        <x:f>IF(OR(T127="年末+季度",T127="季度+动态"),N127*$E$5/2,IF(T127="季度",(J127+K127)/2,IF(T127="动态",N127*$E$5*IF(J127+K127=0,0.5,J127/(J127+K127)),J127)))</x:f>
        <x:v>0.11307589844704177</x:v>
      </x:c>
      <x:c r="V127" s="115" t="n">
        <x:f>IF(OR(T127="年末+季度",T127="季度+动态"),N127*$E$5/2,IF(T127="季度",(J127+K127)/2,IF(T127="动态",N127*$E$5*IF(J127+K127=0,0.5,K127/(J127+K127)),K127)))</x:f>
        <x:v>0.10610431148699401</x:v>
      </x:c>
      <x:c r="W127" s="115" t="n">
        <x:f>IF(OR(T127="年末+季度",T127="季度+动态",T127="动态"),N127*(1-$E$5)*IF(L127+M127=0,$B$7/($B$7+$B$8),L127/(L127+M127)),L127)</x:f>
        <x:v>0.7782602473244288</x:v>
      </x:c>
      <x:c r="X127" s="115" t="n">
        <x:f>IF(OR(T127="年末+季度",T127="季度+动态",T127="动态"),N127*(1-$E$5)*IF(L127+M127=0,$B$8/($B$7+$B$8),M127/(L127+M127)),M127)</x:f>
        <x:v>0.055987524493955464</x:v>
      </x:c>
      <x:c r="Y127" s="115" t="n">
        <x:f>POWER(1-$H$5,(A127-A126)/$H$8)</x:f>
        <x:v>0.9999862671029998</x:v>
      </x:c>
      <x:c r="Z127" s="115" t="n">
        <x:f>U127*Y127</x:f>
        <x:v>0.11307434558737518</x:v>
      </x:c>
      <x:c r="AA127" s="115" t="n">
        <x:f>V127*Y127</x:f>
        <x:v>0.10610285436741307</x:v>
      </x:c>
      <x:c r="AB127" s="115" t="n">
        <x:f>W127*Y127</x:f>
        <x:v>0.7782495595566129</x:v>
      </x:c>
      <x:c r="AC127" s="115" t="n">
        <x:f>X127*Y127</x:f>
        <x:v>0.05598675562304829</x:v>
      </x:c>
      <x:c r="AD127" s="115" t="n">
        <x:f>SUM(Z127:AC127)</x:f>
        <x:v>1.0534135151344495</x:v>
      </x:c>
      <x:c r="AE127" s="115" t="n">
        <x:f>MAX(AE126,AD127)</x:f>
        <x:v>1.0564793244987765</x:v>
      </x:c>
      <x:c r="AF127" s="114" t="n">
        <x:f>AD127/AE127-1</x:f>
        <x:v>-0.0029019113703729893</x:v>
      </x:c>
      <x:c r="AG127" s="114" t="n">
        <x:f>AD127/AD126-1</x:f>
        <x:v>0.0013332452003187445</x:v>
      </x:c>
      <x:c r="AH127" s="111" t="n">
        <x:f>IF(OR(T127="年末+季度",T127="季度+动态",T127="季度",T127="动态"),A127,AH126)</x:f>
        <x:v>43921</x:v>
      </x:c>
      <x:c r="AI127" s="117" t="n">
        <x:f>YEAR(A127)</x:f>
        <x:v>2020</x:v>
      </x:c>
      <x:c r="AJ127" s="117" t="n">
        <x:f>MONTH(A127)</x:f>
        <x:v>5</x:v>
      </x:c>
      <x:c r="AK127" s="50" t="n">
        <x:f>IF(MONTH(A127)&lt;&gt;MONTH(A128),1,0)</x:f>
        <x:v>0</x:v>
      </x:c>
      <x:c r="AL127" s="115" t="n">
        <x:f>IF(AK126,AD126,AL126)</x:f>
        <x:v>1.0512190202840768</x:v>
      </x:c>
      <x:c r="AM127" s="116" t="str">
        <x:f>IF(AK127,AD127/AL127-1,"")</x:f>
      </x:c>
      <x:c r="AN127" s="115" t="n">
        <x:f>IF(AI127&lt;&gt;AI126,AD127,MAX(AN126,AD127))</x:f>
        <x:v>1.0564793244987765</x:v>
      </x:c>
      <x:c r="AO127" s="116" t="n">
        <x:f>AD127/AN127-1</x:f>
        <x:v>-0.0029019113703729893</x:v>
      </x:c>
      <x:c r="AP127" s="112" t="n">
        <x:f>IFERROR(SUM(Z127:AC127)/AD127,0)</x:f>
        <x:v>1</x:v>
      </x:c>
      <x:c r="AQ127" s="50" t="b">
        <x:f>AND(B127&gt;0,C127&gt;0,D127&gt;0,E127&gt;0)</x:f>
        <x:v>1</x:v>
      </x:c>
    </x:row>
    <x:row r="128">
      <x:c r="A128" s="111" t="n">
        <x:f>'净值底稿'!A86</x:f>
        <x:v>43962</x:v>
      </x:c>
      <x:c r="B128" s="113" t="n">
        <x:f>'净值底稿'!F86</x:f>
        <x:v>1.1720458370950149</x:v>
      </x:c>
      <x:c r="C128" s="113" t="n">
        <x:f>'净值底稿'!O86</x:f>
        <x:v>1.0407844267566198</x:v>
      </x:c>
      <x:c r="D128" s="113" t="n">
        <x:f>'净值底稿'!P86</x:f>
        <x:v>1.4525</x:v>
      </x:c>
      <x:c r="E128" s="113" t="n">
        <x:f>'净值底稿'!Q86</x:f>
        <x:v>1.3942</x:v>
      </x:c>
      <x:c r="F128" s="114" t="n">
        <x:f>IFERROR(B128/B127-1,0)</x:f>
        <x:v>-0.004382966950999934</x:v>
      </x:c>
      <x:c r="G128" s="114" t="n">
        <x:f>IFERROR(C128/C127-1,0)</x:f>
        <x:v>-0.0007961168923809048</x:v>
      </x:c>
      <x:c r="H128" s="114" t="n">
        <x:f>IFERROR(D128/D127-1,0)</x:f>
        <x:v>-0.002472357667742675</x:v>
      </x:c>
      <x:c r="I128" s="114" t="n">
        <x:f>IFERROR(E128/E127-1,0)</x:f>
        <x:v>-0.005563480741797244</x:v>
      </x:c>
      <x:c r="J128" s="115" t="n">
        <x:f>Z127*(1+F128)</x:f>
        <x:v>0.11257874446765977</x:v>
      </x:c>
      <x:c r="K128" s="115" t="n">
        <x:f>AA127*(1+G128)</x:f>
        <x:v>0.10601838409272134</x:v>
      </x:c>
      <x:c r="L128" s="115" t="n">
        <x:f>AB127*(1+H128)</x:f>
        <x:v>0.7763254482906258</x:v>
      </x:c>
      <x:c r="M128" s="115" t="n">
        <x:f>AC127*(1+I128)</x:f>
        <x:v>0.05567527438634375</x:v>
      </x:c>
      <x:c r="N128" s="115" t="n">
        <x:f>SUM(J128:M128)</x:f>
        <x:v>1.0505978512373506</x:v>
      </x:c>
      <x:c r="O128" s="116" t="n">
        <x:f>IFERROR((J128+K128)/N128,0)</x:f>
        <x:v>0.20806927056144886</x:v>
      </x:c>
      <x:c r="P128" s="50" t="b">
        <x:f>AND(MONTH(A128)=12,OR(A129="",YEAR(A128)&lt;&gt;YEAR(A129)))</x:f>
        <x:v>0</x:v>
      </x:c>
      <x:c r="Q128" s="50" t="b">
        <x:f>AND(MOD(MONTH(A128),3)=0,OR(A129="",MONTH(A128)&lt;&gt;MONTH(A129)))</x:f>
        <x:v>0</x:v>
      </x:c>
      <x:c r="R128" s="50" t="b">
        <x:f>OR(O128&gt;$E$7,O128&lt;$E$6)</x:f>
        <x:v>0</x:v>
      </x:c>
      <x:c r="S128" s="50" t="b">
        <x:f>AND(OR(P128,Q128,R128),A128-AH127&gt;$E$8)</x:f>
        <x:v>0</x:v>
      </x:c>
      <x:c r="T128" s="50" t="str">
        <x:f>IF(NOT(OR(P128,Q128,R128)),"不调",IF(NOT(S128),"间隔规则跳过",IF(P128,"年末+季度",IF(AND(Q128,R128),"季度+动态",IF(Q128,"季度","动态")))))</x:f>
        <x:v>不调</x:v>
      </x:c>
      <x:c r="U128" s="115" t="n">
        <x:f>IF(OR(T128="年末+季度",T128="季度+动态"),N128*$E$5/2,IF(T128="季度",(J128+K128)/2,IF(T128="动态",N128*$E$5*IF(J128+K128=0,0.5,J128/(J128+K128)),J128)))</x:f>
        <x:v>0.11257874446765977</x:v>
      </x:c>
      <x:c r="V128" s="115" t="n">
        <x:f>IF(OR(T128="年末+季度",T128="季度+动态"),N128*$E$5/2,IF(T128="季度",(J128+K128)/2,IF(T128="动态",N128*$E$5*IF(J128+K128=0,0.5,K128/(J128+K128)),K128)))</x:f>
        <x:v>0.10601838409272134</x:v>
      </x:c>
      <x:c r="W128" s="115" t="n">
        <x:f>IF(OR(T128="年末+季度",T128="季度+动态",T128="动态"),N128*(1-$E$5)*IF(L128+M128=0,$B$7/($B$7+$B$8),L128/(L128+M128)),L128)</x:f>
        <x:v>0.7763254482906258</x:v>
      </x:c>
      <x:c r="X128" s="115" t="n">
        <x:f>IF(OR(T128="年末+季度",T128="季度+动态",T128="动态"),N128*(1-$E$5)*IF(L128+M128=0,$B$8/($B$7+$B$8),M128/(L128+M128)),M128)</x:f>
        <x:v>0.05567527438634375</x:v>
      </x:c>
      <x:c r="Y128" s="115" t="n">
        <x:f>POWER(1-$H$5,(A128-A127)/$H$8)</x:f>
        <x:v>0.9999588018747739</x:v>
      </x:c>
      <x:c r="Z128" s="115" t="n">
        <x:f>U128*Y128</x:f>
        <x:v>0.11257410643444739</x:v>
      </x:c>
      <x:c r="AA128" s="115" t="n">
        <x:f>V128*Y128</x:f>
        <x:v>0.10601401633405722</x:v>
      </x:c>
      <x:c r="AB128" s="115" t="n">
        <x:f>W128*Y128</x:f>
        <x:v>0.7762934651375909</x:v>
      </x:c>
      <x:c r="AC128" s="115" t="n">
        <x:f>X128*Y128</x:f>
        <x:v>0.05567298066941759</x:v>
      </x:c>
      <x:c r="AD128" s="115" t="n">
        <x:f>SUM(Z128:AC128)</x:f>
        <x:v>1.050554568575513</x:v>
      </x:c>
      <x:c r="AE128" s="115" t="n">
        <x:f>MAX(AE127,AD128)</x:f>
        <x:v>1.0564793244987765</x:v>
      </x:c>
      <x:c r="AF128" s="114" t="n">
        <x:f>AD128/AE128-1</x:f>
        <x:v>-0.005608018809146298</x:v>
      </x:c>
      <x:c r="AG128" s="114" t="n">
        <x:f>AD128/AD127-1</x:f>
        <x:v>-0.0027139831774148915</x:v>
      </x:c>
      <x:c r="AH128" s="111" t="n">
        <x:f>IF(OR(T128="年末+季度",T128="季度+动态",T128="季度",T128="动态"),A128,AH127)</x:f>
        <x:v>43921</x:v>
      </x:c>
      <x:c r="AI128" s="117" t="n">
        <x:f>YEAR(A128)</x:f>
        <x:v>2020</x:v>
      </x:c>
      <x:c r="AJ128" s="117" t="n">
        <x:f>MONTH(A128)</x:f>
        <x:v>5</x:v>
      </x:c>
      <x:c r="AK128" s="50" t="n">
        <x:f>IF(MONTH(A128)&lt;&gt;MONTH(A129),1,0)</x:f>
        <x:v>0</x:v>
      </x:c>
      <x:c r="AL128" s="115" t="n">
        <x:f>IF(AK127,AD127,AL127)</x:f>
        <x:v>1.0512190202840768</x:v>
      </x:c>
      <x:c r="AM128" s="116" t="str">
        <x:f>IF(AK128,AD128/AL128-1,"")</x:f>
      </x:c>
      <x:c r="AN128" s="115" t="n">
        <x:f>IF(AI128&lt;&gt;AI127,AD128,MAX(AN127,AD128))</x:f>
        <x:v>1.0564793244987765</x:v>
      </x:c>
      <x:c r="AO128" s="116" t="n">
        <x:f>AD128/AN128-1</x:f>
        <x:v>-0.005608018809146298</x:v>
      </x:c>
      <x:c r="AP128" s="112" t="n">
        <x:f>IFERROR(SUM(Z128:AC128)/AD128,0)</x:f>
        <x:v>1</x:v>
      </x:c>
      <x:c r="AQ128" s="50" t="b">
        <x:f>AND(B128&gt;0,C128&gt;0,D128&gt;0,E128&gt;0)</x:f>
        <x:v>1</x:v>
      </x:c>
    </x:row>
    <x:row r="129">
      <x:c r="A129" s="111" t="n">
        <x:f>'净值底稿'!A87</x:f>
        <x:v>43963</x:v>
      </x:c>
      <x:c r="B129" s="113" t="n">
        <x:f>'净值底稿'!F87</x:f>
        <x:v>1.1811083232876824</x:v>
      </x:c>
      <x:c r="C129" s="113" t="n">
        <x:f>'净值底稿'!O87</x:f>
        <x:v>1.0428966835773141</x:v>
      </x:c>
      <x:c r="D129" s="113" t="n">
        <x:f>'净值底稿'!P87</x:f>
        <x:v>1.4512</x:v>
      </x:c>
      <x:c r="E129" s="113" t="n">
        <x:f>'净值底稿'!Q87</x:f>
        <x:v>1.393</x:v>
      </x:c>
      <x:c r="F129" s="114" t="n">
        <x:f>IFERROR(B129/B128-1,0)</x:f>
        <x:v>0.007732194344147514</x:v>
      </x:c>
      <x:c r="G129" s="114" t="n">
        <x:f>IFERROR(C129/C128-1,0)</x:f>
        <x:v>0.0020294854211806435</x:v>
      </x:c>
      <x:c r="H129" s="114" t="n">
        <x:f>IFERROR(D129/D128-1,0)</x:f>
        <x:v>-0.0008950086058518991</x:v>
      </x:c>
      <x:c r="I129" s="114" t="n">
        <x:f>IFERROR(E129/E128-1,0)</x:f>
        <x:v>-0.0008607086501219996</x:v>
      </x:c>
      <x:c r="J129" s="115" t="n">
        <x:f>Z128*(1+F129)</x:f>
        <x:v>0.11344455130351729</x:v>
      </x:c>
      <x:c r="K129" s="115" t="n">
        <x:f>AA128*(1+G129)</x:f>
        <x:v>0.106229170234648</x:v>
      </x:c>
      <x:c r="L129" s="115" t="n">
        <x:f>AB128*(1+H129)</x:f>
        <x:v>0.7755986758056261</x:v>
      </x:c>
      <x:c r="M129" s="115" t="n">
        <x:f>AC128*(1+I129)</x:f>
        <x:v>0.055625062453377346</x:v>
      </x:c>
      <x:c r="N129" s="115" t="n">
        <x:f>SUM(J129:M129)</x:f>
        <x:v>1.0508974597971688</x:v>
      </x:c>
      <x:c r="O129" s="116" t="n">
        <x:f>IFERROR((J129+K129)/N129,0)</x:f>
        <x:v>0.20903440149200092</x:v>
      </x:c>
      <x:c r="P129" s="50" t="b">
        <x:f>AND(MONTH(A129)=12,OR(A130="",YEAR(A129)&lt;&gt;YEAR(A130)))</x:f>
        <x:v>0</x:v>
      </x:c>
      <x:c r="Q129" s="50" t="b">
        <x:f>AND(MOD(MONTH(A129),3)=0,OR(A130="",MONTH(A129)&lt;&gt;MONTH(A130)))</x:f>
        <x:v>0</x:v>
      </x:c>
      <x:c r="R129" s="50" t="b">
        <x:f>OR(O129&gt;$E$7,O129&lt;$E$6)</x:f>
        <x:v>0</x:v>
      </x:c>
      <x:c r="S129" s="50" t="b">
        <x:f>AND(OR(P129,Q129,R129),A129-AH128&gt;$E$8)</x:f>
        <x:v>0</x:v>
      </x:c>
      <x:c r="T129" s="50" t="str">
        <x:f>IF(NOT(OR(P129,Q129,R129)),"不调",IF(NOT(S129),"间隔规则跳过",IF(P129,"年末+季度",IF(AND(Q129,R129),"季度+动态",IF(Q129,"季度","动态")))))</x:f>
        <x:v>不调</x:v>
      </x:c>
      <x:c r="U129" s="115" t="n">
        <x:f>IF(OR(T129="年末+季度",T129="季度+动态"),N129*$E$5/2,IF(T129="季度",(J129+K129)/2,IF(T129="动态",N129*$E$5*IF(J129+K129=0,0.5,J129/(J129+K129)),J129)))</x:f>
        <x:v>0.11344455130351729</x:v>
      </x:c>
      <x:c r="V129" s="115" t="n">
        <x:f>IF(OR(T129="年末+季度",T129="季度+动态"),N129*$E$5/2,IF(T129="季度",(J129+K129)/2,IF(T129="动态",N129*$E$5*IF(J129+K129=0,0.5,K129/(J129+K129)),K129)))</x:f>
        <x:v>0.106229170234648</x:v>
      </x:c>
      <x:c r="W129" s="115" t="n">
        <x:f>IF(OR(T129="年末+季度",T129="季度+动态",T129="动态"),N129*(1-$E$5)*IF(L129+M129=0,$B$7/($B$7+$B$8),L129/(L129+M129)),L129)</x:f>
        <x:v>0.7755986758056261</x:v>
      </x:c>
      <x:c r="X129" s="115" t="n">
        <x:f>IF(OR(T129="年末+季度",T129="季度+动态",T129="动态"),N129*(1-$E$5)*IF(L129+M129=0,$B$8/($B$7+$B$8),M129/(L129+M129)),M129)</x:f>
        <x:v>0.055625062453377346</x:v>
      </x:c>
      <x:c r="Y129" s="115" t="n">
        <x:f>POWER(1-$H$5,(A129-A128)/$H$8)</x:f>
        <x:v>0.9999862671029998</x:v>
      </x:c>
      <x:c r="Z129" s="115" t="n">
        <x:f>U129*Y129</x:f>
        <x:v>0.113442993381179</x:v>
      </x:c>
      <x:c r="AA129" s="115" t="n">
        <x:f>V129*Y129</x:f>
        <x:v>0.10622771140039473</x:v>
      </x:c>
      <x:c r="AB129" s="115" t="n">
        <x:f>W129*Y129</x:f>
        <x:v>0.7755880245888978</x:v>
      </x:c>
      <x:c r="AC129" s="115" t="n">
        <x:f>X129*Y129</x:f>
        <x:v>0.05562429856012404</x:v>
      </x:c>
      <x:c r="AD129" s="115" t="n">
        <x:f>SUM(Z129:AC129)</x:f>
        <x:v>1.0508830279305956</x:v>
      </x:c>
      <x:c r="AE129" s="115" t="n">
        <x:f>MAX(AE128,AD129)</x:f>
        <x:v>1.0564793244987765</x:v>
      </x:c>
      <x:c r="AF129" s="114" t="n">
        <x:f>AD129/AE129-1</x:f>
        <x:v>-0.0052971188724737495</x:v>
      </x:c>
      <x:c r="AG129" s="114" t="n">
        <x:f>AD129/AD128-1</x:f>
        <x:v>0.00031265330227236987</x:v>
      </x:c>
      <x:c r="AH129" s="111" t="n">
        <x:f>IF(OR(T129="年末+季度",T129="季度+动态",T129="季度",T129="动态"),A129,AH128)</x:f>
        <x:v>43921</x:v>
      </x:c>
      <x:c r="AI129" s="117" t="n">
        <x:f>YEAR(A129)</x:f>
        <x:v>2020</x:v>
      </x:c>
      <x:c r="AJ129" s="117" t="n">
        <x:f>MONTH(A129)</x:f>
        <x:v>5</x:v>
      </x:c>
      <x:c r="AK129" s="50" t="n">
        <x:f>IF(MONTH(A129)&lt;&gt;MONTH(A130),1,0)</x:f>
        <x:v>0</x:v>
      </x:c>
      <x:c r="AL129" s="115" t="n">
        <x:f>IF(AK128,AD128,AL128)</x:f>
        <x:v>1.0512190202840768</x:v>
      </x:c>
      <x:c r="AM129" s="116" t="str">
        <x:f>IF(AK129,AD129/AL129-1,"")</x:f>
      </x:c>
      <x:c r="AN129" s="115" t="n">
        <x:f>IF(AI129&lt;&gt;AI128,AD129,MAX(AN128,AD129))</x:f>
        <x:v>1.0564793244987765</x:v>
      </x:c>
      <x:c r="AO129" s="116" t="n">
        <x:f>AD129/AN129-1</x:f>
        <x:v>-0.0052971188724737495</x:v>
      </x:c>
      <x:c r="AP129" s="112" t="n">
        <x:f>IFERROR(SUM(Z129:AC129)/AD129,0)</x:f>
        <x:v>1</x:v>
      </x:c>
      <x:c r="AQ129" s="50" t="b">
        <x:f>AND(B129&gt;0,C129&gt;0,D129&gt;0,E129&gt;0)</x:f>
        <x:v>1</x:v>
      </x:c>
    </x:row>
    <x:row r="130">
      <x:c r="A130" s="111" t="n">
        <x:f>'净值底稿'!A88</x:f>
        <x:v>43964</x:v>
      </x:c>
      <x:c r="B130" s="113" t="n">
        <x:f>'净值底稿'!F88</x:f>
        <x:v>1.18730971203022</x:v>
      </x:c>
      <x:c r="C130" s="113" t="n">
        <x:f>'净值底稿'!O88</x:f>
        <x:v>1.0487267660228445</x:v>
      </x:c>
      <x:c r="D130" s="113" t="n">
        <x:f>'净值底稿'!P88</x:f>
        <x:v>1.4509</x:v>
      </x:c>
      <x:c r="E130" s="113" t="n">
        <x:f>'净值底稿'!Q88</x:f>
        <x:v>1.3934</x:v>
      </x:c>
      <x:c r="F130" s="114" t="n">
        <x:f>IFERROR(B130/B129-1,0)</x:f>
        <x:v>0.005250482635898779</x:v>
      </x:c>
      <x:c r="G130" s="114" t="n">
        <x:f>IFERROR(C130/C129-1,0)</x:f>
        <x:v>0.005590278056626152</x:v>
      </x:c>
      <x:c r="H130" s="114" t="n">
        <x:f>IFERROR(D130/D129-1,0)</x:f>
        <x:v>-0.00020672546857769536</x:v>
      </x:c>
      <x:c r="I130" s="114" t="n">
        <x:f>IFERROR(E130/E129-1,0)</x:f>
        <x:v>0.0002871500358936352</x:v>
      </x:c>
      <x:c r="J130" s="115" t="n">
        <x:f>Z129*(1+F130)</x:f>
        <x:v>0.11403862384809126</x:v>
      </x:c>
      <x:c r="K130" s="115" t="n">
        <x:f>AA129*(1+G130)</x:f>
        <x:v>0.10682155384444197</x:v>
      </x:c>
      <x:c r="L130" s="115" t="n">
        <x:f>AB129*(1+H130)</x:f>
        <x:v>0.7754276907910914</x:v>
      </x:c>
      <x:c r="M130" s="115" t="n">
        <x:f>AC129*(1+I130)</x:f>
        <x:v>0.05564027107945214</x:v>
      </x:c>
      <x:c r="N130" s="115" t="n">
        <x:f>SUM(J130:M130)</x:f>
        <x:v>1.0519281395630768</x:v>
      </x:c>
      <x:c r="O130" s="116" t="n">
        <x:f>IFERROR((J130+K130)/N130,0)</x:f>
        <x:v>0.20995747654803543</x:v>
      </x:c>
      <x:c r="P130" s="50" t="b">
        <x:f>AND(MONTH(A130)=12,OR(A131="",YEAR(A130)&lt;&gt;YEAR(A131)))</x:f>
        <x:v>0</x:v>
      </x:c>
      <x:c r="Q130" s="50" t="b">
        <x:f>AND(MOD(MONTH(A130),3)=0,OR(A131="",MONTH(A130)&lt;&gt;MONTH(A131)))</x:f>
        <x:v>0</x:v>
      </x:c>
      <x:c r="R130" s="50" t="b">
        <x:f>OR(O130&gt;$E$7,O130&lt;$E$6)</x:f>
        <x:v>0</x:v>
      </x:c>
      <x:c r="S130" s="50" t="b">
        <x:f>AND(OR(P130,Q130,R130),A130-AH129&gt;$E$8)</x:f>
        <x:v>0</x:v>
      </x:c>
      <x:c r="T130" s="50" t="str">
        <x:f>IF(NOT(OR(P130,Q130,R130)),"不调",IF(NOT(S130),"间隔规则跳过",IF(P130,"年末+季度",IF(AND(Q130,R130),"季度+动态",IF(Q130,"季度","动态")))))</x:f>
        <x:v>不调</x:v>
      </x:c>
      <x:c r="U130" s="115" t="n">
        <x:f>IF(OR(T130="年末+季度",T130="季度+动态"),N130*$E$5/2,IF(T130="季度",(J130+K130)/2,IF(T130="动态",N130*$E$5*IF(J130+K130=0,0.5,J130/(J130+K130)),J130)))</x:f>
        <x:v>0.11403862384809126</x:v>
      </x:c>
      <x:c r="V130" s="115" t="n">
        <x:f>IF(OR(T130="年末+季度",T130="季度+动态"),N130*$E$5/2,IF(T130="季度",(J130+K130)/2,IF(T130="动态",N130*$E$5*IF(J130+K130=0,0.5,K130/(J130+K130)),K130)))</x:f>
        <x:v>0.10682155384444197</x:v>
      </x:c>
      <x:c r="W130" s="115" t="n">
        <x:f>IF(OR(T130="年末+季度",T130="季度+动态",T130="动态"),N130*(1-$E$5)*IF(L130+M130=0,$B$7/($B$7+$B$8),L130/(L130+M130)),L130)</x:f>
        <x:v>0.7754276907910914</x:v>
      </x:c>
      <x:c r="X130" s="115" t="n">
        <x:f>IF(OR(T130="年末+季度",T130="季度+动态",T130="动态"),N130*(1-$E$5)*IF(L130+M130=0,$B$8/($B$7+$B$8),M130/(L130+M130)),M130)</x:f>
        <x:v>0.05564027107945214</x:v>
      </x:c>
      <x:c r="Y130" s="115" t="n">
        <x:f>POWER(1-$H$5,(A130-A129)/$H$8)</x:f>
        <x:v>0.9999862671029998</x:v>
      </x:c>
      <x:c r="Z130" s="115" t="n">
        <x:f>U130*Y130</x:f>
        <x:v>0.1140370577674159</x:v>
      </x:c>
      <x:c r="AA130" s="115" t="n">
        <x:f>V130*Y130</x:f>
        <x:v>0.10682008687504563</x:v>
      </x:c>
      <x:c r="AB130" s="115" t="n">
        <x:f>W130*Y130</x:f>
        <x:v>0.7754170419224826</x:v>
      </x:c>
      <x:c r="AC130" s="115" t="n">
        <x:f>X130*Y130</x:f>
        <x:v>0.05563950697734034</x:v>
      </x:c>
      <x:c r="AD130" s="115" t="n">
        <x:f>SUM(Z130:AC130)</x:f>
        <x:v>1.0519136935422846</x:v>
      </x:c>
      <x:c r="AE130" s="115" t="n">
        <x:f>MAX(AE129,AD130)</x:f>
        <x:v>1.0564793244987765</x:v>
      </x:c>
      <x:c r="AF130" s="114" t="n">
        <x:f>AD130/AE130-1</x:f>
        <x:v>-0.004321552585667465</x:v>
      </x:c>
      <x:c r="AG130" s="114" t="n">
        <x:f>AD130/AD129-1</x:f>
        <x:v>0.0009807614970416267</x:v>
      </x:c>
      <x:c r="AH130" s="111" t="n">
        <x:f>IF(OR(T130="年末+季度",T130="季度+动态",T130="季度",T130="动态"),A130,AH129)</x:f>
        <x:v>43921</x:v>
      </x:c>
      <x:c r="AI130" s="117" t="n">
        <x:f>YEAR(A130)</x:f>
        <x:v>2020</x:v>
      </x:c>
      <x:c r="AJ130" s="117" t="n">
        <x:f>MONTH(A130)</x:f>
        <x:v>5</x:v>
      </x:c>
      <x:c r="AK130" s="50" t="n">
        <x:f>IF(MONTH(A130)&lt;&gt;MONTH(A131),1,0)</x:f>
        <x:v>0</x:v>
      </x:c>
      <x:c r="AL130" s="115" t="n">
        <x:f>IF(AK129,AD129,AL129)</x:f>
        <x:v>1.0512190202840768</x:v>
      </x:c>
      <x:c r="AM130" s="116" t="str">
        <x:f>IF(AK130,AD130/AL130-1,"")</x:f>
      </x:c>
      <x:c r="AN130" s="115" t="n">
        <x:f>IF(AI130&lt;&gt;AI129,AD130,MAX(AN129,AD130))</x:f>
        <x:v>1.0564793244987765</x:v>
      </x:c>
      <x:c r="AO130" s="116" t="n">
        <x:f>AD130/AN130-1</x:f>
        <x:v>-0.004321552585667465</x:v>
      </x:c>
      <x:c r="AP130" s="112" t="n">
        <x:f>IFERROR(SUM(Z130:AC130)/AD130,0)</x:f>
        <x:v>1</x:v>
      </x:c>
      <x:c r="AQ130" s="50" t="b">
        <x:f>AND(B130&gt;0,C130&gt;0,D130&gt;0,E130&gt;0)</x:f>
        <x:v>1</x:v>
      </x:c>
    </x:row>
    <x:row r="131">
      <x:c r="A131" s="111" t="n">
        <x:f>'净值底稿'!A89</x:f>
        <x:v>43965</x:v>
      </x:c>
      <x:c r="B131" s="113" t="n">
        <x:f>'净值底稿'!F89</x:f>
        <x:v>1.1808417768572075</x:v>
      </x:c>
      <x:c r="C131" s="113" t="n">
        <x:f>'净值底稿'!O89</x:f>
        <x:v>1.0389958342754928</x:v>
      </x:c>
      <x:c r="D131" s="113" t="n">
        <x:f>'净值底稿'!P89</x:f>
        <x:v>1.4509</x:v>
      </x:c>
      <x:c r="E131" s="113" t="n">
        <x:f>'净值底稿'!Q89</x:f>
        <x:v>1.402</x:v>
      </x:c>
      <x:c r="F131" s="114" t="n">
        <x:f>IFERROR(B131/B130-1,0)</x:f>
        <x:v>-0.005447555180823738</x:v>
      </x:c>
      <x:c r="G131" s="114" t="n">
        <x:f>IFERROR(C131/C130-1,0)</x:f>
        <x:v>-0.009278805559864711</x:v>
      </x:c>
      <x:c r="H131" s="114" t="n">
        <x:f>IFERROR(D131/D130-1,0)</x:f>
        <x:v>0</x:v>
      </x:c>
      <x:c r="I131" s="114" t="n">
        <x:f>IFERROR(E131/E130-1,0)</x:f>
        <x:v>0.006171953495047955</x:v>
      </x:c>
      <x:c r="J131" s="115" t="n">
        <x:f>Z130*(1+F131)</x:f>
        <x:v>0.11341583460256913</x:v>
      </x:c>
      <x:c r="K131" s="115" t="n">
        <x:f>AA130*(1+G131)</x:f>
        <x:v>0.10582892405904422</x:v>
      </x:c>
      <x:c r="L131" s="115" t="n">
        <x:f>AB130*(1+H131)</x:f>
        <x:v>0.7754170419224826</x:v>
      </x:c>
      <x:c r="M131" s="115" t="n">
        <x:f>AC130*(1+I131)</x:f>
        <x:v>0.05598291142689188</x:v>
      </x:c>
      <x:c r="N131" s="115" t="n">
        <x:f>SUM(J131:M131)</x:f>
        <x:v>1.0506447120109879</x:v>
      </x:c>
      <x:c r="O131" s="116" t="n">
        <x:f>IFERROR((J131+K131)/N131,0)</x:f>
        <x:v>0.2086764023605731</x:v>
      </x:c>
      <x:c r="P131" s="50" t="b">
        <x:f>AND(MONTH(A131)=12,OR(A132="",YEAR(A131)&lt;&gt;YEAR(A132)))</x:f>
        <x:v>0</x:v>
      </x:c>
      <x:c r="Q131" s="50" t="b">
        <x:f>AND(MOD(MONTH(A131),3)=0,OR(A132="",MONTH(A131)&lt;&gt;MONTH(A132)))</x:f>
        <x:v>0</x:v>
      </x:c>
      <x:c r="R131" s="50" t="b">
        <x:f>OR(O131&gt;$E$7,O131&lt;$E$6)</x:f>
        <x:v>0</x:v>
      </x:c>
      <x:c r="S131" s="50" t="b">
        <x:f>AND(OR(P131,Q131,R131),A131-AH130&gt;$E$8)</x:f>
        <x:v>0</x:v>
      </x:c>
      <x:c r="T131" s="50" t="str">
        <x:f>IF(NOT(OR(P131,Q131,R131)),"不调",IF(NOT(S131),"间隔规则跳过",IF(P131,"年末+季度",IF(AND(Q131,R131),"季度+动态",IF(Q131,"季度","动态")))))</x:f>
        <x:v>不调</x:v>
      </x:c>
      <x:c r="U131" s="115" t="n">
        <x:f>IF(OR(T131="年末+季度",T131="季度+动态"),N131*$E$5/2,IF(T131="季度",(J131+K131)/2,IF(T131="动态",N131*$E$5*IF(J131+K131=0,0.5,J131/(J131+K131)),J131)))</x:f>
        <x:v>0.11341583460256913</x:v>
      </x:c>
      <x:c r="V131" s="115" t="n">
        <x:f>IF(OR(T131="年末+季度",T131="季度+动态"),N131*$E$5/2,IF(T131="季度",(J131+K131)/2,IF(T131="动态",N131*$E$5*IF(J131+K131=0,0.5,K131/(J131+K131)),K131)))</x:f>
        <x:v>0.10582892405904422</x:v>
      </x:c>
      <x:c r="W131" s="115" t="n">
        <x:f>IF(OR(T131="年末+季度",T131="季度+动态",T131="动态"),N131*(1-$E$5)*IF(L131+M131=0,$B$7/($B$7+$B$8),L131/(L131+M131)),L131)</x:f>
        <x:v>0.7754170419224826</x:v>
      </x:c>
      <x:c r="X131" s="115" t="n">
        <x:f>IF(OR(T131="年末+季度",T131="季度+动态",T131="动态"),N131*(1-$E$5)*IF(L131+M131=0,$B$8/($B$7+$B$8),M131/(L131+M131)),M131)</x:f>
        <x:v>0.05598291142689188</x:v>
      </x:c>
      <x:c r="Y131" s="115" t="n">
        <x:f>POWER(1-$H$5,(A131-A130)/$H$8)</x:f>
        <x:v>0.9999862671029998</x:v>
      </x:c>
      <x:c r="Z131" s="115" t="n">
        <x:f>U131*Y131</x:f>
        <x:v>0.11341427707459434</x:v>
      </x:c>
      <x:c r="AA131" s="115" t="n">
        <x:f>V131*Y131</x:f>
        <x:v>0.10582747072133047</x:v>
      </x:c>
      <x:c r="AB131" s="115" t="n">
        <x:f>W131*Y131</x:f>
        <x:v>0.7754063932001136</x:v>
      </x:c>
      <x:c r="AC131" s="115" t="n">
        <x:f>X131*Y131</x:f>
        <x:v>0.05598214261933548</x:v>
      </x:c>
      <x:c r="AD131" s="115" t="n">
        <x:f>SUM(Z131:AC131)</x:f>
        <x:v>1.0506302836153738</x:v>
      </x:c>
      <x:c r="AE131" s="115" t="n">
        <x:f>MAX(AE130,AD131)</x:f>
        <x:v>1.0564793244987765</x:v>
      </x:c>
      <x:c r="AF131" s="114" t="n">
        <x:f>AD131/AE131-1</x:f>
        <x:v>-0.0055363514910030664</x:v>
      </x:c>
      <x:c r="AG131" s="114" t="n">
        <x:f>AD131/AD130-1</x:f>
        <x:v>-0.0012200715085178837</x:v>
      </x:c>
      <x:c r="AH131" s="111" t="n">
        <x:f>IF(OR(T131="年末+季度",T131="季度+动态",T131="季度",T131="动态"),A131,AH130)</x:f>
        <x:v>43921</x:v>
      </x:c>
      <x:c r="AI131" s="117" t="n">
        <x:f>YEAR(A131)</x:f>
        <x:v>2020</x:v>
      </x:c>
      <x:c r="AJ131" s="117" t="n">
        <x:f>MONTH(A131)</x:f>
        <x:v>5</x:v>
      </x:c>
      <x:c r="AK131" s="50" t="n">
        <x:f>IF(MONTH(A131)&lt;&gt;MONTH(A132),1,0)</x:f>
        <x:v>0</x:v>
      </x:c>
      <x:c r="AL131" s="115" t="n">
        <x:f>IF(AK130,AD130,AL130)</x:f>
        <x:v>1.0512190202840768</x:v>
      </x:c>
      <x:c r="AM131" s="116" t="str">
        <x:f>IF(AK131,AD131/AL131-1,"")</x:f>
      </x:c>
      <x:c r="AN131" s="115" t="n">
        <x:f>IF(AI131&lt;&gt;AI130,AD131,MAX(AN130,AD131))</x:f>
        <x:v>1.0564793244987765</x:v>
      </x:c>
      <x:c r="AO131" s="116" t="n">
        <x:f>AD131/AN131-1</x:f>
        <x:v>-0.0055363514910030664</x:v>
      </x:c>
      <x:c r="AP131" s="112" t="n">
        <x:f>IFERROR(SUM(Z131:AC131)/AD131,0)</x:f>
        <x:v>1</x:v>
      </x:c>
      <x:c r="AQ131" s="50" t="b">
        <x:f>AND(B131&gt;0,C131&gt;0,D131&gt;0,E131&gt;0)</x:f>
        <x:v>1</x:v>
      </x:c>
    </x:row>
    <x:row r="132">
      <x:c r="A132" s="111" t="n">
        <x:f>'净值底稿'!A90</x:f>
        <x:v>43966</x:v>
      </x:c>
      <x:c r="B132" s="113" t="n">
        <x:f>'净值底稿'!F90</x:f>
        <x:v>1.1894380120043875</x:v>
      </x:c>
      <x:c r="C132" s="113" t="n">
        <x:f>'净值底稿'!O90</x:f>
        <x:v>1.0414804905812727</x:v>
      </x:c>
      <x:c r="D132" s="113" t="n">
        <x:f>'净值底稿'!P90</x:f>
        <x:v>1.4517</x:v>
      </x:c>
      <x:c r="E132" s="113" t="n">
        <x:f>'净值底稿'!Q90</x:f>
        <x:v>1.4212</x:v>
      </x:c>
      <x:c r="F132" s="114" t="n">
        <x:f>IFERROR(B132/B131-1,0)</x:f>
        <x:v>0.007279751881796415</x:v>
      </x:c>
      <x:c r="G132" s="114" t="n">
        <x:f>IFERROR(C132/C131-1,0)</x:f>
        <x:v>0.0023914016051012066</x:v>
      </x:c>
      <x:c r="H132" s="114" t="n">
        <x:f>IFERROR(D132/D131-1,0)</x:f>
        <x:v>0.000551381900889103</x:v>
      </x:c>
      <x:c r="I132" s="114" t="n">
        <x:f>IFERROR(E132/E131-1,0)</x:f>
        <x:v>0.013694721825963097</x:v>
      </x:c>
      <x:c r="J132" s="115" t="n">
        <x:f>Z131*(1+F132)</x:f>
        <x:v>0.1142399048715507</x:v>
      </x:c>
      <x:c r="K132" s="115" t="n">
        <x:f>AA131*(1+G132)</x:f>
        <x:v>0.10608054670467726</x:v>
      </x:c>
      <x:c r="L132" s="115" t="n">
        <x:f>AB131*(1+H132)</x:f>
        <x:v>0.7758339382511579</x:v>
      </x:c>
      <x:c r="M132" s="115" t="n">
        <x:f>AC131*(1+I132)</x:f>
        <x:v>0.05674880248972867</x:v>
      </x:c>
      <x:c r="N132" s="115" t="n">
        <x:f>SUM(J132:M132)</x:f>
        <x:v>1.0529031923171144</x:v>
      </x:c>
      <x:c r="O132" s="116" t="n">
        <x:f>IFERROR((J132+K132)/N132,0)</x:f>
        <x:v>0.20925043554229403</x:v>
      </x:c>
      <x:c r="P132" s="50" t="b">
        <x:f>AND(MONTH(A132)=12,OR(A133="",YEAR(A132)&lt;&gt;YEAR(A133)))</x:f>
        <x:v>0</x:v>
      </x:c>
      <x:c r="Q132" s="50" t="b">
        <x:f>AND(MOD(MONTH(A132),3)=0,OR(A133="",MONTH(A132)&lt;&gt;MONTH(A133)))</x:f>
        <x:v>0</x:v>
      </x:c>
      <x:c r="R132" s="50" t="b">
        <x:f>OR(O132&gt;$E$7,O132&lt;$E$6)</x:f>
        <x:v>0</x:v>
      </x:c>
      <x:c r="S132" s="50" t="b">
        <x:f>AND(OR(P132,Q132,R132),A132-AH131&gt;$E$8)</x:f>
        <x:v>0</x:v>
      </x:c>
      <x:c r="T132" s="50" t="str">
        <x:f>IF(NOT(OR(P132,Q132,R132)),"不调",IF(NOT(S132),"间隔规则跳过",IF(P132,"年末+季度",IF(AND(Q132,R132),"季度+动态",IF(Q132,"季度","动态")))))</x:f>
        <x:v>不调</x:v>
      </x:c>
      <x:c r="U132" s="115" t="n">
        <x:f>IF(OR(T132="年末+季度",T132="季度+动态"),N132*$E$5/2,IF(T132="季度",(J132+K132)/2,IF(T132="动态",N132*$E$5*IF(J132+K132=0,0.5,J132/(J132+K132)),J132)))</x:f>
        <x:v>0.1142399048715507</x:v>
      </x:c>
      <x:c r="V132" s="115" t="n">
        <x:f>IF(OR(T132="年末+季度",T132="季度+动态"),N132*$E$5/2,IF(T132="季度",(J132+K132)/2,IF(T132="动态",N132*$E$5*IF(J132+K132=0,0.5,K132/(J132+K132)),K132)))</x:f>
        <x:v>0.10608054670467726</x:v>
      </x:c>
      <x:c r="W132" s="115" t="n">
        <x:f>IF(OR(T132="年末+季度",T132="季度+动态",T132="动态"),N132*(1-$E$5)*IF(L132+M132=0,$B$7/($B$7+$B$8),L132/(L132+M132)),L132)</x:f>
        <x:v>0.7758339382511579</x:v>
      </x:c>
      <x:c r="X132" s="115" t="n">
        <x:f>IF(OR(T132="年末+季度",T132="季度+动态",T132="动态"),N132*(1-$E$5)*IF(L132+M132=0,$B$8/($B$7+$B$8),M132/(L132+M132)),M132)</x:f>
        <x:v>0.05674880248972867</x:v>
      </x:c>
      <x:c r="Y132" s="115" t="n">
        <x:f>POWER(1-$H$5,(A132-A131)/$H$8)</x:f>
        <x:v>0.9999862671029998</x:v>
      </x:c>
      <x:c r="Z132" s="115" t="n">
        <x:f>U132*Y132</x:f>
        <x:v>0.11423833602670377</x:v>
      </x:c>
      <x:c r="AA132" s="115" t="n">
        <x:f>V132*Y132</x:f>
        <x:v>0.10607908991145563</x:v>
      </x:c>
      <x:c r="AB132" s="115" t="n">
        <x:f>W132*Y132</x:f>
        <x:v>0.7758232838035946</x:v>
      </x:c>
      <x:c r="AC132" s="115" t="n">
        <x:f>X132*Y132</x:f>
        <x:v>0.05674802316426919</x:v>
      </x:c>
      <x:c r="AD132" s="115" t="n">
        <x:f>SUM(Z132:AC132)</x:f>
        <x:v>1.0528887329060233</x:v>
      </x:c>
      <x:c r="AE132" s="115" t="n">
        <x:f>MAX(AE131,AD132)</x:f>
        <x:v>1.0564793244987765</x:v>
      </x:c>
      <x:c r="AF132" s="114" t="n">
        <x:f>AD132/AE132-1</x:f>
        <x:v>-0.0033986387707650723</x:v>
      </x:c>
      <x:c r="AG132" s="114" t="n">
        <x:f>AD132/AD131-1</x:f>
        <x:v>0.002149613737458367</x:v>
      </x:c>
      <x:c r="AH132" s="111" t="n">
        <x:f>IF(OR(T132="年末+季度",T132="季度+动态",T132="季度",T132="动态"),A132,AH131)</x:f>
        <x:v>43921</x:v>
      </x:c>
      <x:c r="AI132" s="117" t="n">
        <x:f>YEAR(A132)</x:f>
        <x:v>2020</x:v>
      </x:c>
      <x:c r="AJ132" s="117" t="n">
        <x:f>MONTH(A132)</x:f>
        <x:v>5</x:v>
      </x:c>
      <x:c r="AK132" s="50" t="n">
        <x:f>IF(MONTH(A132)&lt;&gt;MONTH(A133),1,0)</x:f>
        <x:v>0</x:v>
      </x:c>
      <x:c r="AL132" s="115" t="n">
        <x:f>IF(AK131,AD131,AL131)</x:f>
        <x:v>1.0512190202840768</x:v>
      </x:c>
      <x:c r="AM132" s="116" t="str">
        <x:f>IF(AK132,AD132/AL132-1,"")</x:f>
      </x:c>
      <x:c r="AN132" s="115" t="n">
        <x:f>IF(AI132&lt;&gt;AI131,AD132,MAX(AN131,AD132))</x:f>
        <x:v>1.0564793244987765</x:v>
      </x:c>
      <x:c r="AO132" s="116" t="n">
        <x:f>AD132/AN132-1</x:f>
        <x:v>-0.0033986387707650723</x:v>
      </x:c>
      <x:c r="AP132" s="112" t="n">
        <x:f>IFERROR(SUM(Z132:AC132)/AD132,0)</x:f>
        <x:v>1</x:v>
      </x:c>
      <x:c r="AQ132" s="50" t="b">
        <x:f>AND(B132&gt;0,C132&gt;0,D132&gt;0,E132&gt;0)</x:f>
        <x:v>1</x:v>
      </x:c>
    </x:row>
    <x:row r="133">
      <x:c r="A133" s="111" t="n">
        <x:f>'净值底稿'!A91</x:f>
        <x:v>43969</x:v>
      </x:c>
      <x:c r="B133" s="113" t="n">
        <x:f>'净值底稿'!F91</x:f>
        <x:v>1.15322981082846</x:v>
      </x:c>
      <x:c r="C133" s="113" t="n">
        <x:f>'净值底稿'!O91</x:f>
        <x:v>1.0401314619063124</x:v>
      </x:c>
      <x:c r="D133" s="113" t="n">
        <x:f>'净值底稿'!P91</x:f>
        <x:v>1.4509</x:v>
      </x:c>
      <x:c r="E133" s="113" t="n">
        <x:f>'净值底稿'!Q91</x:f>
        <x:v>1.4552</x:v>
      </x:c>
      <x:c r="F133" s="114" t="n">
        <x:f>IFERROR(B133/B132-1,0)</x:f>
        <x:v>-0.030441436048366244</x:v>
      </x:c>
      <x:c r="G133" s="114" t="n">
        <x:f>IFERROR(C133/C132-1,0)</x:f>
        <x:v>-0.0012952990355175054</x:v>
      </x:c>
      <x:c r="H133" s="114" t="n">
        <x:f>IFERROR(D133/D132-1,0)</x:f>
        <x:v>-0.0005510780464282883</x:v>
      </x:c>
      <x:c r="I133" s="114" t="n">
        <x:f>IFERROR(E133/E132-1,0)</x:f>
        <x:v>0.02392344497607657</x:v>
      </x:c>
      <x:c r="J133" s="115" t="n">
        <x:f>Z132*(1+F133)</x:f>
        <x:v>0.1107607570262751</x:v>
      </x:c>
      <x:c r="K133" s="115" t="n">
        <x:f>AA132*(1+G133)</x:f>
        <x:v>0.10594168576860476</x:v>
      </x:c>
      <x:c r="L133" s="115" t="n">
        <x:f>AB132*(1+H133)</x:f>
        <x:v>0.7753957446239825</x:v>
      </x:c>
      <x:c r="M133" s="115" t="n">
        <x:f>AC132*(1+I133)</x:f>
        <x:v>0.0581056313739407</x:v>
      </x:c>
      <x:c r="N133" s="115" t="n">
        <x:f>SUM(J133:M133)</x:f>
        <x:v>1.0502038187928031</x:v>
      </x:c>
      <x:c r="O133" s="116" t="n">
        <x:f>IFERROR((J133+K133)/N133,0)</x:f>
        <x:v>0.206343224921784</x:v>
      </x:c>
      <x:c r="P133" s="50" t="b">
        <x:f>AND(MONTH(A133)=12,OR(A134="",YEAR(A133)&lt;&gt;YEAR(A134)))</x:f>
        <x:v>0</x:v>
      </x:c>
      <x:c r="Q133" s="50" t="b">
        <x:f>AND(MOD(MONTH(A133),3)=0,OR(A134="",MONTH(A133)&lt;&gt;MONTH(A134)))</x:f>
        <x:v>0</x:v>
      </x:c>
      <x:c r="R133" s="50" t="b">
        <x:f>OR(O133&gt;$E$7,O133&lt;$E$6)</x:f>
        <x:v>0</x:v>
      </x:c>
      <x:c r="S133" s="50" t="b">
        <x:f>AND(OR(P133,Q133,R133),A133-AH132&gt;$E$8)</x:f>
        <x:v>0</x:v>
      </x:c>
      <x:c r="T133" s="50" t="str">
        <x:f>IF(NOT(OR(P133,Q133,R133)),"不调",IF(NOT(S133),"间隔规则跳过",IF(P133,"年末+季度",IF(AND(Q133,R133),"季度+动态",IF(Q133,"季度","动态")))))</x:f>
        <x:v>不调</x:v>
      </x:c>
      <x:c r="U133" s="115" t="n">
        <x:f>IF(OR(T133="年末+季度",T133="季度+动态"),N133*$E$5/2,IF(T133="季度",(J133+K133)/2,IF(T133="动态",N133*$E$5*IF(J133+K133=0,0.5,J133/(J133+K133)),J133)))</x:f>
        <x:v>0.1107607570262751</x:v>
      </x:c>
      <x:c r="V133" s="115" t="n">
        <x:f>IF(OR(T133="年末+季度",T133="季度+动态"),N133*$E$5/2,IF(T133="季度",(J133+K133)/2,IF(T133="动态",N133*$E$5*IF(J133+K133=0,0.5,K133/(J133+K133)),K133)))</x:f>
        <x:v>0.10594168576860476</x:v>
      </x:c>
      <x:c r="W133" s="115" t="n">
        <x:f>IF(OR(T133="年末+季度",T133="季度+动态",T133="动态"),N133*(1-$E$5)*IF(L133+M133=0,$B$7/($B$7+$B$8),L133/(L133+M133)),L133)</x:f>
        <x:v>0.7753957446239825</x:v>
      </x:c>
      <x:c r="X133" s="115" t="n">
        <x:f>IF(OR(T133="年末+季度",T133="季度+动态",T133="动态"),N133*(1-$E$5)*IF(L133+M133=0,$B$8/($B$7+$B$8),M133/(L133+M133)),M133)</x:f>
        <x:v>0.0581056313739407</x:v>
      </x:c>
      <x:c r="Y133" s="115" t="n">
        <x:f>POWER(1-$H$5,(A133-A132)/$H$8)</x:f>
        <x:v>0.9999588018747739</x:v>
      </x:c>
      <x:c r="Z133" s="115" t="n">
        <x:f>U133*Y133</x:f>
        <x:v>0.11075619389073699</x:v>
      </x:c>
      <x:c r="AA133" s="115" t="n">
        <x:f>V133*Y133</x:f>
        <x:v>0.1059373211697678</x:v>
      </x:c>
      <x:c r="AB133" s="115" t="n">
        <x:f>W133*Y133</x:f>
        <x:v>0.7753637997729957</x:v>
      </x:c>
      <x:c r="AC133" s="115" t="n">
        <x:f>X133*Y133</x:f>
        <x:v>0.05810323753086302</x:v>
      </x:c>
      <x:c r="AD133" s="115" t="n">
        <x:f>SUM(Z133:AC133)</x:f>
        <x:v>1.0501605523643636</x:v>
      </x:c>
      <x:c r="AE133" s="115" t="n">
        <x:f>MAX(AE132,AD133)</x:f>
        <x:v>1.0564793244987765</x:v>
      </x:c>
      <x:c r="AF133" s="114" t="n">
        <x:f>AD133/AE133-1</x:f>
        <x:v>-0.005980970936095398</x:v>
      </x:c>
      <x:c r="AG133" s="114" t="n">
        <x:f>AD133/AD132-1</x:f>
        <x:v>-0.002591138509127955</x:v>
      </x:c>
      <x:c r="AH133" s="111" t="n">
        <x:f>IF(OR(T133="年末+季度",T133="季度+动态",T133="季度",T133="动态"),A133,AH132)</x:f>
        <x:v>43921</x:v>
      </x:c>
      <x:c r="AI133" s="117" t="n">
        <x:f>YEAR(A133)</x:f>
        <x:v>2020</x:v>
      </x:c>
      <x:c r="AJ133" s="117" t="n">
        <x:f>MONTH(A133)</x:f>
        <x:v>5</x:v>
      </x:c>
      <x:c r="AK133" s="50" t="n">
        <x:f>IF(MONTH(A133)&lt;&gt;MONTH(A134),1,0)</x:f>
        <x:v>0</x:v>
      </x:c>
      <x:c r="AL133" s="115" t="n">
        <x:f>IF(AK132,AD132,AL132)</x:f>
        <x:v>1.0512190202840768</x:v>
      </x:c>
      <x:c r="AM133" s="116" t="str">
        <x:f>IF(AK133,AD133/AL133-1,"")</x:f>
      </x:c>
      <x:c r="AN133" s="115" t="n">
        <x:f>IF(AI133&lt;&gt;AI132,AD133,MAX(AN132,AD133))</x:f>
        <x:v>1.0564793244987765</x:v>
      </x:c>
      <x:c r="AO133" s="116" t="n">
        <x:f>AD133/AN133-1</x:f>
        <x:v>-0.005980970936095398</x:v>
      </x:c>
      <x:c r="AP133" s="112" t="n">
        <x:f>IFERROR(SUM(Z133:AC133)/AD133,0)</x:f>
        <x:v>1</x:v>
      </x:c>
      <x:c r="AQ133" s="50" t="b">
        <x:f>AND(B133&gt;0,C133&gt;0,D133&gt;0,E133&gt;0)</x:f>
        <x:v>1</x:v>
      </x:c>
    </x:row>
    <x:row r="134">
      <x:c r="A134" s="111" t="n">
        <x:f>'净值底稿'!A92</x:f>
        <x:v>43970</x:v>
      </x:c>
      <x:c r="B134" s="113" t="n">
        <x:f>'净值底稿'!F92</x:f>
        <x:v>1.17917846377648</x:v>
      </x:c>
      <x:c r="C134" s="113" t="n">
        <x:f>'净值底稿'!O92</x:f>
        <x:v>1.0521687347333437</x:v>
      </x:c>
      <x:c r="D134" s="113" t="n">
        <x:f>'净值底稿'!P92</x:f>
        <x:v>1.4499</x:v>
      </x:c>
      <x:c r="E134" s="113" t="n">
        <x:f>'净值底稿'!Q92</x:f>
        <x:v>1.4352</x:v>
      </x:c>
      <x:c r="F134" s="114" t="n">
        <x:f>IFERROR(B134/B133-1,0)</x:f>
        <x:v>0.022500851698742386</x:v>
      </x:c>
      <x:c r="G134" s="114" t="n">
        <x:f>IFERROR(C134/C133-1,0)</x:f>
        <x:v>0.011572837922785073</x:v>
      </x:c>
      <x:c r="H134" s="114" t="n">
        <x:f>IFERROR(D134/D133-1,0)</x:f>
        <x:v>-0.0006892273761114343</x:v>
      </x:c>
      <x:c r="I134" s="114" t="n">
        <x:f>IFERROR(E134/E133-1,0)</x:f>
        <x:v>-0.013743815283122629</x:v>
      </x:c>
      <x:c r="J134" s="115" t="n">
        <x:f>Z133*(1+F134)</x:f>
        <x:v>0.11324830258418962</x:v>
      </x:c>
      <x:c r="K134" s="115" t="n">
        <x:f>AA133*(1+G134)</x:f>
        <x:v>0.10716331661763955</x:v>
      </x:c>
      <x:c r="L134" s="115" t="n">
        <x:f>AB133*(1+H134)</x:f>
        <x:v>0.7748293978157464</x:v>
      </x:c>
      <x:c r="M134" s="115" t="n">
        <x:f>AC133*(1+I134)</x:f>
        <x:v>0.05730467736688744</x:v>
      </x:c>
      <x:c r="N134" s="115" t="n">
        <x:f>SUM(J134:M134)</x:f>
        <x:v>1.052545694384463</x:v>
      </x:c>
      <x:c r="O134" s="116" t="n">
        <x:f>IFERROR((J134+K134)/N134,0)</x:f>
        <x:v>0.20940812392066988</x:v>
      </x:c>
      <x:c r="P134" s="50" t="b">
        <x:f>AND(MONTH(A134)=12,OR(A135="",YEAR(A134)&lt;&gt;YEAR(A135)))</x:f>
        <x:v>0</x:v>
      </x:c>
      <x:c r="Q134" s="50" t="b">
        <x:f>AND(MOD(MONTH(A134),3)=0,OR(A135="",MONTH(A134)&lt;&gt;MONTH(A135)))</x:f>
        <x:v>0</x:v>
      </x:c>
      <x:c r="R134" s="50" t="b">
        <x:f>OR(O134&gt;$E$7,O134&lt;$E$6)</x:f>
        <x:v>0</x:v>
      </x:c>
      <x:c r="S134" s="50" t="b">
        <x:f>AND(OR(P134,Q134,R134),A134-AH133&gt;$E$8)</x:f>
        <x:v>0</x:v>
      </x:c>
      <x:c r="T134" s="50" t="str">
        <x:f>IF(NOT(OR(P134,Q134,R134)),"不调",IF(NOT(S134),"间隔规则跳过",IF(P134,"年末+季度",IF(AND(Q134,R134),"季度+动态",IF(Q134,"季度","动态")))))</x:f>
        <x:v>不调</x:v>
      </x:c>
      <x:c r="U134" s="115" t="n">
        <x:f>IF(OR(T134="年末+季度",T134="季度+动态"),N134*$E$5/2,IF(T134="季度",(J134+K134)/2,IF(T134="动态",N134*$E$5*IF(J134+K134=0,0.5,J134/(J134+K134)),J134)))</x:f>
        <x:v>0.11324830258418962</x:v>
      </x:c>
      <x:c r="V134" s="115" t="n">
        <x:f>IF(OR(T134="年末+季度",T134="季度+动态"),N134*$E$5/2,IF(T134="季度",(J134+K134)/2,IF(T134="动态",N134*$E$5*IF(J134+K134=0,0.5,K134/(J134+K134)),K134)))</x:f>
        <x:v>0.10716331661763955</x:v>
      </x:c>
      <x:c r="W134" s="115" t="n">
        <x:f>IF(OR(T134="年末+季度",T134="季度+动态",T134="动态"),N134*(1-$E$5)*IF(L134+M134=0,$B$7/($B$7+$B$8),L134/(L134+M134)),L134)</x:f>
        <x:v>0.7748293978157464</x:v>
      </x:c>
      <x:c r="X134" s="115" t="n">
        <x:f>IF(OR(T134="年末+季度",T134="季度+动态",T134="动态"),N134*(1-$E$5)*IF(L134+M134=0,$B$8/($B$7+$B$8),M134/(L134+M134)),M134)</x:f>
        <x:v>0.05730467736688744</x:v>
      </x:c>
      <x:c r="Y134" s="115" t="n">
        <x:f>POWER(1-$H$5,(A134-A133)/$H$8)</x:f>
        <x:v>0.9999862671029998</x:v>
      </x:c>
      <x:c r="Z134" s="115" t="n">
        <x:f>U134*Y134</x:f>
        <x:v>0.11324674735691478</x:v>
      </x:c>
      <x:c r="AA134" s="115" t="n">
        <x:f>V134*Y134</x:f>
        <x:v>0.10716184495485023</x:v>
      </x:c>
      <x:c r="AB134" s="115" t="n">
        <x:f>W134*Y134</x:f>
        <x:v>0.7748187571634335</x:v>
      </x:c>
      <x:c r="AC134" s="115" t="n">
        <x:f>X134*Y134</x:f>
        <x:v>0.05730389040765553</x:v>
      </x:c>
      <x:c r="AD134" s="115" t="n">
        <x:f>SUM(Z134:AC134)</x:f>
        <x:v>1.0525312398828541</x:v>
      </x:c>
      <x:c r="AE134" s="115" t="n">
        <x:f>MAX(AE133,AD134)</x:f>
        <x:v>1.0564793244987765</x:v>
      </x:c>
      <x:c r="AF134" s="114" t="n">
        <x:f>AD134/AE134-1</x:f>
        <x:v>-0.0037370202372823957</x:v>
      </x:c>
      <x:c r="AG134" s="114" t="n">
        <x:f>AD134/AD133-1</x:f>
        <x:v>0.0022574524563441223</x:v>
      </x:c>
      <x:c r="AH134" s="111" t="n">
        <x:f>IF(OR(T134="年末+季度",T134="季度+动态",T134="季度",T134="动态"),A134,AH133)</x:f>
        <x:v>43921</x:v>
      </x:c>
      <x:c r="AI134" s="117" t="n">
        <x:f>YEAR(A134)</x:f>
        <x:v>2020</x:v>
      </x:c>
      <x:c r="AJ134" s="117" t="n">
        <x:f>MONTH(A134)</x:f>
        <x:v>5</x:v>
      </x:c>
      <x:c r="AK134" s="50" t="n">
        <x:f>IF(MONTH(A134)&lt;&gt;MONTH(A135),1,0)</x:f>
        <x:v>0</x:v>
      </x:c>
      <x:c r="AL134" s="115" t="n">
        <x:f>IF(AK133,AD133,AL133)</x:f>
        <x:v>1.0512190202840768</x:v>
      </x:c>
      <x:c r="AM134" s="116" t="str">
        <x:f>IF(AK134,AD134/AL134-1,"")</x:f>
      </x:c>
      <x:c r="AN134" s="115" t="n">
        <x:f>IF(AI134&lt;&gt;AI133,AD134,MAX(AN133,AD134))</x:f>
        <x:v>1.0564793244987765</x:v>
      </x:c>
      <x:c r="AO134" s="116" t="n">
        <x:f>AD134/AN134-1</x:f>
        <x:v>-0.0037370202372823957</x:v>
      </x:c>
      <x:c r="AP134" s="112" t="n">
        <x:f>IFERROR(SUM(Z134:AC134)/AD134,0)</x:f>
        <x:v>1</x:v>
      </x:c>
      <x:c r="AQ134" s="50" t="b">
        <x:f>AND(B134&gt;0,C134&gt;0,D134&gt;0,E134&gt;0)</x:f>
        <x:v>1</x:v>
      </x:c>
    </x:row>
    <x:row r="135">
      <x:c r="A135" s="111" t="n">
        <x:f>'净值底稿'!A93</x:f>
        <x:v>43971</x:v>
      </x:c>
      <x:c r="B135" s="113" t="n">
        <x:f>'净值底稿'!F93</x:f>
        <x:v>1.1619854763102624</x:v>
      </x:c>
      <x:c r="C135" s="113" t="n">
        <x:f>'净值底稿'!O93</x:f>
        <x:v>1.041323467888231</x:v>
      </x:c>
      <x:c r="D135" s="113" t="n">
        <x:f>'净值底稿'!P93</x:f>
        <x:v>1.4503</x:v>
      </x:c>
      <x:c r="E135" s="113" t="n">
        <x:f>'净值底稿'!Q93</x:f>
        <x:v>1.4503</x:v>
      </x:c>
      <x:c r="F135" s="114" t="n">
        <x:f>IFERROR(B135/B134-1,0)</x:f>
        <x:v>-0.014580479540946434</x:v>
      </x:c>
      <x:c r="G135" s="114" t="n">
        <x:f>IFERROR(C135/C134-1,0)</x:f>
        <x:v>-0.010307535746974295</x:v>
      </x:c>
      <x:c r="H135" s="114" t="n">
        <x:f>IFERROR(D135/D134-1,0)</x:f>
        <x:v>0.0002758810952478985</x:v>
      </x:c>
      <x:c r="I135" s="114" t="n">
        <x:f>IFERROR(E135/E134-1,0)</x:f>
        <x:v>0.010521181716833805</x:v>
      </x:c>
      <x:c r="J135" s="115" t="n">
        <x:f>Z134*(1+F135)</x:f>
        <x:v>0.11159555547399856</x:v>
      </x:c>
      <x:c r="K135" s="115" t="n">
        <x:f>AA134*(1+G135)</x:f>
        <x:v>0.1060572704072664</x:v>
      </x:c>
      <x:c r="L135" s="115" t="n">
        <x:f>AB134*(1+H135)</x:f>
        <x:v>0.7750325150107784</x:v>
      </x:c>
      <x:c r="M135" s="115" t="n">
        <x:f>AC134*(1+I135)</x:f>
        <x:v>0.057906795051716003</x:v>
      </x:c>
      <x:c r="N135" s="115" t="n">
        <x:f>SUM(J135:M135)</x:f>
        <x:v>1.0505921359437593</x:v>
      </x:c>
      <x:c r="O135" s="116" t="n">
        <x:f>IFERROR((J135+K135)/N135,0)</x:f>
        <x:v>0.20717157347246354</x:v>
      </x:c>
      <x:c r="P135" s="50" t="b">
        <x:f>AND(MONTH(A135)=12,OR(A136="",YEAR(A135)&lt;&gt;YEAR(A136)))</x:f>
        <x:v>0</x:v>
      </x:c>
      <x:c r="Q135" s="50" t="b">
        <x:f>AND(MOD(MONTH(A135),3)=0,OR(A136="",MONTH(A135)&lt;&gt;MONTH(A136)))</x:f>
        <x:v>0</x:v>
      </x:c>
      <x:c r="R135" s="50" t="b">
        <x:f>OR(O135&gt;$E$7,O135&lt;$E$6)</x:f>
        <x:v>0</x:v>
      </x:c>
      <x:c r="S135" s="50" t="b">
        <x:f>AND(OR(P135,Q135,R135),A135-AH134&gt;$E$8)</x:f>
        <x:v>0</x:v>
      </x:c>
      <x:c r="T135" s="50" t="str">
        <x:f>IF(NOT(OR(P135,Q135,R135)),"不调",IF(NOT(S135),"间隔规则跳过",IF(P135,"年末+季度",IF(AND(Q135,R135),"季度+动态",IF(Q135,"季度","动态")))))</x:f>
        <x:v>不调</x:v>
      </x:c>
      <x:c r="U135" s="115" t="n">
        <x:f>IF(OR(T135="年末+季度",T135="季度+动态"),N135*$E$5/2,IF(T135="季度",(J135+K135)/2,IF(T135="动态",N135*$E$5*IF(J135+K135=0,0.5,J135/(J135+K135)),J135)))</x:f>
        <x:v>0.11159555547399856</x:v>
      </x:c>
      <x:c r="V135" s="115" t="n">
        <x:f>IF(OR(T135="年末+季度",T135="季度+动态"),N135*$E$5/2,IF(T135="季度",(J135+K135)/2,IF(T135="动态",N135*$E$5*IF(J135+K135=0,0.5,K135/(J135+K135)),K135)))</x:f>
        <x:v>0.1060572704072664</x:v>
      </x:c>
      <x:c r="W135" s="115" t="n">
        <x:f>IF(OR(T135="年末+季度",T135="季度+动态",T135="动态"),N135*(1-$E$5)*IF(L135+M135=0,$B$7/($B$7+$B$8),L135/(L135+M135)),L135)</x:f>
        <x:v>0.7750325150107784</x:v>
      </x:c>
      <x:c r="X135" s="115" t="n">
        <x:f>IF(OR(T135="年末+季度",T135="季度+动态",T135="动态"),N135*(1-$E$5)*IF(L135+M135=0,$B$8/($B$7+$B$8),M135/(L135+M135)),M135)</x:f>
        <x:v>0.057906795051716003</x:v>
      </x:c>
      <x:c r="Y135" s="115" t="n">
        <x:f>POWER(1-$H$5,(A135-A134)/$H$8)</x:f>
        <x:v>0.9999862671029998</x:v>
      </x:c>
      <x:c r="Z135" s="115" t="n">
        <x:f>U135*Y135</x:f>
        <x:v>0.11159402294372955</x:v>
      </x:c>
      <x:c r="AA135" s="115" t="n">
        <x:f>V135*Y135</x:f>
        <x:v>0.10605581393369577</x:v>
      </x:c>
      <x:c r="AB135" s="115" t="n">
        <x:f>W135*Y135</x:f>
        <x:v>0.775021871569078</x:v>
      </x:c>
      <x:c r="AC135" s="115" t="n">
        <x:f>X135*Y135</x:f>
        <x:v>0.05790599982366394</x:v>
      </x:c>
      <x:c r="AD135" s="115" t="n">
        <x:f>SUM(Z135:AC135)</x:f>
        <x:v>1.0505777082701673</x:v>
      </x:c>
      <x:c r="AE135" s="115" t="n">
        <x:f>MAX(AE134,AD135)</x:f>
        <x:v>1.0564793244987765</x:v>
      </x:c>
      <x:c r="AF135" s="114" t="n">
        <x:f>AD135/AE135-1</x:f>
        <x:v>-0.005586116161250043</x:v>
      </x:c>
      <x:c r="AG135" s="114" t="n">
        <x:f>AD135/AD134-1</x:f>
        <x:v>-0.0018560319529369318</x:v>
      </x:c>
      <x:c r="AH135" s="111" t="n">
        <x:f>IF(OR(T135="年末+季度",T135="季度+动态",T135="季度",T135="动态"),A135,AH134)</x:f>
        <x:v>43921</x:v>
      </x:c>
      <x:c r="AI135" s="117" t="n">
        <x:f>YEAR(A135)</x:f>
        <x:v>2020</x:v>
      </x:c>
      <x:c r="AJ135" s="117" t="n">
        <x:f>MONTH(A135)</x:f>
        <x:v>5</x:v>
      </x:c>
      <x:c r="AK135" s="50" t="n">
        <x:f>IF(MONTH(A135)&lt;&gt;MONTH(A136),1,0)</x:f>
        <x:v>0</x:v>
      </x:c>
      <x:c r="AL135" s="115" t="n">
        <x:f>IF(AK134,AD134,AL134)</x:f>
        <x:v>1.0512190202840768</x:v>
      </x:c>
      <x:c r="AM135" s="116" t="str">
        <x:f>IF(AK135,AD135/AL135-1,"")</x:f>
      </x:c>
      <x:c r="AN135" s="115" t="n">
        <x:f>IF(AI135&lt;&gt;AI134,AD135,MAX(AN134,AD135))</x:f>
        <x:v>1.0564793244987765</x:v>
      </x:c>
      <x:c r="AO135" s="116" t="n">
        <x:f>AD135/AN135-1</x:f>
        <x:v>-0.005586116161250043</x:v>
      </x:c>
      <x:c r="AP135" s="112" t="n">
        <x:f>IFERROR(SUM(Z135:AC135)/AD135,0)</x:f>
        <x:v>1</x:v>
      </x:c>
      <x:c r="AQ135" s="50" t="b">
        <x:f>AND(B135&gt;0,C135&gt;0,D135&gt;0,E135&gt;0)</x:f>
        <x:v>1</x:v>
      </x:c>
    </x:row>
    <x:row r="136">
      <x:c r="A136" s="111" t="n">
        <x:f>'净值底稿'!A94</x:f>
        <x:v>43972</x:v>
      </x:c>
      <x:c r="B136" s="113" t="n">
        <x:f>'净值底稿'!F94</x:f>
        <x:v>1.1372625472259825</x:v>
      </x:c>
      <x:c r="C136" s="113" t="n">
        <x:f>'净值底稿'!O94</x:f>
        <x:v>1.0315383985952677</x:v>
      </x:c>
      <x:c r="D136" s="113" t="n">
        <x:f>'净值底稿'!P94</x:f>
        <x:v>1.4505</x:v>
      </x:c>
      <x:c r="E136" s="113" t="n">
        <x:f>'净值底稿'!Q94</x:f>
        <x:v>1.4339</x:v>
      </x:c>
      <x:c r="F136" s="114" t="n">
        <x:f>IFERROR(B136/B135-1,0)</x:f>
        <x:v>-0.02127645275118617</x:v>
      </x:c>
      <x:c r="G136" s="114" t="n">
        <x:f>IFERROR(C136/C135-1,0)</x:f>
        <x:v>-0.009396762480353149</x:v>
      </x:c>
      <x:c r="H136" s="114" t="n">
        <x:f>IFERROR(D136/D135-1,0)</x:f>
        <x:v>0.0001379025029304426</x:v>
      </x:c>
      <x:c r="I136" s="114" t="n">
        <x:f>IFERROR(E136/E135-1,0)</x:f>
        <x:v>-0.011308005240295071</x:v>
      </x:c>
      <x:c r="J136" s="115" t="n">
        <x:f>Z135*(1+F136)</x:f>
        <x:v>0.1092196979872525</x:v>
      </x:c>
      <x:c r="K136" s="115" t="n">
        <x:f>AA135*(1+G136)</x:f>
        <x:v>0.10505923264050031</x:v>
      </x:c>
      <x:c r="L136" s="115" t="n">
        <x:f>AB135*(1+H136)</x:f>
        <x:v>0.7751287490249932</x:v>
      </x:c>
      <x:c r="M136" s="115" t="n">
        <x:f>AC135*(1+I136)</x:f>
        <x:v>0.05725119847421342</x:v>
      </x:c>
      <x:c r="N136" s="115" t="n">
        <x:f>SUM(J136:M136)</x:f>
        <x:v>1.0466588781269595</x:v>
      </x:c>
      <x:c r="O136" s="116" t="n">
        <x:f>IFERROR((J136+K136)/N136,0)</x:f>
        <x:v>0.2047266163845226</x:v>
      </x:c>
      <x:c r="P136" s="50" t="b">
        <x:f>AND(MONTH(A136)=12,OR(A137="",YEAR(A136)&lt;&gt;YEAR(A137)))</x:f>
        <x:v>0</x:v>
      </x:c>
      <x:c r="Q136" s="50" t="b">
        <x:f>AND(MOD(MONTH(A136),3)=0,OR(A137="",MONTH(A136)&lt;&gt;MONTH(A137)))</x:f>
        <x:v>0</x:v>
      </x:c>
      <x:c r="R136" s="50" t="b">
        <x:f>OR(O136&gt;$E$7,O136&lt;$E$6)</x:f>
        <x:v>0</x:v>
      </x:c>
      <x:c r="S136" s="50" t="b">
        <x:f>AND(OR(P136,Q136,R136),A136-AH135&gt;$E$8)</x:f>
        <x:v>0</x:v>
      </x:c>
      <x:c r="T136" s="50" t="str">
        <x:f>IF(NOT(OR(P136,Q136,R136)),"不调",IF(NOT(S136),"间隔规则跳过",IF(P136,"年末+季度",IF(AND(Q136,R136),"季度+动态",IF(Q136,"季度","动态")))))</x:f>
        <x:v>不调</x:v>
      </x:c>
      <x:c r="U136" s="115" t="n">
        <x:f>IF(OR(T136="年末+季度",T136="季度+动态"),N136*$E$5/2,IF(T136="季度",(J136+K136)/2,IF(T136="动态",N136*$E$5*IF(J136+K136=0,0.5,J136/(J136+K136)),J136)))</x:f>
        <x:v>0.1092196979872525</x:v>
      </x:c>
      <x:c r="V136" s="115" t="n">
        <x:f>IF(OR(T136="年末+季度",T136="季度+动态"),N136*$E$5/2,IF(T136="季度",(J136+K136)/2,IF(T136="动态",N136*$E$5*IF(J136+K136=0,0.5,K136/(J136+K136)),K136)))</x:f>
        <x:v>0.10505923264050031</x:v>
      </x:c>
      <x:c r="W136" s="115" t="n">
        <x:f>IF(OR(T136="年末+季度",T136="季度+动态",T136="动态"),N136*(1-$E$5)*IF(L136+M136=0,$B$7/($B$7+$B$8),L136/(L136+M136)),L136)</x:f>
        <x:v>0.7751287490249932</x:v>
      </x:c>
      <x:c r="X136" s="115" t="n">
        <x:f>IF(OR(T136="年末+季度",T136="季度+动态",T136="动态"),N136*(1-$E$5)*IF(L136+M136=0,$B$8/($B$7+$B$8),M136/(L136+M136)),M136)</x:f>
        <x:v>0.05725119847421342</x:v>
      </x:c>
      <x:c r="Y136" s="115" t="n">
        <x:f>POWER(1-$H$5,(A136-A135)/$H$8)</x:f>
        <x:v>0.9999862671029998</x:v>
      </x:c>
      <x:c r="Z136" s="115" t="n">
        <x:f>U136*Y136</x:f>
        <x:v>0.10921819808438965</x:v>
      </x:c>
      <x:c r="AA136" s="115" t="n">
        <x:f>V136*Y136</x:f>
        <x:v>0.10505778987287953</x:v>
      </x:c>
      <x:c r="AB136" s="115" t="n">
        <x:f>W136*Y136</x:f>
        <x:v>0.7751181042617209</x:v>
      </x:c>
      <x:c r="AC136" s="115" t="n">
        <x:f>X136*Y136</x:f>
        <x:v>0.05725041224940163</x:v>
      </x:c>
      <x:c r="AD136" s="115" t="n">
        <x:f>SUM(Z136:AC136)</x:f>
        <x:v>1.0466445044683916</x:v>
      </x:c>
      <x:c r="AE136" s="115" t="n">
        <x:f>MAX(AE135,AD136)</x:f>
        <x:v>1.0564793244987765</x:v>
      </x:c>
      <x:c r="AF136" s="114" t="n">
        <x:f>AD136/AE136-1</x:f>
        <x:v>-0.00930905111186231</x:v>
      </x:c>
      <x:c r="AG136" s="114" t="n">
        <x:f>AD136/AD135-1</x:f>
        <x:v>-0.0037438485233537433</x:v>
      </x:c>
      <x:c r="AH136" s="111" t="n">
        <x:f>IF(OR(T136="年末+季度",T136="季度+动态",T136="季度",T136="动态"),A136,AH135)</x:f>
        <x:v>43921</x:v>
      </x:c>
      <x:c r="AI136" s="117" t="n">
        <x:f>YEAR(A136)</x:f>
        <x:v>2020</x:v>
      </x:c>
      <x:c r="AJ136" s="117" t="n">
        <x:f>MONTH(A136)</x:f>
        <x:v>5</x:v>
      </x:c>
      <x:c r="AK136" s="50" t="n">
        <x:f>IF(MONTH(A136)&lt;&gt;MONTH(A137),1,0)</x:f>
        <x:v>0</x:v>
      </x:c>
      <x:c r="AL136" s="115" t="n">
        <x:f>IF(AK135,AD135,AL135)</x:f>
        <x:v>1.0512190202840768</x:v>
      </x:c>
      <x:c r="AM136" s="116" t="str">
        <x:f>IF(AK136,AD136/AL136-1,"")</x:f>
      </x:c>
      <x:c r="AN136" s="115" t="n">
        <x:f>IF(AI136&lt;&gt;AI135,AD136,MAX(AN135,AD136))</x:f>
        <x:v>1.0564793244987765</x:v>
      </x:c>
      <x:c r="AO136" s="116" t="n">
        <x:f>AD136/AN136-1</x:f>
        <x:v>-0.00930905111186231</x:v>
      </x:c>
      <x:c r="AP136" s="112" t="n">
        <x:f>IFERROR(SUM(Z136:AC136)/AD136,0)</x:f>
        <x:v>1</x:v>
      </x:c>
      <x:c r="AQ136" s="50" t="b">
        <x:f>AND(B136&gt;0,C136&gt;0,D136&gt;0,E136&gt;0)</x:f>
        <x:v>1</x:v>
      </x:c>
    </x:row>
    <x:row r="137">
      <x:c r="A137" s="111" t="n">
        <x:f>'净值底稿'!A95</x:f>
        <x:v>43973</x:v>
      </x:c>
      <x:c r="B137" s="113" t="n">
        <x:f>'净值底稿'!F95</x:f>
        <x:v>1.116306096146464</x:v>
      </x:c>
      <x:c r="C137" s="113" t="n">
        <x:f>'净值底稿'!O95</x:f>
        <x:v>1.0125818824879915</x:v>
      </x:c>
      <x:c r="D137" s="113" t="n">
        <x:f>'净值底稿'!P95</x:f>
        <x:v>1.4533</x:v>
      </x:c>
      <x:c r="E137" s="113" t="n">
        <x:f>'净值底稿'!Q95</x:f>
        <x:v>1.4331</x:v>
      </x:c>
      <x:c r="F137" s="114" t="n">
        <x:f>IFERROR(B137/B136-1,0)</x:f>
        <x:v>-0.018427100347791936</x:v>
      </x:c>
      <x:c r="G137" s="114" t="n">
        <x:f>IFERROR(C137/C136-1,0)</x:f>
        <x:v>-0.018376936944946354</x:v>
      </x:c>
      <x:c r="H137" s="114" t="n">
        <x:f>IFERROR(D137/D136-1,0)</x:f>
        <x:v>0.001930368838331642</x:v>
      </x:c>
      <x:c r="I137" s="114" t="n">
        <x:f>IFERROR(E137/E136-1,0)</x:f>
        <x:v>-0.0005579189622706426</x:v>
      </x:c>
      <x:c r="J137" s="115" t="n">
        <x:f>Z136*(1+F137)</x:f>
        <x:v>0.10720562338848358</x:v>
      </x:c>
      <x:c r="K137" s="115" t="n">
        <x:f>AA136*(1+G137)</x:f>
        <x:v>0.1031271494928102</x:v>
      </x:c>
      <x:c r="L137" s="115" t="n">
        <x:f>AB136*(1+H137)</x:f>
        <x:v>0.7766143680962144</x:v>
      </x:c>
      <x:c r="M137" s="115" t="n">
        <x:f>AC136*(1+I137)</x:f>
        <x:v>0.05721847115880988</x:v>
      </x:c>
      <x:c r="N137" s="115" t="n">
        <x:f>SUM(J137:M137)</x:f>
        <x:v>1.044165612136318</x:v>
      </x:c>
      <x:c r="O137" s="116" t="n">
        <x:f>IFERROR((J137+K137)/N137,0)</x:f>
        <x:v>0.20143621896430963</x:v>
      </x:c>
      <x:c r="P137" s="50" t="b">
        <x:f>AND(MONTH(A137)=12,OR(A138="",YEAR(A137)&lt;&gt;YEAR(A138)))</x:f>
        <x:v>0</x:v>
      </x:c>
      <x:c r="Q137" s="50" t="b">
        <x:f>AND(MOD(MONTH(A137),3)=0,OR(A138="",MONTH(A137)&lt;&gt;MONTH(A138)))</x:f>
        <x:v>0</x:v>
      </x:c>
      <x:c r="R137" s="50" t="b">
        <x:f>OR(O137&gt;$E$7,O137&lt;$E$6)</x:f>
        <x:v>0</x:v>
      </x:c>
      <x:c r="S137" s="50" t="b">
        <x:f>AND(OR(P137,Q137,R137),A137-AH136&gt;$E$8)</x:f>
        <x:v>0</x:v>
      </x:c>
      <x:c r="T137" s="50" t="str">
        <x:f>IF(NOT(OR(P137,Q137,R137)),"不调",IF(NOT(S137),"间隔规则跳过",IF(P137,"年末+季度",IF(AND(Q137,R137),"季度+动态",IF(Q137,"季度","动态")))))</x:f>
        <x:v>不调</x:v>
      </x:c>
      <x:c r="U137" s="115" t="n">
        <x:f>IF(OR(T137="年末+季度",T137="季度+动态"),N137*$E$5/2,IF(T137="季度",(J137+K137)/2,IF(T137="动态",N137*$E$5*IF(J137+K137=0,0.5,J137/(J137+K137)),J137)))</x:f>
        <x:v>0.10720562338848358</x:v>
      </x:c>
      <x:c r="V137" s="115" t="n">
        <x:f>IF(OR(T137="年末+季度",T137="季度+动态"),N137*$E$5/2,IF(T137="季度",(J137+K137)/2,IF(T137="动态",N137*$E$5*IF(J137+K137=0,0.5,K137/(J137+K137)),K137)))</x:f>
        <x:v>0.1031271494928102</x:v>
      </x:c>
      <x:c r="W137" s="115" t="n">
        <x:f>IF(OR(T137="年末+季度",T137="季度+动态",T137="动态"),N137*(1-$E$5)*IF(L137+M137=0,$B$7/($B$7+$B$8),L137/(L137+M137)),L137)</x:f>
        <x:v>0.7766143680962144</x:v>
      </x:c>
      <x:c r="X137" s="115" t="n">
        <x:f>IF(OR(T137="年末+季度",T137="季度+动态",T137="动态"),N137*(1-$E$5)*IF(L137+M137=0,$B$8/($B$7+$B$8),M137/(L137+M137)),M137)</x:f>
        <x:v>0.05721847115880988</x:v>
      </x:c>
      <x:c r="Y137" s="115" t="n">
        <x:f>POWER(1-$H$5,(A137-A136)/$H$8)</x:f>
        <x:v>0.9999862671029998</x:v>
      </x:c>
      <x:c r="Z137" s="115" t="n">
        <x:f>U137*Y137</x:f>
        <x:v>0.10720415114469974</x:v>
      </x:c>
      <x:c r="AA137" s="115" t="n">
        <x:f>V137*Y137</x:f>
        <x:v>0.10312573325828828</x:v>
      </x:c>
      <x:c r="AB137" s="115" t="n">
        <x:f>W137*Y137</x:f>
        <x:v>0.7766037029310885</x:v>
      </x:c>
      <x:c r="AC137" s="115" t="n">
        <x:f>X137*Y137</x:f>
        <x:v>0.057217685383438945</x:v>
      </x:c>
      <x:c r="AD137" s="115" t="n">
        <x:f>SUM(Z137:AC137)</x:f>
        <x:v>1.0441512727175155</x:v>
      </x:c>
      <x:c r="AE137" s="115" t="n">
        <x:f>MAX(AE136,AD137)</x:f>
        <x:v>1.0564793244987765</x:v>
      </x:c>
      <x:c r="AF137" s="114" t="n">
        <x:f>AD137/AE137-1</x:f>
        <x:v>-0.011668994835379087</x:v>
      </x:c>
      <x:c r="AG137" s="114" t="n">
        <x:f>AD137/AD136-1</x:f>
        <x:v>-0.002382118990958082</x:v>
      </x:c>
      <x:c r="AH137" s="111" t="n">
        <x:f>IF(OR(T137="年末+季度",T137="季度+动态",T137="季度",T137="动态"),A137,AH136)</x:f>
        <x:v>43921</x:v>
      </x:c>
      <x:c r="AI137" s="117" t="n">
        <x:f>YEAR(A137)</x:f>
        <x:v>2020</x:v>
      </x:c>
      <x:c r="AJ137" s="117" t="n">
        <x:f>MONTH(A137)</x:f>
        <x:v>5</x:v>
      </x:c>
      <x:c r="AK137" s="50" t="n">
        <x:f>IF(MONTH(A137)&lt;&gt;MONTH(A138),1,0)</x:f>
        <x:v>0</x:v>
      </x:c>
      <x:c r="AL137" s="115" t="n">
        <x:f>IF(AK136,AD136,AL136)</x:f>
        <x:v>1.0512190202840768</x:v>
      </x:c>
      <x:c r="AM137" s="116" t="str">
        <x:f>IF(AK137,AD137/AL137-1,"")</x:f>
      </x:c>
      <x:c r="AN137" s="115" t="n">
        <x:f>IF(AI137&lt;&gt;AI136,AD137,MAX(AN136,AD137))</x:f>
        <x:v>1.0564793244987765</x:v>
      </x:c>
      <x:c r="AO137" s="116" t="n">
        <x:f>AD137/AN137-1</x:f>
        <x:v>-0.011668994835379087</x:v>
      </x:c>
      <x:c r="AP137" s="112" t="n">
        <x:f>IFERROR(SUM(Z137:AC137)/AD137,0)</x:f>
        <x:v>1</x:v>
      </x:c>
      <x:c r="AQ137" s="50" t="b">
        <x:f>AND(B137&gt;0,C137&gt;0,D137&gt;0,E137&gt;0)</x:f>
        <x:v>1</x:v>
      </x:c>
    </x:row>
    <x:row r="138">
      <x:c r="A138" s="111" t="n">
        <x:f>'净值底稿'!A96</x:f>
        <x:v>43976</x:v>
      </x:c>
      <x:c r="B138" s="113" t="n">
        <x:f>'净值底稿'!F96</x:f>
        <x:v>1.105697073949531</x:v>
      </x:c>
      <x:c r="C138" s="113" t="n">
        <x:f>'净值底稿'!O96</x:f>
        <x:v>1.0129750784283373</x:v>
      </x:c>
      <x:c r="D138" s="113" t="n">
        <x:f>'净值底稿'!P96</x:f>
        <x:v>1.4521</x:v>
      </x:c>
      <x:c r="E138" s="113" t="n">
        <x:f>'净值底稿'!Q96</x:f>
        <x:v>1.431</x:v>
      </x:c>
      <x:c r="F138" s="114" t="n">
        <x:f>IFERROR(B138/B137-1,0)</x:f>
        <x:v>-0.009503685623106106</x:v>
      </x:c>
      <x:c r="G138" s="114" t="n">
        <x:f>IFERROR(C138/C137-1,0)</x:f>
        <x:v>0.0003883102662074478</x:v>
      </x:c>
      <x:c r="H138" s="114" t="n">
        <x:f>IFERROR(D138/D137-1,0)</x:f>
        <x:v>-0.0008257070116287624</x:v>
      </x:c>
      <x:c r="I138" s="114" t="n">
        <x:f>IFERROR(E138/E137-1,0)</x:f>
        <x:v>-0.001465354825204046</x:v>
      </x:c>
      <x:c r="J138" s="115" t="n">
        <x:f>Z137*(1+F138)</x:f>
        <x:v>0.10618531659472856</x:v>
      </x:c>
      <x:c r="K138" s="115" t="n">
        <x:f>AA137*(1+G138)</x:f>
        <x:v>0.10316577803922264</x:v>
      </x:c>
      <x:c r="L138" s="115" t="n">
        <x:f>AB137*(1+H138)</x:f>
        <x:v>0.7759624558083215</x:v>
      </x:c>
      <x:c r="M138" s="115" t="n">
        <x:f>AC137*(1+I138)</x:f>
        <x:v>0.05713384117207532</x:v>
      </x:c>
      <x:c r="N138" s="115" t="n">
        <x:f>SUM(J138:M138)</x:f>
        <x:v>1.042447391614348</x:v>
      </x:c>
      <x:c r="O138" s="116" t="n">
        <x:f>IFERROR((J138+K138)/N138,0)</x:f>
        <x:v>0.20082653217611998</x:v>
      </x:c>
      <x:c r="P138" s="50" t="b">
        <x:f>AND(MONTH(A138)=12,OR(A139="",YEAR(A138)&lt;&gt;YEAR(A139)))</x:f>
        <x:v>0</x:v>
      </x:c>
      <x:c r="Q138" s="50" t="b">
        <x:f>AND(MOD(MONTH(A138),3)=0,OR(A139="",MONTH(A138)&lt;&gt;MONTH(A139)))</x:f>
        <x:v>0</x:v>
      </x:c>
      <x:c r="R138" s="50" t="b">
        <x:f>OR(O138&gt;$E$7,O138&lt;$E$6)</x:f>
        <x:v>0</x:v>
      </x:c>
      <x:c r="S138" s="50" t="b">
        <x:f>AND(OR(P138,Q138,R138),A138-AH137&gt;$E$8)</x:f>
        <x:v>0</x:v>
      </x:c>
      <x:c r="T138" s="50" t="str">
        <x:f>IF(NOT(OR(P138,Q138,R138)),"不调",IF(NOT(S138),"间隔规则跳过",IF(P138,"年末+季度",IF(AND(Q138,R138),"季度+动态",IF(Q138,"季度","动态")))))</x:f>
        <x:v>不调</x:v>
      </x:c>
      <x:c r="U138" s="115" t="n">
        <x:f>IF(OR(T138="年末+季度",T138="季度+动态"),N138*$E$5/2,IF(T138="季度",(J138+K138)/2,IF(T138="动态",N138*$E$5*IF(J138+K138=0,0.5,J138/(J138+K138)),J138)))</x:f>
        <x:v>0.10618531659472856</x:v>
      </x:c>
      <x:c r="V138" s="115" t="n">
        <x:f>IF(OR(T138="年末+季度",T138="季度+动态"),N138*$E$5/2,IF(T138="季度",(J138+K138)/2,IF(T138="动态",N138*$E$5*IF(J138+K138=0,0.5,K138/(J138+K138)),K138)))</x:f>
        <x:v>0.10316577803922264</x:v>
      </x:c>
      <x:c r="W138" s="115" t="n">
        <x:f>IF(OR(T138="年末+季度",T138="季度+动态",T138="动态"),N138*(1-$E$5)*IF(L138+M138=0,$B$7/($B$7+$B$8),L138/(L138+M138)),L138)</x:f>
        <x:v>0.7759624558083215</x:v>
      </x:c>
      <x:c r="X138" s="115" t="n">
        <x:f>IF(OR(T138="年末+季度",T138="季度+动态",T138="动态"),N138*(1-$E$5)*IF(L138+M138=0,$B$8/($B$7+$B$8),M138/(L138+M138)),M138)</x:f>
        <x:v>0.05713384117207532</x:v>
      </x:c>
      <x:c r="Y138" s="115" t="n">
        <x:f>POWER(1-$H$5,(A138-A137)/$H$8)</x:f>
        <x:v>0.9999588018747739</x:v>
      </x:c>
      <x:c r="Z138" s="115" t="n">
        <x:f>U138*Y138</x:f>
        <x:v>0.10618094195875832</x:v>
      </x:c>
      <x:c r="AA138" s="115" t="n">
        <x:f>V138*Y138</x:f>
        <x:v>0.10316152780257994</x:v>
      </x:c>
      <x:c r="AB138" s="115" t="n">
        <x:f>W138*Y138</x:f>
        <x:v>0.7759304876098964</x:v>
      </x:c>
      <x:c r="AC138" s="115" t="n">
        <x:f>X138*Y138</x:f>
        <x:v>0.057131487364932065</x:v>
      </x:c>
      <x:c r="AD138" s="115" t="n">
        <x:f>SUM(Z138:AC138)</x:f>
        <x:v>1.0424044447361667</x:v>
      </x:c>
      <x:c r="AE138" s="115" t="n">
        <x:f>MAX(AE137,AD138)</x:f>
        <x:v>1.0564793244987765</x:v>
      </x:c>
      <x:c r="AF138" s="114" t="n">
        <x:f>AD138/AE138-1</x:f>
        <x:v>-0.013322437492363948</x:v>
      </x:c>
      <x:c r="AG138" s="114" t="n">
        <x:f>AD138/AD137-1</x:f>
        <x:v>-0.0016729644707538238</x:v>
      </x:c>
      <x:c r="AH138" s="111" t="n">
        <x:f>IF(OR(T138="年末+季度",T138="季度+动态",T138="季度",T138="动态"),A138,AH137)</x:f>
        <x:v>43921</x:v>
      </x:c>
      <x:c r="AI138" s="117" t="n">
        <x:f>YEAR(A138)</x:f>
        <x:v>2020</x:v>
      </x:c>
      <x:c r="AJ138" s="117" t="n">
        <x:f>MONTH(A138)</x:f>
        <x:v>5</x:v>
      </x:c>
      <x:c r="AK138" s="50" t="n">
        <x:f>IF(MONTH(A138)&lt;&gt;MONTH(A139),1,0)</x:f>
        <x:v>0</x:v>
      </x:c>
      <x:c r="AL138" s="115" t="n">
        <x:f>IF(AK137,AD137,AL137)</x:f>
        <x:v>1.0512190202840768</x:v>
      </x:c>
      <x:c r="AM138" s="116" t="str">
        <x:f>IF(AK138,AD138/AL138-1,"")</x:f>
      </x:c>
      <x:c r="AN138" s="115" t="n">
        <x:f>IF(AI138&lt;&gt;AI137,AD138,MAX(AN137,AD138))</x:f>
        <x:v>1.0564793244987765</x:v>
      </x:c>
      <x:c r="AO138" s="116" t="n">
        <x:f>AD138/AN138-1</x:f>
        <x:v>-0.013322437492363948</x:v>
      </x:c>
      <x:c r="AP138" s="112" t="n">
        <x:f>IFERROR(SUM(Z138:AC138)/AD138,0)</x:f>
        <x:v>1</x:v>
      </x:c>
      <x:c r="AQ138" s="50" t="b">
        <x:f>AND(B138&gt;0,C138&gt;0,D138&gt;0,E138&gt;0)</x:f>
        <x:v>1</x:v>
      </x:c>
    </x:row>
    <x:row r="139">
      <x:c r="A139" s="111" t="n">
        <x:f>'净值底稿'!A97</x:f>
        <x:v>43977</x:v>
      </x:c>
      <x:c r="B139" s="113" t="n">
        <x:f>'净值底稿'!F97</x:f>
        <x:v>1.1354482672029125</x:v>
      </x:c>
      <x:c r="C139" s="113" t="n">
        <x:f>'净值底稿'!O97</x:f>
        <x:v>1.032412818121095</x:v>
      </x:c>
      <x:c r="D139" s="113" t="n">
        <x:f>'净值底稿'!P97</x:f>
        <x:v>1.4493</x:v>
      </x:c>
      <x:c r="E139" s="113" t="n">
        <x:f>'净值底稿'!Q97</x:f>
        <x:v>1.4374</x:v>
      </x:c>
      <x:c r="F139" s="114" t="n">
        <x:f>IFERROR(B139/B138-1,0)</x:f>
        <x:v>0.026907182766714444</x:v>
      </x:c>
      <x:c r="G139" s="114" t="n">
        <x:f>IFERROR(C139/C138-1,0)</x:f>
        <x:v>0.019188763975236167</x:v>
      </x:c>
      <x:c r="H139" s="114" t="n">
        <x:f>IFERROR(D139/D138-1,0)</x:f>
        <x:v>-0.0019282418566214377</x:v>
      </x:c>
      <x:c r="I139" s="114" t="n">
        <x:f>IFERROR(E139/E138-1,0)</x:f>
        <x:v>0.004472396925227162</x:v>
      </x:c>
      <x:c r="J139" s="115" t="n">
        <x:f>Z138*(1+F139)</x:f>
        <x:v>0.10903797197038453</x:v>
      </x:c>
      <x:c r="K139" s="115" t="n">
        <x:f>AA138*(1+G139)</x:f>
        <x:v>0.1051410700109084</x:v>
      </x:c>
      <x:c r="L139" s="115" t="n">
        <x:f>AB138*(1+H139)</x:f>
        <x:v>0.7744343059658583</x:v>
      </x:c>
      <x:c r="M139" s="115" t="n">
        <x:f>AC138*(1+I139)</x:f>
        <x:v>0.057387002053356645</x:v>
      </x:c>
      <x:c r="N139" s="115" t="n">
        <x:f>SUM(J139:M139)</x:f>
        <x:v>1.046000350000508</x:v>
      </x:c>
      <x:c r="O139" s="116" t="n">
        <x:f>IFERROR((J139+K139)/N139,0)</x:f>
        <x:v>0.20476000986155402</x:v>
      </x:c>
      <x:c r="P139" s="50" t="b">
        <x:f>AND(MONTH(A139)=12,OR(A140="",YEAR(A139)&lt;&gt;YEAR(A140)))</x:f>
        <x:v>0</x:v>
      </x:c>
      <x:c r="Q139" s="50" t="b">
        <x:f>AND(MOD(MONTH(A139),3)=0,OR(A140="",MONTH(A139)&lt;&gt;MONTH(A140)))</x:f>
        <x:v>0</x:v>
      </x:c>
      <x:c r="R139" s="50" t="b">
        <x:f>OR(O139&gt;$E$7,O139&lt;$E$6)</x:f>
        <x:v>0</x:v>
      </x:c>
      <x:c r="S139" s="50" t="b">
        <x:f>AND(OR(P139,Q139,R139),A139-AH138&gt;$E$8)</x:f>
        <x:v>0</x:v>
      </x:c>
      <x:c r="T139" s="50" t="str">
        <x:f>IF(NOT(OR(P139,Q139,R139)),"不调",IF(NOT(S139),"间隔规则跳过",IF(P139,"年末+季度",IF(AND(Q139,R139),"季度+动态",IF(Q139,"季度","动态")))))</x:f>
        <x:v>不调</x:v>
      </x:c>
      <x:c r="U139" s="115" t="n">
        <x:f>IF(OR(T139="年末+季度",T139="季度+动态"),N139*$E$5/2,IF(T139="季度",(J139+K139)/2,IF(T139="动态",N139*$E$5*IF(J139+K139=0,0.5,J139/(J139+K139)),J139)))</x:f>
        <x:v>0.10903797197038453</x:v>
      </x:c>
      <x:c r="V139" s="115" t="n">
        <x:f>IF(OR(T139="年末+季度",T139="季度+动态"),N139*$E$5/2,IF(T139="季度",(J139+K139)/2,IF(T139="动态",N139*$E$5*IF(J139+K139=0,0.5,K139/(J139+K139)),K139)))</x:f>
        <x:v>0.1051410700109084</x:v>
      </x:c>
      <x:c r="W139" s="115" t="n">
        <x:f>IF(OR(T139="年末+季度",T139="季度+动态",T139="动态"),N139*(1-$E$5)*IF(L139+M139=0,$B$7/($B$7+$B$8),L139/(L139+M139)),L139)</x:f>
        <x:v>0.7744343059658583</x:v>
      </x:c>
      <x:c r="X139" s="115" t="n">
        <x:f>IF(OR(T139="年末+季度",T139="季度+动态",T139="动态"),N139*(1-$E$5)*IF(L139+M139=0,$B$8/($B$7+$B$8),M139/(L139+M139)),M139)</x:f>
        <x:v>0.057387002053356645</x:v>
      </x:c>
      <x:c r="Y139" s="115" t="n">
        <x:f>POWER(1-$H$5,(A139-A138)/$H$8)</x:f>
        <x:v>0.9999862671029998</x:v>
      </x:c>
      <x:c r="Z139" s="115" t="n">
        <x:f>U139*Y139</x:f>
        <x:v>0.10903647456314634</x:v>
      </x:c>
      <x:c r="AA139" s="115" t="n">
        <x:f>V139*Y139</x:f>
        <x:v>0.10513962611942344</x:v>
      </x:c>
      <x:c r="AB139" s="115" t="n">
        <x:f>W139*Y139</x:f>
        <x:v>0.774423670739301</x:v>
      </x:c>
      <x:c r="AC139" s="115" t="n">
        <x:f>X139*Y139</x:f>
        <x:v>0.05738621396356829</x:v>
      </x:c>
      <x:c r="AD139" s="115" t="n">
        <x:f>SUM(Z139:AC139)</x:f>
        <x:v>1.045985985385439</x:v>
      </x:c>
      <x:c r="AE139" s="115" t="n">
        <x:f>MAX(AE138,AD139)</x:f>
        <x:v>1.0564793244987765</x:v>
      </x:c>
      <x:c r="AF139" s="114" t="n">
        <x:f>AD139/AE139-1</x:f>
        <x:v>-0.00993236580215695</x:v>
      </x:c>
      <x:c r="AG139" s="114" t="n">
        <x:f>AD139/AD138-1</x:f>
        <x:v>0.00343584552748033</x:v>
      </x:c>
      <x:c r="AH139" s="111" t="n">
        <x:f>IF(OR(T139="年末+季度",T139="季度+动态",T139="季度",T139="动态"),A139,AH138)</x:f>
        <x:v>43921</x:v>
      </x:c>
      <x:c r="AI139" s="117" t="n">
        <x:f>YEAR(A139)</x:f>
        <x:v>2020</x:v>
      </x:c>
      <x:c r="AJ139" s="117" t="n">
        <x:f>MONTH(A139)</x:f>
        <x:v>5</x:v>
      </x:c>
      <x:c r="AK139" s="50" t="n">
        <x:f>IF(MONTH(A139)&lt;&gt;MONTH(A140),1,0)</x:f>
        <x:v>0</x:v>
      </x:c>
      <x:c r="AL139" s="115" t="n">
        <x:f>IF(AK138,AD138,AL138)</x:f>
        <x:v>1.0512190202840768</x:v>
      </x:c>
      <x:c r="AM139" s="116" t="str">
        <x:f>IF(AK139,AD139/AL139-1,"")</x:f>
      </x:c>
      <x:c r="AN139" s="115" t="n">
        <x:f>IF(AI139&lt;&gt;AI138,AD139,MAX(AN138,AD139))</x:f>
        <x:v>1.0564793244987765</x:v>
      </x:c>
      <x:c r="AO139" s="116" t="n">
        <x:f>AD139/AN139-1</x:f>
        <x:v>-0.00993236580215695</x:v>
      </x:c>
      <x:c r="AP139" s="112" t="n">
        <x:f>IFERROR(SUM(Z139:AC139)/AD139,0)</x:f>
        <x:v>1</x:v>
      </x:c>
      <x:c r="AQ139" s="50" t="b">
        <x:f>AND(B139&gt;0,C139&gt;0,D139&gt;0,E139&gt;0)</x:f>
        <x:v>1</x:v>
      </x:c>
    </x:row>
    <x:row r="140">
      <x:c r="A140" s="111" t="n">
        <x:f>'净值底稿'!A98</x:f>
        <x:v>43978</x:v>
      </x:c>
      <x:c r="B140" s="113" t="n">
        <x:f>'净值底稿'!F98</x:f>
        <x:v>1.11707209191495</x:v>
      </x:c>
      <x:c r="C140" s="113" t="n">
        <x:f>'净值底稿'!O98</x:f>
        <x:v>1.0243525842255334</x:v>
      </x:c>
      <x:c r="D140" s="113" t="n">
        <x:f>'净值底稿'!P98</x:f>
        <x:v>1.4476</x:v>
      </x:c>
      <x:c r="E140" s="113" t="n">
        <x:f>'净值底稿'!Q98</x:f>
        <x:v>1.4259</x:v>
      </x:c>
      <x:c r="F140" s="114" t="n">
        <x:f>IFERROR(B140/B139-1,0)</x:f>
        <x:v>-0.016184070924896266</x:v>
      </x:c>
      <x:c r="G140" s="114" t="n">
        <x:f>IFERROR(C140/C139-1,0)</x:f>
        <x:v>-0.007807181152816867</x:v>
      </x:c>
      <x:c r="H140" s="114" t="n">
        <x:f>IFERROR(D140/D139-1,0)</x:f>
        <x:v>-0.0011729800593389683</x:v>
      </x:c>
      <x:c r="I140" s="114" t="n">
        <x:f>IFERROR(E140/E139-1,0)</x:f>
        <x:v>-0.008000556560456396</x:v>
      </x:c>
      <x:c r="J140" s="115" t="n">
        <x:f>Z139*(1+F140)</x:f>
        <x:v>0.10727182052541573</x:v>
      </x:c>
      <x:c r="K140" s="115" t="n">
        <x:f>AA139*(1+G140)</x:f>
        <x:v>0.10431878201196967</x:v>
      </x:c>
      <x:c r="L140" s="115" t="n">
        <x:f>AB139*(1+H140)</x:f>
        <x:v>0.7735152872160437</x:v>
      </x:c>
      <x:c r="M140" s="115" t="n">
        <x:f>AC139*(1+I140)</x:f>
        <x:v>0.056927092312962314</x:v>
      </x:c>
      <x:c r="N140" s="115" t="n">
        <x:f>SUM(J140:M140)</x:f>
        <x:v>1.0420329820663914</x:v>
      </x:c>
      <x:c r="O140" s="116" t="n">
        <x:f>IFERROR((J140+K140)/N140,0)</x:f>
        <x:v>0.20305557134841656</x:v>
      </x:c>
      <x:c r="P140" s="50" t="b">
        <x:f>AND(MONTH(A140)=12,OR(A141="",YEAR(A140)&lt;&gt;YEAR(A141)))</x:f>
        <x:v>0</x:v>
      </x:c>
      <x:c r="Q140" s="50" t="b">
        <x:f>AND(MOD(MONTH(A140),3)=0,OR(A141="",MONTH(A140)&lt;&gt;MONTH(A141)))</x:f>
        <x:v>0</x:v>
      </x:c>
      <x:c r="R140" s="50" t="b">
        <x:f>OR(O140&gt;$E$7,O140&lt;$E$6)</x:f>
        <x:v>0</x:v>
      </x:c>
      <x:c r="S140" s="50" t="b">
        <x:f>AND(OR(P140,Q140,R140),A140-AH139&gt;$E$8)</x:f>
        <x:v>0</x:v>
      </x:c>
      <x:c r="T140" s="50" t="str">
        <x:f>IF(NOT(OR(P140,Q140,R140)),"不调",IF(NOT(S140),"间隔规则跳过",IF(P140,"年末+季度",IF(AND(Q140,R140),"季度+动态",IF(Q140,"季度","动态")))))</x:f>
        <x:v>不调</x:v>
      </x:c>
      <x:c r="U140" s="115" t="n">
        <x:f>IF(OR(T140="年末+季度",T140="季度+动态"),N140*$E$5/2,IF(T140="季度",(J140+K140)/2,IF(T140="动态",N140*$E$5*IF(J140+K140=0,0.5,J140/(J140+K140)),J140)))</x:f>
        <x:v>0.10727182052541573</x:v>
      </x:c>
      <x:c r="V140" s="115" t="n">
        <x:f>IF(OR(T140="年末+季度",T140="季度+动态"),N140*$E$5/2,IF(T140="季度",(J140+K140)/2,IF(T140="动态",N140*$E$5*IF(J140+K140=0,0.5,K140/(J140+K140)),K140)))</x:f>
        <x:v>0.10431878201196967</x:v>
      </x:c>
      <x:c r="W140" s="115" t="n">
        <x:f>IF(OR(T140="年末+季度",T140="季度+动态",T140="动态"),N140*(1-$E$5)*IF(L140+M140=0,$B$7/($B$7+$B$8),L140/(L140+M140)),L140)</x:f>
        <x:v>0.7735152872160437</x:v>
      </x:c>
      <x:c r="X140" s="115" t="n">
        <x:f>IF(OR(T140="年末+季度",T140="季度+动态",T140="动态"),N140*(1-$E$5)*IF(L140+M140=0,$B$8/($B$7+$B$8),M140/(L140+M140)),M140)</x:f>
        <x:v>0.056927092312962314</x:v>
      </x:c>
      <x:c r="Y140" s="115" t="n">
        <x:f>POWER(1-$H$5,(A140-A139)/$H$8)</x:f>
        <x:v>0.9999862671029998</x:v>
      </x:c>
      <x:c r="Z140" s="115" t="n">
        <x:f>U140*Y140</x:f>
        <x:v>0.10727034737255342</x:v>
      </x:c>
      <x:c r="AA140" s="115" t="n">
        <x:f>V140*Y140</x:f>
        <x:v>0.10431734941288111</x:v>
      </x:c>
      <x:c r="AB140" s="115" t="n">
        <x:f>W140*Y140</x:f>
        <x:v>0.7735046646102762</x:v>
      </x:c>
      <x:c r="AC140" s="115" t="n">
        <x:f>X140*Y140</x:f>
        <x:v>0.056926310539067056</x:v>
      </x:c>
      <x:c r="AD140" s="115" t="n">
        <x:f>SUM(Z140:AC140)</x:f>
        <x:v>1.042018671934778</x:v>
      </x:c>
      <x:c r="AE140" s="115" t="n">
        <x:f>MAX(AE139,AD140)</x:f>
        <x:v>1.0564793244987765</x:v>
      </x:c>
      <x:c r="AF140" s="114" t="n">
        <x:f>AD140/AE140-1</x:f>
        <x:v>-0.0136875869017683</x:v>
      </x:c>
      <x:c r="AG140" s="114" t="n">
        <x:f>AD140/AD139-1</x:f>
        <x:v>-0.003792893505355277</x:v>
      </x:c>
      <x:c r="AH140" s="111" t="n">
        <x:f>IF(OR(T140="年末+季度",T140="季度+动态",T140="季度",T140="动态"),A140,AH139)</x:f>
        <x:v>43921</x:v>
      </x:c>
      <x:c r="AI140" s="117" t="n">
        <x:f>YEAR(A140)</x:f>
        <x:v>2020</x:v>
      </x:c>
      <x:c r="AJ140" s="117" t="n">
        <x:f>MONTH(A140)</x:f>
        <x:v>5</x:v>
      </x:c>
      <x:c r="AK140" s="50" t="n">
        <x:f>IF(MONTH(A140)&lt;&gt;MONTH(A141),1,0)</x:f>
        <x:v>0</x:v>
      </x:c>
      <x:c r="AL140" s="115" t="n">
        <x:f>IF(AK139,AD139,AL139)</x:f>
        <x:v>1.0512190202840768</x:v>
      </x:c>
      <x:c r="AM140" s="116" t="str">
        <x:f>IF(AK140,AD140/AL140-1,"")</x:f>
      </x:c>
      <x:c r="AN140" s="115" t="n">
        <x:f>IF(AI140&lt;&gt;AI139,AD140,MAX(AN139,AD140))</x:f>
        <x:v>1.0564793244987765</x:v>
      </x:c>
      <x:c r="AO140" s="116" t="n">
        <x:f>AD140/AN140-1</x:f>
        <x:v>-0.0136875869017683</x:v>
      </x:c>
      <x:c r="AP140" s="112" t="n">
        <x:f>IFERROR(SUM(Z140:AC140)/AD140,0)</x:f>
        <x:v>1</x:v>
      </x:c>
      <x:c r="AQ140" s="50" t="b">
        <x:f>AND(B140&gt;0,C140&gt;0,D140&gt;0,E140&gt;0)</x:f>
        <x:v>1</x:v>
      </x:c>
    </x:row>
    <x:row r="141">
      <x:c r="A141" s="111" t="n">
        <x:f>'净值底稿'!A99</x:f>
        <x:v>43979</x:v>
      </x:c>
      <x:c r="B141" s="113" t="n">
        <x:f>'净值底稿'!F99</x:f>
        <x:v>1.1159031102707695</x:v>
      </x:c>
      <x:c r="C141" s="113" t="n">
        <x:f>'净值底稿'!O99</x:f>
        <x:v>1.023883757189369</x:v>
      </x:c>
      <x:c r="D141" s="113" t="n">
        <x:f>'净值底稿'!P99</x:f>
        <x:v>1.4471</x:v>
      </x:c>
      <x:c r="E141" s="113" t="n">
        <x:f>'净值底稿'!Q99</x:f>
        <x:v>1.4339</x:v>
      </x:c>
      <x:c r="F141" s="114" t="n">
        <x:f>IFERROR(B141/B140-1,0)</x:f>
        <x:v>-0.0010464692947225185</x:v>
      </x:c>
      <x:c r="G141" s="114" t="n">
        <x:f>IFERROR(C141/C140-1,0)</x:f>
        <x:v>-0.00045768131343060237</x:v>
      </x:c>
      <x:c r="H141" s="114" t="n">
        <x:f>IFERROR(D141/D140-1,0)</x:f>
        <x:v>-0.0003453992815694029</x:v>
      </x:c>
      <x:c r="I141" s="114" t="n">
        <x:f>IFERROR(E141/E140-1,0)</x:f>
        <x:v>0.005610491619328251</x:v>
      </x:c>
      <x:c r="J141" s="115" t="n">
        <x:f>Z140*(1+F141)</x:f>
        <x:v>0.10715809224779382</x:v>
      </x:c>
      <x:c r="K141" s="115" t="n">
        <x:f>AA140*(1+G141)</x:f>
        <x:v>0.10426960531138822</x:v>
      </x:c>
      <x:c r="L141" s="115" t="n">
        <x:f>AB140*(1+H141)</x:f>
        <x:v>0.7732374966548292</x:v>
      </x:c>
      <x:c r="M141" s="115" t="n">
        <x:f>AC140*(1+I141)</x:f>
        <x:v>0.05724569512726577</x:v>
      </x:c>
      <x:c r="N141" s="115" t="n">
        <x:f>SUM(J141:M141)</x:f>
        <x:v>1.041910889341277</x:v>
      </x:c>
      <x:c r="O141" s="116" t="n">
        <x:f>IFERROR((J141+K141)/N141,0)</x:f>
        <x:v>0.2029230135917402</x:v>
      </x:c>
      <x:c r="P141" s="50" t="b">
        <x:f>AND(MONTH(A141)=12,OR(A142="",YEAR(A141)&lt;&gt;YEAR(A142)))</x:f>
        <x:v>0</x:v>
      </x:c>
      <x:c r="Q141" s="50" t="b">
        <x:f>AND(MOD(MONTH(A141),3)=0,OR(A142="",MONTH(A141)&lt;&gt;MONTH(A142)))</x:f>
        <x:v>0</x:v>
      </x:c>
      <x:c r="R141" s="50" t="b">
        <x:f>OR(O141&gt;$E$7,O141&lt;$E$6)</x:f>
        <x:v>0</x:v>
      </x:c>
      <x:c r="S141" s="50" t="b">
        <x:f>AND(OR(P141,Q141,R141),A141-AH140&gt;$E$8)</x:f>
        <x:v>0</x:v>
      </x:c>
      <x:c r="T141" s="50" t="str">
        <x:f>IF(NOT(OR(P141,Q141,R141)),"不调",IF(NOT(S141),"间隔规则跳过",IF(P141,"年末+季度",IF(AND(Q141,R141),"季度+动态",IF(Q141,"季度","动态")))))</x:f>
        <x:v>不调</x:v>
      </x:c>
      <x:c r="U141" s="115" t="n">
        <x:f>IF(OR(T141="年末+季度",T141="季度+动态"),N141*$E$5/2,IF(T141="季度",(J141+K141)/2,IF(T141="动态",N141*$E$5*IF(J141+K141=0,0.5,J141/(J141+K141)),J141)))</x:f>
        <x:v>0.10715809224779382</x:v>
      </x:c>
      <x:c r="V141" s="115" t="n">
        <x:f>IF(OR(T141="年末+季度",T141="季度+动态"),N141*$E$5/2,IF(T141="季度",(J141+K141)/2,IF(T141="动态",N141*$E$5*IF(J141+K141=0,0.5,K141/(J141+K141)),K141)))</x:f>
        <x:v>0.10426960531138822</x:v>
      </x:c>
      <x:c r="W141" s="115" t="n">
        <x:f>IF(OR(T141="年末+季度",T141="季度+动态",T141="动态"),N141*(1-$E$5)*IF(L141+M141=0,$B$7/($B$7+$B$8),L141/(L141+M141)),L141)</x:f>
        <x:v>0.7732374966548292</x:v>
      </x:c>
      <x:c r="X141" s="115" t="n">
        <x:f>IF(OR(T141="年末+季度",T141="季度+动态",T141="动态"),N141*(1-$E$5)*IF(L141+M141=0,$B$8/($B$7+$B$8),M141/(L141+M141)),M141)</x:f>
        <x:v>0.05724569512726577</x:v>
      </x:c>
      <x:c r="Y141" s="115" t="n">
        <x:f>POWER(1-$H$5,(A141-A140)/$H$8)</x:f>
        <x:v>0.9999862671029998</x:v>
      </x:c>
      <x:c r="Z141" s="115" t="n">
        <x:f>U141*Y141</x:f>
        <x:v>0.10715662065675025</x:v>
      </x:c>
      <x:c r="AA141" s="115" t="n">
        <x:f>V141*Y141</x:f>
        <x:v>0.10426817338763822</x:v>
      </x:c>
      <x:c r="AB141" s="115" t="n">
        <x:f>W141*Y141</x:f>
        <x:v>0.773226877863931</x:v>
      </x:c>
      <x:c r="AC141" s="115" t="n">
        <x:f>X141*Y141</x:f>
        <x:v>0.057244908978030876</x:v>
      </x:c>
      <x:c r="AD141" s="115" t="n">
        <x:f>SUM(Z141:AC141)</x:f>
        <x:v>1.0418965808863503</x:v>
      </x:c>
      <x:c r="AE141" s="115" t="n">
        <x:f>MAX(AE140,AD141)</x:f>
        <x:v>1.0564793244987765</x:v>
      </x:c>
      <x:c r="AF141" s="114" t="n">
        <x:f>AD141/AE141-1</x:f>
        <x:v>-0.013803150969702749</x:v>
      </x:c>
      <x:c r="AG141" s="114" t="n">
        <x:f>AD141/AD140-1</x:f>
        <x:v>-0.00011716781255077802</x:v>
      </x:c>
      <x:c r="AH141" s="111" t="n">
        <x:f>IF(OR(T141="年末+季度",T141="季度+动态",T141="季度",T141="动态"),A141,AH140)</x:f>
        <x:v>43921</x:v>
      </x:c>
      <x:c r="AI141" s="117" t="n">
        <x:f>YEAR(A141)</x:f>
        <x:v>2020</x:v>
      </x:c>
      <x:c r="AJ141" s="117" t="n">
        <x:f>MONTH(A141)</x:f>
        <x:v>5</x:v>
      </x:c>
      <x:c r="AK141" s="50" t="n">
        <x:f>IF(MONTH(A141)&lt;&gt;MONTH(A142),1,0)</x:f>
        <x:v>0</x:v>
      </x:c>
      <x:c r="AL141" s="115" t="n">
        <x:f>IF(AK140,AD140,AL140)</x:f>
        <x:v>1.0512190202840768</x:v>
      </x:c>
      <x:c r="AM141" s="116" t="str">
        <x:f>IF(AK141,AD141/AL141-1,"")</x:f>
      </x:c>
      <x:c r="AN141" s="115" t="n">
        <x:f>IF(AI141&lt;&gt;AI140,AD141,MAX(AN140,AD141))</x:f>
        <x:v>1.0564793244987765</x:v>
      </x:c>
      <x:c r="AO141" s="116" t="n">
        <x:f>AD141/AN141-1</x:f>
        <x:v>-0.013803150969702749</x:v>
      </x:c>
      <x:c r="AP141" s="112" t="n">
        <x:f>IFERROR(SUM(Z141:AC141)/AD141,0)</x:f>
        <x:v>1</x:v>
      </x:c>
      <x:c r="AQ141" s="50" t="b">
        <x:f>AND(B141&gt;0,C141&gt;0,D141&gt;0,E141&gt;0)</x:f>
        <x:v>1</x:v>
      </x:c>
    </x:row>
    <x:row r="142">
      <x:c r="A142" s="111" t="n">
        <x:f>'净值底稿'!A100</x:f>
        <x:v>43980</x:v>
      </x:c>
      <x:c r="B142" s="113" t="n">
        <x:f>'净值底稿'!F100</x:f>
        <x:v>1.121936772946947</x:v>
      </x:c>
      <x:c r="C142" s="113" t="n">
        <x:f>'净值底稿'!O100</x:f>
        <x:v>1.0313174961771674</x:v>
      </x:c>
      <x:c r="D142" s="113" t="n">
        <x:f>'净值底稿'!P100</x:f>
        <x:v>1.4469</x:v>
      </x:c>
      <x:c r="E142" s="113" t="n">
        <x:f>'净值底稿'!Q100</x:f>
        <x:v>1.4328</x:v>
      </x:c>
      <x:c r="F142" s="114" t="n">
        <x:f>IFERROR(B142/B141-1,0)</x:f>
        <x:v>0.005406977201374952</x:v>
      </x:c>
      <x:c r="G142" s="114" t="n">
        <x:f>IFERROR(C142/C141-1,0)</x:f>
        <x:v>0.007260334911654898</x:v>
      </x:c>
      <x:c r="H142" s="114" t="n">
        <x:f>IFERROR(D142/D141-1,0)</x:f>
        <x:v>-0.0001382074493815333</x:v>
      </x:c>
      <x:c r="I142" s="114" t="n">
        <x:f>IFERROR(E142/E141-1,0)</x:f>
        <x:v>-0.0007671385731221614</x:v>
      </x:c>
      <x:c r="J142" s="115" t="n">
        <x:f>Z141*(1+F142)</x:f>
        <x:v>0.10773601406161767</x:v>
      </x:c>
      <x:c r="K142" s="115" t="n">
        <x:f>AA141*(1+G142)</x:f>
        <x:v>0.10502519524705897</x:v>
      </x:c>
      <x:c r="L142" s="115" t="n">
        <x:f>AB141*(1+H142)</x:f>
        <x:v>0.7731200121493481</x:v>
      </x:c>
      <x:c r="M142" s="115" t="n">
        <x:f>AC141*(1+I142)</x:f>
        <x:v>0.05720099420023896</x:v>
      </x:c>
      <x:c r="N142" s="115" t="n">
        <x:f>SUM(J142:M142)</x:f>
        <x:v>1.0430822156582638</x:v>
      </x:c>
      <x:c r="O142" s="116" t="n">
        <x:f>IFERROR((J142+K142)/N142,0)</x:f>
        <x:v>0.20397357573046937</x:v>
      </x:c>
      <x:c r="P142" s="50" t="b">
        <x:f>AND(MONTH(A142)=12,OR(A143="",YEAR(A142)&lt;&gt;YEAR(A143)))</x:f>
        <x:v>0</x:v>
      </x:c>
      <x:c r="Q142" s="50" t="b">
        <x:f>AND(MOD(MONTH(A142),3)=0,OR(A143="",MONTH(A142)&lt;&gt;MONTH(A143)))</x:f>
        <x:v>0</x:v>
      </x:c>
      <x:c r="R142" s="50" t="b">
        <x:f>OR(O142&gt;$E$7,O142&lt;$E$6)</x:f>
        <x:v>0</x:v>
      </x:c>
      <x:c r="S142" s="50" t="b">
        <x:f>AND(OR(P142,Q142,R142),A142-AH141&gt;$E$8)</x:f>
        <x:v>0</x:v>
      </x:c>
      <x:c r="T142" s="50" t="str">
        <x:f>IF(NOT(OR(P142,Q142,R142)),"不调",IF(NOT(S142),"间隔规则跳过",IF(P142,"年末+季度",IF(AND(Q142,R142),"季度+动态",IF(Q142,"季度","动态")))))</x:f>
        <x:v>不调</x:v>
      </x:c>
      <x:c r="U142" s="115" t="n">
        <x:f>IF(OR(T142="年末+季度",T142="季度+动态"),N142*$E$5/2,IF(T142="季度",(J142+K142)/2,IF(T142="动态",N142*$E$5*IF(J142+K142=0,0.5,J142/(J142+K142)),J142)))</x:f>
        <x:v>0.10773601406161767</x:v>
      </x:c>
      <x:c r="V142" s="115" t="n">
        <x:f>IF(OR(T142="年末+季度",T142="季度+动态"),N142*$E$5/2,IF(T142="季度",(J142+K142)/2,IF(T142="动态",N142*$E$5*IF(J142+K142=0,0.5,K142/(J142+K142)),K142)))</x:f>
        <x:v>0.10502519524705897</x:v>
      </x:c>
      <x:c r="W142" s="115" t="n">
        <x:f>IF(OR(T142="年末+季度",T142="季度+动态",T142="动态"),N142*(1-$E$5)*IF(L142+M142=0,$B$7/($B$7+$B$8),L142/(L142+M142)),L142)</x:f>
        <x:v>0.7731200121493481</x:v>
      </x:c>
      <x:c r="X142" s="115" t="n">
        <x:f>IF(OR(T142="年末+季度",T142="季度+动态",T142="动态"),N142*(1-$E$5)*IF(L142+M142=0,$B$8/($B$7+$B$8),M142/(L142+M142)),M142)</x:f>
        <x:v>0.05720099420023896</x:v>
      </x:c>
      <x:c r="Y142" s="115" t="n">
        <x:f>POWER(1-$H$5,(A142-A141)/$H$8)</x:f>
        <x:v>0.9999862671029998</x:v>
      </x:c>
      <x:c r="Z142" s="115" t="n">
        <x:f>U142*Y142</x:f>
        <x:v>0.10773453453403335</x:v>
      </x:c>
      <x:c r="AA142" s="115" t="n">
        <x:f>V142*Y142</x:f>
        <x:v>0.10502375294687022</x:v>
      </x:c>
      <x:c r="AB142" s="115" t="n">
        <x:f>W142*Y142</x:f>
        <x:v>0.7731093949718525</x:v>
      </x:c>
      <x:c r="AC142" s="115" t="n">
        <x:f>X142*Y142</x:f>
        <x:v>0.0572002086648773</x:v>
      </x:c>
      <x:c r="AD142" s="115" t="n">
        <x:f>SUM(Z142:AC142)</x:f>
        <x:v>1.0430678911176334</x:v>
      </x:c>
      <x:c r="AE142" s="115" t="n">
        <x:f>MAX(AE141,AD142)</x:f>
        <x:v>1.0564793244987765</x:v>
      </x:c>
      <x:c r="AF142" s="114" t="n">
        <x:f>AD142/AE142-1</x:f>
        <x:v>-0.012694458916652995</x:v>
      </x:c>
      <x:c r="AG142" s="114" t="n">
        <x:f>AD142/AD141-1</x:f>
        <x:v>0.0011242096891102005</x:v>
      </x:c>
      <x:c r="AH142" s="111" t="n">
        <x:f>IF(OR(T142="年末+季度",T142="季度+动态",T142="季度",T142="动态"),A142,AH141)</x:f>
        <x:v>43921</x:v>
      </x:c>
      <x:c r="AI142" s="117" t="n">
        <x:f>YEAR(A142)</x:f>
        <x:v>2020</x:v>
      </x:c>
      <x:c r="AJ142" s="117" t="n">
        <x:f>MONTH(A142)</x:f>
        <x:v>5</x:v>
      </x:c>
      <x:c r="AK142" s="50" t="n">
        <x:f>IF(MONTH(A142)&lt;&gt;MONTH(A143),1,0)</x:f>
        <x:v>1</x:v>
      </x:c>
      <x:c r="AL142" s="115" t="n">
        <x:f>IF(AK141,AD141,AL141)</x:f>
        <x:v>1.0512190202840768</x:v>
      </x:c>
      <x:c r="AM142" s="116" t="n">
        <x:f>IF(AK142,AD142/AL142-1,"")</x:f>
        <x:v>-0.007753978009492846</x:v>
      </x:c>
      <x:c r="AN142" s="115" t="n">
        <x:f>IF(AI142&lt;&gt;AI141,AD142,MAX(AN141,AD142))</x:f>
        <x:v>1.0564793244987765</x:v>
      </x:c>
      <x:c r="AO142" s="116" t="n">
        <x:f>AD142/AN142-1</x:f>
        <x:v>-0.012694458916652995</x:v>
      </x:c>
      <x:c r="AP142" s="112" t="n">
        <x:f>IFERROR(SUM(Z142:AC142)/AD142,0)</x:f>
        <x:v>1</x:v>
      </x:c>
      <x:c r="AQ142" s="50" t="b">
        <x:f>AND(B142&gt;0,C142&gt;0,D142&gt;0,E142&gt;0)</x:f>
        <x:v>1</x:v>
      </x:c>
    </x:row>
    <x:row r="143">
      <x:c r="A143" s="111" t="n">
        <x:f>'净值底稿'!A101</x:f>
        <x:v>43983</x:v>
      </x:c>
      <x:c r="B143" s="113" t="n">
        <x:f>'净值底稿'!F101</x:f>
        <x:v>1.169571702442795</x:v>
      </x:c>
      <x:c r="C143" s="113" t="n">
        <x:f>'净值底稿'!O101</x:f>
        <x:v>1.0604189344746242</x:v>
      </x:c>
      <x:c r="D143" s="113" t="n">
        <x:f>'净值底稿'!P101</x:f>
        <x:v>1.4463</x:v>
      </x:c>
      <x:c r="E143" s="113" t="n">
        <x:f>'净值底稿'!Q101</x:f>
        <x:v>1.4474</x:v>
      </x:c>
      <x:c r="F143" s="114" t="n">
        <x:f>IFERROR(B143/B142-1,0)</x:f>
        <x:v>0.04245776646640009</x:v>
      </x:c>
      <x:c r="G143" s="114" t="n">
        <x:f>IFERROR(C143/C142-1,0)</x:f>
        <x:v>0.028217729656801582</x:v>
      </x:c>
      <x:c r="H143" s="114" t="n">
        <x:f>IFERROR(D143/D142-1,0)</x:f>
        <x:v>-0.00041467965996278</x:v>
      </x:c>
      <x:c r="I143" s="114" t="n">
        <x:f>IFERROR(E143/E142-1,0)</x:f>
        <x:v>0.010189838079285307</x:v>
      </x:c>
      <x:c r="J143" s="115" t="n">
        <x:f>Z142*(1+F143)</x:f>
        <x:v>0.11230870224164566</x:v>
      </x:c>
      <x:c r="K143" s="115" t="n">
        <x:f>AA142*(1+G143)</x:f>
        <x:v>0.10798728481506772</x:v>
      </x:c>
      <x:c r="L143" s="115" t="n">
        <x:f>AB142*(1+H143)</x:f>
        <x:v>0.7727888022308316</x:v>
      </x:c>
      <x:c r="M143" s="115" t="n">
        <x:f>AC142*(1+I143)</x:f>
        <x:v>0.057783069529273735</x:v>
      </x:c>
      <x:c r="N143" s="115" t="n">
        <x:f>SUM(J143:M143)</x:f>
        <x:v>1.0508678588168188</x:v>
      </x:c>
      <x:c r="O143" s="116" t="n">
        <x:f>IFERROR((J143+K143)/N143,0)</x:f>
        <x:v>0.20963243400054746</x:v>
      </x:c>
      <x:c r="P143" s="50" t="b">
        <x:f>AND(MONTH(A143)=12,OR(A144="",YEAR(A143)&lt;&gt;YEAR(A144)))</x:f>
        <x:v>0</x:v>
      </x:c>
      <x:c r="Q143" s="50" t="b">
        <x:f>AND(MOD(MONTH(A143),3)=0,OR(A144="",MONTH(A143)&lt;&gt;MONTH(A144)))</x:f>
        <x:v>0</x:v>
      </x:c>
      <x:c r="R143" s="50" t="b">
        <x:f>OR(O143&gt;$E$7,O143&lt;$E$6)</x:f>
        <x:v>0</x:v>
      </x:c>
      <x:c r="S143" s="50" t="b">
        <x:f>AND(OR(P143,Q143,R143),A143-AH142&gt;$E$8)</x:f>
        <x:v>0</x:v>
      </x:c>
      <x:c r="T143" s="50" t="str">
        <x:f>IF(NOT(OR(P143,Q143,R143)),"不调",IF(NOT(S143),"间隔规则跳过",IF(P143,"年末+季度",IF(AND(Q143,R143),"季度+动态",IF(Q143,"季度","动态")))))</x:f>
        <x:v>不调</x:v>
      </x:c>
      <x:c r="U143" s="115" t="n">
        <x:f>IF(OR(T143="年末+季度",T143="季度+动态"),N143*$E$5/2,IF(T143="季度",(J143+K143)/2,IF(T143="动态",N143*$E$5*IF(J143+K143=0,0.5,J143/(J143+K143)),J143)))</x:f>
        <x:v>0.11230870224164566</x:v>
      </x:c>
      <x:c r="V143" s="115" t="n">
        <x:f>IF(OR(T143="年末+季度",T143="季度+动态"),N143*$E$5/2,IF(T143="季度",(J143+K143)/2,IF(T143="动态",N143*$E$5*IF(J143+K143=0,0.5,K143/(J143+K143)),K143)))</x:f>
        <x:v>0.10798728481506772</x:v>
      </x:c>
      <x:c r="W143" s="115" t="n">
        <x:f>IF(OR(T143="年末+季度",T143="季度+动态",T143="动态"),N143*(1-$E$5)*IF(L143+M143=0,$B$7/($B$7+$B$8),L143/(L143+M143)),L143)</x:f>
        <x:v>0.7727888022308316</x:v>
      </x:c>
      <x:c r="X143" s="115" t="n">
        <x:f>IF(OR(T143="年末+季度",T143="季度+动态",T143="动态"),N143*(1-$E$5)*IF(L143+M143=0,$B$8/($B$7+$B$8),M143/(L143+M143)),M143)</x:f>
        <x:v>0.057783069529273735</x:v>
      </x:c>
      <x:c r="Y143" s="115" t="n">
        <x:f>POWER(1-$H$5,(A143-A142)/$H$8)</x:f>
        <x:v>0.9999588018747739</x:v>
      </x:c>
      <x:c r="Z143" s="115" t="n">
        <x:f>U143*Y143</x:f>
        <x:v>0.11230407533366672</x:v>
      </x:c>
      <x:c r="AA143" s="115" t="n">
        <x:f>V143*Y143</x:f>
        <x:v>0.1079828359413851</x:v>
      </x:c>
      <x:c r="AB143" s="115" t="n">
        <x:f>W143*Y143</x:f>
        <x:v>0.772756964780984</x:v>
      </x:c>
      <x:c r="AC143" s="115" t="n">
        <x:f>X143*Y143</x:f>
        <x:v>0.05778068897513932</x:v>
      </x:c>
      <x:c r="AD143" s="115" t="n">
        <x:f>SUM(Z143:AC143)</x:f>
        <x:v>1.0508245650311752</x:v>
      </x:c>
      <x:c r="AE143" s="115" t="n">
        <x:f>MAX(AE142,AD143)</x:f>
        <x:v>1.0564793244987765</x:v>
      </x:c>
      <x:c r="AF143" s="114" t="n">
        <x:f>AD143/AE143-1</x:f>
        <x:v>-0.0053524563486219146</x:v>
      </x:c>
      <x:c r="AG143" s="114" t="n">
        <x:f>AD143/AD142-1</x:f>
        <x:v>0.00743640368915055</x:v>
      </x:c>
      <x:c r="AH143" s="111" t="n">
        <x:f>IF(OR(T143="年末+季度",T143="季度+动态",T143="季度",T143="动态"),A143,AH142)</x:f>
        <x:v>43921</x:v>
      </x:c>
      <x:c r="AI143" s="117" t="n">
        <x:f>YEAR(A143)</x:f>
        <x:v>2020</x:v>
      </x:c>
      <x:c r="AJ143" s="117" t="n">
        <x:f>MONTH(A143)</x:f>
        <x:v>6</x:v>
      </x:c>
      <x:c r="AK143" s="50" t="n">
        <x:f>IF(MONTH(A143)&lt;&gt;MONTH(A144),1,0)</x:f>
        <x:v>0</x:v>
      </x:c>
      <x:c r="AL143" s="115" t="n">
        <x:f>IF(AK142,AD142,AL142)</x:f>
        <x:v>1.0430678911176334</x:v>
      </x:c>
      <x:c r="AM143" s="116" t="str">
        <x:f>IF(AK143,AD143/AL143-1,"")</x:f>
      </x:c>
      <x:c r="AN143" s="115" t="n">
        <x:f>IF(AI143&lt;&gt;AI142,AD143,MAX(AN142,AD143))</x:f>
        <x:v>1.0564793244987765</x:v>
      </x:c>
      <x:c r="AO143" s="116" t="n">
        <x:f>AD143/AN143-1</x:f>
        <x:v>-0.0053524563486219146</x:v>
      </x:c>
      <x:c r="AP143" s="112" t="n">
        <x:f>IFERROR(SUM(Z143:AC143)/AD143,0)</x:f>
        <x:v>1</x:v>
      </x:c>
      <x:c r="AQ143" s="50" t="b">
        <x:f>AND(B143&gt;0,C143&gt;0,D143&gt;0,E143&gt;0)</x:f>
        <x:v>1</x:v>
      </x:c>
    </x:row>
    <x:row r="144">
      <x:c r="A144" s="111" t="n">
        <x:f>'净值底稿'!A102</x:f>
        <x:v>43984</x:v>
      </x:c>
      <x:c r="B144" s="113" t="n">
        <x:f>'净值底稿'!F102</x:f>
        <x:v>1.172712548758085</x:v>
      </x:c>
      <x:c r="C144" s="113" t="n">
        <x:f>'净值底稿'!O102</x:f>
        <x:v>1.061788235431227</x:v>
      </x:c>
      <x:c r="D144" s="113" t="n">
        <x:f>'净值底稿'!P102</x:f>
        <x:v>1.4401</x:v>
      </x:c>
      <x:c r="E144" s="113" t="n">
        <x:f>'净值底稿'!Q102</x:f>
        <x:v>1.4433</x:v>
      </x:c>
      <x:c r="F144" s="114" t="n">
        <x:f>IFERROR(B144/B143-1,0)</x:f>
        <x:v>0.0026854670891318655</x:v>
      </x:c>
      <x:c r="G144" s="114" t="n">
        <x:f>IFERROR(C144/C143-1,0)</x:f>
        <x:v>0.0012912830128604114</x:v>
      </x:c>
      <x:c r="H144" s="114" t="n">
        <x:f>IFERROR(D144/D143-1,0)</x:f>
        <x:v>-0.004286800802046575</x:v>
      </x:c>
      <x:c r="I144" s="114" t="n">
        <x:f>IFERROR(E144/E143-1,0)</x:f>
        <x:v>-0.0028326654691169795</x:v>
      </x:c>
      <x:c r="J144" s="115" t="n">
        <x:f>Z143*(1+F144)</x:f>
        <x:v>0.11260566423195068</x:v>
      </x:c>
      <x:c r="K144" s="115" t="n">
        <x:f>AA143*(1+G144)</x:f>
        <x:v>0.1081222723431167</x:v>
      </x:c>
      <x:c r="L144" s="115" t="n">
        <x:f>AB143*(1+H144)</x:f>
        <x:v>0.7694443096045738</x:v>
      </x:c>
      <x:c r="M144" s="115" t="n">
        <x:f>AC143*(1+I144)</x:f>
        <x:v>0.05761701561269766</x:v>
      </x:c>
      <x:c r="N144" s="115" t="n">
        <x:f>SUM(J144:M144)</x:f>
        <x:v>1.0477892617923388</x:v>
      </x:c>
      <x:c r="O144" s="116" t="n">
        <x:f>IFERROR((J144+K144)/N144,0)</x:f>
        <x:v>0.21066062100836208</x:v>
      </x:c>
      <x:c r="P144" s="50" t="b">
        <x:f>AND(MONTH(A144)=12,OR(A145="",YEAR(A144)&lt;&gt;YEAR(A145)))</x:f>
        <x:v>0</x:v>
      </x:c>
      <x:c r="Q144" s="50" t="b">
        <x:f>AND(MOD(MONTH(A144),3)=0,OR(A145="",MONTH(A144)&lt;&gt;MONTH(A145)))</x:f>
        <x:v>0</x:v>
      </x:c>
      <x:c r="R144" s="50" t="b">
        <x:f>OR(O144&gt;$E$7,O144&lt;$E$6)</x:f>
        <x:v>0</x:v>
      </x:c>
      <x:c r="S144" s="50" t="b">
        <x:f>AND(OR(P144,Q144,R144),A144-AH143&gt;$E$8)</x:f>
        <x:v>0</x:v>
      </x:c>
      <x:c r="T144" s="50" t="str">
        <x:f>IF(NOT(OR(P144,Q144,R144)),"不调",IF(NOT(S144),"间隔规则跳过",IF(P144,"年末+季度",IF(AND(Q144,R144),"季度+动态",IF(Q144,"季度","动态")))))</x:f>
        <x:v>不调</x:v>
      </x:c>
      <x:c r="U144" s="115" t="n">
        <x:f>IF(OR(T144="年末+季度",T144="季度+动态"),N144*$E$5/2,IF(T144="季度",(J144+K144)/2,IF(T144="动态",N144*$E$5*IF(J144+K144=0,0.5,J144/(J144+K144)),J144)))</x:f>
        <x:v>0.11260566423195068</x:v>
      </x:c>
      <x:c r="V144" s="115" t="n">
        <x:f>IF(OR(T144="年末+季度",T144="季度+动态"),N144*$E$5/2,IF(T144="季度",(J144+K144)/2,IF(T144="动态",N144*$E$5*IF(J144+K144=0,0.5,K144/(J144+K144)),K144)))</x:f>
        <x:v>0.1081222723431167</x:v>
      </x:c>
      <x:c r="W144" s="115" t="n">
        <x:f>IF(OR(T144="年末+季度",T144="季度+动态",T144="动态"),N144*(1-$E$5)*IF(L144+M144=0,$B$7/($B$7+$B$8),L144/(L144+M144)),L144)</x:f>
        <x:v>0.7694443096045738</x:v>
      </x:c>
      <x:c r="X144" s="115" t="n">
        <x:f>IF(OR(T144="年末+季度",T144="季度+动态",T144="动态"),N144*(1-$E$5)*IF(L144+M144=0,$B$8/($B$7+$B$8),M144/(L144+M144)),M144)</x:f>
        <x:v>0.05761701561269766</x:v>
      </x:c>
      <x:c r="Y144" s="115" t="n">
        <x:f>POWER(1-$H$5,(A144-A143)/$H$8)</x:f>
        <x:v>0.9999862671029998</x:v>
      </x:c>
      <x:c r="Z144" s="115" t="n">
        <x:f>U144*Y144</x:f>
        <x:v>0.11260411782996213</x:v>
      </x:c>
      <x:c r="AA144" s="115" t="n">
        <x:f>V144*Y144</x:f>
        <x:v>0.10812078751108717</x:v>
      </x:c>
      <x:c r="AB144" s="115" t="n">
        <x:f>W144*Y144</x:f>
        <x:v>0.7694337429051226</x:v>
      </x:c>
      <x:c r="AC144" s="115" t="n">
        <x:f>X144*Y144</x:f>
        <x:v>0.05761622436415679</x:v>
      </x:c>
      <x:c r="AD144" s="115" t="n">
        <x:f>SUM(Z144:AC144)</x:f>
        <x:v>1.0477748726103286</x:v>
      </x:c>
      <x:c r="AE144" s="115" t="n">
        <x:f>MAX(AE143,AD144)</x:f>
        <x:v>1.0564793244987765</x:v>
      </x:c>
      <x:c r="AF144" s="114" t="n">
        <x:f>AD144/AE144-1</x:f>
        <x:v>-0.008239112386394742</x:v>
      </x:c>
      <x:c r="AG144" s="114" t="n">
        <x:f>AD144/AD143-1</x:f>
        <x:v>-0.0029021898824339587</x:v>
      </x:c>
      <x:c r="AH144" s="111" t="n">
        <x:f>IF(OR(T144="年末+季度",T144="季度+动态",T144="季度",T144="动态"),A144,AH143)</x:f>
        <x:v>43921</x:v>
      </x:c>
      <x:c r="AI144" s="117" t="n">
        <x:f>YEAR(A144)</x:f>
        <x:v>2020</x:v>
      </x:c>
      <x:c r="AJ144" s="117" t="n">
        <x:f>MONTH(A144)</x:f>
        <x:v>6</x:v>
      </x:c>
      <x:c r="AK144" s="50" t="n">
        <x:f>IF(MONTH(A144)&lt;&gt;MONTH(A145),1,0)</x:f>
        <x:v>0</x:v>
      </x:c>
      <x:c r="AL144" s="115" t="n">
        <x:f>IF(AK143,AD143,AL143)</x:f>
        <x:v>1.0430678911176334</x:v>
      </x:c>
      <x:c r="AM144" s="116" t="str">
        <x:f>IF(AK144,AD144/AL144-1,"")</x:f>
      </x:c>
      <x:c r="AN144" s="115" t="n">
        <x:f>IF(AI144&lt;&gt;AI143,AD144,MAX(AN143,AD144))</x:f>
        <x:v>1.0564793244987765</x:v>
      </x:c>
      <x:c r="AO144" s="116" t="n">
        <x:f>AD144/AN144-1</x:f>
        <x:v>-0.008239112386394742</x:v>
      </x:c>
      <x:c r="AP144" s="112" t="n">
        <x:f>IFERROR(SUM(Z144:AC144)/AD144,0)</x:f>
        <x:v>1</x:v>
      </x:c>
      <x:c r="AQ144" s="50" t="b">
        <x:f>AND(B144&gt;0,C144&gt;0,D144&gt;0,E144&gt;0)</x:f>
        <x:v>1</x:v>
      </x:c>
    </x:row>
    <x:row r="145">
      <x:c r="A145" s="111" t="n">
        <x:f>'净值底稿'!A103</x:f>
        <x:v>43985</x:v>
      </x:c>
      <x:c r="B145" s="113" t="n">
        <x:f>'净值底稿'!F103</x:f>
        <x:v>1.1754055335116775</x:v>
      </x:c>
      <x:c r="C145" s="113" t="n">
        <x:f>'净值底稿'!O103</x:f>
        <x:v>1.062296061397558</x:v>
      </x:c>
      <x:c r="D145" s="113" t="n">
        <x:f>'净值底稿'!P103</x:f>
        <x:v>1.4355</x:v>
      </x:c>
      <x:c r="E145" s="113" t="n">
        <x:f>'净值底稿'!Q103</x:f>
        <x:v>1.4304</x:v>
      </x:c>
      <x:c r="F145" s="114" t="n">
        <x:f>IFERROR(B145/B144-1,0)</x:f>
        <x:v>0.002296372420031112</x:v>
      </x:c>
      <x:c r="G145" s="114" t="n">
        <x:f>IFERROR(C145/C144-1,0)</x:f>
        <x:v>0.00047827424469892854</x:v>
      </x:c>
      <x:c r="H145" s="114" t="n">
        <x:f>IFERROR(D145/D144-1,0)</x:f>
        <x:v>-0.003194222623428833</x:v>
      </x:c>
      <x:c r="I145" s="114" t="n">
        <x:f>IFERROR(E145/E144-1,0)</x:f>
        <x:v>-0.008937850758678145</x:v>
      </x:c>
      <x:c r="J145" s="115" t="n">
        <x:f>Z144*(1+F145)</x:f>
        <x:v>0.1128626988205288</x:v>
      </x:c>
      <x:c r="K145" s="115" t="n">
        <x:f>AA144*(1+G145)</x:f>
        <x:v>0.10817249889907028</x:v>
      </x:c>
      <x:c r="L145" s="115" t="n">
        <x:f>AB144*(1+H145)</x:f>
        <x:v>0.7669760002363055</x:v>
      </x:c>
      <x:c r="M145" s="115" t="n">
        <x:f>AC144*(1+I145)</x:f>
        <x:v>0.05710125914951144</x:v>
      </x:c>
      <x:c r="N145" s="115" t="n">
        <x:f>SUM(J145:M145)</x:f>
        <x:v>1.045112457105416</x:v>
      </x:c>
      <x:c r="O145" s="116" t="n">
        <x:f>IFERROR((J145+K145)/N145,0)</x:f>
        <x:v>0.2114941757863902</x:v>
      </x:c>
      <x:c r="P145" s="50" t="b">
        <x:f>AND(MONTH(A145)=12,OR(A146="",YEAR(A145)&lt;&gt;YEAR(A146)))</x:f>
        <x:v>0</x:v>
      </x:c>
      <x:c r="Q145" s="50" t="b">
        <x:f>AND(MOD(MONTH(A145),3)=0,OR(A146="",MONTH(A145)&lt;&gt;MONTH(A146)))</x:f>
        <x:v>0</x:v>
      </x:c>
      <x:c r="R145" s="50" t="b">
        <x:f>OR(O145&gt;$E$7,O145&lt;$E$6)</x:f>
        <x:v>0</x:v>
      </x:c>
      <x:c r="S145" s="50" t="b">
        <x:f>AND(OR(P145,Q145,R145),A145-AH144&gt;$E$8)</x:f>
        <x:v>0</x:v>
      </x:c>
      <x:c r="T145" s="50" t="str">
        <x:f>IF(NOT(OR(P145,Q145,R145)),"不调",IF(NOT(S145),"间隔规则跳过",IF(P145,"年末+季度",IF(AND(Q145,R145),"季度+动态",IF(Q145,"季度","动态")))))</x:f>
        <x:v>不调</x:v>
      </x:c>
      <x:c r="U145" s="115" t="n">
        <x:f>IF(OR(T145="年末+季度",T145="季度+动态"),N145*$E$5/2,IF(T145="季度",(J145+K145)/2,IF(T145="动态",N145*$E$5*IF(J145+K145=0,0.5,J145/(J145+K145)),J145)))</x:f>
        <x:v>0.1128626988205288</x:v>
      </x:c>
      <x:c r="V145" s="115" t="n">
        <x:f>IF(OR(T145="年末+季度",T145="季度+动态"),N145*$E$5/2,IF(T145="季度",(J145+K145)/2,IF(T145="动态",N145*$E$5*IF(J145+K145=0,0.5,K145/(J145+K145)),K145)))</x:f>
        <x:v>0.10817249889907028</x:v>
      </x:c>
      <x:c r="W145" s="115" t="n">
        <x:f>IF(OR(T145="年末+季度",T145="季度+动态",T145="动态"),N145*(1-$E$5)*IF(L145+M145=0,$B$7/($B$7+$B$8),L145/(L145+M145)),L145)</x:f>
        <x:v>0.7669760002363055</x:v>
      </x:c>
      <x:c r="X145" s="115" t="n">
        <x:f>IF(OR(T145="年末+季度",T145="季度+动态",T145="动态"),N145*(1-$E$5)*IF(L145+M145=0,$B$8/($B$7+$B$8),M145/(L145+M145)),M145)</x:f>
        <x:v>0.05710125914951144</x:v>
      </x:c>
      <x:c r="Y145" s="115" t="n">
        <x:f>POWER(1-$H$5,(A145-A144)/$H$8)</x:f>
        <x:v>0.9999862671029998</x:v>
      </x:c>
      <x:c r="Z145" s="115" t="n">
        <x:f>U145*Y145</x:f>
        <x:v>0.11286114888871072</x:v>
      </x:c>
      <x:c r="AA145" s="115" t="n">
        <x:f>V145*Y145</x:f>
        <x:v>0.10817101337728464</x:v>
      </x:c>
      <x:c r="AB145" s="115" t="n">
        <x:f>W145*Y145</x:f>
        <x:v>0.7669654674338926</x:v>
      </x:c>
      <x:c r="AC145" s="115" t="n">
        <x:f>X145*Y145</x:f>
        <x:v>0.057100474983800956</x:v>
      </x:c>
      <x:c r="AD145" s="115" t="n">
        <x:f>SUM(Z145:AC145)</x:f>
        <x:v>1.045098104683689</x:v>
      </x:c>
      <x:c r="AE145" s="115" t="n">
        <x:f>MAX(AE144,AD145)</x:f>
        <x:v>1.0564793244987765</x:v>
      </x:c>
      <x:c r="AF145" s="114" t="n">
        <x:f>AD145/AE145-1</x:f>
        <x:v>-0.010772780452175112</x:v>
      </x:c>
      <x:c r="AG145" s="114" t="n">
        <x:f>AD145/AD144-1</x:f>
        <x:v>-0.0025547166634861673</x:v>
      </x:c>
      <x:c r="AH145" s="111" t="n">
        <x:f>IF(OR(T145="年末+季度",T145="季度+动态",T145="季度",T145="动态"),A145,AH144)</x:f>
        <x:v>43921</x:v>
      </x:c>
      <x:c r="AI145" s="117" t="n">
        <x:f>YEAR(A145)</x:f>
        <x:v>2020</x:v>
      </x:c>
      <x:c r="AJ145" s="117" t="n">
        <x:f>MONTH(A145)</x:f>
        <x:v>6</x:v>
      </x:c>
      <x:c r="AK145" s="50" t="n">
        <x:f>IF(MONTH(A145)&lt;&gt;MONTH(A146),1,0)</x:f>
        <x:v>0</x:v>
      </x:c>
      <x:c r="AL145" s="115" t="n">
        <x:f>IF(AK144,AD144,AL144)</x:f>
        <x:v>1.0430678911176334</x:v>
      </x:c>
      <x:c r="AM145" s="116" t="str">
        <x:f>IF(AK145,AD145/AL145-1,"")</x:f>
      </x:c>
      <x:c r="AN145" s="115" t="n">
        <x:f>IF(AI145&lt;&gt;AI144,AD145,MAX(AN144,AD145))</x:f>
        <x:v>1.0564793244987765</x:v>
      </x:c>
      <x:c r="AO145" s="116" t="n">
        <x:f>AD145/AN145-1</x:f>
        <x:v>-0.010772780452175112</x:v>
      </x:c>
      <x:c r="AP145" s="112" t="n">
        <x:f>IFERROR(SUM(Z145:AC145)/AD145,0)</x:f>
        <x:v>1</x:v>
      </x:c>
      <x:c r="AQ145" s="50" t="b">
        <x:f>AND(B145&gt;0,C145&gt;0,D145&gt;0,E145&gt;0)</x:f>
        <x:v>1</x:v>
      </x:c>
    </x:row>
    <x:row r="146">
      <x:c r="A146" s="111" t="n">
        <x:f>'净值底稿'!A104</x:f>
        <x:v>43986</x:v>
      </x:c>
      <x:c r="B146" s="113" t="n">
        <x:f>'净值底稿'!F104</x:f>
        <x:v>1.1734385625870225</x:v>
      </x:c>
      <x:c r="C146" s="113" t="n">
        <x:f>'净值底稿'!O104</x:f>
        <x:v>1.062638035161462</x:v>
      </x:c>
      <x:c r="D146" s="113" t="n">
        <x:f>'净值底稿'!P104</x:f>
        <x:v>1.433</x:v>
      </x:c>
      <x:c r="E146" s="113" t="n">
        <x:f>'净值底稿'!Q104</x:f>
        <x:v>1.4179</x:v>
      </x:c>
      <x:c r="F146" s="114" t="n">
        <x:f>IFERROR(B146/B145-1,0)</x:f>
        <x:v>-0.0016734402455792496</x:v>
      </x:c>
      <x:c r="G146" s="114" t="n">
        <x:f>IFERROR(C146/C145-1,0)</x:f>
        <x:v>0.0003219194500767575</x:v>
      </x:c>
      <x:c r="H146" s="114" t="n">
        <x:f>IFERROR(D146/D145-1,0)</x:f>
        <x:v>-0.0017415534656913811</x:v>
      </x:c>
      <x:c r="I146" s="114" t="n">
        <x:f>IFERROR(E146/E145-1,0)</x:f>
        <x:v>-0.008738814317673316</x:v>
      </x:c>
      <x:c r="J146" s="115" t="n">
        <x:f>Z145*(1+F146)</x:f>
        <x:v>0.11267228249999804</x:v>
      </x:c>
      <x:c r="K146" s="115" t="n">
        <x:f>AA145*(1+G146)</x:f>
        <x:v>0.1082058357304253</x:v>
      </x:c>
      <x:c r="L146" s="115" t="n">
        <x:f>AB145*(1+H146)</x:f>
        <x:v>0.7656297560660175</x:v>
      </x:c>
      <x:c r="M146" s="115" t="n">
        <x:f>AC145*(1+I146)</x:f>
        <x:v>0.05660148453546657</x:v>
      </x:c>
      <x:c r="N146" s="115" t="n">
        <x:f>SUM(J146:M146)</x:f>
        <x:v>1.0431093588319074</x:v>
      </x:c>
      <x:c r="O146" s="116" t="n">
        <x:f>IFERROR((J146+K146)/N146,0)</x:f>
        <x:v>0.21174972342091403</x:v>
      </x:c>
      <x:c r="P146" s="50" t="b">
        <x:f>AND(MONTH(A146)=12,OR(A147="",YEAR(A146)&lt;&gt;YEAR(A147)))</x:f>
        <x:v>0</x:v>
      </x:c>
      <x:c r="Q146" s="50" t="b">
        <x:f>AND(MOD(MONTH(A146),3)=0,OR(A147="",MONTH(A146)&lt;&gt;MONTH(A147)))</x:f>
        <x:v>0</x:v>
      </x:c>
      <x:c r="R146" s="50" t="b">
        <x:f>OR(O146&gt;$E$7,O146&lt;$E$6)</x:f>
        <x:v>0</x:v>
      </x:c>
      <x:c r="S146" s="50" t="b">
        <x:f>AND(OR(P146,Q146,R146),A146-AH145&gt;$E$8)</x:f>
        <x:v>0</x:v>
      </x:c>
      <x:c r="T146" s="50" t="str">
        <x:f>IF(NOT(OR(P146,Q146,R146)),"不调",IF(NOT(S146),"间隔规则跳过",IF(P146,"年末+季度",IF(AND(Q146,R146),"季度+动态",IF(Q146,"季度","动态")))))</x:f>
        <x:v>不调</x:v>
      </x:c>
      <x:c r="U146" s="115" t="n">
        <x:f>IF(OR(T146="年末+季度",T146="季度+动态"),N146*$E$5/2,IF(T146="季度",(J146+K146)/2,IF(T146="动态",N146*$E$5*IF(J146+K146=0,0.5,J146/(J146+K146)),J146)))</x:f>
        <x:v>0.11267228249999804</x:v>
      </x:c>
      <x:c r="V146" s="115" t="n">
        <x:f>IF(OR(T146="年末+季度",T146="季度+动态"),N146*$E$5/2,IF(T146="季度",(J146+K146)/2,IF(T146="动态",N146*$E$5*IF(J146+K146=0,0.5,K146/(J146+K146)),K146)))</x:f>
        <x:v>0.1082058357304253</x:v>
      </x:c>
      <x:c r="W146" s="115" t="n">
        <x:f>IF(OR(T146="年末+季度",T146="季度+动态",T146="动态"),N146*(1-$E$5)*IF(L146+M146=0,$B$7/($B$7+$B$8),L146/(L146+M146)),L146)</x:f>
        <x:v>0.7656297560660175</x:v>
      </x:c>
      <x:c r="X146" s="115" t="n">
        <x:f>IF(OR(T146="年末+季度",T146="季度+动态",T146="动态"),N146*(1-$E$5)*IF(L146+M146=0,$B$8/($B$7+$B$8),M146/(L146+M146)),M146)</x:f>
        <x:v>0.05660148453546657</x:v>
      </x:c>
      <x:c r="Y146" s="115" t="n">
        <x:f>POWER(1-$H$5,(A146-A145)/$H$8)</x:f>
        <x:v>0.9999862671029998</x:v>
      </x:c>
      <x:c r="Z146" s="115" t="n">
        <x:f>U146*Y146</x:f>
        <x:v>0.11267073518314769</x:v>
      </x:c>
      <x:c r="AA146" s="115" t="n">
        <x:f>V146*Y146</x:f>
        <x:v>0.10820434975082839</x:v>
      </x:c>
      <x:c r="AB146" s="115" t="n">
        <x:f>W146*Y146</x:f>
        <x:v>0.7656192417514371</x:v>
      </x:c>
      <x:c r="AC146" s="115" t="n">
        <x:f>X146*Y146</x:f>
        <x:v>0.05660070723310938</x:v>
      </x:c>
      <x:c r="AD146" s="115" t="n">
        <x:f>SUM(Z146:AC146)</x:f>
        <x:v>1.0430950339185225</x:v>
      </x:c>
      <x:c r="AE146" s="115" t="n">
        <x:f>MAX(AE145,AD146)</x:f>
        <x:v>1.0564793244987765</x:v>
      </x:c>
      <x:c r="AF146" s="114" t="n">
        <x:f>AD146/AE146-1</x:f>
        <x:v>-0.012668767168353079</x:v>
      </x:c>
      <x:c r="AG146" s="114" t="n">
        <x:f>AD146/AD145-1</x:f>
        <x:v>-0.001916634195574085</x:v>
      </x:c>
      <x:c r="AH146" s="111" t="n">
        <x:f>IF(OR(T146="年末+季度",T146="季度+动态",T146="季度",T146="动态"),A146,AH145)</x:f>
        <x:v>43921</x:v>
      </x:c>
      <x:c r="AI146" s="117" t="n">
        <x:f>YEAR(A146)</x:f>
        <x:v>2020</x:v>
      </x:c>
      <x:c r="AJ146" s="117" t="n">
        <x:f>MONTH(A146)</x:f>
        <x:v>6</x:v>
      </x:c>
      <x:c r="AK146" s="50" t="n">
        <x:f>IF(MONTH(A146)&lt;&gt;MONTH(A147),1,0)</x:f>
        <x:v>0</x:v>
      </x:c>
      <x:c r="AL146" s="115" t="n">
        <x:f>IF(AK145,AD145,AL145)</x:f>
        <x:v>1.0430678911176334</x:v>
      </x:c>
      <x:c r="AM146" s="116" t="str">
        <x:f>IF(AK146,AD146/AL146-1,"")</x:f>
      </x:c>
      <x:c r="AN146" s="115" t="n">
        <x:f>IF(AI146&lt;&gt;AI145,AD146,MAX(AN145,AD146))</x:f>
        <x:v>1.0564793244987765</x:v>
      </x:c>
      <x:c r="AO146" s="116" t="n">
        <x:f>AD146/AN146-1</x:f>
        <x:v>-0.012668767168353079</x:v>
      </x:c>
      <x:c r="AP146" s="112" t="n">
        <x:f>IFERROR(SUM(Z146:AC146)/AD146,0)</x:f>
        <x:v>1</x:v>
      </x:c>
      <x:c r="AQ146" s="50" t="b">
        <x:f>AND(B146&gt;0,C146&gt;0,D146&gt;0,E146&gt;0)</x:f>
        <x:v>1</x:v>
      </x:c>
    </x:row>
    <x:row r="147">
      <x:c r="A147" s="111" t="n">
        <x:f>'净值底稿'!A105</x:f>
        <x:v>43987</x:v>
      </x:c>
      <x:c r="B147" s="113" t="n">
        <x:f>'净值底稿'!F105</x:f>
        <x:v>1.1812504054820876</x:v>
      </x:c>
      <x:c r="C147" s="113" t="n">
        <x:f>'净值底稿'!O105</x:f>
        <x:v>1.0644446146995736</x:v>
      </x:c>
      <x:c r="D147" s="113" t="n">
        <x:f>'净值底稿'!P105</x:f>
        <x:v>1.4298</x:v>
      </x:c>
      <x:c r="E147" s="113" t="n">
        <x:f>'净值底稿'!Q105</x:f>
        <x:v>1.4181</x:v>
      </x:c>
      <x:c r="F147" s="114" t="n">
        <x:f>IFERROR(B147/B146-1,0)</x:f>
        <x:v>0.006657223602608342</x:v>
      </x:c>
      <x:c r="G147" s="114" t="n">
        <x:f>IFERROR(C147/C146-1,0)</x:f>
        <x:v>0.0017000892856589012</x:v>
      </x:c>
      <x:c r="H147" s="114" t="n">
        <x:f>IFERROR(D147/D146-1,0)</x:f>
        <x:v>-0.002233077459874444</x:v>
      </x:c>
      <x:c r="I147" s="114" t="n">
        <x:f>IFERROR(E147/E146-1,0)</x:f>
        <x:v>0.0001410536709218757</x:v>
      </x:c>
      <x:c r="J147" s="115" t="n">
        <x:f>Z146*(1+F147)</x:f>
        <x:v>0.11342080946073217</x:v>
      </x:c>
      <x:c r="K147" s="115" t="n">
        <x:f>AA146*(1+G147)</x:f>
        <x:v>0.10838830680650147</x:v>
      </x:c>
      <x:c r="L147" s="115" t="n">
        <x:f>AB146*(1+H147)</x:f>
        <x:v>0.7639095546798358</x:v>
      </x:c>
      <x:c r="M147" s="115" t="n">
        <x:f>AC146*(1+I147)</x:f>
        <x:v>0.05660869097064138</x:v>
      </x:c>
      <x:c r="N147" s="115" t="n">
        <x:f>SUM(J147:M147)</x:f>
        <x:v>1.042327361917711</x:v>
      </x:c>
      <x:c r="O147" s="116" t="n">
        <x:f>IFERROR((J147+K147)/N147,0)</x:f>
        <x:v>0.21280177837713227</x:v>
      </x:c>
      <x:c r="P147" s="50" t="b">
        <x:f>AND(MONTH(A147)=12,OR(A148="",YEAR(A147)&lt;&gt;YEAR(A148)))</x:f>
        <x:v>0</x:v>
      </x:c>
      <x:c r="Q147" s="50" t="b">
        <x:f>AND(MOD(MONTH(A147),3)=0,OR(A148="",MONTH(A147)&lt;&gt;MONTH(A148)))</x:f>
        <x:v>0</x:v>
      </x:c>
      <x:c r="R147" s="50" t="b">
        <x:f>OR(O147&gt;$E$7,O147&lt;$E$6)</x:f>
        <x:v>0</x:v>
      </x:c>
      <x:c r="S147" s="50" t="b">
        <x:f>AND(OR(P147,Q147,R147),A147-AH146&gt;$E$8)</x:f>
        <x:v>0</x:v>
      </x:c>
      <x:c r="T147" s="50" t="str">
        <x:f>IF(NOT(OR(P147,Q147,R147)),"不调",IF(NOT(S147),"间隔规则跳过",IF(P147,"年末+季度",IF(AND(Q147,R147),"季度+动态",IF(Q147,"季度","动态")))))</x:f>
        <x:v>不调</x:v>
      </x:c>
      <x:c r="U147" s="115" t="n">
        <x:f>IF(OR(T147="年末+季度",T147="季度+动态"),N147*$E$5/2,IF(T147="季度",(J147+K147)/2,IF(T147="动态",N147*$E$5*IF(J147+K147=0,0.5,J147/(J147+K147)),J147)))</x:f>
        <x:v>0.11342080946073217</x:v>
      </x:c>
      <x:c r="V147" s="115" t="n">
        <x:f>IF(OR(T147="年末+季度",T147="季度+动态"),N147*$E$5/2,IF(T147="季度",(J147+K147)/2,IF(T147="动态",N147*$E$5*IF(J147+K147=0,0.5,K147/(J147+K147)),K147)))</x:f>
        <x:v>0.10838830680650147</x:v>
      </x:c>
      <x:c r="W147" s="115" t="n">
        <x:f>IF(OR(T147="年末+季度",T147="季度+动态",T147="动态"),N147*(1-$E$5)*IF(L147+M147=0,$B$7/($B$7+$B$8),L147/(L147+M147)),L147)</x:f>
        <x:v>0.7639095546798358</x:v>
      </x:c>
      <x:c r="X147" s="115" t="n">
        <x:f>IF(OR(T147="年末+季度",T147="季度+动态",T147="动态"),N147*(1-$E$5)*IF(L147+M147=0,$B$8/($B$7+$B$8),M147/(L147+M147)),M147)</x:f>
        <x:v>0.05660869097064138</x:v>
      </x:c>
      <x:c r="Y147" s="115" t="n">
        <x:f>POWER(1-$H$5,(A147-A146)/$H$8)</x:f>
        <x:v>0.9999862671029998</x:v>
      </x:c>
      <x:c r="Z147" s="115" t="n">
        <x:f>U147*Y147</x:f>
        <x:v>0.11341925186443816</x:v>
      </x:c>
      <x:c r="AA147" s="115" t="n">
        <x:f>V147*Y147</x:f>
        <x:v>0.10838681832104806</x:v>
      </x:c>
      <x:c r="AB147" s="115" t="n">
        <x:f>W147*Y147</x:f>
        <x:v>0.7638990639886039</x:v>
      </x:c>
      <x:c r="AC147" s="115" t="n">
        <x:f>X147*Y147</x:f>
        <x:v>0.05660791356931896</x:v>
      </x:c>
      <x:c r="AD147" s="115" t="n">
        <x:f>SUM(Z147:AC147)</x:f>
        <x:v>1.042313047743409</x:v>
      </x:c>
      <x:c r="AE147" s="115" t="n">
        <x:f>MAX(AE146,AD147)</x:f>
        <x:v>1.0564793244987765</x:v>
      </x:c>
      <x:c r="AF147" s="114" t="n">
        <x:f>AD147/AE147-1</x:f>
        <x:v>-0.013408948407095722</x:v>
      </x:c>
      <x:c r="AG147" s="114" t="n">
        <x:f>AD147/AD146-1</x:f>
        <x:v>-0.0007496787442040631</x:v>
      </x:c>
      <x:c r="AH147" s="111" t="n">
        <x:f>IF(OR(T147="年末+季度",T147="季度+动态",T147="季度",T147="动态"),A147,AH146)</x:f>
        <x:v>43921</x:v>
      </x:c>
      <x:c r="AI147" s="117" t="n">
        <x:f>YEAR(A147)</x:f>
        <x:v>2020</x:v>
      </x:c>
      <x:c r="AJ147" s="117" t="n">
        <x:f>MONTH(A147)</x:f>
        <x:v>6</x:v>
      </x:c>
      <x:c r="AK147" s="50" t="n">
        <x:f>IF(MONTH(A147)&lt;&gt;MONTH(A148),1,0)</x:f>
        <x:v>0</x:v>
      </x:c>
      <x:c r="AL147" s="115" t="n">
        <x:f>IF(AK146,AD146,AL146)</x:f>
        <x:v>1.0430678911176334</x:v>
      </x:c>
      <x:c r="AM147" s="116" t="str">
        <x:f>IF(AK147,AD147/AL147-1,"")</x:f>
      </x:c>
      <x:c r="AN147" s="115" t="n">
        <x:f>IF(AI147&lt;&gt;AI146,AD147,MAX(AN146,AD147))</x:f>
        <x:v>1.0564793244987765</x:v>
      </x:c>
      <x:c r="AO147" s="116" t="n">
        <x:f>AD147/AN147-1</x:f>
        <x:v>-0.013408948407095722</x:v>
      </x:c>
      <x:c r="AP147" s="112" t="n">
        <x:f>IFERROR(SUM(Z147:AC147)/AD147,0)</x:f>
        <x:v>1</x:v>
      </x:c>
      <x:c r="AQ147" s="50" t="b">
        <x:f>AND(B147&gt;0,C147&gt;0,D147&gt;0,E147&gt;0)</x:f>
        <x:v>1</x:v>
      </x:c>
    </x:row>
    <x:row r="148">
      <x:c r="A148" s="111" t="n">
        <x:f>'净值底稿'!A106</x:f>
        <x:v>43990</x:v>
      </x:c>
      <x:c r="B148" s="113" t="n">
        <x:f>'净值底稿'!F106</x:f>
        <x:v>1.1814895513608925</x:v>
      </x:c>
      <x:c r="C148" s="113" t="n">
        <x:f>'净值底稿'!O106</x:f>
        <x:v>1.0646576413696087</x:v>
      </x:c>
      <x:c r="D148" s="113" t="n">
        <x:f>'净值底稿'!P106</x:f>
        <x:v>1.4295</x:v>
      </x:c>
      <x:c r="E148" s="113" t="n">
        <x:f>'净值底稿'!Q106</x:f>
        <x:v>1.4042</x:v>
      </x:c>
      <x:c r="F148" s="114" t="n">
        <x:f>IFERROR(B148/B147-1,0)</x:f>
        <x:v>0.00020245146811803671</x:v>
      </x:c>
      <x:c r="G148" s="114" t="n">
        <x:f>IFERROR(C148/C147-1,0)</x:f>
        <x:v>0.00020012940748004304</x:v>
      </x:c>
      <x:c r="H148" s="114" t="n">
        <x:f>IFERROR(D148/D147-1,0)</x:f>
        <x:v>-0.00020981955518251105</x:v>
      </x:c>
      <x:c r="I148" s="114" t="n">
        <x:f>IFERROR(E148/E147-1,0)</x:f>
        <x:v>-0.009801847542486475</x:v>
      </x:c>
      <x:c r="J148" s="115" t="n">
        <x:f>Z147*(1+F148)</x:f>
        <x:v>0.11344221375849096</x:v>
      </x:c>
      <x:c r="K148" s="115" t="n">
        <x:f>AA147*(1+G148)</x:f>
        <x:v>0.1084085097107773</x:v>
      </x:c>
      <x:c r="L148" s="115" t="n">
        <x:f>AB147*(1+H148)</x:f>
        <x:v>0.7637387830267934</x:v>
      </x:c>
      <x:c r="M148" s="115" t="n">
        <x:f>AC147*(1+I148)</x:f>
        <x:v>0.056053051430814245</x:v>
      </x:c>
      <x:c r="N148" s="115" t="n">
        <x:f>SUM(J148:M148)</x:f>
        <x:v>1.041642557926876</x:v>
      </x:c>
      <x:c r="O148" s="116" t="n">
        <x:f>IFERROR((J148+K148)/N148,0)</x:f>
        <x:v>0.2129816238603054</x:v>
      </x:c>
      <x:c r="P148" s="50" t="b">
        <x:f>AND(MONTH(A148)=12,OR(A149="",YEAR(A148)&lt;&gt;YEAR(A149)))</x:f>
        <x:v>0</x:v>
      </x:c>
      <x:c r="Q148" s="50" t="b">
        <x:f>AND(MOD(MONTH(A148),3)=0,OR(A149="",MONTH(A148)&lt;&gt;MONTH(A149)))</x:f>
        <x:v>0</x:v>
      </x:c>
      <x:c r="R148" s="50" t="b">
        <x:f>OR(O148&gt;$E$7,O148&lt;$E$6)</x:f>
        <x:v>0</x:v>
      </x:c>
      <x:c r="S148" s="50" t="b">
        <x:f>AND(OR(P148,Q148,R148),A148-AH147&gt;$E$8)</x:f>
        <x:v>0</x:v>
      </x:c>
      <x:c r="T148" s="50" t="str">
        <x:f>IF(NOT(OR(P148,Q148,R148)),"不调",IF(NOT(S148),"间隔规则跳过",IF(P148,"年末+季度",IF(AND(Q148,R148),"季度+动态",IF(Q148,"季度","动态")))))</x:f>
        <x:v>不调</x:v>
      </x:c>
      <x:c r="U148" s="115" t="n">
        <x:f>IF(OR(T148="年末+季度",T148="季度+动态"),N148*$E$5/2,IF(T148="季度",(J148+K148)/2,IF(T148="动态",N148*$E$5*IF(J148+K148=0,0.5,J148/(J148+K148)),J148)))</x:f>
        <x:v>0.11344221375849096</x:v>
      </x:c>
      <x:c r="V148" s="115" t="n">
        <x:f>IF(OR(T148="年末+季度",T148="季度+动态"),N148*$E$5/2,IF(T148="季度",(J148+K148)/2,IF(T148="动态",N148*$E$5*IF(J148+K148=0,0.5,K148/(J148+K148)),K148)))</x:f>
        <x:v>0.1084085097107773</x:v>
      </x:c>
      <x:c r="W148" s="115" t="n">
        <x:f>IF(OR(T148="年末+季度",T148="季度+动态",T148="动态"),N148*(1-$E$5)*IF(L148+M148=0,$B$7/($B$7+$B$8),L148/(L148+M148)),L148)</x:f>
        <x:v>0.7637387830267934</x:v>
      </x:c>
      <x:c r="X148" s="115" t="n">
        <x:f>IF(OR(T148="年末+季度",T148="季度+动态",T148="动态"),N148*(1-$E$5)*IF(L148+M148=0,$B$8/($B$7+$B$8),M148/(L148+M148)),M148)</x:f>
        <x:v>0.056053051430814245</x:v>
      </x:c>
      <x:c r="Y148" s="115" t="n">
        <x:f>POWER(1-$H$5,(A148-A147)/$H$8)</x:f>
        <x:v>0.9999588018747739</x:v>
      </x:c>
      <x:c r="Z148" s="115" t="n">
        <x:f>U148*Y148</x:f>
        <x:v>0.11343754015196261</x:v>
      </x:c>
      <x:c r="AA148" s="115" t="n">
        <x:f>V148*Y148</x:f>
        <x:v>0.10840404348341866</x:v>
      </x:c>
      <x:c r="AB148" s="115" t="n">
        <x:f>W148*Y148</x:f>
        <x:v>0.7637073184207703</x:v>
      </x:c>
      <x:c r="AC148" s="115" t="n">
        <x:f>X148*Y148</x:f>
        <x:v>0.0560507421501821</x:v>
      </x:c>
      <x:c r="AD148" s="115" t="n">
        <x:f>SUM(Z148:AC148)</x:f>
        <x:v>1.0415996442063338</x:v>
      </x:c>
      <x:c r="AE148" s="115" t="n">
        <x:f>MAX(AE147,AD148)</x:f>
        <x:v>1.0564793244987765</x:v>
      </x:c>
      <x:c r="AF148" s="114" t="n">
        <x:f>AD148/AE148-1</x:f>
        <x:v>-0.014084213431722392</x:v>
      </x:c>
      <x:c r="AG148" s="114" t="n">
        <x:f>AD148/AD147-1</x:f>
        <x:v>-0.0006844426812269155</x:v>
      </x:c>
      <x:c r="AH148" s="111" t="n">
        <x:f>IF(OR(T148="年末+季度",T148="季度+动态",T148="季度",T148="动态"),A148,AH147)</x:f>
        <x:v>43921</x:v>
      </x:c>
      <x:c r="AI148" s="117" t="n">
        <x:f>YEAR(A148)</x:f>
        <x:v>2020</x:v>
      </x:c>
      <x:c r="AJ148" s="117" t="n">
        <x:f>MONTH(A148)</x:f>
        <x:v>6</x:v>
      </x:c>
      <x:c r="AK148" s="50" t="n">
        <x:f>IF(MONTH(A148)&lt;&gt;MONTH(A149),1,0)</x:f>
        <x:v>0</x:v>
      </x:c>
      <x:c r="AL148" s="115" t="n">
        <x:f>IF(AK147,AD147,AL147)</x:f>
        <x:v>1.0430678911176334</x:v>
      </x:c>
      <x:c r="AM148" s="116" t="str">
        <x:f>IF(AK148,AD148/AL148-1,"")</x:f>
      </x:c>
      <x:c r="AN148" s="115" t="n">
        <x:f>IF(AI148&lt;&gt;AI147,AD148,MAX(AN147,AD148))</x:f>
        <x:v>1.0564793244987765</x:v>
      </x:c>
      <x:c r="AO148" s="116" t="n">
        <x:f>AD148/AN148-1</x:f>
        <x:v>-0.014084213431722392</x:v>
      </x:c>
      <x:c r="AP148" s="112" t="n">
        <x:f>IFERROR(SUM(Z148:AC148)/AD148,0)</x:f>
        <x:v>1</x:v>
      </x:c>
      <x:c r="AQ148" s="50" t="b">
        <x:f>AND(B148&gt;0,C148&gt;0,D148&gt;0,E148&gt;0)</x:f>
        <x:v>1</x:v>
      </x:c>
    </x:row>
    <x:row r="149">
      <x:c r="A149" s="111" t="n">
        <x:f>'净值底稿'!A107</x:f>
        <x:v>43991</x:v>
      </x:c>
      <x:c r="B149" s="113" t="n">
        <x:f>'净值底稿'!F107</x:f>
        <x:v>1.18923417271306</x:v>
      </x:c>
      <x:c r="C149" s="113" t="n">
        <x:f>'净值底稿'!O107</x:f>
        <x:v>1.0709395536799133</x:v>
      </x:c>
      <x:c r="D149" s="113" t="n">
        <x:f>'净值底稿'!P107</x:f>
        <x:v>1.4307</x:v>
      </x:c>
      <x:c r="E149" s="113" t="n">
        <x:f>'净值底稿'!Q107</x:f>
        <x:v>1.4057</x:v>
      </x:c>
      <x:c r="F149" s="114" t="n">
        <x:f>IFERROR(B149/B148-1,0)</x:f>
        <x:v>0.006554963895573085</x:v>
      </x:c>
      <x:c r="G149" s="114" t="n">
        <x:f>IFERROR(C149/C148-1,0)</x:f>
        <x:v>0.005900405976726253</x:v>
      </x:c>
      <x:c r="H149" s="114" t="n">
        <x:f>IFERROR(D149/D148-1,0)</x:f>
        <x:v>0.0008394543546694777</x:v>
      </x:c>
      <x:c r="I149" s="114" t="n">
        <x:f>IFERROR(E149/E148-1,0)</x:f>
        <x:v>0.0010682238997294924</x:v>
      </x:c>
      <x:c r="J149" s="115" t="n">
        <x:f>Z148*(1+F149)</x:f>
        <x:v>0.11418111913206135</x:v>
      </x:c>
      <x:c r="K149" s="115" t="n">
        <x:f>AA148*(1+G149)</x:f>
        <x:v>0.10904367134948952</x:v>
      </x:c>
      <x:c r="L149" s="115" t="n">
        <x:f>AB148*(1+H149)</x:f>
        <x:v>0.7643484158549116</x:v>
      </x:c>
      <x:c r="M149" s="115" t="n">
        <x:f>AC148*(1+I149)</x:f>
        <x:v>0.0561106168925445</x:v>
      </x:c>
      <x:c r="N149" s="115" t="n">
        <x:f>SUM(J149:M149)</x:f>
        <x:v>1.043683823229007</x:v>
      </x:c>
      <x:c r="O149" s="116" t="n">
        <x:f>IFERROR((J149+K149)/N149,0)</x:f>
        <x:v>0.21388162345079334</x:v>
      </x:c>
      <x:c r="P149" s="50" t="b">
        <x:f>AND(MONTH(A149)=12,OR(A150="",YEAR(A149)&lt;&gt;YEAR(A150)))</x:f>
        <x:v>0</x:v>
      </x:c>
      <x:c r="Q149" s="50" t="b">
        <x:f>AND(MOD(MONTH(A149),3)=0,OR(A150="",MONTH(A149)&lt;&gt;MONTH(A150)))</x:f>
        <x:v>0</x:v>
      </x:c>
      <x:c r="R149" s="50" t="b">
        <x:f>OR(O149&gt;$E$7,O149&lt;$E$6)</x:f>
        <x:v>0</x:v>
      </x:c>
      <x:c r="S149" s="50" t="b">
        <x:f>AND(OR(P149,Q149,R149),A149-AH148&gt;$E$8)</x:f>
        <x:v>0</x:v>
      </x:c>
      <x:c r="T149" s="50" t="str">
        <x:f>IF(NOT(OR(P149,Q149,R149)),"不调",IF(NOT(S149),"间隔规则跳过",IF(P149,"年末+季度",IF(AND(Q149,R149),"季度+动态",IF(Q149,"季度","动态")))))</x:f>
        <x:v>不调</x:v>
      </x:c>
      <x:c r="U149" s="115" t="n">
        <x:f>IF(OR(T149="年末+季度",T149="季度+动态"),N149*$E$5/2,IF(T149="季度",(J149+K149)/2,IF(T149="动态",N149*$E$5*IF(J149+K149=0,0.5,J149/(J149+K149)),J149)))</x:f>
        <x:v>0.11418111913206135</x:v>
      </x:c>
      <x:c r="V149" s="115" t="n">
        <x:f>IF(OR(T149="年末+季度",T149="季度+动态"),N149*$E$5/2,IF(T149="季度",(J149+K149)/2,IF(T149="动态",N149*$E$5*IF(J149+K149=0,0.5,K149/(J149+K149)),K149)))</x:f>
        <x:v>0.10904367134948952</x:v>
      </x:c>
      <x:c r="W149" s="115" t="n">
        <x:f>IF(OR(T149="年末+季度",T149="季度+动态",T149="动态"),N149*(1-$E$5)*IF(L149+M149=0,$B$7/($B$7+$B$8),L149/(L149+M149)),L149)</x:f>
        <x:v>0.7643484158549116</x:v>
      </x:c>
      <x:c r="X149" s="115" t="n">
        <x:f>IF(OR(T149="年末+季度",T149="季度+动态",T149="动态"),N149*(1-$E$5)*IF(L149+M149=0,$B$8/($B$7+$B$8),M149/(L149+M149)),M149)</x:f>
        <x:v>0.0561106168925445</x:v>
      </x:c>
      <x:c r="Y149" s="115" t="n">
        <x:f>POWER(1-$H$5,(A149-A148)/$H$8)</x:f>
        <x:v>0.9999862671029998</x:v>
      </x:c>
      <x:c r="Z149" s="115" t="n">
        <x:f>U149*Y149</x:f>
        <x:v>0.11417955109451293</x:v>
      </x:c>
      <x:c r="AA149" s="115" t="n">
        <x:f>V149*Y149</x:f>
        <x:v>0.10904217386398235</x:v>
      </x:c>
      <x:c r="AB149" s="115" t="n">
        <x:f>W149*Y149</x:f>
        <x:v>0.7643379191368445</x:v>
      </x:c>
      <x:c r="AC149" s="115" t="n">
        <x:f>X149*Y149</x:f>
        <x:v>0.056109846331222096</x:v>
      </x:c>
      <x:c r="AD149" s="115" t="n">
        <x:f>SUM(Z149:AC149)</x:f>
        <x:v>1.043669490426562</x:v>
      </x:c>
      <x:c r="AE149" s="115" t="n">
        <x:f>MAX(AE148,AD149)</x:f>
        <x:v>1.0564793244987765</x:v>
      </x:c>
      <x:c r="AF149" s="114" t="n">
        <x:f>AD149/AE149-1</x:f>
        <x:v>-0.012125021072505904</x:v>
      </x:c>
      <x:c r="AG149" s="114" t="n">
        <x:f>AD149/AD148-1</x:f>
        <x:v>0.001987180229698904</x:v>
      </x:c>
      <x:c r="AH149" s="111" t="n">
        <x:f>IF(OR(T149="年末+季度",T149="季度+动态",T149="季度",T149="动态"),A149,AH148)</x:f>
        <x:v>43921</x:v>
      </x:c>
      <x:c r="AI149" s="117" t="n">
        <x:f>YEAR(A149)</x:f>
        <x:v>2020</x:v>
      </x:c>
      <x:c r="AJ149" s="117" t="n">
        <x:f>MONTH(A149)</x:f>
        <x:v>6</x:v>
      </x:c>
      <x:c r="AK149" s="50" t="n">
        <x:f>IF(MONTH(A149)&lt;&gt;MONTH(A150),1,0)</x:f>
        <x:v>0</x:v>
      </x:c>
      <x:c r="AL149" s="115" t="n">
        <x:f>IF(AK148,AD148,AL148)</x:f>
        <x:v>1.0430678911176334</x:v>
      </x:c>
      <x:c r="AM149" s="116" t="str">
        <x:f>IF(AK149,AD149/AL149-1,"")</x:f>
      </x:c>
      <x:c r="AN149" s="115" t="n">
        <x:f>IF(AI149&lt;&gt;AI148,AD149,MAX(AN148,AD149))</x:f>
        <x:v>1.0564793244987765</x:v>
      </x:c>
      <x:c r="AO149" s="116" t="n">
        <x:f>AD149/AN149-1</x:f>
        <x:v>-0.012125021072505904</x:v>
      </x:c>
      <x:c r="AP149" s="112" t="n">
        <x:f>IFERROR(SUM(Z149:AC149)/AD149,0)</x:f>
        <x:v>1</x:v>
      </x:c>
      <x:c r="AQ149" s="50" t="b">
        <x:f>AND(B149&gt;0,C149&gt;0,D149&gt;0,E149&gt;0)</x:f>
        <x:v>1</x:v>
      </x:c>
    </x:row>
    <x:row r="150">
      <x:c r="A150" s="111" t="n">
        <x:f>'净值底稿'!A108</x:f>
        <x:v>43992</x:v>
      </x:c>
      <x:c r="B150" s="113" t="n">
        <x:f>'净值底稿'!F108</x:f>
        <x:v>1.1966656923976826</x:v>
      </x:c>
      <x:c r="C150" s="113" t="n">
        <x:f>'净值底稿'!O108</x:f>
        <x:v>1.0720780816786815</x:v>
      </x:c>
      <x:c r="D150" s="113" t="n">
        <x:f>'净值底稿'!P108</x:f>
        <x:v>1.4311</x:v>
      </x:c>
      <x:c r="E150" s="113" t="n">
        <x:f>'净值底稿'!Q108</x:f>
        <x:v>1.4213</x:v>
      </x:c>
      <x:c r="F150" s="114" t="n">
        <x:f>IFERROR(B150/B149-1,0)</x:f>
        <x:v>0.006248996080955749</x:v>
      </x:c>
      <x:c r="G150" s="114" t="n">
        <x:f>IFERROR(C150/C149-1,0)</x:f>
        <x:v>0.001063111353816426</x:v>
      </x:c>
      <x:c r="H150" s="114" t="n">
        <x:f>IFERROR(D150/D149-1,0)</x:f>
        <x:v>0.0002795834207032222</x:v>
      </x:c>
      <x:c r="I150" s="114" t="n">
        <x:f>IFERROR(E150/E149-1,0)</x:f>
        <x:v>0.011097673756847115</x:v>
      </x:c>
      <x:c r="J150" s="115" t="n">
        <x:f>Z149*(1+F150)</x:f>
        <x:v>0.11489305866182782</x:v>
      </x:c>
      <x:c r="K150" s="115" t="n">
        <x:f>AA149*(1+G150)</x:f>
        <x:v>0.10915809783706197</x:v>
      </x:c>
      <x:c r="L150" s="115" t="n">
        <x:f>AB149*(1+H150)</x:f>
        <x:v>0.7645516153468499</x:v>
      </x:c>
      <x:c r="M150" s="115" t="n">
        <x:f>AC149*(1+I150)</x:f>
        <x:v>0.056732535100352824</x:v>
      </x:c>
      <x:c r="N150" s="115" t="n">
        <x:f>SUM(J150:M150)</x:f>
        <x:v>1.0453353069460927</x:v>
      </x:c>
      <x:c r="O150" s="116" t="n">
        <x:f>IFERROR((J150+K150)/N150,0)</x:f>
        <x:v>0.21433424759510583</x:v>
      </x:c>
      <x:c r="P150" s="50" t="b">
        <x:f>AND(MONTH(A150)=12,OR(A151="",YEAR(A150)&lt;&gt;YEAR(A151)))</x:f>
        <x:v>0</x:v>
      </x:c>
      <x:c r="Q150" s="50" t="b">
        <x:f>AND(MOD(MONTH(A150),3)=0,OR(A151="",MONTH(A150)&lt;&gt;MONTH(A151)))</x:f>
        <x:v>0</x:v>
      </x:c>
      <x:c r="R150" s="50" t="b">
        <x:f>OR(O150&gt;$E$7,O150&lt;$E$6)</x:f>
        <x:v>0</x:v>
      </x:c>
      <x:c r="S150" s="50" t="b">
        <x:f>AND(OR(P150,Q150,R150),A150-AH149&gt;$E$8)</x:f>
        <x:v>0</x:v>
      </x:c>
      <x:c r="T150" s="50" t="str">
        <x:f>IF(NOT(OR(P150,Q150,R150)),"不调",IF(NOT(S150),"间隔规则跳过",IF(P150,"年末+季度",IF(AND(Q150,R150),"季度+动态",IF(Q150,"季度","动态")))))</x:f>
        <x:v>不调</x:v>
      </x:c>
      <x:c r="U150" s="115" t="n">
        <x:f>IF(OR(T150="年末+季度",T150="季度+动态"),N150*$E$5/2,IF(T150="季度",(J150+K150)/2,IF(T150="动态",N150*$E$5*IF(J150+K150=0,0.5,J150/(J150+K150)),J150)))</x:f>
        <x:v>0.11489305866182782</x:v>
      </x:c>
      <x:c r="V150" s="115" t="n">
        <x:f>IF(OR(T150="年末+季度",T150="季度+动态"),N150*$E$5/2,IF(T150="季度",(J150+K150)/2,IF(T150="动态",N150*$E$5*IF(J150+K150=0,0.5,K150/(J150+K150)),K150)))</x:f>
        <x:v>0.10915809783706197</x:v>
      </x:c>
      <x:c r="W150" s="115" t="n">
        <x:f>IF(OR(T150="年末+季度",T150="季度+动态",T150="动态"),N150*(1-$E$5)*IF(L150+M150=0,$B$7/($B$7+$B$8),L150/(L150+M150)),L150)</x:f>
        <x:v>0.7645516153468499</x:v>
      </x:c>
      <x:c r="X150" s="115" t="n">
        <x:f>IF(OR(T150="年末+季度",T150="季度+动态",T150="动态"),N150*(1-$E$5)*IF(L150+M150=0,$B$8/($B$7+$B$8),M150/(L150+M150)),M150)</x:f>
        <x:v>0.056732535100352824</x:v>
      </x:c>
      <x:c r="Y150" s="115" t="n">
        <x:f>POWER(1-$H$5,(A150-A149)/$H$8)</x:f>
        <x:v>0.9999862671029998</x:v>
      </x:c>
      <x:c r="Z150" s="115" t="n">
        <x:f>U150*Y150</x:f>
        <x:v>0.11489148084728718</x:v>
      </x:c>
      <x:c r="AA150" s="115" t="n">
        <x:f>V150*Y150</x:f>
        <x:v>0.10915659878014763</x:v>
      </x:c>
      <x:c r="AB150" s="115" t="n">
        <x:f>W150*Y150</x:f>
        <x:v>0.764541115838265</x:v>
      </x:c>
      <x:c r="AC150" s="115" t="n">
        <x:f>X150*Y150</x:f>
        <x:v>0.05673175599829173</x:v>
      </x:c>
      <x:c r="AD150" s="115" t="n">
        <x:f>SUM(Z150:AC150)</x:f>
        <x:v>1.0453209514639916</x:v>
      </x:c>
      <x:c r="AE150" s="115" t="n">
        <x:f>MAX(AE149,AD150)</x:f>
        <x:v>1.0564793244987765</x:v>
      </x:c>
      <x:c r="AF150" s="114" t="n">
        <x:f>AD150/AE150-1</x:f>
        <x:v>-0.01056184704805152</x:v>
      </x:c>
      <x:c r="AG150" s="114" t="n">
        <x:f>AD150/AD149-1</x:f>
        <x:v>0.0015823601749196392</x:v>
      </x:c>
      <x:c r="AH150" s="111" t="n">
        <x:f>IF(OR(T150="年末+季度",T150="季度+动态",T150="季度",T150="动态"),A150,AH149)</x:f>
        <x:v>43921</x:v>
      </x:c>
      <x:c r="AI150" s="117" t="n">
        <x:f>YEAR(A150)</x:f>
        <x:v>2020</x:v>
      </x:c>
      <x:c r="AJ150" s="117" t="n">
        <x:f>MONTH(A150)</x:f>
        <x:v>6</x:v>
      </x:c>
      <x:c r="AK150" s="50" t="n">
        <x:f>IF(MONTH(A150)&lt;&gt;MONTH(A151),1,0)</x:f>
        <x:v>0</x:v>
      </x:c>
      <x:c r="AL150" s="115" t="n">
        <x:f>IF(AK149,AD149,AL149)</x:f>
        <x:v>1.0430678911176334</x:v>
      </x:c>
      <x:c r="AM150" s="116" t="str">
        <x:f>IF(AK150,AD150/AL150-1,"")</x:f>
      </x:c>
      <x:c r="AN150" s="115" t="n">
        <x:f>IF(AI150&lt;&gt;AI149,AD150,MAX(AN149,AD150))</x:f>
        <x:v>1.0564793244987765</x:v>
      </x:c>
      <x:c r="AO150" s="116" t="n">
        <x:f>AD150/AN150-1</x:f>
        <x:v>-0.01056184704805152</x:v>
      </x:c>
      <x:c r="AP150" s="112" t="n">
        <x:f>IFERROR(SUM(Z150:AC150)/AD150,0)</x:f>
        <x:v>1</x:v>
      </x:c>
      <x:c r="AQ150" s="50" t="b">
        <x:f>AND(B150&gt;0,C150&gt;0,D150&gt;0,E150&gt;0)</x:f>
        <x:v>1</x:v>
      </x:c>
    </x:row>
    <x:row r="151">
      <x:c r="A151" s="111" t="n">
        <x:f>'净值底稿'!A109</x:f>
        <x:v>43993</x:v>
      </x:c>
      <x:c r="B151" s="113" t="n">
        <x:f>'净值底稿'!F109</x:f>
        <x:v>1.1964129461353301</x:v>
      </x:c>
      <x:c r="C151" s="113" t="n">
        <x:f>'净值底稿'!O109</x:f>
        <x:v>1.067601402036334</x:v>
      </x:c>
      <x:c r="D151" s="113" t="n">
        <x:f>'净值底稿'!P109</x:f>
        <x:v>1.4327</x:v>
      </x:c>
      <x:c r="E151" s="113" t="n">
        <x:f>'净值底稿'!Q109</x:f>
        <x:v>1.4321</x:v>
      </x:c>
      <x:c r="F151" s="114" t="n">
        <x:f>IFERROR(B151/B150-1,0)</x:f>
        <x:v>-0.00021120874773816745</x:v>
      </x:c>
      <x:c r="G151" s="114" t="n">
        <x:f>IFERROR(C151/C150-1,0)</x:f>
        <x:v>-0.004175702981762064</x:v>
      </x:c>
      <x:c r="H151" s="114" t="n">
        <x:f>IFERROR(D151/D150-1,0)</x:f>
        <x:v>0.0011180211026482478</x:v>
      </x:c>
      <x:c r="I151" s="114" t="n">
        <x:f>IFERROR(E151/E150-1,0)</x:f>
        <x:v>0.007598677267290466</x:v>
      </x:c>
      <x:c r="J151" s="115" t="n">
        <x:f>Z150*(1+F151)</x:f>
        <x:v>0.11486721476149164</x:v>
      </x:c>
      <x:c r="K151" s="115" t="n">
        <x:f>AA150*(1+G151)</x:f>
        <x:v>0.10870079324514237</x:v>
      </x:c>
      <x:c r="L151" s="115" t="n">
        <x:f>AB150*(1+H151)</x:f>
        <x:v>0.7653958889396144</x:v>
      </x:c>
      <x:c r="M151" s="115" t="n">
        <x:f>AC150*(1+I151)</x:f>
        <x:v>0.057162842302929416</x:v>
      </x:c>
      <x:c r="N151" s="115" t="n">
        <x:f>SUM(J151:M151)</x:f>
        <x:v>1.0461267392491778</x:v>
      </x:c>
      <x:c r="O151" s="116" t="n">
        <x:f>IFERROR((J151+K151)/N151,0)</x:f>
        <x:v>0.21371025098459143</x:v>
      </x:c>
      <x:c r="P151" s="50" t="b">
        <x:f>AND(MONTH(A151)=12,OR(A152="",YEAR(A151)&lt;&gt;YEAR(A152)))</x:f>
        <x:v>0</x:v>
      </x:c>
      <x:c r="Q151" s="50" t="b">
        <x:f>AND(MOD(MONTH(A151),3)=0,OR(A152="",MONTH(A151)&lt;&gt;MONTH(A152)))</x:f>
        <x:v>0</x:v>
      </x:c>
      <x:c r="R151" s="50" t="b">
        <x:f>OR(O151&gt;$E$7,O151&lt;$E$6)</x:f>
        <x:v>0</x:v>
      </x:c>
      <x:c r="S151" s="50" t="b">
        <x:f>AND(OR(P151,Q151,R151),A151-AH150&gt;$E$8)</x:f>
        <x:v>0</x:v>
      </x:c>
      <x:c r="T151" s="50" t="str">
        <x:f>IF(NOT(OR(P151,Q151,R151)),"不调",IF(NOT(S151),"间隔规则跳过",IF(P151,"年末+季度",IF(AND(Q151,R151),"季度+动态",IF(Q151,"季度","动态")))))</x:f>
        <x:v>不调</x:v>
      </x:c>
      <x:c r="U151" s="115" t="n">
        <x:f>IF(OR(T151="年末+季度",T151="季度+动态"),N151*$E$5/2,IF(T151="季度",(J151+K151)/2,IF(T151="动态",N151*$E$5*IF(J151+K151=0,0.5,J151/(J151+K151)),J151)))</x:f>
        <x:v>0.11486721476149164</x:v>
      </x:c>
      <x:c r="V151" s="115" t="n">
        <x:f>IF(OR(T151="年末+季度",T151="季度+动态"),N151*$E$5/2,IF(T151="季度",(J151+K151)/2,IF(T151="动态",N151*$E$5*IF(J151+K151=0,0.5,K151/(J151+K151)),K151)))</x:f>
        <x:v>0.10870079324514237</x:v>
      </x:c>
      <x:c r="W151" s="115" t="n">
        <x:f>IF(OR(T151="年末+季度",T151="季度+动态",T151="动态"),N151*(1-$E$5)*IF(L151+M151=0,$B$7/($B$7+$B$8),L151/(L151+M151)),L151)</x:f>
        <x:v>0.7653958889396144</x:v>
      </x:c>
      <x:c r="X151" s="115" t="n">
        <x:f>IF(OR(T151="年末+季度",T151="季度+动态",T151="动态"),N151*(1-$E$5)*IF(L151+M151=0,$B$8/($B$7+$B$8),M151/(L151+M151)),M151)</x:f>
        <x:v>0.057162842302929416</x:v>
      </x:c>
      <x:c r="Y151" s="115" t="n">
        <x:f>POWER(1-$H$5,(A151-A150)/$H$8)</x:f>
        <x:v>0.9999862671029998</x:v>
      </x:c>
      <x:c r="Z151" s="115" t="n">
        <x:f>U151*Y151</x:f>
        <x:v>0.11486563730186262</x:v>
      </x:c>
      <x:c r="AA151" s="115" t="n">
        <x:f>V151*Y151</x:f>
        <x:v>0.10869930046834489</x:v>
      </x:c>
      <x:c r="AB151" s="115" t="n">
        <x:f>W151*Y151</x:f>
        <x:v>0.7653853778367072</x:v>
      </x:c>
      <x:c r="AC151" s="115" t="n">
        <x:f>X151*Y151</x:f>
        <x:v>0.05716205729150383</x:v>
      </x:c>
      <x:c r="AD151" s="115" t="n">
        <x:f>SUM(Z151:AC151)</x:f>
        <x:v>1.0461123728984187</x:v>
      </x:c>
      <x:c r="AE151" s="115" t="n">
        <x:f>MAX(AE150,AD151)</x:f>
        <x:v>1.0564793244987765</x:v>
      </x:c>
      <x:c r="AF151" s="114" t="n">
        <x:f>AD151/AE151-1</x:f>
        <x:v>-0.00981273495842061</x:v>
      </x:c>
      <x:c r="AG151" s="114" t="n">
        <x:f>AD151/AD150-1</x:f>
        <x:v>0.0007571085543809364</x:v>
      </x:c>
      <x:c r="AH151" s="111" t="n">
        <x:f>IF(OR(T151="年末+季度",T151="季度+动态",T151="季度",T151="动态"),A151,AH150)</x:f>
        <x:v>43921</x:v>
      </x:c>
      <x:c r="AI151" s="117" t="n">
        <x:f>YEAR(A151)</x:f>
        <x:v>2020</x:v>
      </x:c>
      <x:c r="AJ151" s="117" t="n">
        <x:f>MONTH(A151)</x:f>
        <x:v>6</x:v>
      </x:c>
      <x:c r="AK151" s="50" t="n">
        <x:f>IF(MONTH(A151)&lt;&gt;MONTH(A152),1,0)</x:f>
        <x:v>0</x:v>
      </x:c>
      <x:c r="AL151" s="115" t="n">
        <x:f>IF(AK150,AD150,AL150)</x:f>
        <x:v>1.0430678911176334</x:v>
      </x:c>
      <x:c r="AM151" s="116" t="str">
        <x:f>IF(AK151,AD151/AL151-1,"")</x:f>
      </x:c>
      <x:c r="AN151" s="115" t="n">
        <x:f>IF(AI151&lt;&gt;AI150,AD151,MAX(AN150,AD151))</x:f>
        <x:v>1.0564793244987765</x:v>
      </x:c>
      <x:c r="AO151" s="116" t="n">
        <x:f>AD151/AN151-1</x:f>
        <x:v>-0.00981273495842061</x:v>
      </x:c>
      <x:c r="AP151" s="112" t="n">
        <x:f>IFERROR(SUM(Z151:AC151)/AD151,0)</x:f>
        <x:v>1</x:v>
      </x:c>
      <x:c r="AQ151" s="50" t="b">
        <x:f>AND(B151&gt;0,C151&gt;0,D151&gt;0,E151&gt;0)</x:f>
        <x:v>1</x:v>
      </x:c>
    </x:row>
    <x:row r="152">
      <x:c r="A152" s="111" t="n">
        <x:f>'净值底稿'!A110</x:f>
        <x:v>43994</x:v>
      </x:c>
      <x:c r="B152" s="113" t="n">
        <x:f>'净值底稿'!F110</x:f>
        <x:v>1.1992584920200975</x:v>
      </x:c>
      <x:c r="C152" s="113" t="n">
        <x:f>'净值底稿'!O110</x:f>
        <x:v>1.0695508042456139</x:v>
      </x:c>
      <x:c r="D152" s="113" t="n">
        <x:f>'净值底稿'!P110</x:f>
        <x:v>1.4349</x:v>
      </x:c>
      <x:c r="E152" s="113" t="n">
        <x:f>'净值底稿'!Q110</x:f>
        <x:v>1.4297</x:v>
      </x:c>
      <x:c r="F152" s="114" t="n">
        <x:f>IFERROR(B152/B151-1,0)</x:f>
        <x:v>0.0023783977714042503</x:v>
      </x:c>
      <x:c r="G152" s="114" t="n">
        <x:f>IFERROR(C152/C151-1,0)</x:f>
        <x:v>0.0018259644522400365</x:v>
      </x:c>
      <x:c r="H152" s="114" t="n">
        <x:f>IFERROR(D152/D151-1,0)</x:f>
        <x:v>0.0015355622251691514</x:v>
      </x:c>
      <x:c r="I152" s="114" t="n">
        <x:f>IFERROR(E152/E151-1,0)</x:f>
        <x:v>-0.0016758606242580631</x:v>
      </x:c>
      <x:c r="J152" s="115" t="n">
        <x:f>Z151*(1+F152)</x:f>
        <x:v>0.1151388334776323</x:v>
      </x:c>
      <x:c r="K152" s="115" t="n">
        <x:f>AA151*(1+G152)</x:f>
        <x:v>0.10889778152698344</x:v>
      </x:c>
      <x:c r="L152" s="115" t="n">
        <x:f>AB151*(1+H152)</x:f>
        <x:v>0.7665606747106101</x:v>
      </x:c>
      <x:c r="M152" s="115" t="n">
        <x:f>AC151*(1+I152)</x:f>
        <x:v>0.057066261650487414</x:v>
      </x:c>
      <x:c r="N152" s="115" t="n">
        <x:f>SUM(J152:M152)</x:f>
        <x:v>1.047663551365713</x:v>
      </x:c>
      <x:c r="O152" s="116" t="n">
        <x:f>IFERROR((J152+K152)/N152,0)</x:f>
        <x:v>0.21384404822766442</x:v>
      </x:c>
      <x:c r="P152" s="50" t="b">
        <x:f>AND(MONTH(A152)=12,OR(A153="",YEAR(A152)&lt;&gt;YEAR(A153)))</x:f>
        <x:v>0</x:v>
      </x:c>
      <x:c r="Q152" s="50" t="b">
        <x:f>AND(MOD(MONTH(A152),3)=0,OR(A153="",MONTH(A152)&lt;&gt;MONTH(A153)))</x:f>
        <x:v>0</x:v>
      </x:c>
      <x:c r="R152" s="50" t="b">
        <x:f>OR(O152&gt;$E$7,O152&lt;$E$6)</x:f>
        <x:v>0</x:v>
      </x:c>
      <x:c r="S152" s="50" t="b">
        <x:f>AND(OR(P152,Q152,R152),A152-AH151&gt;$E$8)</x:f>
        <x:v>0</x:v>
      </x:c>
      <x:c r="T152" s="50" t="str">
        <x:f>IF(NOT(OR(P152,Q152,R152)),"不调",IF(NOT(S152),"间隔规则跳过",IF(P152,"年末+季度",IF(AND(Q152,R152),"季度+动态",IF(Q152,"季度","动态")))))</x:f>
        <x:v>不调</x:v>
      </x:c>
      <x:c r="U152" s="115" t="n">
        <x:f>IF(OR(T152="年末+季度",T152="季度+动态"),N152*$E$5/2,IF(T152="季度",(J152+K152)/2,IF(T152="动态",N152*$E$5*IF(J152+K152=0,0.5,J152/(J152+K152)),J152)))</x:f>
        <x:v>0.1151388334776323</x:v>
      </x:c>
      <x:c r="V152" s="115" t="n">
        <x:f>IF(OR(T152="年末+季度",T152="季度+动态"),N152*$E$5/2,IF(T152="季度",(J152+K152)/2,IF(T152="动态",N152*$E$5*IF(J152+K152=0,0.5,K152/(J152+K152)),K152)))</x:f>
        <x:v>0.10889778152698344</x:v>
      </x:c>
      <x:c r="W152" s="115" t="n">
        <x:f>IF(OR(T152="年末+季度",T152="季度+动态",T152="动态"),N152*(1-$E$5)*IF(L152+M152=0,$B$7/($B$7+$B$8),L152/(L152+M152)),L152)</x:f>
        <x:v>0.7665606747106101</x:v>
      </x:c>
      <x:c r="X152" s="115" t="n">
        <x:f>IF(OR(T152="年末+季度",T152="季度+动态",T152="动态"),N152*(1-$E$5)*IF(L152+M152=0,$B$8/($B$7+$B$8),M152/(L152+M152)),M152)</x:f>
        <x:v>0.057066261650487414</x:v>
      </x:c>
      <x:c r="Y152" s="115" t="n">
        <x:f>POWER(1-$H$5,(A152-A151)/$H$8)</x:f>
        <x:v>0.9999862671029998</x:v>
      </x:c>
      <x:c r="Z152" s="115" t="n">
        <x:f>U152*Y152</x:f>
        <x:v>0.11513725228789143</x:v>
      </x:c>
      <x:c r="AA152" s="115" t="n">
        <x:f>V152*Y152</x:f>
        <x:v>0.10889628604496618</x:v>
      </x:c>
      <x:c r="AB152" s="115" t="n">
        <x:f>W152*Y152</x:f>
        <x:v>0.7665501476118198</x:v>
      </x:c>
      <x:c r="AC152" s="115" t="n">
        <x:f>X152*Y152</x:f>
        <x:v>0.057065477965393976</x:v>
      </x:c>
      <x:c r="AD152" s="115" t="n">
        <x:f>SUM(Z152:AC152)</x:f>
        <x:v>1.0476491639100716</x:v>
      </x:c>
      <x:c r="AE152" s="115" t="n">
        <x:f>MAX(AE151,AD152)</x:f>
        <x:v>1.0564793244987765</x:v>
      </x:c>
      <x:c r="AF152" s="114" t="n">
        <x:f>AD152/AE152-1</x:f>
        <x:v>-0.008358100706697846</x:v>
      </x:c>
      <x:c r="AG152" s="114" t="n">
        <x:f>AD152/AD151-1</x:f>
        <x:v>0.0014690496465450398</x:v>
      </x:c>
      <x:c r="AH152" s="111" t="n">
        <x:f>IF(OR(T152="年末+季度",T152="季度+动态",T152="季度",T152="动态"),A152,AH151)</x:f>
        <x:v>43921</x:v>
      </x:c>
      <x:c r="AI152" s="117" t="n">
        <x:f>YEAR(A152)</x:f>
        <x:v>2020</x:v>
      </x:c>
      <x:c r="AJ152" s="117" t="n">
        <x:f>MONTH(A152)</x:f>
        <x:v>6</x:v>
      </x:c>
      <x:c r="AK152" s="50" t="n">
        <x:f>IF(MONTH(A152)&lt;&gt;MONTH(A153),1,0)</x:f>
        <x:v>0</x:v>
      </x:c>
      <x:c r="AL152" s="115" t="n">
        <x:f>IF(AK151,AD151,AL151)</x:f>
        <x:v>1.0430678911176334</x:v>
      </x:c>
      <x:c r="AM152" s="116" t="str">
        <x:f>IF(AK152,AD152/AL152-1,"")</x:f>
      </x:c>
      <x:c r="AN152" s="115" t="n">
        <x:f>IF(AI152&lt;&gt;AI151,AD152,MAX(AN151,AD152))</x:f>
        <x:v>1.0564793244987765</x:v>
      </x:c>
      <x:c r="AO152" s="116" t="n">
        <x:f>AD152/AN152-1</x:f>
        <x:v>-0.008358100706697846</x:v>
      </x:c>
      <x:c r="AP152" s="112" t="n">
        <x:f>IFERROR(SUM(Z152:AC152)/AD152,0)</x:f>
        <x:v>1</x:v>
      </x:c>
      <x:c r="AQ152" s="50" t="b">
        <x:f>AND(B152&gt;0,C152&gt;0,D152&gt;0,E152&gt;0)</x:f>
        <x:v>1</x:v>
      </x:c>
    </x:row>
    <x:row r="153">
      <x:c r="A153" s="111" t="n">
        <x:f>'净值底稿'!A111</x:f>
        <x:v>43997</x:v>
      </x:c>
      <x:c r="B153" s="113" t="n">
        <x:f>'净值底稿'!F111</x:f>
        <x:v>1.1837595312599376</x:v>
      </x:c>
      <x:c r="C153" s="113" t="n">
        <x:f>'净值底稿'!O111</x:f>
        <x:v>1.0677788316543741</x:v>
      </x:c>
      <x:c r="D153" s="113" t="n">
        <x:f>'净值底稿'!P111</x:f>
        <x:v>1.4366</x:v>
      </x:c>
      <x:c r="E153" s="113" t="n">
        <x:f>'净值底稿'!Q111</x:f>
        <x:v>1.4208</x:v>
      </x:c>
      <x:c r="F153" s="114" t="n">
        <x:f>IFERROR(B153/B152-1,0)</x:f>
        <x:v>-0.012923786542509808</x:v>
      </x:c>
      <x:c r="G153" s="114" t="n">
        <x:f>IFERROR(C153/C152-1,0)</x:f>
        <x:v>-0.0016567446672058894</x:v>
      </x:c>
      <x:c r="H153" s="114" t="n">
        <x:f>IFERROR(D153/D152-1,0)</x:f>
        <x:v>0.0011847515506306916</x:v>
      </x:c>
      <x:c r="I153" s="114" t="n">
        <x:f>IFERROR(E153/E152-1,0)</x:f>
        <x:v>-0.0062250821850737825</x:v>
      </x:c>
      <x:c r="J153" s="115" t="n">
        <x:f>Z152*(1+F153)</x:f>
        <x:v>0.11364924301623162</x:v>
      </x:c>
      <x:c r="K153" s="115" t="n">
        <x:f>AA152*(1+G153)</x:f>
        <x:v>0.10871587270378265</x:v>
      </x:c>
      <x:c r="L153" s="115" t="n">
        <x:f>AB152*(1+H153)</x:f>
        <x:v>0.7674583190878391</x:v>
      </x:c>
      <x:c r="M153" s="115" t="n">
        <x:f>AC152*(1+I153)</x:f>
        <x:v>0.05671024067512888</x:v>
      </x:c>
      <x:c r="N153" s="115" t="n">
        <x:f>SUM(J153:M153)</x:f>
        <x:v>1.0465336754829824</x:v>
      </x:c>
      <x:c r="O153" s="116" t="n">
        <x:f>IFERROR((J153+K153)/N153,0)</x:f>
        <x:v>0.2124777452740747</x:v>
      </x:c>
      <x:c r="P153" s="50" t="b">
        <x:f>AND(MONTH(A153)=12,OR(A154="",YEAR(A153)&lt;&gt;YEAR(A154)))</x:f>
        <x:v>0</x:v>
      </x:c>
      <x:c r="Q153" s="50" t="b">
        <x:f>AND(MOD(MONTH(A153),3)=0,OR(A154="",MONTH(A153)&lt;&gt;MONTH(A154)))</x:f>
        <x:v>0</x:v>
      </x:c>
      <x:c r="R153" s="50" t="b">
        <x:f>OR(O153&gt;$E$7,O153&lt;$E$6)</x:f>
        <x:v>0</x:v>
      </x:c>
      <x:c r="S153" s="50" t="b">
        <x:f>AND(OR(P153,Q153,R153),A153-AH152&gt;$E$8)</x:f>
        <x:v>0</x:v>
      </x:c>
      <x:c r="T153" s="50" t="str">
        <x:f>IF(NOT(OR(P153,Q153,R153)),"不调",IF(NOT(S153),"间隔规则跳过",IF(P153,"年末+季度",IF(AND(Q153,R153),"季度+动态",IF(Q153,"季度","动态")))))</x:f>
        <x:v>不调</x:v>
      </x:c>
      <x:c r="U153" s="115" t="n">
        <x:f>IF(OR(T153="年末+季度",T153="季度+动态"),N153*$E$5/2,IF(T153="季度",(J153+K153)/2,IF(T153="动态",N153*$E$5*IF(J153+K153=0,0.5,J153/(J153+K153)),J153)))</x:f>
        <x:v>0.11364924301623162</x:v>
      </x:c>
      <x:c r="V153" s="115" t="n">
        <x:f>IF(OR(T153="年末+季度",T153="季度+动态"),N153*$E$5/2,IF(T153="季度",(J153+K153)/2,IF(T153="动态",N153*$E$5*IF(J153+K153=0,0.5,K153/(J153+K153)),K153)))</x:f>
        <x:v>0.10871587270378265</x:v>
      </x:c>
      <x:c r="W153" s="115" t="n">
        <x:f>IF(OR(T153="年末+季度",T153="季度+动态",T153="动态"),N153*(1-$E$5)*IF(L153+M153=0,$B$7/($B$7+$B$8),L153/(L153+M153)),L153)</x:f>
        <x:v>0.7674583190878391</x:v>
      </x:c>
      <x:c r="X153" s="115" t="n">
        <x:f>IF(OR(T153="年末+季度",T153="季度+动态",T153="动态"),N153*(1-$E$5)*IF(L153+M153=0,$B$8/($B$7+$B$8),M153/(L153+M153)),M153)</x:f>
        <x:v>0.05671024067512888</x:v>
      </x:c>
      <x:c r="Y153" s="115" t="n">
        <x:f>POWER(1-$H$5,(A153-A152)/$H$8)</x:f>
        <x:v>0.9999588018747739</x:v>
      </x:c>
      <x:c r="Z153" s="115" t="n">
        <x:f>U153*Y153</x:f>
        <x:v>0.113644560880486</x:v>
      </x:c>
      <x:c r="AA153" s="115" t="n">
        <x:f>V153*Y153</x:f>
        <x:v>0.10871139381364493</x:v>
      </x:c>
      <x:c r="AB153" s="115" t="n">
        <x:f>W153*Y153</x:f>
        <x:v>0.7674267012439036</x:v>
      </x:c>
      <x:c r="AC153" s="115" t="n">
        <x:f>X153*Y153</x:f>
        <x:v>0.056707904319531946</x:v>
      </x:c>
      <x:c r="AD153" s="115" t="n">
        <x:f>SUM(Z153:AC153)</x:f>
        <x:v>1.0464905602575665</x:v>
      </x:c>
      <x:c r="AE153" s="115" t="n">
        <x:f>MAX(AE152,AD153)</x:f>
        <x:v>1.0564793244987765</x:v>
      </x:c>
      <x:c r="AF153" s="114" t="n">
        <x:f>AD153/AE153-1</x:f>
        <x:v>-0.00945476547394708</x:v>
      </x:c>
      <x:c r="AG153" s="114" t="n">
        <x:f>AD153/AD152-1</x:f>
        <x:v>-0.0011059080581717895</x:v>
      </x:c>
      <x:c r="AH153" s="111" t="n">
        <x:f>IF(OR(T153="年末+季度",T153="季度+动态",T153="季度",T153="动态"),A153,AH152)</x:f>
        <x:v>43921</x:v>
      </x:c>
      <x:c r="AI153" s="117" t="n">
        <x:f>YEAR(A153)</x:f>
        <x:v>2020</x:v>
      </x:c>
      <x:c r="AJ153" s="117" t="n">
        <x:f>MONTH(A153)</x:f>
        <x:v>6</x:v>
      </x:c>
      <x:c r="AK153" s="50" t="n">
        <x:f>IF(MONTH(A153)&lt;&gt;MONTH(A154),1,0)</x:f>
        <x:v>0</x:v>
      </x:c>
      <x:c r="AL153" s="115" t="n">
        <x:f>IF(AK152,AD152,AL152)</x:f>
        <x:v>1.0430678911176334</x:v>
      </x:c>
      <x:c r="AM153" s="116" t="str">
        <x:f>IF(AK153,AD153/AL153-1,"")</x:f>
      </x:c>
      <x:c r="AN153" s="115" t="n">
        <x:f>IF(AI153&lt;&gt;AI152,AD153,MAX(AN152,AD153))</x:f>
        <x:v>1.0564793244987765</x:v>
      </x:c>
      <x:c r="AO153" s="116" t="n">
        <x:f>AD153/AN153-1</x:f>
        <x:v>-0.00945476547394708</x:v>
      </x:c>
      <x:c r="AP153" s="112" t="n">
        <x:f>IFERROR(SUM(Z153:AC153)/AD153,0)</x:f>
        <x:v>1</x:v>
      </x:c>
      <x:c r="AQ153" s="50" t="b">
        <x:f>AND(B153&gt;0,C153&gt;0,D153&gt;0,E153&gt;0)</x:f>
        <x:v>1</x:v>
      </x:c>
    </x:row>
    <x:row r="154">
      <x:c r="A154" s="111" t="n">
        <x:f>'净值底稿'!A112</x:f>
        <x:v>43998</x:v>
      </x:c>
      <x:c r="B154" s="113" t="n">
        <x:f>'净值底稿'!F112</x:f>
        <x:v>1.2101252582913151</x:v>
      </x:c>
      <x:c r="C154" s="113" t="n">
        <x:f>'净值底稿'!O112</x:f>
        <x:v>1.0874249500197382</x:v>
      </x:c>
      <x:c r="D154" s="113" t="n">
        <x:f>'净值底稿'!P112</x:f>
        <x:v>1.435</x:v>
      </x:c>
      <x:c r="E154" s="113" t="n">
        <x:f>'净值底稿'!Q112</x:f>
        <x:v>1.4238</x:v>
      </x:c>
      <x:c r="F154" s="114" t="n">
        <x:f>IFERROR(B154/B153-1,0)</x:f>
        <x:v>0.02227287412276646</x:v>
      </x:c>
      <x:c r="G154" s="114" t="n">
        <x:f>IFERROR(C154/C153-1,0)</x:f>
        <x:v>0.018399052109812963</x:v>
      </x:c>
      <x:c r="H154" s="114" t="n">
        <x:f>IFERROR(D154/D153-1,0)</x:f>
        <x:v>-0.0011137407768342378</x:v>
      </x:c>
      <x:c r="I154" s="114" t="n">
        <x:f>IFERROR(E154/E153-1,0)</x:f>
        <x:v>0.0021114864864864025</x:v>
      </x:c>
      <x:c r="J154" s="115" t="n">
        <x:f>Z153*(1+F154)</x:f>
        <x:v>0.11617575187971413</x:v>
      </x:c>
      <x:c r="K154" s="115" t="n">
        <x:f>AA153*(1+G154)</x:f>
        <x:v>0.11071158041335258</x:v>
      </x:c>
      <x:c r="L154" s="115" t="n">
        <x:f>AB153*(1+H154)</x:f>
        <x:v>0.7665719868334968</x:v>
      </x:c>
      <x:c r="M154" s="115" t="n">
        <x:f>AC153*(1+I154)</x:f>
        <x:v>0.0568276422931796</x:v>
      </x:c>
      <x:c r="N154" s="115" t="n">
        <x:f>SUM(J154:M154)</x:f>
        <x:v>1.0502869614197432</x:v>
      </x:c>
      <x:c r="O154" s="116" t="n">
        <x:f>IFERROR((J154+K154)/N154,0)</x:f>
        <x:v>0.2160241349529541</x:v>
      </x:c>
      <x:c r="P154" s="50" t="b">
        <x:f>AND(MONTH(A154)=12,OR(A155="",YEAR(A154)&lt;&gt;YEAR(A155)))</x:f>
        <x:v>0</x:v>
      </x:c>
      <x:c r="Q154" s="50" t="b">
        <x:f>AND(MOD(MONTH(A154),3)=0,OR(A155="",MONTH(A154)&lt;&gt;MONTH(A155)))</x:f>
        <x:v>0</x:v>
      </x:c>
      <x:c r="R154" s="50" t="b">
        <x:f>OR(O154&gt;$E$7,O154&lt;$E$6)</x:f>
        <x:v>0</x:v>
      </x:c>
      <x:c r="S154" s="50" t="b">
        <x:f>AND(OR(P154,Q154,R154),A154-AH153&gt;$E$8)</x:f>
        <x:v>0</x:v>
      </x:c>
      <x:c r="T154" s="50" t="str">
        <x:f>IF(NOT(OR(P154,Q154,R154)),"不调",IF(NOT(S154),"间隔规则跳过",IF(P154,"年末+季度",IF(AND(Q154,R154),"季度+动态",IF(Q154,"季度","动态")))))</x:f>
        <x:v>不调</x:v>
      </x:c>
      <x:c r="U154" s="115" t="n">
        <x:f>IF(OR(T154="年末+季度",T154="季度+动态"),N154*$E$5/2,IF(T154="季度",(J154+K154)/2,IF(T154="动态",N154*$E$5*IF(J154+K154=0,0.5,J154/(J154+K154)),J154)))</x:f>
        <x:v>0.11617575187971413</x:v>
      </x:c>
      <x:c r="V154" s="115" t="n">
        <x:f>IF(OR(T154="年末+季度",T154="季度+动态"),N154*$E$5/2,IF(T154="季度",(J154+K154)/2,IF(T154="动态",N154*$E$5*IF(J154+K154=0,0.5,K154/(J154+K154)),K154)))</x:f>
        <x:v>0.11071158041335258</x:v>
      </x:c>
      <x:c r="W154" s="115" t="n">
        <x:f>IF(OR(T154="年末+季度",T154="季度+动态",T154="动态"),N154*(1-$E$5)*IF(L154+M154=0,$B$7/($B$7+$B$8),L154/(L154+M154)),L154)</x:f>
        <x:v>0.7665719868334968</x:v>
      </x:c>
      <x:c r="X154" s="115" t="n">
        <x:f>IF(OR(T154="年末+季度",T154="季度+动态",T154="动态"),N154*(1-$E$5)*IF(L154+M154=0,$B$8/($B$7+$B$8),M154/(L154+M154)),M154)</x:f>
        <x:v>0.0568276422931796</x:v>
      </x:c>
      <x:c r="Y154" s="115" t="n">
        <x:f>POWER(1-$H$5,(A154-A153)/$H$8)</x:f>
        <x:v>0.9999862671029998</x:v>
      </x:c>
      <x:c r="Z154" s="115" t="n">
        <x:f>U154*Y154</x:f>
        <x:v>0.11617415645007964</x:v>
      </x:c>
      <x:c r="AA154" s="115" t="n">
        <x:f>V154*Y154</x:f>
        <x:v>0.11071006002262203</x:v>
      </x:c>
      <x:c r="AB154" s="115" t="n">
        <x:f>W154*Y154</x:f>
        <x:v>0.7665614595793584</x:v>
      </x:c>
      <x:c r="AC154" s="115" t="n">
        <x:f>X154*Y154</x:f>
        <x:v>0.05682686188502122</x:v>
      </x:c>
      <x:c r="AD154" s="115" t="n">
        <x:f>SUM(Z154:AC154)</x:f>
        <x:v>1.0502725379370812</x:v>
      </x:c>
      <x:c r="AE154" s="115" t="n">
        <x:f>MAX(AE153,AD154)</x:f>
        <x:v>1.0564793244987765</x:v>
      </x:c>
      <x:c r="AF154" s="114" t="n">
        <x:f>AD154/AE154-1</x:f>
        <x:v>-0.005874972105715304</x:v>
      </x:c>
      <x:c r="AG154" s="114" t="n">
        <x:f>AD154/AD153-1</x:f>
        <x:v>0.0036139625364455252</x:v>
      </x:c>
      <x:c r="AH154" s="111" t="n">
        <x:f>IF(OR(T154="年末+季度",T154="季度+动态",T154="季度",T154="动态"),A154,AH153)</x:f>
        <x:v>43921</x:v>
      </x:c>
      <x:c r="AI154" s="117" t="n">
        <x:f>YEAR(A154)</x:f>
        <x:v>2020</x:v>
      </x:c>
      <x:c r="AJ154" s="117" t="n">
        <x:f>MONTH(A154)</x:f>
        <x:v>6</x:v>
      </x:c>
      <x:c r="AK154" s="50" t="n">
        <x:f>IF(MONTH(A154)&lt;&gt;MONTH(A155),1,0)</x:f>
        <x:v>0</x:v>
      </x:c>
      <x:c r="AL154" s="115" t="n">
        <x:f>IF(AK153,AD153,AL153)</x:f>
        <x:v>1.0430678911176334</x:v>
      </x:c>
      <x:c r="AM154" s="116" t="str">
        <x:f>IF(AK154,AD154/AL154-1,"")</x:f>
      </x:c>
      <x:c r="AN154" s="115" t="n">
        <x:f>IF(AI154&lt;&gt;AI153,AD154,MAX(AN153,AD154))</x:f>
        <x:v>1.0564793244987765</x:v>
      </x:c>
      <x:c r="AO154" s="116" t="n">
        <x:f>AD154/AN154-1</x:f>
        <x:v>-0.005874972105715304</x:v>
      </x:c>
      <x:c r="AP154" s="112" t="n">
        <x:f>IFERROR(SUM(Z154:AC154)/AD154,0)</x:f>
        <x:v>1</x:v>
      </x:c>
      <x:c r="AQ154" s="50" t="b">
        <x:f>AND(B154&gt;0,C154&gt;0,D154&gt;0,E154&gt;0)</x:f>
        <x:v>1</x:v>
      </x:c>
    </x:row>
    <x:row r="155">
      <x:c r="A155" s="111" t="n">
        <x:f>'净值底稿'!A113</x:f>
        <x:v>43999</x:v>
      </x:c>
      <x:c r="B155" s="113" t="n">
        <x:f>'净值底稿'!F113</x:f>
        <x:v>1.2121928864366476</x:v>
      </x:c>
      <x:c r="C155" s="113" t="n">
        <x:f>'净值底稿'!O113</x:f>
        <x:v>1.0921225270732642</x:v>
      </x:c>
      <x:c r="D155" s="113" t="n">
        <x:f>'净值底稿'!P113</x:f>
        <x:v>1.4334</x:v>
      </x:c>
      <x:c r="E155" s="113" t="n">
        <x:f>'净值底稿'!Q113</x:f>
        <x:v>1.4271</x:v>
      </x:c>
      <x:c r="F155" s="114" t="n">
        <x:f>IFERROR(B155/B154-1,0)</x:f>
        <x:v>0.0017086067174996167</x:v>
      </x:c>
      <x:c r="G155" s="114" t="n">
        <x:f>IFERROR(C155/C154-1,0)</x:f>
        <x:v>0.004319909207013195</x:v>
      </x:c>
      <x:c r="H155" s="114" t="n">
        <x:f>IFERROR(D155/D154-1,0)</x:f>
        <x:v>-0.0011149825783972611</x:v>
      </x:c>
      <x:c r="I155" s="114" t="n">
        <x:f>IFERROR(E155/E154-1,0)</x:f>
        <x:v>0.0023177412557944255</x:v>
      </x:c>
      <x:c r="J155" s="115" t="n">
        <x:f>Z154*(1+F155)</x:f>
        <x:v>0.1163726523941901</x:v>
      </x:c>
      <x:c r="K155" s="115" t="n">
        <x:f>AA154*(1+G155)</x:f>
        <x:v>0.11118831743022274</x:v>
      </x:c>
      <x:c r="L155" s="115" t="n">
        <x:f>AB154*(1+H155)</x:f>
        <x:v>0.7657067569066567</x:v>
      </x:c>
      <x:c r="M155" s="115" t="n">
        <x:f>AC154*(1+I155)</x:f>
        <x:v>0.056958571847249465</x:v>
      </x:c>
      <x:c r="N155" s="115" t="n">
        <x:f>SUM(J155:M155)</x:f>
        <x:v>1.050226298578319</x:v>
      </x:c>
      <x:c r="O155" s="116" t="n">
        <x:f>IFERROR((J155+K155)/N155,0)</x:f>
        <x:v>0.2166780341841181</x:v>
      </x:c>
      <x:c r="P155" s="50" t="b">
        <x:f>AND(MONTH(A155)=12,OR(A156="",YEAR(A155)&lt;&gt;YEAR(A156)))</x:f>
        <x:v>0</x:v>
      </x:c>
      <x:c r="Q155" s="50" t="b">
        <x:f>AND(MOD(MONTH(A155),3)=0,OR(A156="",MONTH(A155)&lt;&gt;MONTH(A156)))</x:f>
        <x:v>0</x:v>
      </x:c>
      <x:c r="R155" s="50" t="b">
        <x:f>OR(O155&gt;$E$7,O155&lt;$E$6)</x:f>
        <x:v>0</x:v>
      </x:c>
      <x:c r="S155" s="50" t="b">
        <x:f>AND(OR(P155,Q155,R155),A155-AH154&gt;$E$8)</x:f>
        <x:v>0</x:v>
      </x:c>
      <x:c r="T155" s="50" t="str">
        <x:f>IF(NOT(OR(P155,Q155,R155)),"不调",IF(NOT(S155),"间隔规则跳过",IF(P155,"年末+季度",IF(AND(Q155,R155),"季度+动态",IF(Q155,"季度","动态")))))</x:f>
        <x:v>不调</x:v>
      </x:c>
      <x:c r="U155" s="115" t="n">
        <x:f>IF(OR(T155="年末+季度",T155="季度+动态"),N155*$E$5/2,IF(T155="季度",(J155+K155)/2,IF(T155="动态",N155*$E$5*IF(J155+K155=0,0.5,J155/(J155+K155)),J155)))</x:f>
        <x:v>0.1163726523941901</x:v>
      </x:c>
      <x:c r="V155" s="115" t="n">
        <x:f>IF(OR(T155="年末+季度",T155="季度+动态"),N155*$E$5/2,IF(T155="季度",(J155+K155)/2,IF(T155="动态",N155*$E$5*IF(J155+K155=0,0.5,K155/(J155+K155)),K155)))</x:f>
        <x:v>0.11118831743022274</x:v>
      </x:c>
      <x:c r="W155" s="115" t="n">
        <x:f>IF(OR(T155="年末+季度",T155="季度+动态",T155="动态"),N155*(1-$E$5)*IF(L155+M155=0,$B$7/($B$7+$B$8),L155/(L155+M155)),L155)</x:f>
        <x:v>0.7657067569066567</x:v>
      </x:c>
      <x:c r="X155" s="115" t="n">
        <x:f>IF(OR(T155="年末+季度",T155="季度+动态",T155="动态"),N155*(1-$E$5)*IF(L155+M155=0,$B$8/($B$7+$B$8),M155/(L155+M155)),M155)</x:f>
        <x:v>0.056958571847249465</x:v>
      </x:c>
      <x:c r="Y155" s="115" t="n">
        <x:f>POWER(1-$H$5,(A155-A154)/$H$8)</x:f>
        <x:v>0.9999862671029998</x:v>
      </x:c>
      <x:c r="Z155" s="115" t="n">
        <x:f>U155*Y155</x:f>
        <x:v>0.11637105426054113</x:v>
      </x:c>
      <x:c r="AA155" s="115" t="n">
        <x:f>V155*Y155</x:f>
        <x:v>0.11118679049251184</x:v>
      </x:c>
      <x:c r="AB155" s="115" t="n">
        <x:f>W155*Y155</x:f>
        <x:v>0.7656962415346317</x:v>
      </x:c>
      <x:c r="AC155" s="115" t="n">
        <x:f>X155*Y155</x:f>
        <x:v>0.05695778964104901</x:v>
      </x:c>
      <x:c r="AD155" s="115" t="n">
        <x:f>SUM(Z155:AC155)</x:f>
        <x:v>1.0502118759287336</x:v>
      </x:c>
      <x:c r="AE155" s="115" t="n">
        <x:f>MAX(AE154,AD155)</x:f>
        <x:v>1.0564793244987765</x:v>
      </x:c>
      <x:c r="AF155" s="114" t="n">
        <x:f>AD155/AE155-1</x:f>
        <x:v>-0.0059323911265526386</x:v>
      </x:c>
      <x:c r="AG155" s="114" t="n">
        <x:f>AD155/AD154-1</x:f>
        <x:v>-0.000057758349529701825</x:v>
      </x:c>
      <x:c r="AH155" s="111" t="n">
        <x:f>IF(OR(T155="年末+季度",T155="季度+动态",T155="季度",T155="动态"),A155,AH154)</x:f>
        <x:v>43921</x:v>
      </x:c>
      <x:c r="AI155" s="117" t="n">
        <x:f>YEAR(A155)</x:f>
        <x:v>2020</x:v>
      </x:c>
      <x:c r="AJ155" s="117" t="n">
        <x:f>MONTH(A155)</x:f>
        <x:v>6</x:v>
      </x:c>
      <x:c r="AK155" s="50" t="n">
        <x:f>IF(MONTH(A155)&lt;&gt;MONTH(A156),1,0)</x:f>
        <x:v>0</x:v>
      </x:c>
      <x:c r="AL155" s="115" t="n">
        <x:f>IF(AK154,AD154,AL154)</x:f>
        <x:v>1.0430678911176334</x:v>
      </x:c>
      <x:c r="AM155" s="116" t="str">
        <x:f>IF(AK155,AD155/AL155-1,"")</x:f>
      </x:c>
      <x:c r="AN155" s="115" t="n">
        <x:f>IF(AI155&lt;&gt;AI154,AD155,MAX(AN154,AD155))</x:f>
        <x:v>1.0564793244987765</x:v>
      </x:c>
      <x:c r="AO155" s="116" t="n">
        <x:f>AD155/AN155-1</x:f>
        <x:v>-0.0059323911265526386</x:v>
      </x:c>
      <x:c r="AP155" s="112" t="n">
        <x:f>IFERROR(SUM(Z155:AC155)/AD155,0)</x:f>
        <x:v>1</x:v>
      </x:c>
      <x:c r="AQ155" s="50" t="b">
        <x:f>AND(B155&gt;0,C155&gt;0,D155&gt;0,E155&gt;0)</x:f>
        <x:v>1</x:v>
      </x:c>
    </x:row>
    <x:row r="156">
      <x:c r="A156" s="111" t="n">
        <x:f>'净值底稿'!A114</x:f>
        <x:v>44000</x:v>
      </x:c>
      <x:c r="B156" s="113" t="n">
        <x:f>'净值底稿'!F114</x:f>
        <x:v>1.2353314856799</x:v>
      </x:c>
      <x:c r="C156" s="113" t="n">
        <x:f>'净值底稿'!O114</x:f>
        <x:v>1.090265205370134</x:v>
      </x:c>
      <x:c r="D156" s="113" t="n">
        <x:f>'净值底稿'!P114</x:f>
        <x:v>1.4341</x:v>
      </x:c>
      <x:c r="E156" s="113" t="n">
        <x:f>'净值底稿'!Q114</x:f>
        <x:v>1.4249</x:v>
      </x:c>
      <x:c r="F156" s="114" t="n">
        <x:f>IFERROR(B156/B155-1,0)</x:f>
        <x:v>0.019088215664480934</x:v>
      </x:c>
      <x:c r="G156" s="114" t="n">
        <x:f>IFERROR(C156/C155-1,0)</x:f>
        <x:v>-0.0017006532299150834</x:v>
      </x:c>
      <x:c r="H156" s="114" t="n">
        <x:f>IFERROR(D156/D155-1,0)</x:f>
        <x:v>0.0004883493790985849</x:v>
      </x:c>
      <x:c r="I156" s="114" t="n">
        <x:f>IFERROR(E156/E155-1,0)</x:f>
        <x:v>-0.001541587835470537</x:v>
      </x:c>
      <x:c r="J156" s="115" t="n">
        <x:f>Z155*(1+F156)</x:f>
        <x:v>0.11859237004136935</x:v>
      </x:c>
      <x:c r="K156" s="115" t="n">
        <x:f>AA155*(1+G156)</x:f>
        <x:v>0.11099770031813687</x:v>
      </x:c>
      <x:c r="L156" s="115" t="n">
        <x:f>AB155*(1+H156)</x:f>
        <x:v>0.7660701688187632</x:v>
      </x:c>
      <x:c r="M156" s="115" t="n">
        <x:f>AC155*(1+I156)</x:f>
        <x:v>0.056869984205403075</x:v>
      </x:c>
      <x:c r="N156" s="115" t="n">
        <x:f>SUM(J156:M156)</x:f>
        <x:v>1.0525302233836724</x:v>
      </x:c>
      <x:c r="O156" s="116" t="n">
        <x:f>IFERROR((J156+K156)/N156,0)</x:f>
        <x:v>0.21813157024738014</x:v>
      </x:c>
      <x:c r="P156" s="50" t="b">
        <x:f>AND(MONTH(A156)=12,OR(A157="",YEAR(A156)&lt;&gt;YEAR(A157)))</x:f>
        <x:v>0</x:v>
      </x:c>
      <x:c r="Q156" s="50" t="b">
        <x:f>AND(MOD(MONTH(A156),3)=0,OR(A157="",MONTH(A156)&lt;&gt;MONTH(A157)))</x:f>
        <x:v>0</x:v>
      </x:c>
      <x:c r="R156" s="50" t="b">
        <x:f>OR(O156&gt;$E$7,O156&lt;$E$6)</x:f>
        <x:v>0</x:v>
      </x:c>
      <x:c r="S156" s="50" t="b">
        <x:f>AND(OR(P156,Q156,R156),A156-AH155&gt;$E$8)</x:f>
        <x:v>0</x:v>
      </x:c>
      <x:c r="T156" s="50" t="str">
        <x:f>IF(NOT(OR(P156,Q156,R156)),"不调",IF(NOT(S156),"间隔规则跳过",IF(P156,"年末+季度",IF(AND(Q156,R156),"季度+动态",IF(Q156,"季度","动态")))))</x:f>
        <x:v>不调</x:v>
      </x:c>
      <x:c r="U156" s="115" t="n">
        <x:f>IF(OR(T156="年末+季度",T156="季度+动态"),N156*$E$5/2,IF(T156="季度",(J156+K156)/2,IF(T156="动态",N156*$E$5*IF(J156+K156=0,0.5,J156/(J156+K156)),J156)))</x:f>
        <x:v>0.11859237004136935</x:v>
      </x:c>
      <x:c r="V156" s="115" t="n">
        <x:f>IF(OR(T156="年末+季度",T156="季度+动态"),N156*$E$5/2,IF(T156="季度",(J156+K156)/2,IF(T156="动态",N156*$E$5*IF(J156+K156=0,0.5,K156/(J156+K156)),K156)))</x:f>
        <x:v>0.11099770031813687</x:v>
      </x:c>
      <x:c r="W156" s="115" t="n">
        <x:f>IF(OR(T156="年末+季度",T156="季度+动态",T156="动态"),N156*(1-$E$5)*IF(L156+M156=0,$B$7/($B$7+$B$8),L156/(L156+M156)),L156)</x:f>
        <x:v>0.7660701688187632</x:v>
      </x:c>
      <x:c r="X156" s="115" t="n">
        <x:f>IF(OR(T156="年末+季度",T156="季度+动态",T156="动态"),N156*(1-$E$5)*IF(L156+M156=0,$B$8/($B$7+$B$8),M156/(L156+M156)),M156)</x:f>
        <x:v>0.056869984205403075</x:v>
      </x:c>
      <x:c r="Y156" s="115" t="n">
        <x:f>POWER(1-$H$5,(A156-A155)/$H$8)</x:f>
        <x:v>0.9999862671029998</x:v>
      </x:c>
      <x:c r="Z156" s="115" t="n">
        <x:f>U156*Y156</x:f>
        <x:v>0.11859074142456656</x:v>
      </x:c>
      <x:c r="AA156" s="115" t="n">
        <x:f>V156*Y156</x:f>
        <x:v>0.11099617599815113</x:v>
      </x:c>
      <x:c r="AB156" s="115" t="n">
        <x:f>W156*Y156</x:f>
        <x:v>0.7660596484560399</x:v>
      </x:c>
      <x:c r="AC156" s="115" t="n">
        <x:f>X156*Y156</x:f>
        <x:v>0.05686920321576758</x:v>
      </x:c>
      <x:c r="AD156" s="115" t="n">
        <x:f>SUM(Z156:AC156)</x:f>
        <x:v>1.0525157690945253</x:v>
      </x:c>
      <x:c r="AE156" s="115" t="n">
        <x:f>MAX(AE155,AD156)</x:f>
        <x:v>1.0564793244987765</x:v>
      </x:c>
      <x:c r="AF156" s="114" t="n">
        <x:f>AD156/AE156-1</x:f>
        <x:v>-0.003751663958148521</x:v>
      </x:c>
      <x:c r="AG156" s="114" t="n">
        <x:f>AD156/AD155-1</x:f>
        <x:v>0.0021937412998251915</x:v>
      </x:c>
      <x:c r="AH156" s="111" t="n">
        <x:f>IF(OR(T156="年末+季度",T156="季度+动态",T156="季度",T156="动态"),A156,AH155)</x:f>
        <x:v>43921</x:v>
      </x:c>
      <x:c r="AI156" s="117" t="n">
        <x:f>YEAR(A156)</x:f>
        <x:v>2020</x:v>
      </x:c>
      <x:c r="AJ156" s="117" t="n">
        <x:f>MONTH(A156)</x:f>
        <x:v>6</x:v>
      </x:c>
      <x:c r="AK156" s="50" t="n">
        <x:f>IF(MONTH(A156)&lt;&gt;MONTH(A157),1,0)</x:f>
        <x:v>0</x:v>
      </x:c>
      <x:c r="AL156" s="115" t="n">
        <x:f>IF(AK155,AD155,AL155)</x:f>
        <x:v>1.0430678911176334</x:v>
      </x:c>
      <x:c r="AM156" s="116" t="str">
        <x:f>IF(AK156,AD156/AL156-1,"")</x:f>
      </x:c>
      <x:c r="AN156" s="115" t="n">
        <x:f>IF(AI156&lt;&gt;AI155,AD156,MAX(AN155,AD156))</x:f>
        <x:v>1.0564793244987765</x:v>
      </x:c>
      <x:c r="AO156" s="116" t="n">
        <x:f>AD156/AN156-1</x:f>
        <x:v>-0.003751663958148521</x:v>
      </x:c>
      <x:c r="AP156" s="112" t="n">
        <x:f>IFERROR(SUM(Z156:AC156)/AD156,0)</x:f>
        <x:v>1</x:v>
      </x:c>
      <x:c r="AQ156" s="50" t="b">
        <x:f>AND(B156&gt;0,C156&gt;0,D156&gt;0,E156&gt;0)</x:f>
        <x:v>1</x:v>
      </x:c>
    </x:row>
    <x:row r="157">
      <x:c r="A157" s="111" t="n">
        <x:f>'净值底稿'!A115</x:f>
        <x:v>44001</x:v>
      </x:c>
      <x:c r="B157" s="113" t="n">
        <x:f>'净值底稿'!F115</x:f>
        <x:v>1.25122046487477</x:v>
      </x:c>
      <x:c r="C157" s="113" t="n">
        <x:f>'净值底稿'!O115</x:f>
        <x:v>1.1002793616689575</x:v>
      </x:c>
      <x:c r="D157" s="113" t="n">
        <x:f>'净值底稿'!P115</x:f>
        <x:v>1.4332</x:v>
      </x:c>
      <x:c r="E157" s="113" t="n">
        <x:f>'净值底稿'!Q115</x:f>
        <x:v>1.4277</x:v>
      </x:c>
      <x:c r="F157" s="114" t="n">
        <x:f>IFERROR(B157/B156-1,0)</x:f>
        <x:v>0.01286211788419278</x:v>
      </x:c>
      <x:c r="G157" s="114" t="n">
        <x:f>IFERROR(C157/C156-1,0)</x:f>
        <x:v>0.009185064559978917</x:v>
      </x:c>
      <x:c r="H157" s="114" t="n">
        <x:f>IFERROR(D157/D156-1,0)</x:f>
        <x:v>-0.000627571299072538</x:v>
      </x:c>
      <x:c r="I157" s="114" t="n">
        <x:f>IFERROR(E157/E156-1,0)</x:f>
        <x:v>0.0019650501789598707</x:v>
      </x:c>
      <x:c r="J157" s="115" t="n">
        <x:f>Z156*(1+F157)</x:f>
        <x:v>0.12011606952074316</x:v>
      </x:c>
      <x:c r="K157" s="115" t="n">
        <x:f>AA156*(1+G157)</x:f>
        <x:v>0.11201568304060494</x:v>
      </x:c>
      <x:c r="L157" s="115" t="n">
        <x:f>AB156*(1+H157)</x:f>
        <x:v>0.7655788914072913</x:v>
      </x:c>
      <x:c r="M157" s="115" t="n">
        <x:f>AC156*(1+I157)</x:f>
        <x:v>0.056980954053724026</x:v>
      </x:c>
      <x:c r="N157" s="115" t="n">
        <x:f>SUM(J157:M157)</x:f>
        <x:v>1.0546915980223635</x:v>
      </x:c>
      <x:c r="O157" s="116" t="n">
        <x:f>IFERROR((J157+K157)/N157,0)</x:f>
        <x:v>0.22009443613338242</x:v>
      </x:c>
      <x:c r="P157" s="50" t="b">
        <x:f>AND(MONTH(A157)=12,OR(A158="",YEAR(A157)&lt;&gt;YEAR(A158)))</x:f>
        <x:v>0</x:v>
      </x:c>
      <x:c r="Q157" s="50" t="b">
        <x:f>AND(MOD(MONTH(A157),3)=0,OR(A158="",MONTH(A157)&lt;&gt;MONTH(A158)))</x:f>
        <x:v>0</x:v>
      </x:c>
      <x:c r="R157" s="50" t="b">
        <x:f>OR(O157&gt;$E$7,O157&lt;$E$6)</x:f>
        <x:v>0</x:v>
      </x:c>
      <x:c r="S157" s="50" t="b">
        <x:f>AND(OR(P157,Q157,R157),A157-AH156&gt;$E$8)</x:f>
        <x:v>0</x:v>
      </x:c>
      <x:c r="T157" s="50" t="str">
        <x:f>IF(NOT(OR(P157,Q157,R157)),"不调",IF(NOT(S157),"间隔规则跳过",IF(P157,"年末+季度",IF(AND(Q157,R157),"季度+动态",IF(Q157,"季度","动态")))))</x:f>
        <x:v>不调</x:v>
      </x:c>
      <x:c r="U157" s="115" t="n">
        <x:f>IF(OR(T157="年末+季度",T157="季度+动态"),N157*$E$5/2,IF(T157="季度",(J157+K157)/2,IF(T157="动态",N157*$E$5*IF(J157+K157=0,0.5,J157/(J157+K157)),J157)))</x:f>
        <x:v>0.12011606952074316</x:v>
      </x:c>
      <x:c r="V157" s="115" t="n">
        <x:f>IF(OR(T157="年末+季度",T157="季度+动态"),N157*$E$5/2,IF(T157="季度",(J157+K157)/2,IF(T157="动态",N157*$E$5*IF(J157+K157=0,0.5,K157/(J157+K157)),K157)))</x:f>
        <x:v>0.11201568304060494</x:v>
      </x:c>
      <x:c r="W157" s="115" t="n">
        <x:f>IF(OR(T157="年末+季度",T157="季度+动态",T157="动态"),N157*(1-$E$5)*IF(L157+M157=0,$B$7/($B$7+$B$8),L157/(L157+M157)),L157)</x:f>
        <x:v>0.7655788914072913</x:v>
      </x:c>
      <x:c r="X157" s="115" t="n">
        <x:f>IF(OR(T157="年末+季度",T157="季度+动态",T157="动态"),N157*(1-$E$5)*IF(L157+M157=0,$B$8/($B$7+$B$8),M157/(L157+M157)),M157)</x:f>
        <x:v>0.056980954053724026</x:v>
      </x:c>
      <x:c r="Y157" s="115" t="n">
        <x:f>POWER(1-$H$5,(A157-A156)/$H$8)</x:f>
        <x:v>0.9999862671029998</x:v>
      </x:c>
      <x:c r="Z157" s="115" t="n">
        <x:f>U157*Y157</x:f>
        <x:v>0.12011441997913236</x:v>
      </x:c>
      <x:c r="AA157" s="115" t="n">
        <x:f>V157*Y157</x:f>
        <x:v>0.11201414474076733</x:v>
      </x:c>
      <x:c r="AB157" s="115" t="n">
        <x:f>W157*Y157</x:f>
        <x:v>0.76556837779123</x:v>
      </x:c>
      <x:c r="AC157" s="115" t="n">
        <x:f>X157*Y157</x:f>
        <x:v>0.05698017154015103</x:v>
      </x:c>
      <x:c r="AD157" s="115" t="n">
        <x:f>SUM(Z157:AC157)</x:f>
        <x:v>1.0546771140512807</x:v>
      </x:c>
      <x:c r="AE157" s="115" t="n">
        <x:f>MAX(AE156,AD157)</x:f>
        <x:v>1.0564793244987765</x:v>
      </x:c>
      <x:c r="AF157" s="114" t="n">
        <x:f>AD157/AE157-1</x:f>
        <x:v>-0.0017058643796468154</x:v>
      </x:c>
      <x:c r="AG157" s="114" t="n">
        <x:f>AD157/AD156-1</x:f>
        <x:v>0.002053503634073639</x:v>
      </x:c>
      <x:c r="AH157" s="111" t="n">
        <x:f>IF(OR(T157="年末+季度",T157="季度+动态",T157="季度",T157="动态"),A157,AH156)</x:f>
        <x:v>43921</x:v>
      </x:c>
      <x:c r="AI157" s="117" t="n">
        <x:f>YEAR(A157)</x:f>
        <x:v>2020</x:v>
      </x:c>
      <x:c r="AJ157" s="117" t="n">
        <x:f>MONTH(A157)</x:f>
        <x:v>6</x:v>
      </x:c>
      <x:c r="AK157" s="50" t="n">
        <x:f>IF(MONTH(A157)&lt;&gt;MONTH(A158),1,0)</x:f>
        <x:v>0</x:v>
      </x:c>
      <x:c r="AL157" s="115" t="n">
        <x:f>IF(AK156,AD156,AL156)</x:f>
        <x:v>1.0430678911176334</x:v>
      </x:c>
      <x:c r="AM157" s="116" t="str">
        <x:f>IF(AK157,AD157/AL157-1,"")</x:f>
      </x:c>
      <x:c r="AN157" s="115" t="n">
        <x:f>IF(AI157&lt;&gt;AI156,AD157,MAX(AN156,AD157))</x:f>
        <x:v>1.0564793244987765</x:v>
      </x:c>
      <x:c r="AO157" s="116" t="n">
        <x:f>AD157/AN157-1</x:f>
        <x:v>-0.0017058643796468154</x:v>
      </x:c>
      <x:c r="AP157" s="112" t="n">
        <x:f>IFERROR(SUM(Z157:AC157)/AD157,0)</x:f>
        <x:v>1</x:v>
      </x:c>
      <x:c r="AQ157" s="50" t="b">
        <x:f>AND(B157&gt;0,C157&gt;0,D157&gt;0,E157&gt;0)</x:f>
        <x:v>1</x:v>
      </x:c>
    </x:row>
    <x:row r="158">
      <x:c r="A158" s="111" t="n">
        <x:f>'净值底稿'!A116</x:f>
        <x:v>44004</x:v>
      </x:c>
      <x:c r="B158" s="113" t="n">
        <x:f>'净值底稿'!F116</x:f>
        <x:v>1.2686669211316974</x:v>
      </x:c>
      <x:c r="C158" s="113" t="n">
        <x:f>'净值底稿'!O116</x:f>
        <x:v>1.1050092205078343</x:v>
      </x:c>
      <x:c r="D158" s="113" t="n">
        <x:f>'净值底稿'!P116</x:f>
        <x:v>1.4316</x:v>
      </x:c>
      <x:c r="E158" s="113" t="n">
        <x:f>'净值底稿'!Q116</x:f>
        <x:v>1.4396</x:v>
      </x:c>
      <x:c r="F158" s="114" t="n">
        <x:f>IFERROR(B158/B157-1,0)</x:f>
        <x:v>0.013943550914245595</x:v>
      </x:c>
      <x:c r="G158" s="114" t="n">
        <x:f>IFERROR(C158/C157-1,0)</x:f>
        <x:v>0.004298779931400709</x:v>
      </x:c>
      <x:c r="H158" s="114" t="n">
        <x:f>IFERROR(D158/D157-1,0)</x:f>
        <x:v>-0.0011163829193413521</x:v>
      </x:c>
      <x:c r="I158" s="114" t="n">
        <x:f>IFERROR(E158/E157-1,0)</x:f>
        <x:v>0.008335084401484893</x:v>
      </x:c>
      <x:c r="J158" s="115" t="n">
        <x:f>Z157*(1+F158)</x:f>
        <x:v>0.12178924150964647</x:v>
      </x:c>
      <x:c r="K158" s="115" t="n">
        <x:f>AA157*(1+G158)</x:f>
        <x:v>0.11249566889821196</x:v>
      </x:c>
      <x:c r="L158" s="115" t="n">
        <x:f>AB157*(1+H158)</x:f>
        <x:v>0.764713710330676</x:v>
      </x:c>
      <x:c r="M158" s="115" t="n">
        <x:f>AC157*(1+I158)</x:f>
        <x:v>0.057455106079149276</x:v>
      </x:c>
      <x:c r="N158" s="115" t="n">
        <x:f>SUM(J158:M158)</x:f>
        <x:v>1.0564537268176837</x:v>
      </x:c>
      <x:c r="O158" s="116" t="n">
        <x:f>IFERROR((J158+K158)/N158,0)</x:f>
        <x:v>0.2217654256505736</x:v>
      </x:c>
      <x:c r="P158" s="50" t="b">
        <x:f>AND(MONTH(A158)=12,OR(A159="",YEAR(A158)&lt;&gt;YEAR(A159)))</x:f>
        <x:v>0</x:v>
      </x:c>
      <x:c r="Q158" s="50" t="b">
        <x:f>AND(MOD(MONTH(A158),3)=0,OR(A159="",MONTH(A158)&lt;&gt;MONTH(A159)))</x:f>
        <x:v>0</x:v>
      </x:c>
      <x:c r="R158" s="50" t="b">
        <x:f>OR(O158&gt;$E$7,O158&lt;$E$6)</x:f>
        <x:v>0</x:v>
      </x:c>
      <x:c r="S158" s="50" t="b">
        <x:f>AND(OR(P158,Q158,R158),A158-AH157&gt;$E$8)</x:f>
        <x:v>0</x:v>
      </x:c>
      <x:c r="T158" s="50" t="str">
        <x:f>IF(NOT(OR(P158,Q158,R158)),"不调",IF(NOT(S158),"间隔规则跳过",IF(P158,"年末+季度",IF(AND(Q158,R158),"季度+动态",IF(Q158,"季度","动态")))))</x:f>
        <x:v>不调</x:v>
      </x:c>
      <x:c r="U158" s="115" t="n">
        <x:f>IF(OR(T158="年末+季度",T158="季度+动态"),N158*$E$5/2,IF(T158="季度",(J158+K158)/2,IF(T158="动态",N158*$E$5*IF(J158+K158=0,0.5,J158/(J158+K158)),J158)))</x:f>
        <x:v>0.12178924150964647</x:v>
      </x:c>
      <x:c r="V158" s="115" t="n">
        <x:f>IF(OR(T158="年末+季度",T158="季度+动态"),N158*$E$5/2,IF(T158="季度",(J158+K158)/2,IF(T158="动态",N158*$E$5*IF(J158+K158=0,0.5,K158/(J158+K158)),K158)))</x:f>
        <x:v>0.11249566889821196</x:v>
      </x:c>
      <x:c r="W158" s="115" t="n">
        <x:f>IF(OR(T158="年末+季度",T158="季度+动态",T158="动态"),N158*(1-$E$5)*IF(L158+M158=0,$B$7/($B$7+$B$8),L158/(L158+M158)),L158)</x:f>
        <x:v>0.764713710330676</x:v>
      </x:c>
      <x:c r="X158" s="115" t="n">
        <x:f>IF(OR(T158="年末+季度",T158="季度+动态",T158="动态"),N158*(1-$E$5)*IF(L158+M158=0,$B$8/($B$7+$B$8),M158/(L158+M158)),M158)</x:f>
        <x:v>0.057455106079149276</x:v>
      </x:c>
      <x:c r="Y158" s="115" t="n">
        <x:f>POWER(1-$H$5,(A158-A157)/$H$8)</x:f>
        <x:v>0.9999588018747739</x:v>
      </x:c>
      <x:c r="Z158" s="115" t="n">
        <x:f>U158*Y158</x:f>
        <x:v>0.12178422402122356</x:v>
      </x:c>
      <x:c r="AA158" s="115" t="n">
        <x:f>V158*Y158</x:f>
        <x:v>0.1124910342875573</x:v>
      </x:c>
      <x:c r="AB158" s="115" t="n">
        <x:f>W158*Y158</x:f>
        <x:v>0.7646822055594757</x:v>
      </x:c>
      <x:c r="AC158" s="115" t="n">
        <x:f>X158*Y158</x:f>
        <x:v>0.05745273903649415</x:v>
      </x:c>
      <x:c r="AD158" s="115" t="n">
        <x:f>SUM(Z158:AC158)</x:f>
        <x:v>1.0564102029047506</x:v>
      </x:c>
      <x:c r="AE158" s="115" t="n">
        <x:f>MAX(AE157,AD158)</x:f>
        <x:v>1.0564793244987765</x:v>
      </x:c>
      <x:c r="AF158" s="114" t="n">
        <x:f>AD158/AE158-1</x:f>
        <x:v>-0.0000654263575471381</x:v>
      </x:c>
      <x:c r="AG158" s="114" t="n">
        <x:f>AD158/AD157-1</x:f>
        <x:v>0.0016432411686764237</x:v>
      </x:c>
      <x:c r="AH158" s="111" t="n">
        <x:f>IF(OR(T158="年末+季度",T158="季度+动态",T158="季度",T158="动态"),A158,AH157)</x:f>
        <x:v>43921</x:v>
      </x:c>
      <x:c r="AI158" s="117" t="n">
        <x:f>YEAR(A158)</x:f>
        <x:v>2020</x:v>
      </x:c>
      <x:c r="AJ158" s="117" t="n">
        <x:f>MONTH(A158)</x:f>
        <x:v>6</x:v>
      </x:c>
      <x:c r="AK158" s="50" t="n">
        <x:f>IF(MONTH(A158)&lt;&gt;MONTH(A159),1,0)</x:f>
        <x:v>0</x:v>
      </x:c>
      <x:c r="AL158" s="115" t="n">
        <x:f>IF(AK157,AD157,AL157)</x:f>
        <x:v>1.0430678911176334</x:v>
      </x:c>
      <x:c r="AM158" s="116" t="str">
        <x:f>IF(AK158,AD158/AL158-1,"")</x:f>
      </x:c>
      <x:c r="AN158" s="115" t="n">
        <x:f>IF(AI158&lt;&gt;AI157,AD158,MAX(AN157,AD158))</x:f>
        <x:v>1.0564793244987765</x:v>
      </x:c>
      <x:c r="AO158" s="116" t="n">
        <x:f>AD158/AN158-1</x:f>
        <x:v>-0.0000654263575471381</x:v>
      </x:c>
      <x:c r="AP158" s="112" t="n">
        <x:f>IFERROR(SUM(Z158:AC158)/AD158,0)</x:f>
        <x:v>1</x:v>
      </x:c>
      <x:c r="AQ158" s="50" t="b">
        <x:f>AND(B158&gt;0,C158&gt;0,D158&gt;0,E158&gt;0)</x:f>
        <x:v>1</x:v>
      </x:c>
    </x:row>
    <x:row r="159">
      <x:c r="A159" s="111" t="n">
        <x:f>'净值底稿'!A117</x:f>
        <x:v>44005</x:v>
      </x:c>
      <x:c r="B159" s="113" t="n">
        <x:f>'净值底稿'!F117</x:f>
        <x:v>1.288288050554905</x:v>
      </x:c>
      <x:c r="C159" s="113" t="n">
        <x:f>'净值底稿'!O117</x:f>
        <x:v>1.1085257013303838</x:v>
      </x:c>
      <x:c r="D159" s="113" t="n">
        <x:f>'净值底稿'!P117</x:f>
        <x:v>1.4284</x:v>
      </x:c>
      <x:c r="E159" s="113" t="n">
        <x:f>'净值底稿'!Q117</x:f>
        <x:v>1.4419</x:v>
      </x:c>
      <x:c r="F159" s="114" t="n">
        <x:f>IFERROR(B159/B158-1,0)</x:f>
        <x:v>0.015465942318181325</x:v>
      </x:c>
      <x:c r="G159" s="114" t="n">
        <x:f>IFERROR(C159/C158-1,0)</x:f>
        <x:v>0.0031823090317140146</x:v>
      </x:c>
      <x:c r="H159" s="114" t="n">
        <x:f>IFERROR(D159/D158-1,0)</x:f>
        <x:v>-0.002235261246158249</x:v>
      </x:c>
      <x:c r="I159" s="114" t="n">
        <x:f>IFERROR(E159/E158-1,0)</x:f>
        <x:v>0.0015976660183383284</x:v>
      </x:c>
      <x:c r="J159" s="115" t="n">
        <x:f>Z158*(1+F159)</x:f>
        <x:v>0.12366773180520027</x:v>
      </x:c>
      <x:c r="K159" s="115" t="n">
        <x:f>AA158*(1+G159)</x:f>
        <x:v>0.11284901552195745</x:v>
      </x:c>
      <x:c r="L159" s="115" t="n">
        <x:f>AB158*(1+H159)</x:f>
        <x:v>0.7629729410597619</x:v>
      </x:c>
      <x:c r="M159" s="115" t="n">
        <x:f>AC158*(1+I159)</x:f>
        <x:v>0.05754452932531322</x:v>
      </x:c>
      <x:c r="N159" s="115" t="n">
        <x:f>SUM(J159:M159)</x:f>
        <x:v>1.0570342177122327</x:v>
      </x:c>
      <x:c r="O159" s="116" t="n">
        <x:f>IFERROR((J159+K159)/N159,0)</x:f>
        <x:v>0.22375505292445236</x:v>
      </x:c>
      <x:c r="P159" s="50" t="b">
        <x:f>AND(MONTH(A159)=12,OR(A160="",YEAR(A159)&lt;&gt;YEAR(A160)))</x:f>
        <x:v>0</x:v>
      </x:c>
      <x:c r="Q159" s="50" t="b">
        <x:f>AND(MOD(MONTH(A159),3)=0,OR(A160="",MONTH(A159)&lt;&gt;MONTH(A160)))</x:f>
        <x:v>0</x:v>
      </x:c>
      <x:c r="R159" s="50" t="b">
        <x:f>OR(O159&gt;$E$7,O159&lt;$E$6)</x:f>
        <x:v>0</x:v>
      </x:c>
      <x:c r="S159" s="50" t="b">
        <x:f>AND(OR(P159,Q159,R159),A159-AH158&gt;$E$8)</x:f>
        <x:v>0</x:v>
      </x:c>
      <x:c r="T159" s="50" t="str">
        <x:f>IF(NOT(OR(P159,Q159,R159)),"不调",IF(NOT(S159),"间隔规则跳过",IF(P159,"年末+季度",IF(AND(Q159,R159),"季度+动态",IF(Q159,"季度","动态")))))</x:f>
        <x:v>不调</x:v>
      </x:c>
      <x:c r="U159" s="115" t="n">
        <x:f>IF(OR(T159="年末+季度",T159="季度+动态"),N159*$E$5/2,IF(T159="季度",(J159+K159)/2,IF(T159="动态",N159*$E$5*IF(J159+K159=0,0.5,J159/(J159+K159)),J159)))</x:f>
        <x:v>0.12366773180520027</x:v>
      </x:c>
      <x:c r="V159" s="115" t="n">
        <x:f>IF(OR(T159="年末+季度",T159="季度+动态"),N159*$E$5/2,IF(T159="季度",(J159+K159)/2,IF(T159="动态",N159*$E$5*IF(J159+K159=0,0.5,K159/(J159+K159)),K159)))</x:f>
        <x:v>0.11284901552195745</x:v>
      </x:c>
      <x:c r="W159" s="115" t="n">
        <x:f>IF(OR(T159="年末+季度",T159="季度+动态",T159="动态"),N159*(1-$E$5)*IF(L159+M159=0,$B$7/($B$7+$B$8),L159/(L159+M159)),L159)</x:f>
        <x:v>0.7629729410597619</x:v>
      </x:c>
      <x:c r="X159" s="115" t="n">
        <x:f>IF(OR(T159="年末+季度",T159="季度+动态",T159="动态"),N159*(1-$E$5)*IF(L159+M159=0,$B$8/($B$7+$B$8),M159/(L159+M159)),M159)</x:f>
        <x:v>0.05754452932531322</x:v>
      </x:c>
      <x:c r="Y159" s="115" t="n">
        <x:f>POWER(1-$H$5,(A159-A158)/$H$8)</x:f>
        <x:v>0.9999862671029998</x:v>
      </x:c>
      <x:c r="Z159" s="115" t="n">
        <x:f>U159*Y159</x:f>
        <x:v>0.12366603348897713</x:v>
      </x:c>
      <x:c r="AA159" s="115" t="n">
        <x:f>V159*Y159</x:f>
        <x:v>0.1128474657780507</x:v>
      </x:c>
      <x:c r="AB159" s="115" t="n">
        <x:f>W159*Y159</x:f>
        <x:v>0.7629624632309483</x:v>
      </x:c>
      <x:c r="AC159" s="115" t="n">
        <x:f>X159*Y159</x:f>
        <x:v>0.05754373907221907</x:v>
      </x:c>
      <x:c r="AD159" s="115" t="n">
        <x:f>SUM(Z159:AC159)</x:f>
        <x:v>1.0570197015701952</x:v>
      </x:c>
      <x:c r="AE159" s="115" t="n">
        <x:f>MAX(AE158,AD159)</x:f>
        <x:v>1.0570197015701952</x:v>
      </x:c>
      <x:c r="AF159" s="114" t="n">
        <x:f>AD159/AE159-1</x:f>
        <x:v>0</x:v>
      </x:c>
      <x:c r="AG159" s="114" t="n">
        <x:f>AD159/AD158-1</x:f>
        <x:v>0.000576952649424145</x:v>
      </x:c>
      <x:c r="AH159" s="111" t="n">
        <x:f>IF(OR(T159="年末+季度",T159="季度+动态",T159="季度",T159="动态"),A159,AH158)</x:f>
        <x:v>43921</x:v>
      </x:c>
      <x:c r="AI159" s="117" t="n">
        <x:f>YEAR(A159)</x:f>
        <x:v>2020</x:v>
      </x:c>
      <x:c r="AJ159" s="117" t="n">
        <x:f>MONTH(A159)</x:f>
        <x:v>6</x:v>
      </x:c>
      <x:c r="AK159" s="50" t="n">
        <x:f>IF(MONTH(A159)&lt;&gt;MONTH(A160),1,0)</x:f>
        <x:v>0</x:v>
      </x:c>
      <x:c r="AL159" s="115" t="n">
        <x:f>IF(AK158,AD158,AL158)</x:f>
        <x:v>1.0430678911176334</x:v>
      </x:c>
      <x:c r="AM159" s="116" t="str">
        <x:f>IF(AK159,AD159/AL159-1,"")</x:f>
      </x:c>
      <x:c r="AN159" s="115" t="n">
        <x:f>IF(AI159&lt;&gt;AI158,AD159,MAX(AN158,AD159))</x:f>
        <x:v>1.0570197015701952</x:v>
      </x:c>
      <x:c r="AO159" s="116" t="n">
        <x:f>AD159/AN159-1</x:f>
        <x:v>0</x:v>
      </x:c>
      <x:c r="AP159" s="112" t="n">
        <x:f>IFERROR(SUM(Z159:AC159)/AD159,0)</x:f>
        <x:v>1</x:v>
      </x:c>
      <x:c r="AQ159" s="50" t="b">
        <x:f>AND(B159&gt;0,C159&gt;0,D159&gt;0,E159&gt;0)</x:f>
        <x:v>1</x:v>
      </x:c>
    </x:row>
    <x:row r="160">
      <x:c r="A160" s="111" t="n">
        <x:f>'净值底稿'!A118</x:f>
        <x:v>44006</x:v>
      </x:c>
      <x:c r="B160" s="113" t="n">
        <x:f>'净值底稿'!F118</x:f>
        <x:v>1.2971415165386175</x:v>
      </x:c>
      <x:c r="C160" s="113" t="n">
        <x:f>'净值底稿'!O118</x:f>
        <x:v>1.108743399641688</x:v>
      </x:c>
      <x:c r="D160" s="113" t="n">
        <x:f>'净值底稿'!P118</x:f>
        <x:v>1.4293</x:v>
      </x:c>
      <x:c r="E160" s="113" t="n">
        <x:f>'净值底稿'!Q118</x:f>
        <x:v>1.4507</x:v>
      </x:c>
      <x:c r="F160" s="114" t="n">
        <x:f>IFERROR(B160/B159-1,0)</x:f>
        <x:v>0.006872272066716034</x:v>
      </x:c>
      <x:c r="G160" s="114" t="n">
        <x:f>IFERROR(C160/C159-1,0)</x:f>
        <x:v>0.000196385443335112</x:v>
      </x:c>
      <x:c r="H160" s="114" t="n">
        <x:f>IFERROR(D160/D159-1,0)</x:f>
        <x:v>0.000630075609073133</x:v>
      </x:c>
      <x:c r="I160" s="114" t="n">
        <x:f>IFERROR(E160/E159-1,0)</x:f>
        <x:v>0.006103058464526079</x:v>
      </x:c>
      <x:c r="J160" s="115" t="n">
        <x:f>Z159*(1+F160)</x:f>
        <x:v>0.124515900116525</x:v>
      </x:c>
      <x:c r="K160" s="115" t="n">
        <x:f>AA159*(1+G160)</x:f>
        <x:v>0.11286962737764676</x:v>
      </x:c>
      <x:c r="L160" s="115" t="n">
        <x:f>AB159*(1+H160)</x:f>
        <x:v>0.7634431872696684</x:v>
      </x:c>
      <x:c r="M160" s="115" t="n">
        <x:f>AC159*(1+I160)</x:f>
        <x:v>0.057894931876044255</x:v>
      </x:c>
      <x:c r="N160" s="115" t="n">
        <x:f>SUM(J160:M160)</x:f>
        <x:v>1.0587236466398844</x:v>
      </x:c>
      <x:c r="O160" s="116" t="n">
        <x:f>IFERROR((J160+K160)/N160,0)</x:f>
        <x:v>0.22421859400946806</x:v>
      </x:c>
      <x:c r="P160" s="50" t="b">
        <x:f>AND(MONTH(A160)=12,OR(A161="",YEAR(A160)&lt;&gt;YEAR(A161)))</x:f>
        <x:v>0</x:v>
      </x:c>
      <x:c r="Q160" s="50" t="b">
        <x:f>AND(MOD(MONTH(A160),3)=0,OR(A161="",MONTH(A160)&lt;&gt;MONTH(A161)))</x:f>
        <x:v>0</x:v>
      </x:c>
      <x:c r="R160" s="50" t="b">
        <x:f>OR(O160&gt;$E$7,O160&lt;$E$6)</x:f>
        <x:v>0</x:v>
      </x:c>
      <x:c r="S160" s="50" t="b">
        <x:f>AND(OR(P160,Q160,R160),A160-AH159&gt;$E$8)</x:f>
        <x:v>0</x:v>
      </x:c>
      <x:c r="T160" s="50" t="str">
        <x:f>IF(NOT(OR(P160,Q160,R160)),"不调",IF(NOT(S160),"间隔规则跳过",IF(P160,"年末+季度",IF(AND(Q160,R160),"季度+动态",IF(Q160,"季度","动态")))))</x:f>
        <x:v>不调</x:v>
      </x:c>
      <x:c r="U160" s="115" t="n">
        <x:f>IF(OR(T160="年末+季度",T160="季度+动态"),N160*$E$5/2,IF(T160="季度",(J160+K160)/2,IF(T160="动态",N160*$E$5*IF(J160+K160=0,0.5,J160/(J160+K160)),J160)))</x:f>
        <x:v>0.124515900116525</x:v>
      </x:c>
      <x:c r="V160" s="115" t="n">
        <x:f>IF(OR(T160="年末+季度",T160="季度+动态"),N160*$E$5/2,IF(T160="季度",(J160+K160)/2,IF(T160="动态",N160*$E$5*IF(J160+K160=0,0.5,K160/(J160+K160)),K160)))</x:f>
        <x:v>0.11286962737764676</x:v>
      </x:c>
      <x:c r="W160" s="115" t="n">
        <x:f>IF(OR(T160="年末+季度",T160="季度+动态",T160="动态"),N160*(1-$E$5)*IF(L160+M160=0,$B$7/($B$7+$B$8),L160/(L160+M160)),L160)</x:f>
        <x:v>0.7634431872696684</x:v>
      </x:c>
      <x:c r="X160" s="115" t="n">
        <x:f>IF(OR(T160="年末+季度",T160="季度+动态",T160="动态"),N160*(1-$E$5)*IF(L160+M160=0,$B$8/($B$7+$B$8),M160/(L160+M160)),M160)</x:f>
        <x:v>0.057894931876044255</x:v>
      </x:c>
      <x:c r="Y160" s="115" t="n">
        <x:f>POWER(1-$H$5,(A160-A159)/$H$8)</x:f>
        <x:v>0.9999862671029998</x:v>
      </x:c>
      <x:c r="Z160" s="115" t="n">
        <x:f>U160*Y160</x:f>
        <x:v>0.1245141901524938</x:v>
      </x:c>
      <x:c r="AA160" s="115" t="n">
        <x:f>V160*Y160</x:f>
        <x:v>0.11286807735067952</x:v>
      </x:c>
      <x:c r="AB160" s="115" t="n">
        <x:f>W160*Y160</x:f>
        <x:v>0.7634327029830121</x:v>
      </x:c>
      <x:c r="AC160" s="115" t="n">
        <x:f>X160*Y160</x:f>
        <x:v>0.057894136810907965</x:v>
      </x:c>
      <x:c r="AD160" s="115" t="n">
        <x:f>SUM(Z160:AC160)</x:f>
        <x:v>1.0587091072970936</x:v>
      </x:c>
      <x:c r="AE160" s="115" t="n">
        <x:f>MAX(AE159,AD160)</x:f>
        <x:v>1.0587091072970936</x:v>
      </x:c>
      <x:c r="AF160" s="114" t="n">
        <x:f>AD160/AE160-1</x:f>
        <x:v>0</x:v>
      </x:c>
      <x:c r="AG160" s="114" t="n">
        <x:f>AD160/AD159-1</x:f>
        <x:v>0.001598272694812275</x:v>
      </x:c>
      <x:c r="AH160" s="111" t="n">
        <x:f>IF(OR(T160="年末+季度",T160="季度+动态",T160="季度",T160="动态"),A160,AH159)</x:f>
        <x:v>43921</x:v>
      </x:c>
      <x:c r="AI160" s="117" t="n">
        <x:f>YEAR(A160)</x:f>
        <x:v>2020</x:v>
      </x:c>
      <x:c r="AJ160" s="117" t="n">
        <x:f>MONTH(A160)</x:f>
        <x:v>6</x:v>
      </x:c>
      <x:c r="AK160" s="50" t="n">
        <x:f>IF(MONTH(A160)&lt;&gt;MONTH(A161),1,0)</x:f>
        <x:v>0</x:v>
      </x:c>
      <x:c r="AL160" s="115" t="n">
        <x:f>IF(AK159,AD159,AL159)</x:f>
        <x:v>1.0430678911176334</x:v>
      </x:c>
      <x:c r="AM160" s="116" t="str">
        <x:f>IF(AK160,AD160/AL160-1,"")</x:f>
      </x:c>
      <x:c r="AN160" s="115" t="n">
        <x:f>IF(AI160&lt;&gt;AI159,AD160,MAX(AN159,AD160))</x:f>
        <x:v>1.0587091072970936</x:v>
      </x:c>
      <x:c r="AO160" s="116" t="n">
        <x:f>AD160/AN160-1</x:f>
        <x:v>0</x:v>
      </x:c>
      <x:c r="AP160" s="112" t="n">
        <x:f>IFERROR(SUM(Z160:AC160)/AD160,0)</x:f>
        <x:v>1</x:v>
      </x:c>
      <x:c r="AQ160" s="50" t="b">
        <x:f>AND(B160&gt;0,C160&gt;0,D160&gt;0,E160&gt;0)</x:f>
        <x:v>1</x:v>
      </x:c>
    </x:row>
    <x:row r="161">
      <x:c r="A161" s="111" t="n">
        <x:f>'净值底稿'!A119</x:f>
        <x:v>44011</x:v>
      </x:c>
      <x:c r="B161" s="113" t="n">
        <x:f>'净值底稿'!F119</x:f>
        <x:v>1.2875638805823775</x:v>
      </x:c>
      <x:c r="C161" s="113" t="n">
        <x:f>'净值底稿'!O119</x:f>
        <x:v>1.1057155760485826</x:v>
      </x:c>
      <x:c r="D161" s="113" t="n">
        <x:f>'净值底稿'!P119</x:f>
        <x:v>1.4305</x:v>
      </x:c>
      <x:c r="E161" s="113" t="n">
        <x:f>'净值底稿'!Q119</x:f>
        <x:v>1.4513</x:v>
      </x:c>
      <x:c r="F161" s="114" t="n">
        <x:f>IFERROR(B161/B160-1,0)</x:f>
        <x:v>-0.007383647685410333</x:v>
      </x:c>
      <x:c r="G161" s="114" t="n">
        <x:f>IFERROR(C161/C160-1,0)</x:f>
        <x:v>-0.002730860534623125</x:v>
      </x:c>
      <x:c r="H161" s="114" t="n">
        <x:f>IFERROR(D161/D160-1,0)</x:f>
        <x:v>0.0008395718183726864</x:v>
      </x:c>
      <x:c r="I161" s="114" t="n">
        <x:f>IFERROR(E161/E160-1,0)</x:f>
        <x:v>0.00041359343765079437</x:v>
      </x:c>
      <x:c r="J161" s="115" t="n">
        <x:f>Z160*(1+F161)</x:f>
        <x:v>0.1235948212405736</x:v>
      </x:c>
      <x:c r="K161" s="115" t="n">
        <x:f>AA160*(1+G161)</x:f>
        <x:v>0.11255985037262377</x:v>
      </x:c>
      <x:c r="L161" s="115" t="n">
        <x:f>AB160*(1+H161)</x:f>
        <x:v>0.7640736595656608</x:v>
      </x:c>
      <x:c r="M161" s="115" t="n">
        <x:f>AC160*(1+I161)</x:f>
        <x:v>0.057918081445971416</x:v>
      </x:c>
      <x:c r="N161" s="115" t="n">
        <x:f>SUM(J161:M161)</x:f>
        <x:v>1.0581464126248294</x:v>
      </x:c>
      <x:c r="O161" s="116" t="n">
        <x:f>IFERROR((J161+K161)/N161,0)</x:f>
        <x:v>0.22317768958588063</x:v>
      </x:c>
      <x:c r="P161" s="50" t="b">
        <x:f>AND(MONTH(A161)=12,OR(A162="",YEAR(A161)&lt;&gt;YEAR(A162)))</x:f>
        <x:v>0</x:v>
      </x:c>
      <x:c r="Q161" s="50" t="b">
        <x:f>AND(MOD(MONTH(A161),3)=0,OR(A162="",MONTH(A161)&lt;&gt;MONTH(A162)))</x:f>
        <x:v>0</x:v>
      </x:c>
      <x:c r="R161" s="50" t="b">
        <x:f>OR(O161&gt;$E$7,O161&lt;$E$6)</x:f>
        <x:v>0</x:v>
      </x:c>
      <x:c r="S161" s="50" t="b">
        <x:f>AND(OR(P161,Q161,R161),A161-AH160&gt;$E$8)</x:f>
        <x:v>0</x:v>
      </x:c>
      <x:c r="T161" s="50" t="str">
        <x:f>IF(NOT(OR(P161,Q161,R161)),"不调",IF(NOT(S161),"间隔规则跳过",IF(P161,"年末+季度",IF(AND(Q161,R161),"季度+动态",IF(Q161,"季度","动态")))))</x:f>
        <x:v>不调</x:v>
      </x:c>
      <x:c r="U161" s="115" t="n">
        <x:f>IF(OR(T161="年末+季度",T161="季度+动态"),N161*$E$5/2,IF(T161="季度",(J161+K161)/2,IF(T161="动态",N161*$E$5*IF(J161+K161=0,0.5,J161/(J161+K161)),J161)))</x:f>
        <x:v>0.1235948212405736</x:v>
      </x:c>
      <x:c r="V161" s="115" t="n">
        <x:f>IF(OR(T161="年末+季度",T161="季度+动态"),N161*$E$5/2,IF(T161="季度",(J161+K161)/2,IF(T161="动态",N161*$E$5*IF(J161+K161=0,0.5,K161/(J161+K161)),K161)))</x:f>
        <x:v>0.11255985037262377</x:v>
      </x:c>
      <x:c r="W161" s="115" t="n">
        <x:f>IF(OR(T161="年末+季度",T161="季度+动态",T161="动态"),N161*(1-$E$5)*IF(L161+M161=0,$B$7/($B$7+$B$8),L161/(L161+M161)),L161)</x:f>
        <x:v>0.7640736595656608</x:v>
      </x:c>
      <x:c r="X161" s="115" t="n">
        <x:f>IF(OR(T161="年末+季度",T161="季度+动态",T161="动态"),N161*(1-$E$5)*IF(L161+M161=0,$B$8/($B$7+$B$8),M161/(L161+M161)),M161)</x:f>
        <x:v>0.057918081445971416</x:v>
      </x:c>
      <x:c r="Y161" s="115" t="n">
        <x:f>POWER(1-$H$5,(A161-A160)/$H$8)</x:f>
        <x:v>0.9999313374008972</x:v>
      </x:c>
      <x:c r="Z161" s="115" t="n">
        <x:f>U161*Y161</x:f>
        <x:v>0.12358633489891158</x:v>
      </x:c>
      <x:c r="AA161" s="115" t="n">
        <x:f>V161*Y161</x:f>
        <x:v>0.11255212172074257</x:v>
      </x:c>
      <x:c r="AB161" s="115" t="n">
        <x:f>W161*Y161</x:f>
        <x:v>0.764021196282289</x:v>
      </x:c>
      <x:c r="AC161" s="115" t="n">
        <x:f>X161*Y161</x:f>
        <x:v>0.05791410463996429</x:v>
      </x:c>
      <x:c r="AD161" s="115" t="n">
        <x:f>SUM(Z161:AC161)</x:f>
        <x:v>1.0580737575419075</x:v>
      </x:c>
      <x:c r="AE161" s="115" t="n">
        <x:f>MAX(AE160,AD161)</x:f>
        <x:v>1.0587091072970936</x:v>
      </x:c>
      <x:c r="AF161" s="114" t="n">
        <x:f>AD161/AE161-1</x:f>
        <x:v>-0.0006001173984496733</x:v>
      </x:c>
      <x:c r="AG161" s="114" t="n">
        <x:f>AD161/AD160-1</x:f>
        <x:v>-0.0006001173984496733</x:v>
      </x:c>
      <x:c r="AH161" s="111" t="n">
        <x:f>IF(OR(T161="年末+季度",T161="季度+动态",T161="季度",T161="动态"),A161,AH160)</x:f>
        <x:v>43921</x:v>
      </x:c>
      <x:c r="AI161" s="117" t="n">
        <x:f>YEAR(A161)</x:f>
        <x:v>2020</x:v>
      </x:c>
      <x:c r="AJ161" s="117" t="n">
        <x:f>MONTH(A161)</x:f>
        <x:v>6</x:v>
      </x:c>
      <x:c r="AK161" s="50" t="n">
        <x:f>IF(MONTH(A161)&lt;&gt;MONTH(A162),1,0)</x:f>
        <x:v>0</x:v>
      </x:c>
      <x:c r="AL161" s="115" t="n">
        <x:f>IF(AK160,AD160,AL160)</x:f>
        <x:v>1.0430678911176334</x:v>
      </x:c>
      <x:c r="AM161" s="116" t="str">
        <x:f>IF(AK161,AD161/AL161-1,"")</x:f>
      </x:c>
      <x:c r="AN161" s="115" t="n">
        <x:f>IF(AI161&lt;&gt;AI160,AD161,MAX(AN160,AD161))</x:f>
        <x:v>1.0587091072970936</x:v>
      </x:c>
      <x:c r="AO161" s="116" t="n">
        <x:f>AD161/AN161-1</x:f>
        <x:v>-0.0006001173984496733</x:v>
      </x:c>
      <x:c r="AP161" s="112" t="n">
        <x:f>IFERROR(SUM(Z161:AC161)/AD161,0)</x:f>
        <x:v>1</x:v>
      </x:c>
      <x:c r="AQ161" s="50" t="b">
        <x:f>AND(B161&gt;0,C161&gt;0,D161&gt;0,E161&gt;0)</x:f>
        <x:v>1</x:v>
      </x:c>
    </x:row>
    <x:row r="162">
      <x:c r="A162" s="111" t="n">
        <x:f>'净值底稿'!A120</x:f>
        <x:v>44012</x:v>
      </x:c>
      <x:c r="B162" s="113" t="n">
        <x:f>'净值底稿'!F120</x:f>
        <x:v>1.3264418773786426</x:v>
      </x:c>
      <x:c r="C162" s="113" t="n">
        <x:f>'净值底稿'!O120</x:f>
        <x:v>1.1247107369750875</x:v>
      </x:c>
      <x:c r="D162" s="113" t="n">
        <x:f>'净值底稿'!P120</x:f>
        <x:v>1.431</x:v>
      </x:c>
      <x:c r="E162" s="113" t="n">
        <x:f>'净值底稿'!Q120</x:f>
        <x:v>1.4534</x:v>
      </x:c>
      <x:c r="F162" s="114" t="n">
        <x:f>IFERROR(B162/B161-1,0)</x:f>
        <x:v>0.030195004211115428</x:v>
      </x:c>
      <x:c r="G162" s="114" t="n">
        <x:f>IFERROR(C162/C161-1,0)</x:f>
        <x:v>0.017179066061804527</x:v>
      </x:c>
      <x:c r="H162" s="114" t="n">
        <x:f>IFERROR(D162/D161-1,0)</x:f>
        <x:v>0.0003495281370149428</x:v>
      </x:c>
      <x:c r="I162" s="114" t="n">
        <x:f>IFERROR(E162/E161-1,0)</x:f>
        <x:v>0.0014469785709363414</x:v>
      </x:c>
      <x:c r="J162" s="115" t="n">
        <x:f>Z161*(1+F162)</x:f>
        <x:v>0.12731802480162052</x:v>
      </x:c>
      <x:c r="K162" s="115" t="n">
        <x:f>AA161*(1+G162)</x:f>
        <x:v>0.11448566205517947</x:v>
      </x:c>
      <x:c r="L162" s="115" t="n">
        <x:f>AB161*(1+H162)</x:f>
        <x:v>0.7642882431876655</x:v>
      </x:c>
      <x:c r="M162" s="115" t="n">
        <x:f>AC161*(1+I162)</x:f>
        <x:v>0.05799790510833328</x:v>
      </x:c>
      <x:c r="N162" s="115" t="n">
        <x:f>SUM(J162:M162)</x:f>
        <x:v>1.0640898351527988</x:v>
      </x:c>
      <x:c r="O162" s="116" t="n">
        <x:f>IFERROR((J162+K162)/N162,0)</x:f>
        <x:v>0.22723991797372822</x:v>
      </x:c>
      <x:c r="P162" s="50" t="b">
        <x:f>AND(MONTH(A162)=12,OR(A163="",YEAR(A162)&lt;&gt;YEAR(A163)))</x:f>
        <x:v>0</x:v>
      </x:c>
      <x:c r="Q162" s="50" t="b">
        <x:f>AND(MOD(MONTH(A162),3)=0,OR(A163="",MONTH(A162)&lt;&gt;MONTH(A163)))</x:f>
        <x:v>1</x:v>
      </x:c>
      <x:c r="R162" s="50" t="b">
        <x:f>OR(O162&gt;$E$7,O162&lt;$E$6)</x:f>
        <x:v>0</x:v>
      </x:c>
      <x:c r="S162" s="50" t="b">
        <x:f>AND(OR(P162,Q162,R162),A162-AH161&gt;$E$8)</x:f>
        <x:v>1</x:v>
      </x:c>
      <x:c r="T162" s="50" t="str">
        <x:f>IF(NOT(OR(P162,Q162,R162)),"不调",IF(NOT(S162),"间隔规则跳过",IF(P162,"年末+季度",IF(AND(Q162,R162),"季度+动态",IF(Q162,"季度","动态")))))</x:f>
        <x:v>季度</x:v>
      </x:c>
      <x:c r="U162" s="115" t="n">
        <x:f>IF(OR(T162="年末+季度",T162="季度+动态"),N162*$E$5/2,IF(T162="季度",(J162+K162)/2,IF(T162="动态",N162*$E$5*IF(J162+K162=0,0.5,J162/(J162+K162)),J162)))</x:f>
        <x:v>0.12090184342839999</x:v>
      </x:c>
      <x:c r="V162" s="115" t="n">
        <x:f>IF(OR(T162="年末+季度",T162="季度+动态"),N162*$E$5/2,IF(T162="季度",(J162+K162)/2,IF(T162="动态",N162*$E$5*IF(J162+K162=0,0.5,K162/(J162+K162)),K162)))</x:f>
        <x:v>0.12090184342839999</x:v>
      </x:c>
      <x:c r="W162" s="115" t="n">
        <x:f>IF(OR(T162="年末+季度",T162="季度+动态",T162="动态"),N162*(1-$E$5)*IF(L162+M162=0,$B$7/($B$7+$B$8),L162/(L162+M162)),L162)</x:f>
        <x:v>0.7642882431876655</x:v>
      </x:c>
      <x:c r="X162" s="115" t="n">
        <x:f>IF(OR(T162="年末+季度",T162="季度+动态",T162="动态"),N162*(1-$E$5)*IF(L162+M162=0,$B$8/($B$7+$B$8),M162/(L162+M162)),M162)</x:f>
        <x:v>0.05799790510833328</x:v>
      </x:c>
      <x:c r="Y162" s="115" t="n">
        <x:f>POWER(1-$H$5,(A162-A161)/$H$8)</x:f>
        <x:v>0.9999862671029998</x:v>
      </x:c>
      <x:c r="Z162" s="115" t="n">
        <x:f>U162*Y162</x:f>
        <x:v>0.12090018309583705</x:v>
      </x:c>
      <x:c r="AA162" s="115" t="n">
        <x:f>V162*Y162</x:f>
        <x:v>0.12090018309583705</x:v>
      </x:c>
      <x:c r="AB162" s="115" t="n">
        <x:f>W162*Y162</x:f>
        <x:v>0.7642777472959433</x:v>
      </x:c>
      <x:c r="AC162" s="115" t="n">
        <x:f>X162*Y162</x:f>
        <x:v>0.0579971086290762</x:v>
      </x:c>
      <x:c r="AD162" s="115" t="n">
        <x:f>SUM(Z162:AC162)</x:f>
        <x:v>1.0640752221166938</x:v>
      </x:c>
      <x:c r="AE162" s="115" t="n">
        <x:f>MAX(AE161,AD162)</x:f>
        <x:v>1.0640752221166938</x:v>
      </x:c>
      <x:c r="AF162" s="114" t="n">
        <x:f>AD162/AE162-1</x:f>
        <x:v>0</x:v>
      </x:c>
      <x:c r="AG162" s="114" t="n">
        <x:f>AD162/AD161-1</x:f>
        <x:v>0.005672066367782058</x:v>
      </x:c>
      <x:c r="AH162" s="111" t="n">
        <x:f>IF(OR(T162="年末+季度",T162="季度+动态",T162="季度",T162="动态"),A162,AH161)</x:f>
        <x:v>44012</x:v>
      </x:c>
      <x:c r="AI162" s="117" t="n">
        <x:f>YEAR(A162)</x:f>
        <x:v>2020</x:v>
      </x:c>
      <x:c r="AJ162" s="117" t="n">
        <x:f>MONTH(A162)</x:f>
        <x:v>6</x:v>
      </x:c>
      <x:c r="AK162" s="50" t="n">
        <x:f>IF(MONTH(A162)&lt;&gt;MONTH(A163),1,0)</x:f>
        <x:v>1</x:v>
      </x:c>
      <x:c r="AL162" s="115" t="n">
        <x:f>IF(AK161,AD161,AL161)</x:f>
        <x:v>1.0430678911176334</x:v>
      </x:c>
      <x:c r="AM162" s="116" t="n">
        <x:f>IF(AK162,AD162/AL162-1,"")</x:f>
        <x:v>0.020139945997715847</x:v>
      </x:c>
      <x:c r="AN162" s="115" t="n">
        <x:f>IF(AI162&lt;&gt;AI161,AD162,MAX(AN161,AD162))</x:f>
        <x:v>1.0640752221166938</x:v>
      </x:c>
      <x:c r="AO162" s="116" t="n">
        <x:f>AD162/AN162-1</x:f>
        <x:v>0</x:v>
      </x:c>
      <x:c r="AP162" s="112" t="n">
        <x:f>IFERROR(SUM(Z162:AC162)/AD162,0)</x:f>
        <x:v>1</x:v>
      </x:c>
      <x:c r="AQ162" s="50" t="b">
        <x:f>AND(B162&gt;0,C162&gt;0,D162&gt;0,E162&gt;0)</x:f>
        <x:v>1</x:v>
      </x:c>
    </x:row>
    <x:row r="163">
      <x:c r="A163" s="111" t="n">
        <x:f>'净值底稿'!A121</x:f>
        <x:v>44013</x:v>
      </x:c>
      <x:c r="B163" s="113" t="n">
        <x:f>'净值底稿'!F121</x:f>
        <x:v>1.3215461341718049</x:v>
      </x:c>
      <x:c r="C163" s="113" t="n">
        <x:f>'净值底稿'!O121</x:f>
        <x:v>1.1327743421022607</x:v>
      </x:c>
      <x:c r="D163" s="113" t="n">
        <x:f>'净值底稿'!P121</x:f>
        <x:v>1.4315</x:v>
      </x:c>
      <x:c r="E163" s="113" t="n">
        <x:f>'净值底稿'!Q121</x:f>
        <x:v>1.4642</x:v>
      </x:c>
      <x:c r="F163" s="114" t="n">
        <x:f>IFERROR(B163/B162-1,0)</x:f>
        <x:v>-0.0036908840789261488</x:v>
      </x:c>
      <x:c r="G163" s="114" t="n">
        <x:f>IFERROR(C163/C162-1,0)</x:f>
        <x:v>0.0071694924411056515</x:v>
      </x:c>
      <x:c r="H163" s="114" t="n">
        <x:f>IFERROR(D163/D162-1,0)</x:f>
        <x:v>0.00034940600978328185</x:v>
      </x:c>
      <x:c r="I163" s="114" t="n">
        <x:f>IFERROR(E163/E162-1,0)</x:f>
        <x:v>0.007430851795789062</x:v>
      </x:c>
      <x:c r="J163" s="115" t="n">
        <x:f>Z162*(1+F163)</x:f>
        <x:v>0.12045395453490937</x:v>
      </x:c>
      <x:c r="K163" s="115" t="n">
        <x:f>AA162*(1+G163)</x:f>
        <x:v>0.12176697604467095</x:v>
      </x:c>
      <x:c r="L163" s="115" t="n">
        <x:f>AB162*(1+H163)</x:f>
        <x:v>0.7645447905339922</x:v>
      </x:c>
      <x:c r="M163" s="115" t="n">
        <x:f>AC162*(1+I163)</x:f>
        <x:v>0.058428076547883144</x:v>
      </x:c>
      <x:c r="N163" s="115" t="n">
        <x:f>SUM(J163:M163)</x:f>
        <x:v>1.0651937976614556</x:v>
      </x:c>
      <x:c r="O163" s="116" t="n">
        <x:f>IFERROR((J163+K163)/N163,0)</x:f>
        <x:v>0.22739611431399268</x:v>
      </x:c>
      <x:c r="P163" s="50" t="b">
        <x:f>AND(MONTH(A163)=12,OR(A164="",YEAR(A163)&lt;&gt;YEAR(A164)))</x:f>
        <x:v>0</x:v>
      </x:c>
      <x:c r="Q163" s="50" t="b">
        <x:f>AND(MOD(MONTH(A163),3)=0,OR(A164="",MONTH(A163)&lt;&gt;MONTH(A164)))</x:f>
        <x:v>0</x:v>
      </x:c>
      <x:c r="R163" s="50" t="b">
        <x:f>OR(O163&gt;$E$7,O163&lt;$E$6)</x:f>
        <x:v>0</x:v>
      </x:c>
      <x:c r="S163" s="50" t="b">
        <x:f>AND(OR(P163,Q163,R163),A163-AH162&gt;$E$8)</x:f>
        <x:v>0</x:v>
      </x:c>
      <x:c r="T163" s="50" t="str">
        <x:f>IF(NOT(OR(P163,Q163,R163)),"不调",IF(NOT(S163),"间隔规则跳过",IF(P163,"年末+季度",IF(AND(Q163,R163),"季度+动态",IF(Q163,"季度","动态")))))</x:f>
        <x:v>不调</x:v>
      </x:c>
      <x:c r="U163" s="115" t="n">
        <x:f>IF(OR(T163="年末+季度",T163="季度+动态"),N163*$E$5/2,IF(T163="季度",(J163+K163)/2,IF(T163="动态",N163*$E$5*IF(J163+K163=0,0.5,J163/(J163+K163)),J163)))</x:f>
        <x:v>0.12045395453490937</x:v>
      </x:c>
      <x:c r="V163" s="115" t="n">
        <x:f>IF(OR(T163="年末+季度",T163="季度+动态"),N163*$E$5/2,IF(T163="季度",(J163+K163)/2,IF(T163="动态",N163*$E$5*IF(J163+K163=0,0.5,K163/(J163+K163)),K163)))</x:f>
        <x:v>0.12176697604467095</x:v>
      </x:c>
      <x:c r="W163" s="115" t="n">
        <x:f>IF(OR(T163="年末+季度",T163="季度+动态",T163="动态"),N163*(1-$E$5)*IF(L163+M163=0,$B$7/($B$7+$B$8),L163/(L163+M163)),L163)</x:f>
        <x:v>0.7645447905339922</x:v>
      </x:c>
      <x:c r="X163" s="115" t="n">
        <x:f>IF(OR(T163="年末+季度",T163="季度+动态",T163="动态"),N163*(1-$E$5)*IF(L163+M163=0,$B$8/($B$7+$B$8),M163/(L163+M163)),M163)</x:f>
        <x:v>0.058428076547883144</x:v>
      </x:c>
      <x:c r="Y163" s="115" t="n">
        <x:f>POWER(1-$H$5,(A163-A162)/$H$8)</x:f>
        <x:v>0.9999862671029998</x:v>
      </x:c>
      <x:c r="Z163" s="115" t="n">
        <x:f>U163*Y163</x:f>
        <x:v>0.12045230035315847</x:v>
      </x:c>
      <x:c r="AA163" s="115" t="n">
        <x:f>V163*Y163</x:f>
        <x:v>0.1217653038313309</x:v>
      </x:c>
      <x:c r="AB163" s="115" t="n">
        <x:f>W163*Y163</x:f>
        <x:v>0.7645342911191317</x:v>
      </x:c>
      <x:c r="AC163" s="115" t="n">
        <x:f>X163*Y163</x:f>
        <x:v>0.05842727416112599</x:v>
      </x:c>
      <x:c r="AD163" s="115" t="n">
        <x:f>SUM(Z163:AC163)</x:f>
        <x:v>1.0651791694647472</x:v>
      </x:c>
      <x:c r="AE163" s="115" t="n">
        <x:f>MAX(AE162,AD163)</x:f>
        <x:v>1.0651791694647472</x:v>
      </x:c>
      <x:c r="AF163" s="114" t="n">
        <x:f>AD163/AE163-1</x:f>
        <x:v>0</x:v>
      </x:c>
      <x:c r="AG163" s="114" t="n">
        <x:f>AD163/AD162-1</x:f>
        <x:v>0.0010374711534559822</x:v>
      </x:c>
      <x:c r="AH163" s="111" t="n">
        <x:f>IF(OR(T163="年末+季度",T163="季度+动态",T163="季度",T163="动态"),A163,AH162)</x:f>
        <x:v>44012</x:v>
      </x:c>
      <x:c r="AI163" s="117" t="n">
        <x:f>YEAR(A163)</x:f>
        <x:v>2020</x:v>
      </x:c>
      <x:c r="AJ163" s="117" t="n">
        <x:f>MONTH(A163)</x:f>
        <x:v>7</x:v>
      </x:c>
      <x:c r="AK163" s="50" t="n">
        <x:f>IF(MONTH(A163)&lt;&gt;MONTH(A164),1,0)</x:f>
        <x:v>0</x:v>
      </x:c>
      <x:c r="AL163" s="115" t="n">
        <x:f>IF(AK162,AD162,AL162)</x:f>
        <x:v>1.0640752221166938</x:v>
      </x:c>
      <x:c r="AM163" s="116" t="str">
        <x:f>IF(AK163,AD163/AL163-1,"")</x:f>
      </x:c>
      <x:c r="AN163" s="115" t="n">
        <x:f>IF(AI163&lt;&gt;AI162,AD163,MAX(AN162,AD163))</x:f>
        <x:v>1.0651791694647472</x:v>
      </x:c>
      <x:c r="AO163" s="116" t="n">
        <x:f>AD163/AN163-1</x:f>
        <x:v>0</x:v>
      </x:c>
      <x:c r="AP163" s="112" t="n">
        <x:f>IFERROR(SUM(Z163:AC163)/AD163,0)</x:f>
        <x:v>1</x:v>
      </x:c>
      <x:c r="AQ163" s="50" t="b">
        <x:f>AND(B163&gt;0,C163&gt;0,D163&gt;0,E163&gt;0)</x:f>
        <x:v>1</x:v>
      </x:c>
    </x:row>
    <x:row r="164">
      <x:c r="A164" s="111" t="n">
        <x:f>'净值底稿'!A122</x:f>
        <x:v>44014</x:v>
      </x:c>
      <x:c r="B164" s="113" t="n">
        <x:f>'净值底稿'!F122</x:f>
        <x:v>1.325969698437175</x:v>
      </x:c>
      <x:c r="C164" s="113" t="n">
        <x:f>'净值底稿'!O122</x:f>
        <x:v>1.149328720890015</x:v>
      </x:c>
      <x:c r="D164" s="113" t="n">
        <x:f>'净值底稿'!P122</x:f>
        <x:v>1.4322</x:v>
      </x:c>
      <x:c r="E164" s="113" t="n">
        <x:f>'净值底稿'!Q122</x:f>
        <x:v>1.4475</x:v>
      </x:c>
      <x:c r="F164" s="114" t="n">
        <x:f>IFERROR(B164/B163-1,0)</x:f>
        <x:v>0.0033472643527061585</x:v>
      </x:c>
      <x:c r="G164" s="114" t="n">
        <x:f>IFERROR(C164/C163-1,0)</x:f>
        <x:v>0.014614012846576152</x:v>
      </x:c>
      <x:c r="H164" s="114" t="n">
        <x:f>IFERROR(D164/D163-1,0)</x:f>
        <x:v>0.0004889975550121939</x:v>
      </x:c>
      <x:c r="I164" s="114" t="n">
        <x:f>IFERROR(E164/E163-1,0)</x:f>
        <x:v>-0.011405545690479357</x:v>
      </x:c>
      <x:c r="J164" s="115" t="n">
        <x:f>Z163*(1+F164)</x:f>
        <x:v>0.12085548604433205</x:v>
      </x:c>
      <x:c r="K164" s="115" t="n">
        <x:f>AA163*(1+G164)</x:f>
        <x:v>0.12354478354578921</x:v>
      </x:c>
      <x:c r="L164" s="115" t="n">
        <x:f>AB163*(1+H164)</x:f>
        <x:v>0.7649081465182119</x:v>
      </x:c>
      <x:c r="M164" s="115" t="n">
        <x:f>AC163*(1+I164)</x:f>
        <x:v>0.0577608792161111</x:v>
      </x:c>
      <x:c r="N164" s="115" t="n">
        <x:f>SUM(J164:M164)</x:f>
        <x:v>1.0670692953244443</x:v>
      </x:c>
      <x:c r="O164" s="116" t="n">
        <x:f>IFERROR((J164+K164)/N164,0)</x:f>
        <x:v>0.22903879875562433</x:v>
      </x:c>
      <x:c r="P164" s="50" t="b">
        <x:f>AND(MONTH(A164)=12,OR(A165="",YEAR(A164)&lt;&gt;YEAR(A165)))</x:f>
        <x:v>0</x:v>
      </x:c>
      <x:c r="Q164" s="50" t="b">
        <x:f>AND(MOD(MONTH(A164),3)=0,OR(A165="",MONTH(A164)&lt;&gt;MONTH(A165)))</x:f>
        <x:v>0</x:v>
      </x:c>
      <x:c r="R164" s="50" t="b">
        <x:f>OR(O164&gt;$E$7,O164&lt;$E$6)</x:f>
        <x:v>0</x:v>
      </x:c>
      <x:c r="S164" s="50" t="b">
        <x:f>AND(OR(P164,Q164,R164),A164-AH163&gt;$E$8)</x:f>
        <x:v>0</x:v>
      </x:c>
      <x:c r="T164" s="50" t="str">
        <x:f>IF(NOT(OR(P164,Q164,R164)),"不调",IF(NOT(S164),"间隔规则跳过",IF(P164,"年末+季度",IF(AND(Q164,R164),"季度+动态",IF(Q164,"季度","动态")))))</x:f>
        <x:v>不调</x:v>
      </x:c>
      <x:c r="U164" s="115" t="n">
        <x:f>IF(OR(T164="年末+季度",T164="季度+动态"),N164*$E$5/2,IF(T164="季度",(J164+K164)/2,IF(T164="动态",N164*$E$5*IF(J164+K164=0,0.5,J164/(J164+K164)),J164)))</x:f>
        <x:v>0.12085548604433205</x:v>
      </x:c>
      <x:c r="V164" s="115" t="n">
        <x:f>IF(OR(T164="年末+季度",T164="季度+动态"),N164*$E$5/2,IF(T164="季度",(J164+K164)/2,IF(T164="动态",N164*$E$5*IF(J164+K164=0,0.5,K164/(J164+K164)),K164)))</x:f>
        <x:v>0.12354478354578921</x:v>
      </x:c>
      <x:c r="W164" s="115" t="n">
        <x:f>IF(OR(T164="年末+季度",T164="季度+动态",T164="动态"),N164*(1-$E$5)*IF(L164+M164=0,$B$7/($B$7+$B$8),L164/(L164+M164)),L164)</x:f>
        <x:v>0.7649081465182119</x:v>
      </x:c>
      <x:c r="X164" s="115" t="n">
        <x:f>IF(OR(T164="年末+季度",T164="季度+动态",T164="动态"),N164*(1-$E$5)*IF(L164+M164=0,$B$8/($B$7+$B$8),M164/(L164+M164)),M164)</x:f>
        <x:v>0.0577608792161111</x:v>
      </x:c>
      <x:c r="Y164" s="115" t="n">
        <x:f>POWER(1-$H$5,(A164-A163)/$H$8)</x:f>
        <x:v>0.9999862671029998</x:v>
      </x:c>
      <x:c r="Z164" s="115" t="n">
        <x:f>U164*Y164</x:f>
        <x:v>0.12085382634839029</x:v>
      </x:c>
      <x:c r="AA164" s="115" t="n">
        <x:f>V164*Y164</x:f>
        <x:v>0.12354308691800187</x:v>
      </x:c>
      <x:c r="AB164" s="115" t="n">
        <x:f>W164*Y164</x:f>
        <x:v>0.7648976421134212</x:v>
      </x:c>
      <x:c r="AC164" s="115" t="n">
        <x:f>X164*Y164</x:f>
        <x:v>0.057760085991906185</x:v>
      </x:c>
      <x:c r="AD164" s="115" t="n">
        <x:f>SUM(Z164:AC164)</x:f>
        <x:v>1.0670546413717195</x:v>
      </x:c>
      <x:c r="AE164" s="115" t="n">
        <x:f>MAX(AE163,AD164)</x:f>
        <x:v>1.0670546413717195</x:v>
      </x:c>
      <x:c r="AF164" s="114" t="n">
        <x:f>AD164/AE164-1</x:f>
        <x:v>0</x:v>
      </x:c>
      <x:c r="AG164" s="114" t="n">
        <x:f>AD164/AD163-1</x:f>
        <x:v>0.0017607102736665325</x:v>
      </x:c>
      <x:c r="AH164" s="111" t="n">
        <x:f>IF(OR(T164="年末+季度",T164="季度+动态",T164="季度",T164="动态"),A164,AH163)</x:f>
        <x:v>44012</x:v>
      </x:c>
      <x:c r="AI164" s="117" t="n">
        <x:f>YEAR(A164)</x:f>
        <x:v>2020</x:v>
      </x:c>
      <x:c r="AJ164" s="117" t="n">
        <x:f>MONTH(A164)</x:f>
        <x:v>7</x:v>
      </x:c>
      <x:c r="AK164" s="50" t="n">
        <x:f>IF(MONTH(A164)&lt;&gt;MONTH(A165),1,0)</x:f>
        <x:v>0</x:v>
      </x:c>
      <x:c r="AL164" s="115" t="n">
        <x:f>IF(AK163,AD163,AL163)</x:f>
        <x:v>1.0640752221166938</x:v>
      </x:c>
      <x:c r="AM164" s="116" t="str">
        <x:f>IF(AK164,AD164/AL164-1,"")</x:f>
      </x:c>
      <x:c r="AN164" s="115" t="n">
        <x:f>IF(AI164&lt;&gt;AI163,AD164,MAX(AN163,AD164))</x:f>
        <x:v>1.0670546413717195</x:v>
      </x:c>
      <x:c r="AO164" s="116" t="n">
        <x:f>AD164/AN164-1</x:f>
        <x:v>0</x:v>
      </x:c>
      <x:c r="AP164" s="112" t="n">
        <x:f>IFERROR(SUM(Z164:AC164)/AD164,0)</x:f>
        <x:v>1</x:v>
      </x:c>
      <x:c r="AQ164" s="50" t="b">
        <x:f>AND(B164&gt;0,C164&gt;0,D164&gt;0,E164&gt;0)</x:f>
        <x:v>1</x:v>
      </x:c>
    </x:row>
    <x:row r="165">
      <x:c r="A165" s="111" t="n">
        <x:f>'净值底稿'!A123</x:f>
        <x:v>44015</x:v>
      </x:c>
      <x:c r="B165" s="113" t="n">
        <x:f>'净值底稿'!F123</x:f>
        <x:v>1.3282527021782375</x:v>
      </x:c>
      <x:c r="C165" s="113" t="n">
        <x:f>'净值底稿'!O123</x:f>
        <x:v>1.1640535743378462</x:v>
      </x:c>
      <x:c r="D165" s="113" t="n">
        <x:f>'净值底稿'!P123</x:f>
        <x:v>1.4322</x:v>
      </x:c>
      <x:c r="E165" s="113" t="n">
        <x:f>'净值底稿'!Q123</x:f>
        <x:v>1.4524</x:v>
      </x:c>
      <x:c r="F165" s="114" t="n">
        <x:f>IFERROR(B165/B164-1,0)</x:f>
        <x:v>0.0017217616237787947</x:v>
      </x:c>
      <x:c r="G165" s="114" t="n">
        <x:f>IFERROR(C165/C164-1,0)</x:f>
        <x:v>0.012811698846635133</x:v>
      </x:c>
      <x:c r="H165" s="114" t="n">
        <x:f>IFERROR(D165/D164-1,0)</x:f>
        <x:v>0</x:v>
      </x:c>
      <x:c r="I165" s="114" t="n">
        <x:f>IFERROR(E165/E164-1,0)</x:f>
        <x:v>0.0033851468048358146</x:v>
      </x:c>
      <x:c r="J165" s="115" t="n">
        <x:f>Z164*(1+F165)</x:f>
        <x:v>0.12106190782868377</x:v>
      </x:c>
      <x:c r="K165" s="115" t="n">
        <x:f>AA164*(1+G165)</x:f>
        <x:v>0.12512588374217898</x:v>
      </x:c>
      <x:c r="L165" s="115" t="n">
        <x:f>AB164*(1+H165)</x:f>
        <x:v>0.7648976421134212</x:v>
      </x:c>
      <x:c r="M165" s="115" t="n">
        <x:f>AC164*(1+I165)</x:f>
        <x:v>0.05795561236244873</x:v>
      </x:c>
      <x:c r="N165" s="115" t="n">
        <x:f>SUM(J165:M165)</x:f>
        <x:v>1.0690410460467326</x:v>
      </x:c>
      <x:c r="O165" s="116" t="n">
        <x:f>IFERROR((J165+K165)/N165,0)</x:f>
        <x:v>0.2302884369886961</x:v>
      </x:c>
      <x:c r="P165" s="50" t="b">
        <x:f>AND(MONTH(A165)=12,OR(A166="",YEAR(A165)&lt;&gt;YEAR(A166)))</x:f>
        <x:v>0</x:v>
      </x:c>
      <x:c r="Q165" s="50" t="b">
        <x:f>AND(MOD(MONTH(A165),3)=0,OR(A166="",MONTH(A165)&lt;&gt;MONTH(A166)))</x:f>
        <x:v>0</x:v>
      </x:c>
      <x:c r="R165" s="50" t="b">
        <x:f>OR(O165&gt;$E$7,O165&lt;$E$6)</x:f>
        <x:v>0</x:v>
      </x:c>
      <x:c r="S165" s="50" t="b">
        <x:f>AND(OR(P165,Q165,R165),A165-AH164&gt;$E$8)</x:f>
        <x:v>0</x:v>
      </x:c>
      <x:c r="T165" s="50" t="str">
        <x:f>IF(NOT(OR(P165,Q165,R165)),"不调",IF(NOT(S165),"间隔规则跳过",IF(P165,"年末+季度",IF(AND(Q165,R165),"季度+动态",IF(Q165,"季度","动态")))))</x:f>
        <x:v>不调</x:v>
      </x:c>
      <x:c r="U165" s="115" t="n">
        <x:f>IF(OR(T165="年末+季度",T165="季度+动态"),N165*$E$5/2,IF(T165="季度",(J165+K165)/2,IF(T165="动态",N165*$E$5*IF(J165+K165=0,0.5,J165/(J165+K165)),J165)))</x:f>
        <x:v>0.12106190782868377</x:v>
      </x:c>
      <x:c r="V165" s="115" t="n">
        <x:f>IF(OR(T165="年末+季度",T165="季度+动态"),N165*$E$5/2,IF(T165="季度",(J165+K165)/2,IF(T165="动态",N165*$E$5*IF(J165+K165=0,0.5,K165/(J165+K165)),K165)))</x:f>
        <x:v>0.12512588374217898</x:v>
      </x:c>
      <x:c r="W165" s="115" t="n">
        <x:f>IF(OR(T165="年末+季度",T165="季度+动态",T165="动态"),N165*(1-$E$5)*IF(L165+M165=0,$B$7/($B$7+$B$8),L165/(L165+M165)),L165)</x:f>
        <x:v>0.7648976421134212</x:v>
      </x:c>
      <x:c r="X165" s="115" t="n">
        <x:f>IF(OR(T165="年末+季度",T165="季度+动态",T165="动态"),N165*(1-$E$5)*IF(L165+M165=0,$B$8/($B$7+$B$8),M165/(L165+M165)),M165)</x:f>
        <x:v>0.05795561236244873</x:v>
      </x:c>
      <x:c r="Y165" s="115" t="n">
        <x:f>POWER(1-$H$5,(A165-A164)/$H$8)</x:f>
        <x:v>0.9999862671029998</x:v>
      </x:c>
      <x:c r="Z165" s="115" t="n">
        <x:f>U165*Y165</x:f>
        <x:v>0.12106024529797291</x:v>
      </x:c>
      <x:c r="AA165" s="115" t="n">
        <x:f>V165*Y165</x:f>
        <x:v>0.12512416540130547</x:v>
      </x:c>
      <x:c r="AB165" s="115" t="n">
        <x:f>W165*Y165</x:f>
        <x:v>0.7648871378528863</x:v>
      </x:c>
      <x:c r="AC165" s="115" t="n">
        <x:f>X165*Y165</x:f>
        <x:v>0.057954816463993565</x:v>
      </x:c>
      <x:c r="AD165" s="115" t="n">
        <x:f>SUM(Z165:AC165)</x:f>
        <x:v>1.0690263650161582</x:v>
      </x:c>
      <x:c r="AE165" s="115" t="n">
        <x:f>MAX(AE164,AD165)</x:f>
        <x:v>1.0690263650161582</x:v>
      </x:c>
      <x:c r="AF165" s="114" t="n">
        <x:f>AD165/AE165-1</x:f>
        <x:v>0</x:v>
      </x:c>
      <x:c r="AG165" s="114" t="n">
        <x:f>AD165/AD164-1</x:f>
        <x:v>0.001847818816386182</x:v>
      </x:c>
      <x:c r="AH165" s="111" t="n">
        <x:f>IF(OR(T165="年末+季度",T165="季度+动态",T165="季度",T165="动态"),A165,AH164)</x:f>
        <x:v>44012</x:v>
      </x:c>
      <x:c r="AI165" s="117" t="n">
        <x:f>YEAR(A165)</x:f>
        <x:v>2020</x:v>
      </x:c>
      <x:c r="AJ165" s="117" t="n">
        <x:f>MONTH(A165)</x:f>
        <x:v>7</x:v>
      </x:c>
      <x:c r="AK165" s="50" t="n">
        <x:f>IF(MONTH(A165)&lt;&gt;MONTH(A166),1,0)</x:f>
        <x:v>0</x:v>
      </x:c>
      <x:c r="AL165" s="115" t="n">
        <x:f>IF(AK164,AD164,AL164)</x:f>
        <x:v>1.0640752221166938</x:v>
      </x:c>
      <x:c r="AM165" s="116" t="str">
        <x:f>IF(AK165,AD165/AL165-1,"")</x:f>
      </x:c>
      <x:c r="AN165" s="115" t="n">
        <x:f>IF(AI165&lt;&gt;AI164,AD165,MAX(AN164,AD165))</x:f>
        <x:v>1.0690263650161582</x:v>
      </x:c>
      <x:c r="AO165" s="116" t="n">
        <x:f>AD165/AN165-1</x:f>
        <x:v>0</x:v>
      </x:c>
      <x:c r="AP165" s="112" t="n">
        <x:f>IFERROR(SUM(Z165:AC165)/AD165,0)</x:f>
        <x:v>1</x:v>
      </x:c>
      <x:c r="AQ165" s="50" t="b">
        <x:f>AND(B165&gt;0,C165&gt;0,D165&gt;0,E165&gt;0)</x:f>
        <x:v>1</x:v>
      </x:c>
    </x:row>
    <x:row r="166">
      <x:c r="A166" s="111" t="n">
        <x:f>'净值底稿'!A124</x:f>
        <x:v>44018</x:v>
      </x:c>
      <x:c r="B166" s="113" t="n">
        <x:f>'净值底稿'!F124</x:f>
        <x:v>1.380490274450785</x:v>
      </x:c>
      <x:c r="C166" s="113" t="n">
        <x:f>'净值底稿'!O124</x:f>
        <x:v>1.2119535533380874</x:v>
      </x:c>
      <x:c r="D166" s="113" t="n">
        <x:f>'净值底稿'!P124</x:f>
        <x:v>1.4288</x:v>
      </x:c>
      <x:c r="E166" s="113" t="n">
        <x:f>'净值底稿'!Q124</x:f>
        <x:v>1.4503</x:v>
      </x:c>
      <x:c r="F166" s="114" t="n">
        <x:f>IFERROR(B166/B165-1,0)</x:f>
        <x:v>0.03932803764440429</x:v>
      </x:c>
      <x:c r="G166" s="114" t="n">
        <x:f>IFERROR(C166/C165-1,0)</x:f>
        <x:v>0.041149290768243585</x:v>
      </x:c>
      <x:c r="H166" s="114" t="n">
        <x:f>IFERROR(D166/D165-1,0)</x:f>
        <x:v>-0.002373970115905455</x:v>
      </x:c>
      <x:c r="I166" s="114" t="n">
        <x:f>IFERROR(E166/E165-1,0)</x:f>
        <x:v>-0.0014458826769484512</x:v>
      </x:c>
      <x:c r="J166" s="115" t="n">
        <x:f>Z165*(1+F166)</x:f>
        <x:v>0.1258213071822924</x:v>
      </x:c>
      <x:c r="K166" s="115" t="n">
        <x:f>AA165*(1+G166)</x:f>
        <x:v>0.13027293606553758</x:v>
      </x:c>
      <x:c r="L166" s="115" t="n">
        <x:f>AB165*(1+H166)</x:f>
        <x:v>0.7630713186455831</x:v>
      </x:c>
      <x:c r="M166" s="115" t="n">
        <x:f>AC165*(1+I166)</x:f>
        <x:v>0.05787102059882255</x:v>
      </x:c>
      <x:c r="N166" s="115" t="n">
        <x:f>SUM(J166:M166)</x:f>
        <x:v>1.0770365824922357</x:v>
      </x:c>
      <x:c r="O166" s="116" t="n">
        <x:f>IFERROR((J166+K166)/N166,0)</x:f>
        <x:v>0.23777673610234698</x:v>
      </x:c>
      <x:c r="P166" s="50" t="b">
        <x:f>AND(MONTH(A166)=12,OR(A167="",YEAR(A166)&lt;&gt;YEAR(A167)))</x:f>
        <x:v>0</x:v>
      </x:c>
      <x:c r="Q166" s="50" t="b">
        <x:f>AND(MOD(MONTH(A166),3)=0,OR(A167="",MONTH(A166)&lt;&gt;MONTH(A167)))</x:f>
        <x:v>0</x:v>
      </x:c>
      <x:c r="R166" s="50" t="b">
        <x:f>OR(O166&gt;$E$7,O166&lt;$E$6)</x:f>
        <x:v>0</x:v>
      </x:c>
      <x:c r="S166" s="50" t="b">
        <x:f>AND(OR(P166,Q166,R166),A166-AH165&gt;$E$8)</x:f>
        <x:v>0</x:v>
      </x:c>
      <x:c r="T166" s="50" t="str">
        <x:f>IF(NOT(OR(P166,Q166,R166)),"不调",IF(NOT(S166),"间隔规则跳过",IF(P166,"年末+季度",IF(AND(Q166,R166),"季度+动态",IF(Q166,"季度","动态")))))</x:f>
        <x:v>不调</x:v>
      </x:c>
      <x:c r="U166" s="115" t="n">
        <x:f>IF(OR(T166="年末+季度",T166="季度+动态"),N166*$E$5/2,IF(T166="季度",(J166+K166)/2,IF(T166="动态",N166*$E$5*IF(J166+K166=0,0.5,J166/(J166+K166)),J166)))</x:f>
        <x:v>0.1258213071822924</x:v>
      </x:c>
      <x:c r="V166" s="115" t="n">
        <x:f>IF(OR(T166="年末+季度",T166="季度+动态"),N166*$E$5/2,IF(T166="季度",(J166+K166)/2,IF(T166="动态",N166*$E$5*IF(J166+K166=0,0.5,K166/(J166+K166)),K166)))</x:f>
        <x:v>0.13027293606553758</x:v>
      </x:c>
      <x:c r="W166" s="115" t="n">
        <x:f>IF(OR(T166="年末+季度",T166="季度+动态",T166="动态"),N166*(1-$E$5)*IF(L166+M166=0,$B$7/($B$7+$B$8),L166/(L166+M166)),L166)</x:f>
        <x:v>0.7630713186455831</x:v>
      </x:c>
      <x:c r="X166" s="115" t="n">
        <x:f>IF(OR(T166="年末+季度",T166="季度+动态",T166="动态"),N166*(1-$E$5)*IF(L166+M166=0,$B$8/($B$7+$B$8),M166/(L166+M166)),M166)</x:f>
        <x:v>0.05787102059882255</x:v>
      </x:c>
      <x:c r="Y166" s="115" t="n">
        <x:f>POWER(1-$H$5,(A166-A165)/$H$8)</x:f>
        <x:v>0.9999588018747739</x:v>
      </x:c>
      <x:c r="Z166" s="115" t="n">
        <x:f>U166*Y166</x:f>
        <x:v>0.12581612358032299</x:v>
      </x:c>
      <x:c r="AA166" s="115" t="n">
        <x:f>V166*Y166</x:f>
        <x:v>0.130267569064804</x:v>
      </x:c>
      <x:c r="AB166" s="115" t="n">
        <x:f>W166*Y166</x:f>
        <x:v>0.7630398815378411</x:v>
      </x:c>
      <x:c r="AC166" s="115" t="n">
        <x:f>X166*Y166</x:f>
        <x:v>0.05786863642126896</x:v>
      </x:c>
      <x:c r="AD166" s="115" t="n">
        <x:f>SUM(Z166:AC166)</x:f>
        <x:v>1.076992210604237</x:v>
      </x:c>
      <x:c r="AE166" s="115" t="n">
        <x:f>MAX(AE165,AD166)</x:f>
        <x:v>1.076992210604237</x:v>
      </x:c>
      <x:c r="AF166" s="114" t="n">
        <x:f>AD166/AE166-1</x:f>
        <x:v>0</x:v>
      </x:c>
      <x:c r="AG166" s="114" t="n">
        <x:f>AD166/AD165-1</x:f>
        <x:v>0.007451495911383388</x:v>
      </x:c>
      <x:c r="AH166" s="111" t="n">
        <x:f>IF(OR(T166="年末+季度",T166="季度+动态",T166="季度",T166="动态"),A166,AH165)</x:f>
        <x:v>44012</x:v>
      </x:c>
      <x:c r="AI166" s="117" t="n">
        <x:f>YEAR(A166)</x:f>
        <x:v>2020</x:v>
      </x:c>
      <x:c r="AJ166" s="117" t="n">
        <x:f>MONTH(A166)</x:f>
        <x:v>7</x:v>
      </x:c>
      <x:c r="AK166" s="50" t="n">
        <x:f>IF(MONTH(A166)&lt;&gt;MONTH(A167),1,0)</x:f>
        <x:v>0</x:v>
      </x:c>
      <x:c r="AL166" s="115" t="n">
        <x:f>IF(AK165,AD165,AL165)</x:f>
        <x:v>1.0640752221166938</x:v>
      </x:c>
      <x:c r="AM166" s="116" t="str">
        <x:f>IF(AK166,AD166/AL166-1,"")</x:f>
      </x:c>
      <x:c r="AN166" s="115" t="n">
        <x:f>IF(AI166&lt;&gt;AI165,AD166,MAX(AN165,AD166))</x:f>
        <x:v>1.076992210604237</x:v>
      </x:c>
      <x:c r="AO166" s="116" t="n">
        <x:f>AD166/AN166-1</x:f>
        <x:v>0</x:v>
      </x:c>
      <x:c r="AP166" s="112" t="n">
        <x:f>IFERROR(SUM(Z166:AC166)/AD166,0)</x:f>
        <x:v>1</x:v>
      </x:c>
      <x:c r="AQ166" s="50" t="b">
        <x:f>AND(B166&gt;0,C166&gt;0,D166&gt;0,E166&gt;0)</x:f>
        <x:v>1</x:v>
      </x:c>
    </x:row>
    <x:row r="167">
      <x:c r="A167" s="111" t="n">
        <x:f>'净值底稿'!A125</x:f>
        <x:v>44019</x:v>
      </x:c>
      <x:c r="B167" s="113" t="n">
        <x:f>'净值底稿'!F125</x:f>
        <x:v>1.4163231218440975</x:v>
      </x:c>
      <x:c r="C167" s="113" t="n">
        <x:f>'净值底稿'!O125</x:f>
        <x:v>1.22795461240693</x:v>
      </x:c>
      <x:c r="D167" s="113" t="n">
        <x:f>'净值底稿'!P125</x:f>
        <x:v>1.4246</x:v>
      </x:c>
      <x:c r="E167" s="113" t="n">
        <x:f>'净值底稿'!Q125</x:f>
        <x:v>1.452</x:v>
      </x:c>
      <x:c r="F167" s="114" t="n">
        <x:f>IFERROR(B167/B166-1,0)</x:f>
        <x:v>0.02595660980485226</x:v>
      </x:c>
      <x:c r="G167" s="114" t="n">
        <x:f>IFERROR(C167/C166-1,0)</x:f>
        <x:v>0.013202699909390825</x:v>
      </x:c>
      <x:c r="H167" s="114" t="n">
        <x:f>IFERROR(D167/D166-1,0)</x:f>
        <x:v>-0.0029395296752519062</x:v>
      </x:c>
      <x:c r="I167" s="114" t="n">
        <x:f>IFERROR(E167/E166-1,0)</x:f>
        <x:v>0.001172171274908651</x:v>
      </x:c>
      <x:c r="J167" s="115" t="n">
        <x:f>Z166*(1+F167)</x:f>
        <x:v>0.1290818836072565</x:v>
      </x:c>
      <x:c r="K167" s="115" t="n">
        <x:f>AA166*(1+G167)</x:f>
        <x:v>0.13198745268709244</x:v>
      </x:c>
      <x:c r="L167" s="115" t="n">
        <x:f>AB166*(1+H167)</x:f>
        <x:v>0.7607969031626599</x:v>
      </x:c>
      <x:c r="M167" s="115" t="n">
        <x:f>AC166*(1+I167)</x:f>
        <x:v>0.057936468374600106</x:v>
      </x:c>
      <x:c r="N167" s="115" t="n">
        <x:f>SUM(J167:M167)</x:f>
        <x:v>1.079802707831609</x:v>
      </x:c>
      <x:c r="O167" s="116" t="n">
        <x:f>IFERROR((J167+K167)/N167,0)</x:f>
        <x:v>0.24177503390282445</x:v>
      </x:c>
      <x:c r="P167" s="50" t="b">
        <x:f>AND(MONTH(A167)=12,OR(A168="",YEAR(A167)&lt;&gt;YEAR(A168)))</x:f>
        <x:v>0</x:v>
      </x:c>
      <x:c r="Q167" s="50" t="b">
        <x:f>AND(MOD(MONTH(A167),3)=0,OR(A168="",MONTH(A167)&lt;&gt;MONTH(A168)))</x:f>
        <x:v>0</x:v>
      </x:c>
      <x:c r="R167" s="50" t="b">
        <x:f>OR(O167&gt;$E$7,O167&lt;$E$6)</x:f>
        <x:v>0</x:v>
      </x:c>
      <x:c r="S167" s="50" t="b">
        <x:f>AND(OR(P167,Q167,R167),A167-AH166&gt;$E$8)</x:f>
        <x:v>0</x:v>
      </x:c>
      <x:c r="T167" s="50" t="str">
        <x:f>IF(NOT(OR(P167,Q167,R167)),"不调",IF(NOT(S167),"间隔规则跳过",IF(P167,"年末+季度",IF(AND(Q167,R167),"季度+动态",IF(Q167,"季度","动态")))))</x:f>
        <x:v>不调</x:v>
      </x:c>
      <x:c r="U167" s="115" t="n">
        <x:f>IF(OR(T167="年末+季度",T167="季度+动态"),N167*$E$5/2,IF(T167="季度",(J167+K167)/2,IF(T167="动态",N167*$E$5*IF(J167+K167=0,0.5,J167/(J167+K167)),J167)))</x:f>
        <x:v>0.1290818836072565</x:v>
      </x:c>
      <x:c r="V167" s="115" t="n">
        <x:f>IF(OR(T167="年末+季度",T167="季度+动态"),N167*$E$5/2,IF(T167="季度",(J167+K167)/2,IF(T167="动态",N167*$E$5*IF(J167+K167=0,0.5,K167/(J167+K167)),K167)))</x:f>
        <x:v>0.13198745268709244</x:v>
      </x:c>
      <x:c r="W167" s="115" t="n">
        <x:f>IF(OR(T167="年末+季度",T167="季度+动态",T167="动态"),N167*(1-$E$5)*IF(L167+M167=0,$B$7/($B$7+$B$8),L167/(L167+M167)),L167)</x:f>
        <x:v>0.7607969031626599</x:v>
      </x:c>
      <x:c r="X167" s="115" t="n">
        <x:f>IF(OR(T167="年末+季度",T167="季度+动态",T167="动态"),N167*(1-$E$5)*IF(L167+M167=0,$B$8/($B$7+$B$8),M167/(L167+M167)),M167)</x:f>
        <x:v>0.057936468374600106</x:v>
      </x:c>
      <x:c r="Y167" s="115" t="n">
        <x:f>POWER(1-$H$5,(A167-A166)/$H$8)</x:f>
        <x:v>0.9999862671029998</x:v>
      </x:c>
      <x:c r="Z167" s="115" t="n">
        <x:f>U167*Y167</x:f>
        <x:v>0.12908011093904434</x:v>
      </x:c>
      <x:c r="AA167" s="115" t="n">
        <x:f>V167*Y167</x:f>
        <x:v>0.13198564011699937</x:v>
      </x:c>
      <x:c r="AB167" s="115" t="n">
        <x:f>W167*Y167</x:f>
        <x:v>0.7607864552171507</x:v>
      </x:c>
      <x:c r="AC167" s="115" t="n">
        <x:f>X167*Y167</x:f>
        <x:v>0.05793567273904736</x:v>
      </x:c>
      <x:c r="AD167" s="115" t="n">
        <x:f>SUM(Z167:AC167)</x:f>
        <x:v>1.079787879012242</x:v>
      </x:c>
      <x:c r="AE167" s="115" t="n">
        <x:f>MAX(AE166,AD167)</x:f>
        <x:v>1.079787879012242</x:v>
      </x:c>
      <x:c r="AF167" s="114" t="n">
        <x:f>AD167/AE167-1</x:f>
        <x:v>0</x:v>
      </x:c>
      <x:c r="AG167" s="114" t="n">
        <x:f>AD167/AD166-1</x:f>
        <x:v>0.00259581116787877</x:v>
      </x:c>
      <x:c r="AH167" s="111" t="n">
        <x:f>IF(OR(T167="年末+季度",T167="季度+动态",T167="季度",T167="动态"),A167,AH166)</x:f>
        <x:v>44012</x:v>
      </x:c>
      <x:c r="AI167" s="117" t="n">
        <x:f>YEAR(A167)</x:f>
        <x:v>2020</x:v>
      </x:c>
      <x:c r="AJ167" s="117" t="n">
        <x:f>MONTH(A167)</x:f>
        <x:v>7</x:v>
      </x:c>
      <x:c r="AK167" s="50" t="n">
        <x:f>IF(MONTH(A167)&lt;&gt;MONTH(A168),1,0)</x:f>
        <x:v>0</x:v>
      </x:c>
      <x:c r="AL167" s="115" t="n">
        <x:f>IF(AK166,AD166,AL166)</x:f>
        <x:v>1.0640752221166938</x:v>
      </x:c>
      <x:c r="AM167" s="116" t="str">
        <x:f>IF(AK167,AD167/AL167-1,"")</x:f>
      </x:c>
      <x:c r="AN167" s="115" t="n">
        <x:f>IF(AI167&lt;&gt;AI166,AD167,MAX(AN166,AD167))</x:f>
        <x:v>1.079787879012242</x:v>
      </x:c>
      <x:c r="AO167" s="116" t="n">
        <x:f>AD167/AN167-1</x:f>
        <x:v>0</x:v>
      </x:c>
      <x:c r="AP167" s="112" t="n">
        <x:f>IFERROR(SUM(Z167:AC167)/AD167,0)</x:f>
        <x:v>1</x:v>
      </x:c>
      <x:c r="AQ167" s="50" t="b">
        <x:f>AND(B167&gt;0,C167&gt;0,D167&gt;0,E167&gt;0)</x:f>
        <x:v>1</x:v>
      </x:c>
    </x:row>
    <x:row r="168">
      <x:c r="A168" s="111" t="n">
        <x:f>'净值底稿'!A126</x:f>
        <x:v>44020</x:v>
      </x:c>
      <x:c r="B168" s="113" t="n">
        <x:f>'净值底稿'!F126</x:f>
        <x:v>1.4557094447646626</x:v>
      </x:c>
      <x:c r="C168" s="113" t="n">
        <x:f>'净值底稿'!O126</x:f>
        <x:v>1.2545365073167751</x:v>
      </x:c>
      <x:c r="D168" s="113" t="n">
        <x:f>'净值底稿'!P126</x:f>
        <x:v>1.4231</x:v>
      </x:c>
      <x:c r="E168" s="113" t="n">
        <x:f>'净值底稿'!Q126</x:f>
        <x:v>1.4589</x:v>
      </x:c>
      <x:c r="F168" s="114" t="n">
        <x:f>IFERROR(B168/B167-1,0)</x:f>
        <x:v>0.027808854005915595</x:v>
      </x:c>
      <x:c r="G168" s="114" t="n">
        <x:f>IFERROR(C168/C167-1,0)</x:f>
        <x:v>0.021647294322826527</x:v>
      </x:c>
      <x:c r="H168" s="114" t="n">
        <x:f>IFERROR(D168/D167-1,0)</x:f>
        <x:v>-0.0010529271374420945</x:v>
      </x:c>
      <x:c r="I168" s="114" t="n">
        <x:f>IFERROR(E168/E167-1,0)</x:f>
        <x:v>0.004752066115702558</x:v>
      </x:c>
      <x:c r="J168" s="115" t="n">
        <x:f>Z167*(1+F168)</x:f>
        <x:v>0.1326696808992156</x:v>
      </x:c>
      <x:c r="K168" s="115" t="n">
        <x:f>AA167*(1+G168)</x:f>
        <x:v>0.1348427721149987</x:v>
      </x:c>
      <x:c r="L168" s="115" t="n">
        <x:f>AB167*(1+H168)</x:f>
        <x:v>0.7599854025126542</x:v>
      </x:c>
      <x:c r="M168" s="115" t="n">
        <x:f>AC167*(1+I168)</x:f>
        <x:v>0.05821098688636102</x:v>
      </x:c>
      <x:c r="N168" s="115" t="n">
        <x:f>SUM(J168:M168)</x:f>
        <x:v>1.0857088424132295</x:v>
      </x:c>
      <x:c r="O168" s="116" t="n">
        <x:f>IFERROR((J168+K168)/N168,0)</x:f>
        <x:v>0.24639428414307502</x:v>
      </x:c>
      <x:c r="P168" s="50" t="b">
        <x:f>AND(MONTH(A168)=12,OR(A169="",YEAR(A168)&lt;&gt;YEAR(A169)))</x:f>
        <x:v>0</x:v>
      </x:c>
      <x:c r="Q168" s="50" t="b">
        <x:f>AND(MOD(MONTH(A168),3)=0,OR(A169="",MONTH(A168)&lt;&gt;MONTH(A169)))</x:f>
        <x:v>0</x:v>
      </x:c>
      <x:c r="R168" s="50" t="b">
        <x:f>OR(O168&gt;$E$7,O168&lt;$E$6)</x:f>
        <x:v>0</x:v>
      </x:c>
      <x:c r="S168" s="50" t="b">
        <x:f>AND(OR(P168,Q168,R168),A168-AH167&gt;$E$8)</x:f>
        <x:v>0</x:v>
      </x:c>
      <x:c r="T168" s="50" t="str">
        <x:f>IF(NOT(OR(P168,Q168,R168)),"不调",IF(NOT(S168),"间隔规则跳过",IF(P168,"年末+季度",IF(AND(Q168,R168),"季度+动态",IF(Q168,"季度","动态")))))</x:f>
        <x:v>不调</x:v>
      </x:c>
      <x:c r="U168" s="115" t="n">
        <x:f>IF(OR(T168="年末+季度",T168="季度+动态"),N168*$E$5/2,IF(T168="季度",(J168+K168)/2,IF(T168="动态",N168*$E$5*IF(J168+K168=0,0.5,J168/(J168+K168)),J168)))</x:f>
        <x:v>0.1326696808992156</x:v>
      </x:c>
      <x:c r="V168" s="115" t="n">
        <x:f>IF(OR(T168="年末+季度",T168="季度+动态"),N168*$E$5/2,IF(T168="季度",(J168+K168)/2,IF(T168="动态",N168*$E$5*IF(J168+K168=0,0.5,K168/(J168+K168)),K168)))</x:f>
        <x:v>0.1348427721149987</x:v>
      </x:c>
      <x:c r="W168" s="115" t="n">
        <x:f>IF(OR(T168="年末+季度",T168="季度+动态",T168="动态"),N168*(1-$E$5)*IF(L168+M168=0,$B$7/($B$7+$B$8),L168/(L168+M168)),L168)</x:f>
        <x:v>0.7599854025126542</x:v>
      </x:c>
      <x:c r="X168" s="115" t="n">
        <x:f>IF(OR(T168="年末+季度",T168="季度+动态",T168="动态"),N168*(1-$E$5)*IF(L168+M168=0,$B$8/($B$7+$B$8),M168/(L168+M168)),M168)</x:f>
        <x:v>0.05821098688636102</x:v>
      </x:c>
      <x:c r="Y168" s="115" t="n">
        <x:f>POWER(1-$H$5,(A168-A167)/$H$8)</x:f>
        <x:v>0.9999862671029998</x:v>
      </x:c>
      <x:c r="Z168" s="115" t="n">
        <x:f>U168*Y168</x:f>
        <x:v>0.13266785896015276</x:v>
      </x:c>
      <x:c r="AA168" s="115" t="n">
        <x:f>V168*Y168</x:f>
        <x:v>0.13484092033309802</x:v>
      </x:c>
      <x:c r="AB168" s="115" t="n">
        <x:f>W168*Y168</x:f>
        <x:v>0.7599749657113999</x:v>
      </x:c>
      <x:c r="AC168" s="115" t="n">
        <x:f>X168*Y168</x:f>
        <x:v>0.05821018748087382</x:v>
      </x:c>
      <x:c r="AD168" s="115" t="n">
        <x:f>SUM(Z168:AC168)</x:f>
        <x:v>1.0856939324855244</x:v>
      </x:c>
      <x:c r="AE168" s="115" t="n">
        <x:f>MAX(AE167,AD168)</x:f>
        <x:v>1.0856939324855244</x:v>
      </x:c>
      <x:c r="AF168" s="114" t="n">
        <x:f>AD168/AE168-1</x:f>
        <x:v>0</x:v>
      </x:c>
      <x:c r="AG168" s="114" t="n">
        <x:f>AD168/AD167-1</x:f>
        <x:v>0.005469642314085865</x:v>
      </x:c>
      <x:c r="AH168" s="111" t="n">
        <x:f>IF(OR(T168="年末+季度",T168="季度+动态",T168="季度",T168="动态"),A168,AH167)</x:f>
        <x:v>44012</x:v>
      </x:c>
      <x:c r="AI168" s="117" t="n">
        <x:f>YEAR(A168)</x:f>
        <x:v>2020</x:v>
      </x:c>
      <x:c r="AJ168" s="117" t="n">
        <x:f>MONTH(A168)</x:f>
        <x:v>7</x:v>
      </x:c>
      <x:c r="AK168" s="50" t="n">
        <x:f>IF(MONTH(A168)&lt;&gt;MONTH(A169),1,0)</x:f>
        <x:v>0</x:v>
      </x:c>
      <x:c r="AL168" s="115" t="n">
        <x:f>IF(AK167,AD167,AL167)</x:f>
        <x:v>1.0640752221166938</x:v>
      </x:c>
      <x:c r="AM168" s="116" t="str">
        <x:f>IF(AK168,AD168/AL168-1,"")</x:f>
      </x:c>
      <x:c r="AN168" s="115" t="n">
        <x:f>IF(AI168&lt;&gt;AI167,AD168,MAX(AN167,AD168))</x:f>
        <x:v>1.0856939324855244</x:v>
      </x:c>
      <x:c r="AO168" s="116" t="n">
        <x:f>AD168/AN168-1</x:f>
        <x:v>0</x:v>
      </x:c>
      <x:c r="AP168" s="112" t="n">
        <x:f>IFERROR(SUM(Z168:AC168)/AD168,0)</x:f>
        <x:v>1</x:v>
      </x:c>
      <x:c r="AQ168" s="50" t="b">
        <x:f>AND(B168&gt;0,C168&gt;0,D168&gt;0,E168&gt;0)</x:f>
        <x:v>1</x:v>
      </x:c>
    </x:row>
    <x:row r="169">
      <x:c r="A169" s="111" t="n">
        <x:f>'净值底稿'!A127</x:f>
        <x:v>44021</x:v>
      </x:c>
      <x:c r="B169" s="113" t="n">
        <x:f>'净值底稿'!F127</x:f>
        <x:v>1.4966011586947274</x:v>
      </x:c>
      <x:c r="C169" s="113" t="n">
        <x:f>'净值底稿'!O127</x:f>
        <x:v>1.2876617293415087</x:v>
      </x:c>
      <x:c r="D169" s="113" t="n">
        <x:f>'净值底稿'!P127</x:f>
        <x:v>1.4179</x:v>
      </x:c>
      <x:c r="E169" s="113" t="n">
        <x:f>'净值底稿'!Q127</x:f>
        <x:v>1.4684</x:v>
      </x:c>
      <x:c r="F169" s="114" t="n">
        <x:f>IFERROR(B169/B168-1,0)</x:f>
        <x:v>0.02809057403393833</x:v>
      </x:c>
      <x:c r="G169" s="114" t="n">
        <x:f>IFERROR(C169/C168-1,0)</x:f>
        <x:v>0.02640435079532466</x:v>
      </x:c>
      <x:c r="H169" s="114" t="n">
        <x:f>IFERROR(D169/D168-1,0)</x:f>
        <x:v>-0.003653994800084437</x:v>
      </x:c>
      <x:c r="I169" s="114" t="n">
        <x:f>IFERROR(E169/E168-1,0)</x:f>
        <x:v>0.006511755432174748</x:v>
      </x:c>
      <x:c r="J169" s="115" t="n">
        <x:f>Z168*(1+F169)</x:f>
        <x:v>0.13639457527419702</x:v>
      </x:c>
      <x:c r="K169" s="115" t="n">
        <x:f>AA168*(1+G169)</x:f>
        <x:v>0.13840130729513758</x:v>
      </x:c>
      <x:c r="L169" s="115" t="n">
        <x:f>AB168*(1+H169)</x:f>
        <x:v>0.7571980211384961</x:v>
      </x:c>
      <x:c r="M169" s="115" t="n">
        <x:f>AC168*(1+I169)</x:f>
        <x:v>0.05858923798541031</x:v>
      </x:c>
      <x:c r="N169" s="115" t="n">
        <x:f>SUM(J169:M169)</x:f>
        <x:v>1.090583141693241</x:v>
      </x:c>
      <x:c r="O169" s="116" t="n">
        <x:f>IFERROR((J169+K169)/N169,0)</x:f>
        <x:v>0.2519715114454145</x:v>
      </x:c>
      <x:c r="P169" s="50" t="b">
        <x:f>AND(MONTH(A169)=12,OR(A170="",YEAR(A169)&lt;&gt;YEAR(A170)))</x:f>
        <x:v>0</x:v>
      </x:c>
      <x:c r="Q169" s="50" t="b">
        <x:f>AND(MOD(MONTH(A169),3)=0,OR(A170="",MONTH(A169)&lt;&gt;MONTH(A170)))</x:f>
        <x:v>0</x:v>
      </x:c>
      <x:c r="R169" s="50" t="b">
        <x:f>OR(O169&gt;$E$7,O169&lt;$E$6)</x:f>
        <x:v>1</x:v>
      </x:c>
      <x:c r="S169" s="50" t="b">
        <x:f>AND(OR(P169,Q169,R169),A169-AH168&gt;$E$8)</x:f>
        <x:v>1</x:v>
      </x:c>
      <x:c r="T169" s="50" t="str">
        <x:f>IF(NOT(OR(P169,Q169,R169)),"不调",IF(NOT(S169),"间隔规则跳过",IF(P169,"年末+季度",IF(AND(Q169,R169),"季度+动态",IF(Q169,"季度","动态")))))</x:f>
        <x:v>动态</x:v>
      </x:c>
      <x:c r="U169" s="115" t="n">
        <x:f>IF(OR(T169="年末+季度",T169="季度+动态"),N169*$E$5/2,IF(T169="季度",(J169+K169)/2,IF(T169="动态",N169*$E$5*IF(J169+K169=0,0.5,J169/(J169+K169)),J169)))</x:f>
        <x:v>0.10826190190452911</x:v>
      </x:c>
      <x:c r="V169" s="115" t="n">
        <x:f>IF(OR(T169="年末+季度",T169="季度+动态"),N169*$E$5/2,IF(T169="季度",(J169+K169)/2,IF(T169="动态",N169*$E$5*IF(J169+K169=0,0.5,K169/(J169+K169)),K169)))</x:f>
        <x:v>0.10985472643411906</x:v>
      </x:c>
      <x:c r="W169" s="115" t="n">
        <x:f>IF(OR(T169="年末+季度",T169="季度+动态",T169="动态"),N169*(1-$E$5)*IF(L169+M169=0,$B$7/($B$7+$B$8),L169/(L169+M169)),L169)</x:f>
        <x:v>0.8098066132231182</x:v>
      </x:c>
      <x:c r="X169" s="115" t="n">
        <x:f>IF(OR(T169="年末+季度",T169="季度+动态",T169="动态"),N169*(1-$E$5)*IF(L169+M169=0,$B$8/($B$7+$B$8),M169/(L169+M169)),M169)</x:f>
        <x:v>0.06265990013147464</x:v>
      </x:c>
      <x:c r="Y169" s="115" t="n">
        <x:f>POWER(1-$H$5,(A169-A168)/$H$8)</x:f>
        <x:v>0.9999862671029998</x:v>
      </x:c>
      <x:c r="Z169" s="115" t="n">
        <x:f>U169*Y169</x:f>
        <x:v>0.10826041515498121</x:v>
      </x:c>
      <x:c r="AA169" s="115" t="n">
        <x:f>V169*Y169</x:f>
        <x:v>0.10985321781047595</x:v>
      </x:c>
      <x:c r="AB169" s="115" t="n">
        <x:f>W169*Y169</x:f>
        <x:v>0.8097954922323087</x:v>
      </x:c>
      <x:c r="AC169" s="115" t="n">
        <x:f>X169*Y169</x:f>
        <x:v>0.06265903962952009</x:v>
      </x:c>
      <x:c r="AD169" s="115" t="n">
        <x:f>SUM(Z169:AC169)</x:f>
        <x:v>1.090568164827286</x:v>
      </x:c>
      <x:c r="AE169" s="115" t="n">
        <x:f>MAX(AE168,AD169)</x:f>
        <x:v>1.090568164827286</x:v>
      </x:c>
      <x:c r="AF169" s="114" t="n">
        <x:f>AD169/AE169-1</x:f>
        <x:v>0</x:v>
      </x:c>
      <x:c r="AG169" s="114" t="n">
        <x:f>AD169/AD168-1</x:f>
        <x:v>0.004489508687409494</x:v>
      </x:c>
      <x:c r="AH169" s="111" t="n">
        <x:f>IF(OR(T169="年末+季度",T169="季度+动态",T169="季度",T169="动态"),A169,AH168)</x:f>
        <x:v>44021</x:v>
      </x:c>
      <x:c r="AI169" s="117" t="n">
        <x:f>YEAR(A169)</x:f>
        <x:v>2020</x:v>
      </x:c>
      <x:c r="AJ169" s="117" t="n">
        <x:f>MONTH(A169)</x:f>
        <x:v>7</x:v>
      </x:c>
      <x:c r="AK169" s="50" t="n">
        <x:f>IF(MONTH(A169)&lt;&gt;MONTH(A170),1,0)</x:f>
        <x:v>0</x:v>
      </x:c>
      <x:c r="AL169" s="115" t="n">
        <x:f>IF(AK168,AD168,AL168)</x:f>
        <x:v>1.0640752221166938</x:v>
      </x:c>
      <x:c r="AM169" s="116" t="str">
        <x:f>IF(AK169,AD169/AL169-1,"")</x:f>
      </x:c>
      <x:c r="AN169" s="115" t="n">
        <x:f>IF(AI169&lt;&gt;AI168,AD169,MAX(AN168,AD169))</x:f>
        <x:v>1.090568164827286</x:v>
      </x:c>
      <x:c r="AO169" s="116" t="n">
        <x:f>AD169/AN169-1</x:f>
        <x:v>0</x:v>
      </x:c>
      <x:c r="AP169" s="112" t="n">
        <x:f>IFERROR(SUM(Z169:AC169)/AD169,0)</x:f>
        <x:v>1</x:v>
      </x:c>
      <x:c r="AQ169" s="50" t="b">
        <x:f>AND(B169&gt;0,C169&gt;0,D169&gt;0,E169&gt;0)</x:f>
        <x:v>1</x:v>
      </x:c>
    </x:row>
    <x:row r="170">
      <x:c r="A170" s="111" t="n">
        <x:f>'净值底稿'!A128</x:f>
        <x:v>44022</x:v>
      </x:c>
      <x:c r="B170" s="113" t="n">
        <x:f>'净值底稿'!F128</x:f>
        <x:v>1.4949094329712524</x:v>
      </x:c>
      <x:c r="C170" s="113" t="n">
        <x:f>'净值底稿'!O128</x:f>
        <x:v>1.2819139422765338</x:v>
      </x:c>
      <x:c r="D170" s="113" t="n">
        <x:f>'净值底稿'!P128</x:f>
        <x:v>1.4162</x:v>
      </x:c>
      <x:c r="E170" s="113" t="n">
        <x:f>'净值底稿'!Q128</x:f>
        <x:v>1.4603</x:v>
      </x:c>
      <x:c r="F170" s="114" t="n">
        <x:f>IFERROR(B170/B169-1,0)</x:f>
        <x:v>-0.001130378466999482</x:v>
      </x:c>
      <x:c r="G170" s="114" t="n">
        <x:f>IFERROR(C170/C169-1,0)</x:f>
        <x:v>-0.00446373992019955</x:v>
      </x:c>
      <x:c r="H170" s="114" t="n">
        <x:f>IFERROR(D170/D169-1,0)</x:f>
        <x:v>-0.0011989562028351664</x:v>
      </x:c>
      <x:c r="I170" s="114" t="n">
        <x:f>IFERROR(E170/E169-1,0)</x:f>
        <x:v>-0.005516208117679056</x:v>
      </x:c>
      <x:c r="J170" s="115" t="n">
        <x:f>Z169*(1+F170)</x:f>
        <x:v>0.1081380399128616</x:v>
      </x:c>
      <x:c r="K170" s="115" t="n">
        <x:f>AA169*(1+G170)</x:f>
        <x:v>0.10936286161677296</x:v>
      </x:c>
      <x:c r="L170" s="115" t="n">
        <x:f>AB169*(1+H170)</x:f>
        <x:v>0.8088245829038688</x:v>
      </x:c>
      <x:c r="M170" s="115" t="n">
        <x:f>AC169*(1+I170)</x:f>
        <x:v>0.06231339932646976</x:v>
      </x:c>
      <x:c r="N170" s="115" t="n">
        <x:f>SUM(J170:M170)</x:f>
        <x:v>1.0886388837599732</x:v>
      </x:c>
      <x:c r="O170" s="116" t="n">
        <x:f>IFERROR((J170+K170)/N170,0)</x:f>
        <x:v>0.19979159735542745</x:v>
      </x:c>
      <x:c r="P170" s="50" t="b">
        <x:f>AND(MONTH(A170)=12,OR(A171="",YEAR(A170)&lt;&gt;YEAR(A171)))</x:f>
        <x:v>0</x:v>
      </x:c>
      <x:c r="Q170" s="50" t="b">
        <x:f>AND(MOD(MONTH(A170),3)=0,OR(A171="",MONTH(A170)&lt;&gt;MONTH(A171)))</x:f>
        <x:v>0</x:v>
      </x:c>
      <x:c r="R170" s="50" t="b">
        <x:f>OR(O170&gt;$E$7,O170&lt;$E$6)</x:f>
        <x:v>0</x:v>
      </x:c>
      <x:c r="S170" s="50" t="b">
        <x:f>AND(OR(P170,Q170,R170),A170-AH169&gt;$E$8)</x:f>
        <x:v>0</x:v>
      </x:c>
      <x:c r="T170" s="50" t="str">
        <x:f>IF(NOT(OR(P170,Q170,R170)),"不调",IF(NOT(S170),"间隔规则跳过",IF(P170,"年末+季度",IF(AND(Q170,R170),"季度+动态",IF(Q170,"季度","动态")))))</x:f>
        <x:v>不调</x:v>
      </x:c>
      <x:c r="U170" s="115" t="n">
        <x:f>IF(OR(T170="年末+季度",T170="季度+动态"),N170*$E$5/2,IF(T170="季度",(J170+K170)/2,IF(T170="动态",N170*$E$5*IF(J170+K170=0,0.5,J170/(J170+K170)),J170)))</x:f>
        <x:v>0.1081380399128616</x:v>
      </x:c>
      <x:c r="V170" s="115" t="n">
        <x:f>IF(OR(T170="年末+季度",T170="季度+动态"),N170*$E$5/2,IF(T170="季度",(J170+K170)/2,IF(T170="动态",N170*$E$5*IF(J170+K170=0,0.5,K170/(J170+K170)),K170)))</x:f>
        <x:v>0.10936286161677296</x:v>
      </x:c>
      <x:c r="W170" s="115" t="n">
        <x:f>IF(OR(T170="年末+季度",T170="季度+动态",T170="动态"),N170*(1-$E$5)*IF(L170+M170=0,$B$7/($B$7+$B$8),L170/(L170+M170)),L170)</x:f>
        <x:v>0.8088245829038688</x:v>
      </x:c>
      <x:c r="X170" s="115" t="n">
        <x:f>IF(OR(T170="年末+季度",T170="季度+动态",T170="动态"),N170*(1-$E$5)*IF(L170+M170=0,$B$8/($B$7+$B$8),M170/(L170+M170)),M170)</x:f>
        <x:v>0.06231339932646976</x:v>
      </x:c>
      <x:c r="Y170" s="115" t="n">
        <x:f>POWER(1-$H$5,(A170-A169)/$H$8)</x:f>
        <x:v>0.9999862671029998</x:v>
      </x:c>
      <x:c r="Z170" s="115" t="n">
        <x:f>U170*Y170</x:f>
        <x:v>0.10813655486429767</x:v>
      </x:c>
      <x:c r="AA170" s="115" t="n">
        <x:f>V170*Y170</x:f>
        <x:v>0.10936135974785872</x:v>
      </x:c>
      <x:c r="AB170" s="115" t="n">
        <x:f>W170*Y170</x:f>
        <x:v>0.8088134753991806</x:v>
      </x:c>
      <x:c r="AC170" s="115" t="n">
        <x:f>X170*Y170</x:f>
        <x:v>0.062312543582975076</x:v>
      </x:c>
      <x:c r="AD170" s="115" t="n">
        <x:f>SUM(Z170:AC170)</x:f>
        <x:v>1.088623933594312</x:v>
      </x:c>
      <x:c r="AE170" s="115" t="n">
        <x:f>MAX(AE169,AD170)</x:f>
        <x:v>1.090568164827286</x:v>
      </x:c>
      <x:c r="AF170" s="114" t="n">
        <x:f>AD170/AE170-1</x:f>
        <x:v>-0.0017827691066719664</x:v>
      </x:c>
      <x:c r="AG170" s="114" t="n">
        <x:f>AD170/AD169-1</x:f>
        <x:v>-0.0017827691066719664</x:v>
      </x:c>
      <x:c r="AH170" s="111" t="n">
        <x:f>IF(OR(T170="年末+季度",T170="季度+动态",T170="季度",T170="动态"),A170,AH169)</x:f>
        <x:v>44021</x:v>
      </x:c>
      <x:c r="AI170" s="117" t="n">
        <x:f>YEAR(A170)</x:f>
        <x:v>2020</x:v>
      </x:c>
      <x:c r="AJ170" s="117" t="n">
        <x:f>MONTH(A170)</x:f>
        <x:v>7</x:v>
      </x:c>
      <x:c r="AK170" s="50" t="n">
        <x:f>IF(MONTH(A170)&lt;&gt;MONTH(A171),1,0)</x:f>
        <x:v>0</x:v>
      </x:c>
      <x:c r="AL170" s="115" t="n">
        <x:f>IF(AK169,AD169,AL169)</x:f>
        <x:v>1.0640752221166938</x:v>
      </x:c>
      <x:c r="AM170" s="116" t="str">
        <x:f>IF(AK170,AD170/AL170-1,"")</x:f>
      </x:c>
      <x:c r="AN170" s="115" t="n">
        <x:f>IF(AI170&lt;&gt;AI169,AD170,MAX(AN169,AD170))</x:f>
        <x:v>1.090568164827286</x:v>
      </x:c>
      <x:c r="AO170" s="116" t="n">
        <x:f>AD170/AN170-1</x:f>
        <x:v>-0.0017827691066719664</x:v>
      </x:c>
      <x:c r="AP170" s="112" t="n">
        <x:f>IFERROR(SUM(Z170:AC170)/AD170,0)</x:f>
        <x:v>1</x:v>
      </x:c>
      <x:c r="AQ170" s="50" t="b">
        <x:f>AND(B170&gt;0,C170&gt;0,D170&gt;0,E170&gt;0)</x:f>
        <x:v>1</x:v>
      </x:c>
    </x:row>
    <x:row r="171">
      <x:c r="A171" s="111" t="n">
        <x:f>'净值底稿'!A129</x:f>
        <x:v>44025</x:v>
      </x:c>
      <x:c r="B171" s="113" t="n">
        <x:f>'净值底稿'!F129</x:f>
        <x:v>1.55318908239289</x:v>
      </x:c>
      <x:c r="C171" s="113" t="n">
        <x:f>'净值底稿'!O129</x:f>
        <x:v>1.3228991777772312</x:v>
      </x:c>
      <x:c r="D171" s="113" t="n">
        <x:f>'净值底稿'!P129</x:f>
        <x:v>1.4136</x:v>
      </x:c>
      <x:c r="E171" s="113" t="n">
        <x:f>'净值底稿'!Q129</x:f>
        <x:v>1.4652</x:v>
      </x:c>
      <x:c r="F171" s="114" t="n">
        <x:f>IFERROR(B171/B170-1,0)</x:f>
        <x:v>0.03898540482536261</x:v>
      </x:c>
      <x:c r="G171" s="114" t="n">
        <x:f>IFERROR(C171/C170-1,0)</x:f>
        <x:v>0.0319719086820387</x:v>
      </x:c>
      <x:c r="H171" s="114" t="n">
        <x:f>IFERROR(D171/D170-1,0)</x:f>
        <x:v>-0.0018358988843383273</x:v>
      </x:c>
      <x:c r="I171" s="114" t="n">
        <x:f>IFERROR(E171/E170-1,0)</x:f>
        <x:v>0.003355474902417388</x:v>
      </x:c>
      <x:c r="J171" s="115" t="n">
        <x:f>Z170*(1+F171)</x:f>
        <x:v>0.11235230223210235</x:v>
      </x:c>
      <x:c r="K171" s="115" t="n">
        <x:f>AA170*(1+G171)</x:f>
        <x:v>0.11285785115506085</x:v>
      </x:c>
      <x:c r="L171" s="115" t="n">
        <x:f>AB170*(1+H171)</x:f>
        <x:v>0.8073285756420574</x:v>
      </x:c>
      <x:c r="M171" s="115" t="n">
        <x:f>AC170*(1+I171)</x:f>
        <x:v>0.06252163175907353</x:v>
      </x:c>
      <x:c r="N171" s="115" t="n">
        <x:f>SUM(J171:M171)</x:f>
        <x:v>1.0950603607882943</x:v>
      </x:c>
      <x:c r="O171" s="116" t="n">
        <x:f>IFERROR((J171+K171)/N171,0)</x:f>
        <x:v>0.20566003615092285</x:v>
      </x:c>
      <x:c r="P171" s="50" t="b">
        <x:f>AND(MONTH(A171)=12,OR(A172="",YEAR(A171)&lt;&gt;YEAR(A172)))</x:f>
        <x:v>0</x:v>
      </x:c>
      <x:c r="Q171" s="50" t="b">
        <x:f>AND(MOD(MONTH(A171),3)=0,OR(A172="",MONTH(A171)&lt;&gt;MONTH(A172)))</x:f>
        <x:v>0</x:v>
      </x:c>
      <x:c r="R171" s="50" t="b">
        <x:f>OR(O171&gt;$E$7,O171&lt;$E$6)</x:f>
        <x:v>0</x:v>
      </x:c>
      <x:c r="S171" s="50" t="b">
        <x:f>AND(OR(P171,Q171,R171),A171-AH170&gt;$E$8)</x:f>
        <x:v>0</x:v>
      </x:c>
      <x:c r="T171" s="50" t="str">
        <x:f>IF(NOT(OR(P171,Q171,R171)),"不调",IF(NOT(S171),"间隔规则跳过",IF(P171,"年末+季度",IF(AND(Q171,R171),"季度+动态",IF(Q171,"季度","动态")))))</x:f>
        <x:v>不调</x:v>
      </x:c>
      <x:c r="U171" s="115" t="n">
        <x:f>IF(OR(T171="年末+季度",T171="季度+动态"),N171*$E$5/2,IF(T171="季度",(J171+K171)/2,IF(T171="动态",N171*$E$5*IF(J171+K171=0,0.5,J171/(J171+K171)),J171)))</x:f>
        <x:v>0.11235230223210235</x:v>
      </x:c>
      <x:c r="V171" s="115" t="n">
        <x:f>IF(OR(T171="年末+季度",T171="季度+动态"),N171*$E$5/2,IF(T171="季度",(J171+K171)/2,IF(T171="动态",N171*$E$5*IF(J171+K171=0,0.5,K171/(J171+K171)),K171)))</x:f>
        <x:v>0.11285785115506085</x:v>
      </x:c>
      <x:c r="W171" s="115" t="n">
        <x:f>IF(OR(T171="年末+季度",T171="季度+动态",T171="动态"),N171*(1-$E$5)*IF(L171+M171=0,$B$7/($B$7+$B$8),L171/(L171+M171)),L171)</x:f>
        <x:v>0.8073285756420574</x:v>
      </x:c>
      <x:c r="X171" s="115" t="n">
        <x:f>IF(OR(T171="年末+季度",T171="季度+动态",T171="动态"),N171*(1-$E$5)*IF(L171+M171=0,$B$8/($B$7+$B$8),M171/(L171+M171)),M171)</x:f>
        <x:v>0.06252163175907353</x:v>
      </x:c>
      <x:c r="Y171" s="115" t="n">
        <x:f>POWER(1-$H$5,(A171-A170)/$H$8)</x:f>
        <x:v>0.9999588018747739</x:v>
      </x:c>
      <x:c r="Z171" s="115" t="n">
        <x:f>U171*Y171</x:f>
        <x:v>0.11234767352788555</x:v>
      </x:c>
      <x:c r="AA171" s="115" t="n">
        <x:f>V171*Y171</x:f>
        <x:v>0.11285320162317622</x:v>
      </x:c>
      <x:c r="AB171" s="115" t="n">
        <x:f>W171*Y171</x:f>
        <x:v>0.8072953152182996</x:v>
      </x:c>
      <x:c r="AC171" s="115" t="n">
        <x:f>X171*Y171</x:f>
        <x:v>0.06251905598505898</x:v>
      </x:c>
      <x:c r="AD171" s="115" t="n">
        <x:f>SUM(Z171:AC171)</x:f>
        <x:v>1.0950152463544203</x:v>
      </x:c>
      <x:c r="AE171" s="115" t="n">
        <x:f>MAX(AE170,AD171)</x:f>
        <x:v>1.0950152463544203</x:v>
      </x:c>
      <x:c r="AF171" s="114" t="n">
        <x:f>AD171/AE171-1</x:f>
        <x:v>0</x:v>
      </x:c>
      <x:c r="AG171" s="114" t="n">
        <x:f>AD171/AD170-1</x:f>
        <x:v>0.005871001511978502</x:v>
      </x:c>
      <x:c r="AH171" s="111" t="n">
        <x:f>IF(OR(T171="年末+季度",T171="季度+动态",T171="季度",T171="动态"),A171,AH170)</x:f>
        <x:v>44021</x:v>
      </x:c>
      <x:c r="AI171" s="117" t="n">
        <x:f>YEAR(A171)</x:f>
        <x:v>2020</x:v>
      </x:c>
      <x:c r="AJ171" s="117" t="n">
        <x:f>MONTH(A171)</x:f>
        <x:v>7</x:v>
      </x:c>
      <x:c r="AK171" s="50" t="n">
        <x:f>IF(MONTH(A171)&lt;&gt;MONTH(A172),1,0)</x:f>
        <x:v>0</x:v>
      </x:c>
      <x:c r="AL171" s="115" t="n">
        <x:f>IF(AK170,AD170,AL170)</x:f>
        <x:v>1.0640752221166938</x:v>
      </x:c>
      <x:c r="AM171" s="116" t="str">
        <x:f>IF(AK171,AD171/AL171-1,"")</x:f>
      </x:c>
      <x:c r="AN171" s="115" t="n">
        <x:f>IF(AI171&lt;&gt;AI170,AD171,MAX(AN170,AD171))</x:f>
        <x:v>1.0950152463544203</x:v>
      </x:c>
      <x:c r="AO171" s="116" t="n">
        <x:f>AD171/AN171-1</x:f>
        <x:v>0</x:v>
      </x:c>
      <x:c r="AP171" s="112" t="n">
        <x:f>IFERROR(SUM(Z171:AC171)/AD171,0)</x:f>
        <x:v>1</x:v>
      </x:c>
      <x:c r="AQ171" s="50" t="b">
        <x:f>AND(B171&gt;0,C171&gt;0,D171&gt;0,E171&gt;0)</x:f>
        <x:v>1</x:v>
      </x:c>
    </x:row>
    <x:row r="172">
      <x:c r="A172" s="111" t="n">
        <x:f>'净值底稿'!A130</x:f>
        <x:v>44026</x:v>
      </x:c>
      <x:c r="B172" s="113" t="n">
        <x:f>'净值底稿'!F130</x:f>
        <x:v>1.53487656349566</x:v>
      </x:c>
      <x:c r="C172" s="113" t="n">
        <x:f>'净值底稿'!O130</x:f>
        <x:v>1.316287314881085</x:v>
      </x:c>
      <x:c r="D172" s="113" t="n">
        <x:f>'净值底稿'!P130</x:f>
        <x:v>1.4123</x:v>
      </x:c>
      <x:c r="E172" s="113" t="n">
        <x:f>'净值底稿'!Q130</x:f>
        <x:v>1.4623</x:v>
      </x:c>
      <x:c r="F172" s="114" t="n">
        <x:f>IFERROR(B172/B171-1,0)</x:f>
        <x:v>-0.011790270164027339</x:v>
      </x:c>
      <x:c r="G172" s="114" t="n">
        <x:f>IFERROR(C172/C171-1,0)</x:f>
        <x:v>-0.004998009679963444</x:v>
      </x:c>
      <x:c r="H172" s="114" t="n">
        <x:f>IFERROR(D172/D171-1,0)</x:f>
        <x:v>-0.0009196378041878006</x:v>
      </x:c>
      <x:c r="I172" s="114" t="n">
        <x:f>IFERROR(E172/E171-1,0)</x:f>
        <x:v>-0.0019792519792520835</x:v>
      </x:c>
      <x:c r="J172" s="115" t="n">
        <x:f>Z171*(1+F172)</x:f>
        <x:v>0.11102306410469184</x:v>
      </x:c>
      <x:c r="K172" s="115" t="n">
        <x:f>AA171*(1+G172)</x:f>
        <x:v>0.11228916022904872</x:v>
      </x:c>
      <x:c r="L172" s="115" t="n">
        <x:f>AB171*(1+H172)</x:f>
        <x:v>0.8065528959272811</x:v>
      </x:c>
      <x:c r="M172" s="115" t="n">
        <x:f>AC171*(1+I172)</x:f>
        <x:v>0.06239531501975958</x:v>
      </x:c>
      <x:c r="N172" s="115" t="n">
        <x:f>SUM(J172:M172)</x:f>
        <x:v>1.0922604352807812</x:v>
      </x:c>
      <x:c r="O172" s="116" t="n">
        <x:f>IFERROR((J172+K172)/N172,0)</x:f>
        <x:v>0.2044496139570733</x:v>
      </x:c>
      <x:c r="P172" s="50" t="b">
        <x:f>AND(MONTH(A172)=12,OR(A173="",YEAR(A172)&lt;&gt;YEAR(A173)))</x:f>
        <x:v>0</x:v>
      </x:c>
      <x:c r="Q172" s="50" t="b">
        <x:f>AND(MOD(MONTH(A172),3)=0,OR(A173="",MONTH(A172)&lt;&gt;MONTH(A173)))</x:f>
        <x:v>0</x:v>
      </x:c>
      <x:c r="R172" s="50" t="b">
        <x:f>OR(O172&gt;$E$7,O172&lt;$E$6)</x:f>
        <x:v>0</x:v>
      </x:c>
      <x:c r="S172" s="50" t="b">
        <x:f>AND(OR(P172,Q172,R172),A172-AH171&gt;$E$8)</x:f>
        <x:v>0</x:v>
      </x:c>
      <x:c r="T172" s="50" t="str">
        <x:f>IF(NOT(OR(P172,Q172,R172)),"不调",IF(NOT(S172),"间隔规则跳过",IF(P172,"年末+季度",IF(AND(Q172,R172),"季度+动态",IF(Q172,"季度","动态")))))</x:f>
        <x:v>不调</x:v>
      </x:c>
      <x:c r="U172" s="115" t="n">
        <x:f>IF(OR(T172="年末+季度",T172="季度+动态"),N172*$E$5/2,IF(T172="季度",(J172+K172)/2,IF(T172="动态",N172*$E$5*IF(J172+K172=0,0.5,J172/(J172+K172)),J172)))</x:f>
        <x:v>0.11102306410469184</x:v>
      </x:c>
      <x:c r="V172" s="115" t="n">
        <x:f>IF(OR(T172="年末+季度",T172="季度+动态"),N172*$E$5/2,IF(T172="季度",(J172+K172)/2,IF(T172="动态",N172*$E$5*IF(J172+K172=0,0.5,K172/(J172+K172)),K172)))</x:f>
        <x:v>0.11228916022904872</x:v>
      </x:c>
      <x:c r="W172" s="115" t="n">
        <x:f>IF(OR(T172="年末+季度",T172="季度+动态",T172="动态"),N172*(1-$E$5)*IF(L172+M172=0,$B$7/($B$7+$B$8),L172/(L172+M172)),L172)</x:f>
        <x:v>0.8065528959272811</x:v>
      </x:c>
      <x:c r="X172" s="115" t="n">
        <x:f>IF(OR(T172="年末+季度",T172="季度+动态",T172="动态"),N172*(1-$E$5)*IF(L172+M172=0,$B$8/($B$7+$B$8),M172/(L172+M172)),M172)</x:f>
        <x:v>0.06239531501975958</x:v>
      </x:c>
      <x:c r="Y172" s="115" t="n">
        <x:f>POWER(1-$H$5,(A172-A171)/$H$8)</x:f>
        <x:v>0.9999862671029998</x:v>
      </x:c>
      <x:c r="Z172" s="115" t="n">
        <x:f>U172*Y172</x:f>
        <x:v>0.11102153943638784</x:v>
      </x:c>
      <x:c r="AA172" s="115" t="n">
        <x:f>V172*Y172</x:f>
        <x:v>0.11228761817357706</x:v>
      </x:c>
      <x:c r="AB172" s="115" t="n">
        <x:f>W172*Y172</x:f>
        <x:v>0.806541819619436</x:v>
      </x:c>
      <x:c r="AC172" s="115" t="n">
        <x:f>X172*Y172</x:f>
        <x:v>0.06239445815132512</x:v>
      </x:c>
      <x:c r="AD172" s="115" t="n">
        <x:f>SUM(Z172:AC172)</x:f>
        <x:v>1.092245435380726</x:v>
      </x:c>
      <x:c r="AE172" s="115" t="n">
        <x:f>MAX(AE171,AD172)</x:f>
        <x:v>1.0950152463544203</x:v>
      </x:c>
      <x:c r="AF172" s="114" t="n">
        <x:f>AD172/AE172-1</x:f>
        <x:v>-0.0025294725191412626</x:v>
      </x:c>
      <x:c r="AG172" s="114" t="n">
        <x:f>AD172/AD171-1</x:f>
        <x:v>-0.0025294725191412626</x:v>
      </x:c>
      <x:c r="AH172" s="111" t="n">
        <x:f>IF(OR(T172="年末+季度",T172="季度+动态",T172="季度",T172="动态"),A172,AH171)</x:f>
        <x:v>44021</x:v>
      </x:c>
      <x:c r="AI172" s="117" t="n">
        <x:f>YEAR(A172)</x:f>
        <x:v>2020</x:v>
      </x:c>
      <x:c r="AJ172" s="117" t="n">
        <x:f>MONTH(A172)</x:f>
        <x:v>7</x:v>
      </x:c>
      <x:c r="AK172" s="50" t="n">
        <x:f>IF(MONTH(A172)&lt;&gt;MONTH(A173),1,0)</x:f>
        <x:v>0</x:v>
      </x:c>
      <x:c r="AL172" s="115" t="n">
        <x:f>IF(AK171,AD171,AL171)</x:f>
        <x:v>1.0640752221166938</x:v>
      </x:c>
      <x:c r="AM172" s="116" t="str">
        <x:f>IF(AK172,AD172/AL172-1,"")</x:f>
      </x:c>
      <x:c r="AN172" s="115" t="n">
        <x:f>IF(AI172&lt;&gt;AI171,AD172,MAX(AN171,AD172))</x:f>
        <x:v>1.0950152463544203</x:v>
      </x:c>
      <x:c r="AO172" s="116" t="n">
        <x:f>AD172/AN172-1</x:f>
        <x:v>-0.0025294725191412626</x:v>
      </x:c>
      <x:c r="AP172" s="112" t="n">
        <x:f>IFERROR(SUM(Z172:AC172)/AD172,0)</x:f>
        <x:v>1</x:v>
      </x:c>
      <x:c r="AQ172" s="50" t="b">
        <x:f>AND(B172&gt;0,C172&gt;0,D172&gt;0,E172&gt;0)</x:f>
        <x:v>1</x:v>
      </x:c>
    </x:row>
    <x:row r="173">
      <x:c r="A173" s="111" t="n">
        <x:f>'净值底稿'!A131</x:f>
        <x:v>44027</x:v>
      </x:c>
      <x:c r="B173" s="113" t="n">
        <x:f>'净值底稿'!F131</x:f>
        <x:v>1.4808050930627976</x:v>
      </x:c>
      <x:c r="C173" s="113" t="n">
        <x:f>'净值底稿'!O131</x:f>
        <x:v>1.2862425743750912</x:v>
      </x:c>
      <x:c r="D173" s="113" t="n">
        <x:f>'净值底稿'!P131</x:f>
        <x:v>1.4124</x:v>
      </x:c>
      <x:c r="E173" s="113" t="n">
        <x:f>'净值底稿'!Q131</x:f>
        <x:v>1.4627</x:v>
      </x:c>
      <x:c r="F173" s="114" t="n">
        <x:f>IFERROR(B173/B172-1,0)</x:f>
        <x:v>-0.03522854652866381</x:v>
      </x:c>
      <x:c r="G173" s="114" t="n">
        <x:f>IFERROR(C173/C172-1,0)</x:f>
        <x:v>-0.022825366594608654</x:v>
      </x:c>
      <x:c r="H173" s="114" t="n">
        <x:f>IFERROR(D173/D172-1,0)</x:f>
        <x:v>0.00007080648587409755</x:v>
      </x:c>
      <x:c r="I173" s="114" t="n">
        <x:f>IFERROR(E173/E172-1,0)</x:f>
        <x:v>0.00027354168091364706</x:v>
      </x:c>
      <x:c r="J173" s="115" t="n">
        <x:f>Z172*(1+F173)</x:f>
        <x:v>0.10711041196866918</x:v>
      </x:c>
      <x:c r="K173" s="115" t="n">
        <x:f>AA172*(1+G173)</x:f>
        <x:v>0.10972461212472973</x:v>
      </x:c>
      <x:c r="L173" s="115" t="n">
        <x:f>AB172*(1+H173)</x:f>
        <x:v>0.8065989280113938</x:v>
      </x:c>
      <x:c r="M173" s="115" t="n">
        <x:f>AC172*(1+I173)</x:f>
        <x:v>0.06241152563628753</x:v>
      </x:c>
      <x:c r="N173" s="115" t="n">
        <x:f>SUM(J173:M173)</x:f>
        <x:v>1.0858454777410802</x:v>
      </x:c>
      <x:c r="O173" s="116" t="n">
        <x:f>IFERROR((J173+K173)/N173,0)</x:f>
        <x:v>0.19969233978345416</x:v>
      </x:c>
      <x:c r="P173" s="50" t="b">
        <x:f>AND(MONTH(A173)=12,OR(A174="",YEAR(A173)&lt;&gt;YEAR(A174)))</x:f>
        <x:v>0</x:v>
      </x:c>
      <x:c r="Q173" s="50" t="b">
        <x:f>AND(MOD(MONTH(A173),3)=0,OR(A174="",MONTH(A173)&lt;&gt;MONTH(A174)))</x:f>
        <x:v>0</x:v>
      </x:c>
      <x:c r="R173" s="50" t="b">
        <x:f>OR(O173&gt;$E$7,O173&lt;$E$6)</x:f>
        <x:v>0</x:v>
      </x:c>
      <x:c r="S173" s="50" t="b">
        <x:f>AND(OR(P173,Q173,R173),A173-AH172&gt;$E$8)</x:f>
        <x:v>0</x:v>
      </x:c>
      <x:c r="T173" s="50" t="str">
        <x:f>IF(NOT(OR(P173,Q173,R173)),"不调",IF(NOT(S173),"间隔规则跳过",IF(P173,"年末+季度",IF(AND(Q173,R173),"季度+动态",IF(Q173,"季度","动态")))))</x:f>
        <x:v>不调</x:v>
      </x:c>
      <x:c r="U173" s="115" t="n">
        <x:f>IF(OR(T173="年末+季度",T173="季度+动态"),N173*$E$5/2,IF(T173="季度",(J173+K173)/2,IF(T173="动态",N173*$E$5*IF(J173+K173=0,0.5,J173/(J173+K173)),J173)))</x:f>
        <x:v>0.10711041196866918</x:v>
      </x:c>
      <x:c r="V173" s="115" t="n">
        <x:f>IF(OR(T173="年末+季度",T173="季度+动态"),N173*$E$5/2,IF(T173="季度",(J173+K173)/2,IF(T173="动态",N173*$E$5*IF(J173+K173=0,0.5,K173/(J173+K173)),K173)))</x:f>
        <x:v>0.10972461212472973</x:v>
      </x:c>
      <x:c r="W173" s="115" t="n">
        <x:f>IF(OR(T173="年末+季度",T173="季度+动态",T173="动态"),N173*(1-$E$5)*IF(L173+M173=0,$B$7/($B$7+$B$8),L173/(L173+M173)),L173)</x:f>
        <x:v>0.8065989280113938</x:v>
      </x:c>
      <x:c r="X173" s="115" t="n">
        <x:f>IF(OR(T173="年末+季度",T173="季度+动态",T173="动态"),N173*(1-$E$5)*IF(L173+M173=0,$B$8/($B$7+$B$8),M173/(L173+M173)),M173)</x:f>
        <x:v>0.06241152563628753</x:v>
      </x:c>
      <x:c r="Y173" s="115" t="n">
        <x:f>POWER(1-$H$5,(A173-A172)/$H$8)</x:f>
        <x:v>0.9999862671029998</x:v>
      </x:c>
      <x:c r="Z173" s="115" t="n">
        <x:f>U173*Y173</x:f>
        <x:v>0.10710894103241396</x:v>
      </x:c>
      <x:c r="AA173" s="115" t="n">
        <x:f>V173*Y173</x:f>
        <x:v>0.10972310528793303</x:v>
      </x:c>
      <x:c r="AB173" s="115" t="n">
        <x:f>W173*Y173</x:f>
        <x:v>0.8065878510713949</x:v>
      </x:c>
      <x:c r="AC173" s="115" t="n">
        <x:f>X173*Y173</x:f>
        <x:v>0.06241066854523434</x:v>
      </x:c>
      <x:c r="AD173" s="115" t="n">
        <x:f>SUM(Z173:AC173)</x:f>
        <x:v>1.0858305659369762</x:v>
      </x:c>
      <x:c r="AE173" s="115" t="n">
        <x:f>MAX(AE172,AD173)</x:f>
        <x:v>1.0950152463544203</x:v>
      </x:c>
      <x:c r="AF173" s="114" t="n">
        <x:f>AD173/AE173-1</x:f>
        <x:v>-0.008387719210323441</x:v>
      </x:c>
      <x:c r="AG173" s="114" t="n">
        <x:f>AD173/AD172-1</x:f>
        <x:v>-0.005873102542665931</x:v>
      </x:c>
      <x:c r="AH173" s="111" t="n">
        <x:f>IF(OR(T173="年末+季度",T173="季度+动态",T173="季度",T173="动态"),A173,AH172)</x:f>
        <x:v>44021</x:v>
      </x:c>
      <x:c r="AI173" s="117" t="n">
        <x:f>YEAR(A173)</x:f>
        <x:v>2020</x:v>
      </x:c>
      <x:c r="AJ173" s="117" t="n">
        <x:f>MONTH(A173)</x:f>
        <x:v>7</x:v>
      </x:c>
      <x:c r="AK173" s="50" t="n">
        <x:f>IF(MONTH(A173)&lt;&gt;MONTH(A174),1,0)</x:f>
        <x:v>0</x:v>
      </x:c>
      <x:c r="AL173" s="115" t="n">
        <x:f>IF(AK172,AD172,AL172)</x:f>
        <x:v>1.0640752221166938</x:v>
      </x:c>
      <x:c r="AM173" s="116" t="str">
        <x:f>IF(AK173,AD173/AL173-1,"")</x:f>
      </x:c>
      <x:c r="AN173" s="115" t="n">
        <x:f>IF(AI173&lt;&gt;AI172,AD173,MAX(AN172,AD173))</x:f>
        <x:v>1.0950152463544203</x:v>
      </x:c>
      <x:c r="AO173" s="116" t="n">
        <x:f>AD173/AN173-1</x:f>
        <x:v>-0.008387719210323441</x:v>
      </x:c>
      <x:c r="AP173" s="112" t="n">
        <x:f>IFERROR(SUM(Z173:AC173)/AD173,0)</x:f>
        <x:v>1</x:v>
      </x:c>
      <x:c r="AQ173" s="50" t="b">
        <x:f>AND(B173&gt;0,C173&gt;0,D173&gt;0,E173&gt;0)</x:f>
        <x:v>1</x:v>
      </x:c>
    </x:row>
    <x:row r="174">
      <x:c r="A174" s="111" t="n">
        <x:f>'净值底稿'!A132</x:f>
        <x:v>44028</x:v>
      </x:c>
      <x:c r="B174" s="113" t="n">
        <x:f>'净值底稿'!F132</x:f>
        <x:v>1.3993996844600476</x:v>
      </x:c>
      <x:c r="C174" s="113" t="n">
        <x:f>'净值底稿'!O132</x:f>
        <x:v>1.23082241142759</x:v>
      </x:c>
      <x:c r="D174" s="113" t="n">
        <x:f>'净值底稿'!P132</x:f>
        <x:v>1.4137</x:v>
      </x:c>
      <x:c r="E174" s="113" t="n">
        <x:f>'净值底稿'!Q132</x:f>
        <x:v>1.4604</x:v>
      </x:c>
      <x:c r="F174" s="114" t="n">
        <x:f>IFERROR(B174/B173-1,0)</x:f>
        <x:v>-0.05497374974202485</x:v>
      </x:c>
      <x:c r="G174" s="114" t="n">
        <x:f>IFERROR(C174/C173-1,0)</x:f>
        <x:v>-0.04308686716766974</x:v>
      </x:c>
      <x:c r="H174" s="114" t="n">
        <x:f>IFERROR(D174/D173-1,0)</x:f>
        <x:v>0.0009204191447180765</x:v>
      </x:c>
      <x:c r="I174" s="114" t="n">
        <x:f>IFERROR(E174/E173-1,0)</x:f>
        <x:v>-0.001572434538866463</x:v>
      </x:c>
      <x:c r="J174" s="115" t="n">
        <x:f>Z173*(1+F174)</x:f>
        <x:v>0.10122076091296474</x:v>
      </x:c>
      <x:c r="K174" s="115" t="n">
        <x:f>AA173*(1+G174)</x:f>
        <x:v>0.10499548042516761</x:v>
      </x:c>
      <x:c r="L174" s="115" t="n">
        <x:f>AB173*(1+H174)</x:f>
        <x:v>0.807330249971418</x:v>
      </x:c>
      <x:c r="M174" s="115" t="n">
        <x:f>AC173*(1+I174)</x:f>
        <x:v>0.06231253185442007</x:v>
      </x:c>
      <x:c r="N174" s="115" t="n">
        <x:f>SUM(J174:M174)</x:f>
        <x:v>1.0758590231639704</x:v>
      </x:c>
      <x:c r="O174" s="116" t="n">
        <x:f>IFERROR((J174+K174)/N174,0)</x:f>
        <x:v>0.1916758951667064</x:v>
      </x:c>
      <x:c r="P174" s="50" t="b">
        <x:f>AND(MONTH(A174)=12,OR(A175="",YEAR(A174)&lt;&gt;YEAR(A175)))</x:f>
        <x:v>0</x:v>
      </x:c>
      <x:c r="Q174" s="50" t="b">
        <x:f>AND(MOD(MONTH(A174),3)=0,OR(A175="",MONTH(A174)&lt;&gt;MONTH(A175)))</x:f>
        <x:v>0</x:v>
      </x:c>
      <x:c r="R174" s="50" t="b">
        <x:f>OR(O174&gt;$E$7,O174&lt;$E$6)</x:f>
        <x:v>0</x:v>
      </x:c>
      <x:c r="S174" s="50" t="b">
        <x:f>AND(OR(P174,Q174,R174),A174-AH173&gt;$E$8)</x:f>
        <x:v>0</x:v>
      </x:c>
      <x:c r="T174" s="50" t="str">
        <x:f>IF(NOT(OR(P174,Q174,R174)),"不调",IF(NOT(S174),"间隔规则跳过",IF(P174,"年末+季度",IF(AND(Q174,R174),"季度+动态",IF(Q174,"季度","动态")))))</x:f>
        <x:v>不调</x:v>
      </x:c>
      <x:c r="U174" s="115" t="n">
        <x:f>IF(OR(T174="年末+季度",T174="季度+动态"),N174*$E$5/2,IF(T174="季度",(J174+K174)/2,IF(T174="动态",N174*$E$5*IF(J174+K174=0,0.5,J174/(J174+K174)),J174)))</x:f>
        <x:v>0.10122076091296474</x:v>
      </x:c>
      <x:c r="V174" s="115" t="n">
        <x:f>IF(OR(T174="年末+季度",T174="季度+动态"),N174*$E$5/2,IF(T174="季度",(J174+K174)/2,IF(T174="动态",N174*$E$5*IF(J174+K174=0,0.5,K174/(J174+K174)),K174)))</x:f>
        <x:v>0.10499548042516761</x:v>
      </x:c>
      <x:c r="W174" s="115" t="n">
        <x:f>IF(OR(T174="年末+季度",T174="季度+动态",T174="动态"),N174*(1-$E$5)*IF(L174+M174=0,$B$7/($B$7+$B$8),L174/(L174+M174)),L174)</x:f>
        <x:v>0.807330249971418</x:v>
      </x:c>
      <x:c r="X174" s="115" t="n">
        <x:f>IF(OR(T174="年末+季度",T174="季度+动态",T174="动态"),N174*(1-$E$5)*IF(L174+M174=0,$B$8/($B$7+$B$8),M174/(L174+M174)),M174)</x:f>
        <x:v>0.06231253185442007</x:v>
      </x:c>
      <x:c r="Y174" s="115" t="n">
        <x:f>POWER(1-$H$5,(A174-A173)/$H$8)</x:f>
        <x:v>0.9999862671029998</x:v>
      </x:c>
      <x:c r="Z174" s="115" t="n">
        <x:f>U174*Y174</x:f>
        <x:v>0.10121937085868084</x:v>
      </x:c>
      <x:c r="AA174" s="115" t="n">
        <x:f>V174*Y174</x:f>
        <x:v>0.10499403853304944</x:v>
      </x:c>
      <x:c r="AB174" s="115" t="n">
        <x:f>W174*Y174</x:f>
        <x:v>0.80731916298825</x:v>
      </x:c>
      <x:c r="AC174" s="115" t="n">
        <x:f>X174*Y174</x:f>
        <x:v>0.062311676122838285</x:v>
      </x:c>
      <x:c r="AD174" s="115" t="n">
        <x:f>SUM(Z174:AC174)</x:f>
        <x:v>1.0758442485028188</x:v>
      </x:c>
      <x:c r="AE174" s="115" t="n">
        <x:f>MAX(AE173,AD174)</x:f>
        <x:v>1.0950152463544203</x:v>
      </x:c>
      <x:c r="AF174" s="114" t="n">
        <x:f>AD174/AE174-1</x:f>
        <x:v>-0.017507516827209968</x:v>
      </x:c>
      <x:c r="AG174" s="114" t="n">
        <x:f>AD174/AD173-1</x:f>
        <x:v>-0.009196938958464629</x:v>
      </x:c>
      <x:c r="AH174" s="111" t="n">
        <x:f>IF(OR(T174="年末+季度",T174="季度+动态",T174="季度",T174="动态"),A174,AH173)</x:f>
        <x:v>44021</x:v>
      </x:c>
      <x:c r="AI174" s="117" t="n">
        <x:f>YEAR(A174)</x:f>
        <x:v>2020</x:v>
      </x:c>
      <x:c r="AJ174" s="117" t="n">
        <x:f>MONTH(A174)</x:f>
        <x:v>7</x:v>
      </x:c>
      <x:c r="AK174" s="50" t="n">
        <x:f>IF(MONTH(A174)&lt;&gt;MONTH(A175),1,0)</x:f>
        <x:v>0</x:v>
      </x:c>
      <x:c r="AL174" s="115" t="n">
        <x:f>IF(AK173,AD173,AL173)</x:f>
        <x:v>1.0640752221166938</x:v>
      </x:c>
      <x:c r="AM174" s="116" t="str">
        <x:f>IF(AK174,AD174/AL174-1,"")</x:f>
      </x:c>
      <x:c r="AN174" s="115" t="n">
        <x:f>IF(AI174&lt;&gt;AI173,AD174,MAX(AN173,AD174))</x:f>
        <x:v>1.0950152463544203</x:v>
      </x:c>
      <x:c r="AO174" s="116" t="n">
        <x:f>AD174/AN174-1</x:f>
        <x:v>-0.017507516827209968</x:v>
      </x:c>
      <x:c r="AP174" s="112" t="n">
        <x:f>IFERROR(SUM(Z174:AC174)/AD174,0)</x:f>
        <x:v>1</x:v>
      </x:c>
      <x:c r="AQ174" s="50" t="b">
        <x:f>AND(B174&gt;0,C174&gt;0,D174&gt;0,E174&gt;0)</x:f>
        <x:v>1</x:v>
      </x:c>
    </x:row>
    <x:row r="175">
      <x:c r="A175" s="111" t="n">
        <x:f>'净值底稿'!A133</x:f>
        <x:v>44029</x:v>
      </x:c>
      <x:c r="B175" s="113" t="n">
        <x:f>'净值底稿'!F133</x:f>
        <x:v>1.41607012678254</x:v>
      </x:c>
      <x:c r="C175" s="113" t="n">
        <x:f>'净值底稿'!O133</x:f>
        <x:v>1.2386528945228774</x:v>
      </x:c>
      <x:c r="D175" s="113" t="n">
        <x:f>'净值底稿'!P133</x:f>
        <x:v>1.4145</x:v>
      </x:c>
      <x:c r="E175" s="113" t="n">
        <x:f>'净值底稿'!Q133</x:f>
        <x:v>1.4516</x:v>
      </x:c>
      <x:c r="F175" s="114" t="n">
        <x:f>IFERROR(B175/B174-1,0)</x:f>
        <x:v>0.01191256687250486</x:v>
      </x:c>
      <x:c r="G175" s="114" t="n">
        <x:f>IFERROR(C175/C174-1,0)</x:f>
        <x:v>0.006361992617769374</x:v>
      </x:c>
      <x:c r="H175" s="114" t="n">
        <x:f>IFERROR(D175/D174-1,0)</x:f>
        <x:v>0.0005658909245243038</x:v>
      </x:c>
      <x:c r="I175" s="114" t="n">
        <x:f>IFERROR(E175/E174-1,0)</x:f>
        <x:v>-0.006025746370857288</x:v>
      </x:c>
      <x:c r="J175" s="115" t="n">
        <x:f>Z174*(1+F175)</x:f>
        <x:v>0.10242515338282775</x:v>
      </x:c>
      <x:c r="K175" s="115" t="n">
        <x:f>AA174*(1+G175)</x:f>
        <x:v>0.10566200983110649</x:v>
      </x:c>
      <x:c r="L175" s="115" t="n">
        <x:f>AB174*(1+H175)</x:f>
        <x:v>0.8077760175757797</x:v>
      </x:c>
      <x:c r="M175" s="115" t="n">
        <x:f>AC174*(1+I175)</x:f>
        <x:v>0.06193620176657906</x:v>
      </x:c>
      <x:c r="N175" s="115" t="n">
        <x:f>SUM(J175:M175)</x:f>
        <x:v>1.0777993825562928</x:v>
      </x:c>
      <x:c r="O175" s="116" t="n">
        <x:f>IFERROR((J175+K175)/N175,0)</x:f>
        <x:v>0.1930666936553621</x:v>
      </x:c>
      <x:c r="P175" s="50" t="b">
        <x:f>AND(MONTH(A175)=12,OR(A176="",YEAR(A175)&lt;&gt;YEAR(A176)))</x:f>
        <x:v>0</x:v>
      </x:c>
      <x:c r="Q175" s="50" t="b">
        <x:f>AND(MOD(MONTH(A175),3)=0,OR(A176="",MONTH(A175)&lt;&gt;MONTH(A176)))</x:f>
        <x:v>0</x:v>
      </x:c>
      <x:c r="R175" s="50" t="b">
        <x:f>OR(O175&gt;$E$7,O175&lt;$E$6)</x:f>
        <x:v>0</x:v>
      </x:c>
      <x:c r="S175" s="50" t="b">
        <x:f>AND(OR(P175,Q175,R175),A175-AH174&gt;$E$8)</x:f>
        <x:v>0</x:v>
      </x:c>
      <x:c r="T175" s="50" t="str">
        <x:f>IF(NOT(OR(P175,Q175,R175)),"不调",IF(NOT(S175),"间隔规则跳过",IF(P175,"年末+季度",IF(AND(Q175,R175),"季度+动态",IF(Q175,"季度","动态")))))</x:f>
        <x:v>不调</x:v>
      </x:c>
      <x:c r="U175" s="115" t="n">
        <x:f>IF(OR(T175="年末+季度",T175="季度+动态"),N175*$E$5/2,IF(T175="季度",(J175+K175)/2,IF(T175="动态",N175*$E$5*IF(J175+K175=0,0.5,J175/(J175+K175)),J175)))</x:f>
        <x:v>0.10242515338282775</x:v>
      </x:c>
      <x:c r="V175" s="115" t="n">
        <x:f>IF(OR(T175="年末+季度",T175="季度+动态"),N175*$E$5/2,IF(T175="季度",(J175+K175)/2,IF(T175="动态",N175*$E$5*IF(J175+K175=0,0.5,K175/(J175+K175)),K175)))</x:f>
        <x:v>0.10566200983110649</x:v>
      </x:c>
      <x:c r="W175" s="115" t="n">
        <x:f>IF(OR(T175="年末+季度",T175="季度+动态",T175="动态"),N175*(1-$E$5)*IF(L175+M175=0,$B$7/($B$7+$B$8),L175/(L175+M175)),L175)</x:f>
        <x:v>0.8077760175757797</x:v>
      </x:c>
      <x:c r="X175" s="115" t="n">
        <x:f>IF(OR(T175="年末+季度",T175="季度+动态",T175="动态"),N175*(1-$E$5)*IF(L175+M175=0,$B$8/($B$7+$B$8),M175/(L175+M175)),M175)</x:f>
        <x:v>0.06193620176657906</x:v>
      </x:c>
      <x:c r="Y175" s="115" t="n">
        <x:f>POWER(1-$H$5,(A175-A174)/$H$8)</x:f>
        <x:v>0.9999862671029998</x:v>
      </x:c>
      <x:c r="Z175" s="115" t="n">
        <x:f>U175*Y175</x:f>
        <x:v>0.1024237467887461</x:v>
      </x:c>
      <x:c r="AA175" s="115" t="n">
        <x:f>V175*Y175</x:f>
        <x:v>0.10566055878560864</x:v>
      </x:c>
      <x:c r="AB175" s="115" t="n">
        <x:f>W175*Y175</x:f>
        <x:v>0.8077649244709311</x:v>
      </x:c>
      <x:c r="AC175" s="115" t="n">
        <x:f>X175*Y175</x:f>
        <x:v>0.06193535120309961</x:v>
      </x:c>
      <x:c r="AD175" s="115" t="n">
        <x:f>SUM(Z175:AC175)</x:f>
        <x:v>1.0777845812483853</x:v>
      </x:c>
      <x:c r="AE175" s="115" t="n">
        <x:f>MAX(AE174,AD175)</x:f>
        <x:v>1.0950152463544203</x:v>
      </x:c>
      <x:c r="AF175" s="114" t="n">
        <x:f>AD175/AE175-1</x:f>
        <x:v>-0.01573554812446698</x:v>
      </x:c>
      <x:c r="AG175" s="114" t="n">
        <x:f>AD175/AD174-1</x:f>
        <x:v>0.0018035442846553451</x:v>
      </x:c>
      <x:c r="AH175" s="111" t="n">
        <x:f>IF(OR(T175="年末+季度",T175="季度+动态",T175="季度",T175="动态"),A175,AH174)</x:f>
        <x:v>44021</x:v>
      </x:c>
      <x:c r="AI175" s="117" t="n">
        <x:f>YEAR(A175)</x:f>
        <x:v>2020</x:v>
      </x:c>
      <x:c r="AJ175" s="117" t="n">
        <x:f>MONTH(A175)</x:f>
        <x:v>7</x:v>
      </x:c>
      <x:c r="AK175" s="50" t="n">
        <x:f>IF(MONTH(A175)&lt;&gt;MONTH(A176),1,0)</x:f>
        <x:v>0</x:v>
      </x:c>
      <x:c r="AL175" s="115" t="n">
        <x:f>IF(AK174,AD174,AL174)</x:f>
        <x:v>1.0640752221166938</x:v>
      </x:c>
      <x:c r="AM175" s="116" t="str">
        <x:f>IF(AK175,AD175/AL175-1,"")</x:f>
      </x:c>
      <x:c r="AN175" s="115" t="n">
        <x:f>IF(AI175&lt;&gt;AI174,AD175,MAX(AN174,AD175))</x:f>
        <x:v>1.0950152463544203</x:v>
      </x:c>
      <x:c r="AO175" s="116" t="n">
        <x:f>AD175/AN175-1</x:f>
        <x:v>-0.01573554812446698</x:v>
      </x:c>
      <x:c r="AP175" s="112" t="n">
        <x:f>IFERROR(SUM(Z175:AC175)/AD175,0)</x:f>
        <x:v>1</x:v>
      </x:c>
      <x:c r="AQ175" s="50" t="b">
        <x:f>AND(B175&gt;0,C175&gt;0,D175&gt;0,E175&gt;0)</x:f>
        <x:v>1</x:v>
      </x:c>
    </x:row>
    <x:row r="176">
      <x:c r="A176" s="111" t="n">
        <x:f>'净值底稿'!A134</x:f>
        <x:v>44032</x:v>
      </x:c>
      <x:c r="B176" s="113" t="n">
        <x:f>'净值底稿'!F134</x:f>
        <x:v>1.4384708249532174</x:v>
      </x:c>
      <x:c r="C176" s="113" t="n">
        <x:f>'净值底稿'!O134</x:f>
        <x:v>1.2779344616266775</x:v>
      </x:c>
      <x:c r="D176" s="113" t="n">
        <x:f>'净值底稿'!P134</x:f>
        <x:v>1.4161</x:v>
      </x:c>
      <x:c r="E176" s="113" t="n">
        <x:f>'净值底稿'!Q134</x:f>
        <x:v>1.4561</x:v>
      </x:c>
      <x:c r="F176" s="114" t="n">
        <x:f>IFERROR(B176/B175-1,0)</x:f>
        <x:v>0.01581891867288676</x:v>
      </x:c>
      <x:c r="G176" s="114" t="n">
        <x:f>IFERROR(C176/C175-1,0)</x:f>
        <x:v>0.03171313551802668</x:v>
      </x:c>
      <x:c r="H176" s="114" t="n">
        <x:f>IFERROR(D176/D175-1,0)</x:f>
        <x:v>0.0011311417461998818</x:v>
      </x:c>
      <x:c r="I176" s="114" t="n">
        <x:f>IFERROR(E176/E175-1,0)</x:f>
        <x:v>0.003100027555800411</x:v>
      </x:c>
      <x:c r="J176" s="115" t="n">
        <x:f>Z175*(1+F176)</x:f>
        <x:v>0.10404397970936963</x:v>
      </x:c>
      <x:c r="K176" s="115" t="n">
        <x:f>AA175*(1+G176)</x:f>
        <x:v>0.10901138640528707</x:v>
      </x:c>
      <x:c r="L176" s="115" t="n">
        <x:f>AB175*(1+H176)</x:f>
        <x:v>0.8086786210981162</x:v>
      </x:c>
      <x:c r="M176" s="115" t="n">
        <x:f>AC175*(1+I176)</x:f>
        <x:v>0.0621273524985074</x:v>
      </x:c>
      <x:c r="N176" s="115" t="n">
        <x:f>SUM(J176:M176)</x:f>
        <x:v>1.0838613397112802</x:v>
      </x:c>
      <x:c r="O176" s="116" t="n">
        <x:f>IFERROR((J176+K176)/N176,0)</x:f>
        <x:v>0.19657068511310732</x:v>
      </x:c>
      <x:c r="P176" s="50" t="b">
        <x:f>AND(MONTH(A176)=12,OR(A177="",YEAR(A176)&lt;&gt;YEAR(A177)))</x:f>
        <x:v>0</x:v>
      </x:c>
      <x:c r="Q176" s="50" t="b">
        <x:f>AND(MOD(MONTH(A176),3)=0,OR(A177="",MONTH(A176)&lt;&gt;MONTH(A177)))</x:f>
        <x:v>0</x:v>
      </x:c>
      <x:c r="R176" s="50" t="b">
        <x:f>OR(O176&gt;$E$7,O176&lt;$E$6)</x:f>
        <x:v>0</x:v>
      </x:c>
      <x:c r="S176" s="50" t="b">
        <x:f>AND(OR(P176,Q176,R176),A176-AH175&gt;$E$8)</x:f>
        <x:v>0</x:v>
      </x:c>
      <x:c r="T176" s="50" t="str">
        <x:f>IF(NOT(OR(P176,Q176,R176)),"不调",IF(NOT(S176),"间隔规则跳过",IF(P176,"年末+季度",IF(AND(Q176,R176),"季度+动态",IF(Q176,"季度","动态")))))</x:f>
        <x:v>不调</x:v>
      </x:c>
      <x:c r="U176" s="115" t="n">
        <x:f>IF(OR(T176="年末+季度",T176="季度+动态"),N176*$E$5/2,IF(T176="季度",(J176+K176)/2,IF(T176="动态",N176*$E$5*IF(J176+K176=0,0.5,J176/(J176+K176)),J176)))</x:f>
        <x:v>0.10404397970936963</x:v>
      </x:c>
      <x:c r="V176" s="115" t="n">
        <x:f>IF(OR(T176="年末+季度",T176="季度+动态"),N176*$E$5/2,IF(T176="季度",(J176+K176)/2,IF(T176="动态",N176*$E$5*IF(J176+K176=0,0.5,K176/(J176+K176)),K176)))</x:f>
        <x:v>0.10901138640528707</x:v>
      </x:c>
      <x:c r="W176" s="115" t="n">
        <x:f>IF(OR(T176="年末+季度",T176="季度+动态",T176="动态"),N176*(1-$E$5)*IF(L176+M176=0,$B$7/($B$7+$B$8),L176/(L176+M176)),L176)</x:f>
        <x:v>0.8086786210981162</x:v>
      </x:c>
      <x:c r="X176" s="115" t="n">
        <x:f>IF(OR(T176="年末+季度",T176="季度+动态",T176="动态"),N176*(1-$E$5)*IF(L176+M176=0,$B$8/($B$7+$B$8),M176/(L176+M176)),M176)</x:f>
        <x:v>0.0621273524985074</x:v>
      </x:c>
      <x:c r="Y176" s="115" t="n">
        <x:f>POWER(1-$H$5,(A176-A175)/$H$8)</x:f>
        <x:v>0.9999588018747739</x:v>
      </x:c>
      <x:c r="Z176" s="115" t="n">
        <x:f>U176*Y176</x:f>
        <x:v>0.10403969329246454</x:v>
      </x:c>
      <x:c r="AA176" s="115" t="n">
        <x:f>V176*Y176</x:f>
        <x:v>0.10900689534053888</x:v>
      </x:c>
      <x:c r="AB176" s="115" t="n">
        <x:f>W176*Y176</x:f>
        <x:v>0.8086453050550165</x:v>
      </x:c>
      <x:c r="AC176" s="115" t="n">
        <x:f>X176*Y176</x:f>
        <x:v>0.0621247929680592</x:v>
      </x:c>
      <x:c r="AD176" s="115" t="n">
        <x:f>SUM(Z176:AC176)</x:f>
        <x:v>1.0838166866560792</x:v>
      </x:c>
      <x:c r="AE176" s="115" t="n">
        <x:f>MAX(AE175,AD176)</x:f>
        <x:v>1.0950152463544203</x:v>
      </x:c>
      <x:c r="AF176" s="114" t="n">
        <x:f>AD176/AE176-1</x:f>
        <x:v>-0.010226852763579153</x:v>
      </x:c>
      <x:c r="AG176" s="114" t="n">
        <x:f>AD176/AD175-1</x:f>
        <x:v>0.005596763502319746</x:v>
      </x:c>
      <x:c r="AH176" s="111" t="n">
        <x:f>IF(OR(T176="年末+季度",T176="季度+动态",T176="季度",T176="动态"),A176,AH175)</x:f>
        <x:v>44021</x:v>
      </x:c>
      <x:c r="AI176" s="117" t="n">
        <x:f>YEAR(A176)</x:f>
        <x:v>2020</x:v>
      </x:c>
      <x:c r="AJ176" s="117" t="n">
        <x:f>MONTH(A176)</x:f>
        <x:v>7</x:v>
      </x:c>
      <x:c r="AK176" s="50" t="n">
        <x:f>IF(MONTH(A176)&lt;&gt;MONTH(A177),1,0)</x:f>
        <x:v>0</x:v>
      </x:c>
      <x:c r="AL176" s="115" t="n">
        <x:f>IF(AK175,AD175,AL175)</x:f>
        <x:v>1.0640752221166938</x:v>
      </x:c>
      <x:c r="AM176" s="116" t="str">
        <x:f>IF(AK176,AD176/AL176-1,"")</x:f>
      </x:c>
      <x:c r="AN176" s="115" t="n">
        <x:f>IF(AI176&lt;&gt;AI175,AD176,MAX(AN175,AD176))</x:f>
        <x:v>1.0950152463544203</x:v>
      </x:c>
      <x:c r="AO176" s="116" t="n">
        <x:f>AD176/AN176-1</x:f>
        <x:v>-0.010226852763579153</x:v>
      </x:c>
      <x:c r="AP176" s="112" t="n">
        <x:f>IFERROR(SUM(Z176:AC176)/AD176,0)</x:f>
        <x:v>1</x:v>
      </x:c>
      <x:c r="AQ176" s="50" t="b">
        <x:f>AND(B176&gt;0,C176&gt;0,D176&gt;0,E176&gt;0)</x:f>
        <x:v>1</x:v>
      </x:c>
    </x:row>
    <x:row r="177">
      <x:c r="A177" s="111" t="n">
        <x:f>'净值底稿'!A135</x:f>
        <x:v>44033</x:v>
      </x:c>
      <x:c r="B177" s="113" t="n">
        <x:f>'净值底稿'!F135</x:f>
        <x:v>1.44951598317028</x:v>
      </x:c>
      <x:c r="C177" s="113" t="n">
        <x:f>'净值底稿'!O135</x:f>
        <x:v>1.2859448709991312</x:v>
      </x:c>
      <x:c r="D177" s="113" t="n">
        <x:f>'净值底稿'!P135</x:f>
        <x:v>1.4189</x:v>
      </x:c>
      <x:c r="E177" s="113" t="n">
        <x:f>'净值底稿'!Q135</x:f>
        <x:v>1.4665</x:v>
      </x:c>
      <x:c r="F177" s="114" t="n">
        <x:f>IFERROR(B177/B176-1,0)</x:f>
        <x:v>0.0076784026658460736</x:v>
      </x:c>
      <x:c r="G177" s="114" t="n">
        <x:f>IFERROR(C177/C176-1,0)</x:f>
        <x:v>0.006268247404688898</x:v>
      </x:c>
      <x:c r="H177" s="114" t="n">
        <x:f>IFERROR(D177/D176-1,0)</x:f>
        <x:v>0.001977261492832616</x:v>
      </x:c>
      <x:c r="I177" s="114" t="n">
        <x:f>IFERROR(E177/E176-1,0)</x:f>
        <x:v>0.007142366595700889</x:v>
      </x:c>
      <x:c r="J177" s="115" t="n">
        <x:f>Z176*(1+F177)</x:f>
        <x:v>0.10483855195079521</x:v>
      </x:c>
      <x:c r="K177" s="115" t="n">
        <x:f>AA176*(1+G177)</x:f>
        <x:v>0.10969017752935041</x:v>
      </x:c>
      <x:c r="L177" s="115" t="n">
        <x:f>AB176*(1+H177)</x:f>
        <x:v>0.8102442082780617</x:v>
      </x:c>
      <x:c r="M177" s="115" t="n">
        <x:f>AC176*(1+I177)</x:f>
        <x:v>0.0625685110141191</x:v>
      </x:c>
      <x:c r="N177" s="115" t="n">
        <x:f>SUM(J177:M177)</x:f>
        <x:v>1.0873414487723265</x:v>
      </x:c>
      <x:c r="O177" s="116" t="n">
        <x:f>IFERROR((J177+K177)/N177,0)</x:f>
        <x:v>0.1972965619239121</x:v>
      </x:c>
      <x:c r="P177" s="50" t="b">
        <x:f>AND(MONTH(A177)=12,OR(A178="",YEAR(A177)&lt;&gt;YEAR(A178)))</x:f>
        <x:v>0</x:v>
      </x:c>
      <x:c r="Q177" s="50" t="b">
        <x:f>AND(MOD(MONTH(A177),3)=0,OR(A178="",MONTH(A177)&lt;&gt;MONTH(A178)))</x:f>
        <x:v>0</x:v>
      </x:c>
      <x:c r="R177" s="50" t="b">
        <x:f>OR(O177&gt;$E$7,O177&lt;$E$6)</x:f>
        <x:v>0</x:v>
      </x:c>
      <x:c r="S177" s="50" t="b">
        <x:f>AND(OR(P177,Q177,R177),A177-AH176&gt;$E$8)</x:f>
        <x:v>0</x:v>
      </x:c>
      <x:c r="T177" s="50" t="str">
        <x:f>IF(NOT(OR(P177,Q177,R177)),"不调",IF(NOT(S177),"间隔规则跳过",IF(P177,"年末+季度",IF(AND(Q177,R177),"季度+动态",IF(Q177,"季度","动态")))))</x:f>
        <x:v>不调</x:v>
      </x:c>
      <x:c r="U177" s="115" t="n">
        <x:f>IF(OR(T177="年末+季度",T177="季度+动态"),N177*$E$5/2,IF(T177="季度",(J177+K177)/2,IF(T177="动态",N177*$E$5*IF(J177+K177=0,0.5,J177/(J177+K177)),J177)))</x:f>
        <x:v>0.10483855195079521</x:v>
      </x:c>
      <x:c r="V177" s="115" t="n">
        <x:f>IF(OR(T177="年末+季度",T177="季度+动态"),N177*$E$5/2,IF(T177="季度",(J177+K177)/2,IF(T177="动态",N177*$E$5*IF(J177+K177=0,0.5,K177/(J177+K177)),K177)))</x:f>
        <x:v>0.10969017752935041</x:v>
      </x:c>
      <x:c r="W177" s="115" t="n">
        <x:f>IF(OR(T177="年末+季度",T177="季度+动态",T177="动态"),N177*(1-$E$5)*IF(L177+M177=0,$B$7/($B$7+$B$8),L177/(L177+M177)),L177)</x:f>
        <x:v>0.8102442082780617</x:v>
      </x:c>
      <x:c r="X177" s="115" t="n">
        <x:f>IF(OR(T177="年末+季度",T177="季度+动态",T177="动态"),N177*(1-$E$5)*IF(L177+M177=0,$B$8/($B$7+$B$8),M177/(L177+M177)),M177)</x:f>
        <x:v>0.0625685110141191</x:v>
      </x:c>
      <x:c r="Y177" s="115" t="n">
        <x:f>POWER(1-$H$5,(A177-A176)/$H$8)</x:f>
        <x:v>0.9999862671029998</x:v>
      </x:c>
      <x:c r="Z177" s="115" t="n">
        <x:f>U177*Y177</x:f>
        <x:v>0.10483711221375962</x:v>
      </x:c>
      <x:c r="AA177" s="115" t="n">
        <x:f>V177*Y177</x:f>
        <x:v>0.10968867116544047</x:v>
      </x:c>
      <x:c r="AB177" s="115" t="n">
        <x:f>W177*Y177</x:f>
        <x:v>0.8102330812778044</x:v>
      </x:c>
      <x:c r="AC177" s="115" t="n">
        <x:f>X177*Y177</x:f>
        <x:v>0.06256765176720189</x:v>
      </x:c>
      <x:c r="AD177" s="115" t="n">
        <x:f>SUM(Z177:AC177)</x:f>
        <x:v>1.0873265164242063</x:v>
      </x:c>
      <x:c r="AE177" s="115" t="n">
        <x:f>MAX(AE176,AD177)</x:f>
        <x:v>1.0950152463544203</x:v>
      </x:c>
      <x:c r="AF177" s="114" t="n">
        <x:f>AD177/AE177-1</x:f>
        <x:v>-0.007021573403486081</x:v>
      </x:c>
      <x:c r="AG177" s="114" t="n">
        <x:f>AD177/AD176-1</x:f>
        <x:v>0.0032383979794183837</x:v>
      </x:c>
      <x:c r="AH177" s="111" t="n">
        <x:f>IF(OR(T177="年末+季度",T177="季度+动态",T177="季度",T177="动态"),A177,AH176)</x:f>
        <x:v>44021</x:v>
      </x:c>
      <x:c r="AI177" s="117" t="n">
        <x:f>YEAR(A177)</x:f>
        <x:v>2020</x:v>
      </x:c>
      <x:c r="AJ177" s="117" t="n">
        <x:f>MONTH(A177)</x:f>
        <x:v>7</x:v>
      </x:c>
      <x:c r="AK177" s="50" t="n">
        <x:f>IF(MONTH(A177)&lt;&gt;MONTH(A178),1,0)</x:f>
        <x:v>0</x:v>
      </x:c>
      <x:c r="AL177" s="115" t="n">
        <x:f>IF(AK176,AD176,AL176)</x:f>
        <x:v>1.0640752221166938</x:v>
      </x:c>
      <x:c r="AM177" s="116" t="str">
        <x:f>IF(AK177,AD177/AL177-1,"")</x:f>
      </x:c>
      <x:c r="AN177" s="115" t="n">
        <x:f>IF(AI177&lt;&gt;AI176,AD177,MAX(AN176,AD177))</x:f>
        <x:v>1.0950152463544203</x:v>
      </x:c>
      <x:c r="AO177" s="116" t="n">
        <x:f>AD177/AN177-1</x:f>
        <x:v>-0.007021573403486081</x:v>
      </x:c>
      <x:c r="AP177" s="112" t="n">
        <x:f>IFERROR(SUM(Z177:AC177)/AD177,0)</x:f>
        <x:v>1</x:v>
      </x:c>
      <x:c r="AQ177" s="50" t="b">
        <x:f>AND(B177&gt;0,C177&gt;0,D177&gt;0,E177&gt;0)</x:f>
        <x:v>1</x:v>
      </x:c>
    </x:row>
    <x:row r="178">
      <x:c r="A178" s="111" t="n">
        <x:f>'净值底稿'!A136</x:f>
        <x:v>44034</x:v>
      </x:c>
      <x:c r="B178" s="113" t="n">
        <x:f>'净值底稿'!F136</x:f>
        <x:v>1.4696227837265576</x:v>
      </x:c>
      <x:c r="C178" s="113" t="n">
        <x:f>'净值底稿'!O136</x:f>
        <x:v>1.2962881516253775</x:v>
      </x:c>
      <x:c r="D178" s="113" t="n">
        <x:f>'净值底稿'!P136</x:f>
        <x:v>1.4216</x:v>
      </x:c>
      <x:c r="E178" s="113" t="n">
        <x:f>'净值底稿'!Q136</x:f>
        <x:v>1.4985</x:v>
      </x:c>
      <x:c r="F178" s="114" t="n">
        <x:f>IFERROR(B178/B177-1,0)</x:f>
        <x:v>0.013871389339427331</x:v>
      </x:c>
      <x:c r="G178" s="114" t="n">
        <x:f>IFERROR(C178/C177-1,0)</x:f>
        <x:v>0.008043331296317513</x:v>
      </x:c>
      <x:c r="H178" s="114" t="n">
        <x:f>IFERROR(D178/D177-1,0)</x:f>
        <x:v>0.0019028825146238937</x:v>
      </x:c>
      <x:c r="I178" s="114" t="n">
        <x:f>IFERROR(E178/E177-1,0)</x:f>
        <x:v>0.021820661438799904</x:v>
      </x:c>
      <x:c r="J178" s="115" t="n">
        <x:f>Z177*(1+F178)</x:f>
        <x:v>0.1062913486144979</x:v>
      </x:c>
      <x:c r="K178" s="115" t="n">
        <x:f>AA177*(1+G178)</x:f>
        <x:v>0.11057093348707693</x:v>
      </x:c>
      <x:c r="L178" s="115" t="n">
        <x:f>AB177*(1+H178)</x:f>
        <x:v>0.8117748596409378</x:v>
      </x:c>
      <x:c r="M178" s="115" t="n">
        <x:f>AC177*(1+I178)</x:f>
        <x:v>0.06393291931343473</x:v>
      </x:c>
      <x:c r="N178" s="115" t="n">
        <x:f>SUM(J178:M178)</x:f>
        <x:v>1.0925700610559475</x:v>
      </x:c>
      <x:c r="O178" s="116" t="n">
        <x:f>IFERROR((J178+K178)/N178,0)</x:f>
        <x:v>0.1984882158421783</x:v>
      </x:c>
      <x:c r="P178" s="50" t="b">
        <x:f>AND(MONTH(A178)=12,OR(A179="",YEAR(A178)&lt;&gt;YEAR(A179)))</x:f>
        <x:v>0</x:v>
      </x:c>
      <x:c r="Q178" s="50" t="b">
        <x:f>AND(MOD(MONTH(A178),3)=0,OR(A179="",MONTH(A178)&lt;&gt;MONTH(A179)))</x:f>
        <x:v>0</x:v>
      </x:c>
      <x:c r="R178" s="50" t="b">
        <x:f>OR(O178&gt;$E$7,O178&lt;$E$6)</x:f>
        <x:v>0</x:v>
      </x:c>
      <x:c r="S178" s="50" t="b">
        <x:f>AND(OR(P178,Q178,R178),A178-AH177&gt;$E$8)</x:f>
        <x:v>0</x:v>
      </x:c>
      <x:c r="T178" s="50" t="str">
        <x:f>IF(NOT(OR(P178,Q178,R178)),"不调",IF(NOT(S178),"间隔规则跳过",IF(P178,"年末+季度",IF(AND(Q178,R178),"季度+动态",IF(Q178,"季度","动态")))))</x:f>
        <x:v>不调</x:v>
      </x:c>
      <x:c r="U178" s="115" t="n">
        <x:f>IF(OR(T178="年末+季度",T178="季度+动态"),N178*$E$5/2,IF(T178="季度",(J178+K178)/2,IF(T178="动态",N178*$E$5*IF(J178+K178=0,0.5,J178/(J178+K178)),J178)))</x:f>
        <x:v>0.1062913486144979</x:v>
      </x:c>
      <x:c r="V178" s="115" t="n">
        <x:f>IF(OR(T178="年末+季度",T178="季度+动态"),N178*$E$5/2,IF(T178="季度",(J178+K178)/2,IF(T178="动态",N178*$E$5*IF(J178+K178=0,0.5,K178/(J178+K178)),K178)))</x:f>
        <x:v>0.11057093348707693</x:v>
      </x:c>
      <x:c r="W178" s="115" t="n">
        <x:f>IF(OR(T178="年末+季度",T178="季度+动态",T178="动态"),N178*(1-$E$5)*IF(L178+M178=0,$B$7/($B$7+$B$8),L178/(L178+M178)),L178)</x:f>
        <x:v>0.8117748596409378</x:v>
      </x:c>
      <x:c r="X178" s="115" t="n">
        <x:f>IF(OR(T178="年末+季度",T178="季度+动态",T178="动态"),N178*(1-$E$5)*IF(L178+M178=0,$B$8/($B$7+$B$8),M178/(L178+M178)),M178)</x:f>
        <x:v>0.06393291931343473</x:v>
      </x:c>
      <x:c r="Y178" s="115" t="n">
        <x:f>POWER(1-$H$5,(A178-A177)/$H$8)</x:f>
        <x:v>0.9999862671029998</x:v>
      </x:c>
      <x:c r="Z178" s="115" t="n">
        <x:f>U178*Y178</x:f>
        <x:v>0.10628988892635537</x:v>
      </x:c>
      <x:c r="AA178" s="115" t="n">
        <x:f>V178*Y178</x:f>
        <x:v>0.11056941502783613</x:v>
      </x:c>
      <x:c r="AB178" s="115" t="n">
        <x:f>W178*Y178</x:f>
        <x:v>0.811763711620403</x:v>
      </x:c>
      <x:c r="AC178" s="115" t="n">
        <x:f>X178*Y178</x:f>
        <x:v>0.06393204132923887</x:v>
      </x:c>
      <x:c r="AD178" s="115" t="n">
        <x:f>SUM(Z178:AC178)</x:f>
        <x:v>1.0925550569038334</x:v>
      </x:c>
      <x:c r="AE178" s="115" t="n">
        <x:f>MAX(AE177,AD178)</x:f>
        <x:v>1.0950152463544203</x:v>
      </x:c>
      <x:c r="AF178" s="114" t="n">
        <x:f>AD178/AE178-1</x:f>
        <x:v>-0.0022467170742850318</x:v>
      </x:c>
      <x:c r="AG178" s="114" t="n">
        <x:f>AD178/AD177-1</x:f>
        <x:v>0.004808620410382103</x:v>
      </x:c>
      <x:c r="AH178" s="111" t="n">
        <x:f>IF(OR(T178="年末+季度",T178="季度+动态",T178="季度",T178="动态"),A178,AH177)</x:f>
        <x:v>44021</x:v>
      </x:c>
      <x:c r="AI178" s="117" t="n">
        <x:f>YEAR(A178)</x:f>
        <x:v>2020</x:v>
      </x:c>
      <x:c r="AJ178" s="117" t="n">
        <x:f>MONTH(A178)</x:f>
        <x:v>7</x:v>
      </x:c>
      <x:c r="AK178" s="50" t="n">
        <x:f>IF(MONTH(A178)&lt;&gt;MONTH(A179),1,0)</x:f>
        <x:v>0</x:v>
      </x:c>
      <x:c r="AL178" s="115" t="n">
        <x:f>IF(AK177,AD177,AL177)</x:f>
        <x:v>1.0640752221166938</x:v>
      </x:c>
      <x:c r="AM178" s="116" t="str">
        <x:f>IF(AK178,AD178/AL178-1,"")</x:f>
      </x:c>
      <x:c r="AN178" s="115" t="n">
        <x:f>IF(AI178&lt;&gt;AI177,AD178,MAX(AN177,AD178))</x:f>
        <x:v>1.0950152463544203</x:v>
      </x:c>
      <x:c r="AO178" s="116" t="n">
        <x:f>AD178/AN178-1</x:f>
        <x:v>-0.0022467170742850318</x:v>
      </x:c>
      <x:c r="AP178" s="112" t="n">
        <x:f>IFERROR(SUM(Z178:AC178)/AD178,0)</x:f>
        <x:v>1</x:v>
      </x:c>
      <x:c r="AQ178" s="50" t="b">
        <x:f>AND(B178&gt;0,C178&gt;0,D178&gt;0,E178&gt;0)</x:f>
        <x:v>1</x:v>
      </x:c>
    </x:row>
    <x:row r="179">
      <x:c r="A179" s="111" t="n">
        <x:f>'净值底稿'!A137</x:f>
        <x:v>44035</x:v>
      </x:c>
      <x:c r="B179" s="113" t="n">
        <x:f>'净值底稿'!F137</x:f>
        <x:v>1.4752655111299249</x:v>
      </x:c>
      <x:c r="C179" s="113" t="n">
        <x:f>'净值底稿'!O137</x:f>
        <x:v>1.29688594229503</x:v>
      </x:c>
      <x:c r="D179" s="113" t="n">
        <x:f>'净值底稿'!P137</x:f>
        <x:v>1.423</x:v>
      </x:c>
      <x:c r="E179" s="113" t="n">
        <x:f>'净值底稿'!Q137</x:f>
        <x:v>1.5065</x:v>
      </x:c>
      <x:c r="F179" s="114" t="n">
        <x:f>IFERROR(B179/B178-1,0)</x:f>
        <x:v>0.003839575342632351</x:v>
      </x:c>
      <x:c r="G179" s="114" t="n">
        <x:f>IFERROR(C179/C178-1,0)</x:f>
        <x:v>0.00046115569975935244</x:v>
      </x:c>
      <x:c r="H179" s="114" t="n">
        <x:f>IFERROR(D179/D178-1,0)</x:f>
        <x:v>0.0009848058525605552</x:v>
      </x:c>
      <x:c r="I179" s="114" t="n">
        <x:f>IFERROR(E179/E178-1,0)</x:f>
        <x:v>0.005338672005338774</x:v>
      </x:c>
      <x:c r="J179" s="115" t="n">
        <x:f>Z178*(1+F179)</x:f>
        <x:v>0.10669799696304813</x:v>
      </x:c>
      <x:c r="K179" s="115" t="n">
        <x:f>AA178*(1+G179)</x:f>
        <x:v>0.11062040474379527</x:v>
      </x:c>
      <x:c r="L179" s="115" t="n">
        <x:f>AB178*(1+H179)</x:f>
        <x:v>0.812563141274503</x:v>
      </x:c>
      <x:c r="M179" s="115" t="n">
        <x:f>AC178*(1+I179)</x:f>
        <x:v>0.06427335352852744</x:v>
      </x:c>
      <x:c r="N179" s="115" t="n">
        <x:f>SUM(J179:M179)</x:f>
        <x:v>1.0941548965098737</x:v>
      </x:c>
      <x:c r="O179" s="116" t="n">
        <x:f>IFERROR((J179+K179)/N179,0)</x:f>
        <x:v>0.1986175836712369</x:v>
      </x:c>
      <x:c r="P179" s="50" t="b">
        <x:f>AND(MONTH(A179)=12,OR(A180="",YEAR(A179)&lt;&gt;YEAR(A180)))</x:f>
        <x:v>0</x:v>
      </x:c>
      <x:c r="Q179" s="50" t="b">
        <x:f>AND(MOD(MONTH(A179),3)=0,OR(A180="",MONTH(A179)&lt;&gt;MONTH(A180)))</x:f>
        <x:v>0</x:v>
      </x:c>
      <x:c r="R179" s="50" t="b">
        <x:f>OR(O179&gt;$E$7,O179&lt;$E$6)</x:f>
        <x:v>0</x:v>
      </x:c>
      <x:c r="S179" s="50" t="b">
        <x:f>AND(OR(P179,Q179,R179),A179-AH178&gt;$E$8)</x:f>
        <x:v>0</x:v>
      </x:c>
      <x:c r="T179" s="50" t="str">
        <x:f>IF(NOT(OR(P179,Q179,R179)),"不调",IF(NOT(S179),"间隔规则跳过",IF(P179,"年末+季度",IF(AND(Q179,R179),"季度+动态",IF(Q179,"季度","动态")))))</x:f>
        <x:v>不调</x:v>
      </x:c>
      <x:c r="U179" s="115" t="n">
        <x:f>IF(OR(T179="年末+季度",T179="季度+动态"),N179*$E$5/2,IF(T179="季度",(J179+K179)/2,IF(T179="动态",N179*$E$5*IF(J179+K179=0,0.5,J179/(J179+K179)),J179)))</x:f>
        <x:v>0.10669799696304813</x:v>
      </x:c>
      <x:c r="V179" s="115" t="n">
        <x:f>IF(OR(T179="年末+季度",T179="季度+动态"),N179*$E$5/2,IF(T179="季度",(J179+K179)/2,IF(T179="动态",N179*$E$5*IF(J179+K179=0,0.5,K179/(J179+K179)),K179)))</x:f>
        <x:v>0.11062040474379527</x:v>
      </x:c>
      <x:c r="W179" s="115" t="n">
        <x:f>IF(OR(T179="年末+季度",T179="季度+动态",T179="动态"),N179*(1-$E$5)*IF(L179+M179=0,$B$7/($B$7+$B$8),L179/(L179+M179)),L179)</x:f>
        <x:v>0.812563141274503</x:v>
      </x:c>
      <x:c r="X179" s="115" t="n">
        <x:f>IF(OR(T179="年末+季度",T179="季度+动态",T179="动态"),N179*(1-$E$5)*IF(L179+M179=0,$B$8/($B$7+$B$8),M179/(L179+M179)),M179)</x:f>
        <x:v>0.06427335352852744</x:v>
      </x:c>
      <x:c r="Y179" s="115" t="n">
        <x:f>POWER(1-$H$5,(A179-A178)/$H$8)</x:f>
        <x:v>0.9999862671029998</x:v>
      </x:c>
      <x:c r="Z179" s="115" t="n">
        <x:f>U179*Y179</x:f>
        <x:v>0.10669653169044571</x:v>
      </x:c>
      <x:c r="AA179" s="115" t="n">
        <x:f>V179*Y179</x:f>
        <x:v>0.1106188856051708</x:v>
      </x:c>
      <x:c r="AB179" s="115" t="n">
        <x:f>W179*Y179</x:f>
        <x:v>0.8125519824285777</x:v>
      </x:c>
      <x:c r="AC179" s="115" t="n">
        <x:f>X179*Y179</x:f>
        <x:v>0.06427247086918357</x:v>
      </x:c>
      <x:c r="AD179" s="115" t="n">
        <x:f>SUM(Z179:AC179)</x:f>
        <x:v>1.0941398705933778</x:v>
      </x:c>
      <x:c r="AE179" s="115" t="n">
        <x:f>MAX(AE178,AD179)</x:f>
        <x:v>1.0950152463544203</x:v>
      </x:c>
      <x:c r="AF179" s="114" t="n">
        <x:f>AD179/AE179-1</x:f>
        <x:v>-0.000799418787963746</x:v>
      </x:c>
      <x:c r="AG179" s="114" t="n">
        <x:f>AD179/AD178-1</x:f>
        <x:v>0.001450557278125375</x:v>
      </x:c>
      <x:c r="AH179" s="111" t="n">
        <x:f>IF(OR(T179="年末+季度",T179="季度+动态",T179="季度",T179="动态"),A179,AH178)</x:f>
        <x:v>44021</x:v>
      </x:c>
      <x:c r="AI179" s="117" t="n">
        <x:f>YEAR(A179)</x:f>
        <x:v>2020</x:v>
      </x:c>
      <x:c r="AJ179" s="117" t="n">
        <x:f>MONTH(A179)</x:f>
        <x:v>7</x:v>
      </x:c>
      <x:c r="AK179" s="50" t="n">
        <x:f>IF(MONTH(A179)&lt;&gt;MONTH(A180),1,0)</x:f>
        <x:v>0</x:v>
      </x:c>
      <x:c r="AL179" s="115" t="n">
        <x:f>IF(AK178,AD178,AL178)</x:f>
        <x:v>1.0640752221166938</x:v>
      </x:c>
      <x:c r="AM179" s="116" t="str">
        <x:f>IF(AK179,AD179/AL179-1,"")</x:f>
      </x:c>
      <x:c r="AN179" s="115" t="n">
        <x:f>IF(AI179&lt;&gt;AI178,AD179,MAX(AN178,AD179))</x:f>
        <x:v>1.0950152463544203</x:v>
      </x:c>
      <x:c r="AO179" s="116" t="n">
        <x:f>AD179/AN179-1</x:f>
        <x:v>-0.000799418787963746</x:v>
      </x:c>
      <x:c r="AP179" s="112" t="n">
        <x:f>IFERROR(SUM(Z179:AC179)/AD179,0)</x:f>
        <x:v>1</x:v>
      </x:c>
      <x:c r="AQ179" s="50" t="b">
        <x:f>AND(B179&gt;0,C179&gt;0,D179&gt;0,E179&gt;0)</x:f>
        <x:v>1</x:v>
      </x:c>
    </x:row>
    <x:row r="180">
      <x:c r="A180" s="111" t="n">
        <x:f>'净值底稿'!A138</x:f>
        <x:v>44036</x:v>
      </x:c>
      <x:c r="B180" s="113" t="n">
        <x:f>'净值底稿'!F138</x:f>
        <x:v>1.38986859590956</x:v>
      </x:c>
      <x:c r="C180" s="113" t="n">
        <x:f>'净值底稿'!O138</x:f>
        <x:v>1.2380589875716213</x:v>
      </x:c>
      <x:c r="D180" s="113" t="n">
        <x:f>'净值底稿'!P138</x:f>
        <x:v>1.4255</x:v>
      </x:c>
      <x:c r="E180" s="113" t="n">
        <x:f>'净值底稿'!Q138</x:f>
        <x:v>1.5252</x:v>
      </x:c>
      <x:c r="F180" s="114" t="n">
        <x:f>IFERROR(B180/B179-1,0)</x:f>
        <x:v>-0.05788579382904324</x:v>
      </x:c>
      <x:c r="G180" s="114" t="n">
        <x:f>IFERROR(C180/C179-1,0)</x:f>
        <x:v>-0.04536016067789728</x:v>
      </x:c>
      <x:c r="H180" s="114" t="n">
        <x:f>IFERROR(D180/D179-1,0)</x:f>
        <x:v>0.0017568517217145807</x:v>
      </x:c>
      <x:c r="I180" s="114" t="n">
        <x:f>IFERROR(E180/E179-1,0)</x:f>
        <x:v>0.012412877530700195</x:v>
      </x:c>
      <x:c r="J180" s="115" t="n">
        <x:f>Z179*(1+F180)</x:f>
        <x:v>0.10052031825473859</x:v>
      </x:c>
      <x:c r="K180" s="115" t="n">
        <x:f>AA179*(1+G180)</x:f>
        <x:v>0.10560119518011031</x:v>
      </x:c>
      <x:c r="L180" s="115" t="n">
        <x:f>AB179*(1+H180)</x:f>
        <x:v>0.81397951577789</x:v>
      </x:c>
      <x:c r="M180" s="115" t="n">
        <x:f>AC179*(1+I180)</x:f>
        <x:v>0.06507027717867825</x:v>
      </x:c>
      <x:c r="N180" s="115" t="n">
        <x:f>SUM(J180:M180)</x:f>
        <x:v>1.085171306391417</x:v>
      </x:c>
      <x:c r="O180" s="116" t="n">
        <x:f>IFERROR((J180+K180)/N180,0)</x:f>
        <x:v>0.18994375562718915</x:v>
      </x:c>
      <x:c r="P180" s="50" t="b">
        <x:f>AND(MONTH(A180)=12,OR(A181="",YEAR(A180)&lt;&gt;YEAR(A181)))</x:f>
        <x:v>0</x:v>
      </x:c>
      <x:c r="Q180" s="50" t="b">
        <x:f>AND(MOD(MONTH(A180),3)=0,OR(A181="",MONTH(A180)&lt;&gt;MONTH(A181)))</x:f>
        <x:v>0</x:v>
      </x:c>
      <x:c r="R180" s="50" t="b">
        <x:f>OR(O180&gt;$E$7,O180&lt;$E$6)</x:f>
        <x:v>0</x:v>
      </x:c>
      <x:c r="S180" s="50" t="b">
        <x:f>AND(OR(P180,Q180,R180),A180-AH179&gt;$E$8)</x:f>
        <x:v>0</x:v>
      </x:c>
      <x:c r="T180" s="50" t="str">
        <x:f>IF(NOT(OR(P180,Q180,R180)),"不调",IF(NOT(S180),"间隔规则跳过",IF(P180,"年末+季度",IF(AND(Q180,R180),"季度+动态",IF(Q180,"季度","动态")))))</x:f>
        <x:v>不调</x:v>
      </x:c>
      <x:c r="U180" s="115" t="n">
        <x:f>IF(OR(T180="年末+季度",T180="季度+动态"),N180*$E$5/2,IF(T180="季度",(J180+K180)/2,IF(T180="动态",N180*$E$5*IF(J180+K180=0,0.5,J180/(J180+K180)),J180)))</x:f>
        <x:v>0.10052031825473859</x:v>
      </x:c>
      <x:c r="V180" s="115" t="n">
        <x:f>IF(OR(T180="年末+季度",T180="季度+动态"),N180*$E$5/2,IF(T180="季度",(J180+K180)/2,IF(T180="动态",N180*$E$5*IF(J180+K180=0,0.5,K180/(J180+K180)),K180)))</x:f>
        <x:v>0.10560119518011031</x:v>
      </x:c>
      <x:c r="W180" s="115" t="n">
        <x:f>IF(OR(T180="年末+季度",T180="季度+动态",T180="动态"),N180*(1-$E$5)*IF(L180+M180=0,$B$7/($B$7+$B$8),L180/(L180+M180)),L180)</x:f>
        <x:v>0.81397951577789</x:v>
      </x:c>
      <x:c r="X180" s="115" t="n">
        <x:f>IF(OR(T180="年末+季度",T180="季度+动态",T180="动态"),N180*(1-$E$5)*IF(L180+M180=0,$B$8/($B$7+$B$8),M180/(L180+M180)),M180)</x:f>
        <x:v>0.06507027717867825</x:v>
      </x:c>
      <x:c r="Y180" s="115" t="n">
        <x:f>POWER(1-$H$5,(A180-A179)/$H$8)</x:f>
        <x:v>0.9999862671029998</x:v>
      </x:c>
      <x:c r="Z180" s="115" t="n">
        <x:f>U180*Y180</x:f>
        <x:v>0.10051893781956156</x:v>
      </x:c>
      <x:c r="AA180" s="115" t="n">
        <x:f>V180*Y180</x:f>
        <x:v>0.1055997449697738</x:v>
      </x:c>
      <x:c r="AB180" s="115" t="n">
        <x:f>W180*Y180</x:f>
        <x:v>0.8139683374810395</x:v>
      </x:c>
      <x:c r="AC180" s="115" t="n">
        <x:f>X180*Y180</x:f>
        <x:v>0.06506938357526397</x:v>
      </x:c>
      <x:c r="AD180" s="115" t="n">
        <x:f>SUM(Z180:AC180)</x:f>
        <x:v>1.085156403845639</x:v>
      </x:c>
      <x:c r="AE180" s="115" t="n">
        <x:f>MAX(AE179,AD180)</x:f>
        <x:v>1.0950152463544203</x:v>
      </x:c>
      <x:c r="AF180" s="114" t="n">
        <x:f>AD180/AE180-1</x:f>
        <x:v>-0.009003383780822993</x:v>
      </x:c>
      <x:c r="AG180" s="114" t="n">
        <x:f>AD180/AD179-1</x:f>
        <x:v>-0.008210528643716186</x:v>
      </x:c>
      <x:c r="AH180" s="111" t="n">
        <x:f>IF(OR(T180="年末+季度",T180="季度+动态",T180="季度",T180="动态"),A180,AH179)</x:f>
        <x:v>44021</x:v>
      </x:c>
      <x:c r="AI180" s="117" t="n">
        <x:f>YEAR(A180)</x:f>
        <x:v>2020</x:v>
      </x:c>
      <x:c r="AJ180" s="117" t="n">
        <x:f>MONTH(A180)</x:f>
        <x:v>7</x:v>
      </x:c>
      <x:c r="AK180" s="50" t="n">
        <x:f>IF(MONTH(A180)&lt;&gt;MONTH(A181),1,0)</x:f>
        <x:v>0</x:v>
      </x:c>
      <x:c r="AL180" s="115" t="n">
        <x:f>IF(AK179,AD179,AL179)</x:f>
        <x:v>1.0640752221166938</x:v>
      </x:c>
      <x:c r="AM180" s="116" t="str">
        <x:f>IF(AK180,AD180/AL180-1,"")</x:f>
      </x:c>
      <x:c r="AN180" s="115" t="n">
        <x:f>IF(AI180&lt;&gt;AI179,AD180,MAX(AN179,AD180))</x:f>
        <x:v>1.0950152463544203</x:v>
      </x:c>
      <x:c r="AO180" s="116" t="n">
        <x:f>AD180/AN180-1</x:f>
        <x:v>-0.009003383780822993</x:v>
      </x:c>
      <x:c r="AP180" s="112" t="n">
        <x:f>IFERROR(SUM(Z180:AC180)/AD180,0)</x:f>
        <x:v>1</x:v>
      </x:c>
      <x:c r="AQ180" s="50" t="b">
        <x:f>AND(B180&gt;0,C180&gt;0,D180&gt;0,E180&gt;0)</x:f>
        <x:v>1</x:v>
      </x:c>
    </x:row>
    <x:row r="181">
      <x:c r="A181" s="111" t="n">
        <x:f>'净值底稿'!A139</x:f>
        <x:v>44039</x:v>
      </x:c>
      <x:c r="B181" s="113" t="n">
        <x:f>'净值底稿'!F139</x:f>
        <x:v>1.3910924798510025</x:v>
      </x:c>
      <x:c r="C181" s="113" t="n">
        <x:f>'净值底稿'!O139</x:f>
        <x:v>1.241285795509725</x:v>
      </x:c>
      <x:c r="D181" s="113" t="n">
        <x:f>'净值底稿'!P139</x:f>
        <x:v>1.4265</x:v>
      </x:c>
      <x:c r="E181" s="113" t="n">
        <x:f>'净值底稿'!Q139</x:f>
        <x:v>1.5575</x:v>
      </x:c>
      <x:c r="F181" s="114" t="n">
        <x:f>IFERROR(B181/B180-1,0)</x:f>
        <x:v>0.0008805752896672292</x:v>
      </x:c>
      <x:c r="G181" s="114" t="n">
        <x:f>IFERROR(C181/C180-1,0)</x:f>
        <x:v>0.0026063442618617927</x:v>
      </x:c>
      <x:c r="H181" s="114" t="n">
        <x:f>IFERROR(D181/D180-1,0)</x:f>
        <x:v>0.000701508242721971</x:v>
      </x:c>
      <x:c r="I181" s="114" t="n">
        <x:f>IFERROR(E181/E180-1,0)</x:f>
        <x:v>0.021177550485182328</x:v>
      </x:c>
      <x:c r="J181" s="115" t="n">
        <x:f>Z180*(1+F181)</x:f>
        <x:v>0.10060745231234906</x:v>
      </x:c>
      <x:c r="K181" s="115" t="n">
        <x:f>AA180*(1+G181)</x:f>
        <x:v>0.10587497425912984</x:v>
      </x:c>
      <x:c r="L181" s="115" t="n">
        <x:f>AB180*(1+H181)</x:f>
        <x:v>0.8145393429790971</x:v>
      </x:c>
      <x:c r="M181" s="115" t="n">
        <x:f>AC180*(1+I181)</x:f>
        <x:v>0.06644739373096882</x:v>
      </x:c>
      <x:c r="N181" s="115" t="n">
        <x:f>SUM(J181:M181)</x:f>
        <x:v>1.087469163281545</x:v>
      </x:c>
      <x:c r="O181" s="116" t="n">
        <x:f>IFERROR((J181+K181)/N181,0)</x:f>
        <x:v>0.18987428199655604</x:v>
      </x:c>
      <x:c r="P181" s="50" t="b">
        <x:f>AND(MONTH(A181)=12,OR(A182="",YEAR(A181)&lt;&gt;YEAR(A182)))</x:f>
        <x:v>0</x:v>
      </x:c>
      <x:c r="Q181" s="50" t="b">
        <x:f>AND(MOD(MONTH(A181),3)=0,OR(A182="",MONTH(A181)&lt;&gt;MONTH(A182)))</x:f>
        <x:v>0</x:v>
      </x:c>
      <x:c r="R181" s="50" t="b">
        <x:f>OR(O181&gt;$E$7,O181&lt;$E$6)</x:f>
        <x:v>0</x:v>
      </x:c>
      <x:c r="S181" s="50" t="b">
        <x:f>AND(OR(P181,Q181,R181),A181-AH180&gt;$E$8)</x:f>
        <x:v>0</x:v>
      </x:c>
      <x:c r="T181" s="50" t="str">
        <x:f>IF(NOT(OR(P181,Q181,R181)),"不调",IF(NOT(S181),"间隔规则跳过",IF(P181,"年末+季度",IF(AND(Q181,R181),"季度+动态",IF(Q181,"季度","动态")))))</x:f>
        <x:v>不调</x:v>
      </x:c>
      <x:c r="U181" s="115" t="n">
        <x:f>IF(OR(T181="年末+季度",T181="季度+动态"),N181*$E$5/2,IF(T181="季度",(J181+K181)/2,IF(T181="动态",N181*$E$5*IF(J181+K181=0,0.5,J181/(J181+K181)),J181)))</x:f>
        <x:v>0.10060745231234906</x:v>
      </x:c>
      <x:c r="V181" s="115" t="n">
        <x:f>IF(OR(T181="年末+季度",T181="季度+动态"),N181*$E$5/2,IF(T181="季度",(J181+K181)/2,IF(T181="动态",N181*$E$5*IF(J181+K181=0,0.5,K181/(J181+K181)),K181)))</x:f>
        <x:v>0.10587497425912984</x:v>
      </x:c>
      <x:c r="W181" s="115" t="n">
        <x:f>IF(OR(T181="年末+季度",T181="季度+动态",T181="动态"),N181*(1-$E$5)*IF(L181+M181=0,$B$7/($B$7+$B$8),L181/(L181+M181)),L181)</x:f>
        <x:v>0.8145393429790971</x:v>
      </x:c>
      <x:c r="X181" s="115" t="n">
        <x:f>IF(OR(T181="年末+季度",T181="季度+动态",T181="动态"),N181*(1-$E$5)*IF(L181+M181=0,$B$8/($B$7+$B$8),M181/(L181+M181)),M181)</x:f>
        <x:v>0.06644739373096882</x:v>
      </x:c>
      <x:c r="Y181" s="115" t="n">
        <x:f>POWER(1-$H$5,(A181-A180)/$H$8)</x:f>
        <x:v>0.9999588018747739</x:v>
      </x:c>
      <x:c r="Z181" s="115" t="n">
        <x:f>U181*Y181</x:f>
        <x:v>0.10060330747393002</x:v>
      </x:c>
      <x:c r="AA181" s="115" t="n">
        <x:f>V181*Y181</x:f>
        <x:v>0.10587061240868201</x:v>
      </x:c>
      <x:c r="AB181" s="115" t="n">
        <x:f>W181*Y181</x:f>
        <x:v>0.8145057854852435</x:v>
      </x:c>
      <x:c r="AC181" s="115" t="n">
        <x:f>X181*Y181</x:f>
        <x:v>0.06644465622292095</x:v>
      </x:c>
      <x:c r="AD181" s="115" t="n">
        <x:f>SUM(Z181:AC181)</x:f>
        <x:v>1.0874243615907764</x:v>
      </x:c>
      <x:c r="AE181" s="115" t="n">
        <x:f>MAX(AE180,AD181)</x:f>
        <x:v>1.0950152463544203</x:v>
      </x:c>
      <x:c r="AF181" s="114" t="n">
        <x:f>AD181/AE181-1</x:f>
        <x:v>-0.006932218331129003</x:v>
      </x:c>
      <x:c r="AG181" s="114" t="n">
        <x:f>AD181/AD180-1</x:f>
        <x:v>0.0020899823630031733</x:v>
      </x:c>
      <x:c r="AH181" s="111" t="n">
        <x:f>IF(OR(T181="年末+季度",T181="季度+动态",T181="季度",T181="动态"),A181,AH180)</x:f>
        <x:v>44021</x:v>
      </x:c>
      <x:c r="AI181" s="117" t="n">
        <x:f>YEAR(A181)</x:f>
        <x:v>2020</x:v>
      </x:c>
      <x:c r="AJ181" s="117" t="n">
        <x:f>MONTH(A181)</x:f>
        <x:v>7</x:v>
      </x:c>
      <x:c r="AK181" s="50" t="n">
        <x:f>IF(MONTH(A181)&lt;&gt;MONTH(A182),1,0)</x:f>
        <x:v>0</x:v>
      </x:c>
      <x:c r="AL181" s="115" t="n">
        <x:f>IF(AK180,AD180,AL180)</x:f>
        <x:v>1.0640752221166938</x:v>
      </x:c>
      <x:c r="AM181" s="116" t="str">
        <x:f>IF(AK181,AD181/AL181-1,"")</x:f>
      </x:c>
      <x:c r="AN181" s="115" t="n">
        <x:f>IF(AI181&lt;&gt;AI180,AD181,MAX(AN180,AD181))</x:f>
        <x:v>1.0950152463544203</x:v>
      </x:c>
      <x:c r="AO181" s="116" t="n">
        <x:f>AD181/AN181-1</x:f>
        <x:v>-0.006932218331129003</x:v>
      </x:c>
      <x:c r="AP181" s="112" t="n">
        <x:f>IFERROR(SUM(Z181:AC181)/AD181,0)</x:f>
        <x:v>1</x:v>
      </x:c>
      <x:c r="AQ181" s="50" t="b">
        <x:f>AND(B181&gt;0,C181&gt;0,D181&gt;0,E181&gt;0)</x:f>
        <x:v>1</x:v>
      </x:c>
    </x:row>
    <x:row r="182">
      <x:c r="A182" s="111" t="n">
        <x:f>'净值底稿'!A140</x:f>
        <x:v>44040</x:v>
      </x:c>
      <x:c r="B182" s="113" t="n">
        <x:f>'净值底稿'!F140</x:f>
        <x:v>1.4103091048753376</x:v>
      </x:c>
      <x:c r="C182" s="113" t="n">
        <x:f>'净值底稿'!O140</x:f>
        <x:v>1.2560901878771025</x:v>
      </x:c>
      <x:c r="D182" s="113" t="n">
        <x:f>'净值底稿'!P140</x:f>
        <x:v>1.4265</x:v>
      </x:c>
      <x:c r="E182" s="113" t="n">
        <x:f>'净值底稿'!Q140</x:f>
        <x:v>1.5532</x:v>
      </x:c>
      <x:c r="F182" s="114" t="n">
        <x:f>IFERROR(B182/B181-1,0)</x:f>
        <x:v>0.013814052841687019</x:v>
      </x:c>
      <x:c r="G182" s="114" t="n">
        <x:f>IFERROR(C182/C181-1,0)</x:f>
        <x:v>0.01192665897002243</x:v>
      </x:c>
      <x:c r="H182" s="114" t="n">
        <x:f>IFERROR(D182/D181-1,0)</x:f>
        <x:v>0</x:v>
      </x:c>
      <x:c r="I182" s="114" t="n">
        <x:f>IFERROR(E182/E181-1,0)</x:f>
        <x:v>-0.002760834670947121</x:v>
      </x:c>
      <x:c r="J182" s="115" t="n">
        <x:f>Z181*(1+F182)</x:f>
        <x:v>0.10199304687942339</x:v>
      </x:c>
      <x:c r="K182" s="115" t="n">
        <x:f>AA181*(1+G182)</x:f>
        <x:v>0.10713329509782778</x:v>
      </x:c>
      <x:c r="L182" s="115" t="n">
        <x:f>AB181*(1+H182)</x:f>
        <x:v>0.8145057854852435</x:v>
      </x:c>
      <x:c r="M182" s="115" t="n">
        <x:f>AC181*(1+I182)</x:f>
        <x:v>0.06626121351232155</x:v>
      </x:c>
      <x:c r="N182" s="115" t="n">
        <x:f>SUM(J182:M182)</x:f>
        <x:v>1.0898933409748162</x:v>
      </x:c>
      <x:c r="O182" s="116" t="n">
        <x:f>IFERROR((J182+K182)/N182,0)</x:f>
        <x:v>0.19187780502466928</x:v>
      </x:c>
      <x:c r="P182" s="50" t="b">
        <x:f>AND(MONTH(A182)=12,OR(A183="",YEAR(A182)&lt;&gt;YEAR(A183)))</x:f>
        <x:v>0</x:v>
      </x:c>
      <x:c r="Q182" s="50" t="b">
        <x:f>AND(MOD(MONTH(A182),3)=0,OR(A183="",MONTH(A182)&lt;&gt;MONTH(A183)))</x:f>
        <x:v>0</x:v>
      </x:c>
      <x:c r="R182" s="50" t="b">
        <x:f>OR(O182&gt;$E$7,O182&lt;$E$6)</x:f>
        <x:v>0</x:v>
      </x:c>
      <x:c r="S182" s="50" t="b">
        <x:f>AND(OR(P182,Q182,R182),A182-AH181&gt;$E$8)</x:f>
        <x:v>0</x:v>
      </x:c>
      <x:c r="T182" s="50" t="str">
        <x:f>IF(NOT(OR(P182,Q182,R182)),"不调",IF(NOT(S182),"间隔规则跳过",IF(P182,"年末+季度",IF(AND(Q182,R182),"季度+动态",IF(Q182,"季度","动态")))))</x:f>
        <x:v>不调</x:v>
      </x:c>
      <x:c r="U182" s="115" t="n">
        <x:f>IF(OR(T182="年末+季度",T182="季度+动态"),N182*$E$5/2,IF(T182="季度",(J182+K182)/2,IF(T182="动态",N182*$E$5*IF(J182+K182=0,0.5,J182/(J182+K182)),J182)))</x:f>
        <x:v>0.10199304687942339</x:v>
      </x:c>
      <x:c r="V182" s="115" t="n">
        <x:f>IF(OR(T182="年末+季度",T182="季度+动态"),N182*$E$5/2,IF(T182="季度",(J182+K182)/2,IF(T182="动态",N182*$E$5*IF(J182+K182=0,0.5,K182/(J182+K182)),K182)))</x:f>
        <x:v>0.10713329509782778</x:v>
      </x:c>
      <x:c r="W182" s="115" t="n">
        <x:f>IF(OR(T182="年末+季度",T182="季度+动态",T182="动态"),N182*(1-$E$5)*IF(L182+M182=0,$B$7/($B$7+$B$8),L182/(L182+M182)),L182)</x:f>
        <x:v>0.8145057854852435</x:v>
      </x:c>
      <x:c r="X182" s="115" t="n">
        <x:f>IF(OR(T182="年末+季度",T182="季度+动态",T182="动态"),N182*(1-$E$5)*IF(L182+M182=0,$B$8/($B$7+$B$8),M182/(L182+M182)),M182)</x:f>
        <x:v>0.06626121351232155</x:v>
      </x:c>
      <x:c r="Y182" s="115" t="n">
        <x:f>POWER(1-$H$5,(A182-A181)/$H$8)</x:f>
        <x:v>0.9999862671029998</x:v>
      </x:c>
      <x:c r="Z182" s="115" t="n">
        <x:f>U182*Y182</x:f>
        <x:v>0.10199164621941585</x:v>
      </x:c>
      <x:c r="AA182" s="115" t="n">
        <x:f>V182*Y182</x:f>
        <x:v>0.10713182384732091</x:v>
      </x:c>
      <x:c r="AB182" s="115" t="n">
        <x:f>W182*Y182</x:f>
        <x:v>0.8144945999611853</x:v>
      </x:c>
      <x:c r="AC182" s="115" t="n">
        <x:f>X182*Y182</x:f>
        <x:v>0.06626030355390126</x:v>
      </x:c>
      <x:c r="AD182" s="115" t="n">
        <x:f>SUM(Z182:AC182)</x:f>
        <x:v>1.0898783735818234</x:v>
      </x:c>
      <x:c r="AE182" s="115" t="n">
        <x:f>MAX(AE181,AD182)</x:f>
        <x:v>1.0950152463544203</x:v>
      </x:c>
      <x:c r="AF182" s="114" t="n">
        <x:f>AD182/AE182-1</x:f>
        <x:v>-0.004691142693856398</x:v>
      </x:c>
      <x:c r="AG182" s="114" t="n">
        <x:f>AD182/AD181-1</x:f>
        <x:v>0.002256719711021704</x:v>
      </x:c>
      <x:c r="AH182" s="111" t="n">
        <x:f>IF(OR(T182="年末+季度",T182="季度+动态",T182="季度",T182="动态"),A182,AH181)</x:f>
        <x:v>44021</x:v>
      </x:c>
      <x:c r="AI182" s="117" t="n">
        <x:f>YEAR(A182)</x:f>
        <x:v>2020</x:v>
      </x:c>
      <x:c r="AJ182" s="117" t="n">
        <x:f>MONTH(A182)</x:f>
        <x:v>7</x:v>
      </x:c>
      <x:c r="AK182" s="50" t="n">
        <x:f>IF(MONTH(A182)&lt;&gt;MONTH(A183),1,0)</x:f>
        <x:v>0</x:v>
      </x:c>
      <x:c r="AL182" s="115" t="n">
        <x:f>IF(AK181,AD181,AL181)</x:f>
        <x:v>1.0640752221166938</x:v>
      </x:c>
      <x:c r="AM182" s="116" t="str">
        <x:f>IF(AK182,AD182/AL182-1,"")</x:f>
      </x:c>
      <x:c r="AN182" s="115" t="n">
        <x:f>IF(AI182&lt;&gt;AI181,AD182,MAX(AN181,AD182))</x:f>
        <x:v>1.0950152463544203</x:v>
      </x:c>
      <x:c r="AO182" s="116" t="n">
        <x:f>AD182/AN182-1</x:f>
        <x:v>-0.004691142693856398</x:v>
      </x:c>
      <x:c r="AP182" s="112" t="n">
        <x:f>IFERROR(SUM(Z182:AC182)/AD182,0)</x:f>
        <x:v>1</x:v>
      </x:c>
      <x:c r="AQ182" s="50" t="b">
        <x:f>AND(B182&gt;0,C182&gt;0,D182&gt;0,E182&gt;0)</x:f>
        <x:v>1</x:v>
      </x:c>
    </x:row>
    <x:row r="183">
      <x:c r="A183" s="111" t="n">
        <x:f>'净值底稿'!A141</x:f>
        <x:v>44041</x:v>
      </x:c>
      <x:c r="B183" s="113" t="n">
        <x:f>'净值底稿'!F141</x:f>
        <x:v>1.464698900294705</x:v>
      </x:c>
      <x:c r="C183" s="113" t="n">
        <x:f>'净值底稿'!O141</x:f>
        <x:v>1.290116383575095</x:v>
      </x:c>
      <x:c r="D183" s="113" t="n">
        <x:f>'净值底稿'!P141</x:f>
        <x:v>1.4252</x:v>
      </x:c>
      <x:c r="E183" s="113" t="n">
        <x:f>'净值底稿'!Q141</x:f>
        <x:v>1.5588</x:v>
      </x:c>
      <x:c r="F183" s="114" t="n">
        <x:f>IFERROR(B183/B182-1,0)</x:f>
        <x:v>0.03856586845489818</x:v>
      </x:c>
      <x:c r="G183" s="114" t="n">
        <x:f>IFERROR(C183/C182-1,0)</x:f>
        <x:v>0.0270889750006722</x:v>
      </x:c>
      <x:c r="H183" s="114" t="n">
        <x:f>IFERROR(D183/D182-1,0)</x:f>
        <x:v>-0.0009113214160533234</x:v>
      </x:c>
      <x:c r="I183" s="114" t="n">
        <x:f>IFERROR(E183/E182-1,0)</x:f>
        <x:v>0.0036054596961112573</x:v>
      </x:c>
      <x:c r="J183" s="115" t="n">
        <x:f>Z182*(1+F183)</x:f>
        <x:v>0.10592504263101235</x:v>
      </x:c>
      <x:c r="K183" s="115" t="n">
        <x:f>AA182*(1+G183)</x:f>
        <x:v>0.11003391514529741</x:v>
      </x:c>
      <x:c r="L183" s="115" t="n">
        <x:f>AB182*(1+H183)</x:f>
        <x:v>0.8137523335889809</x:v>
      </x:c>
      <x:c r="M183" s="115" t="n">
        <x:f>AC182*(1+I183)</x:f>
        <x:v>0.06649920240781695</x:v>
      </x:c>
      <x:c r="N183" s="115" t="n">
        <x:f>SUM(J183:M183)</x:f>
        <x:v>1.0962104937731076</x:v>
      </x:c>
      <x:c r="O183" s="116" t="n">
        <x:f>IFERROR((J183+K183)/N183,0)</x:f>
        <x:v>0.19700500862109852</x:v>
      </x:c>
      <x:c r="P183" s="50" t="b">
        <x:f>AND(MONTH(A183)=12,OR(A184="",YEAR(A183)&lt;&gt;YEAR(A184)))</x:f>
        <x:v>0</x:v>
      </x:c>
      <x:c r="Q183" s="50" t="b">
        <x:f>AND(MOD(MONTH(A183),3)=0,OR(A184="",MONTH(A183)&lt;&gt;MONTH(A184)))</x:f>
        <x:v>0</x:v>
      </x:c>
      <x:c r="R183" s="50" t="b">
        <x:f>OR(O183&gt;$E$7,O183&lt;$E$6)</x:f>
        <x:v>0</x:v>
      </x:c>
      <x:c r="S183" s="50" t="b">
        <x:f>AND(OR(P183,Q183,R183),A183-AH182&gt;$E$8)</x:f>
        <x:v>0</x:v>
      </x:c>
      <x:c r="T183" s="50" t="str">
        <x:f>IF(NOT(OR(P183,Q183,R183)),"不调",IF(NOT(S183),"间隔规则跳过",IF(P183,"年末+季度",IF(AND(Q183,R183),"季度+动态",IF(Q183,"季度","动态")))))</x:f>
        <x:v>不调</x:v>
      </x:c>
      <x:c r="U183" s="115" t="n">
        <x:f>IF(OR(T183="年末+季度",T183="季度+动态"),N183*$E$5/2,IF(T183="季度",(J183+K183)/2,IF(T183="动态",N183*$E$5*IF(J183+K183=0,0.5,J183/(J183+K183)),J183)))</x:f>
        <x:v>0.10592504263101235</x:v>
      </x:c>
      <x:c r="V183" s="115" t="n">
        <x:f>IF(OR(T183="年末+季度",T183="季度+动态"),N183*$E$5/2,IF(T183="季度",(J183+K183)/2,IF(T183="动态",N183*$E$5*IF(J183+K183=0,0.5,K183/(J183+K183)),K183)))</x:f>
        <x:v>0.11003391514529741</x:v>
      </x:c>
      <x:c r="W183" s="115" t="n">
        <x:f>IF(OR(T183="年末+季度",T183="季度+动态",T183="动态"),N183*(1-$E$5)*IF(L183+M183=0,$B$7/($B$7+$B$8),L183/(L183+M183)),L183)</x:f>
        <x:v>0.8137523335889809</x:v>
      </x:c>
      <x:c r="X183" s="115" t="n">
        <x:f>IF(OR(T183="年末+季度",T183="季度+动态",T183="动态"),N183*(1-$E$5)*IF(L183+M183=0,$B$8/($B$7+$B$8),M183/(L183+M183)),M183)</x:f>
        <x:v>0.06649920240781695</x:v>
      </x:c>
      <x:c r="Y183" s="115" t="n">
        <x:f>POWER(1-$H$5,(A183-A182)/$H$8)</x:f>
        <x:v>0.9999862671029998</x:v>
      </x:c>
      <x:c r="Z183" s="115" t="n">
        <x:f>U183*Y183</x:f>
        <x:v>0.10592358797331215</x:v>
      </x:c>
      <x:c r="AA183" s="115" t="n">
        <x:f>V183*Y183</x:f>
        <x:v>0.11003240406087418</x:v>
      </x:c>
      <x:c r="AB183" s="115" t="n">
        <x:f>W183*Y183</x:f>
        <x:v>0.813741158412</x:v>
      </x:c>
      <x:c r="AC183" s="115" t="n">
        <x:f>X183*Y183</x:f>
        <x:v>0.06649828918111969</x:v>
      </x:c>
      <x:c r="AD183" s="115" t="n">
        <x:f>SUM(Z183:AC183)</x:f>
        <x:v>1.096195439627306</x:v>
      </x:c>
      <x:c r="AE183" s="115" t="n">
        <x:f>MAX(AE182,AD183)</x:f>
        <x:v>1.096195439627306</x:v>
      </x:c>
      <x:c r="AF183" s="114" t="n">
        <x:f>AD183/AE183-1</x:f>
        <x:v>0</x:v>
      </x:c>
      <x:c r="AG183" s="114" t="n">
        <x:f>AD183/AD182-1</x:f>
        <x:v>0.005796120189743625</x:v>
      </x:c>
      <x:c r="AH183" s="111" t="n">
        <x:f>IF(OR(T183="年末+季度",T183="季度+动态",T183="季度",T183="动态"),A183,AH182)</x:f>
        <x:v>44021</x:v>
      </x:c>
      <x:c r="AI183" s="117" t="n">
        <x:f>YEAR(A183)</x:f>
        <x:v>2020</x:v>
      </x:c>
      <x:c r="AJ183" s="117" t="n">
        <x:f>MONTH(A183)</x:f>
        <x:v>7</x:v>
      </x:c>
      <x:c r="AK183" s="50" t="n">
        <x:f>IF(MONTH(A183)&lt;&gt;MONTH(A184),1,0)</x:f>
        <x:v>0</x:v>
      </x:c>
      <x:c r="AL183" s="115" t="n">
        <x:f>IF(AK182,AD182,AL182)</x:f>
        <x:v>1.0640752221166938</x:v>
      </x:c>
      <x:c r="AM183" s="116" t="str">
        <x:f>IF(AK183,AD183/AL183-1,"")</x:f>
      </x:c>
      <x:c r="AN183" s="115" t="n">
        <x:f>IF(AI183&lt;&gt;AI182,AD183,MAX(AN182,AD183))</x:f>
        <x:v>1.096195439627306</x:v>
      </x:c>
      <x:c r="AO183" s="116" t="n">
        <x:f>AD183/AN183-1</x:f>
        <x:v>0</x:v>
      </x:c>
      <x:c r="AP183" s="112" t="n">
        <x:f>IFERROR(SUM(Z183:AC183)/AD183,0)</x:f>
        <x:v>1</x:v>
      </x:c>
      <x:c r="AQ183" s="50" t="b">
        <x:f>AND(B183&gt;0,C183&gt;0,D183&gt;0,E183&gt;0)</x:f>
        <x:v>1</x:v>
      </x:c>
    </x:row>
    <x:row r="184">
      <x:c r="A184" s="111" t="n">
        <x:f>'净值底稿'!A142</x:f>
        <x:v>44042</x:v>
      </x:c>
      <x:c r="B184" s="113" t="n">
        <x:f>'净值底稿'!F142</x:f>
        <x:v>1.4500120155772174</x:v>
      </x:c>
      <x:c r="C184" s="113" t="n">
        <x:f>'净值底稿'!O142</x:f>
        <x:v>1.2867868379744112</x:v>
      </x:c>
      <x:c r="D184" s="113" t="n">
        <x:f>'净值底稿'!P142</x:f>
        <x:v>1.4246</x:v>
      </x:c>
      <x:c r="E184" s="113" t="n">
        <x:f>'净值底稿'!Q142</x:f>
        <x:v>1.5417</x:v>
      </x:c>
      <x:c r="F184" s="114" t="n">
        <x:f>IFERROR(B184/B183-1,0)</x:f>
        <x:v>-0.010027238167880537</x:v>
      </x:c>
      <x:c r="G184" s="114" t="n">
        <x:f>IFERROR(C184/C183-1,0)</x:f>
        <x:v>-0.002580810261053501</x:v>
      </x:c>
      <x:c r="H184" s="114" t="n">
        <x:f>IFERROR(D184/D183-1,0)</x:f>
        <x:v>-0.0004209935447655466</x:v>
      </x:c>
      <x:c r="I184" s="114" t="n">
        <x:f>IFERROR(E184/E183-1,0)</x:f>
        <x:v>-0.010969976905311762</x:v>
      </x:c>
      <x:c r="J184" s="115" t="n">
        <x:f>Z183*(1+F184)</x:f>
        <x:v>0.1048614669291073</x:v>
      </x:c>
      <x:c r="K184" s="115" t="n">
        <x:f>AA183*(1+G184)</x:f>
        <x:v>0.10974843130342549</x:v>
      </x:c>
      <x:c r="L184" s="115" t="n">
        <x:f>AB183*(1+H184)</x:f>
        <x:v>0.8133985786371986</x:v>
      </x:c>
      <x:c r="M184" s="115" t="n">
        <x:f>AC183*(1+I184)</x:f>
        <x:v>0.06576880448456006</x:v>
      </x:c>
      <x:c r="N184" s="115" t="n">
        <x:f>SUM(J184:M184)</x:f>
        <x:v>1.0937772813542914</x:v>
      </x:c>
      <x:c r="O184" s="116" t="n">
        <x:f>IFERROR((J184+K184)/N184,0)</x:f>
        <x:v>0.1962098700448481</x:v>
      </x:c>
      <x:c r="P184" s="50" t="b">
        <x:f>AND(MONTH(A184)=12,OR(A185="",YEAR(A184)&lt;&gt;YEAR(A185)))</x:f>
        <x:v>0</x:v>
      </x:c>
      <x:c r="Q184" s="50" t="b">
        <x:f>AND(MOD(MONTH(A184),3)=0,OR(A185="",MONTH(A184)&lt;&gt;MONTH(A185)))</x:f>
        <x:v>0</x:v>
      </x:c>
      <x:c r="R184" s="50" t="b">
        <x:f>OR(O184&gt;$E$7,O184&lt;$E$6)</x:f>
        <x:v>0</x:v>
      </x:c>
      <x:c r="S184" s="50" t="b">
        <x:f>AND(OR(P184,Q184,R184),A184-AH183&gt;$E$8)</x:f>
        <x:v>0</x:v>
      </x:c>
      <x:c r="T184" s="50" t="str">
        <x:f>IF(NOT(OR(P184,Q184,R184)),"不调",IF(NOT(S184),"间隔规则跳过",IF(P184,"年末+季度",IF(AND(Q184,R184),"季度+动态",IF(Q184,"季度","动态")))))</x:f>
        <x:v>不调</x:v>
      </x:c>
      <x:c r="U184" s="115" t="n">
        <x:f>IF(OR(T184="年末+季度",T184="季度+动态"),N184*$E$5/2,IF(T184="季度",(J184+K184)/2,IF(T184="动态",N184*$E$5*IF(J184+K184=0,0.5,J184/(J184+K184)),J184)))</x:f>
        <x:v>0.1048614669291073</x:v>
      </x:c>
      <x:c r="V184" s="115" t="n">
        <x:f>IF(OR(T184="年末+季度",T184="季度+动态"),N184*$E$5/2,IF(T184="季度",(J184+K184)/2,IF(T184="动态",N184*$E$5*IF(J184+K184=0,0.5,K184/(J184+K184)),K184)))</x:f>
        <x:v>0.10974843130342549</x:v>
      </x:c>
      <x:c r="W184" s="115" t="n">
        <x:f>IF(OR(T184="年末+季度",T184="季度+动态",T184="动态"),N184*(1-$E$5)*IF(L184+M184=0,$B$7/($B$7+$B$8),L184/(L184+M184)),L184)</x:f>
        <x:v>0.8133985786371986</x:v>
      </x:c>
      <x:c r="X184" s="115" t="n">
        <x:f>IF(OR(T184="年末+季度",T184="季度+动态",T184="动态"),N184*(1-$E$5)*IF(L184+M184=0,$B$8/($B$7+$B$8),M184/(L184+M184)),M184)</x:f>
        <x:v>0.06576880448456006</x:v>
      </x:c>
      <x:c r="Y184" s="115" t="n">
        <x:f>POWER(1-$H$5,(A184-A183)/$H$8)</x:f>
        <x:v>0.9999862671029998</x:v>
      </x:c>
      <x:c r="Z184" s="115" t="n">
        <x:f>U184*Y184</x:f>
        <x:v>0.10486002687738268</x:v>
      </x:c>
      <x:c r="AA184" s="115" t="n">
        <x:f>V184*Y184</x:f>
        <x:v>0.10974692413952246</x:v>
      </x:c>
      <x:c r="AB184" s="115" t="n">
        <x:f>W184*Y184</x:f>
        <x:v>0.813387408318298</x:v>
      </x:c>
      <x:c r="AC184" s="115" t="n">
        <x:f>X184*Y184</x:f>
        <x:v>0.06576790128834224</x:v>
      </x:c>
      <x:c r="AD184" s="115" t="n">
        <x:f>SUM(Z184:AC184)</x:f>
        <x:v>1.0937622606235455</x:v>
      </x:c>
      <x:c r="AE184" s="115" t="n">
        <x:f>MAX(AE183,AD184)</x:f>
        <x:v>1.096195439627306</x:v>
      </x:c>
      <x:c r="AF184" s="114" t="n">
        <x:f>AD184/AE184-1</x:f>
        <x:v>-0.00221965802429136</x:v>
      </x:c>
      <x:c r="AG184" s="114" t="n">
        <x:f>AD184/AD183-1</x:f>
        <x:v>-0.00221965802429136</x:v>
      </x:c>
      <x:c r="AH184" s="111" t="n">
        <x:f>IF(OR(T184="年末+季度",T184="季度+动态",T184="季度",T184="动态"),A184,AH183)</x:f>
        <x:v>44021</x:v>
      </x:c>
      <x:c r="AI184" s="117" t="n">
        <x:f>YEAR(A184)</x:f>
        <x:v>2020</x:v>
      </x:c>
      <x:c r="AJ184" s="117" t="n">
        <x:f>MONTH(A184)</x:f>
        <x:v>7</x:v>
      </x:c>
      <x:c r="AK184" s="50" t="n">
        <x:f>IF(MONTH(A184)&lt;&gt;MONTH(A185),1,0)</x:f>
        <x:v>0</x:v>
      </x:c>
      <x:c r="AL184" s="115" t="n">
        <x:f>IF(AK183,AD183,AL183)</x:f>
        <x:v>1.0640752221166938</x:v>
      </x:c>
      <x:c r="AM184" s="116" t="str">
        <x:f>IF(AK184,AD184/AL184-1,"")</x:f>
      </x:c>
      <x:c r="AN184" s="115" t="n">
        <x:f>IF(AI184&lt;&gt;AI183,AD184,MAX(AN183,AD184))</x:f>
        <x:v>1.096195439627306</x:v>
      </x:c>
      <x:c r="AO184" s="116" t="n">
        <x:f>AD184/AN184-1</x:f>
        <x:v>-0.00221965802429136</x:v>
      </x:c>
      <x:c r="AP184" s="112" t="n">
        <x:f>IFERROR(SUM(Z184:AC184)/AD184,0)</x:f>
        <x:v>1</x:v>
      </x:c>
      <x:c r="AQ184" s="50" t="b">
        <x:f>AND(B184&gt;0,C184&gt;0,D184&gt;0,E184&gt;0)</x:f>
        <x:v>1</x:v>
      </x:c>
    </x:row>
    <x:row r="185">
      <x:c r="A185" s="111" t="n">
        <x:f>'净值底稿'!A143</x:f>
        <x:v>44043</x:v>
      </x:c>
      <x:c r="B185" s="113" t="n">
        <x:f>'净值底稿'!F143</x:f>
        <x:v>1.487913409014695</x:v>
      </x:c>
      <x:c r="C185" s="113" t="n">
        <x:f>'净值底稿'!O143</x:f>
        <x:v>1.3027357680053175</x:v>
      </x:c>
      <x:c r="D185" s="113" t="n">
        <x:f>'净值底稿'!P143</x:f>
        <x:v>1.4237</x:v>
      </x:c>
      <x:c r="E185" s="113" t="n">
        <x:f>'净值底稿'!Q143</x:f>
        <x:v>1.5649</x:v>
      </x:c>
      <x:c r="F185" s="114" t="n">
        <x:f>IFERROR(B185/B184-1,0)</x:f>
        <x:v>0.026138675424968838</x:v>
      </x:c>
      <x:c r="G185" s="114" t="n">
        <x:f>IFERROR(C185/C184-1,0)</x:f>
        <x:v>0.012394383871700443</x:v>
      </x:c>
      <x:c r="H185" s="114" t="n">
        <x:f>IFERROR(D185/D184-1,0)</x:f>
        <x:v>-0.0006317562824653677</x:v>
      </x:c>
      <x:c r="I185" s="114" t="n">
        <x:f>IFERROR(E185/E184-1,0)</x:f>
        <x:v>0.015048323279496678</x:v>
      </x:c>
      <x:c r="J185" s="115" t="n">
        <x:f>Z184*(1+F185)</x:f>
        <x:v>0.10760092908498409</x:v>
      </x:c>
      <x:c r="K185" s="115" t="n">
        <x:f>AA184*(1+G185)</x:f>
        <x:v>0.11110716964604608</x:v>
      </x:c>
      <x:c r="L185" s="115" t="n">
        <x:f>AB184*(1+H185)</x:f>
        <x:v>0.8128735457130147</x:v>
      </x:c>
      <x:c r="M185" s="115" t="n">
        <x:f>AC184*(1+I185)</x:f>
        <x:v>0.06675759792834324</x:v>
      </x:c>
      <x:c r="N185" s="115" t="n">
        <x:f>SUM(J185:M185)</x:f>
        <x:v>1.0983392423723881</x:v>
      </x:c>
      <x:c r="O185" s="116" t="n">
        <x:f>IFERROR((J185+K185)/N185,0)</x:f>
        <x:v>0.19912618095901372</x:v>
      </x:c>
      <x:c r="P185" s="50" t="b">
        <x:f>AND(MONTH(A185)=12,OR(A186="",YEAR(A185)&lt;&gt;YEAR(A186)))</x:f>
        <x:v>0</x:v>
      </x:c>
      <x:c r="Q185" s="50" t="b">
        <x:f>AND(MOD(MONTH(A185),3)=0,OR(A186="",MONTH(A185)&lt;&gt;MONTH(A186)))</x:f>
        <x:v>0</x:v>
      </x:c>
      <x:c r="R185" s="50" t="b">
        <x:f>OR(O185&gt;$E$7,O185&lt;$E$6)</x:f>
        <x:v>0</x:v>
      </x:c>
      <x:c r="S185" s="50" t="b">
        <x:f>AND(OR(P185,Q185,R185),A185-AH184&gt;$E$8)</x:f>
        <x:v>0</x:v>
      </x:c>
      <x:c r="T185" s="50" t="str">
        <x:f>IF(NOT(OR(P185,Q185,R185)),"不调",IF(NOT(S185),"间隔规则跳过",IF(P185,"年末+季度",IF(AND(Q185,R185),"季度+动态",IF(Q185,"季度","动态")))))</x:f>
        <x:v>不调</x:v>
      </x:c>
      <x:c r="U185" s="115" t="n">
        <x:f>IF(OR(T185="年末+季度",T185="季度+动态"),N185*$E$5/2,IF(T185="季度",(J185+K185)/2,IF(T185="动态",N185*$E$5*IF(J185+K185=0,0.5,J185/(J185+K185)),J185)))</x:f>
        <x:v>0.10760092908498409</x:v>
      </x:c>
      <x:c r="V185" s="115" t="n">
        <x:f>IF(OR(T185="年末+季度",T185="季度+动态"),N185*$E$5/2,IF(T185="季度",(J185+K185)/2,IF(T185="动态",N185*$E$5*IF(J185+K185=0,0.5,K185/(J185+K185)),K185)))</x:f>
        <x:v>0.11110716964604608</x:v>
      </x:c>
      <x:c r="W185" s="115" t="n">
        <x:f>IF(OR(T185="年末+季度",T185="季度+动态",T185="动态"),N185*(1-$E$5)*IF(L185+M185=0,$B$7/($B$7+$B$8),L185/(L185+M185)),L185)</x:f>
        <x:v>0.8128735457130147</x:v>
      </x:c>
      <x:c r="X185" s="115" t="n">
        <x:f>IF(OR(T185="年末+季度",T185="季度+动态",T185="动态"),N185*(1-$E$5)*IF(L185+M185=0,$B$8/($B$7+$B$8),M185/(L185+M185)),M185)</x:f>
        <x:v>0.06675759792834324</x:v>
      </x:c>
      <x:c r="Y185" s="115" t="n">
        <x:f>POWER(1-$H$5,(A185-A184)/$H$8)</x:f>
        <x:v>0.9999862671029998</x:v>
      </x:c>
      <x:c r="Z185" s="115" t="n">
        <x:f>U185*Y185</x:f>
        <x:v>0.10759945141250783</x:v>
      </x:c>
      <x:c r="AA185" s="115" t="n">
        <x:f>V185*Y185</x:f>
        <x:v>0.11110564382272935</x:v>
      </x:c>
      <x:c r="AB185" s="115" t="n">
        <x:f>W185*Y185</x:f>
        <x:v>0.8128623826043372</x:v>
      </x:c>
      <x:c r="AC185" s="115" t="n">
        <x:f>X185*Y185</x:f>
        <x:v>0.0667566811531269</x:v>
      </x:c>
      <x:c r="AD185" s="115" t="n">
        <x:f>SUM(Z185:AC185)</x:f>
        <x:v>1.0983241589927013</x:v>
      </x:c>
      <x:c r="AE185" s="115" t="n">
        <x:f>MAX(AE184,AD185)</x:f>
        <x:v>1.0983241589927013</x:v>
      </x:c>
      <x:c r="AF185" s="114" t="n">
        <x:f>AD185/AE185-1</x:f>
        <x:v>0</x:v>
      </x:c>
      <x:c r="AG185" s="114" t="n">
        <x:f>AD185/AD184-1</x:f>
        <x:v>0.004170831755115678</x:v>
      </x:c>
      <x:c r="AH185" s="111" t="n">
        <x:f>IF(OR(T185="年末+季度",T185="季度+动态",T185="季度",T185="动态"),A185,AH184)</x:f>
        <x:v>44021</x:v>
      </x:c>
      <x:c r="AI185" s="117" t="n">
        <x:f>YEAR(A185)</x:f>
        <x:v>2020</x:v>
      </x:c>
      <x:c r="AJ185" s="117" t="n">
        <x:f>MONTH(A185)</x:f>
        <x:v>7</x:v>
      </x:c>
      <x:c r="AK185" s="50" t="n">
        <x:f>IF(MONTH(A185)&lt;&gt;MONTH(A186),1,0)</x:f>
        <x:v>1</x:v>
      </x:c>
      <x:c r="AL185" s="115" t="n">
        <x:f>IF(AK184,AD184,AL184)</x:f>
        <x:v>1.0640752221166938</x:v>
      </x:c>
      <x:c r="AM185" s="116" t="n">
        <x:f>IF(AK185,AD185/AL185-1,"")</x:f>
        <x:v>0.03218657493769883</x:v>
      </x:c>
      <x:c r="AN185" s="115" t="n">
        <x:f>IF(AI185&lt;&gt;AI184,AD185,MAX(AN184,AD185))</x:f>
        <x:v>1.0983241589927013</x:v>
      </x:c>
      <x:c r="AO185" s="116" t="n">
        <x:f>AD185/AN185-1</x:f>
        <x:v>0</x:v>
      </x:c>
      <x:c r="AP185" s="112" t="n">
        <x:f>IFERROR(SUM(Z185:AC185)/AD185,0)</x:f>
        <x:v>1</x:v>
      </x:c>
      <x:c r="AQ185" s="50" t="b">
        <x:f>AND(B185&gt;0,C185&gt;0,D185&gt;0,E185&gt;0)</x:f>
        <x:v>1</x:v>
      </x:c>
    </x:row>
    <x:row r="186">
      <x:c r="A186" s="111" t="n">
        <x:f>'净值底稿'!A144</x:f>
        <x:v>44046</x:v>
      </x:c>
      <x:c r="B186" s="113" t="n">
        <x:f>'净值底稿'!F144</x:f>
        <x:v>1.5300400067365874</x:v>
      </x:c>
      <x:c r="C186" s="113" t="n">
        <x:f>'净值底稿'!O144</x:f>
        <x:v>1.335746871099295</x:v>
      </x:c>
      <x:c r="D186" s="113" t="n">
        <x:f>'净值底稿'!P144</x:f>
        <x:v>1.4232</x:v>
      </x:c>
      <x:c r="E186" s="113" t="n">
        <x:f>'净值底稿'!Q144</x:f>
        <x:v>1.5611</x:v>
      </x:c>
      <x:c r="F186" s="114" t="n">
        <x:f>IFERROR(B186/B185-1,0)</x:f>
        <x:v>0.028312533153248998</x:v>
      </x:c>
      <x:c r="G186" s="114" t="n">
        <x:f>IFERROR(C186/C185-1,0)</x:f>
        <x:v>0.02533983015183683</x:v>
      </x:c>
      <x:c r="H186" s="114" t="n">
        <x:f>IFERROR(D186/D185-1,0)</x:f>
        <x:v>-0.0003511975837605652</x:v>
      </x:c>
      <x:c r="I186" s="114" t="n">
        <x:f>IFERROR(E186/E185-1,0)</x:f>
        <x:v>-0.002428270177008085</x:v>
      </x:c>
      <x:c r="J186" s="115" t="n">
        <x:f>Z185*(1+F186)</x:f>
        <x:v>0.11064586444789587</x:v>
      </x:c>
      <x:c r="K186" s="115" t="n">
        <x:f>AA185*(1+G186)</x:f>
        <x:v>0.11392104196610779</x:v>
      </x:c>
      <x:c r="L186" s="115" t="n">
        <x:f>AB185*(1+H186)</x:f>
        <x:v>0.8125769072996367</x:v>
      </x:c>
      <x:c r="M186" s="115" t="n">
        <x:f>AC185*(1+I186)</x:f>
        <x:v>0.06659457789516672</x:v>
      </x:c>
      <x:c r="N186" s="115" t="n">
        <x:f>SUM(J186:M186)</x:f>
        <x:v>1.103738391608807</x:v>
      </x:c>
      <x:c r="O186" s="116" t="n">
        <x:f>IFERROR((J186+K186)/N186,0)</x:f>
        <x:v>0.20346026569455047</x:v>
      </x:c>
      <x:c r="P186" s="50" t="b">
        <x:f>AND(MONTH(A186)=12,OR(A187="",YEAR(A186)&lt;&gt;YEAR(A187)))</x:f>
        <x:v>0</x:v>
      </x:c>
      <x:c r="Q186" s="50" t="b">
        <x:f>AND(MOD(MONTH(A186),3)=0,OR(A187="",MONTH(A186)&lt;&gt;MONTH(A187)))</x:f>
        <x:v>0</x:v>
      </x:c>
      <x:c r="R186" s="50" t="b">
        <x:f>OR(O186&gt;$E$7,O186&lt;$E$6)</x:f>
        <x:v>0</x:v>
      </x:c>
      <x:c r="S186" s="50" t="b">
        <x:f>AND(OR(P186,Q186,R186),A186-AH185&gt;$E$8)</x:f>
        <x:v>0</x:v>
      </x:c>
      <x:c r="T186" s="50" t="str">
        <x:f>IF(NOT(OR(P186,Q186,R186)),"不调",IF(NOT(S186),"间隔规则跳过",IF(P186,"年末+季度",IF(AND(Q186,R186),"季度+动态",IF(Q186,"季度","动态")))))</x:f>
        <x:v>不调</x:v>
      </x:c>
      <x:c r="U186" s="115" t="n">
        <x:f>IF(OR(T186="年末+季度",T186="季度+动态"),N186*$E$5/2,IF(T186="季度",(J186+K186)/2,IF(T186="动态",N186*$E$5*IF(J186+K186=0,0.5,J186/(J186+K186)),J186)))</x:f>
        <x:v>0.11064586444789587</x:v>
      </x:c>
      <x:c r="V186" s="115" t="n">
        <x:f>IF(OR(T186="年末+季度",T186="季度+动态"),N186*$E$5/2,IF(T186="季度",(J186+K186)/2,IF(T186="动态",N186*$E$5*IF(J186+K186=0,0.5,K186/(J186+K186)),K186)))</x:f>
        <x:v>0.11392104196610779</x:v>
      </x:c>
      <x:c r="W186" s="115" t="n">
        <x:f>IF(OR(T186="年末+季度",T186="季度+动态",T186="动态"),N186*(1-$E$5)*IF(L186+M186=0,$B$7/($B$7+$B$8),L186/(L186+M186)),L186)</x:f>
        <x:v>0.8125769072996367</x:v>
      </x:c>
      <x:c r="X186" s="115" t="n">
        <x:f>IF(OR(T186="年末+季度",T186="季度+动态",T186="动态"),N186*(1-$E$5)*IF(L186+M186=0,$B$8/($B$7+$B$8),M186/(L186+M186)),M186)</x:f>
        <x:v>0.06659457789516672</x:v>
      </x:c>
      <x:c r="Y186" s="115" t="n">
        <x:f>POWER(1-$H$5,(A186-A185)/$H$8)</x:f>
        <x:v>0.9999588018747739</x:v>
      </x:c>
      <x:c r="Z186" s="115" t="n">
        <x:f>U186*Y186</x:f>
        <x:v>0.11064130604571659</x:v>
      </x:c>
      <x:c r="AA186" s="115" t="n">
        <x:f>V186*Y186</x:f>
        <x:v>0.11391634863275499</x:v>
      </x:c>
      <x:c r="AB186" s="115" t="n">
        <x:f>W186*Y186</x:f>
        <x:v>0.812543430654454</x:v>
      </x:c>
      <x:c r="AC186" s="115" t="n">
        <x:f>X186*Y186</x:f>
        <x:v>0.06659183432340722</x:v>
      </x:c>
      <x:c r="AD186" s="115" t="n">
        <x:f>SUM(Z186:AC186)</x:f>
        <x:v>1.103692919656333</x:v>
      </x:c>
      <x:c r="AE186" s="115" t="n">
        <x:f>MAX(AE185,AD186)</x:f>
        <x:v>1.103692919656333</x:v>
      </x:c>
      <x:c r="AF186" s="114" t="n">
        <x:f>AD186/AE186-1</x:f>
        <x:v>0</x:v>
      </x:c>
      <x:c r="AG186" s="114" t="n">
        <x:f>AD186/AD185-1</x:f>
        <x:v>0.004888138551514265</x:v>
      </x:c>
      <x:c r="AH186" s="111" t="n">
        <x:f>IF(OR(T186="年末+季度",T186="季度+动态",T186="季度",T186="动态"),A186,AH185)</x:f>
        <x:v>44021</x:v>
      </x:c>
      <x:c r="AI186" s="117" t="n">
        <x:f>YEAR(A186)</x:f>
        <x:v>2020</x:v>
      </x:c>
      <x:c r="AJ186" s="117" t="n">
        <x:f>MONTH(A186)</x:f>
        <x:v>8</x:v>
      </x:c>
      <x:c r="AK186" s="50" t="n">
        <x:f>IF(MONTH(A186)&lt;&gt;MONTH(A187),1,0)</x:f>
        <x:v>0</x:v>
      </x:c>
      <x:c r="AL186" s="115" t="n">
        <x:f>IF(AK185,AD185,AL185)</x:f>
        <x:v>1.0983241589927013</x:v>
      </x:c>
      <x:c r="AM186" s="116" t="str">
        <x:f>IF(AK186,AD186/AL186-1,"")</x:f>
      </x:c>
      <x:c r="AN186" s="115" t="n">
        <x:f>IF(AI186&lt;&gt;AI185,AD186,MAX(AN185,AD186))</x:f>
        <x:v>1.103692919656333</x:v>
      </x:c>
      <x:c r="AO186" s="116" t="n">
        <x:f>AD186/AN186-1</x:f>
        <x:v>0</x:v>
      </x:c>
      <x:c r="AP186" s="112" t="n">
        <x:f>IFERROR(SUM(Z186:AC186)/AD186,0)</x:f>
        <x:v>1</x:v>
      </x:c>
      <x:c r="AQ186" s="50" t="b">
        <x:f>AND(B186&gt;0,C186&gt;0,D186&gt;0,E186&gt;0)</x:f>
        <x:v>1</x:v>
      </x:c>
    </x:row>
    <x:row r="187">
      <x:c r="A187" s="111" t="n">
        <x:f>'净值底稿'!A145</x:f>
        <x:v>44047</x:v>
      </x:c>
      <x:c r="B187" s="113" t="n">
        <x:f>'净值底稿'!F145</x:f>
        <x:v>1.5029974421642276</x:v>
      </x:c>
      <x:c r="C187" s="113" t="n">
        <x:f>'净值底稿'!O145</x:f>
        <x:v>1.3290595586487162</x:v>
      </x:c>
      <x:c r="D187" s="113" t="n">
        <x:f>'净值底稿'!P145</x:f>
        <x:v>1.4233</x:v>
      </x:c>
      <x:c r="E187" s="113" t="n">
        <x:f>'净值底稿'!Q145</x:f>
        <x:v>1.5625</x:v>
      </x:c>
      <x:c r="F187" s="114" t="n">
        <x:f>IFERROR(B187/B186-1,0)</x:f>
        <x:v>-0.017674416651391134</x:v>
      </x:c>
      <x:c r="G187" s="114" t="n">
        <x:f>IFERROR(C187/C186-1,0)</x:f>
        <x:v>-0.005006421946603834</x:v>
      </x:c>
      <x:c r="H187" s="114" t="n">
        <x:f>IFERROR(D187/D186-1,0)</x:f>
        <x:v>0.00007026419336697565</x:v>
      </x:c>
      <x:c r="I187" s="114" t="n">
        <x:f>IFERROR(E187/E186-1,0)</x:f>
        <x:v>0.0008968035359682158</x:v>
      </x:c>
      <x:c r="J187" s="115" t="n">
        <x:f>Z186*(1+F187)</x:f>
        <x:v>0.10868578550381051</x:v>
      </x:c>
      <x:c r="K187" s="115" t="n">
        <x:f>AA186*(1+G187)</x:f>
        <x:v>0.113346035324883</x:v>
      </x:c>
      <x:c r="L187" s="115" t="n">
        <x:f>AB186*(1+H187)</x:f>
        <x:v>0.8126005233631846</x:v>
      </x:c>
      <x:c r="M187" s="115" t="n">
        <x:f>AC186*(1+I187)</x:f>
        <x:v>0.06665155411589506</x:v>
      </x:c>
      <x:c r="N187" s="115" t="n">
        <x:f>SUM(J187:M187)</x:f>
        <x:v>1.101283898307773</x:v>
      </x:c>
      <x:c r="O187" s="116" t="n">
        <x:f>IFERROR((J187+K187)/N187,0)</x:f>
        <x:v>0.2016117925358451</x:v>
      </x:c>
      <x:c r="P187" s="50" t="b">
        <x:f>AND(MONTH(A187)=12,OR(A188="",YEAR(A187)&lt;&gt;YEAR(A188)))</x:f>
        <x:v>0</x:v>
      </x:c>
      <x:c r="Q187" s="50" t="b">
        <x:f>AND(MOD(MONTH(A187),3)=0,OR(A188="",MONTH(A187)&lt;&gt;MONTH(A188)))</x:f>
        <x:v>0</x:v>
      </x:c>
      <x:c r="R187" s="50" t="b">
        <x:f>OR(O187&gt;$E$7,O187&lt;$E$6)</x:f>
        <x:v>0</x:v>
      </x:c>
      <x:c r="S187" s="50" t="b">
        <x:f>AND(OR(P187,Q187,R187),A187-AH186&gt;$E$8)</x:f>
        <x:v>0</x:v>
      </x:c>
      <x:c r="T187" s="50" t="str">
        <x:f>IF(NOT(OR(P187,Q187,R187)),"不调",IF(NOT(S187),"间隔规则跳过",IF(P187,"年末+季度",IF(AND(Q187,R187),"季度+动态",IF(Q187,"季度","动态")))))</x:f>
        <x:v>不调</x:v>
      </x:c>
      <x:c r="U187" s="115" t="n">
        <x:f>IF(OR(T187="年末+季度",T187="季度+动态"),N187*$E$5/2,IF(T187="季度",(J187+K187)/2,IF(T187="动态",N187*$E$5*IF(J187+K187=0,0.5,J187/(J187+K187)),J187)))</x:f>
        <x:v>0.10868578550381051</x:v>
      </x:c>
      <x:c r="V187" s="115" t="n">
        <x:f>IF(OR(T187="年末+季度",T187="季度+动态"),N187*$E$5/2,IF(T187="季度",(J187+K187)/2,IF(T187="动态",N187*$E$5*IF(J187+K187=0,0.5,K187/(J187+K187)),K187)))</x:f>
        <x:v>0.113346035324883</x:v>
      </x:c>
      <x:c r="W187" s="115" t="n">
        <x:f>IF(OR(T187="年末+季度",T187="季度+动态",T187="动态"),N187*(1-$E$5)*IF(L187+M187=0,$B$7/($B$7+$B$8),L187/(L187+M187)),L187)</x:f>
        <x:v>0.8126005233631846</x:v>
      </x:c>
      <x:c r="X187" s="115" t="n">
        <x:f>IF(OR(T187="年末+季度",T187="季度+动态",T187="动态"),N187*(1-$E$5)*IF(L187+M187=0,$B$8/($B$7+$B$8),M187/(L187+M187)),M187)</x:f>
        <x:v>0.06665155411589506</x:v>
      </x:c>
      <x:c r="Y187" s="115" t="n">
        <x:f>POWER(1-$H$5,(A187-A186)/$H$8)</x:f>
        <x:v>0.9999862671029998</x:v>
      </x:c>
      <x:c r="Z187" s="115" t="n">
        <x:f>U187*Y187</x:f>
        <x:v>0.1086842929331128</x:v>
      </x:c>
      <x:c r="AA187" s="115" t="n">
        <x:f>V187*Y187</x:f>
        <x:v>0.11334447875545449</x:v>
      </x:c>
      <x:c r="AB187" s="115" t="n">
        <x:f>W187*Y187</x:f>
        <x:v>0.8125893640038949</x:v>
      </x:c>
      <x:c r="AC187" s="115" t="n">
        <x:f>X187*Y187</x:f>
        <x:v>0.06665063879696748</x:v>
      </x:c>
      <x:c r="AD187" s="115" t="n">
        <x:f>SUM(Z187:AC187)</x:f>
        <x:v>1.1012687744894296</x:v>
      </x:c>
      <x:c r="AE187" s="115" t="n">
        <x:f>MAX(AE186,AD187)</x:f>
        <x:v>1.103692919656333</x:v>
      </x:c>
      <x:c r="AF187" s="114" t="n">
        <x:f>AD187/AE187-1</x:f>
        <x:v>-0.002196394598289353</x:v>
      </x:c>
      <x:c r="AG187" s="114" t="n">
        <x:f>AD187/AD186-1</x:f>
        <x:v>-0.002196394598289353</x:v>
      </x:c>
      <x:c r="AH187" s="111" t="n">
        <x:f>IF(OR(T187="年末+季度",T187="季度+动态",T187="季度",T187="动态"),A187,AH186)</x:f>
        <x:v>44021</x:v>
      </x:c>
      <x:c r="AI187" s="117" t="n">
        <x:f>YEAR(A187)</x:f>
        <x:v>2020</x:v>
      </x:c>
      <x:c r="AJ187" s="117" t="n">
        <x:f>MONTH(A187)</x:f>
        <x:v>8</x:v>
      </x:c>
      <x:c r="AK187" s="50" t="n">
        <x:f>IF(MONTH(A187)&lt;&gt;MONTH(A188),1,0)</x:f>
        <x:v>0</x:v>
      </x:c>
      <x:c r="AL187" s="115" t="n">
        <x:f>IF(AK186,AD186,AL186)</x:f>
        <x:v>1.0983241589927013</x:v>
      </x:c>
      <x:c r="AM187" s="116" t="str">
        <x:f>IF(AK187,AD187/AL187-1,"")</x:f>
      </x:c>
      <x:c r="AN187" s="115" t="n">
        <x:f>IF(AI187&lt;&gt;AI186,AD187,MAX(AN186,AD187))</x:f>
        <x:v>1.103692919656333</x:v>
      </x:c>
      <x:c r="AO187" s="116" t="n">
        <x:f>AD187/AN187-1</x:f>
        <x:v>-0.002196394598289353</x:v>
      </x:c>
      <x:c r="AP187" s="112" t="n">
        <x:f>IFERROR(SUM(Z187:AC187)/AD187,0)</x:f>
        <x:v>1</x:v>
      </x:c>
      <x:c r="AQ187" s="50" t="b">
        <x:f>AND(B187&gt;0,C187&gt;0,D187&gt;0,E187&gt;0)</x:f>
        <x:v>1</x:v>
      </x:c>
    </x:row>
    <x:row r="188">
      <x:c r="A188" s="111" t="n">
        <x:f>'净值底稿'!A146</x:f>
        <x:v>44048</x:v>
      </x:c>
      <x:c r="B188" s="113" t="n">
        <x:f>'净值底稿'!F146</x:f>
        <x:v>1.516008385518105</x:v>
      </x:c>
      <x:c r="C188" s="113" t="n">
        <x:f>'净值底稿'!O146</x:f>
        <x:v>1.3418462293832838</x:v>
      </x:c>
      <x:c r="D188" s="113" t="n">
        <x:f>'净值底稿'!P146</x:f>
        <x:v>1.4234</x:v>
      </x:c>
      <x:c r="E188" s="113" t="n">
        <x:f>'净值底稿'!Q146</x:f>
        <x:v>1.6032</x:v>
      </x:c>
      <x:c r="F188" s="114" t="n">
        <x:f>IFERROR(B188/B187-1,0)</x:f>
        <x:v>0.008656663670127296</x:v>
      </x:c>
      <x:c r="G188" s="114" t="n">
        <x:f>IFERROR(C188/C187-1,0)</x:f>
        <x:v>0.009620841031058092</x:v>
      </x:c>
      <x:c r="H188" s="114" t="n">
        <x:f>IFERROR(D188/D187-1,0)</x:f>
        <x:v>0.00007025925665704591</x:v>
      </x:c>
      <x:c r="I188" s="114" t="n">
        <x:f>IFERROR(E188/E187-1,0)</x:f>
        <x:v>0.02604800000000007</x:v>
      </x:c>
      <x:c r="J188" s="115" t="n">
        <x:f>Z187*(1+F188)</x:f>
        <x:v>0.10962513630326035</x:v>
      </x:c>
      <x:c r="K188" s="115" t="n">
        <x:f>AA187*(1+G188)</x:f>
        <x:v>0.11443494796730885</x:v>
      </x:c>
      <x:c r="L188" s="115" t="n">
        <x:f>AB187*(1+H188)</x:f>
        <x:v>0.8126464559285772</x:v>
      </x:c>
      <x:c r="M188" s="115" t="n">
        <x:f>AC187*(1+I188)</x:f>
        <x:v>0.0683867546363509</x:v>
      </x:c>
      <x:c r="N188" s="115" t="n">
        <x:f>SUM(J188:M188)</x:f>
        <x:v>1.1050932948354972</x:v>
      </x:c>
      <x:c r="O188" s="116" t="n">
        <x:f>IFERROR((J188+K188)/N188,0)</x:f>
        <x:v>0.20275218872260237</x:v>
      </x:c>
      <x:c r="P188" s="50" t="b">
        <x:f>AND(MONTH(A188)=12,OR(A189="",YEAR(A188)&lt;&gt;YEAR(A189)))</x:f>
        <x:v>0</x:v>
      </x:c>
      <x:c r="Q188" s="50" t="b">
        <x:f>AND(MOD(MONTH(A188),3)=0,OR(A189="",MONTH(A188)&lt;&gt;MONTH(A189)))</x:f>
        <x:v>0</x:v>
      </x:c>
      <x:c r="R188" s="50" t="b">
        <x:f>OR(O188&gt;$E$7,O188&lt;$E$6)</x:f>
        <x:v>0</x:v>
      </x:c>
      <x:c r="S188" s="50" t="b">
        <x:f>AND(OR(P188,Q188,R188),A188-AH187&gt;$E$8)</x:f>
        <x:v>0</x:v>
      </x:c>
      <x:c r="T188" s="50" t="str">
        <x:f>IF(NOT(OR(P188,Q188,R188)),"不调",IF(NOT(S188),"间隔规则跳过",IF(P188,"年末+季度",IF(AND(Q188,R188),"季度+动态",IF(Q188,"季度","动态")))))</x:f>
        <x:v>不调</x:v>
      </x:c>
      <x:c r="U188" s="115" t="n">
        <x:f>IF(OR(T188="年末+季度",T188="季度+动态"),N188*$E$5/2,IF(T188="季度",(J188+K188)/2,IF(T188="动态",N188*$E$5*IF(J188+K188=0,0.5,J188/(J188+K188)),J188)))</x:f>
        <x:v>0.10962513630326035</x:v>
      </x:c>
      <x:c r="V188" s="115" t="n">
        <x:f>IF(OR(T188="年末+季度",T188="季度+动态"),N188*$E$5/2,IF(T188="季度",(J188+K188)/2,IF(T188="动态",N188*$E$5*IF(J188+K188=0,0.5,K188/(J188+K188)),K188)))</x:f>
        <x:v>0.11443494796730885</x:v>
      </x:c>
      <x:c r="W188" s="115" t="n">
        <x:f>IF(OR(T188="年末+季度",T188="季度+动态",T188="动态"),N188*(1-$E$5)*IF(L188+M188=0,$B$7/($B$7+$B$8),L188/(L188+M188)),L188)</x:f>
        <x:v>0.8126464559285772</x:v>
      </x:c>
      <x:c r="X188" s="115" t="n">
        <x:f>IF(OR(T188="年末+季度",T188="季度+动态",T188="动态"),N188*(1-$E$5)*IF(L188+M188=0,$B$8/($B$7+$B$8),M188/(L188+M188)),M188)</x:f>
        <x:v>0.0683867546363509</x:v>
      </x:c>
      <x:c r="Y188" s="115" t="n">
        <x:f>POWER(1-$H$5,(A188-A187)/$H$8)</x:f>
        <x:v>0.9999862671029998</x:v>
      </x:c>
      <x:c r="Z188" s="115" t="n">
        <x:f>U188*Y188</x:f>
        <x:v>0.10962363083255486</x:v>
      </x:c>
      <x:c r="AA188" s="115" t="n">
        <x:f>V188*Y188</x:f>
        <x:v>0.1144333764439552</x:v>
      </x:c>
      <x:c r="AB188" s="115" t="n">
        <x:f>W188*Y188</x:f>
        <x:v>0.8126352959385004</x:v>
      </x:c>
      <x:c r="AC188" s="115" t="n">
        <x:f>X188*Y188</x:f>
        <x:v>0.06838581548809329</x:v>
      </x:c>
      <x:c r="AD188" s="115" t="n">
        <x:f>SUM(Z188:AC188)</x:f>
        <x:v>1.1050781187031036</x:v>
      </x:c>
      <x:c r="AE188" s="115" t="n">
        <x:f>MAX(AE187,AD188)</x:f>
        <x:v>1.1050781187031036</x:v>
      </x:c>
      <x:c r="AF188" s="114" t="n">
        <x:f>AD188/AE188-1</x:f>
        <x:v>0</x:v>
      </x:c>
      <x:c r="AG188" s="114" t="n">
        <x:f>AD188/AD187-1</x:f>
        <x:v>0.0034590504170428638</x:v>
      </x:c>
      <x:c r="AH188" s="111" t="n">
        <x:f>IF(OR(T188="年末+季度",T188="季度+动态",T188="季度",T188="动态"),A188,AH187)</x:f>
        <x:v>44021</x:v>
      </x:c>
      <x:c r="AI188" s="117" t="n">
        <x:f>YEAR(A188)</x:f>
        <x:v>2020</x:v>
      </x:c>
      <x:c r="AJ188" s="117" t="n">
        <x:f>MONTH(A188)</x:f>
        <x:v>8</x:v>
      </x:c>
      <x:c r="AK188" s="50" t="n">
        <x:f>IF(MONTH(A188)&lt;&gt;MONTH(A189),1,0)</x:f>
        <x:v>0</x:v>
      </x:c>
      <x:c r="AL188" s="115" t="n">
        <x:f>IF(AK187,AD187,AL187)</x:f>
        <x:v>1.0983241589927013</x:v>
      </x:c>
      <x:c r="AM188" s="116" t="str">
        <x:f>IF(AK188,AD188/AL188-1,"")</x:f>
      </x:c>
      <x:c r="AN188" s="115" t="n">
        <x:f>IF(AI188&lt;&gt;AI187,AD188,MAX(AN187,AD188))</x:f>
        <x:v>1.1050781187031036</x:v>
      </x:c>
      <x:c r="AO188" s="116" t="n">
        <x:f>AD188/AN188-1</x:f>
        <x:v>0</x:v>
      </x:c>
      <x:c r="AP188" s="112" t="n">
        <x:f>IFERROR(SUM(Z188:AC188)/AD188,0)</x:f>
        <x:v>1</x:v>
      </x:c>
      <x:c r="AQ188" s="50" t="b">
        <x:f>AND(B188&gt;0,C188&gt;0,D188&gt;0,E188&gt;0)</x:f>
        <x:v>1</x:v>
      </x:c>
    </x:row>
    <x:row r="189">
      <x:c r="A189" s="111" t="n">
        <x:f>'净值底稿'!A147</x:f>
        <x:v>44049</x:v>
      </x:c>
      <x:c r="B189" s="113" t="n">
        <x:f>'净值底稿'!F147</x:f>
        <x:v>1.50232471965021</x:v>
      </x:c>
      <x:c r="C189" s="113" t="n">
        <x:f>'净值底稿'!O147</x:f>
        <x:v>1.3395278910817925</x:v>
      </x:c>
      <x:c r="D189" s="113" t="n">
        <x:f>'净值底稿'!P147</x:f>
        <x:v>1.4234</x:v>
      </x:c>
      <x:c r="E189" s="113" t="n">
        <x:f>'净值底稿'!Q147</x:f>
        <x:v>1.6162</x:v>
      </x:c>
      <x:c r="F189" s="114" t="n">
        <x:f>IFERROR(B189/B188-1,0)</x:f>
        <x:v>-0.009026114893961101</x:v>
      </x:c>
      <x:c r="G189" s="114" t="n">
        <x:f>IFERROR(C189/C188-1,0)</x:f>
        <x:v>-0.0017277227827787733</x:v>
      </x:c>
      <x:c r="H189" s="114" t="n">
        <x:f>IFERROR(D189/D188-1,0)</x:f>
        <x:v>0</x:v>
      </x:c>
      <x:c r="I189" s="114" t="n">
        <x:f>IFERROR(E189/E188-1,0)</x:f>
        <x:v>0.008108782435129802</x:v>
      </x:c>
      <x:c r="J189" s="115" t="n">
        <x:f>Z188*(1+F189)</x:f>
        <x:v>0.10863415534556704</x:v>
      </x:c>
      <x:c r="K189" s="115" t="n">
        <x:f>AA188*(1+G189)</x:f>
        <x:v>0.11423566729236267</x:v>
      </x:c>
      <x:c r="L189" s="115" t="n">
        <x:f>AB188*(1+H189)</x:f>
        <x:v>0.8126352959385004</x:v>
      </x:c>
      <x:c r="M189" s="115" t="n">
        <x:f>AC188*(1+I189)</x:f>
        <x:v>0.06894034118753517</x:v>
      </x:c>
      <x:c r="N189" s="115" t="n">
        <x:f>SUM(J189:M189)</x:f>
        <x:v>1.1044454597639652</x:v>
      </x:c>
      <x:c r="O189" s="116" t="n">
        <x:f>IFERROR((J189+K189)/N189,0)</x:f>
        <x:v>0.2017934164766814</x:v>
      </x:c>
      <x:c r="P189" s="50" t="b">
        <x:f>AND(MONTH(A189)=12,OR(A190="",YEAR(A189)&lt;&gt;YEAR(A190)))</x:f>
        <x:v>0</x:v>
      </x:c>
      <x:c r="Q189" s="50" t="b">
        <x:f>AND(MOD(MONTH(A189),3)=0,OR(A190="",MONTH(A189)&lt;&gt;MONTH(A190)))</x:f>
        <x:v>0</x:v>
      </x:c>
      <x:c r="R189" s="50" t="b">
        <x:f>OR(O189&gt;$E$7,O189&lt;$E$6)</x:f>
        <x:v>0</x:v>
      </x:c>
      <x:c r="S189" s="50" t="b">
        <x:f>AND(OR(P189,Q189,R189),A189-AH188&gt;$E$8)</x:f>
        <x:v>0</x:v>
      </x:c>
      <x:c r="T189" s="50" t="str">
        <x:f>IF(NOT(OR(P189,Q189,R189)),"不调",IF(NOT(S189),"间隔规则跳过",IF(P189,"年末+季度",IF(AND(Q189,R189),"季度+动态",IF(Q189,"季度","动态")))))</x:f>
        <x:v>不调</x:v>
      </x:c>
      <x:c r="U189" s="115" t="n">
        <x:f>IF(OR(T189="年末+季度",T189="季度+动态"),N189*$E$5/2,IF(T189="季度",(J189+K189)/2,IF(T189="动态",N189*$E$5*IF(J189+K189=0,0.5,J189/(J189+K189)),J189)))</x:f>
        <x:v>0.10863415534556704</x:v>
      </x:c>
      <x:c r="V189" s="115" t="n">
        <x:f>IF(OR(T189="年末+季度",T189="季度+动态"),N189*$E$5/2,IF(T189="季度",(J189+K189)/2,IF(T189="动态",N189*$E$5*IF(J189+K189=0,0.5,K189/(J189+K189)),K189)))</x:f>
        <x:v>0.11423566729236267</x:v>
      </x:c>
      <x:c r="W189" s="115" t="n">
        <x:f>IF(OR(T189="年末+季度",T189="季度+动态",T189="动态"),N189*(1-$E$5)*IF(L189+M189=0,$B$7/($B$7+$B$8),L189/(L189+M189)),L189)</x:f>
        <x:v>0.8126352959385004</x:v>
      </x:c>
      <x:c r="X189" s="115" t="n">
        <x:f>IF(OR(T189="年末+季度",T189="季度+动态",T189="动态"),N189*(1-$E$5)*IF(L189+M189=0,$B$8/($B$7+$B$8),M189/(L189+M189)),M189)</x:f>
        <x:v>0.06894034118753517</x:v>
      </x:c>
      <x:c r="Y189" s="115" t="n">
        <x:f>POWER(1-$H$5,(A189-A188)/$H$8)</x:f>
        <x:v>0.9999862671029998</x:v>
      </x:c>
      <x:c r="Z189" s="115" t="n">
        <x:f>U189*Y189</x:f>
        <x:v>0.10863266348390098</x:v>
      </x:c>
      <x:c r="AA189" s="115" t="n">
        <x:f>V189*Y189</x:f>
        <x:v>0.11423409850571</x:v>
      </x:c>
      <x:c r="AB189" s="115" t="n">
        <x:f>W189*Y189</x:f>
        <x:v>0.8126241361016825</x:v>
      </x:c>
      <x:c r="AC189" s="115" t="n">
        <x:f>X189*Y189</x:f>
        <x:v>0.06893939443693048</x:v>
      </x:c>
      <x:c r="AD189" s="115" t="n">
        <x:f>SUM(Z189:AC189)</x:f>
        <x:v>1.1044302925282241</x:v>
      </x:c>
      <x:c r="AE189" s="115" t="n">
        <x:f>MAX(AE188,AD189)</x:f>
        <x:v>1.1050781187031036</x:v>
      </x:c>
      <x:c r="AF189" s="114" t="n">
        <x:f>AD189/AE189-1</x:f>
        <x:v>-0.000586226587890204</x:v>
      </x:c>
      <x:c r="AG189" s="114" t="n">
        <x:f>AD189/AD188-1</x:f>
        <x:v>-0.000586226587890204</x:v>
      </x:c>
      <x:c r="AH189" s="111" t="n">
        <x:f>IF(OR(T189="年末+季度",T189="季度+动态",T189="季度",T189="动态"),A189,AH188)</x:f>
        <x:v>44021</x:v>
      </x:c>
      <x:c r="AI189" s="117" t="n">
        <x:f>YEAR(A189)</x:f>
        <x:v>2020</x:v>
      </x:c>
      <x:c r="AJ189" s="117" t="n">
        <x:f>MONTH(A189)</x:f>
        <x:v>8</x:v>
      </x:c>
      <x:c r="AK189" s="50" t="n">
        <x:f>IF(MONTH(A189)&lt;&gt;MONTH(A190),1,0)</x:f>
        <x:v>0</x:v>
      </x:c>
      <x:c r="AL189" s="115" t="n">
        <x:f>IF(AK188,AD188,AL188)</x:f>
        <x:v>1.0983241589927013</x:v>
      </x:c>
      <x:c r="AM189" s="116" t="str">
        <x:f>IF(AK189,AD189/AL189-1,"")</x:f>
      </x:c>
      <x:c r="AN189" s="115" t="n">
        <x:f>IF(AI189&lt;&gt;AI188,AD189,MAX(AN188,AD189))</x:f>
        <x:v>1.1050781187031036</x:v>
      </x:c>
      <x:c r="AO189" s="116" t="n">
        <x:f>AD189/AN189-1</x:f>
        <x:v>-0.000586226587890204</x:v>
      </x:c>
      <x:c r="AP189" s="112" t="n">
        <x:f>IFERROR(SUM(Z189:AC189)/AD189,0)</x:f>
        <x:v>1</x:v>
      </x:c>
      <x:c r="AQ189" s="50" t="b">
        <x:f>AND(B189&gt;0,C189&gt;0,D189&gt;0,E189&gt;0)</x:f>
        <x:v>1</x:v>
      </x:c>
    </x:row>
    <x:row r="190">
      <x:c r="A190" s="111" t="n">
        <x:f>'净值底稿'!A148</x:f>
        <x:v>44050</x:v>
      </x:c>
      <x:c r="B190" s="113" t="n">
        <x:f>'净值底稿'!F148</x:f>
        <x:v>1.465799520943605</x:v>
      </x:c>
      <x:c r="C190" s="113" t="n">
        <x:f>'净值底稿'!O148</x:f>
        <x:v>1.32415882851813</x:v>
      </x:c>
      <x:c r="D190" s="113" t="n">
        <x:f>'净值底稿'!P148</x:f>
        <x:v>1.4237</x:v>
      </x:c>
      <x:c r="E190" s="113" t="n">
        <x:f>'净值底稿'!Q148</x:f>
        <x:v>1.6276</x:v>
      </x:c>
      <x:c r="F190" s="114" t="n">
        <x:f>IFERROR(B190/B189-1,0)</x:f>
        <x:v>-0.024312452713358357</x:v>
      </x:c>
      <x:c r="G190" s="114" t="n">
        <x:f>IFERROR(C190/C189-1,0)</x:f>
        <x:v>-0.011473492016094156</x:v>
      </x:c>
      <x:c r="H190" s="114" t="n">
        <x:f>IFERROR(D190/D189-1,0)</x:f>
        <x:v>0.0002107629619221285</x:v>
      </x:c>
      <x:c r="I190" s="114" t="n">
        <x:f>IFERROR(E190/E189-1,0)</x:f>
        <x:v>0.007053582477416054</x:v>
      </x:c>
      <x:c r="J190" s="115" t="n">
        <x:f>Z189*(1+F190)</x:f>
        <x:v>0.10599153698982247</x:v>
      </x:c>
      <x:c r="K190" s="115" t="n">
        <x:f>AA189*(1+G190)</x:f>
        <x:v>0.11292343448853902</x:v>
      </x:c>
      <x:c r="L190" s="115" t="n">
        <x:f>AB189*(1+H190)</x:f>
        <x:v>0.8127954071715366</x:v>
      </x:c>
      <x:c r="M190" s="115" t="n">
        <x:f>AC189*(1+I190)</x:f>
        <x:v>0.06942566414153449</x:v>
      </x:c>
      <x:c r="N190" s="115" t="n">
        <x:f>SUM(J190:M190)</x:f>
        <x:v>1.1011360427914325</x:v>
      </x:c>
      <x:c r="O190" s="116" t="n">
        <x:f>IFERROR((J190+K190)/N190,0)</x:f>
        <x:v>0.1988082879599523</x:v>
      </x:c>
      <x:c r="P190" s="50" t="b">
        <x:f>AND(MONTH(A190)=12,OR(A191="",YEAR(A190)&lt;&gt;YEAR(A191)))</x:f>
        <x:v>0</x:v>
      </x:c>
      <x:c r="Q190" s="50" t="b">
        <x:f>AND(MOD(MONTH(A190),3)=0,OR(A191="",MONTH(A190)&lt;&gt;MONTH(A191)))</x:f>
        <x:v>0</x:v>
      </x:c>
      <x:c r="R190" s="50" t="b">
        <x:f>OR(O190&gt;$E$7,O190&lt;$E$6)</x:f>
        <x:v>0</x:v>
      </x:c>
      <x:c r="S190" s="50" t="b">
        <x:f>AND(OR(P190,Q190,R190),A190-AH189&gt;$E$8)</x:f>
        <x:v>0</x:v>
      </x:c>
      <x:c r="T190" s="50" t="str">
        <x:f>IF(NOT(OR(P190,Q190,R190)),"不调",IF(NOT(S190),"间隔规则跳过",IF(P190,"年末+季度",IF(AND(Q190,R190),"季度+动态",IF(Q190,"季度","动态")))))</x:f>
        <x:v>不调</x:v>
      </x:c>
      <x:c r="U190" s="115" t="n">
        <x:f>IF(OR(T190="年末+季度",T190="季度+动态"),N190*$E$5/2,IF(T190="季度",(J190+K190)/2,IF(T190="动态",N190*$E$5*IF(J190+K190=0,0.5,J190/(J190+K190)),J190)))</x:f>
        <x:v>0.10599153698982247</x:v>
      </x:c>
      <x:c r="V190" s="115" t="n">
        <x:f>IF(OR(T190="年末+季度",T190="季度+动态"),N190*$E$5/2,IF(T190="季度",(J190+K190)/2,IF(T190="动态",N190*$E$5*IF(J190+K190=0,0.5,K190/(J190+K190)),K190)))</x:f>
        <x:v>0.11292343448853902</x:v>
      </x:c>
      <x:c r="W190" s="115" t="n">
        <x:f>IF(OR(T190="年末+季度",T190="季度+动态",T190="动态"),N190*(1-$E$5)*IF(L190+M190=0,$B$7/($B$7+$B$8),L190/(L190+M190)),L190)</x:f>
        <x:v>0.8127954071715366</x:v>
      </x:c>
      <x:c r="X190" s="115" t="n">
        <x:f>IF(OR(T190="年末+季度",T190="季度+动态",T190="动态"),N190*(1-$E$5)*IF(L190+M190=0,$B$8/($B$7+$B$8),M190/(L190+M190)),M190)</x:f>
        <x:v>0.06942566414153449</x:v>
      </x:c>
      <x:c r="Y190" s="115" t="n">
        <x:f>POWER(1-$H$5,(A190-A189)/$H$8)</x:f>
        <x:v>0.9999862671029998</x:v>
      </x:c>
      <x:c r="Z190" s="115" t="n">
        <x:f>U190*Y190</x:f>
        <x:v>0.10599008141896209</x:v>
      </x:c>
      <x:c r="AA190" s="115" t="n">
        <x:f>V190*Y190</x:f>
        <x:v>0.11292188372264428</x:v>
      </x:c>
      <x:c r="AB190" s="115" t="n">
        <x:f>W190*Y190</x:f>
        <x:v>0.8127842451359277</x:v>
      </x:c>
      <x:c r="AC190" s="115" t="n">
        <x:f>X190*Y190</x:f>
        <x:v>0.06942471072603966</x:v>
      </x:c>
      <x:c r="AD190" s="115" t="n">
        <x:f>SUM(Z190:AC190)</x:f>
        <x:v>1.101120921003574</x:v>
      </x:c>
      <x:c r="AE190" s="115" t="n">
        <x:f>MAX(AE189,AD190)</x:f>
        <x:v>1.1050781187031036</x:v>
      </x:c>
      <x:c r="AF190" s="114" t="n">
        <x:f>AD190/AE190-1</x:f>
        <x:v>-0.0035809212331284757</x:v>
      </x:c>
      <x:c r="AG190" s="114" t="n">
        <x:f>AD190/AD189-1</x:f>
        <x:v>-0.0029964512446272185</x:v>
      </x:c>
      <x:c r="AH190" s="111" t="n">
        <x:f>IF(OR(T190="年末+季度",T190="季度+动态",T190="季度",T190="动态"),A190,AH189)</x:f>
        <x:v>44021</x:v>
      </x:c>
      <x:c r="AI190" s="117" t="n">
        <x:f>YEAR(A190)</x:f>
        <x:v>2020</x:v>
      </x:c>
      <x:c r="AJ190" s="117" t="n">
        <x:f>MONTH(A190)</x:f>
        <x:v>8</x:v>
      </x:c>
      <x:c r="AK190" s="50" t="n">
        <x:f>IF(MONTH(A190)&lt;&gt;MONTH(A191),1,0)</x:f>
        <x:v>0</x:v>
      </x:c>
      <x:c r="AL190" s="115" t="n">
        <x:f>IF(AK189,AD189,AL189)</x:f>
        <x:v>1.0983241589927013</x:v>
      </x:c>
      <x:c r="AM190" s="116" t="str">
        <x:f>IF(AK190,AD190/AL190-1,"")</x:f>
      </x:c>
      <x:c r="AN190" s="115" t="n">
        <x:f>IF(AI190&lt;&gt;AI189,AD190,MAX(AN189,AD190))</x:f>
        <x:v>1.1050781187031036</x:v>
      </x:c>
      <x:c r="AO190" s="116" t="n">
        <x:f>AD190/AN190-1</x:f>
        <x:v>-0.0035809212331284757</x:v>
      </x:c>
      <x:c r="AP190" s="112" t="n">
        <x:f>IFERROR(SUM(Z190:AC190)/AD190,0)</x:f>
        <x:v>1</x:v>
      </x:c>
      <x:c r="AQ190" s="50" t="b">
        <x:f>AND(B190&gt;0,C190&gt;0,D190&gt;0,E190&gt;0)</x:f>
        <x:v>1</x:v>
      </x:c>
    </x:row>
    <x:row r="191">
      <x:c r="A191" s="111" t="n">
        <x:f>'净值底稿'!A149</x:f>
        <x:v>44053</x:v>
      </x:c>
      <x:c r="B191" s="113" t="n">
        <x:f>'净值底稿'!F149</x:f>
        <x:v>1.4530260368205299</x:v>
      </x:c>
      <x:c r="C191" s="113" t="n">
        <x:f>'净值底稿'!O149</x:f>
        <x:v>1.3295157680278762</x:v>
      </x:c>
      <x:c r="D191" s="113" t="n">
        <x:f>'净值底稿'!P149</x:f>
        <x:v>1.425</x:v>
      </x:c>
      <x:c r="E191" s="113" t="n">
        <x:f>'净值底稿'!Q149</x:f>
        <x:v>1.613</x:v>
      </x:c>
      <x:c r="F191" s="114" t="n">
        <x:f>IFERROR(B191/B190-1,0)</x:f>
        <x:v>-0.008714345952884561</x:v>
      </x:c>
      <x:c r="G191" s="114" t="n">
        <x:f>IFERROR(C191/C190-1,0)</x:f>
        <x:v>0.004045541512373685</x:v>
      </x:c>
      <x:c r="H191" s="114" t="n">
        <x:f>IFERROR(D191/D190-1,0)</x:f>
        <x:v>0.0009131137177775805</x:v>
      </x:c>
      <x:c r="I191" s="114" t="n">
        <x:f>IFERROR(E191/E190-1,0)</x:f>
        <x:v>-0.008970262963873155</x:v>
      </x:c>
      <x:c r="J191" s="115" t="n">
        <x:f>Z190*(1+F191)</x:f>
        <x:v>0.10506644718190285</x:v>
      </x:c>
      <x:c r="K191" s="115" t="n">
        <x:f>AA190*(1+G191)</x:f>
        <x:v>0.11337871389089967</x:v>
      </x:c>
      <x:c r="L191" s="115" t="n">
        <x:f>AB190*(1+H191)</x:f>
        <x:v>0.8135264095797549</x:v>
      </x:c>
      <x:c r="M191" s="115" t="n">
        <x:f>AC190*(1+I191)</x:f>
        <x:v>0.06880195281463626</x:v>
      </x:c>
      <x:c r="N191" s="115" t="n">
        <x:f>SUM(J191:M191)</x:f>
        <x:v>1.1007735234671936</x:v>
      </x:c>
      <x:c r="O191" s="116" t="n">
        <x:f>IFERROR((J191+K191)/N191,0)</x:f>
        <x:v>0.19844696153732738</x:v>
      </x:c>
      <x:c r="P191" s="50" t="b">
        <x:f>AND(MONTH(A191)=12,OR(A192="",YEAR(A191)&lt;&gt;YEAR(A192)))</x:f>
        <x:v>0</x:v>
      </x:c>
      <x:c r="Q191" s="50" t="b">
        <x:f>AND(MOD(MONTH(A191),3)=0,OR(A192="",MONTH(A191)&lt;&gt;MONTH(A192)))</x:f>
        <x:v>0</x:v>
      </x:c>
      <x:c r="R191" s="50" t="b">
        <x:f>OR(O191&gt;$E$7,O191&lt;$E$6)</x:f>
        <x:v>0</x:v>
      </x:c>
      <x:c r="S191" s="50" t="b">
        <x:f>AND(OR(P191,Q191,R191),A191-AH190&gt;$E$8)</x:f>
        <x:v>0</x:v>
      </x:c>
      <x:c r="T191" s="50" t="str">
        <x:f>IF(NOT(OR(P191,Q191,R191)),"不调",IF(NOT(S191),"间隔规则跳过",IF(P191,"年末+季度",IF(AND(Q191,R191),"季度+动态",IF(Q191,"季度","动态")))))</x:f>
        <x:v>不调</x:v>
      </x:c>
      <x:c r="U191" s="115" t="n">
        <x:f>IF(OR(T191="年末+季度",T191="季度+动态"),N191*$E$5/2,IF(T191="季度",(J191+K191)/2,IF(T191="动态",N191*$E$5*IF(J191+K191=0,0.5,J191/(J191+K191)),J191)))</x:f>
        <x:v>0.10506644718190285</x:v>
      </x:c>
      <x:c r="V191" s="115" t="n">
        <x:f>IF(OR(T191="年末+季度",T191="季度+动态"),N191*$E$5/2,IF(T191="季度",(J191+K191)/2,IF(T191="动态",N191*$E$5*IF(J191+K191=0,0.5,K191/(J191+K191)),K191)))</x:f>
        <x:v>0.11337871389089967</x:v>
      </x:c>
      <x:c r="W191" s="115" t="n">
        <x:f>IF(OR(T191="年末+季度",T191="季度+动态",T191="动态"),N191*(1-$E$5)*IF(L191+M191=0,$B$7/($B$7+$B$8),L191/(L191+M191)),L191)</x:f>
        <x:v>0.8135264095797549</x:v>
      </x:c>
      <x:c r="X191" s="115" t="n">
        <x:f>IF(OR(T191="年末+季度",T191="季度+动态",T191="动态"),N191*(1-$E$5)*IF(L191+M191=0,$B$8/($B$7+$B$8),M191/(L191+M191)),M191)</x:f>
        <x:v>0.06880195281463626</x:v>
      </x:c>
      <x:c r="Y191" s="115" t="n">
        <x:f>POWER(1-$H$5,(A191-A190)/$H$8)</x:f>
        <x:v>0.9999588018747739</x:v>
      </x:c>
      <x:c r="Z191" s="115" t="n">
        <x:f>U191*Y191</x:f>
        <x:v>0.1050621186412548</x:v>
      </x:c>
      <x:c r="AA191" s="115" t="n">
        <x:f>V191*Y191</x:f>
        <x:v>0.11337404290044682</x:v>
      </x:c>
      <x:c r="AB191" s="115" t="n">
        <x:f>W191*Y191</x:f>
        <x:v>0.8134928938168583</x:v>
      </x:c>
      <x:c r="AC191" s="115" t="n">
        <x:f>X191*Y191</x:f>
        <x:v>0.0687991183031684</x:v>
      </x:c>
      <x:c r="AD191" s="115" t="n">
        <x:f>SUM(Z191:AC191)</x:f>
        <x:v>1.1007281736617283</x:v>
      </x:c>
      <x:c r="AE191" s="115" t="n">
        <x:f>MAX(AE190,AD191)</x:f>
        <x:v>1.1050781187031036</x:v>
      </x:c>
      <x:c r="AF191" s="114" t="n">
        <x:f>AD191/AE191-1</x:f>
        <x:v>-0.003936323566410271</x:v>
      </x:c>
      <x:c r="AG191" s="114" t="n">
        <x:f>AD191/AD190-1</x:f>
        <x:v>-0.0003566795747443896</x:v>
      </x:c>
      <x:c r="AH191" s="111" t="n">
        <x:f>IF(OR(T191="年末+季度",T191="季度+动态",T191="季度",T191="动态"),A191,AH190)</x:f>
        <x:v>44021</x:v>
      </x:c>
      <x:c r="AI191" s="117" t="n">
        <x:f>YEAR(A191)</x:f>
        <x:v>2020</x:v>
      </x:c>
      <x:c r="AJ191" s="117" t="n">
        <x:f>MONTH(A191)</x:f>
        <x:v>8</x:v>
      </x:c>
      <x:c r="AK191" s="50" t="n">
        <x:f>IF(MONTH(A191)&lt;&gt;MONTH(A192),1,0)</x:f>
        <x:v>0</x:v>
      </x:c>
      <x:c r="AL191" s="115" t="n">
        <x:f>IF(AK190,AD190,AL190)</x:f>
        <x:v>1.0983241589927013</x:v>
      </x:c>
      <x:c r="AM191" s="116" t="str">
        <x:f>IF(AK191,AD191/AL191-1,"")</x:f>
      </x:c>
      <x:c r="AN191" s="115" t="n">
        <x:f>IF(AI191&lt;&gt;AI190,AD191,MAX(AN190,AD191))</x:f>
        <x:v>1.1050781187031036</x:v>
      </x:c>
      <x:c r="AO191" s="116" t="n">
        <x:f>AD191/AN191-1</x:f>
        <x:v>-0.003936323566410271</x:v>
      </x:c>
      <x:c r="AP191" s="112" t="n">
        <x:f>IFERROR(SUM(Z191:AC191)/AD191,0)</x:f>
        <x:v>1</x:v>
      </x:c>
      <x:c r="AQ191" s="50" t="b">
        <x:f>AND(B191&gt;0,C191&gt;0,D191&gt;0,E191&gt;0)</x:f>
        <x:v>1</x:v>
      </x:c>
    </x:row>
    <x:row r="192">
      <x:c r="A192" s="111" t="n">
        <x:f>'净值底稿'!A150</x:f>
        <x:v>44054</x:v>
      </x:c>
      <x:c r="B192" s="113" t="n">
        <x:f>'净值底稿'!F150</x:f>
        <x:v>1.4259877430380876</x:v>
      </x:c>
      <x:c r="C192" s="113" t="n">
        <x:f>'净值底稿'!O150</x:f>
        <x:v>1.3065349334825713</x:v>
      </x:c>
      <x:c r="D192" s="113" t="n">
        <x:f>'净值底稿'!P150</x:f>
        <x:v>1.4256</x:v>
      </x:c>
      <x:c r="E192" s="113" t="n">
        <x:f>'净值底稿'!Q150</x:f>
        <x:v>1.5816</x:v>
      </x:c>
      <x:c r="F192" s="114" t="n">
        <x:f>IFERROR(B192/B191-1,0)</x:f>
        <x:v>-0.01860826516337355</x:v>
      </x:c>
      <x:c r="G192" s="114" t="n">
        <x:f>IFERROR(C192/C191-1,0)</x:f>
        <x:v>-0.01728511620391926</x:v>
      </x:c>
      <x:c r="H192" s="114" t="n">
        <x:f>IFERROR(D192/D191-1,0)</x:f>
        <x:v>0.0004210526315788776</x:v>
      </x:c>
      <x:c r="I192" s="114" t="n">
        <x:f>IFERROR(E192/E191-1,0)</x:f>
        <x:v>-0.019466831990080702</x:v>
      </x:c>
      <x:c r="J192" s="115" t="n">
        <x:f>Z191*(1+F192)</x:f>
        <x:v>0.10310709487895252</x:v>
      </x:c>
      <x:c r="K192" s="115" t="n">
        <x:f>AA191*(1+G192)</x:f>
        <x:v>0.11141435939440447</x:v>
      </x:c>
      <x:c r="L192" s="115" t="n">
        <x:f>AB191*(1+H192)</x:f>
        <x:v>0.8138354171405706</x:v>
      </x:c>
      <x:c r="M192" s="115" t="n">
        <x:f>AC191*(1+I192)</x:f>
        <x:v>0.06745981742609493</x:v>
      </x:c>
      <x:c r="N192" s="115" t="n">
        <x:f>SUM(J192:M192)</x:f>
        <x:v>1.0958166888400227</x:v>
      </x:c>
      <x:c r="O192" s="116" t="n">
        <x:f>IFERROR((J192+K192)/N192,0)</x:f>
        <x:v>0.1957639963490963</x:v>
      </x:c>
      <x:c r="P192" s="50" t="b">
        <x:f>AND(MONTH(A192)=12,OR(A193="",YEAR(A192)&lt;&gt;YEAR(A193)))</x:f>
        <x:v>0</x:v>
      </x:c>
      <x:c r="Q192" s="50" t="b">
        <x:f>AND(MOD(MONTH(A192),3)=0,OR(A193="",MONTH(A192)&lt;&gt;MONTH(A193)))</x:f>
        <x:v>0</x:v>
      </x:c>
      <x:c r="R192" s="50" t="b">
        <x:f>OR(O192&gt;$E$7,O192&lt;$E$6)</x:f>
        <x:v>0</x:v>
      </x:c>
      <x:c r="S192" s="50" t="b">
        <x:f>AND(OR(P192,Q192,R192),A192-AH191&gt;$E$8)</x:f>
        <x:v>0</x:v>
      </x:c>
      <x:c r="T192" s="50" t="str">
        <x:f>IF(NOT(OR(P192,Q192,R192)),"不调",IF(NOT(S192),"间隔规则跳过",IF(P192,"年末+季度",IF(AND(Q192,R192),"季度+动态",IF(Q192,"季度","动态")))))</x:f>
        <x:v>不调</x:v>
      </x:c>
      <x:c r="U192" s="115" t="n">
        <x:f>IF(OR(T192="年末+季度",T192="季度+动态"),N192*$E$5/2,IF(T192="季度",(J192+K192)/2,IF(T192="动态",N192*$E$5*IF(J192+K192=0,0.5,J192/(J192+K192)),J192)))</x:f>
        <x:v>0.10310709487895252</x:v>
      </x:c>
      <x:c r="V192" s="115" t="n">
        <x:f>IF(OR(T192="年末+季度",T192="季度+动态"),N192*$E$5/2,IF(T192="季度",(J192+K192)/2,IF(T192="动态",N192*$E$5*IF(J192+K192=0,0.5,K192/(J192+K192)),K192)))</x:f>
        <x:v>0.11141435939440447</x:v>
      </x:c>
      <x:c r="W192" s="115" t="n">
        <x:f>IF(OR(T192="年末+季度",T192="季度+动态",T192="动态"),N192*(1-$E$5)*IF(L192+M192=0,$B$7/($B$7+$B$8),L192/(L192+M192)),L192)</x:f>
        <x:v>0.8138354171405706</x:v>
      </x:c>
      <x:c r="X192" s="115" t="n">
        <x:f>IF(OR(T192="年末+季度",T192="季度+动态",T192="动态"),N192*(1-$E$5)*IF(L192+M192=0,$B$8/($B$7+$B$8),M192/(L192+M192)),M192)</x:f>
        <x:v>0.06745981742609493</x:v>
      </x:c>
      <x:c r="Y192" s="115" t="n">
        <x:f>POWER(1-$H$5,(A192-A191)/$H$8)</x:f>
        <x:v>0.9999862671029998</x:v>
      </x:c>
      <x:c r="Z192" s="115" t="n">
        <x:f>U192*Y192</x:f>
        <x:v>0.10310567891983854</x:v>
      </x:c>
      <x:c r="AA192" s="115" t="n">
        <x:f>V192*Y192</x:f>
        <x:v>0.11141282935248256</x:v>
      </x:c>
      <x:c r="AB192" s="115" t="n">
        <x:f>W192*Y192</x:f>
        <x:v>0.8138242408226118</x:v>
      </x:c>
      <x:c r="AC192" s="115" t="n">
        <x:f>X192*Y192</x:f>
        <x:v>0.06745889100737056</x:v>
      </x:c>
      <x:c r="AD192" s="115" t="n">
        <x:f>SUM(Z192:AC192)</x:f>
        <x:v>1.0958016401023036</x:v>
      </x:c>
      <x:c r="AE192" s="115" t="n">
        <x:f>MAX(AE191,AD192)</x:f>
        <x:v>1.1050781187031036</x:v>
      </x:c>
      <x:c r="AF192" s="114" t="n">
        <x:f>AD192/AE192-1</x:f>
        <x:v>-0.0083944098103097</x:v>
      </x:c>
      <x:c r="AG192" s="114" t="n">
        <x:f>AD192/AD191-1</x:f>
        <x:v>-0.004475704063280017</x:v>
      </x:c>
      <x:c r="AH192" s="111" t="n">
        <x:f>IF(OR(T192="年末+季度",T192="季度+动态",T192="季度",T192="动态"),A192,AH191)</x:f>
        <x:v>44021</x:v>
      </x:c>
      <x:c r="AI192" s="117" t="n">
        <x:f>YEAR(A192)</x:f>
        <x:v>2020</x:v>
      </x:c>
      <x:c r="AJ192" s="117" t="n">
        <x:f>MONTH(A192)</x:f>
        <x:v>8</x:v>
      </x:c>
      <x:c r="AK192" s="50" t="n">
        <x:f>IF(MONTH(A192)&lt;&gt;MONTH(A193),1,0)</x:f>
        <x:v>0</x:v>
      </x:c>
      <x:c r="AL192" s="115" t="n">
        <x:f>IF(AK191,AD191,AL191)</x:f>
        <x:v>1.0983241589927013</x:v>
      </x:c>
      <x:c r="AM192" s="116" t="str">
        <x:f>IF(AK192,AD192/AL192-1,"")</x:f>
      </x:c>
      <x:c r="AN192" s="115" t="n">
        <x:f>IF(AI192&lt;&gt;AI191,AD192,MAX(AN191,AD192))</x:f>
        <x:v>1.1050781187031036</x:v>
      </x:c>
      <x:c r="AO192" s="116" t="n">
        <x:f>AD192/AN192-1</x:f>
        <x:v>-0.0083944098103097</x:v>
      </x:c>
      <x:c r="AP192" s="112" t="n">
        <x:f>IFERROR(SUM(Z192:AC192)/AD192,0)</x:f>
        <x:v>1</x:v>
      </x:c>
      <x:c r="AQ192" s="50" t="b">
        <x:f>AND(B192&gt;0,C192&gt;0,D192&gt;0,E192&gt;0)</x:f>
        <x:v>1</x:v>
      </x:c>
    </x:row>
    <x:row r="193">
      <x:c r="A193" s="111" t="n">
        <x:f>'净值底稿'!A151</x:f>
        <x:v>44055</x:v>
      </x:c>
      <x:c r="B193" s="113" t="n">
        <x:f>'净值底稿'!F151</x:f>
        <x:v>1.416277879231695</x:v>
      </x:c>
      <x:c r="C193" s="113" t="n">
        <x:f>'净值底稿'!O151</x:f>
        <x:v>1.292710016094335</x:v>
      </x:c>
      <x:c r="D193" s="113" t="n">
        <x:f>'净值底稿'!P151</x:f>
        <x:v>1.4257</x:v>
      </x:c>
      <x:c r="E193" s="113" t="n">
        <x:f>'净值底稿'!Q151</x:f>
        <x:v>1.486</x:v>
      </x:c>
      <x:c r="F193" s="114" t="n">
        <x:f>IFERROR(B193/B192-1,0)</x:f>
        <x:v>-0.006809219682145096</x:v>
      </x:c>
      <x:c r="G193" s="114" t="n">
        <x:f>IFERROR(C193/C192-1,0)</x:f>
        <x:v>-0.010581360692274777</x:v>
      </x:c>
      <x:c r="H193" s="114" t="n">
        <x:f>IFERROR(D193/D192-1,0)</x:f>
        <x:v>0.00007014590347931282</x:v>
      </x:c>
      <x:c r="I193" s="114" t="n">
        <x:f>IFERROR(E193/E192-1,0)</x:f>
        <x:v>-0.06044511886697013</x:v>
      </x:c>
      <x:c r="J193" s="115" t="n">
        <x:f>Z192*(1+F193)</x:f>
        <x:v>0.10240360970159665</x:v>
      </x:c>
      <x:c r="K193" s="115" t="n">
        <x:f>AA192*(1+G193)</x:f>
        <x:v>0.11023393001935708</x:v>
      </x:c>
      <x:c r="L193" s="115" t="n">
        <x:f>AB192*(1+H193)</x:f>
        <x:v>0.8138813272592577</x:v>
      </x:c>
      <x:c r="M193" s="115" t="n">
        <x:f>AC192*(1+I193)</x:f>
        <x:v>0.06338133032179606</x:v>
      </x:c>
      <x:c r="N193" s="115" t="n">
        <x:f>SUM(J193:M193)</x:f>
        <x:v>1.0899001973020075</x:v>
      </x:c>
      <x:c r="O193" s="116" t="n">
        <x:f>IFERROR((J193+K193)/N193,0)</x:f>
        <x:v>0.19509817527084328</x:v>
      </x:c>
      <x:c r="P193" s="50" t="b">
        <x:f>AND(MONTH(A193)=12,OR(A194="",YEAR(A193)&lt;&gt;YEAR(A194)))</x:f>
        <x:v>0</x:v>
      </x:c>
      <x:c r="Q193" s="50" t="b">
        <x:f>AND(MOD(MONTH(A193),3)=0,OR(A194="",MONTH(A193)&lt;&gt;MONTH(A194)))</x:f>
        <x:v>0</x:v>
      </x:c>
      <x:c r="R193" s="50" t="b">
        <x:f>OR(O193&gt;$E$7,O193&lt;$E$6)</x:f>
        <x:v>0</x:v>
      </x:c>
      <x:c r="S193" s="50" t="b">
        <x:f>AND(OR(P193,Q193,R193),A193-AH192&gt;$E$8)</x:f>
        <x:v>0</x:v>
      </x:c>
      <x:c r="T193" s="50" t="str">
        <x:f>IF(NOT(OR(P193,Q193,R193)),"不调",IF(NOT(S193),"间隔规则跳过",IF(P193,"年末+季度",IF(AND(Q193,R193),"季度+动态",IF(Q193,"季度","动态")))))</x:f>
        <x:v>不调</x:v>
      </x:c>
      <x:c r="U193" s="115" t="n">
        <x:f>IF(OR(T193="年末+季度",T193="季度+动态"),N193*$E$5/2,IF(T193="季度",(J193+K193)/2,IF(T193="动态",N193*$E$5*IF(J193+K193=0,0.5,J193/(J193+K193)),J193)))</x:f>
        <x:v>0.10240360970159665</x:v>
      </x:c>
      <x:c r="V193" s="115" t="n">
        <x:f>IF(OR(T193="年末+季度",T193="季度+动态"),N193*$E$5/2,IF(T193="季度",(J193+K193)/2,IF(T193="动态",N193*$E$5*IF(J193+K193=0,0.5,K193/(J193+K193)),K193)))</x:f>
        <x:v>0.11023393001935708</x:v>
      </x:c>
      <x:c r="W193" s="115" t="n">
        <x:f>IF(OR(T193="年末+季度",T193="季度+动态",T193="动态"),N193*(1-$E$5)*IF(L193+M193=0,$B$7/($B$7+$B$8),L193/(L193+M193)),L193)</x:f>
        <x:v>0.8138813272592577</x:v>
      </x:c>
      <x:c r="X193" s="115" t="n">
        <x:f>IF(OR(T193="年末+季度",T193="季度+动态",T193="动态"),N193*(1-$E$5)*IF(L193+M193=0,$B$8/($B$7+$B$8),M193/(L193+M193)),M193)</x:f>
        <x:v>0.06338133032179606</x:v>
      </x:c>
      <x:c r="Y193" s="115" t="n">
        <x:f>POWER(1-$H$5,(A193-A192)/$H$8)</x:f>
        <x:v>0.9999862671029998</x:v>
      </x:c>
      <x:c r="Z193" s="115" t="n">
        <x:f>U193*Y193</x:f>
        <x:v>0.10240220340337217</x:v>
      </x:c>
      <x:c r="AA193" s="115" t="n">
        <x:f>V193*Y193</x:f>
        <x:v>0.11023241618815019</x:v>
      </x:c>
      <x:c r="AB193" s="115" t="n">
        <x:f>W193*Y193</x:f>
        <x:v>0.81387015031082</x:v>
      </x:c>
      <x:c r="AC193" s="115" t="n">
        <x:f>X193*Y193</x:f>
        <x:v>0.06338045991251501</x:v>
      </x:c>
      <x:c r="AD193" s="115" t="n">
        <x:f>SUM(Z193:AC193)</x:f>
        <x:v>1.0898852298148574</x:v>
      </x:c>
      <x:c r="AE193" s="115" t="n">
        <x:f>MAX(AE192,AD193)</x:f>
        <x:v>1.1050781187031036</x:v>
      </x:c>
      <x:c r="AF193" s="114" t="n">
        <x:f>AD193/AE193-1</x:f>
        <x:v>-0.013748248771839111</x:v>
      </x:c>
      <x:c r="AG193" s="114" t="n">
        <x:f>AD193/AD192-1</x:f>
        <x:v>-0.005399161737788538</x:v>
      </x:c>
      <x:c r="AH193" s="111" t="n">
        <x:f>IF(OR(T193="年末+季度",T193="季度+动态",T193="季度",T193="动态"),A193,AH192)</x:f>
        <x:v>44021</x:v>
      </x:c>
      <x:c r="AI193" s="117" t="n">
        <x:f>YEAR(A193)</x:f>
        <x:v>2020</x:v>
      </x:c>
      <x:c r="AJ193" s="117" t="n">
        <x:f>MONTH(A193)</x:f>
        <x:v>8</x:v>
      </x:c>
      <x:c r="AK193" s="50" t="n">
        <x:f>IF(MONTH(A193)&lt;&gt;MONTH(A194),1,0)</x:f>
        <x:v>0</x:v>
      </x:c>
      <x:c r="AL193" s="115" t="n">
        <x:f>IF(AK192,AD192,AL192)</x:f>
        <x:v>1.0983241589927013</x:v>
      </x:c>
      <x:c r="AM193" s="116" t="str">
        <x:f>IF(AK193,AD193/AL193-1,"")</x:f>
      </x:c>
      <x:c r="AN193" s="115" t="n">
        <x:f>IF(AI193&lt;&gt;AI192,AD193,MAX(AN192,AD193))</x:f>
        <x:v>1.1050781187031036</x:v>
      </x:c>
      <x:c r="AO193" s="116" t="n">
        <x:f>AD193/AN193-1</x:f>
        <x:v>-0.013748248771839111</x:v>
      </x:c>
      <x:c r="AP193" s="112" t="n">
        <x:f>IFERROR(SUM(Z193:AC193)/AD193,0)</x:f>
        <x:v>1</x:v>
      </x:c>
      <x:c r="AQ193" s="50" t="b">
        <x:f>AND(B193&gt;0,C193&gt;0,D193&gt;0,E193&gt;0)</x:f>
        <x:v>1</x:v>
      </x:c>
    </x:row>
    <x:row r="194">
      <x:c r="A194" s="111" t="n">
        <x:f>'净值底稿'!A152</x:f>
        <x:v>44056</x:v>
      </x:c>
      <x:c r="B194" s="113" t="n">
        <x:f>'净值底稿'!F152</x:f>
        <x:v>1.4097951547244674</x:v>
      </x:c>
      <x:c r="C194" s="113" t="n">
        <x:f>'净值底稿'!O152</x:f>
        <x:v>1.29654066454075</x:v>
      </x:c>
      <x:c r="D194" s="113" t="n">
        <x:f>'净值底稿'!P152</x:f>
        <x:v>1.4264</x:v>
      </x:c>
      <x:c r="E194" s="113" t="n">
        <x:f>'净值底稿'!Q152</x:f>
        <x:v>1.5057</x:v>
      </x:c>
      <x:c r="F194" s="114" t="n">
        <x:f>IFERROR(B194/B193-1,0)</x:f>
        <x:v>-0.0045772970137359925</x:v>
      </x:c>
      <x:c r="G194" s="114" t="n">
        <x:f>IFERROR(C194/C193-1,0)</x:f>
        <x:v>0.002963269719212569</x:v>
      </x:c>
      <x:c r="H194" s="114" t="n">
        <x:f>IFERROR(D194/D193-1,0)</x:f>
        <x:v>0.0004909868836360243</x:v>
      </x:c>
      <x:c r="I194" s="114" t="n">
        <x:f>IFERROR(E194/E193-1,0)</x:f>
        <x:v>0.013257065948856006</x:v>
      </x:c>
      <x:c r="J194" s="115" t="n">
        <x:f>Z193*(1+F194)</x:f>
        <x:v>0.10193347810353393</x:v>
      </x:c>
      <x:c r="K194" s="115" t="n">
        <x:f>AA193*(1+G194)</x:f>
        <x:v>0.11055906456911617</x:v>
      </x:c>
      <x:c r="L194" s="115" t="n">
        <x:f>AB193*(1+H194)</x:f>
        <x:v>0.8142697498796055</x:v>
      </x:c>
      <x:c r="M194" s="115" t="n">
        <x:f>AC193*(1+I194)</x:f>
        <x:v>0.06422069884944405</x:v>
      </x:c>
      <x:c r="N194" s="115" t="n">
        <x:f>SUM(J194:M194)</x:f>
        <x:v>1.0909829914016997</x:v>
      </x:c>
      <x:c r="O194" s="116" t="n">
        <x:f>IFERROR((J194+K194)/N194,0)</x:f>
        <x:v>0.19477163654003327</x:v>
      </x:c>
      <x:c r="P194" s="50" t="b">
        <x:f>AND(MONTH(A194)=12,OR(A195="",YEAR(A194)&lt;&gt;YEAR(A195)))</x:f>
        <x:v>0</x:v>
      </x:c>
      <x:c r="Q194" s="50" t="b">
        <x:f>AND(MOD(MONTH(A194),3)=0,OR(A195="",MONTH(A194)&lt;&gt;MONTH(A195)))</x:f>
        <x:v>0</x:v>
      </x:c>
      <x:c r="R194" s="50" t="b">
        <x:f>OR(O194&gt;$E$7,O194&lt;$E$6)</x:f>
        <x:v>0</x:v>
      </x:c>
      <x:c r="S194" s="50" t="b">
        <x:f>AND(OR(P194,Q194,R194),A194-AH193&gt;$E$8)</x:f>
        <x:v>0</x:v>
      </x:c>
      <x:c r="T194" s="50" t="str">
        <x:f>IF(NOT(OR(P194,Q194,R194)),"不调",IF(NOT(S194),"间隔规则跳过",IF(P194,"年末+季度",IF(AND(Q194,R194),"季度+动态",IF(Q194,"季度","动态")))))</x:f>
        <x:v>不调</x:v>
      </x:c>
      <x:c r="U194" s="115" t="n">
        <x:f>IF(OR(T194="年末+季度",T194="季度+动态"),N194*$E$5/2,IF(T194="季度",(J194+K194)/2,IF(T194="动态",N194*$E$5*IF(J194+K194=0,0.5,J194/(J194+K194)),J194)))</x:f>
        <x:v>0.10193347810353393</x:v>
      </x:c>
      <x:c r="V194" s="115" t="n">
        <x:f>IF(OR(T194="年末+季度",T194="季度+动态"),N194*$E$5/2,IF(T194="季度",(J194+K194)/2,IF(T194="动态",N194*$E$5*IF(J194+K194=0,0.5,K194/(J194+K194)),K194)))</x:f>
        <x:v>0.11055906456911617</x:v>
      </x:c>
      <x:c r="W194" s="115" t="n">
        <x:f>IF(OR(T194="年末+季度",T194="季度+动态",T194="动态"),N194*(1-$E$5)*IF(L194+M194=0,$B$7/($B$7+$B$8),L194/(L194+M194)),L194)</x:f>
        <x:v>0.8142697498796055</x:v>
      </x:c>
      <x:c r="X194" s="115" t="n">
        <x:f>IF(OR(T194="年末+季度",T194="季度+动态",T194="动态"),N194*(1-$E$5)*IF(L194+M194=0,$B$8/($B$7+$B$8),M194/(L194+M194)),M194)</x:f>
        <x:v>0.06422069884944405</x:v>
      </x:c>
      <x:c r="Y194" s="115" t="n">
        <x:f>POWER(1-$H$5,(A194-A193)/$H$8)</x:f>
        <x:v>0.9999862671029998</x:v>
      </x:c>
      <x:c r="Z194" s="115" t="n">
        <x:f>U194*Y194</x:f>
        <x:v>0.10193207826157825</x:v>
      </x:c>
      <x:c r="AA194" s="115" t="n">
        <x:f>V194*Y194</x:f>
        <x:v>0.11055754627287</x:v>
      </x:c>
      <x:c r="AB194" s="115" t="n">
        <x:f>W194*Y194</x:f>
        <x:v>0.814258567597</x:v>
      </x:c>
      <x:c r="AC194" s="115" t="n">
        <x:f>X194*Y194</x:f>
        <x:v>0.06421981691320147</x:v>
      </x:c>
      <x:c r="AD194" s="115" t="n">
        <x:f>SUM(Z194:AC194)</x:f>
        <x:v>1.0909680090446499</x:v>
      </x:c>
      <x:c r="AE194" s="115" t="n">
        <x:f>MAX(AE193,AD194)</x:f>
        <x:v>1.1050781187031036</x:v>
      </x:c>
      <x:c r="AF194" s="114" t="n">
        <x:f>AD194/AE194-1</x:f>
        <x:v>-0.012768427335266619</x:v>
      </x:c>
      <x:c r="AG194" s="114" t="n">
        <x:f>AD194/AD193-1</x:f>
        <x:v>0.0009934800474142857</x:v>
      </x:c>
      <x:c r="AH194" s="111" t="n">
        <x:f>IF(OR(T194="年末+季度",T194="季度+动态",T194="季度",T194="动态"),A194,AH193)</x:f>
        <x:v>44021</x:v>
      </x:c>
      <x:c r="AI194" s="117" t="n">
        <x:f>YEAR(A194)</x:f>
        <x:v>2020</x:v>
      </x:c>
      <x:c r="AJ194" s="117" t="n">
        <x:f>MONTH(A194)</x:f>
        <x:v>8</x:v>
      </x:c>
      <x:c r="AK194" s="50" t="n">
        <x:f>IF(MONTH(A194)&lt;&gt;MONTH(A195),1,0)</x:f>
        <x:v>0</x:v>
      </x:c>
      <x:c r="AL194" s="115" t="n">
        <x:f>IF(AK193,AD193,AL193)</x:f>
        <x:v>1.0983241589927013</x:v>
      </x:c>
      <x:c r="AM194" s="116" t="str">
        <x:f>IF(AK194,AD194/AL194-1,"")</x:f>
      </x:c>
      <x:c r="AN194" s="115" t="n">
        <x:f>IF(AI194&lt;&gt;AI193,AD194,MAX(AN193,AD194))</x:f>
        <x:v>1.1050781187031036</x:v>
      </x:c>
      <x:c r="AO194" s="116" t="n">
        <x:f>AD194/AN194-1</x:f>
        <x:v>-0.012768427335266619</x:v>
      </x:c>
      <x:c r="AP194" s="112" t="n">
        <x:f>IFERROR(SUM(Z194:AC194)/AD194,0)</x:f>
        <x:v>1</x:v>
      </x:c>
      <x:c r="AQ194" s="50" t="b">
        <x:f>AND(B194&gt;0,C194&gt;0,D194&gt;0,E194&gt;0)</x:f>
        <x:v>1</x:v>
      </x:c>
    </x:row>
    <x:row r="195">
      <x:c r="A195" s="111" t="n">
        <x:f>'净值底稿'!A153</x:f>
        <x:v>44057</x:v>
      </x:c>
      <x:c r="B195" s="113" t="n">
        <x:f>'净值底稿'!F153</x:f>
        <x:v>1.4323083270558326</x:v>
      </x:c>
      <x:c r="C195" s="113" t="n">
        <x:f>'净值底稿'!O153</x:f>
        <x:v>1.3100851829145639</x:v>
      </x:c>
      <x:c r="D195" s="113" t="n">
        <x:f>'净值底稿'!P153</x:f>
        <x:v>1.4274</x:v>
      </x:c>
      <x:c r="E195" s="113" t="n">
        <x:f>'净值底稿'!Q153</x:f>
        <x:v>1.5194</x:v>
      </x:c>
      <x:c r="F195" s="114" t="n">
        <x:f>IFERROR(B195/B194-1,0)</x:f>
        <x:v>0.01596910888501757</x:v>
      </x:c>
      <x:c r="G195" s="114" t="n">
        <x:f>IFERROR(C195/C194-1,0)</x:f>
        <x:v>0.010446659132447245</x:v>
      </x:c>
      <x:c r="H195" s="114" t="n">
        <x:f>IFERROR(D195/D194-1,0)</x:f>
        <x:v>0.0007010656197421472</x:v>
      </x:c>
      <x:c r="I195" s="114" t="n">
        <x:f>IFERROR(E195/E194-1,0)</x:f>
        <x:v>0.00909875805273308</x:v>
      </x:c>
      <x:c r="J195" s="115" t="n">
        <x:f>Z194*(1+F195)</x:f>
        <x:v>0.10355984271821353</x:v>
      </x:c>
      <x:c r="K195" s="115" t="n">
        <x:f>AA194*(1+G195)</x:f>
        <x:v>0.11171250327330243</x:v>
      </x:c>
      <x:c r="L195" s="115" t="n">
        <x:f>AB194*(1+H195)</x:f>
        <x:v>0.8148294162843227</x:v>
      </x:c>
      <x:c r="M195" s="115" t="n">
        <x:f>AC194*(1+I195)</x:f>
        <x:v>0.0648041374894855</x:v>
      </x:c>
      <x:c r="N195" s="115" t="n">
        <x:f>SUM(J195:M195)</x:f>
        <x:v>1.094905899765324</x:v>
      </x:c>
      <x:c r="O195" s="116" t="n">
        <x:f>IFERROR((J195+K195)/N195,0)</x:f>
        <x:v>0.19661264592478334</x:v>
      </x:c>
      <x:c r="P195" s="50" t="b">
        <x:f>AND(MONTH(A195)=12,OR(A196="",YEAR(A195)&lt;&gt;YEAR(A196)))</x:f>
        <x:v>0</x:v>
      </x:c>
      <x:c r="Q195" s="50" t="b">
        <x:f>AND(MOD(MONTH(A195),3)=0,OR(A196="",MONTH(A195)&lt;&gt;MONTH(A196)))</x:f>
        <x:v>0</x:v>
      </x:c>
      <x:c r="R195" s="50" t="b">
        <x:f>OR(O195&gt;$E$7,O195&lt;$E$6)</x:f>
        <x:v>0</x:v>
      </x:c>
      <x:c r="S195" s="50" t="b">
        <x:f>AND(OR(P195,Q195,R195),A195-AH194&gt;$E$8)</x:f>
        <x:v>0</x:v>
      </x:c>
      <x:c r="T195" s="50" t="str">
        <x:f>IF(NOT(OR(P195,Q195,R195)),"不调",IF(NOT(S195),"间隔规则跳过",IF(P195,"年末+季度",IF(AND(Q195,R195),"季度+动态",IF(Q195,"季度","动态")))))</x:f>
        <x:v>不调</x:v>
      </x:c>
      <x:c r="U195" s="115" t="n">
        <x:f>IF(OR(T195="年末+季度",T195="季度+动态"),N195*$E$5/2,IF(T195="季度",(J195+K195)/2,IF(T195="动态",N195*$E$5*IF(J195+K195=0,0.5,J195/(J195+K195)),J195)))</x:f>
        <x:v>0.10355984271821353</x:v>
      </x:c>
      <x:c r="V195" s="115" t="n">
        <x:f>IF(OR(T195="年末+季度",T195="季度+动态"),N195*$E$5/2,IF(T195="季度",(J195+K195)/2,IF(T195="动态",N195*$E$5*IF(J195+K195=0,0.5,K195/(J195+K195)),K195)))</x:f>
        <x:v>0.11171250327330243</x:v>
      </x:c>
      <x:c r="W195" s="115" t="n">
        <x:f>IF(OR(T195="年末+季度",T195="季度+动态",T195="动态"),N195*(1-$E$5)*IF(L195+M195=0,$B$7/($B$7+$B$8),L195/(L195+M195)),L195)</x:f>
        <x:v>0.8148294162843227</x:v>
      </x:c>
      <x:c r="X195" s="115" t="n">
        <x:f>IF(OR(T195="年末+季度",T195="季度+动态",T195="动态"),N195*(1-$E$5)*IF(L195+M195=0,$B$8/($B$7+$B$8),M195/(L195+M195)),M195)</x:f>
        <x:v>0.0648041374894855</x:v>
      </x:c>
      <x:c r="Y195" s="115" t="n">
        <x:f>POWER(1-$H$5,(A195-A194)/$H$8)</x:f>
        <x:v>0.9999862671029998</x:v>
      </x:c>
      <x:c r="Z195" s="115" t="n">
        <x:f>U195*Y195</x:f>
        <x:v>0.10355842054156011</x:v>
      </x:c>
      <x:c r="AA195" s="115" t="n">
        <x:f>V195*Y195</x:f>
        <x:v>0.11171096913700133</x:v>
      </x:c>
      <x:c r="AB195" s="115" t="n">
        <x:f>W195*Y195</x:f>
        <x:v>0.8148182263158761</x:v>
      </x:c>
      <x:c r="AC195" s="115" t="n">
        <x:f>X195*Y195</x:f>
        <x:v>0.06480324754094018</x:v>
      </x:c>
      <x:c r="AD195" s="115" t="n">
        <x:f>SUM(Z195:AC195)</x:f>
        <x:v>1.0948908635353778</x:v>
      </x:c>
      <x:c r="AE195" s="115" t="n">
        <x:f>MAX(AE194,AD195)</x:f>
        <x:v>1.1050781187031036</x:v>
      </x:c>
      <x:c r="AF195" s="114" t="n">
        <x:f>AD195/AE195-1</x:f>
        <x:v>-0.00921858373205442</x:v>
      </x:c>
      <x:c r="AG195" s="114" t="n">
        <x:f>AD195/AD194-1</x:f>
        <x:v>0.003595755749211227</x:v>
      </x:c>
      <x:c r="AH195" s="111" t="n">
        <x:f>IF(OR(T195="年末+季度",T195="季度+动态",T195="季度",T195="动态"),A195,AH194)</x:f>
        <x:v>44021</x:v>
      </x:c>
      <x:c r="AI195" s="117" t="n">
        <x:f>YEAR(A195)</x:f>
        <x:v>2020</x:v>
      </x:c>
      <x:c r="AJ195" s="117" t="n">
        <x:f>MONTH(A195)</x:f>
        <x:v>8</x:v>
      </x:c>
      <x:c r="AK195" s="50" t="n">
        <x:f>IF(MONTH(A195)&lt;&gt;MONTH(A196),1,0)</x:f>
        <x:v>0</x:v>
      </x:c>
      <x:c r="AL195" s="115" t="n">
        <x:f>IF(AK194,AD194,AL194)</x:f>
        <x:v>1.0983241589927013</x:v>
      </x:c>
      <x:c r="AM195" s="116" t="str">
        <x:f>IF(AK195,AD195/AL195-1,"")</x:f>
      </x:c>
      <x:c r="AN195" s="115" t="n">
        <x:f>IF(AI195&lt;&gt;AI194,AD195,MAX(AN194,AD195))</x:f>
        <x:v>1.1050781187031036</x:v>
      </x:c>
      <x:c r="AO195" s="116" t="n">
        <x:f>AD195/AN195-1</x:f>
        <x:v>-0.00921858373205442</x:v>
      </x:c>
      <x:c r="AP195" s="112" t="n">
        <x:f>IFERROR(SUM(Z195:AC195)/AD195,0)</x:f>
        <x:v>1</x:v>
      </x:c>
      <x:c r="AQ195" s="50" t="b">
        <x:f>AND(B195&gt;0,C195&gt;0,D195&gt;0,E195&gt;0)</x:f>
        <x:v>1</x:v>
      </x:c>
    </x:row>
    <x:row r="196">
      <x:c r="A196" s="111" t="n">
        <x:f>'净值底稿'!A154</x:f>
        <x:v>44060</x:v>
      </x:c>
      <x:c r="B196" s="113" t="n">
        <x:f>'净值底稿'!F154</x:f>
        <x:v>1.44713614836449</x:v>
      </x:c>
      <x:c r="C196" s="113" t="n">
        <x:f>'净值底稿'!O154</x:f>
        <x:v>1.3383066137147588</x:v>
      </x:c>
      <x:c r="D196" s="113" t="n">
        <x:f>'净值底稿'!P154</x:f>
        <x:v>1.4287</x:v>
      </x:c>
      <x:c r="E196" s="113" t="n">
        <x:f>'净值底稿'!Q154</x:f>
        <x:v>1.5344</x:v>
      </x:c>
      <x:c r="F196" s="114" t="n">
        <x:f>IFERROR(B196/B195-1,0)</x:f>
        <x:v>0.010352394822095823</x:v>
      </x:c>
      <x:c r="G196" s="114" t="n">
        <x:f>IFERROR(C196/C195-1,0)</x:f>
        <x:v>0.021541676196512816</x:v>
      </x:c>
      <x:c r="H196" s="114" t="n">
        <x:f>IFERROR(D196/D195-1,0)</x:f>
        <x:v>0.0009107468123861207</x:v>
      </x:c>
      <x:c r="I196" s="114" t="n">
        <x:f>IFERROR(E196/E195-1,0)</x:f>
        <x:v>0.00987231802027111</x:v>
      </x:c>
      <x:c r="J196" s="115" t="n">
        <x:f>Z195*(1+F196)</x:f>
        <x:v>0.10463049819815898</x:v>
      </x:c>
      <x:c r="K196" s="115" t="n">
        <x:f>AA195*(1+G196)</x:f>
        <x:v>0.11411741066174926</x:v>
      </x:c>
      <x:c r="L196" s="115" t="n">
        <x:f>AB195*(1+H196)</x:f>
        <x:v>0.8155603194181674</x:v>
      </x:c>
      <x:c r="M196" s="115" t="n">
        <x:f>AC195*(1+I196)</x:f>
        <x:v>0.06544300580941069</x:v>
      </x:c>
      <x:c r="N196" s="115" t="n">
        <x:f>SUM(J196:M196)</x:f>
        <x:v>1.0997512340874864</x:v>
      </x:c>
      <x:c r="O196" s="116" t="n">
        <x:f>IFERROR((J196+K196)/N196,0)</x:f>
        <x:v>0.1989067182465254</x:v>
      </x:c>
      <x:c r="P196" s="50" t="b">
        <x:f>AND(MONTH(A196)=12,OR(A197="",YEAR(A196)&lt;&gt;YEAR(A197)))</x:f>
        <x:v>0</x:v>
      </x:c>
      <x:c r="Q196" s="50" t="b">
        <x:f>AND(MOD(MONTH(A196),3)=0,OR(A197="",MONTH(A196)&lt;&gt;MONTH(A197)))</x:f>
        <x:v>0</x:v>
      </x:c>
      <x:c r="R196" s="50" t="b">
        <x:f>OR(O196&gt;$E$7,O196&lt;$E$6)</x:f>
        <x:v>0</x:v>
      </x:c>
      <x:c r="S196" s="50" t="b">
        <x:f>AND(OR(P196,Q196,R196),A196-AH195&gt;$E$8)</x:f>
        <x:v>0</x:v>
      </x:c>
      <x:c r="T196" s="50" t="str">
        <x:f>IF(NOT(OR(P196,Q196,R196)),"不调",IF(NOT(S196),"间隔规则跳过",IF(P196,"年末+季度",IF(AND(Q196,R196),"季度+动态",IF(Q196,"季度","动态")))))</x:f>
        <x:v>不调</x:v>
      </x:c>
      <x:c r="U196" s="115" t="n">
        <x:f>IF(OR(T196="年末+季度",T196="季度+动态"),N196*$E$5/2,IF(T196="季度",(J196+K196)/2,IF(T196="动态",N196*$E$5*IF(J196+K196=0,0.5,J196/(J196+K196)),J196)))</x:f>
        <x:v>0.10463049819815898</x:v>
      </x:c>
      <x:c r="V196" s="115" t="n">
        <x:f>IF(OR(T196="年末+季度",T196="季度+动态"),N196*$E$5/2,IF(T196="季度",(J196+K196)/2,IF(T196="动态",N196*$E$5*IF(J196+K196=0,0.5,K196/(J196+K196)),K196)))</x:f>
        <x:v>0.11411741066174926</x:v>
      </x:c>
      <x:c r="W196" s="115" t="n">
        <x:f>IF(OR(T196="年末+季度",T196="季度+动态",T196="动态"),N196*(1-$E$5)*IF(L196+M196=0,$B$7/($B$7+$B$8),L196/(L196+M196)),L196)</x:f>
        <x:v>0.8155603194181674</x:v>
      </x:c>
      <x:c r="X196" s="115" t="n">
        <x:f>IF(OR(T196="年末+季度",T196="季度+动态",T196="动态"),N196*(1-$E$5)*IF(L196+M196=0,$B$8/($B$7+$B$8),M196/(L196+M196)),M196)</x:f>
        <x:v>0.06544300580941069</x:v>
      </x:c>
      <x:c r="Y196" s="115" t="n">
        <x:f>POWER(1-$H$5,(A196-A195)/$H$8)</x:f>
        <x:v>0.9999588018747739</x:v>
      </x:c>
      <x:c r="Z196" s="115" t="n">
        <x:f>U196*Y196</x:f>
        <x:v>0.10462618761779174</x:v>
      </x:c>
      <x:c r="AA196" s="115" t="n">
        <x:f>V196*Y196</x:f>
        <x:v>0.11411270923837434</x:v>
      </x:c>
      <x:c r="AB196" s="115" t="n">
        <x:f>W196*Y196</x:f>
        <x:v>0.8155267198619987</x:v>
      </x:c>
      <x:c r="AC196" s="115" t="n">
        <x:f>X196*Y196</x:f>
        <x:v>0.06544030968026218</x:v>
      </x:c>
      <x:c r="AD196" s="115" t="n">
        <x:f>SUM(Z196:AC196)</x:f>
        <x:v>1.099705926398427</x:v>
      </x:c>
      <x:c r="AE196" s="115" t="n">
        <x:f>MAX(AE195,AD196)</x:f>
        <x:v>1.1050781187031036</x:v>
      </x:c>
      <x:c r="AF196" s="114" t="n">
        <x:f>AD196/AE196-1</x:f>
        <x:v>-0.004861368815248346</x:v>
      </x:c>
      <x:c r="AG196" s="114" t="n">
        <x:f>AD196/AD195-1</x:f>
        <x:v>0.004397755998713393</x:v>
      </x:c>
      <x:c r="AH196" s="111" t="n">
        <x:f>IF(OR(T196="年末+季度",T196="季度+动态",T196="季度",T196="动态"),A196,AH195)</x:f>
        <x:v>44021</x:v>
      </x:c>
      <x:c r="AI196" s="117" t="n">
        <x:f>YEAR(A196)</x:f>
        <x:v>2020</x:v>
      </x:c>
      <x:c r="AJ196" s="117" t="n">
        <x:f>MONTH(A196)</x:f>
        <x:v>8</x:v>
      </x:c>
      <x:c r="AK196" s="50" t="n">
        <x:f>IF(MONTH(A196)&lt;&gt;MONTH(A197),1,0)</x:f>
        <x:v>0</x:v>
      </x:c>
      <x:c r="AL196" s="115" t="n">
        <x:f>IF(AK195,AD195,AL195)</x:f>
        <x:v>1.0983241589927013</x:v>
      </x:c>
      <x:c r="AM196" s="116" t="str">
        <x:f>IF(AK196,AD196/AL196-1,"")</x:f>
      </x:c>
      <x:c r="AN196" s="115" t="n">
        <x:f>IF(AI196&lt;&gt;AI195,AD196,MAX(AN195,AD196))</x:f>
        <x:v>1.1050781187031036</x:v>
      </x:c>
      <x:c r="AO196" s="116" t="n">
        <x:f>AD196/AN196-1</x:f>
        <x:v>-0.004861368815248346</x:v>
      </x:c>
      <x:c r="AP196" s="112" t="n">
        <x:f>IFERROR(SUM(Z196:AC196)/AD196,0)</x:f>
        <x:v>1</x:v>
      </x:c>
      <x:c r="AQ196" s="50" t="b">
        <x:f>AND(B196&gt;0,C196&gt;0,D196&gt;0,E196&gt;0)</x:f>
        <x:v>1</x:v>
      </x:c>
    </x:row>
    <x:row r="197">
      <x:c r="A197" s="111" t="n">
        <x:f>'净值底稿'!A155</x:f>
        <x:v>44061</x:v>
      </x:c>
      <x:c r="B197" s="113" t="n">
        <x:f>'净值底稿'!F155</x:f>
        <x:v>1.44301416884152</x:v>
      </x:c>
      <x:c r="C197" s="113" t="n">
        <x:f>'净值底稿'!O155</x:f>
        <x:v>1.3477071611546676</x:v>
      </x:c>
      <x:c r="D197" s="113" t="n">
        <x:f>'净值底稿'!P155</x:f>
        <x:v>1.4291</x:v>
      </x:c>
      <x:c r="E197" s="113" t="n">
        <x:f>'净值底稿'!Q155</x:f>
        <x:v>1.5679</x:v>
      </x:c>
      <x:c r="F197" s="114" t="n">
        <x:f>IFERROR(B197/B196-1,0)</x:f>
        <x:v>-0.002848370229455388</x:v>
      </x:c>
      <x:c r="G197" s="114" t="n">
        <x:f>IFERROR(C197/C196-1,0)</x:f>
        <x:v>0.007024210553525867</x:v>
      </x:c>
      <x:c r="H197" s="114" t="n">
        <x:f>IFERROR(D197/D196-1,0)</x:f>
        <x:v>0.0002799748022677129</x:v>
      </x:c>
      <x:c r="I197" s="114" t="n">
        <x:f>IFERROR(E197/E196-1,0)</x:f>
        <x:v>0.021832638164755114</x:v>
      </x:c>
      <x:c r="J197" s="115" t="n">
        <x:f>Z196*(1+F197)</x:f>
        <x:v>0.10432817349975981</x:v>
      </x:c>
      <x:c r="K197" s="115" t="n">
        <x:f>AA196*(1+G197)</x:f>
        <x:v>0.11491426093489795</x:v>
      </x:c>
      <x:c r="L197" s="115" t="n">
        <x:f>AB196*(1+H197)</x:f>
        <x:v>0.815755046794136</x:v>
      </x:c>
      <x:c r="M197" s="115" t="n">
        <x:f>AC196*(1+I197)</x:f>
        <x:v>0.06686904428290087</x:v>
      </x:c>
      <x:c r="N197" s="115" t="n">
        <x:f>SUM(J197:M197)</x:f>
        <x:v>1.1018665255116948</x:v>
      </x:c>
      <x:c r="O197" s="116" t="n">
        <x:f>IFERROR((J197+K197)/N197,0)</x:f>
        <x:v>0.19897367726353604</x:v>
      </x:c>
      <x:c r="P197" s="50" t="b">
        <x:f>AND(MONTH(A197)=12,OR(A198="",YEAR(A197)&lt;&gt;YEAR(A198)))</x:f>
        <x:v>0</x:v>
      </x:c>
      <x:c r="Q197" s="50" t="b">
        <x:f>AND(MOD(MONTH(A197),3)=0,OR(A198="",MONTH(A197)&lt;&gt;MONTH(A198)))</x:f>
        <x:v>0</x:v>
      </x:c>
      <x:c r="R197" s="50" t="b">
        <x:f>OR(O197&gt;$E$7,O197&lt;$E$6)</x:f>
        <x:v>0</x:v>
      </x:c>
      <x:c r="S197" s="50" t="b">
        <x:f>AND(OR(P197,Q197,R197),A197-AH196&gt;$E$8)</x:f>
        <x:v>0</x:v>
      </x:c>
      <x:c r="T197" s="50" t="str">
        <x:f>IF(NOT(OR(P197,Q197,R197)),"不调",IF(NOT(S197),"间隔规则跳过",IF(P197,"年末+季度",IF(AND(Q197,R197),"季度+动态",IF(Q197,"季度","动态")))))</x:f>
        <x:v>不调</x:v>
      </x:c>
      <x:c r="U197" s="115" t="n">
        <x:f>IF(OR(T197="年末+季度",T197="季度+动态"),N197*$E$5/2,IF(T197="季度",(J197+K197)/2,IF(T197="动态",N197*$E$5*IF(J197+K197=0,0.5,J197/(J197+K197)),J197)))</x:f>
        <x:v>0.10432817349975981</x:v>
      </x:c>
      <x:c r="V197" s="115" t="n">
        <x:f>IF(OR(T197="年末+季度",T197="季度+动态"),N197*$E$5/2,IF(T197="季度",(J197+K197)/2,IF(T197="动态",N197*$E$5*IF(J197+K197=0,0.5,K197/(J197+K197)),K197)))</x:f>
        <x:v>0.11491426093489795</x:v>
      </x:c>
      <x:c r="W197" s="115" t="n">
        <x:f>IF(OR(T197="年末+季度",T197="季度+动态",T197="动态"),N197*(1-$E$5)*IF(L197+M197=0,$B$7/($B$7+$B$8),L197/(L197+M197)),L197)</x:f>
        <x:v>0.815755046794136</x:v>
      </x:c>
      <x:c r="X197" s="115" t="n">
        <x:f>IF(OR(T197="年末+季度",T197="季度+动态",T197="动态"),N197*(1-$E$5)*IF(L197+M197=0,$B$8/($B$7+$B$8),M197/(L197+M197)),M197)</x:f>
        <x:v>0.06686904428290087</x:v>
      </x:c>
      <x:c r="Y197" s="115" t="n">
        <x:f>POWER(1-$H$5,(A197-A196)/$H$8)</x:f>
        <x:v>0.9999862671029998</x:v>
      </x:c>
      <x:c r="Z197" s="115" t="n">
        <x:f>U197*Y197</x:f>
        <x:v>0.10432674077169891</x:v>
      </x:c>
      <x:c r="AA197" s="115" t="n">
        <x:f>V197*Y197</x:f>
        <x:v>0.11491268282918868</x:v>
      </x:c>
      <x:c r="AB197" s="115" t="n">
        <x:f>W197*Y197</x:f>
        <x:v>0.815743844114101</x:v>
      </x:c>
      <x:c r="AC197" s="115" t="n">
        <x:f>X197*Y197</x:f>
        <x:v>0.06686812597720324</x:v>
      </x:c>
      <x:c r="AD197" s="115" t="n">
        <x:f>SUM(Z197:AC197)</x:f>
        <x:v>1.1018513936921919</x:v>
      </x:c>
      <x:c r="AE197" s="115" t="n">
        <x:f>MAX(AE196,AD197)</x:f>
        <x:v>1.1050781187031036</x:v>
      </x:c>
      <x:c r="AF197" s="114" t="n">
        <x:f>AD197/AE197-1</x:f>
        <x:v>-0.0029199067073181206</x:v>
      </x:c>
      <x:c r="AG197" s="114" t="n">
        <x:f>AD197/AD196-1</x:f>
        <x:v>0.0019509463778115688</x:v>
      </x:c>
      <x:c r="AH197" s="111" t="n">
        <x:f>IF(OR(T197="年末+季度",T197="季度+动态",T197="季度",T197="动态"),A197,AH196)</x:f>
        <x:v>44021</x:v>
      </x:c>
      <x:c r="AI197" s="117" t="n">
        <x:f>YEAR(A197)</x:f>
        <x:v>2020</x:v>
      </x:c>
      <x:c r="AJ197" s="117" t="n">
        <x:f>MONTH(A197)</x:f>
        <x:v>8</x:v>
      </x:c>
      <x:c r="AK197" s="50" t="n">
        <x:f>IF(MONTH(A197)&lt;&gt;MONTH(A198),1,0)</x:f>
        <x:v>0</x:v>
      </x:c>
      <x:c r="AL197" s="115" t="n">
        <x:f>IF(AK196,AD196,AL196)</x:f>
        <x:v>1.0983241589927013</x:v>
      </x:c>
      <x:c r="AM197" s="116" t="str">
        <x:f>IF(AK197,AD197/AL197-1,"")</x:f>
      </x:c>
      <x:c r="AN197" s="115" t="n">
        <x:f>IF(AI197&lt;&gt;AI196,AD197,MAX(AN196,AD197))</x:f>
        <x:v>1.1050781187031036</x:v>
      </x:c>
      <x:c r="AO197" s="116" t="n">
        <x:f>AD197/AN197-1</x:f>
        <x:v>-0.0029199067073181206</x:v>
      </x:c>
      <x:c r="AP197" s="112" t="n">
        <x:f>IFERROR(SUM(Z197:AC197)/AD197,0)</x:f>
        <x:v>1</x:v>
      </x:c>
      <x:c r="AQ197" s="50" t="b">
        <x:f>AND(B197&gt;0,C197&gt;0,D197&gt;0,E197&gt;0)</x:f>
        <x:v>1</x:v>
      </x:c>
    </x:row>
    <x:row r="198">
      <x:c r="A198" s="111" t="n">
        <x:f>'净值底稿'!A156</x:f>
        <x:v>44062</x:v>
      </x:c>
      <x:c r="B198" s="113" t="n">
        <x:f>'净值底稿'!F156</x:f>
        <x:v>1.40215717008934</x:v>
      </x:c>
      <x:c r="C198" s="113" t="n">
        <x:f>'净值底稿'!O156</x:f>
        <x:v>1.3247952290301563</x:v>
      </x:c>
      <x:c r="D198" s="113" t="n">
        <x:f>'净值底稿'!P156</x:f>
        <x:v>1.4291</x:v>
      </x:c>
      <x:c r="E198" s="113" t="n">
        <x:f>'净值底稿'!Q156</x:f>
        <x:v>1.5474</x:v>
      </x:c>
      <x:c r="F198" s="114" t="n">
        <x:f>IFERROR(B198/B197-1,0)</x:f>
        <x:v>-0.028313650436974314</x:v>
      </x:c>
      <x:c r="G198" s="114" t="n">
        <x:f>IFERROR(C198/C197-1,0)</x:f>
        <x:v>-0.017000675506451346</x:v>
      </x:c>
      <x:c r="H198" s="114" t="n">
        <x:f>IFERROR(D198/D197-1,0)</x:f>
        <x:v>0</x:v>
      </x:c>
      <x:c r="I198" s="114" t="n">
        <x:f>IFERROR(E198/E197-1,0)</x:f>
        <x:v>-0.013074813444734934</x:v>
      </x:c>
      <x:c r="J198" s="115" t="n">
        <x:f>Z197*(1+F198)</x:f>
        <x:v>0.1013728699022602</x:v>
      </x:c>
      <x:c r="K198" s="115" t="n">
        <x:f>AA197*(1+G198)</x:f>
        <x:v>0.11295908959683387</x:v>
      </x:c>
      <x:c r="L198" s="115" t="n">
        <x:f>AB197*(1+H198)</x:f>
        <x:v>0.815743844114101</x:v>
      </x:c>
      <x:c r="M198" s="115" t="n">
        <x:f>AC197*(1+I198)</x:f>
        <x:v>0.06599383770465227</x:v>
      </x:c>
      <x:c r="N198" s="115" t="n">
        <x:f>SUM(J198:M198)</x:f>
        <x:v>1.0960696413178472</x:v>
      </x:c>
      <x:c r="O198" s="116" t="n">
        <x:f>IFERROR((J198+K198)/N198,0)</x:f>
        <x:v>0.1955459319550119</x:v>
      </x:c>
      <x:c r="P198" s="50" t="b">
        <x:f>AND(MONTH(A198)=12,OR(A199="",YEAR(A198)&lt;&gt;YEAR(A199)))</x:f>
        <x:v>0</x:v>
      </x:c>
      <x:c r="Q198" s="50" t="b">
        <x:f>AND(MOD(MONTH(A198),3)=0,OR(A199="",MONTH(A198)&lt;&gt;MONTH(A199)))</x:f>
        <x:v>0</x:v>
      </x:c>
      <x:c r="R198" s="50" t="b">
        <x:f>OR(O198&gt;$E$7,O198&lt;$E$6)</x:f>
        <x:v>0</x:v>
      </x:c>
      <x:c r="S198" s="50" t="b">
        <x:f>AND(OR(P198,Q198,R198),A198-AH197&gt;$E$8)</x:f>
        <x:v>0</x:v>
      </x:c>
      <x:c r="T198" s="50" t="str">
        <x:f>IF(NOT(OR(P198,Q198,R198)),"不调",IF(NOT(S198),"间隔规则跳过",IF(P198,"年末+季度",IF(AND(Q198,R198),"季度+动态",IF(Q198,"季度","动态")))))</x:f>
        <x:v>不调</x:v>
      </x:c>
      <x:c r="U198" s="115" t="n">
        <x:f>IF(OR(T198="年末+季度",T198="季度+动态"),N198*$E$5/2,IF(T198="季度",(J198+K198)/2,IF(T198="动态",N198*$E$5*IF(J198+K198=0,0.5,J198/(J198+K198)),J198)))</x:f>
        <x:v>0.1013728699022602</x:v>
      </x:c>
      <x:c r="V198" s="115" t="n">
        <x:f>IF(OR(T198="年末+季度",T198="季度+动态"),N198*$E$5/2,IF(T198="季度",(J198+K198)/2,IF(T198="动态",N198*$E$5*IF(J198+K198=0,0.5,K198/(J198+K198)),K198)))</x:f>
        <x:v>0.11295908959683387</x:v>
      </x:c>
      <x:c r="W198" s="115" t="n">
        <x:f>IF(OR(T198="年末+季度",T198="季度+动态",T198="动态"),N198*(1-$E$5)*IF(L198+M198=0,$B$7/($B$7+$B$8),L198/(L198+M198)),L198)</x:f>
        <x:v>0.815743844114101</x:v>
      </x:c>
      <x:c r="X198" s="115" t="n">
        <x:f>IF(OR(T198="年末+季度",T198="季度+动态",T198="动态"),N198*(1-$E$5)*IF(L198+M198=0,$B$8/($B$7+$B$8),M198/(L198+M198)),M198)</x:f>
        <x:v>0.06599383770465227</x:v>
      </x:c>
      <x:c r="Y198" s="115" t="n">
        <x:f>POWER(1-$H$5,(A198-A197)/$H$8)</x:f>
        <x:v>0.9999862671029998</x:v>
      </x:c>
      <x:c r="Z198" s="115" t="n">
        <x:f>U198*Y198</x:f>
        <x:v>0.10137147775907922</x:v>
      </x:c>
      <x:c r="AA198" s="115" t="n">
        <x:f>V198*Y198</x:f>
        <x:v>0.1129575383412912</x:v>
      </x:c>
      <x:c r="AB198" s="115" t="n">
        <x:f>W198*Y198</x:f>
        <x:v>0.8157326415879111</x:v>
      </x:c>
      <x:c r="AC198" s="115" t="n">
        <x:f>X198*Y198</x:f>
        <x:v>0.06599293141807641</x:v>
      </x:c>
      <x:c r="AD198" s="115" t="n">
        <x:f>SUM(Z198:AC198)</x:f>
        <x:v>1.096054589106358</x:v>
      </x:c>
      <x:c r="AE198" s="115" t="n">
        <x:f>MAX(AE197,AD198)</x:f>
        <x:v>1.1050781187031036</x:v>
      </x:c>
      <x:c r="AF198" s="114" t="n">
        <x:f>AD198/AE198-1</x:f>
        <x:v>-0.008165512866488922</x:v>
      </x:c>
      <x:c r="AG198" s="114" t="n">
        <x:f>AD198/AD197-1</x:f>
        <x:v>-0.0052609676940276184</x:v>
      </x:c>
      <x:c r="AH198" s="111" t="n">
        <x:f>IF(OR(T198="年末+季度",T198="季度+动态",T198="季度",T198="动态"),A198,AH197)</x:f>
        <x:v>44021</x:v>
      </x:c>
      <x:c r="AI198" s="117" t="n">
        <x:f>YEAR(A198)</x:f>
        <x:v>2020</x:v>
      </x:c>
      <x:c r="AJ198" s="117" t="n">
        <x:f>MONTH(A198)</x:f>
        <x:v>8</x:v>
      </x:c>
      <x:c r="AK198" s="50" t="n">
        <x:f>IF(MONTH(A198)&lt;&gt;MONTH(A199),1,0)</x:f>
        <x:v>0</x:v>
      </x:c>
      <x:c r="AL198" s="115" t="n">
        <x:f>IF(AK197,AD197,AL197)</x:f>
        <x:v>1.0983241589927013</x:v>
      </x:c>
      <x:c r="AM198" s="116" t="str">
        <x:f>IF(AK198,AD198/AL198-1,"")</x:f>
      </x:c>
      <x:c r="AN198" s="115" t="n">
        <x:f>IF(AI198&lt;&gt;AI197,AD198,MAX(AN197,AD198))</x:f>
        <x:v>1.1050781187031036</x:v>
      </x:c>
      <x:c r="AO198" s="116" t="n">
        <x:f>AD198/AN198-1</x:f>
        <x:v>-0.008165512866488922</x:v>
      </x:c>
      <x:c r="AP198" s="112" t="n">
        <x:f>IFERROR(SUM(Z198:AC198)/AD198,0)</x:f>
        <x:v>1</x:v>
      </x:c>
      <x:c r="AQ198" s="50" t="b">
        <x:f>AND(B198&gt;0,C198&gt;0,D198&gt;0,E198&gt;0)</x:f>
        <x:v>1</x:v>
      </x:c>
    </x:row>
    <x:row r="199">
      <x:c r="A199" s="111" t="n">
        <x:f>'净值底稿'!A157</x:f>
        <x:v>44063</x:v>
      </x:c>
      <x:c r="B199" s="113" t="n">
        <x:f>'净值底稿'!F157</x:f>
        <x:v>1.395076275820815</x:v>
      </x:c>
      <x:c r="C199" s="113" t="n">
        <x:f>'净值底稿'!O157</x:f>
        <x:v>1.3106452738759937</x:v>
      </x:c>
      <x:c r="D199" s="113" t="n">
        <x:f>'净值底稿'!P157</x:f>
        <x:v>1.4285</x:v>
      </x:c>
      <x:c r="E199" s="113" t="n">
        <x:f>'净值底稿'!Q157</x:f>
        <x:v>1.5166</x:v>
      </x:c>
      <x:c r="F199" s="114" t="n">
        <x:f>IFERROR(B199/B198-1,0)</x:f>
        <x:v>-0.005050000399080656</x:v>
      </x:c>
      <x:c r="G199" s="114" t="n">
        <x:f>IFERROR(C199/C198-1,0)</x:f>
        <x:v>-0.010680862101625666</x:v>
      </x:c>
      <x:c r="H199" s="114" t="n">
        <x:f>IFERROR(D199/D198-1,0)</x:f>
        <x:v>-0.00041984465747668676</x:v>
      </x:c>
      <x:c r="I199" s="114" t="n">
        <x:f>IFERROR(E199/E198-1,0)</x:f>
        <x:v>-0.019904355693421305</x:v>
      </x:c>
      <x:c r="J199" s="115" t="n">
        <x:f>Z198*(1+F199)</x:f>
        <x:v>0.10085955175594047</x:v>
      </x:c>
      <x:c r="K199" s="115" t="n">
        <x:f>AA198*(1+G199)</x:f>
        <x:v>0.11175105445092877</x:v>
      </x:c>
      <x:c r="L199" s="115" t="n">
        <x:f>AB198*(1+H199)</x:f>
        <x:v>0.8153901605964111</x:v>
      </x:c>
      <x:c r="M199" s="115" t="n">
        <x:f>AC198*(1+I199)</x:f>
        <x:v>0.06467938463787946</x:v>
      </x:c>
      <x:c r="N199" s="115" t="n">
        <x:f>SUM(J199:M199)</x:f>
        <x:v>1.09268015144116</x:v>
      </x:c>
      <x:c r="O199" s="116" t="n">
        <x:f>IFERROR((J199+K199)/N199,0)</x:f>
        <x:v>0.19457716508024092</x:v>
      </x:c>
      <x:c r="P199" s="50" t="b">
        <x:f>AND(MONTH(A199)=12,OR(A200="",YEAR(A199)&lt;&gt;YEAR(A200)))</x:f>
        <x:v>0</x:v>
      </x:c>
      <x:c r="Q199" s="50" t="b">
        <x:f>AND(MOD(MONTH(A199),3)=0,OR(A200="",MONTH(A199)&lt;&gt;MONTH(A200)))</x:f>
        <x:v>0</x:v>
      </x:c>
      <x:c r="R199" s="50" t="b">
        <x:f>OR(O199&gt;$E$7,O199&lt;$E$6)</x:f>
        <x:v>0</x:v>
      </x:c>
      <x:c r="S199" s="50" t="b">
        <x:f>AND(OR(P199,Q199,R199),A199-AH198&gt;$E$8)</x:f>
        <x:v>0</x:v>
      </x:c>
      <x:c r="T199" s="50" t="str">
        <x:f>IF(NOT(OR(P199,Q199,R199)),"不调",IF(NOT(S199),"间隔规则跳过",IF(P199,"年末+季度",IF(AND(Q199,R199),"季度+动态",IF(Q199,"季度","动态")))))</x:f>
        <x:v>不调</x:v>
      </x:c>
      <x:c r="U199" s="115" t="n">
        <x:f>IF(OR(T199="年末+季度",T199="季度+动态"),N199*$E$5/2,IF(T199="季度",(J199+K199)/2,IF(T199="动态",N199*$E$5*IF(J199+K199=0,0.5,J199/(J199+K199)),J199)))</x:f>
        <x:v>0.10085955175594047</x:v>
      </x:c>
      <x:c r="V199" s="115" t="n">
        <x:f>IF(OR(T199="年末+季度",T199="季度+动态"),N199*$E$5/2,IF(T199="季度",(J199+K199)/2,IF(T199="动态",N199*$E$5*IF(J199+K199=0,0.5,K199/(J199+K199)),K199)))</x:f>
        <x:v>0.11175105445092877</x:v>
      </x:c>
      <x:c r="W199" s="115" t="n">
        <x:f>IF(OR(T199="年末+季度",T199="季度+动态",T199="动态"),N199*(1-$E$5)*IF(L199+M199=0,$B$7/($B$7+$B$8),L199/(L199+M199)),L199)</x:f>
        <x:v>0.8153901605964111</x:v>
      </x:c>
      <x:c r="X199" s="115" t="n">
        <x:f>IF(OR(T199="年末+季度",T199="季度+动态",T199="动态"),N199*(1-$E$5)*IF(L199+M199=0,$B$8/($B$7+$B$8),M199/(L199+M199)),M199)</x:f>
        <x:v>0.06467938463787946</x:v>
      </x:c>
      <x:c r="Y199" s="115" t="n">
        <x:f>POWER(1-$H$5,(A199-A198)/$H$8)</x:f>
        <x:v>0.9999862671029998</x:v>
      </x:c>
      <x:c r="Z199" s="115" t="n">
        <x:f>U199*Y199</x:f>
        <x:v>0.10085816666210472</x:v>
      </x:c>
      <x:c r="AA199" s="115" t="n">
        <x:f>V199*Y199</x:f>
        <x:v>0.11174951978520832</x:v>
      </x:c>
      <x:c r="AB199" s="115" t="n">
        <x:f>W199*Y199</x:f>
        <x:v>0.8153789629273206</x:v>
      </x:c>
      <x:c r="AC199" s="115" t="n">
        <x:f>X199*Y199</x:f>
        <x:v>0.06467849640255219</x:v>
      </x:c>
      <x:c r="AD199" s="115" t="n">
        <x:f>SUM(Z199:AC199)</x:f>
        <x:v>1.0926651457771859</x:v>
      </x:c>
      <x:c r="AE199" s="115" t="n">
        <x:f>MAX(AE198,AD199)</x:f>
        <x:v>1.1050781187031036</x:v>
      </x:c>
      <x:c r="AF199" s="114" t="n">
        <x:f>AD199/AE199-1</x:f>
        <x:v>-0.011232665560770738</x:v>
      </x:c>
      <x:c r="AG199" s="114" t="n">
        <x:f>AD199/AD198-1</x:f>
        <x:v>-0.003092403756947526</x:v>
      </x:c>
      <x:c r="AH199" s="111" t="n">
        <x:f>IF(OR(T199="年末+季度",T199="季度+动态",T199="季度",T199="动态"),A199,AH198)</x:f>
        <x:v>44021</x:v>
      </x:c>
      <x:c r="AI199" s="117" t="n">
        <x:f>YEAR(A199)</x:f>
        <x:v>2020</x:v>
      </x:c>
      <x:c r="AJ199" s="117" t="n">
        <x:f>MONTH(A199)</x:f>
        <x:v>8</x:v>
      </x:c>
      <x:c r="AK199" s="50" t="n">
        <x:f>IF(MONTH(A199)&lt;&gt;MONTH(A200),1,0)</x:f>
        <x:v>0</x:v>
      </x:c>
      <x:c r="AL199" s="115" t="n">
        <x:f>IF(AK198,AD198,AL198)</x:f>
        <x:v>1.0983241589927013</x:v>
      </x:c>
      <x:c r="AM199" s="116" t="str">
        <x:f>IF(AK199,AD199/AL199-1,"")</x:f>
      </x:c>
      <x:c r="AN199" s="115" t="n">
        <x:f>IF(AI199&lt;&gt;AI198,AD199,MAX(AN198,AD199))</x:f>
        <x:v>1.1050781187031036</x:v>
      </x:c>
      <x:c r="AO199" s="116" t="n">
        <x:f>AD199/AN199-1</x:f>
        <x:v>-0.011232665560770738</x:v>
      </x:c>
      <x:c r="AP199" s="112" t="n">
        <x:f>IFERROR(SUM(Z199:AC199)/AD199,0)</x:f>
        <x:v>1</x:v>
      </x:c>
      <x:c r="AQ199" s="50" t="b">
        <x:f>AND(B199&gt;0,C199&gt;0,D199&gt;0,E199&gt;0)</x:f>
        <x:v>1</x:v>
      </x:c>
    </x:row>
    <x:row r="200">
      <x:c r="A200" s="111" t="n">
        <x:f>'净值底稿'!A158</x:f>
        <x:v>44064</x:v>
      </x:c>
      <x:c r="B200" s="113" t="n">
        <x:f>'净值底稿'!F158</x:f>
        <x:v>1.418689742776135</x:v>
      </x:c>
      <x:c r="C200" s="113" t="n">
        <x:f>'净值底稿'!O158</x:f>
        <x:v>1.3208213012563998</x:v>
      </x:c>
      <x:c r="D200" s="113" t="n">
        <x:f>'净值底稿'!P158</x:f>
        <x:v>1.4282</x:v>
      </x:c>
      <x:c r="E200" s="113" t="n">
        <x:f>'净值底稿'!Q158</x:f>
        <x:v>1.5139</x:v>
      </x:c>
      <x:c r="F200" s="114" t="n">
        <x:f>IFERROR(B200/B199-1,0)</x:f>
        <x:v>0.016926290959558</x:v>
      </x:c>
      <x:c r="G200" s="114" t="n">
        <x:f>IFERROR(C200/C199-1,0)</x:f>
        <x:v>0.007764135409661588</x:v>
      </x:c>
      <x:c r="H200" s="114" t="n">
        <x:f>IFERROR(D200/D199-1,0)</x:f>
        <x:v>-0.00021001050052515957</x:v>
      </x:c>
      <x:c r="I200" s="114" t="n">
        <x:f>IFERROR(E200/E199-1,0)</x:f>
        <x:v>-0.0017802980350783981</x:v>
      </x:c>
      <x:c r="J200" s="115" t="n">
        <x:f>Z199*(1+F200)</x:f>
        <x:v>0.10256532133667509</x:v>
      </x:c>
      <x:c r="K200" s="115" t="n">
        <x:f>AA199*(1+G200)</x:f>
        <x:v>0.11261715818878533</x:v>
      </x:c>
      <x:c r="L200" s="115" t="n">
        <x:f>AB199*(1+H200)</x:f>
        <x:v>0.8152077247831986</x:v>
      </x:c>
      <x:c r="M200" s="115" t="n">
        <x:f>AC199*(1+I200)</x:f>
        <x:v>0.0645633494024949</x:v>
      </x:c>
      <x:c r="N200" s="115" t="n">
        <x:f>SUM(J200:M200)</x:f>
        <x:v>1.0949535537111539</x:v>
      </x:c>
      <x:c r="O200" s="116" t="n">
        <x:f>IFERROR((J200+K200)/N200,0)</x:f>
        <x:v>0.19652201574773376</x:v>
      </x:c>
      <x:c r="P200" s="50" t="b">
        <x:f>AND(MONTH(A200)=12,OR(A201="",YEAR(A200)&lt;&gt;YEAR(A201)))</x:f>
        <x:v>0</x:v>
      </x:c>
      <x:c r="Q200" s="50" t="b">
        <x:f>AND(MOD(MONTH(A200),3)=0,OR(A201="",MONTH(A200)&lt;&gt;MONTH(A201)))</x:f>
        <x:v>0</x:v>
      </x:c>
      <x:c r="R200" s="50" t="b">
        <x:f>OR(O200&gt;$E$7,O200&lt;$E$6)</x:f>
        <x:v>0</x:v>
      </x:c>
      <x:c r="S200" s="50" t="b">
        <x:f>AND(OR(P200,Q200,R200),A200-AH199&gt;$E$8)</x:f>
        <x:v>0</x:v>
      </x:c>
      <x:c r="T200" s="50" t="str">
        <x:f>IF(NOT(OR(P200,Q200,R200)),"不调",IF(NOT(S200),"间隔规则跳过",IF(P200,"年末+季度",IF(AND(Q200,R200),"季度+动态",IF(Q200,"季度","动态")))))</x:f>
        <x:v>不调</x:v>
      </x:c>
      <x:c r="U200" s="115" t="n">
        <x:f>IF(OR(T200="年末+季度",T200="季度+动态"),N200*$E$5/2,IF(T200="季度",(J200+K200)/2,IF(T200="动态",N200*$E$5*IF(J200+K200=0,0.5,J200/(J200+K200)),J200)))</x:f>
        <x:v>0.10256532133667509</x:v>
      </x:c>
      <x:c r="V200" s="115" t="n">
        <x:f>IF(OR(T200="年末+季度",T200="季度+动态"),N200*$E$5/2,IF(T200="季度",(J200+K200)/2,IF(T200="动态",N200*$E$5*IF(J200+K200=0,0.5,K200/(J200+K200)),K200)))</x:f>
        <x:v>0.11261715818878533</x:v>
      </x:c>
      <x:c r="W200" s="115" t="n">
        <x:f>IF(OR(T200="年末+季度",T200="季度+动态",T200="动态"),N200*(1-$E$5)*IF(L200+M200=0,$B$7/($B$7+$B$8),L200/(L200+M200)),L200)</x:f>
        <x:v>0.8152077247831986</x:v>
      </x:c>
      <x:c r="X200" s="115" t="n">
        <x:f>IF(OR(T200="年末+季度",T200="季度+动态",T200="动态"),N200*(1-$E$5)*IF(L200+M200=0,$B$8/($B$7+$B$8),M200/(L200+M200)),M200)</x:f>
        <x:v>0.0645633494024949</x:v>
      </x:c>
      <x:c r="Y200" s="115" t="n">
        <x:f>POWER(1-$H$5,(A200-A199)/$H$8)</x:f>
        <x:v>0.9999862671029998</x:v>
      </x:c>
      <x:c r="Z200" s="115" t="n">
        <x:f>U200*Y200</x:f>
        <x:v>0.10256391281768137</x:v>
      </x:c>
      <x:c r="AA200" s="115" t="n">
        <x:f>V200*Y200</x:f>
        <x:v>0.11261561162895146</x:v>
      </x:c>
      <x:c r="AB200" s="115" t="n">
        <x:f>W200*Y200</x:f>
        <x:v>0.8151965296194803</x:v>
      </x:c>
      <x:c r="AC200" s="115" t="n">
        <x:f>X200*Y200</x:f>
        <x:v>0.06456246276066757</x:v>
      </x:c>
      <x:c r="AD200" s="115" t="n">
        <x:f>SUM(Z200:AC200)</x:f>
        <x:v>1.0949385168267807</x:v>
      </x:c>
      <x:c r="AE200" s="115" t="n">
        <x:f>MAX(AE199,AD200)</x:f>
        <x:v>1.1050781187031036</x:v>
      </x:c>
      <x:c r="AF200" s="114" t="n">
        <x:f>AD200/AE200-1</x:f>
        <x:v>-0.00917546163000904</x:v>
      </x:c>
      <x:c r="AG200" s="114" t="n">
        <x:f>AD200/AD199-1</x:f>
        <x:v>0.002080574326343898</x:v>
      </x:c>
      <x:c r="AH200" s="111" t="n">
        <x:f>IF(OR(T200="年末+季度",T200="季度+动态",T200="季度",T200="动态"),A200,AH199)</x:f>
        <x:v>44021</x:v>
      </x:c>
      <x:c r="AI200" s="117" t="n">
        <x:f>YEAR(A200)</x:f>
        <x:v>2020</x:v>
      </x:c>
      <x:c r="AJ200" s="117" t="n">
        <x:f>MONTH(A200)</x:f>
        <x:v>8</x:v>
      </x:c>
      <x:c r="AK200" s="50" t="n">
        <x:f>IF(MONTH(A200)&lt;&gt;MONTH(A201),1,0)</x:f>
        <x:v>0</x:v>
      </x:c>
      <x:c r="AL200" s="115" t="n">
        <x:f>IF(AK199,AD199,AL199)</x:f>
        <x:v>1.0983241589927013</x:v>
      </x:c>
      <x:c r="AM200" s="116" t="str">
        <x:f>IF(AK200,AD200/AL200-1,"")</x:f>
      </x:c>
      <x:c r="AN200" s="115" t="n">
        <x:f>IF(AI200&lt;&gt;AI199,AD200,MAX(AN199,AD200))</x:f>
        <x:v>1.1050781187031036</x:v>
      </x:c>
      <x:c r="AO200" s="116" t="n">
        <x:f>AD200/AN200-1</x:f>
        <x:v>-0.00917546163000904</x:v>
      </x:c>
      <x:c r="AP200" s="112" t="n">
        <x:f>IFERROR(SUM(Z200:AC200)/AD200,0)</x:f>
        <x:v>1</x:v>
      </x:c>
      <x:c r="AQ200" s="50" t="b">
        <x:f>AND(B200&gt;0,C200&gt;0,D200&gt;0,E200&gt;0)</x:f>
        <x:v>1</x:v>
      </x:c>
    </x:row>
    <x:row r="201">
      <x:c r="A201" s="111" t="n">
        <x:f>'净值底稿'!A159</x:f>
        <x:v>44067</x:v>
      </x:c>
      <x:c r="B201" s="113" t="n">
        <x:f>'净值底稿'!F159</x:f>
        <x:v>1.4624222260449675</x:v>
      </x:c>
      <x:c r="C201" s="113" t="n">
        <x:f>'净值底稿'!O159</x:f>
        <x:v>1.3325120953562362</x:v>
      </x:c>
      <x:c r="D201" s="113" t="n">
        <x:f>'净值底稿'!P159</x:f>
        <x:v>1.4279</x:v>
      </x:c>
      <x:c r="E201" s="113" t="n">
        <x:f>'净值底稿'!Q159</x:f>
        <x:v>1.5151</x:v>
      </x:c>
      <x:c r="F201" s="114" t="n">
        <x:f>IFERROR(B201/B200-1,0)</x:f>
        <x:v>0.03082596705270846</x:v>
      </x:c>
      <x:c r="G201" s="114" t="n">
        <x:f>IFERROR(C201/C200-1,0)</x:f>
        <x:v>0.008851155026585067</x:v>
      </x:c>
      <x:c r="H201" s="114" t="n">
        <x:f>IFERROR(D201/D200-1,0)</x:f>
        <x:v>-0.00021005461419965066</x:v>
      </x:c>
      <x:c r="I201" s="114" t="n">
        <x:f>IFERROR(E201/E200-1,0)</x:f>
        <x:v>0.000792654732809206</x:v>
      </x:c>
      <x:c r="J201" s="115" t="n">
        <x:f>Z200*(1+F201)</x:f>
        <x:v>0.10572554461499609</x:v>
      </x:c>
      <x:c r="K201" s="115" t="n">
        <x:f>AA200*(1+G201)</x:f>
        <x:v>0.113612389865893</x:v>
      </x:c>
      <x:c r="L201" s="115" t="n">
        <x:f>AB200*(1+H201)</x:f>
        <x:v>0.8150252938269542</x:v>
      </x:c>
      <x:c r="M201" s="115" t="n">
        <x:f>AC200*(1+I201)</x:f>
        <x:v>0.06461363850233663</x:v>
      </x:c>
      <x:c r="N201" s="115" t="n">
        <x:f>SUM(J201:M201)</x:f>
        <x:v>1.0989768668101798</x:v>
      </x:c>
      <x:c r="O201" s="116" t="n">
        <x:f>IFERROR((J201+K201)/N201,0)</x:f>
        <x:v>0.1995837593174508</x:v>
      </x:c>
      <x:c r="P201" s="50" t="b">
        <x:f>AND(MONTH(A201)=12,OR(A202="",YEAR(A201)&lt;&gt;YEAR(A202)))</x:f>
        <x:v>0</x:v>
      </x:c>
      <x:c r="Q201" s="50" t="b">
        <x:f>AND(MOD(MONTH(A201),3)=0,OR(A202="",MONTH(A201)&lt;&gt;MONTH(A202)))</x:f>
        <x:v>0</x:v>
      </x:c>
      <x:c r="R201" s="50" t="b">
        <x:f>OR(O201&gt;$E$7,O201&lt;$E$6)</x:f>
        <x:v>0</x:v>
      </x:c>
      <x:c r="S201" s="50" t="b">
        <x:f>AND(OR(P201,Q201,R201),A201-AH200&gt;$E$8)</x:f>
        <x:v>0</x:v>
      </x:c>
      <x:c r="T201" s="50" t="str">
        <x:f>IF(NOT(OR(P201,Q201,R201)),"不调",IF(NOT(S201),"间隔规则跳过",IF(P201,"年末+季度",IF(AND(Q201,R201),"季度+动态",IF(Q201,"季度","动态")))))</x:f>
        <x:v>不调</x:v>
      </x:c>
      <x:c r="U201" s="115" t="n">
        <x:f>IF(OR(T201="年末+季度",T201="季度+动态"),N201*$E$5/2,IF(T201="季度",(J201+K201)/2,IF(T201="动态",N201*$E$5*IF(J201+K201=0,0.5,J201/(J201+K201)),J201)))</x:f>
        <x:v>0.10572554461499609</x:v>
      </x:c>
      <x:c r="V201" s="115" t="n">
        <x:f>IF(OR(T201="年末+季度",T201="季度+动态"),N201*$E$5/2,IF(T201="季度",(J201+K201)/2,IF(T201="动态",N201*$E$5*IF(J201+K201=0,0.5,K201/(J201+K201)),K201)))</x:f>
        <x:v>0.113612389865893</x:v>
      </x:c>
      <x:c r="W201" s="115" t="n">
        <x:f>IF(OR(T201="年末+季度",T201="季度+动态",T201="动态"),N201*(1-$E$5)*IF(L201+M201=0,$B$7/($B$7+$B$8),L201/(L201+M201)),L201)</x:f>
        <x:v>0.8150252938269542</x:v>
      </x:c>
      <x:c r="X201" s="115" t="n">
        <x:f>IF(OR(T201="年末+季度",T201="季度+动态",T201="动态"),N201*(1-$E$5)*IF(L201+M201=0,$B$8/($B$7+$B$8),M201/(L201+M201)),M201)</x:f>
        <x:v>0.06461363850233663</x:v>
      </x:c>
      <x:c r="Y201" s="115" t="n">
        <x:f>POWER(1-$H$5,(A201-A200)/$H$8)</x:f>
        <x:v>0.9999588018747739</x:v>
      </x:c>
      <x:c r="Z201" s="115" t="n">
        <x:f>U201*Y201</x:f>
        <x:v>0.10572118892076944</x:v>
      </x:c>
      <x:c r="AA201" s="115" t="n">
        <x:f>V201*Y201</x:f>
        <x:v>0.11360770924842807</x:v>
      </x:c>
      <x:c r="AB201" s="115" t="n">
        <x:f>W201*Y201</x:f>
        <x:v>0.8149917163128367</x:v>
      </x:c>
      <x:c r="AC201" s="115" t="n">
        <x:f>X201*Y201</x:f>
        <x:v>0.0646109765415663</x:v>
      </x:c>
      <x:c r="AD201" s="115" t="n">
        <x:f>SUM(Z201:AC201)</x:f>
        <x:v>1.0989315910236006</x:v>
      </x:c>
      <x:c r="AE201" s="115" t="n">
        <x:f>MAX(AE200,AD201)</x:f>
        <x:v>1.1050781187031036</x:v>
      </x:c>
      <x:c r="AF201" s="114" t="n">
        <x:f>AD201/AE201-1</x:f>
        <x:v>-0.005562075273661593</x:v>
      </x:c>
      <x:c r="AG201" s="114" t="n">
        <x:f>AD201/AD200-1</x:f>
        <x:v>0.0036468478690403483</x:v>
      </x:c>
      <x:c r="AH201" s="111" t="n">
        <x:f>IF(OR(T201="年末+季度",T201="季度+动态",T201="季度",T201="动态"),A201,AH200)</x:f>
        <x:v>44021</x:v>
      </x:c>
      <x:c r="AI201" s="117" t="n">
        <x:f>YEAR(A201)</x:f>
        <x:v>2020</x:v>
      </x:c>
      <x:c r="AJ201" s="117" t="n">
        <x:f>MONTH(A201)</x:f>
        <x:v>8</x:v>
      </x:c>
      <x:c r="AK201" s="50" t="n">
        <x:f>IF(MONTH(A201)&lt;&gt;MONTH(A202),1,0)</x:f>
        <x:v>0</x:v>
      </x:c>
      <x:c r="AL201" s="115" t="n">
        <x:f>IF(AK200,AD200,AL200)</x:f>
        <x:v>1.0983241589927013</x:v>
      </x:c>
      <x:c r="AM201" s="116" t="str">
        <x:f>IF(AK201,AD201/AL201-1,"")</x:f>
      </x:c>
      <x:c r="AN201" s="115" t="n">
        <x:f>IF(AI201&lt;&gt;AI200,AD201,MAX(AN200,AD201))</x:f>
        <x:v>1.1050781187031036</x:v>
      </x:c>
      <x:c r="AO201" s="116" t="n">
        <x:f>AD201/AN201-1</x:f>
        <x:v>-0.005562075273661593</x:v>
      </x:c>
      <x:c r="AP201" s="112" t="n">
        <x:f>IFERROR(SUM(Z201:AC201)/AD201,0)</x:f>
        <x:v>1</x:v>
      </x:c>
      <x:c r="AQ201" s="50" t="b">
        <x:f>AND(B201&gt;0,C201&gt;0,D201&gt;0,E201&gt;0)</x:f>
        <x:v>1</x:v>
      </x:c>
    </x:row>
    <x:row r="202">
      <x:c r="A202" s="111" t="n">
        <x:f>'净值底稿'!A160</x:f>
        <x:v>44068</x:v>
      </x:c>
      <x:c r="B202" s="113" t="n">
        <x:f>'净值底稿'!F160</x:f>
        <x:v>1.461671532174265</x:v>
      </x:c>
      <x:c r="C202" s="113" t="n">
        <x:f>'净值底稿'!O160</x:f>
        <x:v>1.3302070305581137</x:v>
      </x:c>
      <x:c r="D202" s="113" t="n">
        <x:f>'净值底稿'!P160</x:f>
        <x:v>1.4261</x:v>
      </x:c>
      <x:c r="E202" s="113" t="n">
        <x:f>'净值底稿'!Q160</x:f>
        <x:v>1.5072</x:v>
      </x:c>
      <x:c r="F202" s="114" t="n">
        <x:f>IFERROR(B202/B201-1,0)</x:f>
        <x:v>-0.0005133222521738201</x:v>
      </x:c>
      <x:c r="G202" s="114" t="n">
        <x:f>IFERROR(C202/C201-1,0)</x:f>
        <x:v>-0.0017298640711446156</x:v>
      </x:c>
      <x:c r="H202" s="114" t="n">
        <x:f>IFERROR(D202/D201-1,0)</x:f>
        <x:v>-0.0012605924784648836</x:v>
      </x:c>
      <x:c r="I202" s="114" t="n">
        <x:f>IFERROR(E202/E201-1,0)</x:f>
        <x:v>-0.0052141772820274435</x:v>
      </x:c>
      <x:c r="J202" s="115" t="n">
        <x:f>Z201*(1+F202)</x:f>
        <x:v>0.10566691988197013</x:v>
      </x:c>
      <x:c r="K202" s="115" t="n">
        <x:f>AA201*(1+G202)</x:f>
        <x:v>0.11341118335399417</x:v>
      </x:c>
      <x:c r="L202" s="115" t="n">
        <x:f>AB201*(1+H202)</x:f>
        <x:v>0.8139643438852416</x:v>
      </x:c>
      <x:c r="M202" s="115" t="n">
        <x:f>AC201*(1+I202)</x:f>
        <x:v>0.06427408345551366</x:v>
      </x:c>
      <x:c r="N202" s="115" t="n">
        <x:f>SUM(J202:M202)</x:f>
        <x:v>1.0973165305767196</x:v>
      </x:c>
      <x:c r="O202" s="116" t="n">
        <x:f>IFERROR((J202+K202)/N202,0)</x:f>
        <x:v>0.19964895919395548</x:v>
      </x:c>
      <x:c r="P202" s="50" t="b">
        <x:f>AND(MONTH(A202)=12,OR(A203="",YEAR(A202)&lt;&gt;YEAR(A203)))</x:f>
        <x:v>0</x:v>
      </x:c>
      <x:c r="Q202" s="50" t="b">
        <x:f>AND(MOD(MONTH(A202),3)=0,OR(A203="",MONTH(A202)&lt;&gt;MONTH(A203)))</x:f>
        <x:v>0</x:v>
      </x:c>
      <x:c r="R202" s="50" t="b">
        <x:f>OR(O202&gt;$E$7,O202&lt;$E$6)</x:f>
        <x:v>0</x:v>
      </x:c>
      <x:c r="S202" s="50" t="b">
        <x:f>AND(OR(P202,Q202,R202),A202-AH201&gt;$E$8)</x:f>
        <x:v>0</x:v>
      </x:c>
      <x:c r="T202" s="50" t="str">
        <x:f>IF(NOT(OR(P202,Q202,R202)),"不调",IF(NOT(S202),"间隔规则跳过",IF(P202,"年末+季度",IF(AND(Q202,R202),"季度+动态",IF(Q202,"季度","动态")))))</x:f>
        <x:v>不调</x:v>
      </x:c>
      <x:c r="U202" s="115" t="n">
        <x:f>IF(OR(T202="年末+季度",T202="季度+动态"),N202*$E$5/2,IF(T202="季度",(J202+K202)/2,IF(T202="动态",N202*$E$5*IF(J202+K202=0,0.5,J202/(J202+K202)),J202)))</x:f>
        <x:v>0.10566691988197013</x:v>
      </x:c>
      <x:c r="V202" s="115" t="n">
        <x:f>IF(OR(T202="年末+季度",T202="季度+动态"),N202*$E$5/2,IF(T202="季度",(J202+K202)/2,IF(T202="动态",N202*$E$5*IF(J202+K202=0,0.5,K202/(J202+K202)),K202)))</x:f>
        <x:v>0.11341118335399417</x:v>
      </x:c>
      <x:c r="W202" s="115" t="n">
        <x:f>IF(OR(T202="年末+季度",T202="季度+动态",T202="动态"),N202*(1-$E$5)*IF(L202+M202=0,$B$7/($B$7+$B$8),L202/(L202+M202)),L202)</x:f>
        <x:v>0.8139643438852416</x:v>
      </x:c>
      <x:c r="X202" s="115" t="n">
        <x:f>IF(OR(T202="年末+季度",T202="季度+动态",T202="动态"),N202*(1-$E$5)*IF(L202+M202=0,$B$8/($B$7+$B$8),M202/(L202+M202)),M202)</x:f>
        <x:v>0.06427408345551366</x:v>
      </x:c>
      <x:c r="Y202" s="115" t="n">
        <x:f>POWER(1-$H$5,(A202-A201)/$H$8)</x:f>
        <x:v>0.9999862671029998</x:v>
      </x:c>
      <x:c r="Z202" s="115" t="n">
        <x:f>U202*Y202</x:f>
        <x:v>0.10566546876904306</x:v>
      </x:c>
      <x:c r="AA202" s="115" t="n">
        <x:f>V202*Y202</x:f>
        <x:v>0.11340962588989449</x:v>
      </x:c>
      <x:c r="AB202" s="115" t="n">
        <x:f>W202*Y202</x:f>
        <x:v>0.8139531657967451</x:v>
      </x:c>
      <x:c r="AC202" s="115" t="n">
        <x:f>X202*Y202</x:f>
        <x:v>0.06427320078614579</x:v>
      </x:c>
      <x:c r="AD202" s="115" t="n">
        <x:f>SUM(Z202:AC202)</x:f>
        <x:v>1.0973014612418284</x:v>
      </x:c>
      <x:c r="AE202" s="115" t="n">
        <x:f>MAX(AE201,AD202)</x:f>
        <x:v>1.1050781187031036</x:v>
      </x:c>
      <x:c r="AF202" s="114" t="n">
        <x:f>AD202/AE202-1</x:f>
        <x:v>-0.007037201560376349</x:v>
      </x:c>
      <x:c r="AG202" s="114" t="n">
        <x:f>AD202/AD201-1</x:f>
        <x:v>-0.0014833769409193787</x:v>
      </x:c>
      <x:c r="AH202" s="111" t="n">
        <x:f>IF(OR(T202="年末+季度",T202="季度+动态",T202="季度",T202="动态"),A202,AH201)</x:f>
        <x:v>44021</x:v>
      </x:c>
      <x:c r="AI202" s="117" t="n">
        <x:f>YEAR(A202)</x:f>
        <x:v>2020</x:v>
      </x:c>
      <x:c r="AJ202" s="117" t="n">
        <x:f>MONTH(A202)</x:f>
        <x:v>8</x:v>
      </x:c>
      <x:c r="AK202" s="50" t="n">
        <x:f>IF(MONTH(A202)&lt;&gt;MONTH(A203),1,0)</x:f>
        <x:v>0</x:v>
      </x:c>
      <x:c r="AL202" s="115" t="n">
        <x:f>IF(AK201,AD201,AL201)</x:f>
        <x:v>1.0983241589927013</x:v>
      </x:c>
      <x:c r="AM202" s="116" t="str">
        <x:f>IF(AK202,AD202/AL202-1,"")</x:f>
      </x:c>
      <x:c r="AN202" s="115" t="n">
        <x:f>IF(AI202&lt;&gt;AI201,AD202,MAX(AN201,AD202))</x:f>
        <x:v>1.1050781187031036</x:v>
      </x:c>
      <x:c r="AO202" s="116" t="n">
        <x:f>AD202/AN202-1</x:f>
        <x:v>-0.007037201560376349</x:v>
      </x:c>
      <x:c r="AP202" s="112" t="n">
        <x:f>IFERROR(SUM(Z202:AC202)/AD202,0)</x:f>
        <x:v>1</x:v>
      </x:c>
      <x:c r="AQ202" s="50" t="b">
        <x:f>AND(B202&gt;0,C202&gt;0,D202&gt;0,E202&gt;0)</x:f>
        <x:v>1</x:v>
      </x:c>
    </x:row>
    <x:row r="203">
      <x:c r="A203" s="111" t="n">
        <x:f>'净值底稿'!A161</x:f>
        <x:v>44069</x:v>
      </x:c>
      <x:c r="B203" s="113" t="n">
        <x:f>'净值底稿'!F161</x:f>
        <x:v>1.4249156065729576</x:v>
      </x:c>
      <x:c r="C203" s="113" t="n">
        <x:f>'净值底稿'!O161</x:f>
        <x:v>1.3044874540832174</x:v>
      </x:c>
      <x:c r="D203" s="113" t="n">
        <x:f>'净值底稿'!P161</x:f>
        <x:v>1.4246</x:v>
      </x:c>
      <x:c r="E203" s="113" t="n">
        <x:f>'净值底稿'!Q161</x:f>
        <x:v>1.5053</x:v>
      </x:c>
      <x:c r="F203" s="114" t="n">
        <x:f>IFERROR(B203/B202-1,0)</x:f>
        <x:v>-0.02514650165391963</x:v>
      </x:c>
      <x:c r="G203" s="114" t="n">
        <x:f>IFERROR(C203/C202-1,0)</x:f>
        <x:v>-0.019335017695783163</x:v>
      </x:c>
      <x:c r="H203" s="114" t="n">
        <x:f>IFERROR(D203/D202-1,0)</x:f>
        <x:v>-0.001051819647990948</x:v>
      </x:c>
      <x:c r="I203" s="114" t="n">
        <x:f>IFERROR(E203/E202-1,0)</x:f>
        <x:v>-0.0012606157112526883</x:v>
      </x:c>
      <x:c r="J203" s="115" t="n">
        <x:f>Z202*(1+F203)</x:f>
        <x:v>0.10300835188388013</x:v>
      </x:c>
      <x:c r="K203" s="115" t="n">
        <x:f>AA202*(1+G203)</x:f>
        <x:v>0.11121684876644124</x:v>
      </x:c>
      <x:c r="L203" s="115" t="n">
        <x:f>AB202*(1+H203)</x:f>
        <x:v>0.8130970338644157</x:v>
      </x:c>
      <x:c r="M203" s="115" t="n">
        <x:f>AC202*(1+I203)</x:f>
        <x:v>0.06419217697942227</x:v>
      </x:c>
      <x:c r="N203" s="115" t="n">
        <x:f>SUM(J203:M203)</x:f>
        <x:v>1.0915144114941593</x:v>
      </x:c>
      <x:c r="O203" s="116" t="n">
        <x:f>IFERROR((J203+K203)/N203,0)</x:f>
        <x:v>0.19626419806685957</x:v>
      </x:c>
      <x:c r="P203" s="50" t="b">
        <x:f>AND(MONTH(A203)=12,OR(A204="",YEAR(A203)&lt;&gt;YEAR(A204)))</x:f>
        <x:v>0</x:v>
      </x:c>
      <x:c r="Q203" s="50" t="b">
        <x:f>AND(MOD(MONTH(A203),3)=0,OR(A204="",MONTH(A203)&lt;&gt;MONTH(A204)))</x:f>
        <x:v>0</x:v>
      </x:c>
      <x:c r="R203" s="50" t="b">
        <x:f>OR(O203&gt;$E$7,O203&lt;$E$6)</x:f>
        <x:v>0</x:v>
      </x:c>
      <x:c r="S203" s="50" t="b">
        <x:f>AND(OR(P203,Q203,R203),A203-AH202&gt;$E$8)</x:f>
        <x:v>0</x:v>
      </x:c>
      <x:c r="T203" s="50" t="str">
        <x:f>IF(NOT(OR(P203,Q203,R203)),"不调",IF(NOT(S203),"间隔规则跳过",IF(P203,"年末+季度",IF(AND(Q203,R203),"季度+动态",IF(Q203,"季度","动态")))))</x:f>
        <x:v>不调</x:v>
      </x:c>
      <x:c r="U203" s="115" t="n">
        <x:f>IF(OR(T203="年末+季度",T203="季度+动态"),N203*$E$5/2,IF(T203="季度",(J203+K203)/2,IF(T203="动态",N203*$E$5*IF(J203+K203=0,0.5,J203/(J203+K203)),J203)))</x:f>
        <x:v>0.10300835188388013</x:v>
      </x:c>
      <x:c r="V203" s="115" t="n">
        <x:f>IF(OR(T203="年末+季度",T203="季度+动态"),N203*$E$5/2,IF(T203="季度",(J203+K203)/2,IF(T203="动态",N203*$E$5*IF(J203+K203=0,0.5,K203/(J203+K203)),K203)))</x:f>
        <x:v>0.11121684876644124</x:v>
      </x:c>
      <x:c r="W203" s="115" t="n">
        <x:f>IF(OR(T203="年末+季度",T203="季度+动态",T203="动态"),N203*(1-$E$5)*IF(L203+M203=0,$B$7/($B$7+$B$8),L203/(L203+M203)),L203)</x:f>
        <x:v>0.8130970338644157</x:v>
      </x:c>
      <x:c r="X203" s="115" t="n">
        <x:f>IF(OR(T203="年末+季度",T203="季度+动态",T203="动态"),N203*(1-$E$5)*IF(L203+M203=0,$B$8/($B$7+$B$8),M203/(L203+M203)),M203)</x:f>
        <x:v>0.06419217697942227</x:v>
      </x:c>
      <x:c r="Y203" s="115" t="n">
        <x:f>POWER(1-$H$5,(A203-A202)/$H$8)</x:f>
        <x:v>0.9999862671029998</x:v>
      </x:c>
      <x:c r="Z203" s="115" t="n">
        <x:f>U203*Y203</x:f>
        <x:v>0.10300693728079355</x:v>
      </x:c>
      <x:c r="AA203" s="115" t="n">
        <x:f>V203*Y203</x:f>
        <x:v>0.11121532143691244</x:v>
      </x:c>
      <x:c r="AB203" s="115" t="n">
        <x:f>W203*Y203</x:f>
        <x:v>0.8130858676865984</x:v>
      </x:c>
      <x:c r="AC203" s="115" t="n">
        <x:f>X203*Y203</x:f>
        <x:v>0.0641912954348676</x:v>
      </x:c>
      <x:c r="AD203" s="115" t="n">
        <x:f>SUM(Z203:AC203)</x:f>
        <x:v>1.091499421839172</x:v>
      </x:c>
      <x:c r="AE203" s="115" t="n">
        <x:f>MAX(AE202,AD203)</x:f>
        <x:v>1.1050781187031036</x:v>
      </x:c>
      <x:c r="AF203" s="114" t="n">
        <x:f>AD203/AE203-1</x:f>
        <x:v>-0.012287544775447357</x:v>
      </x:c>
      <x:c r="AG203" s="114" t="n">
        <x:f>AD203/AD202-1</x:f>
        <x:v>-0.005287552789814076</x:v>
      </x:c>
      <x:c r="AH203" s="111" t="n">
        <x:f>IF(OR(T203="年末+季度",T203="季度+动态",T203="季度",T203="动态"),A203,AH202)</x:f>
        <x:v>44021</x:v>
      </x:c>
      <x:c r="AI203" s="117" t="n">
        <x:f>YEAR(A203)</x:f>
        <x:v>2020</x:v>
      </x:c>
      <x:c r="AJ203" s="117" t="n">
        <x:f>MONTH(A203)</x:f>
        <x:v>8</x:v>
      </x:c>
      <x:c r="AK203" s="50" t="n">
        <x:f>IF(MONTH(A203)&lt;&gt;MONTH(A204),1,0)</x:f>
        <x:v>0</x:v>
      </x:c>
      <x:c r="AL203" s="115" t="n">
        <x:f>IF(AK202,AD202,AL202)</x:f>
        <x:v>1.0983241589927013</x:v>
      </x:c>
      <x:c r="AM203" s="116" t="str">
        <x:f>IF(AK203,AD203/AL203-1,"")</x:f>
      </x:c>
      <x:c r="AN203" s="115" t="n">
        <x:f>IF(AI203&lt;&gt;AI202,AD203,MAX(AN202,AD203))</x:f>
        <x:v>1.1050781187031036</x:v>
      </x:c>
      <x:c r="AO203" s="116" t="n">
        <x:f>AD203/AN203-1</x:f>
        <x:v>-0.012287544775447357</x:v>
      </x:c>
      <x:c r="AP203" s="112" t="n">
        <x:f>IFERROR(SUM(Z203:AC203)/AD203,0)</x:f>
        <x:v>1</x:v>
      </x:c>
      <x:c r="AQ203" s="50" t="b">
        <x:f>AND(B203&gt;0,C203&gt;0,D203&gt;0,E203&gt;0)</x:f>
        <x:v>1</x:v>
      </x:c>
    </x:row>
    <x:row r="204">
      <x:c r="A204" s="111" t="n">
        <x:f>'净值底稿'!A162</x:f>
        <x:v>44070</x:v>
      </x:c>
      <x:c r="B204" s="113" t="n">
        <x:f>'净值底稿'!F162</x:f>
        <x:v>1.441119101988335</x:v>
      </x:c>
      <x:c r="C204" s="113" t="n">
        <x:f>'净值底稿'!O162</x:f>
        <x:v>1.3178393574753589</x:v>
      </x:c>
      <x:c r="D204" s="113" t="n">
        <x:f>'净值底稿'!P162</x:f>
        <x:v>1.4235</x:v>
      </x:c>
      <x:c r="E204" s="113" t="n">
        <x:f>'净值底稿'!Q162</x:f>
        <x:v>1.523</x:v>
      </x:c>
      <x:c r="F204" s="114" t="n">
        <x:f>IFERROR(B204/B203-1,0)</x:f>
        <x:v>0.01137154743806068</x:v>
      </x:c>
      <x:c r="G204" s="114" t="n">
        <x:f>IFERROR(C204/C203-1,0)</x:f>
        <x:v>0.010235363590771485</x:v>
      </x:c>
      <x:c r="H204" s="114" t="n">
        <x:f>IFERROR(D204/D203-1,0)</x:f>
        <x:v>-0.00077214656745761</x:v>
      </x:c>
      <x:c r="I204" s="114" t="n">
        <x:f>IFERROR(E204/E203-1,0)</x:f>
        <x:v>0.0117584534644255</x:v>
      </x:c>
      <x:c r="J204" s="115" t="n">
        <x:f>Z203*(1+F204)</x:f>
        <x:v>0.10417828555453143</x:v>
      </x:c>
      <x:c r="K204" s="115" t="n">
        <x:f>AA203*(1+G204)</x:f>
        <x:v>0.11235365068868376</x:v>
      </x:c>
      <x:c r="L204" s="115" t="n">
        <x:f>AB203*(1+H204)</x:f>
        <x:v>0.8124580462248159</x:v>
      </x:c>
      <x:c r="M204" s="115" t="n">
        <x:f>AC203*(1+I204)</x:f>
        <x:v>0.06494608579505967</x:v>
      </x:c>
      <x:c r="N204" s="115" t="n">
        <x:f>SUM(J204:M204)</x:f>
        <x:v>1.0939360682630908</x:v>
      </x:c>
      <x:c r="O204" s="116" t="n">
        <x:f>IFERROR((J204+K204)/N204,0)</x:f>
        <x:v>0.19793838280423115</x:v>
      </x:c>
      <x:c r="P204" s="50" t="b">
        <x:f>AND(MONTH(A204)=12,OR(A205="",YEAR(A204)&lt;&gt;YEAR(A205)))</x:f>
        <x:v>0</x:v>
      </x:c>
      <x:c r="Q204" s="50" t="b">
        <x:f>AND(MOD(MONTH(A204),3)=0,OR(A205="",MONTH(A204)&lt;&gt;MONTH(A205)))</x:f>
        <x:v>0</x:v>
      </x:c>
      <x:c r="R204" s="50" t="b">
        <x:f>OR(O204&gt;$E$7,O204&lt;$E$6)</x:f>
        <x:v>0</x:v>
      </x:c>
      <x:c r="S204" s="50" t="b">
        <x:f>AND(OR(P204,Q204,R204),A204-AH203&gt;$E$8)</x:f>
        <x:v>0</x:v>
      </x:c>
      <x:c r="T204" s="50" t="str">
        <x:f>IF(NOT(OR(P204,Q204,R204)),"不调",IF(NOT(S204),"间隔规则跳过",IF(P204,"年末+季度",IF(AND(Q204,R204),"季度+动态",IF(Q204,"季度","动态")))))</x:f>
        <x:v>不调</x:v>
      </x:c>
      <x:c r="U204" s="115" t="n">
        <x:f>IF(OR(T204="年末+季度",T204="季度+动态"),N204*$E$5/2,IF(T204="季度",(J204+K204)/2,IF(T204="动态",N204*$E$5*IF(J204+K204=0,0.5,J204/(J204+K204)),J204)))</x:f>
        <x:v>0.10417828555453143</x:v>
      </x:c>
      <x:c r="V204" s="115" t="n">
        <x:f>IF(OR(T204="年末+季度",T204="季度+动态"),N204*$E$5/2,IF(T204="季度",(J204+K204)/2,IF(T204="动态",N204*$E$5*IF(J204+K204=0,0.5,K204/(J204+K204)),K204)))</x:f>
        <x:v>0.11235365068868376</x:v>
      </x:c>
      <x:c r="W204" s="115" t="n">
        <x:f>IF(OR(T204="年末+季度",T204="季度+动态",T204="动态"),N204*(1-$E$5)*IF(L204+M204=0,$B$7/($B$7+$B$8),L204/(L204+M204)),L204)</x:f>
        <x:v>0.8124580462248159</x:v>
      </x:c>
      <x:c r="X204" s="115" t="n">
        <x:f>IF(OR(T204="年末+季度",T204="季度+动态",T204="动态"),N204*(1-$E$5)*IF(L204+M204=0,$B$8/($B$7+$B$8),M204/(L204+M204)),M204)</x:f>
        <x:v>0.06494608579505967</x:v>
      </x:c>
      <x:c r="Y204" s="115" t="n">
        <x:f>POWER(1-$H$5,(A204-A203)/$H$8)</x:f>
        <x:v>0.9999862671029998</x:v>
      </x:c>
      <x:c r="Z204" s="115" t="n">
        <x:f>U204*Y204</x:f>
        <x:v>0.10417685488486625</x:v>
      </x:c>
      <x:c r="AA204" s="115" t="n">
        <x:f>V204*Y204</x:f>
        <x:v>0.11235210774757125</x:v>
      </x:c>
      <x:c r="AB204" s="115" t="n">
        <x:f>W204*Y204</x:f>
        <x:v>0.8124468888221501</x:v>
      </x:c>
      <x:c r="AC204" s="115" t="n">
        <x:f>X204*Y204</x:f>
        <x:v>0.06494519389715288</x:v>
      </x:c>
      <x:c r="AD204" s="115" t="n">
        <x:f>SUM(Z204:AC204)</x:f>
        <x:v>1.0939210453517405</x:v>
      </x:c>
      <x:c r="AE204" s="115" t="n">
        <x:f>MAX(AE203,AD204)</x:f>
        <x:v>1.1050781187031036</x:v>
      </x:c>
      <x:c r="AF204" s="114" t="n">
        <x:f>AD204/AE204-1</x:f>
        <x:v>-0.010096185204043984</x:v>
      </x:c>
      <x:c r="AG204" s="114" t="n">
        <x:f>AD204/AD203-1</x:f>
        <x:v>0.0022186209759855746</x:v>
      </x:c>
      <x:c r="AH204" s="111" t="n">
        <x:f>IF(OR(T204="年末+季度",T204="季度+动态",T204="季度",T204="动态"),A204,AH203)</x:f>
        <x:v>44021</x:v>
      </x:c>
      <x:c r="AI204" s="117" t="n">
        <x:f>YEAR(A204)</x:f>
        <x:v>2020</x:v>
      </x:c>
      <x:c r="AJ204" s="117" t="n">
        <x:f>MONTH(A204)</x:f>
        <x:v>8</x:v>
      </x:c>
      <x:c r="AK204" s="50" t="n">
        <x:f>IF(MONTH(A204)&lt;&gt;MONTH(A205),1,0)</x:f>
        <x:v>0</x:v>
      </x:c>
      <x:c r="AL204" s="115" t="n">
        <x:f>IF(AK203,AD203,AL203)</x:f>
        <x:v>1.0983241589927013</x:v>
      </x:c>
      <x:c r="AM204" s="116" t="str">
        <x:f>IF(AK204,AD204/AL204-1,"")</x:f>
      </x:c>
      <x:c r="AN204" s="115" t="n">
        <x:f>IF(AI204&lt;&gt;AI203,AD204,MAX(AN203,AD204))</x:f>
        <x:v>1.1050781187031036</x:v>
      </x:c>
      <x:c r="AO204" s="116" t="n">
        <x:f>AD204/AN204-1</x:f>
        <x:v>-0.010096185204043984</x:v>
      </x:c>
      <x:c r="AP204" s="112" t="n">
        <x:f>IFERROR(SUM(Z204:AC204)/AD204,0)</x:f>
        <x:v>1</x:v>
      </x:c>
      <x:c r="AQ204" s="50" t="b">
        <x:f>AND(B204&gt;0,C204&gt;0,D204&gt;0,E204&gt;0)</x:f>
        <x:v>1</x:v>
      </x:c>
    </x:row>
    <x:row r="205">
      <x:c r="A205" s="111" t="n">
        <x:f>'净值底稿'!A163</x:f>
        <x:v>44071</x:v>
      </x:c>
      <x:c r="B205" s="113" t="n">
        <x:f>'净值底稿'!F163</x:f>
        <x:v>1.46030440336976</x:v>
      </x:c>
      <x:c r="C205" s="113" t="n">
        <x:f>'净值底稿'!O163</x:f>
        <x:v>1.3385630029960338</x:v>
      </x:c>
      <x:c r="D205" s="113" t="n">
        <x:f>'净值底稿'!P163</x:f>
        <x:v>1.4223</x:v>
      </x:c>
      <x:c r="E205" s="113" t="n">
        <x:f>'净值底稿'!Q163</x:f>
        <x:v>1.5251</x:v>
      </x:c>
      <x:c r="F205" s="114" t="n">
        <x:f>IFERROR(B205/B204-1,0)</x:f>
        <x:v>0.013312779877079572</x:v>
      </x:c>
      <x:c r="G205" s="114" t="n">
        <x:f>IFERROR(C205/C204-1,0)</x:f>
        <x:v>0.015725471699658655</x:v>
      </x:c>
      <x:c r="H205" s="114" t="n">
        <x:f>IFERROR(D205/D204-1,0)</x:f>
        <x:v>-0.0008429926238145979</x:v>
      </x:c>
      <x:c r="I205" s="114" t="n">
        <x:f>IFERROR(E205/E204-1,0)</x:f>
        <x:v>0.0013788575180564422</x:v>
      </x:c>
      <x:c r="J205" s="115" t="n">
        <x:f>Z204*(1+F205)</x:f>
        <x:v>0.10556373842223493</x:v>
      </x:c>
      <x:c r="K205" s="115" t="n">
        <x:f>AA204*(1+G205)</x:f>
        <x:v>0.11411889763835267</x:v>
      </x:c>
      <x:c r="L205" s="115" t="n">
        <x:f>AB204*(1+H205)</x:f>
        <x:v>0.8117620020876319</x:v>
      </x:c>
      <x:c r="M205" s="115" t="n">
        <x:f>AC204*(1+I205)</x:f>
        <x:v>0.0650347440660196</x:v>
      </x:c>
      <x:c r="N205" s="115" t="n">
        <x:f>SUM(J205:M205)</x:f>
        <x:v>1.0964793822142391</x:v>
      </x:c>
      <x:c r="O205" s="116" t="n">
        <x:f>IFERROR((J205+K205)/N205,0)</x:f>
        <x:v>0.2003527285820539</x:v>
      </x:c>
      <x:c r="P205" s="50" t="b">
        <x:f>AND(MONTH(A205)=12,OR(A206="",YEAR(A205)&lt;&gt;YEAR(A206)))</x:f>
        <x:v>0</x:v>
      </x:c>
      <x:c r="Q205" s="50" t="b">
        <x:f>AND(MOD(MONTH(A205),3)=0,OR(A206="",MONTH(A205)&lt;&gt;MONTH(A206)))</x:f>
        <x:v>0</x:v>
      </x:c>
      <x:c r="R205" s="50" t="b">
        <x:f>OR(O205&gt;$E$7,O205&lt;$E$6)</x:f>
        <x:v>0</x:v>
      </x:c>
      <x:c r="S205" s="50" t="b">
        <x:f>AND(OR(P205,Q205,R205),A205-AH204&gt;$E$8)</x:f>
        <x:v>0</x:v>
      </x:c>
      <x:c r="T205" s="50" t="str">
        <x:f>IF(NOT(OR(P205,Q205,R205)),"不调",IF(NOT(S205),"间隔规则跳过",IF(P205,"年末+季度",IF(AND(Q205,R205),"季度+动态",IF(Q205,"季度","动态")))))</x:f>
        <x:v>不调</x:v>
      </x:c>
      <x:c r="U205" s="115" t="n">
        <x:f>IF(OR(T205="年末+季度",T205="季度+动态"),N205*$E$5/2,IF(T205="季度",(J205+K205)/2,IF(T205="动态",N205*$E$5*IF(J205+K205=0,0.5,J205/(J205+K205)),J205)))</x:f>
        <x:v>0.10556373842223493</x:v>
      </x:c>
      <x:c r="V205" s="115" t="n">
        <x:f>IF(OR(T205="年末+季度",T205="季度+动态"),N205*$E$5/2,IF(T205="季度",(J205+K205)/2,IF(T205="动态",N205*$E$5*IF(J205+K205=0,0.5,K205/(J205+K205)),K205)))</x:f>
        <x:v>0.11411889763835267</x:v>
      </x:c>
      <x:c r="W205" s="115" t="n">
        <x:f>IF(OR(T205="年末+季度",T205="季度+动态",T205="动态"),N205*(1-$E$5)*IF(L205+M205=0,$B$7/($B$7+$B$8),L205/(L205+M205)),L205)</x:f>
        <x:v>0.8117620020876319</x:v>
      </x:c>
      <x:c r="X205" s="115" t="n">
        <x:f>IF(OR(T205="年末+季度",T205="季度+动态",T205="动态"),N205*(1-$E$5)*IF(L205+M205=0,$B$8/($B$7+$B$8),M205/(L205+M205)),M205)</x:f>
        <x:v>0.0650347440660196</x:v>
      </x:c>
      <x:c r="Y205" s="115" t="n">
        <x:f>POWER(1-$H$5,(A205-A204)/$H$8)</x:f>
        <x:v>0.9999862671029998</x:v>
      </x:c>
      <x:c r="Z205" s="115" t="n">
        <x:f>U205*Y205</x:f>
        <x:v>0.10556228872628821</x:v>
      </x:c>
      <x:c r="AA205" s="115" t="n">
        <x:f>V205*Y205</x:f>
        <x:v>0.11411733045528563</x:v>
      </x:c>
      <x:c r="AB205" s="115" t="n">
        <x:f>W205*Y205</x:f>
        <x:v>0.8117508542436686</x:v>
      </x:c>
      <x:c r="AC205" s="115" t="n">
        <x:f>X205*Y205</x:f>
        <x:v>0.0650338509505779</x:v>
      </x:c>
      <x:c r="AD205" s="115" t="n">
        <x:f>SUM(Z205:AC205)</x:f>
        <x:v>1.0964643243758203</x:v>
      </x:c>
      <x:c r="AE205" s="115" t="n">
        <x:f>MAX(AE204,AD205)</x:f>
        <x:v>1.1050781187031036</x:v>
      </x:c>
      <x:c r="AF205" s="114" t="n">
        <x:f>AD205/AE205-1</x:f>
        <x:v>-0.007794737929832762</x:v>
      </x:c>
      <x:c r="AG205" s="114" t="n">
        <x:f>AD205/AD204-1</x:f>
        <x:v>0.0023249200981063645</x:v>
      </x:c>
      <x:c r="AH205" s="111" t="n">
        <x:f>IF(OR(T205="年末+季度",T205="季度+动态",T205="季度",T205="动态"),A205,AH204)</x:f>
        <x:v>44021</x:v>
      </x:c>
      <x:c r="AI205" s="117" t="n">
        <x:f>YEAR(A205)</x:f>
        <x:v>2020</x:v>
      </x:c>
      <x:c r="AJ205" s="117" t="n">
        <x:f>MONTH(A205)</x:f>
        <x:v>8</x:v>
      </x:c>
      <x:c r="AK205" s="50" t="n">
        <x:f>IF(MONTH(A205)&lt;&gt;MONTH(A206),1,0)</x:f>
        <x:v>0</x:v>
      </x:c>
      <x:c r="AL205" s="115" t="n">
        <x:f>IF(AK204,AD204,AL204)</x:f>
        <x:v>1.0983241589927013</x:v>
      </x:c>
      <x:c r="AM205" s="116" t="str">
        <x:f>IF(AK205,AD205/AL205-1,"")</x:f>
      </x:c>
      <x:c r="AN205" s="115" t="n">
        <x:f>IF(AI205&lt;&gt;AI204,AD205,MAX(AN204,AD205))</x:f>
        <x:v>1.1050781187031036</x:v>
      </x:c>
      <x:c r="AO205" s="116" t="n">
        <x:f>AD205/AN205-1</x:f>
        <x:v>-0.007794737929832762</x:v>
      </x:c>
      <x:c r="AP205" s="112" t="n">
        <x:f>IFERROR(SUM(Z205:AC205)/AD205,0)</x:f>
        <x:v>1</x:v>
      </x:c>
      <x:c r="AQ205" s="50" t="b">
        <x:f>AND(B205&gt;0,C205&gt;0,D205&gt;0,E205&gt;0)</x:f>
        <x:v>1</x:v>
      </x:c>
    </x:row>
    <x:row r="206">
      <x:c r="A206" s="111" t="n">
        <x:f>'净值底稿'!A164</x:f>
        <x:v>44074</x:v>
      </x:c>
      <x:c r="B206" s="113" t="n">
        <x:f>'净值底稿'!F164</x:f>
        <x:v>1.447414382333595</x:v>
      </x:c>
      <x:c r="C206" s="113" t="n">
        <x:f>'净值底稿'!O164</x:f>
        <x:v>1.3366383345819477</x:v>
      </x:c>
      <x:c r="D206" s="113" t="n">
        <x:f>'净值底稿'!P164</x:f>
        <x:v>1.4226</x:v>
      </x:c>
      <x:c r="E206" s="113" t="n">
        <x:f>'净值底稿'!Q164</x:f>
        <x:v>1.5286</x:v>
      </x:c>
      <x:c r="F206" s="114" t="n">
        <x:f>IFERROR(B206/B205-1,0)</x:f>
        <x:v>-0.008826941154474688</x:v>
      </x:c>
      <x:c r="G206" s="114" t="n">
        <x:f>IFERROR(C206/C205-1,0)</x:f>
        <x:v>-0.0014378616544594713</x:v>
      </x:c>
      <x:c r="H206" s="114" t="n">
        <x:f>IFERROR(D206/D205-1,0)</x:f>
        <x:v>0.00021092596498650806</x:v>
      </x:c>
      <x:c r="I206" s="114" t="n">
        <x:f>IFERROR(E206/E205-1,0)</x:f>
        <x:v>0.0022949314799030063</x:v>
      </x:c>
      <x:c r="J206" s="115" t="n">
        <x:f>Z205*(1+F206)</x:f>
        <x:v>0.1046304966155696</x:v>
      </x:c>
      <x:c r="K206" s="115" t="n">
        <x:f>AA205*(1+G206)</x:f>
        <x:v>0.1139532455217147</x:v>
      </x:c>
      <x:c r="L206" s="115" t="n">
        <x:f>AB205*(1+H206)</x:f>
        <x:v>0.8119220735759285</x:v>
      </x:c>
      <x:c r="M206" s="115" t="n">
        <x:f>AC205*(1+I206)</x:f>
        <x:v>0.0651830991823837</x:v>
      </x:c>
      <x:c r="N206" s="115" t="n">
        <x:f>SUM(J206:M206)</x:f>
        <x:v>1.0956889148955964</x:v>
      </x:c>
      <x:c r="O206" s="116" t="n">
        <x:f>IFERROR((J206+K206)/N206,0)</x:f>
        <x:v>0.199494344759445</x:v>
      </x:c>
      <x:c r="P206" s="50" t="b">
        <x:f>AND(MONTH(A206)=12,OR(A207="",YEAR(A206)&lt;&gt;YEAR(A207)))</x:f>
        <x:v>0</x:v>
      </x:c>
      <x:c r="Q206" s="50" t="b">
        <x:f>AND(MOD(MONTH(A206),3)=0,OR(A207="",MONTH(A206)&lt;&gt;MONTH(A207)))</x:f>
        <x:v>0</x:v>
      </x:c>
      <x:c r="R206" s="50" t="b">
        <x:f>OR(O206&gt;$E$7,O206&lt;$E$6)</x:f>
        <x:v>0</x:v>
      </x:c>
      <x:c r="S206" s="50" t="b">
        <x:f>AND(OR(P206,Q206,R206),A206-AH205&gt;$E$8)</x:f>
        <x:v>0</x:v>
      </x:c>
      <x:c r="T206" s="50" t="str">
        <x:f>IF(NOT(OR(P206,Q206,R206)),"不调",IF(NOT(S206),"间隔规则跳过",IF(P206,"年末+季度",IF(AND(Q206,R206),"季度+动态",IF(Q206,"季度","动态")))))</x:f>
        <x:v>不调</x:v>
      </x:c>
      <x:c r="U206" s="115" t="n">
        <x:f>IF(OR(T206="年末+季度",T206="季度+动态"),N206*$E$5/2,IF(T206="季度",(J206+K206)/2,IF(T206="动态",N206*$E$5*IF(J206+K206=0,0.5,J206/(J206+K206)),J206)))</x:f>
        <x:v>0.1046304966155696</x:v>
      </x:c>
      <x:c r="V206" s="115" t="n">
        <x:f>IF(OR(T206="年末+季度",T206="季度+动态"),N206*$E$5/2,IF(T206="季度",(J206+K206)/2,IF(T206="动态",N206*$E$5*IF(J206+K206=0,0.5,K206/(J206+K206)),K206)))</x:f>
        <x:v>0.1139532455217147</x:v>
      </x:c>
      <x:c r="W206" s="115" t="n">
        <x:f>IF(OR(T206="年末+季度",T206="季度+动态",T206="动态"),N206*(1-$E$5)*IF(L206+M206=0,$B$7/($B$7+$B$8),L206/(L206+M206)),L206)</x:f>
        <x:v>0.8119220735759285</x:v>
      </x:c>
      <x:c r="X206" s="115" t="n">
        <x:f>IF(OR(T206="年末+季度",T206="季度+动态",T206="动态"),N206*(1-$E$5)*IF(L206+M206=0,$B$8/($B$7+$B$8),M206/(L206+M206)),M206)</x:f>
        <x:v>0.0651830991823837</x:v>
      </x:c>
      <x:c r="Y206" s="115" t="n">
        <x:f>POWER(1-$H$5,(A206-A205)/$H$8)</x:f>
        <x:v>0.9999588018747739</x:v>
      </x:c>
      <x:c r="Z206" s="115" t="n">
        <x:f>U206*Y206</x:f>
        <x:v>0.10462618603526756</x:v>
      </x:c>
      <x:c r="AA206" s="115" t="n">
        <x:f>V206*Y206</x:f>
        <x:v>0.11394855086163577</x:v>
      </x:c>
      <x:c r="AB206" s="115" t="n">
        <x:f>W206*Y206</x:f>
        <x:v>0.8118886239086675</x:v>
      </x:c>
      <x:c r="AC206" s="115" t="n">
        <x:f>X206*Y206</x:f>
        <x:v>0.06518041376090096</x:v>
      </x:c>
      <x:c r="AD206" s="115" t="n">
        <x:f>SUM(Z206:AC206)</x:f>
        <x:v>1.0956437745664718</x:v>
      </x:c>
      <x:c r="AE206" s="115" t="n">
        <x:f>MAX(AE205,AD206)</x:f>
        <x:v>1.1050781187031036</x:v>
      </x:c>
      <x:c r="AF206" s="114" t="n">
        <x:f>AD206/AE206-1</x:f>
        <x:v>-0.00853726444941627</x:v>
      </x:c>
      <x:c r="AG206" s="114" t="n">
        <x:f>AD206/AD205-1</x:f>
        <x:v>-0.000748359788008246</x:v>
      </x:c>
      <x:c r="AH206" s="111" t="n">
        <x:f>IF(OR(T206="年末+季度",T206="季度+动态",T206="季度",T206="动态"),A206,AH205)</x:f>
        <x:v>44021</x:v>
      </x:c>
      <x:c r="AI206" s="117" t="n">
        <x:f>YEAR(A206)</x:f>
        <x:v>2020</x:v>
      </x:c>
      <x:c r="AJ206" s="117" t="n">
        <x:f>MONTH(A206)</x:f>
        <x:v>8</x:v>
      </x:c>
      <x:c r="AK206" s="50" t="n">
        <x:f>IF(MONTH(A206)&lt;&gt;MONTH(A207),1,0)</x:f>
        <x:v>1</x:v>
      </x:c>
      <x:c r="AL206" s="115" t="n">
        <x:f>IF(AK205,AD205,AL205)</x:f>
        <x:v>1.0983241589927013</x:v>
      </x:c>
      <x:c r="AM206" s="116" t="n">
        <x:f>IF(AK206,AD206/AL206-1,"")</x:f>
        <x:v>-0.0024404310915711047</x:v>
      </x:c>
      <x:c r="AN206" s="115" t="n">
        <x:f>IF(AI206&lt;&gt;AI205,AD206,MAX(AN205,AD206))</x:f>
        <x:v>1.1050781187031036</x:v>
      </x:c>
      <x:c r="AO206" s="116" t="n">
        <x:f>AD206/AN206-1</x:f>
        <x:v>-0.00853726444941627</x:v>
      </x:c>
      <x:c r="AP206" s="112" t="n">
        <x:f>IFERROR(SUM(Z206:AC206)/AD206,0)</x:f>
        <x:v>1</x:v>
      </x:c>
      <x:c r="AQ206" s="50" t="b">
        <x:f>AND(B206&gt;0,C206&gt;0,D206&gt;0,E206&gt;0)</x:f>
        <x:v>1</x:v>
      </x:c>
    </x:row>
    <x:row r="207">
      <x:c r="A207" s="111" t="n">
        <x:f>'净值底稿'!A165</x:f>
        <x:v>44075</x:v>
      </x:c>
      <x:c r="B207" s="113" t="n">
        <x:f>'净值底稿'!F165</x:f>
        <x:v>1.4659184486017276</x:v>
      </x:c>
      <x:c r="C207" s="113" t="n">
        <x:f>'净值底稿'!O165</x:f>
        <x:v>1.3460553401920325</x:v>
      </x:c>
      <x:c r="D207" s="113" t="n">
        <x:f>'净值底稿'!P165</x:f>
        <x:v>1.4226</x:v>
      </x:c>
      <x:c r="E207" s="113" t="n">
        <x:f>'净值底稿'!Q165</x:f>
        <x:v>1.546</x:v>
      </x:c>
      <x:c r="F207" s="114" t="n">
        <x:f>IFERROR(B207/B206-1,0)</x:f>
        <x:v>0.012784221639624338</x:v>
      </x:c>
      <x:c r="G207" s="114" t="n">
        <x:f>IFERROR(C207/C206-1,0)</x:f>
        <x:v>0.007045290686676475</x:v>
      </x:c>
      <x:c r="H207" s="114" t="n">
        <x:f>IFERROR(D207/D206-1,0)</x:f>
        <x:v>0</x:v>
      </x:c>
      <x:c r="I207" s="114" t="n">
        <x:f>IFERROR(E207/E206-1,0)</x:f>
        <x:v>0.011382964804396156</x:v>
      </x:c>
      <x:c r="J207" s="115" t="n">
        <x:f>Z206*(1+F207)</x:f>
        <x:v>0.10596375038685099</x:v>
      </x:c>
      <x:c r="K207" s="115" t="n">
        <x:f>AA206*(1+G207)</x:f>
        <x:v>0.11475135152578153</x:v>
      </x:c>
      <x:c r="L207" s="115" t="n">
        <x:f>AB206*(1+H207)</x:f>
        <x:v>0.8118886239086675</x:v>
      </x:c>
      <x:c r="M207" s="115" t="n">
        <x:f>AC206*(1+I207)</x:f>
        <x:v>0.06592236011667728</x:v>
      </x:c>
      <x:c r="N207" s="115" t="n">
        <x:f>SUM(J207:M207)</x:f>
        <x:v>1.098526085937977</x:v>
      </x:c>
      <x:c r="O207" s="116" t="n">
        <x:f>IFERROR((J207+K207)/N207,0)</x:f>
        <x:v>0.2009193088247648</x:v>
      </x:c>
      <x:c r="P207" s="50" t="b">
        <x:f>AND(MONTH(A207)=12,OR(A208="",YEAR(A207)&lt;&gt;YEAR(A208)))</x:f>
        <x:v>0</x:v>
      </x:c>
      <x:c r="Q207" s="50" t="b">
        <x:f>AND(MOD(MONTH(A207),3)=0,OR(A208="",MONTH(A207)&lt;&gt;MONTH(A208)))</x:f>
        <x:v>0</x:v>
      </x:c>
      <x:c r="R207" s="50" t="b">
        <x:f>OR(O207&gt;$E$7,O207&lt;$E$6)</x:f>
        <x:v>0</x:v>
      </x:c>
      <x:c r="S207" s="50" t="b">
        <x:f>AND(OR(P207,Q207,R207),A207-AH206&gt;$E$8)</x:f>
        <x:v>0</x:v>
      </x:c>
      <x:c r="T207" s="50" t="str">
        <x:f>IF(NOT(OR(P207,Q207,R207)),"不调",IF(NOT(S207),"间隔规则跳过",IF(P207,"年末+季度",IF(AND(Q207,R207),"季度+动态",IF(Q207,"季度","动态")))))</x:f>
        <x:v>不调</x:v>
      </x:c>
      <x:c r="U207" s="115" t="n">
        <x:f>IF(OR(T207="年末+季度",T207="季度+动态"),N207*$E$5/2,IF(T207="季度",(J207+K207)/2,IF(T207="动态",N207*$E$5*IF(J207+K207=0,0.5,J207/(J207+K207)),J207)))</x:f>
        <x:v>0.10596375038685099</x:v>
      </x:c>
      <x:c r="V207" s="115" t="n">
        <x:f>IF(OR(T207="年末+季度",T207="季度+动态"),N207*$E$5/2,IF(T207="季度",(J207+K207)/2,IF(T207="动态",N207*$E$5*IF(J207+K207=0,0.5,K207/(J207+K207)),K207)))</x:f>
        <x:v>0.11475135152578153</x:v>
      </x:c>
      <x:c r="W207" s="115" t="n">
        <x:f>IF(OR(T207="年末+季度",T207="季度+动态",T207="动态"),N207*(1-$E$5)*IF(L207+M207=0,$B$7/($B$7+$B$8),L207/(L207+M207)),L207)</x:f>
        <x:v>0.8118886239086675</x:v>
      </x:c>
      <x:c r="X207" s="115" t="n">
        <x:f>IF(OR(T207="年末+季度",T207="季度+动态",T207="动态"),N207*(1-$E$5)*IF(L207+M207=0,$B$8/($B$7+$B$8),M207/(L207+M207)),M207)</x:f>
        <x:v>0.06592236011667728</x:v>
      </x:c>
      <x:c r="Y207" s="115" t="n">
        <x:f>POWER(1-$H$5,(A207-A206)/$H$8)</x:f>
        <x:v>0.9999862671029998</x:v>
      </x:c>
      <x:c r="Z207" s="115" t="n">
        <x:f>U207*Y207</x:f>
        <x:v>0.10596229519758117</x:v>
      </x:c>
      <x:c r="AA207" s="115" t="n">
        <x:f>V207*Y207</x:f>
        <x:v>0.11474977565729039</x:v>
      </x:c>
      <x:c r="AB207" s="115" t="n">
        <x:f>W207*Y207</x:f>
        <x:v>0.8118774743258197</x:v>
      </x:c>
      <x:c r="AC207" s="115" t="n">
        <x:f>X207*Y207</x:f>
        <x:v>0.06592145481169578</x:v>
      </x:c>
      <x:c r="AD207" s="115" t="n">
        <x:f>SUM(Z207:AC207)</x:f>
        <x:v>1.098510999992387</x:v>
      </x:c>
      <x:c r="AE207" s="115" t="n">
        <x:f>MAX(AE206,AD207)</x:f>
        <x:v>1.1050781187031036</x:v>
      </x:c>
      <x:c r="AF207" s="114" t="n">
        <x:f>AD207/AE207-1</x:f>
        <x:v>-0.005942673734616655</x:v>
      </x:c>
      <x:c r="AG207" s="114" t="n">
        <x:f>AD207/AD206-1</x:f>
        <x:v>0.00261693215666714</x:v>
      </x:c>
      <x:c r="AH207" s="111" t="n">
        <x:f>IF(OR(T207="年末+季度",T207="季度+动态",T207="季度",T207="动态"),A207,AH206)</x:f>
        <x:v>44021</x:v>
      </x:c>
      <x:c r="AI207" s="117" t="n">
        <x:f>YEAR(A207)</x:f>
        <x:v>2020</x:v>
      </x:c>
      <x:c r="AJ207" s="117" t="n">
        <x:f>MONTH(A207)</x:f>
        <x:v>9</x:v>
      </x:c>
      <x:c r="AK207" s="50" t="n">
        <x:f>IF(MONTH(A207)&lt;&gt;MONTH(A208),1,0)</x:f>
        <x:v>0</x:v>
      </x:c>
      <x:c r="AL207" s="115" t="n">
        <x:f>IF(AK206,AD206,AL206)</x:f>
        <x:v>1.0956437745664718</x:v>
      </x:c>
      <x:c r="AM207" s="116" t="str">
        <x:f>IF(AK207,AD207/AL207-1,"")</x:f>
      </x:c>
      <x:c r="AN207" s="115" t="n">
        <x:f>IF(AI207&lt;&gt;AI206,AD207,MAX(AN206,AD207))</x:f>
        <x:v>1.1050781187031036</x:v>
      </x:c>
      <x:c r="AO207" s="116" t="n">
        <x:f>AD207/AN207-1</x:f>
        <x:v>-0.005942673734616655</x:v>
      </x:c>
      <x:c r="AP207" s="112" t="n">
        <x:f>IFERROR(SUM(Z207:AC207)/AD207,0)</x:f>
        <x:v>1</x:v>
      </x:c>
      <x:c r="AQ207" s="50" t="b">
        <x:f>AND(B207&gt;0,C207&gt;0,D207&gt;0,E207&gt;0)</x:f>
        <x:v>1</x:v>
      </x:c>
    </x:row>
    <x:row r="208">
      <x:c r="A208" s="111" t="n">
        <x:f>'净值底稿'!A166</x:f>
        <x:v>44076</x:v>
      </x:c>
      <x:c r="B208" s="113" t="n">
        <x:f>'净值底稿'!F166</x:f>
        <x:v>1.473405151798135</x:v>
      </x:c>
      <x:c r="C208" s="113" t="n">
        <x:f>'净值底稿'!O166</x:f>
        <x:v>1.3498893712062587</x:v>
      </x:c>
      <x:c r="D208" s="113" t="n">
        <x:f>'净值底稿'!P166</x:f>
        <x:v>1.4215</x:v>
      </x:c>
      <x:c r="E208" s="113" t="n">
        <x:f>'净值底稿'!Q166</x:f>
        <x:v>1.5266</x:v>
      </x:c>
      <x:c r="F208" s="114" t="n">
        <x:f>IFERROR(B208/B207-1,0)</x:f>
        <x:v>0.005107175780172835</x:v>
      </x:c>
      <x:c r="G208" s="114" t="n">
        <x:f>IFERROR(C208/C207-1,0)</x:f>
        <x:v>0.002848345754996373</x:v>
      </x:c>
      <x:c r="H208" s="114" t="n">
        <x:f>IFERROR(D208/D207-1,0)</x:f>
        <x:v>-0.000773232110220845</x:v>
      </x:c>
      <x:c r="I208" s="114" t="n">
        <x:f>IFERROR(E208/E207-1,0)</x:f>
        <x:v>-0.012548512289780156</x:v>
      </x:c>
      <x:c r="J208" s="115" t="n">
        <x:f>Z207*(1+F208)</x:f>
        <x:v>0.10650346326522578</x:v>
      </x:c>
      <x:c r="K208" s="115" t="n">
        <x:f>AA207*(1+G208)</x:f>
        <x:v>0.11507662269367061</x:v>
      </x:c>
      <x:c r="L208" s="115" t="n">
        <x:f>AB207*(1+H208)</x:f>
        <x:v>0.811249704593106</x:v>
      </x:c>
      <x:c r="M208" s="115" t="n">
        <x:f>AC207*(1+I208)</x:f>
        <x:v>0.06509423862583104</x:v>
      </x:c>
      <x:c r="N208" s="115" t="n">
        <x:f>SUM(J208:M208)</x:f>
        <x:v>1.0979240291778334</x:v>
      </x:c>
      <x:c r="O208" s="116" t="n">
        <x:f>IFERROR((J208+K208)/N208,0)</x:f>
        <x:v>0.2018173207528975</x:v>
      </x:c>
      <x:c r="P208" s="50" t="b">
        <x:f>AND(MONTH(A208)=12,OR(A209="",YEAR(A208)&lt;&gt;YEAR(A209)))</x:f>
        <x:v>0</x:v>
      </x:c>
      <x:c r="Q208" s="50" t="b">
        <x:f>AND(MOD(MONTH(A208),3)=0,OR(A209="",MONTH(A208)&lt;&gt;MONTH(A209)))</x:f>
        <x:v>0</x:v>
      </x:c>
      <x:c r="R208" s="50" t="b">
        <x:f>OR(O208&gt;$E$7,O208&lt;$E$6)</x:f>
        <x:v>0</x:v>
      </x:c>
      <x:c r="S208" s="50" t="b">
        <x:f>AND(OR(P208,Q208,R208),A208-AH207&gt;$E$8)</x:f>
        <x:v>0</x:v>
      </x:c>
      <x:c r="T208" s="50" t="str">
        <x:f>IF(NOT(OR(P208,Q208,R208)),"不调",IF(NOT(S208),"间隔规则跳过",IF(P208,"年末+季度",IF(AND(Q208,R208),"季度+动态",IF(Q208,"季度","动态")))))</x:f>
        <x:v>不调</x:v>
      </x:c>
      <x:c r="U208" s="115" t="n">
        <x:f>IF(OR(T208="年末+季度",T208="季度+动态"),N208*$E$5/2,IF(T208="季度",(J208+K208)/2,IF(T208="动态",N208*$E$5*IF(J208+K208=0,0.5,J208/(J208+K208)),J208)))</x:f>
        <x:v>0.10650346326522578</x:v>
      </x:c>
      <x:c r="V208" s="115" t="n">
        <x:f>IF(OR(T208="年末+季度",T208="季度+动态"),N208*$E$5/2,IF(T208="季度",(J208+K208)/2,IF(T208="动态",N208*$E$5*IF(J208+K208=0,0.5,K208/(J208+K208)),K208)))</x:f>
        <x:v>0.11507662269367061</x:v>
      </x:c>
      <x:c r="W208" s="115" t="n">
        <x:f>IF(OR(T208="年末+季度",T208="季度+动态",T208="动态"),N208*(1-$E$5)*IF(L208+M208=0,$B$7/($B$7+$B$8),L208/(L208+M208)),L208)</x:f>
        <x:v>0.811249704593106</x:v>
      </x:c>
      <x:c r="X208" s="115" t="n">
        <x:f>IF(OR(T208="年末+季度",T208="季度+动态",T208="动态"),N208*(1-$E$5)*IF(L208+M208=0,$B$8/($B$7+$B$8),M208/(L208+M208)),M208)</x:f>
        <x:v>0.06509423862583104</x:v>
      </x:c>
      <x:c r="Y208" s="115" t="n">
        <x:f>POWER(1-$H$5,(A208-A207)/$H$8)</x:f>
        <x:v>0.9999862671029998</x:v>
      </x:c>
      <x:c r="Z208" s="115" t="n">
        <x:f>U208*Y208</x:f>
        <x:v>0.1065020006641346</x:v>
      </x:c>
      <x:c r="AA208" s="115" t="n">
        <x:f>V208*Y208</x:f>
        <x:v>0.11507504235826402</x:v>
      </x:c>
      <x:c r="AB208" s="115" t="n">
        <x:f>W208*Y208</x:f>
        <x:v>0.8112385637844713</x:v>
      </x:c>
      <x:c r="AC208" s="115" t="n">
        <x:f>X208*Y208</x:f>
        <x:v>0.06509334469335668</x:v>
      </x:c>
      <x:c r="AD208" s="115" t="n">
        <x:f>SUM(Z208:AC208)</x:f>
        <x:v>1.0979089515002265</x:v>
      </x:c>
      <x:c r="AE208" s="115" t="n">
        <x:f>MAX(AE207,AD208)</x:f>
        <x:v>1.1050781187031036</x:v>
      </x:c>
      <x:c r="AF208" s="114" t="n">
        <x:f>AD208/AE208-1</x:f>
        <x:v>-0.006487475483896721</x:v>
      </x:c>
      <x:c r="AG208" s="114" t="n">
        <x:f>AD208/AD207-1</x:f>
        <x:v>-0.0005480586832218304</x:v>
      </x:c>
      <x:c r="AH208" s="111" t="n">
        <x:f>IF(OR(T208="年末+季度",T208="季度+动态",T208="季度",T208="动态"),A208,AH207)</x:f>
        <x:v>44021</x:v>
      </x:c>
      <x:c r="AI208" s="117" t="n">
        <x:f>YEAR(A208)</x:f>
        <x:v>2020</x:v>
      </x:c>
      <x:c r="AJ208" s="117" t="n">
        <x:f>MONTH(A208)</x:f>
        <x:v>9</x:v>
      </x:c>
      <x:c r="AK208" s="50" t="n">
        <x:f>IF(MONTH(A208)&lt;&gt;MONTH(A209),1,0)</x:f>
        <x:v>0</x:v>
      </x:c>
      <x:c r="AL208" s="115" t="n">
        <x:f>IF(AK207,AD207,AL207)</x:f>
        <x:v>1.0956437745664718</x:v>
      </x:c>
      <x:c r="AM208" s="116" t="str">
        <x:f>IF(AK208,AD208/AL208-1,"")</x:f>
      </x:c>
      <x:c r="AN208" s="115" t="n">
        <x:f>IF(AI208&lt;&gt;AI207,AD208,MAX(AN207,AD208))</x:f>
        <x:v>1.1050781187031036</x:v>
      </x:c>
      <x:c r="AO208" s="116" t="n">
        <x:f>AD208/AN208-1</x:f>
        <x:v>-0.006487475483896721</x:v>
      </x:c>
      <x:c r="AP208" s="112" t="n">
        <x:f>IFERROR(SUM(Z208:AC208)/AD208,0)</x:f>
        <x:v>1</x:v>
      </x:c>
      <x:c r="AQ208" s="50" t="b">
        <x:f>AND(B208&gt;0,C208&gt;0,D208&gt;0,E208&gt;0)</x:f>
        <x:v>1</x:v>
      </x:c>
    </x:row>
    <x:row r="209">
      <x:c r="A209" s="111" t="n">
        <x:f>'净值底稿'!A167</x:f>
        <x:v>44077</x:v>
      </x:c>
      <x:c r="B209" s="113" t="n">
        <x:f>'净值底稿'!F167</x:f>
        <x:v>1.454465738312485</x:v>
      </x:c>
      <x:c r="C209" s="113" t="n">
        <x:f>'净值底稿'!O167</x:f>
        <x:v>1.3374682713635888</x:v>
      </x:c>
      <x:c r="D209" s="113" t="n">
        <x:f>'净值底稿'!P167</x:f>
        <x:v>1.421</x:v>
      </x:c>
      <x:c r="E209" s="113" t="n">
        <x:f>'净值底稿'!Q167</x:f>
        <x:v>1.5118</x:v>
      </x:c>
      <x:c r="F209" s="114" t="n">
        <x:f>IFERROR(B209/B208-1,0)</x:f>
        <x:v>-0.012854178949039508</x:v>
      </x:c>
      <x:c r="G209" s="114" t="n">
        <x:f>IFERROR(C209/C208-1,0)</x:f>
        <x:v>-0.009201568741570632</x:v>
      </x:c>
      <x:c r="H209" s="114" t="n">
        <x:f>IFERROR(D209/D208-1,0)</x:f>
        <x:v>-0.0003517411185367525</x:v>
      </x:c>
      <x:c r="I209" s="114" t="n">
        <x:f>IFERROR(E209/E208-1,0)</x:f>
        <x:v>-0.009694746495480078</x:v>
      </x:c>
      <x:c r="J209" s="115" t="n">
        <x:f>Z208*(1+F209)</x:f>
        <x:v>0.10513300488916709</x:v>
      </x:c>
      <x:c r="K209" s="115" t="n">
        <x:f>AA208*(1+G209)</x:f>
        <x:v>0.1140161714455653</x:v>
      </x:c>
      <x:c r="L209" s="115" t="n">
        <x:f>AB208*(1+H209)</x:f>
        <x:v>0.8109532178246457</x:v>
      </x:c>
      <x:c r="M209" s="115" t="n">
        <x:f>AC208*(1+I209)</x:f>
        <x:v>0.06446228121801167</x:v>
      </x:c>
      <x:c r="N209" s="115" t="n">
        <x:f>SUM(J209:M209)</x:f>
        <x:v>1.0945646753773897</x:v>
      </x:c>
      <x:c r="O209" s="116" t="n">
        <x:f>IFERROR((J209+K209)/N209,0)</x:f>
        <x:v>0.20021583124740713</x:v>
      </x:c>
      <x:c r="P209" s="50" t="b">
        <x:f>AND(MONTH(A209)=12,OR(A210="",YEAR(A209)&lt;&gt;YEAR(A210)))</x:f>
        <x:v>0</x:v>
      </x:c>
      <x:c r="Q209" s="50" t="b">
        <x:f>AND(MOD(MONTH(A209),3)=0,OR(A210="",MONTH(A209)&lt;&gt;MONTH(A210)))</x:f>
        <x:v>0</x:v>
      </x:c>
      <x:c r="R209" s="50" t="b">
        <x:f>OR(O209&gt;$E$7,O209&lt;$E$6)</x:f>
        <x:v>0</x:v>
      </x:c>
      <x:c r="S209" s="50" t="b">
        <x:f>AND(OR(P209,Q209,R209),A209-AH208&gt;$E$8)</x:f>
        <x:v>0</x:v>
      </x:c>
      <x:c r="T209" s="50" t="str">
        <x:f>IF(NOT(OR(P209,Q209,R209)),"不调",IF(NOT(S209),"间隔规则跳过",IF(P209,"年末+季度",IF(AND(Q209,R209),"季度+动态",IF(Q209,"季度","动态")))))</x:f>
        <x:v>不调</x:v>
      </x:c>
      <x:c r="U209" s="115" t="n">
        <x:f>IF(OR(T209="年末+季度",T209="季度+动态"),N209*$E$5/2,IF(T209="季度",(J209+K209)/2,IF(T209="动态",N209*$E$5*IF(J209+K209=0,0.5,J209/(J209+K209)),J209)))</x:f>
        <x:v>0.10513300488916709</x:v>
      </x:c>
      <x:c r="V209" s="115" t="n">
        <x:f>IF(OR(T209="年末+季度",T209="季度+动态"),N209*$E$5/2,IF(T209="季度",(J209+K209)/2,IF(T209="动态",N209*$E$5*IF(J209+K209=0,0.5,K209/(J209+K209)),K209)))</x:f>
        <x:v>0.1140161714455653</x:v>
      </x:c>
      <x:c r="W209" s="115" t="n">
        <x:f>IF(OR(T209="年末+季度",T209="季度+动态",T209="动态"),N209*(1-$E$5)*IF(L209+M209=0,$B$7/($B$7+$B$8),L209/(L209+M209)),L209)</x:f>
        <x:v>0.8109532178246457</x:v>
      </x:c>
      <x:c r="X209" s="115" t="n">
        <x:f>IF(OR(T209="年末+季度",T209="季度+动态",T209="动态"),N209*(1-$E$5)*IF(L209+M209=0,$B$8/($B$7+$B$8),M209/(L209+M209)),M209)</x:f>
        <x:v>0.06446228121801167</x:v>
      </x:c>
      <x:c r="Y209" s="115" t="n">
        <x:f>POWER(1-$H$5,(A209-A208)/$H$8)</x:f>
        <x:v>0.9999862671029998</x:v>
      </x:c>
      <x:c r="Z209" s="115" t="n">
        <x:f>U209*Y209</x:f>
        <x:v>0.10513156110843962</x:v>
      </x:c>
      <x:c r="AA209" s="115" t="n">
        <x:f>V209*Y209</x:f>
        <x:v>0.11401460567322648</x:v>
      </x:c>
      <x:c r="AB209" s="115" t="n">
        <x:f>W209*Y209</x:f>
        <x:v>0.8109420810876333</x:v>
      </x:c>
      <x:c r="AC209" s="115" t="n">
        <x:f>X209*Y209</x:f>
        <x:v>0.06446139596414331</x:v>
      </x:c>
      <x:c r="AD209" s="115" t="n">
        <x:f>SUM(Z209:AC209)</x:f>
        <x:v>1.0945496438334428</x:v>
      </x:c>
      <x:c r="AE209" s="115" t="n">
        <x:f>MAX(AE208,AD209)</x:f>
        <x:v>1.1050781187031036</x:v>
      </x:c>
      <x:c r="AF209" s="114" t="n">
        <x:f>AD209/AE209-1</x:f>
        <x:v>-0.009527358013401654</x:v>
      </x:c>
      <x:c r="AG209" s="114" t="n">
        <x:f>AD209/AD208-1</x:f>
        <x:v>-0.0030597324688840244</x:v>
      </x:c>
      <x:c r="AH209" s="111" t="n">
        <x:f>IF(OR(T209="年末+季度",T209="季度+动态",T209="季度",T209="动态"),A209,AH208)</x:f>
        <x:v>44021</x:v>
      </x:c>
      <x:c r="AI209" s="117" t="n">
        <x:f>YEAR(A209)</x:f>
        <x:v>2020</x:v>
      </x:c>
      <x:c r="AJ209" s="117" t="n">
        <x:f>MONTH(A209)</x:f>
        <x:v>9</x:v>
      </x:c>
      <x:c r="AK209" s="50" t="n">
        <x:f>IF(MONTH(A209)&lt;&gt;MONTH(A210),1,0)</x:f>
        <x:v>0</x:v>
      </x:c>
      <x:c r="AL209" s="115" t="n">
        <x:f>IF(AK208,AD208,AL208)</x:f>
        <x:v>1.0956437745664718</x:v>
      </x:c>
      <x:c r="AM209" s="116" t="str">
        <x:f>IF(AK209,AD209/AL209-1,"")</x:f>
      </x:c>
      <x:c r="AN209" s="115" t="n">
        <x:f>IF(AI209&lt;&gt;AI208,AD209,MAX(AN208,AD209))</x:f>
        <x:v>1.1050781187031036</x:v>
      </x:c>
      <x:c r="AO209" s="116" t="n">
        <x:f>AD209/AN209-1</x:f>
        <x:v>-0.009527358013401654</x:v>
      </x:c>
      <x:c r="AP209" s="112" t="n">
        <x:f>IFERROR(SUM(Z209:AC209)/AD209,0)</x:f>
        <x:v>1</x:v>
      </x:c>
      <x:c r="AQ209" s="50" t="b">
        <x:f>AND(B209&gt;0,C209&gt;0,D209&gt;0,E209&gt;0)</x:f>
        <x:v>1</x:v>
      </x:c>
    </x:row>
    <x:row r="210">
      <x:c r="A210" s="111" t="n">
        <x:f>'净值底稿'!A168</x:f>
        <x:v>44078</x:v>
      </x:c>
      <x:c r="B210" s="113" t="n">
        <x:f>'净值底稿'!F168</x:f>
        <x:v>1.43942000946118</x:v>
      </x:c>
      <x:c r="C210" s="113" t="n">
        <x:f>'净值底稿'!O168</x:f>
        <x:v>1.3312796564978386</x:v>
      </x:c>
      <x:c r="D210" s="113" t="n">
        <x:f>'净值底稿'!P168</x:f>
        <x:v>1.4204</x:v>
      </x:c>
      <x:c r="E210" s="113" t="n">
        <x:f>'净值底稿'!Q168</x:f>
        <x:v>1.5124</x:v>
      </x:c>
      <x:c r="F210" s="114" t="n">
        <x:f>IFERROR(B210/B209-1,0)</x:f>
        <x:v>-0.010344505514967683</x:v>
      </x:c>
      <x:c r="G210" s="114" t="n">
        <x:f>IFERROR(C210/C209-1,0)</x:f>
        <x:v>-0.004627111534721284</x:v>
      </x:c>
      <x:c r="H210" s="114" t="n">
        <x:f>IFERROR(D210/D209-1,0)</x:f>
        <x:v>-0.000422237860661423</x:v>
      </x:c>
      <x:c r="I210" s="114" t="n">
        <x:f>IFERROR(E210/E209-1,0)</x:f>
        <x:v>0.000396877893901193</x:v>
      </x:c>
      <x:c r="J210" s="115" t="n">
        <x:f>Z209*(1+F210)</x:f>
        <x:v>0.1040440270947562</x:v>
      </x:c>
      <x:c r="K210" s="115" t="n">
        <x:f>AA209*(1+G210)</x:f>
        <x:v>0.1134870473761892</x:v>
      </x:c>
      <x:c r="L210" s="115" t="n">
        <x:f>AB209*(1+H210)</x:f>
        <x:v>0.8105996706381946</x:v>
      </x:c>
      <x:c r="M210" s="115" t="n">
        <x:f>AC209*(1+I210)</x:f>
        <x:v>0.06448697926721149</x:v>
      </x:c>
      <x:c r="N210" s="115" t="n">
        <x:f>SUM(J210:M210)</x:f>
        <x:v>1.0926177243763515</x:v>
      </x:c>
      <x:c r="O210" s="116" t="n">
        <x:f>IFERROR((J210+K210)/N210,0)</x:f>
        <x:v>0.19909165815071195</x:v>
      </x:c>
      <x:c r="P210" s="50" t="b">
        <x:f>AND(MONTH(A210)=12,OR(A211="",YEAR(A210)&lt;&gt;YEAR(A211)))</x:f>
        <x:v>0</x:v>
      </x:c>
      <x:c r="Q210" s="50" t="b">
        <x:f>AND(MOD(MONTH(A210),3)=0,OR(A211="",MONTH(A210)&lt;&gt;MONTH(A211)))</x:f>
        <x:v>0</x:v>
      </x:c>
      <x:c r="R210" s="50" t="b">
        <x:f>OR(O210&gt;$E$7,O210&lt;$E$6)</x:f>
        <x:v>0</x:v>
      </x:c>
      <x:c r="S210" s="50" t="b">
        <x:f>AND(OR(P210,Q210,R210),A210-AH209&gt;$E$8)</x:f>
        <x:v>0</x:v>
      </x:c>
      <x:c r="T210" s="50" t="str">
        <x:f>IF(NOT(OR(P210,Q210,R210)),"不调",IF(NOT(S210),"间隔规则跳过",IF(P210,"年末+季度",IF(AND(Q210,R210),"季度+动态",IF(Q210,"季度","动态")))))</x:f>
        <x:v>不调</x:v>
      </x:c>
      <x:c r="U210" s="115" t="n">
        <x:f>IF(OR(T210="年末+季度",T210="季度+动态"),N210*$E$5/2,IF(T210="季度",(J210+K210)/2,IF(T210="动态",N210*$E$5*IF(J210+K210=0,0.5,J210/(J210+K210)),J210)))</x:f>
        <x:v>0.1040440270947562</x:v>
      </x:c>
      <x:c r="V210" s="115" t="n">
        <x:f>IF(OR(T210="年末+季度",T210="季度+动态"),N210*$E$5/2,IF(T210="季度",(J210+K210)/2,IF(T210="动态",N210*$E$5*IF(J210+K210=0,0.5,K210/(J210+K210)),K210)))</x:f>
        <x:v>0.1134870473761892</x:v>
      </x:c>
      <x:c r="W210" s="115" t="n">
        <x:f>IF(OR(T210="年末+季度",T210="季度+动态",T210="动态"),N210*(1-$E$5)*IF(L210+M210=0,$B$7/($B$7+$B$8),L210/(L210+M210)),L210)</x:f>
        <x:v>0.8105996706381946</x:v>
      </x:c>
      <x:c r="X210" s="115" t="n">
        <x:f>IF(OR(T210="年末+季度",T210="季度+动态",T210="动态"),N210*(1-$E$5)*IF(L210+M210=0,$B$8/($B$7+$B$8),M210/(L210+M210)),M210)</x:f>
        <x:v>0.06448697926721149</x:v>
      </x:c>
      <x:c r="Y210" s="115" t="n">
        <x:f>POWER(1-$H$5,(A210-A209)/$H$8)</x:f>
        <x:v>0.9999862671029998</x:v>
      </x:c>
      <x:c r="Z210" s="115" t="n">
        <x:f>U210*Y210</x:f>
        <x:v>0.10404259826884862</x:v>
      </x:c>
      <x:c r="AA210" s="115" t="n">
        <x:f>V210*Y210</x:f>
        <x:v>0.11348548887025672</x:v>
      </x:c>
      <x:c r="AB210" s="115" t="n">
        <x:f>W210*Y210</x:f>
        <x:v>0.8105885387564093</x:v>
      </x:c>
      <x:c r="AC210" s="115" t="n">
        <x:f>X210*Y210</x:f>
        <x:v>0.06448609367416736</x:v>
      </x:c>
      <x:c r="AD210" s="115" t="n">
        <x:f>SUM(Z210:AC210)</x:f>
        <x:v>1.0926027195696821</x:v>
      </x:c>
      <x:c r="AE210" s="115" t="n">
        <x:f>MAX(AE209,AD210)</x:f>
        <x:v>1.1050781187031036</x:v>
      </x:c>
      <x:c r="AF210" s="114" t="n">
        <x:f>AD210/AE210-1</x:f>
        <x:v>-0.011289155872584167</x:v>
      </x:c>
      <x:c r="AG210" s="114" t="n">
        <x:f>AD210/AD209-1</x:f>
        <x:v>-0.0017787445957607728</x:v>
      </x:c>
      <x:c r="AH210" s="111" t="n">
        <x:f>IF(OR(T210="年末+季度",T210="季度+动态",T210="季度",T210="动态"),A210,AH209)</x:f>
        <x:v>44021</x:v>
      </x:c>
      <x:c r="AI210" s="117" t="n">
        <x:f>YEAR(A210)</x:f>
        <x:v>2020</x:v>
      </x:c>
      <x:c r="AJ210" s="117" t="n">
        <x:f>MONTH(A210)</x:f>
        <x:v>9</x:v>
      </x:c>
      <x:c r="AK210" s="50" t="n">
        <x:f>IF(MONTH(A210)&lt;&gt;MONTH(A211),1,0)</x:f>
        <x:v>0</x:v>
      </x:c>
      <x:c r="AL210" s="115" t="n">
        <x:f>IF(AK209,AD209,AL209)</x:f>
        <x:v>1.0956437745664718</x:v>
      </x:c>
      <x:c r="AM210" s="116" t="str">
        <x:f>IF(AK210,AD210/AL210-1,"")</x:f>
      </x:c>
      <x:c r="AN210" s="115" t="n">
        <x:f>IF(AI210&lt;&gt;AI209,AD210,MAX(AN209,AD210))</x:f>
        <x:v>1.1050781187031036</x:v>
      </x:c>
      <x:c r="AO210" s="116" t="n">
        <x:f>AD210/AN210-1</x:f>
        <x:v>-0.011289155872584167</x:v>
      </x:c>
      <x:c r="AP210" s="112" t="n">
        <x:f>IFERROR(SUM(Z210:AC210)/AD210,0)</x:f>
        <x:v>1</x:v>
      </x:c>
      <x:c r="AQ210" s="50" t="b">
        <x:f>AND(B210&gt;0,C210&gt;0,D210&gt;0,E210&gt;0)</x:f>
        <x:v>1</x:v>
      </x:c>
    </x:row>
    <x:row r="211">
      <x:c r="A211" s="111" t="n">
        <x:f>'净值底稿'!A169</x:f>
        <x:v>44081</x:v>
      </x:c>
      <x:c r="B211" s="113" t="n">
        <x:f>'净值底稿'!F169</x:f>
        <x:v>1.395202803848405</x:v>
      </x:c>
      <x:c r="C211" s="113" t="n">
        <x:f>'净值底稿'!O169</x:f>
        <x:v>1.3065358624503651</x:v>
      </x:c>
      <x:c r="D211" s="113" t="n">
        <x:f>'净值底稿'!P169</x:f>
        <x:v>1.4198</x:v>
      </x:c>
      <x:c r="E211" s="113" t="n">
        <x:f>'净值底稿'!Q169</x:f>
        <x:v>1.5072</x:v>
      </x:c>
      <x:c r="F211" s="114" t="n">
        <x:f>IFERROR(B211/B210-1,0)</x:f>
        <x:v>-0.030718765420891248</x:v>
      </x:c>
      <x:c r="G211" s="114" t="n">
        <x:f>IFERROR(C211/C210-1,0)</x:f>
        <x:v>-0.01858647349315501</x:v>
      </x:c>
      <x:c r="H211" s="114" t="n">
        <x:f>IFERROR(D211/D210-1,0)</x:f>
        <x:v>-0.000422416220782984</x:v>
      </x:c>
      <x:c r="I211" s="114" t="n">
        <x:f>IFERROR(E211/E210-1,0)</x:f>
        <x:v>-0.0034382438508330226</x:v>
      </x:c>
      <x:c r="J211" s="115" t="n">
        <x:f>Z210*(1+F211)</x:f>
        <x:v>0.10084653809884783</x:v>
      </x:c>
      <x:c r="K211" s="115" t="n">
        <x:f>AA210*(1+G211)</x:f>
        <x:v>0.11137619383951196</x:v>
      </x:c>
      <x:c r="L211" s="115" t="n">
        <x:f>AB210*(1+H211)</x:f>
        <x:v>0.8102461330092579</x:v>
      </x:c>
      <x:c r="M211" s="115" t="n">
        <x:f>AC210*(1+I211)</x:f>
        <x:v>0.06426437475912791</x:v>
      </x:c>
      <x:c r="N211" s="115" t="n">
        <x:f>SUM(J211:M211)</x:f>
        <x:v>1.0867332397067455</x:v>
      </x:c>
      <x:c r="O211" s="116" t="n">
        <x:f>IFERROR((J211+K211)/N211,0)</x:f>
        <x:v>0.1952850287303515</x:v>
      </x:c>
      <x:c r="P211" s="50" t="b">
        <x:f>AND(MONTH(A211)=12,OR(A212="",YEAR(A211)&lt;&gt;YEAR(A212)))</x:f>
        <x:v>0</x:v>
      </x:c>
      <x:c r="Q211" s="50" t="b">
        <x:f>AND(MOD(MONTH(A211),3)=0,OR(A212="",MONTH(A211)&lt;&gt;MONTH(A212)))</x:f>
        <x:v>0</x:v>
      </x:c>
      <x:c r="R211" s="50" t="b">
        <x:f>OR(O211&gt;$E$7,O211&lt;$E$6)</x:f>
        <x:v>0</x:v>
      </x:c>
      <x:c r="S211" s="50" t="b">
        <x:f>AND(OR(P211,Q211,R211),A211-AH210&gt;$E$8)</x:f>
        <x:v>0</x:v>
      </x:c>
      <x:c r="T211" s="50" t="str">
        <x:f>IF(NOT(OR(P211,Q211,R211)),"不调",IF(NOT(S211),"间隔规则跳过",IF(P211,"年末+季度",IF(AND(Q211,R211),"季度+动态",IF(Q211,"季度","动态")))))</x:f>
        <x:v>不调</x:v>
      </x:c>
      <x:c r="U211" s="115" t="n">
        <x:f>IF(OR(T211="年末+季度",T211="季度+动态"),N211*$E$5/2,IF(T211="季度",(J211+K211)/2,IF(T211="动态",N211*$E$5*IF(J211+K211=0,0.5,J211/(J211+K211)),J211)))</x:f>
        <x:v>0.10084653809884783</x:v>
      </x:c>
      <x:c r="V211" s="115" t="n">
        <x:f>IF(OR(T211="年末+季度",T211="季度+动态"),N211*$E$5/2,IF(T211="季度",(J211+K211)/2,IF(T211="动态",N211*$E$5*IF(J211+K211=0,0.5,K211/(J211+K211)),K211)))</x:f>
        <x:v>0.11137619383951196</x:v>
      </x:c>
      <x:c r="W211" s="115" t="n">
        <x:f>IF(OR(T211="年末+季度",T211="季度+动态",T211="动态"),N211*(1-$E$5)*IF(L211+M211=0,$B$7/($B$7+$B$8),L211/(L211+M211)),L211)</x:f>
        <x:v>0.8102461330092579</x:v>
      </x:c>
      <x:c r="X211" s="115" t="n">
        <x:f>IF(OR(T211="年末+季度",T211="季度+动态",T211="动态"),N211*(1-$E$5)*IF(L211+M211=0,$B$8/($B$7+$B$8),M211/(L211+M211)),M211)</x:f>
        <x:v>0.06426437475912791</x:v>
      </x:c>
      <x:c r="Y211" s="115" t="n">
        <x:f>POWER(1-$H$5,(A211-A210)/$H$8)</x:f>
        <x:v>0.9999588018747739</x:v>
      </x:c>
      <x:c r="Z211" s="115" t="n">
        <x:f>U211*Y211</x:f>
        <x:v>0.10084238341054262</x:v>
      </x:c>
      <x:c r="AA211" s="115" t="n">
        <x:f>V211*Y211</x:f>
        <x:v>0.11137160534913096</x:v>
      </x:c>
      <x:c r="AB211" s="115" t="n">
        <x:f>W211*Y211</x:f>
        <x:v>0.8102127523876061</x:v>
      </x:c>
      <x:c r="AC211" s="115" t="n">
        <x:f>X211*Y211</x:f>
        <x:v>0.06426172718736901</x:v>
      </x:c>
      <x:c r="AD211" s="115" t="n">
        <x:f>SUM(Z211:AC211)</x:f>
        <x:v>1.086688468334649</x:v>
      </x:c>
      <x:c r="AE211" s="115" t="n">
        <x:f>MAX(AE210,AD211)</x:f>
        <x:v>1.1050781187031036</x:v>
      </x:c>
      <x:c r="AF211" s="114" t="n">
        <x:f>AD211/AE211-1</x:f>
        <x:v>-0.016641041078649166</x:v>
      </x:c>
      <x:c r="AG211" s="114" t="n">
        <x:f>AD211/AD210-1</x:f>
        <x:v>-0.005412993331521676</x:v>
      </x:c>
      <x:c r="AH211" s="111" t="n">
        <x:f>IF(OR(T211="年末+季度",T211="季度+动态",T211="季度",T211="动态"),A211,AH210)</x:f>
        <x:v>44021</x:v>
      </x:c>
      <x:c r="AI211" s="117" t="n">
        <x:f>YEAR(A211)</x:f>
        <x:v>2020</x:v>
      </x:c>
      <x:c r="AJ211" s="117" t="n">
        <x:f>MONTH(A211)</x:f>
        <x:v>9</x:v>
      </x:c>
      <x:c r="AK211" s="50" t="n">
        <x:f>IF(MONTH(A211)&lt;&gt;MONTH(A212),1,0)</x:f>
        <x:v>0</x:v>
      </x:c>
      <x:c r="AL211" s="115" t="n">
        <x:f>IF(AK210,AD210,AL210)</x:f>
        <x:v>1.0956437745664718</x:v>
      </x:c>
      <x:c r="AM211" s="116" t="str">
        <x:f>IF(AK211,AD211/AL211-1,"")</x:f>
      </x:c>
      <x:c r="AN211" s="115" t="n">
        <x:f>IF(AI211&lt;&gt;AI210,AD211,MAX(AN210,AD211))</x:f>
        <x:v>1.1050781187031036</x:v>
      </x:c>
      <x:c r="AO211" s="116" t="n">
        <x:f>AD211/AN211-1</x:f>
        <x:v>-0.016641041078649166</x:v>
      </x:c>
      <x:c r="AP211" s="112" t="n">
        <x:f>IFERROR(SUM(Z211:AC211)/AD211,0)</x:f>
        <x:v>1</x:v>
      </x:c>
      <x:c r="AQ211" s="50" t="b">
        <x:f>AND(B211&gt;0,C211&gt;0,D211&gt;0,E211&gt;0)</x:f>
        <x:v>1</x:v>
      </x:c>
    </x:row>
    <x:row r="212">
      <x:c r="A212" s="111" t="n">
        <x:f>'净值底稿'!A170</x:f>
        <x:v>44082</x:v>
      </x:c>
      <x:c r="B212" s="113" t="n">
        <x:f>'净值底稿'!F170</x:f>
        <x:v>1.38956335145556</x:v>
      </x:c>
      <x:c r="C212" s="113" t="n">
        <x:f>'净值底稿'!O170</x:f>
        <x:v>1.3151484815188463</x:v>
      </x:c>
      <x:c r="D212" s="113" t="n">
        <x:f>'净值底稿'!P170</x:f>
        <x:v>1.4201</x:v>
      </x:c>
      <x:c r="E212" s="113" t="n">
        <x:f>'净值底稿'!Q170</x:f>
        <x:v>1.5115</x:v>
      </x:c>
      <x:c r="F212" s="114" t="n">
        <x:f>IFERROR(B212/B211-1,0)</x:f>
        <x:v>-0.004042030575977629</x:v>
      </x:c>
      <x:c r="G212" s="114" t="n">
        <x:f>IFERROR(C212/C211-1,0)</x:f>
        <x:v>0.006591949992347246</x:v>
      </x:c>
      <x:c r="H212" s="114" t="n">
        <x:f>IFERROR(D212/D211-1,0)</x:f>
        <x:v>0.00021129736582614633</x:v>
      </x:c>
      <x:c r="I212" s="114" t="n">
        <x:f>IFERROR(E212/E211-1,0)</x:f>
        <x:v>0.0028529723991508327</x:v>
      </x:c>
      <x:c r="J212" s="115" t="n">
        <x:f>Z211*(1+F212)</x:f>
        <x:v>0.10043477541344274</x:v>
      </x:c>
      <x:c r="K212" s="115" t="n">
        <x:f>AA211*(1+G212)</x:f>
        <x:v>0.11210576140215986</x:v>
      </x:c>
      <x:c r="L212" s="115" t="n">
        <x:f>AB211*(1+H212)</x:f>
        <x:v>0.8103839482079443</x:v>
      </x:c>
      <x:c r="M212" s="115" t="n">
        <x:f>AC211*(1+I212)</x:f>
        <x:v>0.06444506412135634</x:v>
      </x:c>
      <x:c r="N212" s="115" t="n">
        <x:f>SUM(J212:M212)</x:f>
        <x:v>1.0873695491449031</x:v>
      </x:c>
      <x:c r="O212" s="116" t="n">
        <x:f>IFERROR((J212+K212)/N212,0)</x:f>
        <x:v>0.19546302081269648</x:v>
      </x:c>
      <x:c r="P212" s="50" t="b">
        <x:f>AND(MONTH(A212)=12,OR(A213="",YEAR(A212)&lt;&gt;YEAR(A213)))</x:f>
        <x:v>0</x:v>
      </x:c>
      <x:c r="Q212" s="50" t="b">
        <x:f>AND(MOD(MONTH(A212),3)=0,OR(A213="",MONTH(A212)&lt;&gt;MONTH(A213)))</x:f>
        <x:v>0</x:v>
      </x:c>
      <x:c r="R212" s="50" t="b">
        <x:f>OR(O212&gt;$E$7,O212&lt;$E$6)</x:f>
        <x:v>0</x:v>
      </x:c>
      <x:c r="S212" s="50" t="b">
        <x:f>AND(OR(P212,Q212,R212),A212-AH211&gt;$E$8)</x:f>
        <x:v>0</x:v>
      </x:c>
      <x:c r="T212" s="50" t="str">
        <x:f>IF(NOT(OR(P212,Q212,R212)),"不调",IF(NOT(S212),"间隔规则跳过",IF(P212,"年末+季度",IF(AND(Q212,R212),"季度+动态",IF(Q212,"季度","动态")))))</x:f>
        <x:v>不调</x:v>
      </x:c>
      <x:c r="U212" s="115" t="n">
        <x:f>IF(OR(T212="年末+季度",T212="季度+动态"),N212*$E$5/2,IF(T212="季度",(J212+K212)/2,IF(T212="动态",N212*$E$5*IF(J212+K212=0,0.5,J212/(J212+K212)),J212)))</x:f>
        <x:v>0.10043477541344274</x:v>
      </x:c>
      <x:c r="V212" s="115" t="n">
        <x:f>IF(OR(T212="年末+季度",T212="季度+动态"),N212*$E$5/2,IF(T212="季度",(J212+K212)/2,IF(T212="动态",N212*$E$5*IF(J212+K212=0,0.5,K212/(J212+K212)),K212)))</x:f>
        <x:v>0.11210576140215986</x:v>
      </x:c>
      <x:c r="W212" s="115" t="n">
        <x:f>IF(OR(T212="年末+季度",T212="季度+动态",T212="动态"),N212*(1-$E$5)*IF(L212+M212=0,$B$7/($B$7+$B$8),L212/(L212+M212)),L212)</x:f>
        <x:v>0.8103839482079443</x:v>
      </x:c>
      <x:c r="X212" s="115" t="n">
        <x:f>IF(OR(T212="年末+季度",T212="季度+动态",T212="动态"),N212*(1-$E$5)*IF(L212+M212=0,$B$8/($B$7+$B$8),M212/(L212+M212)),M212)</x:f>
        <x:v>0.06444506412135634</x:v>
      </x:c>
      <x:c r="Y212" s="115" t="n">
        <x:f>POWER(1-$H$5,(A212-A211)/$H$8)</x:f>
        <x:v>0.9999862671029998</x:v>
      </x:c>
      <x:c r="Z212" s="115" t="n">
        <x:f>U212*Y212</x:f>
        <x:v>0.10043339615301675</x:v>
      </x:c>
      <x:c r="AA212" s="115" t="n">
        <x:f>V212*Y212</x:f>
        <x:v>0.11210422186528539</x:v>
      </x:c>
      <x:c r="AB212" s="115" t="n">
        <x:f>W212*Y212</x:f>
        <x:v>0.810372819288653</x:v>
      </x:c>
      <x:c r="AC212" s="115" t="n">
        <x:f>X212*Y212</x:f>
        <x:v>0.06444417910392859</x:v>
      </x:c>
      <x:c r="AD212" s="115" t="n">
        <x:f>SUM(Z212:AC212)</x:f>
        <x:v>1.0873546164108836</x:v>
      </x:c>
      <x:c r="AE212" s="115" t="n">
        <x:f>MAX(AE211,AD212)</x:f>
        <x:v>1.1050781187031036</x:v>
      </x:c>
      <x:c r="AF212" s="114" t="n">
        <x:f>AD212/AE212-1</x:f>
        <x:v>-0.016038234756670322</x:v>
      </x:c>
      <x:c r="AG212" s="114" t="n">
        <x:f>AD212/AD211-1</x:f>
        <x:v>0.0006130074033596777</x:v>
      </x:c>
      <x:c r="AH212" s="111" t="n">
        <x:f>IF(OR(T212="年末+季度",T212="季度+动态",T212="季度",T212="动态"),A212,AH211)</x:f>
        <x:v>44021</x:v>
      </x:c>
      <x:c r="AI212" s="117" t="n">
        <x:f>YEAR(A212)</x:f>
        <x:v>2020</x:v>
      </x:c>
      <x:c r="AJ212" s="117" t="n">
        <x:f>MONTH(A212)</x:f>
        <x:v>9</x:v>
      </x:c>
      <x:c r="AK212" s="50" t="n">
        <x:f>IF(MONTH(A212)&lt;&gt;MONTH(A213),1,0)</x:f>
        <x:v>0</x:v>
      </x:c>
      <x:c r="AL212" s="115" t="n">
        <x:f>IF(AK211,AD211,AL211)</x:f>
        <x:v>1.0956437745664718</x:v>
      </x:c>
      <x:c r="AM212" s="116" t="str">
        <x:f>IF(AK212,AD212/AL212-1,"")</x:f>
      </x:c>
      <x:c r="AN212" s="115" t="n">
        <x:f>IF(AI212&lt;&gt;AI211,AD212,MAX(AN211,AD212))</x:f>
        <x:v>1.1050781187031036</x:v>
      </x:c>
      <x:c r="AO212" s="116" t="n">
        <x:f>AD212/AN212-1</x:f>
        <x:v>-0.016038234756670322</x:v>
      </x:c>
      <x:c r="AP212" s="112" t="n">
        <x:f>IFERROR(SUM(Z212:AC212)/AD212,0)</x:f>
        <x:v>1</x:v>
      </x:c>
      <x:c r="AQ212" s="50" t="b">
        <x:f>AND(B212&gt;0,C212&gt;0,D212&gt;0,E212&gt;0)</x:f>
        <x:v>1</x:v>
      </x:c>
    </x:row>
    <x:row r="213">
      <x:c r="A213" s="111" t="n">
        <x:f>'净值底稿'!A171</x:f>
        <x:v>44083</x:v>
      </x:c>
      <x:c r="B213" s="113" t="n">
        <x:f>'净值底稿'!F171</x:f>
        <x:v>1.3424003731967775</x:v>
      </x:c>
      <x:c r="C213" s="113" t="n">
        <x:f>'净值底稿'!O171</x:f>
        <x:v>1.2768406216327501</x:v>
      </x:c>
      <x:c r="D213" s="113" t="n">
        <x:f>'净值底稿'!P171</x:f>
        <x:v>1.421</x:v>
      </x:c>
      <x:c r="E213" s="113" t="n">
        <x:f>'净值底稿'!Q171</x:f>
        <x:v>1.5121</x:v>
      </x:c>
      <x:c r="F213" s="114" t="n">
        <x:f>IFERROR(B213/B212-1,0)</x:f>
        <x:v>-0.03394086222076853</x:v>
      </x:c>
      <x:c r="G213" s="114" t="n">
        <x:f>IFERROR(C213/C212-1,0)</x:f>
        <x:v>-0.029128163416084374</x:v>
      </x:c>
      <x:c r="H213" s="114" t="n">
        <x:f>IFERROR(D213/D212-1,0)</x:f>
        <x:v>0.0006337581860433872</x:v>
      </x:c>
      <x:c r="I213" s="114" t="n">
        <x:f>IFERROR(E213/E212-1,0)</x:f>
        <x:v>0.00039695666556394116</x:v>
      </x:c>
      <x:c r="J213" s="115" t="n">
        <x:f>Z212*(1+F213)</x:f>
        <x:v>0.09702460009182334</x:v>
      </x:c>
      <x:c r="K213" s="115" t="n">
        <x:f>AA212*(1+G213)</x:f>
        <x:v>0.10883883177116038</x:v>
      </x:c>
      <x:c r="L213" s="115" t="n">
        <x:f>AB212*(1+H213)</x:f>
        <x:v>0.8108863996966242</x:v>
      </x:c>
      <x:c r="M213" s="115" t="n">
        <x:f>AC212*(1+I213)</x:f>
        <x:v>0.0644697606503807</x:v>
      </x:c>
      <x:c r="N213" s="115" t="n">
        <x:f>SUM(J213:M213)</x:f>
        <x:v>1.0812195922099888</x:v>
      </x:c>
      <x:c r="O213" s="116" t="n">
        <x:f>IFERROR((J213+K213)/N213,0)</x:f>
        <x:v>0.190399279985487</x:v>
      </x:c>
      <x:c r="P213" s="50" t="b">
        <x:f>AND(MONTH(A213)=12,OR(A214="",YEAR(A213)&lt;&gt;YEAR(A214)))</x:f>
        <x:v>0</x:v>
      </x:c>
      <x:c r="Q213" s="50" t="b">
        <x:f>AND(MOD(MONTH(A213),3)=0,OR(A214="",MONTH(A213)&lt;&gt;MONTH(A214)))</x:f>
        <x:v>0</x:v>
      </x:c>
      <x:c r="R213" s="50" t="b">
        <x:f>OR(O213&gt;$E$7,O213&lt;$E$6)</x:f>
        <x:v>0</x:v>
      </x:c>
      <x:c r="S213" s="50" t="b">
        <x:f>AND(OR(P213,Q213,R213),A213-AH212&gt;$E$8)</x:f>
        <x:v>0</x:v>
      </x:c>
      <x:c r="T213" s="50" t="str">
        <x:f>IF(NOT(OR(P213,Q213,R213)),"不调",IF(NOT(S213),"间隔规则跳过",IF(P213,"年末+季度",IF(AND(Q213,R213),"季度+动态",IF(Q213,"季度","动态")))))</x:f>
        <x:v>不调</x:v>
      </x:c>
      <x:c r="U213" s="115" t="n">
        <x:f>IF(OR(T213="年末+季度",T213="季度+动态"),N213*$E$5/2,IF(T213="季度",(J213+K213)/2,IF(T213="动态",N213*$E$5*IF(J213+K213=0,0.5,J213/(J213+K213)),J213)))</x:f>
        <x:v>0.09702460009182334</x:v>
      </x:c>
      <x:c r="V213" s="115" t="n">
        <x:f>IF(OR(T213="年末+季度",T213="季度+动态"),N213*$E$5/2,IF(T213="季度",(J213+K213)/2,IF(T213="动态",N213*$E$5*IF(J213+K213=0,0.5,K213/(J213+K213)),K213)))</x:f>
        <x:v>0.10883883177116038</x:v>
      </x:c>
      <x:c r="W213" s="115" t="n">
        <x:f>IF(OR(T213="年末+季度",T213="季度+动态",T213="动态"),N213*(1-$E$5)*IF(L213+M213=0,$B$7/($B$7+$B$8),L213/(L213+M213)),L213)</x:f>
        <x:v>0.8108863996966242</x:v>
      </x:c>
      <x:c r="X213" s="115" t="n">
        <x:f>IF(OR(T213="年末+季度",T213="季度+动态",T213="动态"),N213*(1-$E$5)*IF(L213+M213=0,$B$8/($B$7+$B$8),M213/(L213+M213)),M213)</x:f>
        <x:v>0.0644697606503807</x:v>
      </x:c>
      <x:c r="Y213" s="115" t="n">
        <x:f>POWER(1-$H$5,(A213-A212)/$H$8)</x:f>
        <x:v>0.9999862671029998</x:v>
      </x:c>
      <x:c r="Z213" s="115" t="n">
        <x:f>U213*Y213</x:f>
        <x:v>0.09702326766298379</x:v>
      </x:c>
      <x:c r="AA213" s="115" t="n">
        <x:f>V213*Y213</x:f>
        <x:v>0.10883733709869405</x:v>
      </x:c>
      <x:c r="AB213" s="115" t="n">
        <x:f>W213*Y213</x:f>
        <x:v>0.8108752638772183</x:v>
      </x:c>
      <x:c r="AC213" s="115" t="n">
        <x:f>X213*Y213</x:f>
        <x:v>0.06446887529379805</x:v>
      </x:c>
      <x:c r="AD213" s="115" t="n">
        <x:f>SUM(Z213:AC213)</x:f>
        <x:v>1.0812047439326942</x:v>
      </x:c>
      <x:c r="AE213" s="115" t="n">
        <x:f>MAX(AE212,AD213)</x:f>
        <x:v>1.1050781187031036</x:v>
      </x:c>
      <x:c r="AF213" s="114" t="n">
        <x:f>AD213/AE213-1</x:f>
        <x:v>-0.02160333678349069</x:v>
      </x:c>
      <x:c r="AG213" s="114" t="n">
        <x:f>AD213/AD212-1</x:f>
        <x:v>-0.005655811255475096</x:v>
      </x:c>
      <x:c r="AH213" s="111" t="n">
        <x:f>IF(OR(T213="年末+季度",T213="季度+动态",T213="季度",T213="动态"),A213,AH212)</x:f>
        <x:v>44021</x:v>
      </x:c>
      <x:c r="AI213" s="117" t="n">
        <x:f>YEAR(A213)</x:f>
        <x:v>2020</x:v>
      </x:c>
      <x:c r="AJ213" s="117" t="n">
        <x:f>MONTH(A213)</x:f>
        <x:v>9</x:v>
      </x:c>
      <x:c r="AK213" s="50" t="n">
        <x:f>IF(MONTH(A213)&lt;&gt;MONTH(A214),1,0)</x:f>
        <x:v>0</x:v>
      </x:c>
      <x:c r="AL213" s="115" t="n">
        <x:f>IF(AK212,AD212,AL212)</x:f>
        <x:v>1.0956437745664718</x:v>
      </x:c>
      <x:c r="AM213" s="116" t="str">
        <x:f>IF(AK213,AD213/AL213-1,"")</x:f>
      </x:c>
      <x:c r="AN213" s="115" t="n">
        <x:f>IF(AI213&lt;&gt;AI212,AD213,MAX(AN212,AD213))</x:f>
        <x:v>1.1050781187031036</x:v>
      </x:c>
      <x:c r="AO213" s="116" t="n">
        <x:f>AD213/AN213-1</x:f>
        <x:v>-0.02160333678349069</x:v>
      </x:c>
      <x:c r="AP213" s="112" t="n">
        <x:f>IFERROR(SUM(Z213:AC213)/AD213,0)</x:f>
        <x:v>1</x:v>
      </x:c>
      <x:c r="AQ213" s="50" t="b">
        <x:f>AND(B213&gt;0,C213&gt;0,D213&gt;0,E213&gt;0)</x:f>
        <x:v>1</x:v>
      </x:c>
    </x:row>
    <x:row r="214">
      <x:c r="A214" s="111" t="n">
        <x:f>'净值底稿'!A172</x:f>
        <x:v>44084</x:v>
      </x:c>
      <x:c r="B214" s="113" t="n">
        <x:f>'净值底稿'!F172</x:f>
        <x:v>1.3316449487289725</x:v>
      </x:c>
      <x:c r="C214" s="113" t="n">
        <x:f>'净值底稿'!O172</x:f>
        <x:v>1.2473452195133963</x:v>
      </x:c>
      <x:c r="D214" s="113" t="n">
        <x:f>'净值底稿'!P172</x:f>
        <x:v>1.4214</x:v>
      </x:c>
      <x:c r="E214" s="113" t="n">
        <x:f>'净值底稿'!Q172</x:f>
        <x:v>1.5221</x:v>
      </x:c>
      <x:c r="F214" s="114" t="n">
        <x:f>IFERROR(B214/B213-1,0)</x:f>
        <x:v>-0.008012083937515735</x:v>
      </x:c>
      <x:c r="G214" s="114" t="n">
        <x:f>IFERROR(C214/C213-1,0)</x:f>
        <x:v>-0.023100300554063535</x:v>
      </x:c>
      <x:c r="H214" s="114" t="n">
        <x:f>IFERROR(D214/D213-1,0)</x:f>
        <x:v>0.00028149190710768934</x:v>
      </x:c>
      <x:c r="I214" s="114" t="n">
        <x:f>IFERROR(E214/E213-1,0)</x:f>
        <x:v>0.006613319224918923</x:v>
      </x:c>
      <x:c r="J214" s="115" t="n">
        <x:f>Z213*(1+F214)</x:f>
        <x:v>0.0962459090985759</x:v>
      </x:c>
      <x:c r="K214" s="115" t="n">
        <x:f>AA213*(1+G214)</x:f>
        <x:v>0.10632316190021028</x:v>
      </x:c>
      <x:c r="L214" s="115" t="n">
        <x:f>AB213*(1+H214)</x:f>
        <x:v>0.8111035187016735</x:v>
      </x:c>
      <x:c r="M214" s="115" t="n">
        <x:f>AC213*(1+I214)</x:f>
        <x:v>0.06489522854618743</x:v>
      </x:c>
      <x:c r="N214" s="115" t="n">
        <x:f>SUM(J214:M214)</x:f>
        <x:v>1.0785678182466472</x:v>
      </x:c>
      <x:c r="O214" s="116" t="n">
        <x:f>IFERROR((J214+K214)/N214,0)</x:f>
        <x:v>0.18781301237792228</x:v>
      </x:c>
      <x:c r="P214" s="50" t="b">
        <x:f>AND(MONTH(A214)=12,OR(A215="",YEAR(A214)&lt;&gt;YEAR(A215)))</x:f>
        <x:v>0</x:v>
      </x:c>
      <x:c r="Q214" s="50" t="b">
        <x:f>AND(MOD(MONTH(A214),3)=0,OR(A215="",MONTH(A214)&lt;&gt;MONTH(A215)))</x:f>
        <x:v>0</x:v>
      </x:c>
      <x:c r="R214" s="50" t="b">
        <x:f>OR(O214&gt;$E$7,O214&lt;$E$6)</x:f>
        <x:v>0</x:v>
      </x:c>
      <x:c r="S214" s="50" t="b">
        <x:f>AND(OR(P214,Q214,R214),A214-AH213&gt;$E$8)</x:f>
        <x:v>0</x:v>
      </x:c>
      <x:c r="T214" s="50" t="str">
        <x:f>IF(NOT(OR(P214,Q214,R214)),"不调",IF(NOT(S214),"间隔规则跳过",IF(P214,"年末+季度",IF(AND(Q214,R214),"季度+动态",IF(Q214,"季度","动态")))))</x:f>
        <x:v>不调</x:v>
      </x:c>
      <x:c r="U214" s="115" t="n">
        <x:f>IF(OR(T214="年末+季度",T214="季度+动态"),N214*$E$5/2,IF(T214="季度",(J214+K214)/2,IF(T214="动态",N214*$E$5*IF(J214+K214=0,0.5,J214/(J214+K214)),J214)))</x:f>
        <x:v>0.0962459090985759</x:v>
      </x:c>
      <x:c r="V214" s="115" t="n">
        <x:f>IF(OR(T214="年末+季度",T214="季度+动态"),N214*$E$5/2,IF(T214="季度",(J214+K214)/2,IF(T214="动态",N214*$E$5*IF(J214+K214=0,0.5,K214/(J214+K214)),K214)))</x:f>
        <x:v>0.10632316190021028</x:v>
      </x:c>
      <x:c r="W214" s="115" t="n">
        <x:f>IF(OR(T214="年末+季度",T214="季度+动态",T214="动态"),N214*(1-$E$5)*IF(L214+M214=0,$B$7/($B$7+$B$8),L214/(L214+M214)),L214)</x:f>
        <x:v>0.8111035187016735</x:v>
      </x:c>
      <x:c r="X214" s="115" t="n">
        <x:f>IF(OR(T214="年末+季度",T214="季度+动态",T214="动态"),N214*(1-$E$5)*IF(L214+M214=0,$B$8/($B$7+$B$8),M214/(L214+M214)),M214)</x:f>
        <x:v>0.06489522854618743</x:v>
      </x:c>
      <x:c r="Y214" s="115" t="n">
        <x:f>POWER(1-$H$5,(A214-A213)/$H$8)</x:f>
        <x:v>0.9999862671029998</x:v>
      </x:c>
      <x:c r="Z214" s="115" t="n">
        <x:f>U214*Y214</x:f>
        <x:v>0.09624458736341955</x:v>
      </x:c>
      <x:c r="AA214" s="115" t="n">
        <x:f>V214*Y214</x:f>
        <x:v>0.10632170177517916</x:v>
      </x:c>
      <x:c r="AB214" s="115" t="n">
        <x:f>W214*Y214</x:f>
        <x:v>0.8110923799005947</x:v>
      </x:c>
      <x:c r="AC214" s="115" t="n">
        <x:f>X214*Y214</x:f>
        <x:v>0.064894337346698</x:v>
      </x:c>
      <x:c r="AD214" s="115" t="n">
        <x:f>SUM(Z214:AC214)</x:f>
        <x:v>1.0785530063858912</x:v>
      </x:c>
      <x:c r="AE214" s="115" t="n">
        <x:f>MAX(AE213,AD214)</x:f>
        <x:v>1.1050781187031036</x:v>
      </x:c>
      <x:c r="AF214" s="114" t="n">
        <x:f>AD214/AE214-1</x:f>
        <x:v>-0.024002929628487824</x:v>
      </x:c>
      <x:c r="AG214" s="114" t="n">
        <x:f>AD214/AD213-1</x:f>
        <x:v>-0.002452576685113006</x:v>
      </x:c>
      <x:c r="AH214" s="111" t="n">
        <x:f>IF(OR(T214="年末+季度",T214="季度+动态",T214="季度",T214="动态"),A214,AH213)</x:f>
        <x:v>44021</x:v>
      </x:c>
      <x:c r="AI214" s="117" t="n">
        <x:f>YEAR(A214)</x:f>
        <x:v>2020</x:v>
      </x:c>
      <x:c r="AJ214" s="117" t="n">
        <x:f>MONTH(A214)</x:f>
        <x:v>9</x:v>
      </x:c>
      <x:c r="AK214" s="50" t="n">
        <x:f>IF(MONTH(A214)&lt;&gt;MONTH(A215),1,0)</x:f>
        <x:v>0</x:v>
      </x:c>
      <x:c r="AL214" s="115" t="n">
        <x:f>IF(AK213,AD213,AL213)</x:f>
        <x:v>1.0956437745664718</x:v>
      </x:c>
      <x:c r="AM214" s="116" t="str">
        <x:f>IF(AK214,AD214/AL214-1,"")</x:f>
      </x:c>
      <x:c r="AN214" s="115" t="n">
        <x:f>IF(AI214&lt;&gt;AI213,AD214,MAX(AN213,AD214))</x:f>
        <x:v>1.1050781187031036</x:v>
      </x:c>
      <x:c r="AO214" s="116" t="n">
        <x:f>AD214/AN214-1</x:f>
        <x:v>-0.024002929628487824</x:v>
      </x:c>
      <x:c r="AP214" s="112" t="n">
        <x:f>IFERROR(SUM(Z214:AC214)/AD214,0)</x:f>
        <x:v>1</x:v>
      </x:c>
      <x:c r="AQ214" s="50" t="b">
        <x:f>AND(B214&gt;0,C214&gt;0,D214&gt;0,E214&gt;0)</x:f>
        <x:v>1</x:v>
      </x:c>
    </x:row>
    <x:row r="215">
      <x:c r="A215" s="111" t="n">
        <x:f>'净值底稿'!A173</x:f>
        <x:v>44085</x:v>
      </x:c>
      <x:c r="B215" s="113" t="n">
        <x:f>'净值底稿'!F173</x:f>
        <x:v>1.3721718424811475</x:v>
      </x:c>
      <x:c r="C215" s="113" t="n">
        <x:f>'净值底稿'!O173</x:f>
        <x:v>1.2643673330647611</x:v>
      </x:c>
      <x:c r="D215" s="113" t="n">
        <x:f>'净值底稿'!P173</x:f>
        <x:v>1.4214</x:v>
      </x:c>
      <x:c r="E215" s="113" t="n">
        <x:f>'净值底稿'!Q173</x:f>
        <x:v>1.5183</x:v>
      </x:c>
      <x:c r="F215" s="114" t="n">
        <x:f>IFERROR(B215/B214-1,0)</x:f>
        <x:v>0.030433708167373785</x:v>
      </x:c>
      <x:c r="G215" s="114" t="n">
        <x:f>IFERROR(C215/C214-1,0)</x:f>
        <x:v>0.013646673980123536</x:v>
      </x:c>
      <x:c r="H215" s="114" t="n">
        <x:f>IFERROR(D215/D214-1,0)</x:f>
        <x:v>0</x:v>
      </x:c>
      <x:c r="I215" s="114" t="n">
        <x:f>IFERROR(E215/E214-1,0)</x:f>
        <x:v>-0.0024965508179488616</x:v>
      </x:c>
      <x:c r="J215" s="115" t="n">
        <x:f>Z214*(1+F215)</x:f>
        <x:v>0.09917366704792717</x:v>
      </x:c>
      <x:c r="K215" s="115" t="n">
        <x:f>AA214*(1+G215)</x:f>
        <x:v>0.10777263937631695</x:v>
      </x:c>
      <x:c r="L215" s="115" t="n">
        <x:f>AB214*(1+H215)</x:f>
        <x:v>0.8110923799005947</x:v>
      </x:c>
      <x:c r="M215" s="115" t="n">
        <x:f>AC214*(1+I215)</x:f>
        <x:v>0.06473232533571485</x:v>
      </x:c>
      <x:c r="N215" s="115" t="n">
        <x:f>SUM(J215:M215)</x:f>
        <x:v>1.0827710116605536</x:v>
      </x:c>
      <x:c r="O215" s="116" t="n">
        <x:f>IFERROR((J215+K215)/N215,0)</x:f>
        <x:v>0.19112656710939113</x:v>
      </x:c>
      <x:c r="P215" s="50" t="b">
        <x:f>AND(MONTH(A215)=12,OR(A216="",YEAR(A215)&lt;&gt;YEAR(A216)))</x:f>
        <x:v>0</x:v>
      </x:c>
      <x:c r="Q215" s="50" t="b">
        <x:f>AND(MOD(MONTH(A215),3)=0,OR(A216="",MONTH(A215)&lt;&gt;MONTH(A216)))</x:f>
        <x:v>0</x:v>
      </x:c>
      <x:c r="R215" s="50" t="b">
        <x:f>OR(O215&gt;$E$7,O215&lt;$E$6)</x:f>
        <x:v>0</x:v>
      </x:c>
      <x:c r="S215" s="50" t="b">
        <x:f>AND(OR(P215,Q215,R215),A215-AH214&gt;$E$8)</x:f>
        <x:v>0</x:v>
      </x:c>
      <x:c r="T215" s="50" t="str">
        <x:f>IF(NOT(OR(P215,Q215,R215)),"不调",IF(NOT(S215),"间隔规则跳过",IF(P215,"年末+季度",IF(AND(Q215,R215),"季度+动态",IF(Q215,"季度","动态")))))</x:f>
        <x:v>不调</x:v>
      </x:c>
      <x:c r="U215" s="115" t="n">
        <x:f>IF(OR(T215="年末+季度",T215="季度+动态"),N215*$E$5/2,IF(T215="季度",(J215+K215)/2,IF(T215="动态",N215*$E$5*IF(J215+K215=0,0.5,J215/(J215+K215)),J215)))</x:f>
        <x:v>0.09917366704792717</x:v>
      </x:c>
      <x:c r="V215" s="115" t="n">
        <x:f>IF(OR(T215="年末+季度",T215="季度+动态"),N215*$E$5/2,IF(T215="季度",(J215+K215)/2,IF(T215="动态",N215*$E$5*IF(J215+K215=0,0.5,K215/(J215+K215)),K215)))</x:f>
        <x:v>0.10777263937631695</x:v>
      </x:c>
      <x:c r="W215" s="115" t="n">
        <x:f>IF(OR(T215="年末+季度",T215="季度+动态",T215="动态"),N215*(1-$E$5)*IF(L215+M215=0,$B$7/($B$7+$B$8),L215/(L215+M215)),L215)</x:f>
        <x:v>0.8110923799005947</x:v>
      </x:c>
      <x:c r="X215" s="115" t="n">
        <x:f>IF(OR(T215="年末+季度",T215="季度+动态",T215="动态"),N215*(1-$E$5)*IF(L215+M215=0,$B$8/($B$7+$B$8),M215/(L215+M215)),M215)</x:f>
        <x:v>0.06473232533571485</x:v>
      </x:c>
      <x:c r="Y215" s="115" t="n">
        <x:f>POWER(1-$H$5,(A215-A214)/$H$8)</x:f>
        <x:v>0.9999862671029998</x:v>
      </x:c>
      <x:c r="Z215" s="115" t="n">
        <x:f>U215*Y215</x:f>
        <x:v>0.09917230510617246</x:v>
      </x:c>
      <x:c r="AA215" s="115" t="n">
        <x:f>V215*Y215</x:f>
        <x:v>0.10777115934576095</x:v>
      </x:c>
      <x:c r="AB215" s="115" t="n">
        <x:f>W215*Y215</x:f>
        <x:v>0.8110812412524838</x:v>
      </x:c>
      <x:c r="AC215" s="115" t="n">
        <x:f>X215*Y215</x:f>
        <x:v>0.06473143637335843</x:v>
      </x:c>
      <x:c r="AD215" s="115" t="n">
        <x:f>SUM(Z215:AC215)</x:f>
        <x:v>1.0827561420777756</x:v>
      </x:c>
      <x:c r="AE215" s="115" t="n">
        <x:f>MAX(AE214,AD215)</x:f>
        <x:v>1.1050781187031036</x:v>
      </x:c>
      <x:c r="AF215" s="114" t="n">
        <x:f>AD215/AE215-1</x:f>
        <x:v>-0.020199455809987943</x:v>
      </x:c>
      <x:c r="AG215" s="114" t="n">
        <x:f>AD215/AD214-1</x:f>
        <x:v>0.0038970135607601097</x:v>
      </x:c>
      <x:c r="AH215" s="111" t="n">
        <x:f>IF(OR(T215="年末+季度",T215="季度+动态",T215="季度",T215="动态"),A215,AH214)</x:f>
        <x:v>44021</x:v>
      </x:c>
      <x:c r="AI215" s="117" t="n">
        <x:f>YEAR(A215)</x:f>
        <x:v>2020</x:v>
      </x:c>
      <x:c r="AJ215" s="117" t="n">
        <x:f>MONTH(A215)</x:f>
        <x:v>9</x:v>
      </x:c>
      <x:c r="AK215" s="50" t="n">
        <x:f>IF(MONTH(A215)&lt;&gt;MONTH(A216),1,0)</x:f>
        <x:v>0</x:v>
      </x:c>
      <x:c r="AL215" s="115" t="n">
        <x:f>IF(AK214,AD214,AL214)</x:f>
        <x:v>1.0956437745664718</x:v>
      </x:c>
      <x:c r="AM215" s="116" t="str">
        <x:f>IF(AK215,AD215/AL215-1,"")</x:f>
      </x:c>
      <x:c r="AN215" s="115" t="n">
        <x:f>IF(AI215&lt;&gt;AI214,AD215,MAX(AN214,AD215))</x:f>
        <x:v>1.1050781187031036</x:v>
      </x:c>
      <x:c r="AO215" s="116" t="n">
        <x:f>AD215/AN215-1</x:f>
        <x:v>-0.020199455809987943</x:v>
      </x:c>
      <x:c r="AP215" s="112" t="n">
        <x:f>IFERROR(SUM(Z215:AC215)/AD215,0)</x:f>
        <x:v>1</x:v>
      </x:c>
      <x:c r="AQ215" s="50" t="b">
        <x:f>AND(B215&gt;0,C215&gt;0,D215&gt;0,E215&gt;0)</x:f>
        <x:v>1</x:v>
      </x:c>
    </x:row>
    <x:row r="216">
      <x:c r="A216" s="111" t="n">
        <x:f>'净值底稿'!A174</x:f>
        <x:v>44088</x:v>
      </x:c>
      <x:c r="B216" s="113" t="n">
        <x:f>'净值底稿'!F174</x:f>
        <x:v>1.395906415998335</x:v>
      </x:c>
      <x:c r="C216" s="113" t="n">
        <x:f>'净值底稿'!O174</x:f>
        <x:v>1.28065224196082</x:v>
      </x:c>
      <x:c r="D216" s="113" t="n">
        <x:f>'净值底稿'!P174</x:f>
        <x:v>1.4217</x:v>
      </x:c>
      <x:c r="E216" s="113" t="n">
        <x:f>'净值底稿'!Q174</x:f>
        <x:v>1.5156</x:v>
      </x:c>
      <x:c r="F216" s="114" t="n">
        <x:f>IFERROR(B216/B215-1,0)</x:f>
        <x:v>0.01729708538128194</x:v>
      </x:c>
      <x:c r="G216" s="114" t="n">
        <x:f>IFERROR(C216/C215-1,0)</x:f>
        <x:v>0.0128798874110303</x:v>
      </x:c>
      <x:c r="H216" s="114" t="n">
        <x:f>IFERROR(D216/D215-1,0)</x:f>
        <x:v>0.00021105951878430673</x:v>
      </x:c>
      <x:c r="I216" s="114" t="n">
        <x:f>IFERROR(E216/E215-1,0)</x:f>
        <x:v>-0.001778304682868992</x:v>
      </x:c>
      <x:c r="J216" s="115" t="n">
        <x:f>Z215*(1+F216)</x:f>
        <x:v>0.10088769693505246</x:v>
      </x:c>
      <x:c r="K216" s="115" t="n">
        <x:f>AA215*(1+G216)</x:f>
        <x:v>0.10915923974429056</x:v>
      </x:c>
      <x:c r="L216" s="115" t="n">
        <x:f>AB215*(1+H216)</x:f>
        <x:v>0.8112524276689576</x:v>
      </x:c>
      <x:c r="M216" s="115" t="n">
        <x:f>AC215*(1+I216)</x:f>
        <x:v>0.06461632415692685</x:v>
      </x:c>
      <x:c r="N216" s="115" t="n">
        <x:f>SUM(J216:M216)</x:f>
        <x:v>1.0859156885052275</x:v>
      </x:c>
      <x:c r="O216" s="116" t="n">
        <x:f>IFERROR((J216+K216)/N216,0)</x:f>
        <x:v>0.19342840231774763</x:v>
      </x:c>
      <x:c r="P216" s="50" t="b">
        <x:f>AND(MONTH(A216)=12,OR(A217="",YEAR(A216)&lt;&gt;YEAR(A217)))</x:f>
        <x:v>0</x:v>
      </x:c>
      <x:c r="Q216" s="50" t="b">
        <x:f>AND(MOD(MONTH(A216),3)=0,OR(A217="",MONTH(A216)&lt;&gt;MONTH(A217)))</x:f>
        <x:v>0</x:v>
      </x:c>
      <x:c r="R216" s="50" t="b">
        <x:f>OR(O216&gt;$E$7,O216&lt;$E$6)</x:f>
        <x:v>0</x:v>
      </x:c>
      <x:c r="S216" s="50" t="b">
        <x:f>AND(OR(P216,Q216,R216),A216-AH215&gt;$E$8)</x:f>
        <x:v>0</x:v>
      </x:c>
      <x:c r="T216" s="50" t="str">
        <x:f>IF(NOT(OR(P216,Q216,R216)),"不调",IF(NOT(S216),"间隔规则跳过",IF(P216,"年末+季度",IF(AND(Q216,R216),"季度+动态",IF(Q216,"季度","动态")))))</x:f>
        <x:v>不调</x:v>
      </x:c>
      <x:c r="U216" s="115" t="n">
        <x:f>IF(OR(T216="年末+季度",T216="季度+动态"),N216*$E$5/2,IF(T216="季度",(J216+K216)/2,IF(T216="动态",N216*$E$5*IF(J216+K216=0,0.5,J216/(J216+K216)),J216)))</x:f>
        <x:v>0.10088769693505246</x:v>
      </x:c>
      <x:c r="V216" s="115" t="n">
        <x:f>IF(OR(T216="年末+季度",T216="季度+动态"),N216*$E$5/2,IF(T216="季度",(J216+K216)/2,IF(T216="动态",N216*$E$5*IF(J216+K216=0,0.5,K216/(J216+K216)),K216)))</x:f>
        <x:v>0.10915923974429056</x:v>
      </x:c>
      <x:c r="W216" s="115" t="n">
        <x:f>IF(OR(T216="年末+季度",T216="季度+动态",T216="动态"),N216*(1-$E$5)*IF(L216+M216=0,$B$7/($B$7+$B$8),L216/(L216+M216)),L216)</x:f>
        <x:v>0.8112524276689576</x:v>
      </x:c>
      <x:c r="X216" s="115" t="n">
        <x:f>IF(OR(T216="年末+季度",T216="季度+动态",T216="动态"),N216*(1-$E$5)*IF(L216+M216=0,$B$8/($B$7+$B$8),M216/(L216+M216)),M216)</x:f>
        <x:v>0.06461632415692685</x:v>
      </x:c>
      <x:c r="Y216" s="115" t="n">
        <x:f>POWER(1-$H$5,(A216-A215)/$H$8)</x:f>
        <x:v>0.9999588018747739</x:v>
      </x:c>
      <x:c r="Z216" s="115" t="n">
        <x:f>U216*Y216</x:f>
        <x:v>0.10088354055108037</x:v>
      </x:c>
      <x:c r="AA216" s="115" t="n">
        <x:f>V216*Y216</x:f>
        <x:v>0.109154742588262</x:v>
      </x:c>
      <x:c r="AB216" s="115" t="n">
        <x:f>W216*Y216</x:f>
        <x:v>0.8112190055898525</x:v>
      </x:c>
      <x:c r="AC216" s="115" t="n">
        <x:f>X216*Y216</x:f>
        <x:v>0.06461366208551259</x:v>
      </x:c>
      <x:c r="AD216" s="115" t="n">
        <x:f>SUM(Z216:AC216)</x:f>
        <x:v>1.0858709508147075</x:v>
      </x:c>
      <x:c r="AE216" s="115" t="n">
        <x:f>MAX(AE215,AD216)</x:f>
        <x:v>1.1050781187031036</x:v>
      </x:c>
      <x:c r="AF216" s="114" t="n">
        <x:f>AD216/AE216-1</x:f>
        <x:v>-0.017380823638909026</x:v>
      </x:c>
      <x:c r="AG216" s="114" t="n">
        <x:f>AD216/AD215-1</x:f>
        <x:v>0.0028767407691214775</x:v>
      </x:c>
      <x:c r="AH216" s="111" t="n">
        <x:f>IF(OR(T216="年末+季度",T216="季度+动态",T216="季度",T216="动态"),A216,AH215)</x:f>
        <x:v>44021</x:v>
      </x:c>
      <x:c r="AI216" s="117" t="n">
        <x:f>YEAR(A216)</x:f>
        <x:v>2020</x:v>
      </x:c>
      <x:c r="AJ216" s="117" t="n">
        <x:f>MONTH(A216)</x:f>
        <x:v>9</x:v>
      </x:c>
      <x:c r="AK216" s="50" t="n">
        <x:f>IF(MONTH(A216)&lt;&gt;MONTH(A217),1,0)</x:f>
        <x:v>0</x:v>
      </x:c>
      <x:c r="AL216" s="115" t="n">
        <x:f>IF(AK215,AD215,AL215)</x:f>
        <x:v>1.0956437745664718</x:v>
      </x:c>
      <x:c r="AM216" s="116" t="str">
        <x:f>IF(AK216,AD216/AL216-1,"")</x:f>
      </x:c>
      <x:c r="AN216" s="115" t="n">
        <x:f>IF(AI216&lt;&gt;AI215,AD216,MAX(AN215,AD216))</x:f>
        <x:v>1.1050781187031036</x:v>
      </x:c>
      <x:c r="AO216" s="116" t="n">
        <x:f>AD216/AN216-1</x:f>
        <x:v>-0.017380823638909026</x:v>
      </x:c>
      <x:c r="AP216" s="112" t="n">
        <x:f>IFERROR(SUM(Z216:AC216)/AD216,0)</x:f>
        <x:v>1</x:v>
      </x:c>
      <x:c r="AQ216" s="50" t="b">
        <x:f>AND(B216&gt;0,C216&gt;0,D216&gt;0,E216&gt;0)</x:f>
        <x:v>1</x:v>
      </x:c>
    </x:row>
    <x:row r="217">
      <x:c r="A217" s="111" t="n">
        <x:f>'净值底稿'!A175</x:f>
        <x:v>44089</x:v>
      </x:c>
      <x:c r="B217" s="113" t="n">
        <x:f>'净值底稿'!F175</x:f>
        <x:v>1.40395696702346</x:v>
      </x:c>
      <x:c r="C217" s="113" t="n">
        <x:f>'净值底稿'!O175</x:f>
        <x:v>1.288021211577865</x:v>
      </x:c>
      <x:c r="D217" s="113" t="n">
        <x:f>'净值底稿'!P175</x:f>
        <x:v>1.4228</x:v>
      </x:c>
      <x:c r="E217" s="113" t="n">
        <x:f>'净值底稿'!Q175</x:f>
        <x:v>1.521</x:v>
      </x:c>
      <x:c r="F217" s="114" t="n">
        <x:f>IFERROR(B217/B216-1,0)</x:f>
        <x:v>0.00576725698288838</x:v>
      </x:c>
      <x:c r="G217" s="114" t="n">
        <x:f>IFERROR(C217/C216-1,0)</x:f>
        <x:v>0.005754075443433759</x:v>
      </x:c>
      <x:c r="H217" s="114" t="n">
        <x:f>IFERROR(D217/D216-1,0)</x:f>
        <x:v>0.000773721600900501</x:v>
      </x:c>
      <x:c r="I217" s="114" t="n">
        <x:f>IFERROR(E217/E216-1,0)</x:f>
        <x:v>0.0035629453681709222</x:v>
      </x:c>
      <x:c r="J217" s="115" t="n">
        <x:f>Z216*(1+F217)</x:f>
        <x:v>0.1014653618547821</x:v>
      </x:c>
      <x:c r="K217" s="115" t="n">
        <x:f>AA216*(1+G217)</x:f>
        <x:v>0.10978282721212344</x:v>
      </x:c>
      <x:c r="L217" s="115" t="n">
        <x:f>AB216*(1+H217)</x:f>
        <x:v>0.8118466632575384</x:v>
      </x:c>
      <x:c r="M217" s="115" t="n">
        <x:f>AC216*(1+I217)</x:f>
        <x:v>0.06484387703356072</x:v>
      </x:c>
      <x:c r="N217" s="115" t="n">
        <x:f>SUM(J217:M217)</x:f>
        <x:v>1.0879387293580045</x:v>
      </x:c>
      <x:c r="O217" s="116" t="n">
        <x:f>IFERROR((J217+K217)/N217,0)</x:f>
        <x:v>0.194172873312051</x:v>
      </x:c>
      <x:c r="P217" s="50" t="b">
        <x:f>AND(MONTH(A217)=12,OR(A218="",YEAR(A217)&lt;&gt;YEAR(A218)))</x:f>
        <x:v>0</x:v>
      </x:c>
      <x:c r="Q217" s="50" t="b">
        <x:f>AND(MOD(MONTH(A217),3)=0,OR(A218="",MONTH(A217)&lt;&gt;MONTH(A218)))</x:f>
        <x:v>0</x:v>
      </x:c>
      <x:c r="R217" s="50" t="b">
        <x:f>OR(O217&gt;$E$7,O217&lt;$E$6)</x:f>
        <x:v>0</x:v>
      </x:c>
      <x:c r="S217" s="50" t="b">
        <x:f>AND(OR(P217,Q217,R217),A217-AH216&gt;$E$8)</x:f>
        <x:v>0</x:v>
      </x:c>
      <x:c r="T217" s="50" t="str">
        <x:f>IF(NOT(OR(P217,Q217,R217)),"不调",IF(NOT(S217),"间隔规则跳过",IF(P217,"年末+季度",IF(AND(Q217,R217),"季度+动态",IF(Q217,"季度","动态")))))</x:f>
        <x:v>不调</x:v>
      </x:c>
      <x:c r="U217" s="115" t="n">
        <x:f>IF(OR(T217="年末+季度",T217="季度+动态"),N217*$E$5/2,IF(T217="季度",(J217+K217)/2,IF(T217="动态",N217*$E$5*IF(J217+K217=0,0.5,J217/(J217+K217)),J217)))</x:f>
        <x:v>0.1014653618547821</x:v>
      </x:c>
      <x:c r="V217" s="115" t="n">
        <x:f>IF(OR(T217="年末+季度",T217="季度+动态"),N217*$E$5/2,IF(T217="季度",(J217+K217)/2,IF(T217="动态",N217*$E$5*IF(J217+K217=0,0.5,K217/(J217+K217)),K217)))</x:f>
        <x:v>0.10978282721212344</x:v>
      </x:c>
      <x:c r="W217" s="115" t="n">
        <x:f>IF(OR(T217="年末+季度",T217="季度+动态",T217="动态"),N217*(1-$E$5)*IF(L217+M217=0,$B$7/($B$7+$B$8),L217/(L217+M217)),L217)</x:f>
        <x:v>0.8118466632575384</x:v>
      </x:c>
      <x:c r="X217" s="115" t="n">
        <x:f>IF(OR(T217="年末+季度",T217="季度+动态",T217="动态"),N217*(1-$E$5)*IF(L217+M217=0,$B$8/($B$7+$B$8),M217/(L217+M217)),M217)</x:f>
        <x:v>0.06484387703356072</x:v>
      </x:c>
      <x:c r="Y217" s="115" t="n">
        <x:f>POWER(1-$H$5,(A217-A216)/$H$8)</x:f>
        <x:v>0.9999862671029998</x:v>
      </x:c>
      <x:c r="Z217" s="115" t="n">
        <x:f>U217*Y217</x:f>
        <x:v>0.10146396844141865</x:v>
      </x:c>
      <x:c r="AA217" s="115" t="n">
        <x:f>V217*Y217</x:f>
        <x:v>0.10978131957586494</x:v>
      </x:c>
      <x:c r="AB217" s="115" t="n">
        <x:f>W217*Y217</x:f>
        <x:v>0.8118355142509319</x:v>
      </x:c>
      <x:c r="AC217" s="115" t="n">
        <x:f>X217*Y217</x:f>
        <x:v>0.06484298653927632</x:v>
      </x:c>
      <x:c r="AD217" s="115" t="n">
        <x:f>SUM(Z217:AC217)</x:f>
        <x:v>1.087923788807492</x:v>
      </x:c>
      <x:c r="AE217" s="115" t="n">
        <x:f>MAX(AE216,AD217)</x:f>
        <x:v>1.1050781187031036</x:v>
      </x:c>
      <x:c r="AF217" s="114" t="n">
        <x:f>AD217/AE217-1</x:f>
        <x:v>-0.015523183026864729</x:v>
      </x:c>
      <x:c r="AG217" s="114" t="n">
        <x:f>AD217/AD216-1</x:f>
        <x:v>0.0018904990424915002</x:v>
      </x:c>
      <x:c r="AH217" s="111" t="n">
        <x:f>IF(OR(T217="年末+季度",T217="季度+动态",T217="季度",T217="动态"),A217,AH216)</x:f>
        <x:v>44021</x:v>
      </x:c>
      <x:c r="AI217" s="117" t="n">
        <x:f>YEAR(A217)</x:f>
        <x:v>2020</x:v>
      </x:c>
      <x:c r="AJ217" s="117" t="n">
        <x:f>MONTH(A217)</x:f>
        <x:v>9</x:v>
      </x:c>
      <x:c r="AK217" s="50" t="n">
        <x:f>IF(MONTH(A217)&lt;&gt;MONTH(A218),1,0)</x:f>
        <x:v>0</x:v>
      </x:c>
      <x:c r="AL217" s="115" t="n">
        <x:f>IF(AK216,AD216,AL216)</x:f>
        <x:v>1.0956437745664718</x:v>
      </x:c>
      <x:c r="AM217" s="116" t="str">
        <x:f>IF(AK217,AD217/AL217-1,"")</x:f>
      </x:c>
      <x:c r="AN217" s="115" t="n">
        <x:f>IF(AI217&lt;&gt;AI216,AD217,MAX(AN216,AD217))</x:f>
        <x:v>1.1050781187031036</x:v>
      </x:c>
      <x:c r="AO217" s="116" t="n">
        <x:f>AD217/AN217-1</x:f>
        <x:v>-0.015523183026864729</x:v>
      </x:c>
      <x:c r="AP217" s="112" t="n">
        <x:f>IFERROR(SUM(Z217:AC217)/AD217,0)</x:f>
        <x:v>1</x:v>
      </x:c>
      <x:c r="AQ217" s="50" t="b">
        <x:f>AND(B217&gt;0,C217&gt;0,D217&gt;0,E217&gt;0)</x:f>
        <x:v>1</x:v>
      </x:c>
    </x:row>
    <x:row r="218">
      <x:c r="A218" s="111" t="n">
        <x:f>'净值底稿'!A176</x:f>
        <x:v>44090</x:v>
      </x:c>
      <x:c r="B218" s="113" t="n">
        <x:f>'净值底稿'!F176</x:f>
        <x:v>1.388097831705015</x:v>
      </x:c>
      <x:c r="C218" s="113" t="n">
        <x:f>'净值底稿'!O176</x:f>
        <x:v>1.2781562686872499</x:v>
      </x:c>
      <x:c r="D218" s="113" t="n">
        <x:f>'净值底稿'!P176</x:f>
        <x:v>1.4231</x:v>
      </x:c>
      <x:c r="E218" s="113" t="n">
        <x:f>'净值底稿'!Q176</x:f>
        <x:v>1.5185</x:v>
      </x:c>
      <x:c r="F218" s="114" t="n">
        <x:f>IFERROR(B218/B217-1,0)</x:f>
        <x:v>-0.011296026652489188</x:v>
      </x:c>
      <x:c r="G218" s="114" t="n">
        <x:f>IFERROR(C218/C217-1,0)</x:f>
        <x:v>-0.00765899101811407</x:v>
      </x:c>
      <x:c r="H218" s="114" t="n">
        <x:f>IFERROR(D218/D217-1,0)</x:f>
        <x:v>0.00021085184143943003</x:v>
      </x:c>
      <x:c r="I218" s="114" t="n">
        <x:f>IFERROR(E218/E217-1,0)</x:f>
        <x:v>-0.0016436554898092703</x:v>
      </x:c>
      <x:c r="J218" s="115" t="n">
        <x:f>Z217*(1+F218)</x:f>
        <x:v>0.10031782874963707</x:v>
      </x:c>
      <x:c r="K218" s="115" t="n">
        <x:f>AA217*(1+G218)</x:f>
        <x:v>0.10894050543527668</x:v>
      </x:c>
      <x:c r="L218" s="115" t="n">
        <x:f>AB217*(1+H218)</x:f>
        <x:v>0.8120066912640577</x:v>
      </x:c>
      <x:c r="M218" s="115" t="n">
        <x:f>AC217*(1+I218)</x:f>
        <x:v>0.06473640700847541</x:v>
      </x:c>
      <x:c r="N218" s="115" t="n">
        <x:f>SUM(J218:M218)</x:f>
        <x:v>1.086001432457447</x:v>
      </x:c>
      <x:c r="O218" s="116" t="n">
        <x:f>IFERROR((J218+K218)/N218,0)</x:f>
        <x:v>0.19268697805618518</x:v>
      </x:c>
      <x:c r="P218" s="50" t="b">
        <x:f>AND(MONTH(A218)=12,OR(A219="",YEAR(A218)&lt;&gt;YEAR(A219)))</x:f>
        <x:v>0</x:v>
      </x:c>
      <x:c r="Q218" s="50" t="b">
        <x:f>AND(MOD(MONTH(A218),3)=0,OR(A219="",MONTH(A218)&lt;&gt;MONTH(A219)))</x:f>
        <x:v>0</x:v>
      </x:c>
      <x:c r="R218" s="50" t="b">
        <x:f>OR(O218&gt;$E$7,O218&lt;$E$6)</x:f>
        <x:v>0</x:v>
      </x:c>
      <x:c r="S218" s="50" t="b">
        <x:f>AND(OR(P218,Q218,R218),A218-AH217&gt;$E$8)</x:f>
        <x:v>0</x:v>
      </x:c>
      <x:c r="T218" s="50" t="str">
        <x:f>IF(NOT(OR(P218,Q218,R218)),"不调",IF(NOT(S218),"间隔规则跳过",IF(P218,"年末+季度",IF(AND(Q218,R218),"季度+动态",IF(Q218,"季度","动态")))))</x:f>
        <x:v>不调</x:v>
      </x:c>
      <x:c r="U218" s="115" t="n">
        <x:f>IF(OR(T218="年末+季度",T218="季度+动态"),N218*$E$5/2,IF(T218="季度",(J218+K218)/2,IF(T218="动态",N218*$E$5*IF(J218+K218=0,0.5,J218/(J218+K218)),J218)))</x:f>
        <x:v>0.10031782874963707</x:v>
      </x:c>
      <x:c r="V218" s="115" t="n">
        <x:f>IF(OR(T218="年末+季度",T218="季度+动态"),N218*$E$5/2,IF(T218="季度",(J218+K218)/2,IF(T218="动态",N218*$E$5*IF(J218+K218=0,0.5,K218/(J218+K218)),K218)))</x:f>
        <x:v>0.10894050543527668</x:v>
      </x:c>
      <x:c r="W218" s="115" t="n">
        <x:f>IF(OR(T218="年末+季度",T218="季度+动态",T218="动态"),N218*(1-$E$5)*IF(L218+M218=0,$B$7/($B$7+$B$8),L218/(L218+M218)),L218)</x:f>
        <x:v>0.8120066912640577</x:v>
      </x:c>
      <x:c r="X218" s="115" t="n">
        <x:f>IF(OR(T218="年末+季度",T218="季度+动态",T218="动态"),N218*(1-$E$5)*IF(L218+M218=0,$B$8/($B$7+$B$8),M218/(L218+M218)),M218)</x:f>
        <x:v>0.06473640700847541</x:v>
      </x:c>
      <x:c r="Y218" s="115" t="n">
        <x:f>POWER(1-$H$5,(A218-A217)/$H$8)</x:f>
        <x:v>0.9999862671029998</x:v>
      </x:c>
      <x:c r="Z218" s="115" t="n">
        <x:f>U218*Y218</x:f>
        <x:v>0.10031645109522756</x:v>
      </x:c>
      <x:c r="AA218" s="115" t="n">
        <x:f>V218*Y218</x:f>
        <x:v>0.10893900936653639</x:v>
      </x:c>
      <x:c r="AB218" s="115" t="n">
        <x:f>W218*Y218</x:f>
        <x:v>0.811995540059803</x:v>
      </x:c>
      <x:c r="AC218" s="115" t="n">
        <x:f>X218*Y218</x:f>
        <x:v>0.0647355179900658</x:v>
      </x:c>
      <x:c r="AD218" s="115" t="n">
        <x:f>SUM(Z218:AC218)</x:f>
        <x:v>1.0859865185116326</x:v>
      </x:c>
      <x:c r="AE218" s="115" t="n">
        <x:f>MAX(AE217,AD218)</x:f>
        <x:v>1.1050781187031036</x:v>
      </x:c>
      <x:c r="AF218" s="114" t="n">
        <x:f>AD218/AE218-1</x:f>
        <x:v>-0.017276244881109792</x:v>
      </x:c>
      <x:c r="AG218" s="114" t="n">
        <x:f>AD218/AD217-1</x:f>
        <x:v>-0.001780704049116233</x:v>
      </x:c>
      <x:c r="AH218" s="111" t="n">
        <x:f>IF(OR(T218="年末+季度",T218="季度+动态",T218="季度",T218="动态"),A218,AH217)</x:f>
        <x:v>44021</x:v>
      </x:c>
      <x:c r="AI218" s="117" t="n">
        <x:f>YEAR(A218)</x:f>
        <x:v>2020</x:v>
      </x:c>
      <x:c r="AJ218" s="117" t="n">
        <x:f>MONTH(A218)</x:f>
        <x:v>9</x:v>
      </x:c>
      <x:c r="AK218" s="50" t="n">
        <x:f>IF(MONTH(A218)&lt;&gt;MONTH(A219),1,0)</x:f>
        <x:v>0</x:v>
      </x:c>
      <x:c r="AL218" s="115" t="n">
        <x:f>IF(AK217,AD217,AL217)</x:f>
        <x:v>1.0956437745664718</x:v>
      </x:c>
      <x:c r="AM218" s="116" t="str">
        <x:f>IF(AK218,AD218/AL218-1,"")</x:f>
      </x:c>
      <x:c r="AN218" s="115" t="n">
        <x:f>IF(AI218&lt;&gt;AI217,AD218,MAX(AN217,AD218))</x:f>
        <x:v>1.1050781187031036</x:v>
      </x:c>
      <x:c r="AO218" s="116" t="n">
        <x:f>AD218/AN218-1</x:f>
        <x:v>-0.017276244881109792</x:v>
      </x:c>
      <x:c r="AP218" s="112" t="n">
        <x:f>IFERROR(SUM(Z218:AC218)/AD218,0)</x:f>
        <x:v>1</x:v>
      </x:c>
      <x:c r="AQ218" s="50" t="b">
        <x:f>AND(B218&gt;0,C218&gt;0,D218&gt;0,E218&gt;0)</x:f>
        <x:v>1</x:v>
      </x:c>
    </x:row>
    <x:row r="219">
      <x:c r="A219" s="111" t="n">
        <x:f>'净值底稿'!A177</x:f>
        <x:v>44091</x:v>
      </x:c>
      <x:c r="B219" s="113" t="n">
        <x:f>'净值底稿'!F177</x:f>
        <x:v>1.39894581802525</x:v>
      </x:c>
      <x:c r="C219" s="113" t="n">
        <x:f>'净值底稿'!O177</x:f>
        <x:v>1.2794913711755675</x:v>
      </x:c>
      <x:c r="D219" s="113" t="n">
        <x:f>'净值底稿'!P177</x:f>
        <x:v>1.4233</x:v>
      </x:c>
      <x:c r="E219" s="113" t="n">
        <x:f>'净值底稿'!Q177</x:f>
        <x:v>1.5087</x:v>
      </x:c>
      <x:c r="F219" s="114" t="n">
        <x:f>IFERROR(B219/B218-1,0)</x:f>
        <x:v>0.00781500127185586</x:v>
      </x:c>
      <x:c r="G219" s="114" t="n">
        <x:f>IFERROR(C219/C218-1,0)</x:f>
        <x:v>0.0010445534094896125</x:v>
      </x:c>
      <x:c r="H219" s="114" t="n">
        <x:f>IFERROR(D219/D218-1,0)</x:f>
        <x:v>0.00014053826154158955</x:v>
      </x:c>
      <x:c r="I219" s="114" t="n">
        <x:f>IFERROR(E219/E218-1,0)</x:f>
        <x:v>-0.0064537372406980875</x:v>
      </x:c>
      <x:c r="J219" s="115" t="n">
        <x:f>Z218*(1+F219)</x:f>
        <x:v>0.10110042428812484</x:v>
      </x:c>
      <x:c r="K219" s="115" t="n">
        <x:f>AA218*(1+G219)</x:f>
        <x:v>0.10905280198019662</x:v>
      </x:c>
      <x:c r="L219" s="115" t="n">
        <x:f>AB218*(1+H219)</x:f>
        <x:v>0.8121096565013826</x:v>
      </x:c>
      <x:c r="M219" s="115" t="n">
        <x:f>AC218*(1+I219)</x:f>
        <x:v>0.06431773196681743</x:v>
      </x:c>
      <x:c r="N219" s="115" t="n">
        <x:f>SUM(J219:M219)</x:f>
        <x:v>1.0865806147365213</x:v>
      </x:c>
      <x:c r="O219" s="116" t="n">
        <x:f>IFERROR((J219+K219)/N219,0)</x:f>
        <x:v>0.19340785526463702</x:v>
      </x:c>
      <x:c r="P219" s="50" t="b">
        <x:f>AND(MONTH(A219)=12,OR(A220="",YEAR(A219)&lt;&gt;YEAR(A220)))</x:f>
        <x:v>0</x:v>
      </x:c>
      <x:c r="Q219" s="50" t="b">
        <x:f>AND(MOD(MONTH(A219),3)=0,OR(A220="",MONTH(A219)&lt;&gt;MONTH(A220)))</x:f>
        <x:v>0</x:v>
      </x:c>
      <x:c r="R219" s="50" t="b">
        <x:f>OR(O219&gt;$E$7,O219&lt;$E$6)</x:f>
        <x:v>0</x:v>
      </x:c>
      <x:c r="S219" s="50" t="b">
        <x:f>AND(OR(P219,Q219,R219),A219-AH218&gt;$E$8)</x:f>
        <x:v>0</x:v>
      </x:c>
      <x:c r="T219" s="50" t="str">
        <x:f>IF(NOT(OR(P219,Q219,R219)),"不调",IF(NOT(S219),"间隔规则跳过",IF(P219,"年末+季度",IF(AND(Q219,R219),"季度+动态",IF(Q219,"季度","动态")))))</x:f>
        <x:v>不调</x:v>
      </x:c>
      <x:c r="U219" s="115" t="n">
        <x:f>IF(OR(T219="年末+季度",T219="季度+动态"),N219*$E$5/2,IF(T219="季度",(J219+K219)/2,IF(T219="动态",N219*$E$5*IF(J219+K219=0,0.5,J219/(J219+K219)),J219)))</x:f>
        <x:v>0.10110042428812484</x:v>
      </x:c>
      <x:c r="V219" s="115" t="n">
        <x:f>IF(OR(T219="年末+季度",T219="季度+动态"),N219*$E$5/2,IF(T219="季度",(J219+K219)/2,IF(T219="动态",N219*$E$5*IF(J219+K219=0,0.5,K219/(J219+K219)),K219)))</x:f>
        <x:v>0.10905280198019662</x:v>
      </x:c>
      <x:c r="W219" s="115" t="n">
        <x:f>IF(OR(T219="年末+季度",T219="季度+动态",T219="动态"),N219*(1-$E$5)*IF(L219+M219=0,$B$7/($B$7+$B$8),L219/(L219+M219)),L219)</x:f>
        <x:v>0.8121096565013826</x:v>
      </x:c>
      <x:c r="X219" s="115" t="n">
        <x:f>IF(OR(T219="年末+季度",T219="季度+动态",T219="动态"),N219*(1-$E$5)*IF(L219+M219=0,$B$8/($B$7+$B$8),M219/(L219+M219)),M219)</x:f>
        <x:v>0.06431773196681743</x:v>
      </x:c>
      <x:c r="Y219" s="115" t="n">
        <x:f>POWER(1-$H$5,(A219-A218)/$H$8)</x:f>
        <x:v>0.9999862671029998</x:v>
      </x:c>
      <x:c r="Z219" s="115" t="n">
        <x:f>U219*Y219</x:f>
        <x:v>0.1010990358864114</x:v>
      </x:c>
      <x:c r="AA219" s="115" t="n">
        <x:f>V219*Y219</x:f>
        <x:v>0.10905130436929944</x:v>
      </x:c>
      <x:c r="AB219" s="115" t="n">
        <x:f>W219*Y219</x:f>
        <x:v>0.8120985038831169</x:v>
      </x:c>
      <x:c r="AC219" s="115" t="n">
        <x:f>X219*Y219</x:f>
        <x:v>0.06431684869802905</x:v>
      </x:c>
      <x:c r="AD219" s="115" t="n">
        <x:f>SUM(Z219:AC219)</x:f>
        <x:v>1.0865656928368568</x:v>
      </x:c>
      <x:c r="AE219" s="115" t="n">
        <x:f>MAX(AE218,AD219)</x:f>
        <x:v>1.1050781187031036</x:v>
      </x:c>
      <x:c r="AF219" s="114" t="n">
        <x:f>AD219/AE219-1</x:f>
        <x:v>-0.016752142272052795</x:v>
      </x:c>
      <x:c r="AG219" s="114" t="n">
        <x:f>AD219/AD218-1</x:f>
        <x:v>0.0005333163122669404</x:v>
      </x:c>
      <x:c r="AH219" s="111" t="n">
        <x:f>IF(OR(T219="年末+季度",T219="季度+动态",T219="季度",T219="动态"),A219,AH218)</x:f>
        <x:v>44021</x:v>
      </x:c>
      <x:c r="AI219" s="117" t="n">
        <x:f>YEAR(A219)</x:f>
        <x:v>2020</x:v>
      </x:c>
      <x:c r="AJ219" s="117" t="n">
        <x:f>MONTH(A219)</x:f>
        <x:v>9</x:v>
      </x:c>
      <x:c r="AK219" s="50" t="n">
        <x:f>IF(MONTH(A219)&lt;&gt;MONTH(A220),1,0)</x:f>
        <x:v>0</x:v>
      </x:c>
      <x:c r="AL219" s="115" t="n">
        <x:f>IF(AK218,AD218,AL218)</x:f>
        <x:v>1.0956437745664718</x:v>
      </x:c>
      <x:c r="AM219" s="116" t="str">
        <x:f>IF(AK219,AD219/AL219-1,"")</x:f>
      </x:c>
      <x:c r="AN219" s="115" t="n">
        <x:f>IF(AI219&lt;&gt;AI218,AD219,MAX(AN218,AD219))</x:f>
        <x:v>1.1050781187031036</x:v>
      </x:c>
      <x:c r="AO219" s="116" t="n">
        <x:f>AD219/AN219-1</x:f>
        <x:v>-0.016752142272052795</x:v>
      </x:c>
      <x:c r="AP219" s="112" t="n">
        <x:f>IFERROR(SUM(Z219:AC219)/AD219,0)</x:f>
        <x:v>1</x:v>
      </x:c>
      <x:c r="AQ219" s="50" t="b">
        <x:f>AND(B219&gt;0,C219&gt;0,D219&gt;0,E219&gt;0)</x:f>
        <x:v>1</x:v>
      </x:c>
    </x:row>
    <x:row r="220">
      <x:c r="A220" s="111" t="n">
        <x:f>'净值底稿'!A178</x:f>
        <x:v>44092</x:v>
      </x:c>
      <x:c r="B220" s="113" t="n">
        <x:f>'净值底稿'!F178</x:f>
        <x:v>1.419452451560605</x:v>
      </x:c>
      <x:c r="C220" s="113" t="n">
        <x:f>'净值底稿'!O178</x:f>
        <x:v>1.300184912000725</x:v>
      </x:c>
      <x:c r="D220" s="113" t="n">
        <x:f>'净值底稿'!P178</x:f>
        <x:v>1.4237</x:v>
      </x:c>
      <x:c r="E220" s="113" t="n">
        <x:f>'净值底稿'!Q178</x:f>
        <x:v>1.5145</x:v>
      </x:c>
      <x:c r="F220" s="114" t="n">
        <x:f>IFERROR(B220/B219-1,0)</x:f>
        <x:v>0.014658633144421618</x:v>
      </x:c>
      <x:c r="G220" s="114" t="n">
        <x:f>IFERROR(C220/C219-1,0)</x:f>
        <x:v>0.016173255475841586</x:v>
      </x:c>
      <x:c r="H220" s="114" t="n">
        <x:f>IFERROR(D220/D219-1,0)</x:f>
        <x:v>0.00028103702662818364</x:v>
      </x:c>
      <x:c r="I220" s="114" t="n">
        <x:f>IFERROR(E220/E219-1,0)</x:f>
        <x:v>0.003844369324584207</x:v>
      </x:c>
      <x:c r="J220" s="115" t="n">
        <x:f>Z219*(1+F220)</x:f>
        <x:v>0.10258100956472503</x:v>
      </x:c>
      <x:c r="K220" s="115" t="n">
        <x:f>AA219*(1+G220)</x:f>
        <x:v>0.11081501897483788</x:v>
      </x:c>
      <x:c r="L220" s="115" t="n">
        <x:f>AB219*(1+H220)</x:f>
        <x:v>0.8123267336319774</x:v>
      </x:c>
      <x:c r="M220" s="115" t="n">
        <x:f>AC219*(1+I220)</x:f>
        <x:v>0.06456410641821768</x:v>
      </x:c>
      <x:c r="N220" s="115" t="n">
        <x:f>SUM(J220:M220)</x:f>
        <x:v>1.090286868589758</x:v>
      </x:c>
      <x:c r="O220" s="116" t="n">
        <x:f>IFERROR((J220+K220)/N220,0)</x:f>
        <x:v>0.19572466172648859</x:v>
      </x:c>
      <x:c r="P220" s="50" t="b">
        <x:f>AND(MONTH(A220)=12,OR(A221="",YEAR(A220)&lt;&gt;YEAR(A221)))</x:f>
        <x:v>0</x:v>
      </x:c>
      <x:c r="Q220" s="50" t="b">
        <x:f>AND(MOD(MONTH(A220),3)=0,OR(A221="",MONTH(A220)&lt;&gt;MONTH(A221)))</x:f>
        <x:v>0</x:v>
      </x:c>
      <x:c r="R220" s="50" t="b">
        <x:f>OR(O220&gt;$E$7,O220&lt;$E$6)</x:f>
        <x:v>0</x:v>
      </x:c>
      <x:c r="S220" s="50" t="b">
        <x:f>AND(OR(P220,Q220,R220),A220-AH219&gt;$E$8)</x:f>
        <x:v>0</x:v>
      </x:c>
      <x:c r="T220" s="50" t="str">
        <x:f>IF(NOT(OR(P220,Q220,R220)),"不调",IF(NOT(S220),"间隔规则跳过",IF(P220,"年末+季度",IF(AND(Q220,R220),"季度+动态",IF(Q220,"季度","动态")))))</x:f>
        <x:v>不调</x:v>
      </x:c>
      <x:c r="U220" s="115" t="n">
        <x:f>IF(OR(T220="年末+季度",T220="季度+动态"),N220*$E$5/2,IF(T220="季度",(J220+K220)/2,IF(T220="动态",N220*$E$5*IF(J220+K220=0,0.5,J220/(J220+K220)),J220)))</x:f>
        <x:v>0.10258100956472503</x:v>
      </x:c>
      <x:c r="V220" s="115" t="n">
        <x:f>IF(OR(T220="年末+季度",T220="季度+动态"),N220*$E$5/2,IF(T220="季度",(J220+K220)/2,IF(T220="动态",N220*$E$5*IF(J220+K220=0,0.5,K220/(J220+K220)),K220)))</x:f>
        <x:v>0.11081501897483788</x:v>
      </x:c>
      <x:c r="W220" s="115" t="n">
        <x:f>IF(OR(T220="年末+季度",T220="季度+动态",T220="动态"),N220*(1-$E$5)*IF(L220+M220=0,$B$7/($B$7+$B$8),L220/(L220+M220)),L220)</x:f>
        <x:v>0.8123267336319774</x:v>
      </x:c>
      <x:c r="X220" s="115" t="n">
        <x:f>IF(OR(T220="年末+季度",T220="季度+动态",T220="动态"),N220*(1-$E$5)*IF(L220+M220=0,$B$8/($B$7+$B$8),M220/(L220+M220)),M220)</x:f>
        <x:v>0.06456410641821768</x:v>
      </x:c>
      <x:c r="Y220" s="115" t="n">
        <x:f>POWER(1-$H$5,(A220-A219)/$H$8)</x:f>
        <x:v>0.9999862671029998</x:v>
      </x:c>
      <x:c r="Z220" s="115" t="n">
        <x:f>U220*Y220</x:f>
        <x:v>0.1025796008302865</x:v>
      </x:c>
      <x:c r="AA220" s="115" t="n">
        <x:f>V220*Y220</x:f>
        <x:v>0.11081349716359622</x:v>
      </x:c>
      <x:c r="AB220" s="115" t="n">
        <x:f>W220*Y220</x:f>
        <x:v>0.8123155780326139</x:v>
      </x:c>
      <x:c r="AC220" s="115" t="n">
        <x:f>X220*Y220</x:f>
        <x:v>0.06456321976599433</x:v>
      </x:c>
      <x:c r="AD220" s="115" t="n">
        <x:f>SUM(Z220:AC220)</x:f>
        <x:v>1.0902718957924908</x:v>
      </x:c>
      <x:c r="AE220" s="115" t="n">
        <x:f>MAX(AE219,AD220)</x:f>
        <x:v>1.1050781187031036</x:v>
      </x:c>
      <x:c r="AF220" s="114" t="n">
        <x:f>AD220/AE220-1</x:f>
        <x:v>-0.013398349546536181</x:v>
      </x:c>
      <x:c r="AG220" s="114" t="n">
        <x:f>AD220/AD219-1</x:f>
        <x:v>0.0034109331631460016</x:v>
      </x:c>
      <x:c r="AH220" s="111" t="n">
        <x:f>IF(OR(T220="年末+季度",T220="季度+动态",T220="季度",T220="动态"),A220,AH219)</x:f>
        <x:v>44021</x:v>
      </x:c>
      <x:c r="AI220" s="117" t="n">
        <x:f>YEAR(A220)</x:f>
        <x:v>2020</x:v>
      </x:c>
      <x:c r="AJ220" s="117" t="n">
        <x:f>MONTH(A220)</x:f>
        <x:v>9</x:v>
      </x:c>
      <x:c r="AK220" s="50" t="n">
        <x:f>IF(MONTH(A220)&lt;&gt;MONTH(A221),1,0)</x:f>
        <x:v>0</x:v>
      </x:c>
      <x:c r="AL220" s="115" t="n">
        <x:f>IF(AK219,AD219,AL219)</x:f>
        <x:v>1.0956437745664718</x:v>
      </x:c>
      <x:c r="AM220" s="116" t="str">
        <x:f>IF(AK220,AD220/AL220-1,"")</x:f>
      </x:c>
      <x:c r="AN220" s="115" t="n">
        <x:f>IF(AI220&lt;&gt;AI219,AD220,MAX(AN219,AD220))</x:f>
        <x:v>1.1050781187031036</x:v>
      </x:c>
      <x:c r="AO220" s="116" t="n">
        <x:f>AD220/AN220-1</x:f>
        <x:v>-0.013398349546536181</x:v>
      </x:c>
      <x:c r="AP220" s="112" t="n">
        <x:f>IFERROR(SUM(Z220:AC220)/AD220,0)</x:f>
        <x:v>1</x:v>
      </x:c>
      <x:c r="AQ220" s="50" t="b">
        <x:f>AND(B220&gt;0,C220&gt;0,D220&gt;0,E220&gt;0)</x:f>
        <x:v>1</x:v>
      </x:c>
    </x:row>
    <x:row r="221">
      <x:c r="A221" s="111" t="n">
        <x:f>'净值底稿'!A179</x:f>
        <x:v>44095</x:v>
      </x:c>
      <x:c r="B221" s="113" t="n">
        <x:f>'净值底稿'!F179</x:f>
        <x:v>1.4053619763771426</x:v>
      </x:c>
      <x:c r="C221" s="113" t="n">
        <x:f>'净值底稿'!O179</x:f>
        <x:v>1.29553343408803</x:v>
      </x:c>
      <x:c r="D221" s="113" t="n">
        <x:f>'净值底稿'!P179</x:f>
        <x:v>1.4243</x:v>
      </x:c>
      <x:c r="E221" s="113" t="n">
        <x:f>'净值底稿'!Q179</x:f>
        <x:v>1.5141</x:v>
      </x:c>
      <x:c r="F221" s="114" t="n">
        <x:f>IFERROR(B221/B220-1,0)</x:f>
        <x:v>-0.009926697557195996</x:v>
      </x:c>
      <x:c r="G221" s="114" t="n">
        <x:f>IFERROR(C221/C220-1,0)</x:f>
        <x:v>-0.0035775510619772133</x:v>
      </x:c>
      <x:c r="H221" s="114" t="n">
        <x:f>IFERROR(D221/D220-1,0)</x:f>
        <x:v>0.00042143710051267824</x:v>
      </x:c>
      <x:c r="I221" s="114" t="n">
        <x:f>IFERROR(E221/E220-1,0)</x:f>
        <x:v>-0.0002641135688346008</x:v>
      </x:c>
      <x:c r="J221" s="115" t="n">
        <x:f>Z220*(1+F221)</x:f>
        <x:v>0.10156132415730636</x:v>
      </x:c>
      <x:c r="K221" s="115" t="n">
        <x:f>AA220*(1+G221)</x:f>
        <x:v>0.11041705621913718</x:v>
      </x:c>
      <x:c r="L221" s="115" t="n">
        <x:f>AB220*(1+H221)</x:f>
        <x:v>0.8126579179545212</x:v>
      </x:c>
      <x:c r="M221" s="115" t="n">
        <x:f>AC220*(1+I221)</x:f>
        <x:v>0.06454616774360648</x:v>
      </x:c>
      <x:c r="N221" s="115" t="n">
        <x:f>SUM(J221:M221)</x:f>
        <x:v>1.0891824660745713</x:v>
      </x:c>
      <x:c r="O221" s="116" t="n">
        <x:f>IFERROR((J221+K221)/N221,0)</x:f>
        <x:v>0.19462155054737207</x:v>
      </x:c>
      <x:c r="P221" s="50" t="b">
        <x:f>AND(MONTH(A221)=12,OR(A222="",YEAR(A221)&lt;&gt;YEAR(A222)))</x:f>
        <x:v>0</x:v>
      </x:c>
      <x:c r="Q221" s="50" t="b">
        <x:f>AND(MOD(MONTH(A221),3)=0,OR(A222="",MONTH(A221)&lt;&gt;MONTH(A222)))</x:f>
        <x:v>0</x:v>
      </x:c>
      <x:c r="R221" s="50" t="b">
        <x:f>OR(O221&gt;$E$7,O221&lt;$E$6)</x:f>
        <x:v>0</x:v>
      </x:c>
      <x:c r="S221" s="50" t="b">
        <x:f>AND(OR(P221,Q221,R221),A221-AH220&gt;$E$8)</x:f>
        <x:v>0</x:v>
      </x:c>
      <x:c r="T221" s="50" t="str">
        <x:f>IF(NOT(OR(P221,Q221,R221)),"不调",IF(NOT(S221),"间隔规则跳过",IF(P221,"年末+季度",IF(AND(Q221,R221),"季度+动态",IF(Q221,"季度","动态")))))</x:f>
        <x:v>不调</x:v>
      </x:c>
      <x:c r="U221" s="115" t="n">
        <x:f>IF(OR(T221="年末+季度",T221="季度+动态"),N221*$E$5/2,IF(T221="季度",(J221+K221)/2,IF(T221="动态",N221*$E$5*IF(J221+K221=0,0.5,J221/(J221+K221)),J221)))</x:f>
        <x:v>0.10156132415730636</x:v>
      </x:c>
      <x:c r="V221" s="115" t="n">
        <x:f>IF(OR(T221="年末+季度",T221="季度+动态"),N221*$E$5/2,IF(T221="季度",(J221+K221)/2,IF(T221="动态",N221*$E$5*IF(J221+K221=0,0.5,K221/(J221+K221)),K221)))</x:f>
        <x:v>0.11041705621913718</x:v>
      </x:c>
      <x:c r="W221" s="115" t="n">
        <x:f>IF(OR(T221="年末+季度",T221="季度+动态",T221="动态"),N221*(1-$E$5)*IF(L221+M221=0,$B$7/($B$7+$B$8),L221/(L221+M221)),L221)</x:f>
        <x:v>0.8126579179545212</x:v>
      </x:c>
      <x:c r="X221" s="115" t="n">
        <x:f>IF(OR(T221="年末+季度",T221="季度+动态",T221="动态"),N221*(1-$E$5)*IF(L221+M221=0,$B$8/($B$7+$B$8),M221/(L221+M221)),M221)</x:f>
        <x:v>0.06454616774360648</x:v>
      </x:c>
      <x:c r="Y221" s="115" t="n">
        <x:f>POWER(1-$H$5,(A221-A220)/$H$8)</x:f>
        <x:v>0.9999588018747739</x:v>
      </x:c>
      <x:c r="Z221" s="115" t="n">
        <x:f>U221*Y221</x:f>
        <x:v>0.1015571400211556</x:v>
      </x:c>
      <x:c r="AA221" s="115" t="n">
        <x:f>V221*Y221</x:f>
        <x:v>0.11041250724342797</x:v>
      </x:c>
      <x:c r="AB221" s="115" t="n">
        <x:f>W221*Y221</x:f>
        <x:v>0.8126244379718514</x:v>
      </x:c>
      <x:c r="AC221" s="115" t="n">
        <x:f>X221*Y221</x:f>
        <x:v>0.06454350856250492</x:v>
      </x:c>
      <x:c r="AD221" s="115" t="n">
        <x:f>SUM(Z221:AC221)</x:f>
        <x:v>1.0891375937989398</x:v>
      </x:c>
      <x:c r="AE221" s="115" t="n">
        <x:f>MAX(AE220,AD221)</x:f>
        <x:v>1.1050781187031036</x:v>
      </x:c>
      <x:c r="AF221" s="114" t="n">
        <x:f>AD221/AE221-1</x:f>
        <x:v>-0.014424794622547754</x:v>
      </x:c>
      <x:c r="AG221" s="114" t="n">
        <x:f>AD221/AD220-1</x:f>
        <x:v>-0.0010403845113575727</x:v>
      </x:c>
      <x:c r="AH221" s="111" t="n">
        <x:f>IF(OR(T221="年末+季度",T221="季度+动态",T221="季度",T221="动态"),A221,AH220)</x:f>
        <x:v>44021</x:v>
      </x:c>
      <x:c r="AI221" s="117" t="n">
        <x:f>YEAR(A221)</x:f>
        <x:v>2020</x:v>
      </x:c>
      <x:c r="AJ221" s="117" t="n">
        <x:f>MONTH(A221)</x:f>
        <x:v>9</x:v>
      </x:c>
      <x:c r="AK221" s="50" t="n">
        <x:f>IF(MONTH(A221)&lt;&gt;MONTH(A222),1,0)</x:f>
        <x:v>0</x:v>
      </x:c>
      <x:c r="AL221" s="115" t="n">
        <x:f>IF(AK220,AD220,AL220)</x:f>
        <x:v>1.0956437745664718</x:v>
      </x:c>
      <x:c r="AM221" s="116" t="str">
        <x:f>IF(AK221,AD221/AL221-1,"")</x:f>
      </x:c>
      <x:c r="AN221" s="115" t="n">
        <x:f>IF(AI221&lt;&gt;AI220,AD221,MAX(AN220,AD221))</x:f>
        <x:v>1.1050781187031036</x:v>
      </x:c>
      <x:c r="AO221" s="116" t="n">
        <x:f>AD221/AN221-1</x:f>
        <x:v>-0.014424794622547754</x:v>
      </x:c>
      <x:c r="AP221" s="112" t="n">
        <x:f>IFERROR(SUM(Z221:AC221)/AD221,0)</x:f>
        <x:v>1</x:v>
      </x:c>
      <x:c r="AQ221" s="50" t="b">
        <x:f>AND(B221&gt;0,C221&gt;0,D221&gt;0,E221&gt;0)</x:f>
        <x:v>1</x:v>
      </x:c>
    </x:row>
    <x:row r="222">
      <x:c r="A222" s="111" t="n">
        <x:f>'净值底稿'!A180</x:f>
        <x:v>44096</x:v>
      </x:c>
      <x:c r="B222" s="113" t="n">
        <x:f>'净值底稿'!F180</x:f>
        <x:v>1.39470572907407</x:v>
      </x:c>
      <x:c r="C222" s="113" t="n">
        <x:f>'净值底稿'!O180</x:f>
        <x:v>1.2805935626592988</x:v>
      </x:c>
      <x:c r="D222" s="113" t="n">
        <x:f>'净值底稿'!P180</x:f>
        <x:v>1.4245</x:v>
      </x:c>
      <x:c r="E222" s="113" t="n">
        <x:f>'净值底稿'!Q180</x:f>
        <x:v>1.4791</x:v>
      </x:c>
      <x:c r="F222" s="114" t="n">
        <x:f>IFERROR(B222/B221-1,0)</x:f>
        <x:v>-0.007582564123830182</x:v>
      </x:c>
      <x:c r="G222" s="114" t="n">
        <x:f>IFERROR(C222/C221-1,0)</x:f>
        <x:v>-0.011531830082986527</x:v>
      </x:c>
      <x:c r="H222" s="114" t="n">
        <x:f>IFERROR(D222/D221-1,0)</x:f>
        <x:v>0.0001404198553676128</x:v>
      </x:c>
      <x:c r="I222" s="114" t="n">
        <x:f>IFERROR(E222/E221-1,0)</x:f>
        <x:v>-0.023116042533518177</x:v>
      </x:c>
      <x:c r="J222" s="115" t="n">
        <x:f>Z221*(1+F222)</x:f>
        <x:v>0.10078707649471239</x:v>
      </x:c>
      <x:c r="K222" s="115" t="n">
        <x:f>AA221*(1+G222)</x:f>
        <x:v>0.10913924897086023</x:v>
      </x:c>
      <x:c r="L222" s="115" t="n">
        <x:f>AB221*(1+H222)</x:f>
        <x:v>0.8127385465778996</x:v>
      </x:c>
      <x:c r="M222" s="115" t="n">
        <x:f>AC221*(1+I222)</x:f>
        <x:v>0.06305151807331155</x:v>
      </x:c>
      <x:c r="N222" s="115" t="n">
        <x:f>SUM(J222:M222)</x:f>
        <x:v>1.0857163901167837</x:v>
      </x:c>
      <x:c r="O222" s="116" t="n">
        <x:f>IFERROR((J222+K222)/N222,0)</x:f>
        <x:v>0.1933528197386724</x:v>
      </x:c>
      <x:c r="P222" s="50" t="b">
        <x:f>AND(MONTH(A222)=12,OR(A223="",YEAR(A222)&lt;&gt;YEAR(A223)))</x:f>
        <x:v>0</x:v>
      </x:c>
      <x:c r="Q222" s="50" t="b">
        <x:f>AND(MOD(MONTH(A222),3)=0,OR(A223="",MONTH(A222)&lt;&gt;MONTH(A223)))</x:f>
        <x:v>0</x:v>
      </x:c>
      <x:c r="R222" s="50" t="b">
        <x:f>OR(O222&gt;$E$7,O222&lt;$E$6)</x:f>
        <x:v>0</x:v>
      </x:c>
      <x:c r="S222" s="50" t="b">
        <x:f>AND(OR(P222,Q222,R222),A222-AH221&gt;$E$8)</x:f>
        <x:v>0</x:v>
      </x:c>
      <x:c r="T222" s="50" t="str">
        <x:f>IF(NOT(OR(P222,Q222,R222)),"不调",IF(NOT(S222),"间隔规则跳过",IF(P222,"年末+季度",IF(AND(Q222,R222),"季度+动态",IF(Q222,"季度","动态")))))</x:f>
        <x:v>不调</x:v>
      </x:c>
      <x:c r="U222" s="115" t="n">
        <x:f>IF(OR(T222="年末+季度",T222="季度+动态"),N222*$E$5/2,IF(T222="季度",(J222+K222)/2,IF(T222="动态",N222*$E$5*IF(J222+K222=0,0.5,J222/(J222+K222)),J222)))</x:f>
        <x:v>0.10078707649471239</x:v>
      </x:c>
      <x:c r="V222" s="115" t="n">
        <x:f>IF(OR(T222="年末+季度",T222="季度+动态"),N222*$E$5/2,IF(T222="季度",(J222+K222)/2,IF(T222="动态",N222*$E$5*IF(J222+K222=0,0.5,K222/(J222+K222)),K222)))</x:f>
        <x:v>0.10913924897086023</x:v>
      </x:c>
      <x:c r="W222" s="115" t="n">
        <x:f>IF(OR(T222="年末+季度",T222="季度+动态",T222="动态"),N222*(1-$E$5)*IF(L222+M222=0,$B$7/($B$7+$B$8),L222/(L222+M222)),L222)</x:f>
        <x:v>0.8127385465778996</x:v>
      </x:c>
      <x:c r="X222" s="115" t="n">
        <x:f>IF(OR(T222="年末+季度",T222="季度+动态",T222="动态"),N222*(1-$E$5)*IF(L222+M222=0,$B$8/($B$7+$B$8),M222/(L222+M222)),M222)</x:f>
        <x:v>0.06305151807331155</x:v>
      </x:c>
      <x:c r="Y222" s="115" t="n">
        <x:f>POWER(1-$H$5,(A222-A221)/$H$8)</x:f>
        <x:v>0.9999862671029998</x:v>
      </x:c>
      <x:c r="Z222" s="115" t="n">
        <x:f>U222*Y222</x:f>
        <x:v>0.10078569239617192</x:v>
      </x:c>
      <x:c r="AA222" s="115" t="n">
        <x:f>V222*Y222</x:f>
        <x:v>0.10913775017279544</x:v>
      </x:c>
      <x:c r="AB222" s="115" t="n">
        <x:f>W222*Y222</x:f>
        <x:v>0.8127273853231513</x:v>
      </x:c>
      <x:c r="AC222" s="115" t="n">
        <x:f>X222*Y222</x:f>
        <x:v>0.06305065219330815</x:v>
      </x:c>
      <x:c r="AD222" s="115" t="n">
        <x:f>SUM(Z222:AC222)</x:f>
        <x:v>1.0857014800854268</x:v>
      </x:c>
      <x:c r="AE222" s="115" t="n">
        <x:f>MAX(AE221,AD222)</x:f>
        <x:v>1.1050781187031036</x:v>
      </x:c>
      <x:c r="AF222" s="114" t="n">
        <x:f>AD222/AE222-1</x:f>
        <x:v>-0.017534179973101693</x:v>
      </x:c>
      <x:c r="AG222" s="114" t="n">
        <x:f>AD222/AD221-1</x:f>
        <x:v>-0.0031548940492704958</x:v>
      </x:c>
      <x:c r="AH222" s="111" t="n">
        <x:f>IF(OR(T222="年末+季度",T222="季度+动态",T222="季度",T222="动态"),A222,AH221)</x:f>
        <x:v>44021</x:v>
      </x:c>
      <x:c r="AI222" s="117" t="n">
        <x:f>YEAR(A222)</x:f>
        <x:v>2020</x:v>
      </x:c>
      <x:c r="AJ222" s="117" t="n">
        <x:f>MONTH(A222)</x:f>
        <x:v>9</x:v>
      </x:c>
      <x:c r="AK222" s="50" t="n">
        <x:f>IF(MONTH(A222)&lt;&gt;MONTH(A223),1,0)</x:f>
        <x:v>0</x:v>
      </x:c>
      <x:c r="AL222" s="115" t="n">
        <x:f>IF(AK221,AD221,AL221)</x:f>
        <x:v>1.0956437745664718</x:v>
      </x:c>
      <x:c r="AM222" s="116" t="str">
        <x:f>IF(AK222,AD222/AL222-1,"")</x:f>
      </x:c>
      <x:c r="AN222" s="115" t="n">
        <x:f>IF(AI222&lt;&gt;AI221,AD222,MAX(AN221,AD222))</x:f>
        <x:v>1.1050781187031036</x:v>
      </x:c>
      <x:c r="AO222" s="116" t="n">
        <x:f>AD222/AN222-1</x:f>
        <x:v>-0.017534179973101693</x:v>
      </x:c>
      <x:c r="AP222" s="112" t="n">
        <x:f>IFERROR(SUM(Z222:AC222)/AD222,0)</x:f>
        <x:v>1</x:v>
      </x:c>
      <x:c r="AQ222" s="50" t="b">
        <x:f>AND(B222&gt;0,C222&gt;0,D222&gt;0,E222&gt;0)</x:f>
        <x:v>1</x:v>
      </x:c>
    </x:row>
    <x:row r="223">
      <x:c r="A223" s="111" t="n">
        <x:f>'净值底稿'!A181</x:f>
        <x:v>44097</x:v>
      </x:c>
      <x:c r="B223" s="113" t="n">
        <x:f>'净值底稿'!F181</x:f>
        <x:v>1.4127896687848875</x:v>
      </x:c>
      <x:c r="C223" s="113" t="n">
        <x:f>'净值底稿'!O181</x:f>
        <x:v>1.2882409827618062</x:v>
      </x:c>
      <x:c r="D223" s="113" t="n">
        <x:f>'净值底稿'!P181</x:f>
        <x:v>1.4246</x:v>
      </x:c>
      <x:c r="E223" s="113" t="n">
        <x:f>'净值底稿'!Q181</x:f>
        <x:v>1.4616</x:v>
      </x:c>
      <x:c r="F223" s="114" t="n">
        <x:f>IFERROR(B223/B222-1,0)</x:f>
        <x:v>0.012966132807687769</x:v>
      </x:c>
      <x:c r="G223" s="114" t="n">
        <x:f>IFERROR(C223/C222-1,0)</x:f>
        <x:v>0.005971777717378668</x:v>
      </x:c>
      <x:c r="H223" s="114" t="n">
        <x:f>IFERROR(D223/D222-1,0)</x:f>
        <x:v>0.0000702000701999772</x:v>
      </x:c>
      <x:c r="I223" s="114" t="n">
        <x:f>IFERROR(E223/E222-1,0)</x:f>
        <x:v>-0.011831519167061044</x:v>
      </x:c>
      <x:c r="J223" s="115" t="n">
        <x:f>Z222*(1+F223)</x:f>
        <x:v>0.10209249306889545</x:v>
      </x:c>
      <x:c r="K223" s="115" t="n">
        <x:f>AA222*(1+G223)</x:f>
        <x:v>0.10978949655740218</x:v>
      </x:c>
      <x:c r="L223" s="115" t="n">
        <x:f>AB222*(1+H223)</x:f>
        <x:v>0.8127844388426544</x:v>
      </x:c>
      <x:c r="M223" s="115" t="n">
        <x:f>AC222*(1+I223)</x:f>
        <x:v>0.06230466719338732</x:v>
      </x:c>
      <x:c r="N223" s="115" t="n">
        <x:f>SUM(J223:M223)</x:f>
        <x:v>1.0869710956623393</x:v>
      </x:c>
      <x:c r="O223" s="116" t="n">
        <x:f>IFERROR((J223+K223)/N223,0)</x:f>
        <x:v>0.19492881684879448</x:v>
      </x:c>
      <x:c r="P223" s="50" t="b">
        <x:f>AND(MONTH(A223)=12,OR(A224="",YEAR(A223)&lt;&gt;YEAR(A224)))</x:f>
        <x:v>0</x:v>
      </x:c>
      <x:c r="Q223" s="50" t="b">
        <x:f>AND(MOD(MONTH(A223),3)=0,OR(A224="",MONTH(A223)&lt;&gt;MONTH(A224)))</x:f>
        <x:v>0</x:v>
      </x:c>
      <x:c r="R223" s="50" t="b">
        <x:f>OR(O223&gt;$E$7,O223&lt;$E$6)</x:f>
        <x:v>0</x:v>
      </x:c>
      <x:c r="S223" s="50" t="b">
        <x:f>AND(OR(P223,Q223,R223),A223-AH222&gt;$E$8)</x:f>
        <x:v>0</x:v>
      </x:c>
      <x:c r="T223" s="50" t="str">
        <x:f>IF(NOT(OR(P223,Q223,R223)),"不调",IF(NOT(S223),"间隔规则跳过",IF(P223,"年末+季度",IF(AND(Q223,R223),"季度+动态",IF(Q223,"季度","动态")))))</x:f>
        <x:v>不调</x:v>
      </x:c>
      <x:c r="U223" s="115" t="n">
        <x:f>IF(OR(T223="年末+季度",T223="季度+动态"),N223*$E$5/2,IF(T223="季度",(J223+K223)/2,IF(T223="动态",N223*$E$5*IF(J223+K223=0,0.5,J223/(J223+K223)),J223)))</x:f>
        <x:v>0.10209249306889545</x:v>
      </x:c>
      <x:c r="V223" s="115" t="n">
        <x:f>IF(OR(T223="年末+季度",T223="季度+动态"),N223*$E$5/2,IF(T223="季度",(J223+K223)/2,IF(T223="动态",N223*$E$5*IF(J223+K223=0,0.5,K223/(J223+K223)),K223)))</x:f>
        <x:v>0.10978949655740218</x:v>
      </x:c>
      <x:c r="W223" s="115" t="n">
        <x:f>IF(OR(T223="年末+季度",T223="季度+动态",T223="动态"),N223*(1-$E$5)*IF(L223+M223=0,$B$7/($B$7+$B$8),L223/(L223+M223)),L223)</x:f>
        <x:v>0.8127844388426544</x:v>
      </x:c>
      <x:c r="X223" s="115" t="n">
        <x:f>IF(OR(T223="年末+季度",T223="季度+动态",T223="动态"),N223*(1-$E$5)*IF(L223+M223=0,$B$8/($B$7+$B$8),M223/(L223+M223)),M223)</x:f>
        <x:v>0.06230466719338732</x:v>
      </x:c>
      <x:c r="Y223" s="115" t="n">
        <x:f>POWER(1-$H$5,(A223-A222)/$H$8)</x:f>
        <x:v>0.9999862671029998</x:v>
      </x:c>
      <x:c r="Z223" s="115" t="n">
        <x:f>U223*Y223</x:f>
        <x:v>0.10209109104320364</x:v>
      </x:c>
      <x:c r="AA223" s="115" t="n">
        <x:f>V223*Y223</x:f>
        <x:v>0.10978798882955425</x:v>
      </x:c>
      <x:c r="AB223" s="115" t="n">
        <x:f>W223*Y223</x:f>
        <x:v>0.8127732769576723</x:v>
      </x:c>
      <x:c r="AC223" s="115" t="n">
        <x:f>X223*Y223</x:f>
        <x:v>0.06230381156981012</x:v>
      </x:c>
      <x:c r="AD223" s="115" t="n">
        <x:f>SUM(Z223:AC223)</x:f>
        <x:v>1.0869561684002402</x:v>
      </x:c>
      <x:c r="AE223" s="115" t="n">
        <x:f>MAX(AE222,AD223)</x:f>
        <x:v>1.1050781187031036</x:v>
      </x:c>
      <x:c r="AF223" s="114" t="n">
        <x:f>AD223/AE223-1</x:f>
        <x:v>-0.01639879570154812</x:v>
      </x:c>
      <x:c r="AG223" s="114" t="n">
        <x:f>AD223/AD222-1</x:f>
        <x:v>0.0011556476046388209</x:v>
      </x:c>
      <x:c r="AH223" s="111" t="n">
        <x:f>IF(OR(T223="年末+季度",T223="季度+动态",T223="季度",T223="动态"),A223,AH222)</x:f>
        <x:v>44021</x:v>
      </x:c>
      <x:c r="AI223" s="117" t="n">
        <x:f>YEAR(A223)</x:f>
        <x:v>2020</x:v>
      </x:c>
      <x:c r="AJ223" s="117" t="n">
        <x:f>MONTH(A223)</x:f>
        <x:v>9</x:v>
      </x:c>
      <x:c r="AK223" s="50" t="n">
        <x:f>IF(MONTH(A223)&lt;&gt;MONTH(A224),1,0)</x:f>
        <x:v>0</x:v>
      </x:c>
      <x:c r="AL223" s="115" t="n">
        <x:f>IF(AK222,AD222,AL222)</x:f>
        <x:v>1.0956437745664718</x:v>
      </x:c>
      <x:c r="AM223" s="116" t="str">
        <x:f>IF(AK223,AD223/AL223-1,"")</x:f>
      </x:c>
      <x:c r="AN223" s="115" t="n">
        <x:f>IF(AI223&lt;&gt;AI222,AD223,MAX(AN222,AD223))</x:f>
        <x:v>1.1050781187031036</x:v>
      </x:c>
      <x:c r="AO223" s="116" t="n">
        <x:f>AD223/AN223-1</x:f>
        <x:v>-0.01639879570154812</x:v>
      </x:c>
      <x:c r="AP223" s="112" t="n">
        <x:f>IFERROR(SUM(Z223:AC223)/AD223,0)</x:f>
        <x:v>1</x:v>
      </x:c>
      <x:c r="AQ223" s="50" t="b">
        <x:f>AND(B223&gt;0,C223&gt;0,D223&gt;0,E223&gt;0)</x:f>
        <x:v>1</x:v>
      </x:c>
    </x:row>
    <x:row r="224">
      <x:c r="A224" s="111" t="n">
        <x:f>'净值底稿'!A182</x:f>
        <x:v>44098</x:v>
      </x:c>
      <x:c r="B224" s="113" t="n">
        <x:f>'净值底稿'!F182</x:f>
        <x:v>1.3793783026644475</x:v>
      </x:c>
      <x:c r="C224" s="113" t="n">
        <x:f>'净值底稿'!O182</x:f>
        <x:v>1.2575622147282264</x:v>
      </x:c>
      <x:c r="D224" s="113" t="n">
        <x:f>'净值底稿'!P182</x:f>
        <x:v>1.4247</x:v>
      </x:c>
      <x:c r="E224" s="113" t="n">
        <x:f>'净值底稿'!Q182</x:f>
        <x:v>1.4416</x:v>
      </x:c>
      <x:c r="F224" s="114" t="n">
        <x:f>IFERROR(B224/B223-1,0)</x:f>
        <x:v>-0.02364921464153724</x:v>
      </x:c>
      <x:c r="G224" s="114" t="n">
        <x:f>IFERROR(C224/C223-1,0)</x:f>
        <x:v>-0.023814463632269245</x:v>
      </x:c>
      <x:c r="H224" s="114" t="n">
        <x:f>IFERROR(D224/D223-1,0)</x:f>
        <x:v>0.00007019514249617664</x:v>
      </x:c>
      <x:c r="I224" s="114" t="n">
        <x:f>IFERROR(E224/E223-1,0)</x:f>
        <x:v>-0.013683634373289566</x:v>
      </x:c>
      <x:c r="J224" s="115" t="n">
        <x:f>Z223*(1+F224)</x:f>
        <x:v>0.0996767169181342</x:v>
      </x:c>
      <x:c r="K224" s="115" t="n">
        <x:f>AA223*(1+G224)</x:f>
        <x:v>0.10717344676231284</x:v>
      </x:c>
      <x:c r="L224" s="115" t="n">
        <x:f>AB223*(1+H224)</x:f>
        <x:v>0.8128303296936654</x:v>
      </x:c>
      <x:c r="M224" s="115" t="n">
        <x:f>AC223*(1+I224)</x:f>
        <x:v>0.06145126899222651</x:v>
      </x:c>
      <x:c r="N224" s="115" t="n">
        <x:f>SUM(J224:M224)</x:f>
        <x:v>1.0811317623663388</x:v>
      </x:c>
      <x:c r="O224" s="116" t="n">
        <x:f>IFERROR((J224+K224)/N224,0)</x:f>
        <x:v>0.1913274319382695</x:v>
      </x:c>
      <x:c r="P224" s="50" t="b">
        <x:f>AND(MONTH(A224)=12,OR(A225="",YEAR(A224)&lt;&gt;YEAR(A225)))</x:f>
        <x:v>0</x:v>
      </x:c>
      <x:c r="Q224" s="50" t="b">
        <x:f>AND(MOD(MONTH(A224),3)=0,OR(A225="",MONTH(A224)&lt;&gt;MONTH(A225)))</x:f>
        <x:v>0</x:v>
      </x:c>
      <x:c r="R224" s="50" t="b">
        <x:f>OR(O224&gt;$E$7,O224&lt;$E$6)</x:f>
        <x:v>0</x:v>
      </x:c>
      <x:c r="S224" s="50" t="b">
        <x:f>AND(OR(P224,Q224,R224),A224-AH223&gt;$E$8)</x:f>
        <x:v>0</x:v>
      </x:c>
      <x:c r="T224" s="50" t="str">
        <x:f>IF(NOT(OR(P224,Q224,R224)),"不调",IF(NOT(S224),"间隔规则跳过",IF(P224,"年末+季度",IF(AND(Q224,R224),"季度+动态",IF(Q224,"季度","动态")))))</x:f>
        <x:v>不调</x:v>
      </x:c>
      <x:c r="U224" s="115" t="n">
        <x:f>IF(OR(T224="年末+季度",T224="季度+动态"),N224*$E$5/2,IF(T224="季度",(J224+K224)/2,IF(T224="动态",N224*$E$5*IF(J224+K224=0,0.5,J224/(J224+K224)),J224)))</x:f>
        <x:v>0.0996767169181342</x:v>
      </x:c>
      <x:c r="V224" s="115" t="n">
        <x:f>IF(OR(T224="年末+季度",T224="季度+动态"),N224*$E$5/2,IF(T224="季度",(J224+K224)/2,IF(T224="动态",N224*$E$5*IF(J224+K224=0,0.5,K224/(J224+K224)),K224)))</x:f>
        <x:v>0.10717344676231284</x:v>
      </x:c>
      <x:c r="W224" s="115" t="n">
        <x:f>IF(OR(T224="年末+季度",T224="季度+动态",T224="动态"),N224*(1-$E$5)*IF(L224+M224=0,$B$7/($B$7+$B$8),L224/(L224+M224)),L224)</x:f>
        <x:v>0.8128303296936654</x:v>
      </x:c>
      <x:c r="X224" s="115" t="n">
        <x:f>IF(OR(T224="年末+季度",T224="季度+动态",T224="动态"),N224*(1-$E$5)*IF(L224+M224=0,$B$8/($B$7+$B$8),M224/(L224+M224)),M224)</x:f>
        <x:v>0.06145126899222651</x:v>
      </x:c>
      <x:c r="Y224" s="115" t="n">
        <x:f>POWER(1-$H$5,(A224-A223)/$H$8)</x:f>
        <x:v>0.9999862671029998</x:v>
      </x:c>
      <x:c r="Z224" s="115" t="n">
        <x:f>U224*Y224</x:f>
        <x:v>0.09967534806804745</x:v>
      </x:c>
      <x:c r="AA224" s="115" t="n">
        <x:f>V224*Y224</x:f>
        <x:v>0.1071719749604073</x:v>
      </x:c>
      <x:c r="AB224" s="115" t="n">
        <x:f>W224*Y224</x:f>
        <x:v>0.812819167178469</x:v>
      </x:c>
      <x:c r="AC224" s="115" t="n">
        <x:f>X224*Y224</x:f>
        <x:v>0.06145042508827891</x:v>
      </x:c>
      <x:c r="AD224" s="115" t="n">
        <x:f>SUM(Z224:AC224)</x:f>
        <x:v>1.0811169152952027</x:v>
      </x:c>
      <x:c r="AE224" s="115" t="n">
        <x:f>MAX(AE223,AD224)</x:f>
        <x:v>1.1050781187031036</x:v>
      </x:c>
      <x:c r="AF224" s="114" t="n">
        <x:f>AD224/AE224-1</x:f>
        <x:v>-0.02168281409464634</x:v>
      </x:c>
      <x:c r="AG224" s="114" t="n">
        <x:f>AD224/AD223-1</x:f>
        <x:v>-0.00537211460295739</x:v>
      </x:c>
      <x:c r="AH224" s="111" t="n">
        <x:f>IF(OR(T224="年末+季度",T224="季度+动态",T224="季度",T224="动态"),A224,AH223)</x:f>
        <x:v>44021</x:v>
      </x:c>
      <x:c r="AI224" s="117" t="n">
        <x:f>YEAR(A224)</x:f>
        <x:v>2020</x:v>
      </x:c>
      <x:c r="AJ224" s="117" t="n">
        <x:f>MONTH(A224)</x:f>
        <x:v>9</x:v>
      </x:c>
      <x:c r="AK224" s="50" t="n">
        <x:f>IF(MONTH(A224)&lt;&gt;MONTH(A225),1,0)</x:f>
        <x:v>0</x:v>
      </x:c>
      <x:c r="AL224" s="115" t="n">
        <x:f>IF(AK223,AD223,AL223)</x:f>
        <x:v>1.0956437745664718</x:v>
      </x:c>
      <x:c r="AM224" s="116" t="str">
        <x:f>IF(AK224,AD224/AL224-1,"")</x:f>
      </x:c>
      <x:c r="AN224" s="115" t="n">
        <x:f>IF(AI224&lt;&gt;AI223,AD224,MAX(AN223,AD224))</x:f>
        <x:v>1.1050781187031036</x:v>
      </x:c>
      <x:c r="AO224" s="116" t="n">
        <x:f>AD224/AN224-1</x:f>
        <x:v>-0.02168281409464634</x:v>
      </x:c>
      <x:c r="AP224" s="112" t="n">
        <x:f>IFERROR(SUM(Z224:AC224)/AD224,0)</x:f>
        <x:v>1</x:v>
      </x:c>
      <x:c r="AQ224" s="50" t="b">
        <x:f>AND(B224&gt;0,C224&gt;0,D224&gt;0,E224&gt;0)</x:f>
        <x:v>1</x:v>
      </x:c>
    </x:row>
    <x:row r="225">
      <x:c r="A225" s="111" t="n">
        <x:f>'净值底稿'!A183</x:f>
        <x:v>44099</x:v>
      </x:c>
      <x:c r="B225" s="113" t="n">
        <x:f>'净值底稿'!F183</x:f>
        <x:v>1.38415134357986</x:v>
      </x:c>
      <x:c r="C225" s="113" t="n">
        <x:f>'净值底稿'!O183</x:f>
        <x:v>1.25511203592492</x:v>
      </x:c>
      <x:c r="D225" s="113" t="n">
        <x:f>'净值底稿'!P183</x:f>
        <x:v>1.4244</x:v>
      </x:c>
      <x:c r="E225" s="113" t="n">
        <x:f>'净值底稿'!Q183</x:f>
        <x:v>1.458</x:v>
      </x:c>
      <x:c r="F225" s="114" t="n">
        <x:f>IFERROR(B225/B224-1,0)</x:f>
        <x:v>0.0034602841774391546</x:v>
      </x:c>
      <x:c r="G225" s="114" t="n">
        <x:f>IFERROR(C225/C224-1,0)</x:f>
        <x:v>-0.0019483559338938639</x:v>
      </x:c>
      <x:c r="H225" s="114" t="n">
        <x:f>IFERROR(D225/D224-1,0)</x:f>
        <x:v>-0.00021057064645191303</x:v>
      </x:c>
      <x:c r="I225" s="114" t="n">
        <x:f>IFERROR(E225/E224-1,0)</x:f>
        <x:v>0.011376248612652518</x:v>
      </x:c>
      <x:c r="J225" s="115" t="n">
        <x:f>Z224*(1+F225)</x:f>
        <x:v>0.10002025309784805</x:v>
      </x:c>
      <x:c r="K225" s="115" t="n">
        <x:f>AA224*(1+G225)</x:f>
        <x:v>0.10696316580704607</x:v>
      </x:c>
      <x:c r="L225" s="115" t="n">
        <x:f>AB224*(1+H225)</x:f>
        <x:v>0.8126480113209877</x:v>
      </x:c>
      <x:c r="M225" s="115" t="n">
        <x:f>AC224*(1+I225)</x:f>
        <x:v>0.062149500401436346</x:v>
      </x:c>
      <x:c r="N225" s="115" t="n">
        <x:f>SUM(J225:M225)</x:f>
        <x:v>1.0817809306273183</x:v>
      </x:c>
      <x:c r="O225" s="116" t="n">
        <x:f>IFERROR((J225+K225)/N225,0)</x:f>
        <x:v>0.19133579918520627</x:v>
      </x:c>
      <x:c r="P225" s="50" t="b">
        <x:f>AND(MONTH(A225)=12,OR(A226="",YEAR(A225)&lt;&gt;YEAR(A226)))</x:f>
        <x:v>0</x:v>
      </x:c>
      <x:c r="Q225" s="50" t="b">
        <x:f>AND(MOD(MONTH(A225),3)=0,OR(A226="",MONTH(A225)&lt;&gt;MONTH(A226)))</x:f>
        <x:v>0</x:v>
      </x:c>
      <x:c r="R225" s="50" t="b">
        <x:f>OR(O225&gt;$E$7,O225&lt;$E$6)</x:f>
        <x:v>0</x:v>
      </x:c>
      <x:c r="S225" s="50" t="b">
        <x:f>AND(OR(P225,Q225,R225),A225-AH224&gt;$E$8)</x:f>
        <x:v>0</x:v>
      </x:c>
      <x:c r="T225" s="50" t="str">
        <x:f>IF(NOT(OR(P225,Q225,R225)),"不调",IF(NOT(S225),"间隔规则跳过",IF(P225,"年末+季度",IF(AND(Q225,R225),"季度+动态",IF(Q225,"季度","动态")))))</x:f>
        <x:v>不调</x:v>
      </x:c>
      <x:c r="U225" s="115" t="n">
        <x:f>IF(OR(T225="年末+季度",T225="季度+动态"),N225*$E$5/2,IF(T225="季度",(J225+K225)/2,IF(T225="动态",N225*$E$5*IF(J225+K225=0,0.5,J225/(J225+K225)),J225)))</x:f>
        <x:v>0.10002025309784805</x:v>
      </x:c>
      <x:c r="V225" s="115" t="n">
        <x:f>IF(OR(T225="年末+季度",T225="季度+动态"),N225*$E$5/2,IF(T225="季度",(J225+K225)/2,IF(T225="动态",N225*$E$5*IF(J225+K225=0,0.5,K225/(J225+K225)),K225)))</x:f>
        <x:v>0.10696316580704607</x:v>
      </x:c>
      <x:c r="W225" s="115" t="n">
        <x:f>IF(OR(T225="年末+季度",T225="季度+动态",T225="动态"),N225*(1-$E$5)*IF(L225+M225=0,$B$7/($B$7+$B$8),L225/(L225+M225)),L225)</x:f>
        <x:v>0.8126480113209877</x:v>
      </x:c>
      <x:c r="X225" s="115" t="n">
        <x:f>IF(OR(T225="年末+季度",T225="季度+动态",T225="动态"),N225*(1-$E$5)*IF(L225+M225=0,$B$8/($B$7+$B$8),M225/(L225+M225)),M225)</x:f>
        <x:v>0.062149500401436346</x:v>
      </x:c>
      <x:c r="Y225" s="115" t="n">
        <x:f>POWER(1-$H$5,(A225-A224)/$H$8)</x:f>
        <x:v>0.9999862671029998</x:v>
      </x:c>
      <x:c r="Z225" s="115" t="n">
        <x:f>U225*Y225</x:f>
        <x:v>0.10001887953001432</x:v>
      </x:c>
      <x:c r="AA225" s="115" t="n">
        <x:f>V225*Y225</x:f>
        <x:v>0.10696169689290722</x:v>
      </x:c>
      <x:c r="AB225" s="115" t="n">
        <x:f>W225*Y225</x:f>
        <x:v>0.8126368513095508</x:v>
      </x:c>
      <x:c r="AC225" s="115" t="n">
        <x:f>X225*Y225</x:f>
        <x:v>0.06214864690874872</x:v>
      </x:c>
      <x:c r="AD225" s="115" t="n">
        <x:f>SUM(Z225:AC225)</x:f>
        <x:v>1.081766074641221</x:v>
      </x:c>
      <x:c r="AE225" s="115" t="n">
        <x:f>MAX(AE224,AD225)</x:f>
        <x:v>1.1050781187031036</x:v>
      </x:c>
      <x:c r="AF225" s="114" t="n">
        <x:f>AD225/AE225-1</x:f>
        <x:v>-0.021095381102325228</x:v>
      </x:c>
      <x:c r="AG225" s="114" t="n">
        <x:f>AD225/AD224-1</x:f>
        <x:v>0.0006004524920795173</x:v>
      </x:c>
      <x:c r="AH225" s="111" t="n">
        <x:f>IF(OR(T225="年末+季度",T225="季度+动态",T225="季度",T225="动态"),A225,AH224)</x:f>
        <x:v>44021</x:v>
      </x:c>
      <x:c r="AI225" s="117" t="n">
        <x:f>YEAR(A225)</x:f>
        <x:v>2020</x:v>
      </x:c>
      <x:c r="AJ225" s="117" t="n">
        <x:f>MONTH(A225)</x:f>
        <x:v>9</x:v>
      </x:c>
      <x:c r="AK225" s="50" t="n">
        <x:f>IF(MONTH(A225)&lt;&gt;MONTH(A226),1,0)</x:f>
        <x:v>0</x:v>
      </x:c>
      <x:c r="AL225" s="115" t="n">
        <x:f>IF(AK224,AD224,AL224)</x:f>
        <x:v>1.0956437745664718</x:v>
      </x:c>
      <x:c r="AM225" s="116" t="str">
        <x:f>IF(AK225,AD225/AL225-1,"")</x:f>
      </x:c>
      <x:c r="AN225" s="115" t="n">
        <x:f>IF(AI225&lt;&gt;AI224,AD225,MAX(AN224,AD225))</x:f>
        <x:v>1.1050781187031036</x:v>
      </x:c>
      <x:c r="AO225" s="116" t="n">
        <x:f>AD225/AN225-1</x:f>
        <x:v>-0.021095381102325228</x:v>
      </x:c>
      <x:c r="AP225" s="112" t="n">
        <x:f>IFERROR(SUM(Z225:AC225)/AD225,0)</x:f>
        <x:v>1</x:v>
      </x:c>
      <x:c r="AQ225" s="50" t="b">
        <x:f>AND(B225&gt;0,C225&gt;0,D225&gt;0,E225&gt;0)</x:f>
        <x:v>1</x:v>
      </x:c>
    </x:row>
    <x:row r="226">
      <x:c r="A226" s="111" t="n">
        <x:f>'净值底稿'!A184</x:f>
        <x:v>44102</x:v>
      </x:c>
      <x:c r="B226" s="113" t="n">
        <x:f>'净值底稿'!F184</x:f>
        <x:v>1.38169268616</x:v>
      </x:c>
      <x:c r="C226" s="113" t="n">
        <x:f>'净值底稿'!O184</x:f>
        <x:v>1.24486749263752</x:v>
      </x:c>
      <x:c r="D226" s="113" t="n">
        <x:f>'净值底稿'!P184</x:f>
        <x:v>1.4247</x:v>
      </x:c>
      <x:c r="E226" s="113" t="n">
        <x:f>'净值底稿'!Q184</x:f>
        <x:v>1.4555</x:v>
      </x:c>
      <x:c r="F226" s="114" t="n">
        <x:f>IFERROR(B226/B225-1,0)</x:f>
        <x:v>-0.0017762923333954905</x:v>
      </x:c>
      <x:c r="G226" s="114" t="n">
        <x:f>IFERROR(C226/C225-1,0)</x:f>
        <x:v>-0.008162254041210293</x:v>
      </x:c>
      <x:c r="H226" s="114" t="n">
        <x:f>IFERROR(D226/D225-1,0)</x:f>
        <x:v>0.0002106149957876724</x:v>
      </x:c>
      <x:c r="I226" s="114" t="n">
        <x:f>IFERROR(E226/E225-1,0)</x:f>
        <x:v>-0.0017146776406035125</x:v>
      </x:c>
      <x:c r="J226" s="115" t="n">
        <x:f>Z225*(1+F226)</x:f>
        <x:v>0.09984121676111034</x:v>
      </x:c>
      <x:c r="K226" s="115" t="n">
        <x:f>AA225*(1+G226)</x:f>
        <x:v>0.10608864835018837</x:v>
      </x:c>
      <x:c r="L226" s="115" t="n">
        <x:f>AB225*(1+H226)</x:f>
        <x:v>0.8128080048165662</x:v>
      </x:c>
      <x:c r="M226" s="115" t="n">
        <x:f>AC225*(1+I226)</x:f>
        <x:v>0.062042082013500525</x:v>
      </x:c>
      <x:c r="N226" s="115" t="n">
        <x:f>SUM(J226:M226)</x:f>
        <x:v>1.0807799519413654</x:v>
      </x:c>
      <x:c r="O226" s="116" t="n">
        <x:f>IFERROR((J226+K226)/N226,0)</x:f>
        <x:v>0.19053819858648788</x:v>
      </x:c>
      <x:c r="P226" s="50" t="b">
        <x:f>AND(MONTH(A226)=12,OR(A227="",YEAR(A226)&lt;&gt;YEAR(A227)))</x:f>
        <x:v>0</x:v>
      </x:c>
      <x:c r="Q226" s="50" t="b">
        <x:f>AND(MOD(MONTH(A226),3)=0,OR(A227="",MONTH(A226)&lt;&gt;MONTH(A227)))</x:f>
        <x:v>0</x:v>
      </x:c>
      <x:c r="R226" s="50" t="b">
        <x:f>OR(O226&gt;$E$7,O226&lt;$E$6)</x:f>
        <x:v>0</x:v>
      </x:c>
      <x:c r="S226" s="50" t="b">
        <x:f>AND(OR(P226,Q226,R226),A226-AH225&gt;$E$8)</x:f>
        <x:v>0</x:v>
      </x:c>
      <x:c r="T226" s="50" t="str">
        <x:f>IF(NOT(OR(P226,Q226,R226)),"不调",IF(NOT(S226),"间隔规则跳过",IF(P226,"年末+季度",IF(AND(Q226,R226),"季度+动态",IF(Q226,"季度","动态")))))</x:f>
        <x:v>不调</x:v>
      </x:c>
      <x:c r="U226" s="115" t="n">
        <x:f>IF(OR(T226="年末+季度",T226="季度+动态"),N226*$E$5/2,IF(T226="季度",(J226+K226)/2,IF(T226="动态",N226*$E$5*IF(J226+K226=0,0.5,J226/(J226+K226)),J226)))</x:f>
        <x:v>0.09984121676111034</x:v>
      </x:c>
      <x:c r="V226" s="115" t="n">
        <x:f>IF(OR(T226="年末+季度",T226="季度+动态"),N226*$E$5/2,IF(T226="季度",(J226+K226)/2,IF(T226="动态",N226*$E$5*IF(J226+K226=0,0.5,K226/(J226+K226)),K226)))</x:f>
        <x:v>0.10608864835018837</x:v>
      </x:c>
      <x:c r="W226" s="115" t="n">
        <x:f>IF(OR(T226="年末+季度",T226="季度+动态",T226="动态"),N226*(1-$E$5)*IF(L226+M226=0,$B$7/($B$7+$B$8),L226/(L226+M226)),L226)</x:f>
        <x:v>0.8128080048165662</x:v>
      </x:c>
      <x:c r="X226" s="115" t="n">
        <x:f>IF(OR(T226="年末+季度",T226="季度+动态",T226="动态"),N226*(1-$E$5)*IF(L226+M226=0,$B$8/($B$7+$B$8),M226/(L226+M226)),M226)</x:f>
        <x:v>0.062042082013500525</x:v>
      </x:c>
      <x:c r="Y226" s="115" t="n">
        <x:f>POWER(1-$H$5,(A226-A225)/$H$8)</x:f>
        <x:v>0.9999588018747739</x:v>
      </x:c>
      <x:c r="Z226" s="115" t="n">
        <x:f>U226*Y226</x:f>
        <x:v>0.09983710349015949</x:v>
      </x:c>
      <x:c r="AA226" s="115" t="n">
        <x:f>V226*Y226</x:f>
        <x:v>0.10608427769676858</x:v>
      </x:c>
      <x:c r="AB226" s="115" t="n">
        <x:f>W226*Y226</x:f>
        <x:v>0.812774518650599</x:v>
      </x:c>
      <x:c r="AC226" s="115" t="n">
        <x:f>X226*Y226</x:f>
        <x:v>0.062039525996036446</x:v>
      </x:c>
      <x:c r="AD226" s="115" t="n">
        <x:f>SUM(Z226:AC226)</x:f>
        <x:v>1.0807354258335635</x:v>
      </x:c>
      <x:c r="AE226" s="115" t="n">
        <x:f>MAX(AE225,AD226)</x:f>
        <x:v>1.1050781187031036</x:v>
      </x:c>
      <x:c r="AF226" s="114" t="n">
        <x:f>AD226/AE226-1</x:f>
        <x:v>-0.022028029021249784</x:v>
      </x:c>
      <x:c r="AG226" s="114" t="n">
        <x:f>AD226/AD225-1</x:f>
        <x:v>-0.0009527464687772991</x:v>
      </x:c>
      <x:c r="AH226" s="111" t="n">
        <x:f>IF(OR(T226="年末+季度",T226="季度+动态",T226="季度",T226="动态"),A226,AH225)</x:f>
        <x:v>44021</x:v>
      </x:c>
      <x:c r="AI226" s="117" t="n">
        <x:f>YEAR(A226)</x:f>
        <x:v>2020</x:v>
      </x:c>
      <x:c r="AJ226" s="117" t="n">
        <x:f>MONTH(A226)</x:f>
        <x:v>9</x:v>
      </x:c>
      <x:c r="AK226" s="50" t="n">
        <x:f>IF(MONTH(A226)&lt;&gt;MONTH(A227),1,0)</x:f>
        <x:v>0</x:v>
      </x:c>
      <x:c r="AL226" s="115" t="n">
        <x:f>IF(AK225,AD225,AL225)</x:f>
        <x:v>1.0956437745664718</x:v>
      </x:c>
      <x:c r="AM226" s="116" t="str">
        <x:f>IF(AK226,AD226/AL226-1,"")</x:f>
      </x:c>
      <x:c r="AN226" s="115" t="n">
        <x:f>IF(AI226&lt;&gt;AI225,AD226,MAX(AN225,AD226))</x:f>
        <x:v>1.1050781187031036</x:v>
      </x:c>
      <x:c r="AO226" s="116" t="n">
        <x:f>AD226/AN226-1</x:f>
        <x:v>-0.022028029021249784</x:v>
      </x:c>
      <x:c r="AP226" s="112" t="n">
        <x:f>IFERROR(SUM(Z226:AC226)/AD226,0)</x:f>
        <x:v>1</x:v>
      </x:c>
      <x:c r="AQ226" s="50" t="b">
        <x:f>AND(B226&gt;0,C226&gt;0,D226&gt;0,E226&gt;0)</x:f>
        <x:v>1</x:v>
      </x:c>
    </x:row>
    <x:row r="227">
      <x:c r="A227" s="111" t="n">
        <x:f>'净值底稿'!A185</x:f>
        <x:v>44103</x:v>
      </x:c>
      <x:c r="B227" s="113" t="n">
        <x:f>'净值底稿'!F185</x:f>
        <x:v>1.40106605649011</x:v>
      </x:c>
      <x:c r="C227" s="113" t="n">
        <x:f>'净值底稿'!O185</x:f>
        <x:v>1.254772948380985</x:v>
      </x:c>
      <x:c r="D227" s="113" t="n">
        <x:f>'净值底稿'!P185</x:f>
        <x:v>1.4247</x:v>
      </x:c>
      <x:c r="E227" s="113" t="n">
        <x:f>'净值底稿'!Q185</x:f>
        <x:v>1.4719</x:v>
      </x:c>
      <x:c r="F227" s="114" t="n">
        <x:f>IFERROR(B227/B226-1,0)</x:f>
        <x:v>0.014021475632148395</x:v>
      </x:c>
      <x:c r="G227" s="114" t="n">
        <x:f>IFERROR(C227/C226-1,0)</x:f>
        <x:v>0.007957036232409065</x:v>
      </x:c>
      <x:c r="H227" s="114" t="n">
        <x:f>IFERROR(D227/D226-1,0)</x:f>
        <x:v>0</x:v>
      </x:c>
      <x:c r="I227" s="114" t="n">
        <x:f>IFERROR(E227/E226-1,0)</x:f>
        <x:v>0.011267605633802802</x:v>
      </x:c>
      <x:c r="J227" s="115" t="n">
        <x:f>Z226*(1+F227)</x:f>
        <x:v>0.10123696700393105</x:v>
      </x:c>
      <x:c r="K227" s="115" t="n">
        <x:f>AA226*(1+G227)</x:f>
        <x:v>0.10692839413809072</x:v>
      </x:c>
      <x:c r="L227" s="115" t="n">
        <x:f>AB226*(1+H227)</x:f>
        <x:v>0.812774518650599</x:v>
      </x:c>
      <x:c r="M227" s="115" t="n">
        <x:f>AC226*(1+I227)</x:f>
        <x:v>0.06273856290866785</x:v>
      </x:c>
      <x:c r="N227" s="115" t="n">
        <x:f>SUM(J227:M227)</x:f>
        <x:v>1.0836784427012887</x:v>
      </x:c>
      <x:c r="O227" s="116" t="n">
        <x:f>IFERROR((J227+K227)/N227,0)</x:f>
        <x:v>0.19209144792354393</x:v>
      </x:c>
      <x:c r="P227" s="50" t="b">
        <x:f>AND(MONTH(A227)=12,OR(A228="",YEAR(A227)&lt;&gt;YEAR(A228)))</x:f>
        <x:v>0</x:v>
      </x:c>
      <x:c r="Q227" s="50" t="b">
        <x:f>AND(MOD(MONTH(A227),3)=0,OR(A228="",MONTH(A227)&lt;&gt;MONTH(A228)))</x:f>
        <x:v>0</x:v>
      </x:c>
      <x:c r="R227" s="50" t="b">
        <x:f>OR(O227&gt;$E$7,O227&lt;$E$6)</x:f>
        <x:v>0</x:v>
      </x:c>
      <x:c r="S227" s="50" t="b">
        <x:f>AND(OR(P227,Q227,R227),A227-AH226&gt;$E$8)</x:f>
        <x:v>0</x:v>
      </x:c>
      <x:c r="T227" s="50" t="str">
        <x:f>IF(NOT(OR(P227,Q227,R227)),"不调",IF(NOT(S227),"间隔规则跳过",IF(P227,"年末+季度",IF(AND(Q227,R227),"季度+动态",IF(Q227,"季度","动态")))))</x:f>
        <x:v>不调</x:v>
      </x:c>
      <x:c r="U227" s="115" t="n">
        <x:f>IF(OR(T227="年末+季度",T227="季度+动态"),N227*$E$5/2,IF(T227="季度",(J227+K227)/2,IF(T227="动态",N227*$E$5*IF(J227+K227=0,0.5,J227/(J227+K227)),J227)))</x:f>
        <x:v>0.10123696700393105</x:v>
      </x:c>
      <x:c r="V227" s="115" t="n">
        <x:f>IF(OR(T227="年末+季度",T227="季度+动态"),N227*$E$5/2,IF(T227="季度",(J227+K227)/2,IF(T227="动态",N227*$E$5*IF(J227+K227=0,0.5,K227/(J227+K227)),K227)))</x:f>
        <x:v>0.10692839413809072</x:v>
      </x:c>
      <x:c r="W227" s="115" t="n">
        <x:f>IF(OR(T227="年末+季度",T227="季度+动态",T227="动态"),N227*(1-$E$5)*IF(L227+M227=0,$B$7/($B$7+$B$8),L227/(L227+M227)),L227)</x:f>
        <x:v>0.812774518650599</x:v>
      </x:c>
      <x:c r="X227" s="115" t="n">
        <x:f>IF(OR(T227="年末+季度",T227="季度+动态",T227="动态"),N227*(1-$E$5)*IF(L227+M227=0,$B$8/($B$7+$B$8),M227/(L227+M227)),M227)</x:f>
        <x:v>0.06273856290866785</x:v>
      </x:c>
      <x:c r="Y227" s="115" t="n">
        <x:f>POWER(1-$H$5,(A227-A226)/$H$8)</x:f>
        <x:v>0.9999862671029998</x:v>
      </x:c>
      <x:c r="Z227" s="115" t="n">
        <x:f>U227*Y227</x:f>
        <x:v>0.10123557672709056</x:v>
      </x:c>
      <x:c r="AA227" s="115" t="n">
        <x:f>V227*Y227</x:f>
        <x:v>0.10692692570146761</x:v>
      </x:c>
      <x:c r="AB227" s="115" t="n">
        <x:f>W227*Y227</x:f>
        <x:v>0.81276335690185</x:v>
      </x:c>
      <x:c r="AC227" s="115" t="n">
        <x:f>X227*Y227</x:f>
        <x:v>0.06273770132644547</x:v>
      </x:c>
      <x:c r="AD227" s="115" t="n">
        <x:f>SUM(Z227:AC227)</x:f>
        <x:v>1.0836635606568537</x:v>
      </x:c>
      <x:c r="AE227" s="115" t="n">
        <x:f>MAX(AE226,AD227)</x:f>
        <x:v>1.1050781187031036</x:v>
      </x:c>
      <x:c r="AF227" s="114" t="n">
        <x:f>AD227/AE227-1</x:f>
        <x:v>-0.019378320576450836</x:v>
      </x:c>
      <x:c r="AG227" s="114" t="n">
        <x:f>AD227/AD226-1</x:f>
        <x:v>0.002709390988115068</x:v>
      </x:c>
      <x:c r="AH227" s="111" t="n">
        <x:f>IF(OR(T227="年末+季度",T227="季度+动态",T227="季度",T227="动态"),A227,AH226)</x:f>
        <x:v>44021</x:v>
      </x:c>
      <x:c r="AI227" s="117" t="n">
        <x:f>YEAR(A227)</x:f>
        <x:v>2020</x:v>
      </x:c>
      <x:c r="AJ227" s="117" t="n">
        <x:f>MONTH(A227)</x:f>
        <x:v>9</x:v>
      </x:c>
      <x:c r="AK227" s="50" t="n">
        <x:f>IF(MONTH(A227)&lt;&gt;MONTH(A228),1,0)</x:f>
        <x:v>0</x:v>
      </x:c>
      <x:c r="AL227" s="115" t="n">
        <x:f>IF(AK226,AD226,AL226)</x:f>
        <x:v>1.0956437745664718</x:v>
      </x:c>
      <x:c r="AM227" s="116" t="str">
        <x:f>IF(AK227,AD227/AL227-1,"")</x:f>
      </x:c>
      <x:c r="AN227" s="115" t="n">
        <x:f>IF(AI227&lt;&gt;AI226,AD227,MAX(AN226,AD227))</x:f>
        <x:v>1.1050781187031036</x:v>
      </x:c>
      <x:c r="AO227" s="116" t="n">
        <x:f>AD227/AN227-1</x:f>
        <x:v>-0.019378320576450836</x:v>
      </x:c>
      <x:c r="AP227" s="112" t="n">
        <x:f>IFERROR(SUM(Z227:AC227)/AD227,0)</x:f>
        <x:v>1</x:v>
      </x:c>
      <x:c r="AQ227" s="50" t="b">
        <x:f>AND(B227&gt;0,C227&gt;0,D227&gt;0,E227&gt;0)</x:f>
        <x:v>1</x:v>
      </x:c>
    </x:row>
    <x:row r="228">
      <x:c r="A228" s="111" t="n">
        <x:f>'净值底稿'!A186</x:f>
        <x:v>44104</x:v>
      </x:c>
      <x:c r="B228" s="113" t="n">
        <x:f>'净值底稿'!F186</x:f>
        <x:v>1.4082463088123274</x:v>
      </x:c>
      <x:c r="C228" s="113" t="n">
        <x:f>'净值底稿'!O186</x:f>
        <x:v>1.2528127289036388</x:v>
      </x:c>
      <x:c r="D228" s="113" t="n">
        <x:f>'净值底稿'!P186</x:f>
        <x:v>1.4249</x:v>
      </x:c>
      <x:c r="E228" s="113" t="n">
        <x:f>'净值底稿'!Q186</x:f>
        <x:v>1.4698</x:v>
      </x:c>
      <x:c r="F228" s="114" t="n">
        <x:f>IFERROR(B228/B227-1,0)</x:f>
        <x:v>0.005124849245298879</x:v>
      </x:c>
      <x:c r="G228" s="114" t="n">
        <x:f>IFERROR(C228/C227-1,0)</x:f>
        <x:v>-0.001562210501808714</x:v>
      </x:c>
      <x:c r="H228" s="114" t="n">
        <x:f>IFERROR(D228/D227-1,0)</x:f>
        <x:v>0.000140380430967868</x:v>
      </x:c>
      <x:c r="I228" s="114" t="n">
        <x:f>IFERROR(E228/E227-1,0)</x:f>
        <x:v>-0.0014267273591955787</x:v>
      </x:c>
      <x:c r="J228" s="115" t="n">
        <x:f>Z227*(1+F228)</x:f>
        <x:v>0.10175439379607779</x:v>
      </x:c>
      <x:c r="K228" s="115" t="n">
        <x:f>AA227*(1+G228)</x:f>
        <x:v>0.10675988333521066</x:v>
      </x:c>
      <x:c r="L228" s="115" t="n">
        <x:f>AB227*(1+H228)</x:f>
        <x:v>0.8128774529721667</x:v>
      </x:c>
      <x:c r="M228" s="115" t="n">
        <x:f>AC227*(1+I228)</x:f>
        <x:v>0.06264819173151</x:v>
      </x:c>
      <x:c r="N228" s="115" t="n">
        <x:f>SUM(J228:M228)</x:f>
        <x:v>1.0840399218349652</x:v>
      </x:c>
      <x:c r="O228" s="116" t="n">
        <x:f>IFERROR((J228+K228)/N228,0)</x:f>
        <x:v>0.19234926032828592</x:v>
      </x:c>
      <x:c r="P228" s="50" t="b">
        <x:f>AND(MONTH(A228)=12,OR(A229="",YEAR(A228)&lt;&gt;YEAR(A229)))</x:f>
        <x:v>0</x:v>
      </x:c>
      <x:c r="Q228" s="50" t="b">
        <x:f>AND(MOD(MONTH(A228),3)=0,OR(A229="",MONTH(A228)&lt;&gt;MONTH(A229)))</x:f>
        <x:v>1</x:v>
      </x:c>
      <x:c r="R228" s="50" t="b">
        <x:f>OR(O228&gt;$E$7,O228&lt;$E$6)</x:f>
        <x:v>0</x:v>
      </x:c>
      <x:c r="S228" s="50" t="b">
        <x:f>AND(OR(P228,Q228,R228),A228-AH227&gt;$E$8)</x:f>
        <x:v>1</x:v>
      </x:c>
      <x:c r="T228" s="50" t="str">
        <x:f>IF(NOT(OR(P228,Q228,R228)),"不调",IF(NOT(S228),"间隔规则跳过",IF(P228,"年末+季度",IF(AND(Q228,R228),"季度+动态",IF(Q228,"季度","动态")))))</x:f>
        <x:v>季度</x:v>
      </x:c>
      <x:c r="U228" s="115" t="n">
        <x:f>IF(OR(T228="年末+季度",T228="季度+动态"),N228*$E$5/2,IF(T228="季度",(J228+K228)/2,IF(T228="动态",N228*$E$5*IF(J228+K228=0,0.5,J228/(J228+K228)),J228)))</x:f>
        <x:v>0.10425713856564423</x:v>
      </x:c>
      <x:c r="V228" s="115" t="n">
        <x:f>IF(OR(T228="年末+季度",T228="季度+动态"),N228*$E$5/2,IF(T228="季度",(J228+K228)/2,IF(T228="动态",N228*$E$5*IF(J228+K228=0,0.5,K228/(J228+K228)),K228)))</x:f>
        <x:v>0.10425713856564423</x:v>
      </x:c>
      <x:c r="W228" s="115" t="n">
        <x:f>IF(OR(T228="年末+季度",T228="季度+动态",T228="动态"),N228*(1-$E$5)*IF(L228+M228=0,$B$7/($B$7+$B$8),L228/(L228+M228)),L228)</x:f>
        <x:v>0.8128774529721667</x:v>
      </x:c>
      <x:c r="X228" s="115" t="n">
        <x:f>IF(OR(T228="年末+季度",T228="季度+动态",T228="动态"),N228*(1-$E$5)*IF(L228+M228=0,$B$8/($B$7+$B$8),M228/(L228+M228)),M228)</x:f>
        <x:v>0.06264819173151</x:v>
      </x:c>
      <x:c r="Y228" s="115" t="n">
        <x:f>POWER(1-$H$5,(A228-A227)/$H$8)</x:f>
        <x:v>0.9999862671029998</x:v>
      </x:c>
      <x:c r="Z228" s="115" t="n">
        <x:f>U228*Y228</x:f>
        <x:v>0.10425570681309876</x:v>
      </x:c>
      <x:c r="AA228" s="115" t="n">
        <x:f>V228*Y228</x:f>
        <x:v>0.10425570681309876</x:v>
      </x:c>
      <x:c r="AB228" s="115" t="n">
        <x:f>W228*Y228</x:f>
        <x:v>0.8128662898098312</x:v>
      </x:c>
      <x:c r="AC228" s="115" t="n">
        <x:f>X228*Y228</x:f>
        <x:v>0.0626473313903457</x:v>
      </x:c>
      <x:c r="AD228" s="115" t="n">
        <x:f>SUM(Z228:AC228)</x:f>
        <x:v>1.0840250348263745</x:v>
      </x:c>
      <x:c r="AE228" s="115" t="n">
        <x:f>MAX(AE227,AD228)</x:f>
        <x:v>1.1050781187031036</x:v>
      </x:c>
      <x:c r="AF228" s="114" t="n">
        <x:f>AD228/AE228-1</x:f>
        <x:v>-0.019051217755932548</x:v>
      </x:c>
      <x:c r="AG228" s="114" t="n">
        <x:f>AD228/AD227-1</x:f>
        <x:v>0.00033356678460405575</x:v>
      </x:c>
      <x:c r="AH228" s="111" t="n">
        <x:f>IF(OR(T228="年末+季度",T228="季度+动态",T228="季度",T228="动态"),A228,AH227)</x:f>
        <x:v>44104</x:v>
      </x:c>
      <x:c r="AI228" s="117" t="n">
        <x:f>YEAR(A228)</x:f>
        <x:v>2020</x:v>
      </x:c>
      <x:c r="AJ228" s="117" t="n">
        <x:f>MONTH(A228)</x:f>
        <x:v>9</x:v>
      </x:c>
      <x:c r="AK228" s="50" t="n">
        <x:f>IF(MONTH(A228)&lt;&gt;MONTH(A229),1,0)</x:f>
        <x:v>1</x:v>
      </x:c>
      <x:c r="AL228" s="115" t="n">
        <x:f>IF(AK227,AD227,AL227)</x:f>
        <x:v>1.0956437745664718</x:v>
      </x:c>
      <x:c r="AM228" s="116" t="n">
        <x:f>IF(AK228,AD228/AL228-1,"")</x:f>
        <x:v>-0.010604486613082442</x:v>
      </x:c>
      <x:c r="AN228" s="115" t="n">
        <x:f>IF(AI228&lt;&gt;AI227,AD228,MAX(AN227,AD228))</x:f>
        <x:v>1.1050781187031036</x:v>
      </x:c>
      <x:c r="AO228" s="116" t="n">
        <x:f>AD228/AN228-1</x:f>
        <x:v>-0.019051217755932548</x:v>
      </x:c>
      <x:c r="AP228" s="112" t="n">
        <x:f>IFERROR(SUM(Z228:AC228)/AD228,0)</x:f>
        <x:v>1</x:v>
      </x:c>
      <x:c r="AQ228" s="50" t="b">
        <x:f>AND(B228&gt;0,C228&gt;0,D228&gt;0,E228&gt;0)</x:f>
        <x:v>1</x:v>
      </x:c>
    </x:row>
    <x:row r="229">
      <x:c r="A229" s="111" t="n">
        <x:f>'净值底稿'!A187</x:f>
        <x:v>44113</x:v>
      </x:c>
      <x:c r="B229" s="113" t="n">
        <x:f>'净值底稿'!F187</x:f>
        <x:v>1.4647039387767224</x:v>
      </x:c>
      <x:c r="C229" s="113" t="n">
        <x:f>'净值底稿'!O187</x:f>
        <x:v>1.2877444081132023</x:v>
      </x:c>
      <x:c r="D229" s="113" t="n">
        <x:f>'净值底稿'!P187</x:f>
        <x:v>1.4252</x:v>
      </x:c>
      <x:c r="E229" s="113" t="n">
        <x:f>'净值底稿'!Q187</x:f>
        <x:v>1.4744</x:v>
      </x:c>
      <x:c r="F229" s="114" t="n">
        <x:f>IFERROR(B229/B228-1,0)</x:f>
        <x:v>0.04009073527202056</x:v>
      </x:c>
      <x:c r="G229" s="114" t="n">
        <x:f>IFERROR(C229/C228-1,0)</x:f>
        <x:v>0.027882602406293255</x:v>
      </x:c>
      <x:c r="H229" s="114" t="n">
        <x:f>IFERROR(D229/D228-1,0)</x:f>
        <x:v>0.00021054109060281156</x:v>
      </x:c>
      <x:c r="I229" s="114" t="n">
        <x:f>IFERROR(E229/E228-1,0)</x:f>
        <x:v>0.00312967750714388</x:v>
      </x:c>
      <x:c r="J229" s="115" t="n">
        <x:f>Z228*(1+F229)</x:f>
        <x:v>0.1084353947555401</x:v>
      </x:c>
      <x:c r="K229" s="115" t="n">
        <x:f>AA228*(1+G229)</x:f>
        <x:v>0.10716262723475548</x:v>
      </x:c>
      <x:c r="L229" s="115" t="n">
        <x:f>AB228*(1+H229)</x:f>
        <x:v>0.8130374315650021</x:v>
      </x:c>
      <x:c r="M229" s="115" t="n">
        <x:f>AC228*(1+I229)</x:f>
        <x:v>0.06284339733428065</x:v>
      </x:c>
      <x:c r="N229" s="115" t="n">
        <x:f>SUM(J229:M229)</x:f>
        <x:v>1.0914788508895783</x:v>
      </x:c>
      <x:c r="O229" s="116" t="n">
        <x:f>IFERROR((J229+K229)/N229,0)</x:f>
        <x:v>0.19752835505202745</x:v>
      </x:c>
      <x:c r="P229" s="50" t="b">
        <x:f>AND(MONTH(A229)=12,OR(A230="",YEAR(A229)&lt;&gt;YEAR(A230)))</x:f>
        <x:v>0</x:v>
      </x:c>
      <x:c r="Q229" s="50" t="b">
        <x:f>AND(MOD(MONTH(A229),3)=0,OR(A230="",MONTH(A229)&lt;&gt;MONTH(A230)))</x:f>
        <x:v>0</x:v>
      </x:c>
      <x:c r="R229" s="50" t="b">
        <x:f>OR(O229&gt;$E$7,O229&lt;$E$6)</x:f>
        <x:v>0</x:v>
      </x:c>
      <x:c r="S229" s="50" t="b">
        <x:f>AND(OR(P229,Q229,R229),A229-AH228&gt;$E$8)</x:f>
        <x:v>0</x:v>
      </x:c>
      <x:c r="T229" s="50" t="str">
        <x:f>IF(NOT(OR(P229,Q229,R229)),"不调",IF(NOT(S229),"间隔规则跳过",IF(P229,"年末+季度",IF(AND(Q229,R229),"季度+动态",IF(Q229,"季度","动态")))))</x:f>
        <x:v>不调</x:v>
      </x:c>
      <x:c r="U229" s="115" t="n">
        <x:f>IF(OR(T229="年末+季度",T229="季度+动态"),N229*$E$5/2,IF(T229="季度",(J229+K229)/2,IF(T229="动态",N229*$E$5*IF(J229+K229=0,0.5,J229/(J229+K229)),J229)))</x:f>
        <x:v>0.1084353947555401</x:v>
      </x:c>
      <x:c r="V229" s="115" t="n">
        <x:f>IF(OR(T229="年末+季度",T229="季度+动态"),N229*$E$5/2,IF(T229="季度",(J229+K229)/2,IF(T229="动态",N229*$E$5*IF(J229+K229=0,0.5,K229/(J229+K229)),K229)))</x:f>
        <x:v>0.10716262723475548</x:v>
      </x:c>
      <x:c r="W229" s="115" t="n">
        <x:f>IF(OR(T229="年末+季度",T229="季度+动态",T229="动态"),N229*(1-$E$5)*IF(L229+M229=0,$B$7/($B$7+$B$8),L229/(L229+M229)),L229)</x:f>
        <x:v>0.8130374315650021</x:v>
      </x:c>
      <x:c r="X229" s="115" t="n">
        <x:f>IF(OR(T229="年末+季度",T229="季度+动态",T229="动态"),N229*(1-$E$5)*IF(L229+M229=0,$B$8/($B$7+$B$8),M229/(L229+M229)),M229)</x:f>
        <x:v>0.06284339733428065</x:v>
      </x:c>
      <x:c r="Y229" s="115" t="n">
        <x:f>POWER(1-$H$5,(A229-A228)/$H$8)</x:f>
        <x:v>0.9998764107161084</x:v>
      </x:c>
      <x:c r="Z229" s="115" t="n">
        <x:f>U229*Y229</x:f>
        <x:v>0.10842199330275376</x:v>
      </x:c>
      <x:c r="AA229" s="115" t="n">
        <x:f>V229*Y229</x:f>
        <x:v>0.10714938308239559</x:v>
      </x:c>
      <x:c r="AB229" s="115" t="n">
        <x:f>W229*Y229</x:f>
        <x:v>0.8129369488510579</x:v>
      </x:c>
      <x:c r="AC229" s="115" t="n">
        <x:f>X229*Y229</x:f>
        <x:v>0.0628356305638068</x:v>
      </x:c>
      <x:c r="AD229" s="115" t="n">
        <x:f>SUM(Z229:AC229)</x:f>
        <x:v>1.091343955800014</x:v>
      </x:c>
      <x:c r="AE229" s="115" t="n">
        <x:f>MAX(AE228,AD229)</x:f>
        <x:v>1.1050781187031036</x:v>
      </x:c>
      <x:c r="AF229" s="114" t="n">
        <x:f>AD229/AE229-1</x:f>
        <x:v>-0.012428228077855485</x:v>
      </x:c>
      <x:c r="AG229" s="114" t="n">
        <x:f>AD229/AD228-1</x:f>
        <x:v>0.0067516161882845704</x:v>
      </x:c>
      <x:c r="AH229" s="111" t="n">
        <x:f>IF(OR(T229="年末+季度",T229="季度+动态",T229="季度",T229="动态"),A229,AH228)</x:f>
        <x:v>44104</x:v>
      </x:c>
      <x:c r="AI229" s="117" t="n">
        <x:f>YEAR(A229)</x:f>
        <x:v>2020</x:v>
      </x:c>
      <x:c r="AJ229" s="117" t="n">
        <x:f>MONTH(A229)</x:f>
        <x:v>10</x:v>
      </x:c>
      <x:c r="AK229" s="50" t="n">
        <x:f>IF(MONTH(A229)&lt;&gt;MONTH(A230),1,0)</x:f>
        <x:v>0</x:v>
      </x:c>
      <x:c r="AL229" s="115" t="n">
        <x:f>IF(AK228,AD228,AL228)</x:f>
        <x:v>1.0840250348263745</x:v>
      </x:c>
      <x:c r="AM229" s="116" t="str">
        <x:f>IF(AK229,AD229/AL229-1,"")</x:f>
      </x:c>
      <x:c r="AN229" s="115" t="n">
        <x:f>IF(AI229&lt;&gt;AI228,AD229,MAX(AN228,AD229))</x:f>
        <x:v>1.1050781187031036</x:v>
      </x:c>
      <x:c r="AO229" s="116" t="n">
        <x:f>AD229/AN229-1</x:f>
        <x:v>-0.012428228077855485</x:v>
      </x:c>
      <x:c r="AP229" s="112" t="n">
        <x:f>IFERROR(SUM(Z229:AC229)/AD229,0)</x:f>
        <x:v>1</x:v>
      </x:c>
      <x:c r="AQ229" s="50" t="b">
        <x:f>AND(B229&gt;0,C229&gt;0,D229&gt;0,E229&gt;0)</x:f>
        <x:v>1</x:v>
      </x:c>
    </x:row>
    <x:row r="230">
      <x:c r="A230" s="111" t="n">
        <x:f>'净值底稿'!A188</x:f>
        <x:v>44116</x:v>
      </x:c>
      <x:c r="B230" s="113" t="n">
        <x:f>'净值底稿'!F188</x:f>
        <x:v>1.503503733366605</x:v>
      </x:c>
      <x:c r="C230" s="113" t="n">
        <x:f>'净值底稿'!O188</x:f>
        <x:v>1.3267443558957288</x:v>
      </x:c>
      <x:c r="D230" s="113" t="n">
        <x:f>'净值底稿'!P188</x:f>
        <x:v>1.4253</x:v>
      </x:c>
      <x:c r="E230" s="113" t="n">
        <x:f>'净值底稿'!Q188</x:f>
        <x:v>1.4899</x:v>
      </x:c>
      <x:c r="F230" s="114" t="n">
        <x:f>IFERROR(B230/B229-1,0)</x:f>
        <x:v>0.026489854749955244</x:v>
      </x:c>
      <x:c r="G230" s="114" t="n">
        <x:f>IFERROR(C230/C229-1,0)</x:f>
        <x:v>0.030285472440660044</x:v>
      </x:c>
      <x:c r="H230" s="114" t="n">
        <x:f>IFERROR(D230/D229-1,0)</x:f>
        <x:v>0.00007016559079420226</x:v>
      </x:c>
      <x:c r="I230" s="114" t="n">
        <x:f>IFERROR(E230/E229-1,0)</x:f>
        <x:v>0.010512750949538852</x:v>
      </x:c>
      <x:c r="J230" s="115" t="n">
        <x:f>Z229*(1+F230)</x:f>
        <x:v>0.11129407615704433</x:v>
      </x:c>
      <x:c r="K230" s="115" t="n">
        <x:f>AA229*(1+G230)</x:f>
        <x:v>0.11039445277077121</x:v>
      </x:c>
      <x:c r="L230" s="115" t="n">
        <x:f>AB229*(1+H230)</x:f>
        <x:v>0.8129939890523525</x:v>
      </x:c>
      <x:c r="M230" s="115" t="n">
        <x:f>AC229*(1+I230)</x:f>
        <x:v>0.06349620589868132</x:v>
      </x:c>
      <x:c r="N230" s="115" t="n">
        <x:f>SUM(J230:M230)</x:f>
        <x:v>1.0981787238788496</x:v>
      </x:c>
      <x:c r="O230" s="116" t="n">
        <x:f>IFERROR((J230+K230)/N230,0)</x:f>
        <x:v>0.20186926235904026</x:v>
      </x:c>
      <x:c r="P230" s="50" t="b">
        <x:f>AND(MONTH(A230)=12,OR(A231="",YEAR(A230)&lt;&gt;YEAR(A231)))</x:f>
        <x:v>0</x:v>
      </x:c>
      <x:c r="Q230" s="50" t="b">
        <x:f>AND(MOD(MONTH(A230),3)=0,OR(A231="",MONTH(A230)&lt;&gt;MONTH(A231)))</x:f>
        <x:v>0</x:v>
      </x:c>
      <x:c r="R230" s="50" t="b">
        <x:f>OR(O230&gt;$E$7,O230&lt;$E$6)</x:f>
        <x:v>0</x:v>
      </x:c>
      <x:c r="S230" s="50" t="b">
        <x:f>AND(OR(P230,Q230,R230),A230-AH229&gt;$E$8)</x:f>
        <x:v>0</x:v>
      </x:c>
      <x:c r="T230" s="50" t="str">
        <x:f>IF(NOT(OR(P230,Q230,R230)),"不调",IF(NOT(S230),"间隔规则跳过",IF(P230,"年末+季度",IF(AND(Q230,R230),"季度+动态",IF(Q230,"季度","动态")))))</x:f>
        <x:v>不调</x:v>
      </x:c>
      <x:c r="U230" s="115" t="n">
        <x:f>IF(OR(T230="年末+季度",T230="季度+动态"),N230*$E$5/2,IF(T230="季度",(J230+K230)/2,IF(T230="动态",N230*$E$5*IF(J230+K230=0,0.5,J230/(J230+K230)),J230)))</x:f>
        <x:v>0.11129407615704433</x:v>
      </x:c>
      <x:c r="V230" s="115" t="n">
        <x:f>IF(OR(T230="年末+季度",T230="季度+动态"),N230*$E$5/2,IF(T230="季度",(J230+K230)/2,IF(T230="动态",N230*$E$5*IF(J230+K230=0,0.5,K230/(J230+K230)),K230)))</x:f>
        <x:v>0.11039445277077121</x:v>
      </x:c>
      <x:c r="W230" s="115" t="n">
        <x:f>IF(OR(T230="年末+季度",T230="季度+动态",T230="动态"),N230*(1-$E$5)*IF(L230+M230=0,$B$7/($B$7+$B$8),L230/(L230+M230)),L230)</x:f>
        <x:v>0.8129939890523525</x:v>
      </x:c>
      <x:c r="X230" s="115" t="n">
        <x:f>IF(OR(T230="年末+季度",T230="季度+动态",T230="动态"),N230*(1-$E$5)*IF(L230+M230=0,$B$8/($B$7+$B$8),M230/(L230+M230)),M230)</x:f>
        <x:v>0.06349620589868132</x:v>
      </x:c>
      <x:c r="Y230" s="115" t="n">
        <x:f>POWER(1-$H$5,(A230-A229)/$H$8)</x:f>
        <x:v>0.9999588018747739</x:v>
      </x:c>
      <x:c r="Z230" s="115" t="n">
        <x:f>U230*Y230</x:f>
        <x:v>0.1112894910497579</x:v>
      </x:c>
      <x:c r="AA230" s="115" t="n">
        <x:f>V230*Y230</x:f>
        <x:v>0.1103899047262817</x:v>
      </x:c>
      <x:c r="AB230" s="115" t="n">
        <x:f>W230*Y230</x:f>
        <x:v>0.8129604952241836</x:v>
      </x:c>
      <x:c r="AC230" s="115" t="n">
        <x:f>X230*Y230</x:f>
        <x:v>0.06349358997403932</x:v>
      </x:c>
      <x:c r="AD230" s="115" t="n">
        <x:f>SUM(Z230:AC230)</x:f>
        <x:v>1.0981334809742627</x:v>
      </x:c>
      <x:c r="AE230" s="115" t="n">
        <x:f>MAX(AE229,AD230)</x:f>
        <x:v>1.1050781187031036</x:v>
      </x:c>
      <x:c r="AF230" s="114" t="n">
        <x:f>AD230/AE230-1</x:f>
        <x:v>-0.006284295753671287</x:v>
      </x:c>
      <x:c r="AG230" s="114" t="n">
        <x:f>AD230/AD229-1</x:f>
        <x:v>0.006221251456211663</x:v>
      </x:c>
      <x:c r="AH230" s="111" t="n">
        <x:f>IF(OR(T230="年末+季度",T230="季度+动态",T230="季度",T230="动态"),A230,AH229)</x:f>
        <x:v>44104</x:v>
      </x:c>
      <x:c r="AI230" s="117" t="n">
        <x:f>YEAR(A230)</x:f>
        <x:v>2020</x:v>
      </x:c>
      <x:c r="AJ230" s="117" t="n">
        <x:f>MONTH(A230)</x:f>
        <x:v>10</x:v>
      </x:c>
      <x:c r="AK230" s="50" t="n">
        <x:f>IF(MONTH(A230)&lt;&gt;MONTH(A231),1,0)</x:f>
        <x:v>0</x:v>
      </x:c>
      <x:c r="AL230" s="115" t="n">
        <x:f>IF(AK229,AD229,AL229)</x:f>
        <x:v>1.0840250348263745</x:v>
      </x:c>
      <x:c r="AM230" s="116" t="str">
        <x:f>IF(AK230,AD230/AL230-1,"")</x:f>
      </x:c>
      <x:c r="AN230" s="115" t="n">
        <x:f>IF(AI230&lt;&gt;AI229,AD230,MAX(AN229,AD230))</x:f>
        <x:v>1.1050781187031036</x:v>
      </x:c>
      <x:c r="AO230" s="116" t="n">
        <x:f>AD230/AN230-1</x:f>
        <x:v>-0.006284295753671287</x:v>
      </x:c>
      <x:c r="AP230" s="112" t="n">
        <x:f>IFERROR(SUM(Z230:AC230)/AD230,0)</x:f>
        <x:v>1</x:v>
      </x:c>
      <x:c r="AQ230" s="50" t="b">
        <x:f>AND(B230&gt;0,C230&gt;0,D230&gt;0,E230&gt;0)</x:f>
        <x:v>1</x:v>
      </x:c>
    </x:row>
    <x:row r="231">
      <x:c r="A231" s="111" t="n">
        <x:f>'净值底稿'!A189</x:f>
        <x:v>44117</x:v>
      </x:c>
      <x:c r="B231" s="113" t="n">
        <x:f>'净值底稿'!F189</x:f>
        <x:v>1.5143394401439976</x:v>
      </x:c>
      <x:c r="C231" s="113" t="n">
        <x:f>'净值底稿'!O189</x:f>
        <x:v>1.3329556423523363</x:v>
      </x:c>
      <x:c r="D231" s="113" t="n">
        <x:f>'净值底稿'!P189</x:f>
        <x:v>1.4256</x:v>
      </x:c>
      <x:c r="E231" s="113" t="n">
        <x:f>'净值底稿'!Q189</x:f>
        <x:v>1.4826</x:v>
      </x:c>
      <x:c r="F231" s="114" t="n">
        <x:f>IFERROR(B231/B230-1,0)</x:f>
        <x:v>0.0072069703166812715</x:v>
      </x:c>
      <x:c r="G231" s="114" t="n">
        <x:f>IFERROR(C231/C230-1,0)</x:f>
        <x:v>0.004681600060332691</x:v>
      </x:c>
      <x:c r="H231" s="114" t="n">
        <x:f>IFERROR(D231/D230-1,0)</x:f>
        <x:v>0.0002104820037887034</x:v>
      </x:c>
      <x:c r="I231" s="114" t="n">
        <x:f>IFERROR(E231/E230-1,0)</x:f>
        <x:v>-0.00489965769514733</x:v>
      </x:c>
      <x:c r="J231" s="115" t="n">
        <x:f>Z230*(1+F231)</x:f>
        <x:v>0.11209155110831207</x:v>
      </x:c>
      <x:c r="K231" s="115" t="n">
        <x:f>AA230*(1+G231)</x:f>
        <x:v>0.11090670611090837</x:v>
      </x:c>
      <x:c r="L231" s="115" t="n">
        <x:f>AB230*(1+H231)</x:f>
        <x:v>0.8131316087782194</x:v>
      </x:c>
      <x:c r="M231" s="115" t="n">
        <x:f>AC230*(1+I231)</x:f>
        <x:v>0.0631824931173305</x:v>
      </x:c>
      <x:c r="N231" s="115" t="n">
        <x:f>SUM(J231:M231)</x:f>
        <x:v>1.0993123591147704</x:v>
      </x:c>
      <x:c r="O231" s="116" t="n">
        <x:f>IFERROR((J231+K231)/N231,0)</x:f>
        <x:v>0.20285249717267936</x:v>
      </x:c>
      <x:c r="P231" s="50" t="b">
        <x:f>AND(MONTH(A231)=12,OR(A232="",YEAR(A231)&lt;&gt;YEAR(A232)))</x:f>
        <x:v>0</x:v>
      </x:c>
      <x:c r="Q231" s="50" t="b">
        <x:f>AND(MOD(MONTH(A231),3)=0,OR(A232="",MONTH(A231)&lt;&gt;MONTH(A232)))</x:f>
        <x:v>0</x:v>
      </x:c>
      <x:c r="R231" s="50" t="b">
        <x:f>OR(O231&gt;$E$7,O231&lt;$E$6)</x:f>
        <x:v>0</x:v>
      </x:c>
      <x:c r="S231" s="50" t="b">
        <x:f>AND(OR(P231,Q231,R231),A231-AH230&gt;$E$8)</x:f>
        <x:v>0</x:v>
      </x:c>
      <x:c r="T231" s="50" t="str">
        <x:f>IF(NOT(OR(P231,Q231,R231)),"不调",IF(NOT(S231),"间隔规则跳过",IF(P231,"年末+季度",IF(AND(Q231,R231),"季度+动态",IF(Q231,"季度","动态")))))</x:f>
        <x:v>不调</x:v>
      </x:c>
      <x:c r="U231" s="115" t="n">
        <x:f>IF(OR(T231="年末+季度",T231="季度+动态"),N231*$E$5/2,IF(T231="季度",(J231+K231)/2,IF(T231="动态",N231*$E$5*IF(J231+K231=0,0.5,J231/(J231+K231)),J231)))</x:f>
        <x:v>0.11209155110831207</x:v>
      </x:c>
      <x:c r="V231" s="115" t="n">
        <x:f>IF(OR(T231="年末+季度",T231="季度+动态"),N231*$E$5/2,IF(T231="季度",(J231+K231)/2,IF(T231="动态",N231*$E$5*IF(J231+K231=0,0.5,K231/(J231+K231)),K231)))</x:f>
        <x:v>0.11090670611090837</x:v>
      </x:c>
      <x:c r="W231" s="115" t="n">
        <x:f>IF(OR(T231="年末+季度",T231="季度+动态",T231="动态"),N231*(1-$E$5)*IF(L231+M231=0,$B$7/($B$7+$B$8),L231/(L231+M231)),L231)</x:f>
        <x:v>0.8131316087782194</x:v>
      </x:c>
      <x:c r="X231" s="115" t="n">
        <x:f>IF(OR(T231="年末+季度",T231="季度+动态",T231="动态"),N231*(1-$E$5)*IF(L231+M231=0,$B$8/($B$7+$B$8),M231/(L231+M231)),M231)</x:f>
        <x:v>0.0631824931173305</x:v>
      </x:c>
      <x:c r="Y231" s="115" t="n">
        <x:f>POWER(1-$H$5,(A231-A230)/$H$8)</x:f>
        <x:v>0.9999862671029998</x:v>
      </x:c>
      <x:c r="Z231" s="115" t="n">
        <x:f>U231*Y231</x:f>
        <x:v>0.1120900117665861</x:v>
      </x:c>
      <x:c r="AA231" s="115" t="n">
        <x:f>V231*Y231</x:f>
        <x:v>0.11090518304053672</x:v>
      </x:c>
      <x:c r="AB231" s="115" t="n">
        <x:f>W231*Y231</x:f>
        <x:v>0.8131204421255884</x:v>
      </x:c>
      <x:c r="AC231" s="115" t="n">
        <x:f>X231*Y231</x:f>
        <x:v>0.0631816254386603</x:v>
      </x:c>
      <x:c r="AD231" s="115" t="n">
        <x:f>SUM(Z231:AC231)</x:f>
        <x:v>1.0992972623713715</x:v>
      </x:c>
      <x:c r="AE231" s="115" t="n">
        <x:f>MAX(AE230,AD231)</x:f>
        <x:v>1.1050781187031036</x:v>
      </x:c>
      <x:c r="AF231" s="114" t="n">
        <x:f>AD231/AE231-1</x:f>
        <x:v>-0.005231174370293745</x:v>
      </x:c>
      <x:c r="AG231" s="114" t="n">
        <x:f>AD231/AD230-1</x:f>
        <x:v>0.001059781362896084</x:v>
      </x:c>
      <x:c r="AH231" s="111" t="n">
        <x:f>IF(OR(T231="年末+季度",T231="季度+动态",T231="季度",T231="动态"),A231,AH230)</x:f>
        <x:v>44104</x:v>
      </x:c>
      <x:c r="AI231" s="117" t="n">
        <x:f>YEAR(A231)</x:f>
        <x:v>2020</x:v>
      </x:c>
      <x:c r="AJ231" s="117" t="n">
        <x:f>MONTH(A231)</x:f>
        <x:v>10</x:v>
      </x:c>
      <x:c r="AK231" s="50" t="n">
        <x:f>IF(MONTH(A231)&lt;&gt;MONTH(A232),1,0)</x:f>
        <x:v>0</x:v>
      </x:c>
      <x:c r="AL231" s="115" t="n">
        <x:f>IF(AK230,AD230,AL230)</x:f>
        <x:v>1.0840250348263745</x:v>
      </x:c>
      <x:c r="AM231" s="116" t="str">
        <x:f>IF(AK231,AD231/AL231-1,"")</x:f>
      </x:c>
      <x:c r="AN231" s="115" t="n">
        <x:f>IF(AI231&lt;&gt;AI230,AD231,MAX(AN230,AD231))</x:f>
        <x:v>1.1050781187031036</x:v>
      </x:c>
      <x:c r="AO231" s="116" t="n">
        <x:f>AD231/AN231-1</x:f>
        <x:v>-0.005231174370293745</x:v>
      </x:c>
      <x:c r="AP231" s="112" t="n">
        <x:f>IFERROR(SUM(Z231:AC231)/AD231,0)</x:f>
        <x:v>1</x:v>
      </x:c>
      <x:c r="AQ231" s="50" t="b">
        <x:f>AND(B231&gt;0,C231&gt;0,D231&gt;0,E231&gt;0)</x:f>
        <x:v>1</x:v>
      </x:c>
    </x:row>
    <x:row r="232">
      <x:c r="A232" s="111" t="n">
        <x:f>'净值底稿'!A190</x:f>
        <x:v>44118</x:v>
      </x:c>
      <x:c r="B232" s="113" t="n">
        <x:f>'净值底稿'!F190</x:f>
        <x:v>1.4990585374245</x:v>
      </x:c>
      <x:c r="C232" s="113" t="n">
        <x:f>'净值底稿'!O190</x:f>
        <x:v>1.3262769152393163</x:v>
      </x:c>
      <x:c r="D232" s="113" t="n">
        <x:f>'净值底稿'!P190</x:f>
        <x:v>1.426</x:v>
      </x:c>
      <x:c r="E232" s="113" t="n">
        <x:f>'净值底稿'!Q190</x:f>
        <x:v>1.4682</x:v>
      </x:c>
      <x:c r="F232" s="114" t="n">
        <x:f>IFERROR(B232/B231-1,0)</x:f>
        <x:v>-0.010090804158177757</x:v>
      </x:c>
      <x:c r="G232" s="114" t="n">
        <x:f>IFERROR(C232/C231-1,0)</x:f>
        <x:v>-0.005010464640243906</x:v>
      </x:c>
      <x:c r="H232" s="114" t="n">
        <x:f>IFERROR(D232/D231-1,0)</x:f>
        <x:v>0.0002805836139168072</x:v>
      </x:c>
      <x:c r="I232" s="114" t="n">
        <x:f>IFERROR(E232/E231-1,0)</x:f>
        <x:v>-0.009712666936463</x:v>
      </x:c>
      <x:c r="J232" s="115" t="n">
        <x:f>Z231*(1+F232)</x:f>
        <x:v>0.11095893340976164</x:v>
      </x:c>
      <x:c r="K232" s="115" t="n">
        <x:f>AA231*(1+G232)</x:f>
        <x:v>0.11034949654249233</x:v>
      </x:c>
      <x:c r="L232" s="115" t="n">
        <x:f>AB231*(1+H232)</x:f>
        <x:v>0.8133485903977896</x:v>
      </x:c>
      <x:c r="M232" s="115" t="n">
        <x:f>AC231*(1+I232)</x:f>
        <x:v>0.06256796335427023</x:v>
      </x:c>
      <x:c r="N232" s="115" t="n">
        <x:f>SUM(J232:M232)</x:f>
        <x:v>1.0972249837043138</x:v>
      </x:c>
      <x:c r="O232" s="116" t="n">
        <x:f>IFERROR((J232+K232)/N232,0)</x:f>
        <x:v>0.201698314601897</x:v>
      </x:c>
      <x:c r="P232" s="50" t="b">
        <x:f>AND(MONTH(A232)=12,OR(A233="",YEAR(A232)&lt;&gt;YEAR(A233)))</x:f>
        <x:v>0</x:v>
      </x:c>
      <x:c r="Q232" s="50" t="b">
        <x:f>AND(MOD(MONTH(A232),3)=0,OR(A233="",MONTH(A232)&lt;&gt;MONTH(A233)))</x:f>
        <x:v>0</x:v>
      </x:c>
      <x:c r="R232" s="50" t="b">
        <x:f>OR(O232&gt;$E$7,O232&lt;$E$6)</x:f>
        <x:v>0</x:v>
      </x:c>
      <x:c r="S232" s="50" t="b">
        <x:f>AND(OR(P232,Q232,R232),A232-AH231&gt;$E$8)</x:f>
        <x:v>0</x:v>
      </x:c>
      <x:c r="T232" s="50" t="str">
        <x:f>IF(NOT(OR(P232,Q232,R232)),"不调",IF(NOT(S232),"间隔规则跳过",IF(P232,"年末+季度",IF(AND(Q232,R232),"季度+动态",IF(Q232,"季度","动态")))))</x:f>
        <x:v>不调</x:v>
      </x:c>
      <x:c r="U232" s="115" t="n">
        <x:f>IF(OR(T232="年末+季度",T232="季度+动态"),N232*$E$5/2,IF(T232="季度",(J232+K232)/2,IF(T232="动态",N232*$E$5*IF(J232+K232=0,0.5,J232/(J232+K232)),J232)))</x:f>
        <x:v>0.11095893340976164</x:v>
      </x:c>
      <x:c r="V232" s="115" t="n">
        <x:f>IF(OR(T232="年末+季度",T232="季度+动态"),N232*$E$5/2,IF(T232="季度",(J232+K232)/2,IF(T232="动态",N232*$E$5*IF(J232+K232=0,0.5,K232/(J232+K232)),K232)))</x:f>
        <x:v>0.11034949654249233</x:v>
      </x:c>
      <x:c r="W232" s="115" t="n">
        <x:f>IF(OR(T232="年末+季度",T232="季度+动态",T232="动态"),N232*(1-$E$5)*IF(L232+M232=0,$B$7/($B$7+$B$8),L232/(L232+M232)),L232)</x:f>
        <x:v>0.8133485903977896</x:v>
      </x:c>
      <x:c r="X232" s="115" t="n">
        <x:f>IF(OR(T232="年末+季度",T232="季度+动态",T232="动态"),N232*(1-$E$5)*IF(L232+M232=0,$B$8/($B$7+$B$8),M232/(L232+M232)),M232)</x:f>
        <x:v>0.06256796335427023</x:v>
      </x:c>
      <x:c r="Y232" s="115" t="n">
        <x:f>POWER(1-$H$5,(A232-A231)/$H$8)</x:f>
        <x:v>0.9999862671029998</x:v>
      </x:c>
      <x:c r="Z232" s="115" t="n">
        <x:f>U232*Y232</x:f>
        <x:v>0.11095740962215786</x:v>
      </x:c>
      <x:c r="AA232" s="115" t="n">
        <x:f>V232*Y232</x:f>
        <x:v>0.11034798112422228</x:v>
      </x:c>
      <x:c r="AB232" s="115" t="n">
        <x:f>W232*Y232</x:f>
        <x:v>0.8133374207653724</x:v>
      </x:c>
      <x:c r="AC232" s="115" t="n">
        <x:f>X232*Y232</x:f>
        <x:v>0.06256710411487397</x:v>
      </x:c>
      <x:c r="AD232" s="115" t="n">
        <x:f>SUM(Z232:AC232)</x:f>
        <x:v>1.0972099156266264</x:v>
      </x:c>
      <x:c r="AE232" s="115" t="n">
        <x:f>MAX(AE231,AD232)</x:f>
        <x:v>1.1050781187031036</x:v>
      </x:c>
      <x:c r="AF232" s="114" t="n">
        <x:f>AD232/AE232-1</x:f>
        <x:v>-0.007120042414477612</x:v>
      </x:c>
      <x:c r="AG232" s="114" t="n">
        <x:f>AD232/AD231-1</x:f>
        <x:v>-0.0018988010033267333</x:v>
      </x:c>
      <x:c r="AH232" s="111" t="n">
        <x:f>IF(OR(T232="年末+季度",T232="季度+动态",T232="季度",T232="动态"),A232,AH231)</x:f>
        <x:v>44104</x:v>
      </x:c>
      <x:c r="AI232" s="117" t="n">
        <x:f>YEAR(A232)</x:f>
        <x:v>2020</x:v>
      </x:c>
      <x:c r="AJ232" s="117" t="n">
        <x:f>MONTH(A232)</x:f>
        <x:v>10</x:v>
      </x:c>
      <x:c r="AK232" s="50" t="n">
        <x:f>IF(MONTH(A232)&lt;&gt;MONTH(A233),1,0)</x:f>
        <x:v>0</x:v>
      </x:c>
      <x:c r="AL232" s="115" t="n">
        <x:f>IF(AK231,AD231,AL231)</x:f>
        <x:v>1.0840250348263745</x:v>
      </x:c>
      <x:c r="AM232" s="116" t="str">
        <x:f>IF(AK232,AD232/AL232-1,"")</x:f>
      </x:c>
      <x:c r="AN232" s="115" t="n">
        <x:f>IF(AI232&lt;&gt;AI231,AD232,MAX(AN231,AD232))</x:f>
        <x:v>1.1050781187031036</x:v>
      </x:c>
      <x:c r="AO232" s="116" t="n">
        <x:f>AD232/AN232-1</x:f>
        <x:v>-0.007120042414477612</x:v>
      </x:c>
      <x:c r="AP232" s="112" t="n">
        <x:f>IFERROR(SUM(Z232:AC232)/AD232,0)</x:f>
        <x:v>1</x:v>
      </x:c>
      <x:c r="AQ232" s="50" t="b">
        <x:f>AND(B232&gt;0,C232&gt;0,D232&gt;0,E232&gt;0)</x:f>
        <x:v>1</x:v>
      </x:c>
    </x:row>
    <x:row r="233">
      <x:c r="A233" s="111" t="n">
        <x:f>'净值底稿'!A191</x:f>
        <x:v>44119</x:v>
      </x:c>
      <x:c r="B233" s="113" t="n">
        <x:f>'净值底稿'!F191</x:f>
        <x:v>1.4862422191542974</x:v>
      </x:c>
      <x:c r="C233" s="113" t="n">
        <x:f>'净值底稿'!O191</x:f>
        <x:v>1.3181769532702186</x:v>
      </x:c>
      <x:c r="D233" s="113" t="n">
        <x:f>'净值底稿'!P191</x:f>
        <x:v>1.4262</x:v>
      </x:c>
      <x:c r="E233" s="113" t="n">
        <x:f>'净值底稿'!Q191</x:f>
        <x:v>1.4666</x:v>
      </x:c>
      <x:c r="F233" s="114" t="n">
        <x:f>IFERROR(B233/B232-1,0)</x:f>
        <x:v>-0.00854957825210878</x:v>
      </x:c>
      <x:c r="G233" s="114" t="n">
        <x:f>IFERROR(C233/C232-1,0)</x:f>
        <x:v>-0.006107293187438301</x:v>
      </x:c>
      <x:c r="H233" s="114" t="n">
        <x:f>IFERROR(D233/D232-1,0)</x:f>
        <x:v>0.00014025245441784406</x:v>
      </x:c>
      <x:c r="I233" s="114" t="n">
        <x:f>IFERROR(E233/E232-1,0)</x:f>
        <x:v>-0.0010897697861327327</x:v>
      </x:c>
      <x:c r="J233" s="115" t="n">
        <x:f>Z232*(1+F233)</x:f>
        <x:v>0.11000877056594194</x:v>
      </x:c>
      <x:c r="K233" s="115" t="n">
        <x:f>AA232*(1+G233)</x:f>
        <x:v>0.10967405365085475</x:v>
      </x:c>
      <x:c r="L233" s="115" t="n">
        <x:f>AB232*(1+H233)</x:f>
        <x:v>0.8134514933349046</x:v>
      </x:c>
      <x:c r="M233" s="115" t="n">
        <x:f>AC232*(1+I233)</x:f>
        <x:v>0.062498920375203756</x:v>
      </x:c>
      <x:c r="N233" s="115" t="n">
        <x:f>SUM(J233:M233)</x:f>
        <x:v>1.0956332379269051</x:v>
      </x:c>
      <x:c r="O233" s="116" t="n">
        <x:f>IFERROR((J233+K233)/N233,0)</x:f>
        <x:v>0.20050763030196858</x:v>
      </x:c>
      <x:c r="P233" s="50" t="b">
        <x:f>AND(MONTH(A233)=12,OR(A234="",YEAR(A233)&lt;&gt;YEAR(A234)))</x:f>
        <x:v>0</x:v>
      </x:c>
      <x:c r="Q233" s="50" t="b">
        <x:f>AND(MOD(MONTH(A233),3)=0,OR(A234="",MONTH(A233)&lt;&gt;MONTH(A234)))</x:f>
        <x:v>0</x:v>
      </x:c>
      <x:c r="R233" s="50" t="b">
        <x:f>OR(O233&gt;$E$7,O233&lt;$E$6)</x:f>
        <x:v>0</x:v>
      </x:c>
      <x:c r="S233" s="50" t="b">
        <x:f>AND(OR(P233,Q233,R233),A233-AH232&gt;$E$8)</x:f>
        <x:v>0</x:v>
      </x:c>
      <x:c r="T233" s="50" t="str">
        <x:f>IF(NOT(OR(P233,Q233,R233)),"不调",IF(NOT(S233),"间隔规则跳过",IF(P233,"年末+季度",IF(AND(Q233,R233),"季度+动态",IF(Q233,"季度","动态")))))</x:f>
        <x:v>不调</x:v>
      </x:c>
      <x:c r="U233" s="115" t="n">
        <x:f>IF(OR(T233="年末+季度",T233="季度+动态"),N233*$E$5/2,IF(T233="季度",(J233+K233)/2,IF(T233="动态",N233*$E$5*IF(J233+K233=0,0.5,J233/(J233+K233)),J233)))</x:f>
        <x:v>0.11000877056594194</x:v>
      </x:c>
      <x:c r="V233" s="115" t="n">
        <x:f>IF(OR(T233="年末+季度",T233="季度+动态"),N233*$E$5/2,IF(T233="季度",(J233+K233)/2,IF(T233="动态",N233*$E$5*IF(J233+K233=0,0.5,K233/(J233+K233)),K233)))</x:f>
        <x:v>0.10967405365085475</x:v>
      </x:c>
      <x:c r="W233" s="115" t="n">
        <x:f>IF(OR(T233="年末+季度",T233="季度+动态",T233="动态"),N233*(1-$E$5)*IF(L233+M233=0,$B$7/($B$7+$B$8),L233/(L233+M233)),L233)</x:f>
        <x:v>0.8134514933349046</x:v>
      </x:c>
      <x:c r="X233" s="115" t="n">
        <x:f>IF(OR(T233="年末+季度",T233="季度+动态",T233="动态"),N233*(1-$E$5)*IF(L233+M233=0,$B$8/($B$7+$B$8),M233/(L233+M233)),M233)</x:f>
        <x:v>0.062498920375203756</x:v>
      </x:c>
      <x:c r="Y233" s="115" t="n">
        <x:f>POWER(1-$H$5,(A233-A232)/$H$8)</x:f>
        <x:v>0.9999862671029998</x:v>
      </x:c>
      <x:c r="Z233" s="115" t="n">
        <x:f>U233*Y233</x:f>
        <x:v>0.11000725982682663</x:v>
      </x:c>
      <x:c r="AA233" s="115" t="n">
        <x:f>V233*Y233</x:f>
        <x:v>0.10967254750837237</x:v>
      </x:c>
      <x:c r="AB233" s="115" t="n">
        <x:f>W233*Y233</x:f>
        <x:v>0.8134403222893319</x:v>
      </x:c>
      <x:c r="AC233" s="115" t="n">
        <x:f>X233*Y233</x:f>
        <x:v>0.06249806208396762</x:v>
      </x:c>
      <x:c r="AD233" s="115" t="n">
        <x:f>SUM(Z233:AC233)</x:f>
        <x:v>1.0956181917084986</x:v>
      </x:c>
      <x:c r="AE233" s="115" t="n">
        <x:f>MAX(AE232,AD233)</x:f>
        <x:v>1.1050781187031036</x:v>
      </x:c>
      <x:c r="AF233" s="114" t="n">
        <x:f>AD233/AE233-1</x:f>
        <x:v>-0.008560414720460652</x:v>
      </x:c>
      <x:c r="AG233" s="114" t="n">
        <x:f>AD233/AD232-1</x:f>
        <x:v>-0.0014507013612055086</x:v>
      </x:c>
      <x:c r="AH233" s="111" t="n">
        <x:f>IF(OR(T233="年末+季度",T233="季度+动态",T233="季度",T233="动态"),A233,AH232)</x:f>
        <x:v>44104</x:v>
      </x:c>
      <x:c r="AI233" s="117" t="n">
        <x:f>YEAR(A233)</x:f>
        <x:v>2020</x:v>
      </x:c>
      <x:c r="AJ233" s="117" t="n">
        <x:f>MONTH(A233)</x:f>
        <x:v>10</x:v>
      </x:c>
      <x:c r="AK233" s="50" t="n">
        <x:f>IF(MONTH(A233)&lt;&gt;MONTH(A234),1,0)</x:f>
        <x:v>0</x:v>
      </x:c>
      <x:c r="AL233" s="115" t="n">
        <x:f>IF(AK232,AD232,AL232)</x:f>
        <x:v>1.0840250348263745</x:v>
      </x:c>
      <x:c r="AM233" s="116" t="str">
        <x:f>IF(AK233,AD233/AL233-1,"")</x:f>
      </x:c>
      <x:c r="AN233" s="115" t="n">
        <x:f>IF(AI233&lt;&gt;AI232,AD233,MAX(AN232,AD233))</x:f>
        <x:v>1.1050781187031036</x:v>
      </x:c>
      <x:c r="AO233" s="116" t="n">
        <x:f>AD233/AN233-1</x:f>
        <x:v>-0.008560414720460652</x:v>
      </x:c>
      <x:c r="AP233" s="112" t="n">
        <x:f>IFERROR(SUM(Z233:AC233)/AD233,0)</x:f>
        <x:v>1</x:v>
      </x:c>
      <x:c r="AQ233" s="50" t="b">
        <x:f>AND(B233&gt;0,C233&gt;0,D233&gt;0,E233&gt;0)</x:f>
        <x:v>1</x:v>
      </x:c>
    </x:row>
    <x:row r="234">
      <x:c r="A234" s="111" t="n">
        <x:f>'净值底稿'!A192</x:f>
        <x:v>44120</x:v>
      </x:c>
      <x:c r="B234" s="113" t="n">
        <x:f>'净值底稿'!F192</x:f>
        <x:v>1.470508702120455</x:v>
      </x:c>
      <x:c r="C234" s="113" t="n">
        <x:f>'净值底稿'!O192</x:f>
        <x:v>1.3168629514835786</x:v>
      </x:c>
      <x:c r="D234" s="113" t="n">
        <x:f>'净值底稿'!P192</x:f>
        <x:v>1.4267</x:v>
      </x:c>
      <x:c r="E234" s="113" t="n">
        <x:f>'净值底稿'!Q192</x:f>
        <x:v>1.4724</x:v>
      </x:c>
      <x:c r="F234" s="114" t="n">
        <x:f>IFERROR(B234/B233-1,0)</x:f>
        <x:v>-0.010586105569518223</x:v>
      </x:c>
      <x:c r="G234" s="114" t="n">
        <x:f>IFERROR(C234/C233-1,0)</x:f>
        <x:v>-0.0009968326205219702</x:v>
      </x:c>
      <x:c r="H234" s="114" t="n">
        <x:f>IFERROR(D234/D233-1,0)</x:f>
        <x:v>0.0003505819660638565</x:v>
      </x:c>
      <x:c r="I234" s="114" t="n">
        <x:f>IFERROR(E234/E233-1,0)</x:f>
        <x:v>0.003954725214782462</x:v>
      </x:c>
      <x:c r="J234" s="115" t="n">
        <x:f>Z233*(1+F234)</x:f>
        <x:v>0.10884271136088643</x:v>
      </x:c>
      <x:c r="K234" s="115" t="n">
        <x:f>AA233*(1+G234)</x:f>
        <x:v>0.10956322233544027</x:v>
      </x:c>
      <x:c r="L234" s="115" t="n">
        <x:f>AB233*(1+H234)</x:f>
        <x:v>0.8137254997967958</x:v>
      </x:c>
      <x:c r="M234" s="115" t="n">
        <x:f>AC233*(1+I234)</x:f>
        <x:v>0.06274522474596612</x:v>
      </x:c>
      <x:c r="N234" s="115" t="n">
        <x:f>SUM(J234:M234)</x:f>
        <x:v>1.0948766582390885</x:v>
      </x:c>
      <x:c r="O234" s="116" t="n">
        <x:f>IFERROR((J234+K234)/N234,0)</x:f>
        <x:v>0.19947994329114044</x:v>
      </x:c>
      <x:c r="P234" s="50" t="b">
        <x:f>AND(MONTH(A234)=12,OR(A235="",YEAR(A234)&lt;&gt;YEAR(A235)))</x:f>
        <x:v>0</x:v>
      </x:c>
      <x:c r="Q234" s="50" t="b">
        <x:f>AND(MOD(MONTH(A234),3)=0,OR(A235="",MONTH(A234)&lt;&gt;MONTH(A235)))</x:f>
        <x:v>0</x:v>
      </x:c>
      <x:c r="R234" s="50" t="b">
        <x:f>OR(O234&gt;$E$7,O234&lt;$E$6)</x:f>
        <x:v>0</x:v>
      </x:c>
      <x:c r="S234" s="50" t="b">
        <x:f>AND(OR(P234,Q234,R234),A234-AH233&gt;$E$8)</x:f>
        <x:v>0</x:v>
      </x:c>
      <x:c r="T234" s="50" t="str">
        <x:f>IF(NOT(OR(P234,Q234,R234)),"不调",IF(NOT(S234),"间隔规则跳过",IF(P234,"年末+季度",IF(AND(Q234,R234),"季度+动态",IF(Q234,"季度","动态")))))</x:f>
        <x:v>不调</x:v>
      </x:c>
      <x:c r="U234" s="115" t="n">
        <x:f>IF(OR(T234="年末+季度",T234="季度+动态"),N234*$E$5/2,IF(T234="季度",(J234+K234)/2,IF(T234="动态",N234*$E$5*IF(J234+K234=0,0.5,J234/(J234+K234)),J234)))</x:f>
        <x:v>0.10884271136088643</x:v>
      </x:c>
      <x:c r="V234" s="115" t="n">
        <x:f>IF(OR(T234="年末+季度",T234="季度+动态"),N234*$E$5/2,IF(T234="季度",(J234+K234)/2,IF(T234="动态",N234*$E$5*IF(J234+K234=0,0.5,K234/(J234+K234)),K234)))</x:f>
        <x:v>0.10956322233544027</x:v>
      </x:c>
      <x:c r="W234" s="115" t="n">
        <x:f>IF(OR(T234="年末+季度",T234="季度+动态",T234="动态"),N234*(1-$E$5)*IF(L234+M234=0,$B$7/($B$7+$B$8),L234/(L234+M234)),L234)</x:f>
        <x:v>0.8137254997967958</x:v>
      </x:c>
      <x:c r="X234" s="115" t="n">
        <x:f>IF(OR(T234="年末+季度",T234="季度+动态",T234="动态"),N234*(1-$E$5)*IF(L234+M234=0,$B$8/($B$7+$B$8),M234/(L234+M234)),M234)</x:f>
        <x:v>0.06274522474596612</x:v>
      </x:c>
      <x:c r="Y234" s="115" t="n">
        <x:f>POWER(1-$H$5,(A234-A233)/$H$8)</x:f>
        <x:v>0.9999862671029998</x:v>
      </x:c>
      <x:c r="Z234" s="115" t="n">
        <x:f>U234*Y234</x:f>
        <x:v>0.10884121663514208</x:v>
      </x:c>
      <x:c r="AA234" s="115" t="n">
        <x:f>V234*Y234</x:f>
        <x:v>0.10956171771499293</x:v>
      </x:c>
      <x:c r="AB234" s="115" t="n">
        <x:f>W234*Y234</x:f>
        <x:v>0.8137143249883205</x:v>
      </x:c>
      <x:c r="AC234" s="115" t="n">
        <x:f>X234*Y234</x:f>
        <x:v>0.06274436307225743</x:v>
      </x:c>
      <x:c r="AD234" s="115" t="n">
        <x:f>SUM(Z234:AC234)</x:f>
        <x:v>1.094861622410713</x:v>
      </x:c>
      <x:c r="AE234" s="115" t="n">
        <x:f>MAX(AE233,AD234)</x:f>
        <x:v>1.1050781187031036</x:v>
      </x:c>
      <x:c r="AF234" s="114" t="n">
        <x:f>AD234/AE234-1</x:f>
        <x:v>-0.0092450444176565</x:v>
      </x:c>
      <x:c r="AG234" s="114" t="n">
        <x:f>AD234/AD233-1</x:f>
        <x:v>-0.0006905410146629265</x:v>
      </x:c>
      <x:c r="AH234" s="111" t="n">
        <x:f>IF(OR(T234="年末+季度",T234="季度+动态",T234="季度",T234="动态"),A234,AH233)</x:f>
        <x:v>44104</x:v>
      </x:c>
      <x:c r="AI234" s="117" t="n">
        <x:f>YEAR(A234)</x:f>
        <x:v>2020</x:v>
      </x:c>
      <x:c r="AJ234" s="117" t="n">
        <x:f>MONTH(A234)</x:f>
        <x:v>10</x:v>
      </x:c>
      <x:c r="AK234" s="50" t="n">
        <x:f>IF(MONTH(A234)&lt;&gt;MONTH(A235),1,0)</x:f>
        <x:v>0</x:v>
      </x:c>
      <x:c r="AL234" s="115" t="n">
        <x:f>IF(AK233,AD233,AL233)</x:f>
        <x:v>1.0840250348263745</x:v>
      </x:c>
      <x:c r="AM234" s="116" t="str">
        <x:f>IF(AK234,AD234/AL234-1,"")</x:f>
      </x:c>
      <x:c r="AN234" s="115" t="n">
        <x:f>IF(AI234&lt;&gt;AI233,AD234,MAX(AN233,AD234))</x:f>
        <x:v>1.1050781187031036</x:v>
      </x:c>
      <x:c r="AO234" s="116" t="n">
        <x:f>AD234/AN234-1</x:f>
        <x:v>-0.0092450444176565</x:v>
      </x:c>
      <x:c r="AP234" s="112" t="n">
        <x:f>IFERROR(SUM(Z234:AC234)/AD234,0)</x:f>
        <x:v>1</x:v>
      </x:c>
      <x:c r="AQ234" s="50" t="b">
        <x:f>AND(B234&gt;0,C234&gt;0,D234&gt;0,E234&gt;0)</x:f>
        <x:v>1</x:v>
      </x:c>
    </x:row>
    <x:row r="235">
      <x:c r="A235" s="111" t="n">
        <x:f>'净值底稿'!A193</x:f>
        <x:v>44123</x:v>
      </x:c>
      <x:c r="B235" s="113" t="n">
        <x:f>'净值底稿'!F193</x:f>
        <x:v>1.4580834066067574</x:v>
      </x:c>
      <x:c r="C235" s="113" t="n">
        <x:f>'净值底稿'!O193</x:f>
        <x:v>1.3061901139357261</x:v>
      </x:c>
      <x:c r="D235" s="113" t="n">
        <x:f>'净值底稿'!P193</x:f>
        <x:v>1.4275</x:v>
      </x:c>
      <x:c r="E235" s="113" t="n">
        <x:f>'净值底稿'!Q193</x:f>
        <x:v>1.4736</x:v>
      </x:c>
      <x:c r="F235" s="114" t="n">
        <x:f>IFERROR(B235/B234-1,0)</x:f>
        <x:v>-0.00844965792843011</x:v>
      </x:c>
      <x:c r="G235" s="114" t="n">
        <x:f>IFERROR(C235/C234-1,0)</x:f>
        <x:v>-0.008104744336400738</x:v>
      </x:c>
      <x:c r="H235" s="114" t="n">
        <x:f>IFERROR(D235/D234-1,0)</x:f>
        <x:v>0.0005607345622764548</x:v>
      </x:c>
      <x:c r="I235" s="114" t="n">
        <x:f>IFERROR(E235/E234-1,0)</x:f>
        <x:v>0.0008149959250205452</x:v>
      </x:c>
      <x:c r="J235" s="115" t="n">
        <x:f>Z234*(1+F235)</x:f>
        <x:v>0.10792154558606097</x:v>
      </x:c>
      <x:c r="K235" s="115" t="n">
        <x:f>AA234*(1+G235)</x:f>
        <x:v>0.108673748003856</x:v>
      </x:c>
      <x:c r="L235" s="115" t="n">
        <x:f>AB234*(1+H235)</x:f>
        <x:v>0.814170602734161</x:v>
      </x:c>
      <x:c r="M235" s="115" t="n">
        <x:f>AC234*(1+I235)</x:f>
        <x:v>0.06279549947247934</x:v>
      </x:c>
      <x:c r="N235" s="115" t="n">
        <x:f>SUM(J235:M235)</x:f>
        <x:v>1.0935613957965573</x:v>
      </x:c>
      <x:c r="O235" s="116" t="n">
        <x:f>IFERROR((J235+K235)/N235,0)</x:f>
        <x:v>0.19806413651987737</x:v>
      </x:c>
      <x:c r="P235" s="50" t="b">
        <x:f>AND(MONTH(A235)=12,OR(A236="",YEAR(A235)&lt;&gt;YEAR(A236)))</x:f>
        <x:v>0</x:v>
      </x:c>
      <x:c r="Q235" s="50" t="b">
        <x:f>AND(MOD(MONTH(A235),3)=0,OR(A236="",MONTH(A235)&lt;&gt;MONTH(A236)))</x:f>
        <x:v>0</x:v>
      </x:c>
      <x:c r="R235" s="50" t="b">
        <x:f>OR(O235&gt;$E$7,O235&lt;$E$6)</x:f>
        <x:v>0</x:v>
      </x:c>
      <x:c r="S235" s="50" t="b">
        <x:f>AND(OR(P235,Q235,R235),A235-AH234&gt;$E$8)</x:f>
        <x:v>0</x:v>
      </x:c>
      <x:c r="T235" s="50" t="str">
        <x:f>IF(NOT(OR(P235,Q235,R235)),"不调",IF(NOT(S235),"间隔规则跳过",IF(P235,"年末+季度",IF(AND(Q235,R235),"季度+动态",IF(Q235,"季度","动态")))))</x:f>
        <x:v>不调</x:v>
      </x:c>
      <x:c r="U235" s="115" t="n">
        <x:f>IF(OR(T235="年末+季度",T235="季度+动态"),N235*$E$5/2,IF(T235="季度",(J235+K235)/2,IF(T235="动态",N235*$E$5*IF(J235+K235=0,0.5,J235/(J235+K235)),J235)))</x:f>
        <x:v>0.10792154558606097</x:v>
      </x:c>
      <x:c r="V235" s="115" t="n">
        <x:f>IF(OR(T235="年末+季度",T235="季度+动态"),N235*$E$5/2,IF(T235="季度",(J235+K235)/2,IF(T235="动态",N235*$E$5*IF(J235+K235=0,0.5,K235/(J235+K235)),K235)))</x:f>
        <x:v>0.108673748003856</x:v>
      </x:c>
      <x:c r="W235" s="115" t="n">
        <x:f>IF(OR(T235="年末+季度",T235="季度+动态",T235="动态"),N235*(1-$E$5)*IF(L235+M235=0,$B$7/($B$7+$B$8),L235/(L235+M235)),L235)</x:f>
        <x:v>0.814170602734161</x:v>
      </x:c>
      <x:c r="X235" s="115" t="n">
        <x:f>IF(OR(T235="年末+季度",T235="季度+动态",T235="动态"),N235*(1-$E$5)*IF(L235+M235=0,$B$8/($B$7+$B$8),M235/(L235+M235)),M235)</x:f>
        <x:v>0.06279549947247934</x:v>
      </x:c>
      <x:c r="Y235" s="115" t="n">
        <x:f>POWER(1-$H$5,(A235-A234)/$H$8)</x:f>
        <x:v>0.9999588018747739</x:v>
      </x:c>
      <x:c r="Z235" s="115" t="n">
        <x:f>U235*Y235</x:f>
        <x:v>0.10791709942071133</x:v>
      </x:c>
      <x:c r="AA235" s="115" t="n">
        <x:f>V235*Y235</x:f>
        <x:v>0.10866927084917695</x:v>
      </x:c>
      <x:c r="AB235" s="115" t="n">
        <x:f>W235*Y235</x:f>
        <x:v>0.8141370604317142</x:v>
      </x:c>
      <x:c r="AC235" s="115" t="n">
        <x:f>X235*Y235</x:f>
        <x:v>0.06279291241562844</x:v>
      </x:c>
      <x:c r="AD235" s="115" t="n">
        <x:f>SUM(Z235:AC235)</x:f>
        <x:v>1.0935163431172308</x:v>
      </x:c>
      <x:c r="AE235" s="115" t="n">
        <x:f>MAX(AE234,AD235)</x:f>
        <x:v>1.1050781187031036</x:v>
      </x:c>
      <x:c r="AF235" s="114" t="n">
        <x:f>AD235/AE235-1</x:f>
        <x:v>-0.010462405679918296</x:v>
      </x:c>
      <x:c r="AG235" s="114" t="n">
        <x:f>AD235/AD234-1</x:f>
        <x:v>-0.0012287208410138861</x:v>
      </x:c>
      <x:c r="AH235" s="111" t="n">
        <x:f>IF(OR(T235="年末+季度",T235="季度+动态",T235="季度",T235="动态"),A235,AH234)</x:f>
        <x:v>44104</x:v>
      </x:c>
      <x:c r="AI235" s="117" t="n">
        <x:f>YEAR(A235)</x:f>
        <x:v>2020</x:v>
      </x:c>
      <x:c r="AJ235" s="117" t="n">
        <x:f>MONTH(A235)</x:f>
        <x:v>10</x:v>
      </x:c>
      <x:c r="AK235" s="50" t="n">
        <x:f>IF(MONTH(A235)&lt;&gt;MONTH(A236),1,0)</x:f>
        <x:v>0</x:v>
      </x:c>
      <x:c r="AL235" s="115" t="n">
        <x:f>IF(AK234,AD234,AL234)</x:f>
        <x:v>1.0840250348263745</x:v>
      </x:c>
      <x:c r="AM235" s="116" t="str">
        <x:f>IF(AK235,AD235/AL235-1,"")</x:f>
      </x:c>
      <x:c r="AN235" s="115" t="n">
        <x:f>IF(AI235&lt;&gt;AI234,AD235,MAX(AN234,AD235))</x:f>
        <x:v>1.1050781187031036</x:v>
      </x:c>
      <x:c r="AO235" s="116" t="n">
        <x:f>AD235/AN235-1</x:f>
        <x:v>-0.010462405679918296</x:v>
      </x:c>
      <x:c r="AP235" s="112" t="n">
        <x:f>IFERROR(SUM(Z235:AC235)/AD235,0)</x:f>
        <x:v>1</x:v>
      </x:c>
      <x:c r="AQ235" s="50" t="b">
        <x:f>AND(B235&gt;0,C235&gt;0,D235&gt;0,E235&gt;0)</x:f>
        <x:v>1</x:v>
      </x:c>
    </x:row>
    <x:row r="236">
      <x:c r="A236" s="111" t="n">
        <x:f>'净值底稿'!A194</x:f>
        <x:v>44124</x:v>
      </x:c>
      <x:c r="B236" s="113" t="n">
        <x:f>'净值底稿'!F194</x:f>
        <x:v>1.4760722971187625</x:v>
      </x:c>
      <x:c r="C236" s="113" t="n">
        <x:f>'净值底稿'!O194</x:f>
        <x:v>1.3176102949456188</x:v>
      </x:c>
      <x:c r="D236" s="113" t="n">
        <x:f>'净值底稿'!P194</x:f>
        <x:v>1.4283</x:v>
      </x:c>
      <x:c r="E236" s="113" t="n">
        <x:f>'净值底稿'!Q194</x:f>
        <x:v>1.4624</x:v>
      </x:c>
      <x:c r="F236" s="114" t="n">
        <x:f>IFERROR(B236/B235-1,0)</x:f>
        <x:v>0.012337353563242948</x:v>
      </x:c>
      <x:c r="G236" s="114" t="n">
        <x:f>IFERROR(C236/C235-1,0)</x:f>
        <x:v>0.00874312313961867</x:v>
      </x:c>
      <x:c r="H236" s="114" t="n">
        <x:f>IFERROR(D236/D235-1,0)</x:f>
        <x:v>0.0005604203152362874</x:v>
      </x:c>
      <x:c r="I236" s="114" t="n">
        <x:f>IFERROR(E236/E235-1,0)</x:f>
        <x:v>-0.007600434310532145</x:v>
      </x:c>
      <x:c r="J236" s="115" t="n">
        <x:f>Z235*(1+F236)</x:f>
        <x:v>0.10924851083178429</x:v>
      </x:c>
      <x:c r="K236" s="115" t="n">
        <x:f>AA235*(1+G236)</x:f>
        <x:v>0.10961937966570387</x:v>
      </x:c>
      <x:c r="L236" s="115" t="n">
        <x:f>AB235*(1+H236)</x:f>
        <x:v>0.8145933193797669</x:v>
      </x:c>
      <x:c r="M236" s="115" t="n">
        <x:f>AC235*(1+I236)</x:f>
        <x:v>0.06231565900964646</x:v>
      </x:c>
      <x:c r="N236" s="115" t="n">
        <x:f>SUM(J236:M236)</x:f>
        <x:v>1.0957768688869016</x:v>
      </x:c>
      <x:c r="O236" s="116" t="n">
        <x:f>IFERROR((J236+K236)/N236,0)</x:f>
        <x:v>0.1997376443251771</x:v>
      </x:c>
      <x:c r="P236" s="50" t="b">
        <x:f>AND(MONTH(A236)=12,OR(A237="",YEAR(A236)&lt;&gt;YEAR(A237)))</x:f>
        <x:v>0</x:v>
      </x:c>
      <x:c r="Q236" s="50" t="b">
        <x:f>AND(MOD(MONTH(A236),3)=0,OR(A237="",MONTH(A236)&lt;&gt;MONTH(A237)))</x:f>
        <x:v>0</x:v>
      </x:c>
      <x:c r="R236" s="50" t="b">
        <x:f>OR(O236&gt;$E$7,O236&lt;$E$6)</x:f>
        <x:v>0</x:v>
      </x:c>
      <x:c r="S236" s="50" t="b">
        <x:f>AND(OR(P236,Q236,R236),A236-AH235&gt;$E$8)</x:f>
        <x:v>0</x:v>
      </x:c>
      <x:c r="T236" s="50" t="str">
        <x:f>IF(NOT(OR(P236,Q236,R236)),"不调",IF(NOT(S236),"间隔规则跳过",IF(P236,"年末+季度",IF(AND(Q236,R236),"季度+动态",IF(Q236,"季度","动态")))))</x:f>
        <x:v>不调</x:v>
      </x:c>
      <x:c r="U236" s="115" t="n">
        <x:f>IF(OR(T236="年末+季度",T236="季度+动态"),N236*$E$5/2,IF(T236="季度",(J236+K236)/2,IF(T236="动态",N236*$E$5*IF(J236+K236=0,0.5,J236/(J236+K236)),J236)))</x:f>
        <x:v>0.10924851083178429</x:v>
      </x:c>
      <x:c r="V236" s="115" t="n">
        <x:f>IF(OR(T236="年末+季度",T236="季度+动态"),N236*$E$5/2,IF(T236="季度",(J236+K236)/2,IF(T236="动态",N236*$E$5*IF(J236+K236=0,0.5,K236/(J236+K236)),K236)))</x:f>
        <x:v>0.10961937966570387</x:v>
      </x:c>
      <x:c r="W236" s="115" t="n">
        <x:f>IF(OR(T236="年末+季度",T236="季度+动态",T236="动态"),N236*(1-$E$5)*IF(L236+M236=0,$B$7/($B$7+$B$8),L236/(L236+M236)),L236)</x:f>
        <x:v>0.8145933193797669</x:v>
      </x:c>
      <x:c r="X236" s="115" t="n">
        <x:f>IF(OR(T236="年末+季度",T236="季度+动态",T236="动态"),N236*(1-$E$5)*IF(L236+M236=0,$B$8/($B$7+$B$8),M236/(L236+M236)),M236)</x:f>
        <x:v>0.06231565900964646</x:v>
      </x:c>
      <x:c r="Y236" s="115" t="n">
        <x:f>POWER(1-$H$5,(A236-A235)/$H$8)</x:f>
        <x:v>0.9999862671029998</x:v>
      </x:c>
      <x:c r="Z236" s="115" t="n">
        <x:f>U236*Y236</x:f>
        <x:v>0.1092470105332376</x:v>
      </x:c>
      <x:c r="AA236" s="115" t="n">
        <x:f>V236*Y236</x:f>
        <x:v>0.10961787427405369</x:v>
      </x:c>
      <x:c r="AB236" s="115" t="n">
        <x:f>W236*Y236</x:f>
        <x:v>0.8145821326536148</x:v>
      </x:c>
      <x:c r="AC236" s="115" t="n">
        <x:f>X236*Y236</x:f>
        <x:v>0.06231480323511978</x:v>
      </x:c>
      <x:c r="AD236" s="115" t="n">
        <x:f>SUM(Z236:AC236)</x:f>
        <x:v>1.0957618206960258</x:v>
      </x:c>
      <x:c r="AE236" s="115" t="n">
        <x:f>MAX(AE235,AD236)</x:f>
        <x:v>1.1050781187031036</x:v>
      </x:c>
      <x:c r="AF236" s="114" t="n">
        <x:f>AD236/AE236-1</x:f>
        <x:v>-0.008430442924714843</x:v>
      </x:c>
      <x:c r="AG236" s="114" t="n">
        <x:f>AD236/AD235-1</x:f>
        <x:v>0.0020534467481243546</x:v>
      </x:c>
      <x:c r="AH236" s="111" t="n">
        <x:f>IF(OR(T236="年末+季度",T236="季度+动态",T236="季度",T236="动态"),A236,AH235)</x:f>
        <x:v>44104</x:v>
      </x:c>
      <x:c r="AI236" s="117" t="n">
        <x:f>YEAR(A236)</x:f>
        <x:v>2020</x:v>
      </x:c>
      <x:c r="AJ236" s="117" t="n">
        <x:f>MONTH(A236)</x:f>
        <x:v>10</x:v>
      </x:c>
      <x:c r="AK236" s="50" t="n">
        <x:f>IF(MONTH(A236)&lt;&gt;MONTH(A237),1,0)</x:f>
        <x:v>0</x:v>
      </x:c>
      <x:c r="AL236" s="115" t="n">
        <x:f>IF(AK235,AD235,AL235)</x:f>
        <x:v>1.0840250348263745</x:v>
      </x:c>
      <x:c r="AM236" s="116" t="str">
        <x:f>IF(AK236,AD236/AL236-1,"")</x:f>
      </x:c>
      <x:c r="AN236" s="115" t="n">
        <x:f>IF(AI236&lt;&gt;AI235,AD236,MAX(AN235,AD236))</x:f>
        <x:v>1.1050781187031036</x:v>
      </x:c>
      <x:c r="AO236" s="116" t="n">
        <x:f>AD236/AN236-1</x:f>
        <x:v>-0.008430442924714843</x:v>
      </x:c>
      <x:c r="AP236" s="112" t="n">
        <x:f>IFERROR(SUM(Z236:AC236)/AD236,0)</x:f>
        <x:v>1</x:v>
      </x:c>
      <x:c r="AQ236" s="50" t="b">
        <x:f>AND(B236&gt;0,C236&gt;0,D236&gt;0,E236&gt;0)</x:f>
        <x:v>1</x:v>
      </x:c>
    </x:row>
    <x:row r="237">
      <x:c r="A237" s="111" t="n">
        <x:f>'净值底稿'!A195</x:f>
        <x:v>44125</x:v>
      </x:c>
      <x:c r="B237" s="113" t="n">
        <x:f>'净值底稿'!F195</x:f>
        <x:v>1.4503599161682525</x:v>
      </x:c>
      <x:c r="C237" s="113" t="n">
        <x:f>'净值底稿'!O195</x:f>
        <x:v>1.3035272208005988</x:v>
      </x:c>
      <x:c r="D237" s="113" t="n">
        <x:f>'净值底稿'!P195</x:f>
        <x:v>1.4289</x:v>
      </x:c>
      <x:c r="E237" s="113" t="n">
        <x:f>'净值底稿'!Q195</x:f>
        <x:v>1.4728</x:v>
      </x:c>
      <x:c r="F237" s="114" t="n">
        <x:f>IFERROR(B237/B236-1,0)</x:f>
        <x:v>-0.01741945906084652</x:v>
      </x:c>
      <x:c r="G237" s="114" t="n">
        <x:f>IFERROR(C237/C236-1,0)</x:f>
        <x:v>-0.010688345559413892</x:v>
      </x:c>
      <x:c r="H237" s="114" t="n">
        <x:f>IFERROR(D237/D236-1,0)</x:f>
        <x:v>0.0004200798151650087</x:v>
      </x:c>
      <x:c r="I237" s="114" t="n">
        <x:f>IFERROR(E237/E236-1,0)</x:f>
        <x:v>0.007111597374179546</x:v>
      </x:c>
      <x:c r="J237" s="115" t="n">
        <x:f>Z236*(1+F237)</x:f>
        <x:v>0.107343986705734</x:v>
      </x:c>
      <x:c r="K237" s="115" t="n">
        <x:f>AA236*(1+G237)</x:f>
        <x:v>0.10844624055432421</x:v>
      </x:c>
      <x:c r="L237" s="115" t="n">
        <x:f>AB236*(1+H237)</x:f>
        <x:v>0.8149243221653366</x:v>
      </x:c>
      <x:c r="M237" s="115" t="n">
        <x:f>AC236*(1+I237)</x:f>
        <x:v>0.06275796102617917</x:v>
      </x:c>
      <x:c r="N237" s="115" t="n">
        <x:f>SUM(J237:M237)</x:f>
        <x:v>1.0934725104515741</x:v>
      </x:c>
      <x:c r="O237" s="116" t="n">
        <x:f>IFERROR((J237+K237)/N237,0)</x:f>
        <x:v>0.1973439891698263</x:v>
      </x:c>
      <x:c r="P237" s="50" t="b">
        <x:f>AND(MONTH(A237)=12,OR(A238="",YEAR(A237)&lt;&gt;YEAR(A238)))</x:f>
        <x:v>0</x:v>
      </x:c>
      <x:c r="Q237" s="50" t="b">
        <x:f>AND(MOD(MONTH(A237),3)=0,OR(A238="",MONTH(A237)&lt;&gt;MONTH(A238)))</x:f>
        <x:v>0</x:v>
      </x:c>
      <x:c r="R237" s="50" t="b">
        <x:f>OR(O237&gt;$E$7,O237&lt;$E$6)</x:f>
        <x:v>0</x:v>
      </x:c>
      <x:c r="S237" s="50" t="b">
        <x:f>AND(OR(P237,Q237,R237),A237-AH236&gt;$E$8)</x:f>
        <x:v>0</x:v>
      </x:c>
      <x:c r="T237" s="50" t="str">
        <x:f>IF(NOT(OR(P237,Q237,R237)),"不调",IF(NOT(S237),"间隔规则跳过",IF(P237,"年末+季度",IF(AND(Q237,R237),"季度+动态",IF(Q237,"季度","动态")))))</x:f>
        <x:v>不调</x:v>
      </x:c>
      <x:c r="U237" s="115" t="n">
        <x:f>IF(OR(T237="年末+季度",T237="季度+动态"),N237*$E$5/2,IF(T237="季度",(J237+K237)/2,IF(T237="动态",N237*$E$5*IF(J237+K237=0,0.5,J237/(J237+K237)),J237)))</x:f>
        <x:v>0.107343986705734</x:v>
      </x:c>
      <x:c r="V237" s="115" t="n">
        <x:f>IF(OR(T237="年末+季度",T237="季度+动态"),N237*$E$5/2,IF(T237="季度",(J237+K237)/2,IF(T237="动态",N237*$E$5*IF(J237+K237=0,0.5,K237/(J237+K237)),K237)))</x:f>
        <x:v>0.10844624055432421</x:v>
      </x:c>
      <x:c r="W237" s="115" t="n">
        <x:f>IF(OR(T237="年末+季度",T237="季度+动态",T237="动态"),N237*(1-$E$5)*IF(L237+M237=0,$B$7/($B$7+$B$8),L237/(L237+M237)),L237)</x:f>
        <x:v>0.8149243221653366</x:v>
      </x:c>
      <x:c r="X237" s="115" t="n">
        <x:f>IF(OR(T237="年末+季度",T237="季度+动态",T237="动态"),N237*(1-$E$5)*IF(L237+M237=0,$B$8/($B$7+$B$8),M237/(L237+M237)),M237)</x:f>
        <x:v>0.06275796102617917</x:v>
      </x:c>
      <x:c r="Y237" s="115" t="n">
        <x:f>POWER(1-$H$5,(A237-A236)/$H$8)</x:f>
        <x:v>0.9999862671029998</x:v>
      </x:c>
      <x:c r="Z237" s="115" t="n">
        <x:f>U237*Y237</x:f>
        <x:v>0.10734251256182098</x:v>
      </x:c>
      <x:c r="AA237" s="115" t="n">
        <x:f>V237*Y237</x:f>
        <x:v>0.10844475127327262</x:v>
      </x:c>
      <x:c r="AB237" s="115" t="n">
        <x:f>W237*Y237</x:f>
        <x:v>0.8149131308935573</x:v>
      </x:c>
      <x:c r="AC237" s="115" t="n">
        <x:f>X237*Y237</x:f>
        <x:v>0.06275709917756446</x:v>
      </x:c>
      <x:c r="AD237" s="115" t="n">
        <x:f>SUM(Z237:AC237)</x:f>
        <x:v>1.0934574939062156</x:v>
      </x:c>
      <x:c r="AE237" s="115" t="n">
        <x:f>MAX(AE236,AD237)</x:f>
        <x:v>1.1050781187031036</x:v>
      </x:c>
      <x:c r="AF237" s="114" t="n">
        <x:f>AD237/AE237-1</x:f>
        <x:v>-0.010515659119669896</x:v>
      </x:c>
      <x:c r="AG237" s="114" t="n">
        <x:f>AD237/AD236-1</x:f>
        <x:v>-0.002102944952349639</x:v>
      </x:c>
      <x:c r="AH237" s="111" t="n">
        <x:f>IF(OR(T237="年末+季度",T237="季度+动态",T237="季度",T237="动态"),A237,AH236)</x:f>
        <x:v>44104</x:v>
      </x:c>
      <x:c r="AI237" s="117" t="n">
        <x:f>YEAR(A237)</x:f>
        <x:v>2020</x:v>
      </x:c>
      <x:c r="AJ237" s="117" t="n">
        <x:f>MONTH(A237)</x:f>
        <x:v>10</x:v>
      </x:c>
      <x:c r="AK237" s="50" t="n">
        <x:f>IF(MONTH(A237)&lt;&gt;MONTH(A238),1,0)</x:f>
        <x:v>0</x:v>
      </x:c>
      <x:c r="AL237" s="115" t="n">
        <x:f>IF(AK236,AD236,AL236)</x:f>
        <x:v>1.0840250348263745</x:v>
      </x:c>
      <x:c r="AM237" s="116" t="str">
        <x:f>IF(AK237,AD237/AL237-1,"")</x:f>
      </x:c>
      <x:c r="AN237" s="115" t="n">
        <x:f>IF(AI237&lt;&gt;AI236,AD237,MAX(AN236,AD237))</x:f>
        <x:v>1.1050781187031036</x:v>
      </x:c>
      <x:c r="AO237" s="116" t="n">
        <x:f>AD237/AN237-1</x:f>
        <x:v>-0.010515659119669896</x:v>
      </x:c>
      <x:c r="AP237" s="112" t="n">
        <x:f>IFERROR(SUM(Z237:AC237)/AD237,0)</x:f>
        <x:v>1</x:v>
      </x:c>
      <x:c r="AQ237" s="50" t="b">
        <x:f>AND(B237&gt;0,C237&gt;0,D237&gt;0,E237&gt;0)</x:f>
        <x:v>1</x:v>
      </x:c>
    </x:row>
    <x:row r="238">
      <x:c r="A238" s="111" t="n">
        <x:f>'净值底稿'!A196</x:f>
        <x:v>44126</x:v>
      </x:c>
      <x:c r="B238" s="113" t="n">
        <x:f>'净值底稿'!F196</x:f>
        <x:v>1.4351649316825026</x:v>
      </x:c>
      <x:c r="C238" s="113" t="n">
        <x:f>'净值底稿'!O196</x:f>
        <x:v>1.2962296898109424</x:v>
      </x:c>
      <x:c r="D238" s="113" t="n">
        <x:f>'净值底稿'!P196</x:f>
        <x:v>1.4299</x:v>
      </x:c>
      <x:c r="E238" s="113" t="n">
        <x:f>'净值底稿'!Q196</x:f>
        <x:v>1.4726</x:v>
      </x:c>
      <x:c r="F238" s="114" t="n">
        <x:f>IFERROR(B238/B237-1,0)</x:f>
        <x:v>-0.010476699139544632</x:v>
      </x:c>
      <x:c r="G238" s="114" t="n">
        <x:f>IFERROR(C238/C237-1,0)</x:f>
        <x:v>-0.005598295818613153</x:v>
      </x:c>
      <x:c r="H238" s="114" t="n">
        <x:f>IFERROR(D238/D237-1,0)</x:f>
        <x:v>0.0006998390370214214</x:v>
      </x:c>
      <x:c r="I238" s="114" t="n">
        <x:f>IFERROR(E238/E237-1,0)</x:f>
        <x:v>-0.00013579576317235276</x:v>
      </x:c>
      <x:c r="J238" s="115" t="n">
        <x:f>Z237*(1+F238)</x:f>
        <x:v>0.10621791735282798</x:v>
      </x:c>
      <x:c r="K238" s="115" t="n">
        <x:f>AA237*(1+G238)</x:f>
        <x:v>0.10783764547566892</x:v>
      </x:c>
      <x:c r="L238" s="115" t="n">
        <x:f>AB237*(1+H238)</x:f>
        <x:v>0.8154834389143379</x:v>
      </x:c>
      <x:c r="M238" s="115" t="n">
        <x:f>AC237*(1+I238)</x:f>
        <x:v>0.06274857702938716</x:v>
      </x:c>
      <x:c r="N238" s="115" t="n">
        <x:f>SUM(J238:M238)</x:f>
        <x:v>1.0922875787722222</x:v>
      </x:c>
      <x:c r="O238" s="116" t="n">
        <x:f>IFERROR((J238+K238)/N238,0)</x:f>
        <x:v>0.19596996888777632</x:v>
      </x:c>
      <x:c r="P238" s="50" t="b">
        <x:f>AND(MONTH(A238)=12,OR(A239="",YEAR(A238)&lt;&gt;YEAR(A239)))</x:f>
        <x:v>0</x:v>
      </x:c>
      <x:c r="Q238" s="50" t="b">
        <x:f>AND(MOD(MONTH(A238),3)=0,OR(A239="",MONTH(A238)&lt;&gt;MONTH(A239)))</x:f>
        <x:v>0</x:v>
      </x:c>
      <x:c r="R238" s="50" t="b">
        <x:f>OR(O238&gt;$E$7,O238&lt;$E$6)</x:f>
        <x:v>0</x:v>
      </x:c>
      <x:c r="S238" s="50" t="b">
        <x:f>AND(OR(P238,Q238,R238),A238-AH237&gt;$E$8)</x:f>
        <x:v>0</x:v>
      </x:c>
      <x:c r="T238" s="50" t="str">
        <x:f>IF(NOT(OR(P238,Q238,R238)),"不调",IF(NOT(S238),"间隔规则跳过",IF(P238,"年末+季度",IF(AND(Q238,R238),"季度+动态",IF(Q238,"季度","动态")))))</x:f>
        <x:v>不调</x:v>
      </x:c>
      <x:c r="U238" s="115" t="n">
        <x:f>IF(OR(T238="年末+季度",T238="季度+动态"),N238*$E$5/2,IF(T238="季度",(J238+K238)/2,IF(T238="动态",N238*$E$5*IF(J238+K238=0,0.5,J238/(J238+K238)),J238)))</x:f>
        <x:v>0.10621791735282798</x:v>
      </x:c>
      <x:c r="V238" s="115" t="n">
        <x:f>IF(OR(T238="年末+季度",T238="季度+动态"),N238*$E$5/2,IF(T238="季度",(J238+K238)/2,IF(T238="动态",N238*$E$5*IF(J238+K238=0,0.5,K238/(J238+K238)),K238)))</x:f>
        <x:v>0.10783764547566892</x:v>
      </x:c>
      <x:c r="W238" s="115" t="n">
        <x:f>IF(OR(T238="年末+季度",T238="季度+动态",T238="动态"),N238*(1-$E$5)*IF(L238+M238=0,$B$7/($B$7+$B$8),L238/(L238+M238)),L238)</x:f>
        <x:v>0.8154834389143379</x:v>
      </x:c>
      <x:c r="X238" s="115" t="n">
        <x:f>IF(OR(T238="年末+季度",T238="季度+动态",T238="动态"),N238*(1-$E$5)*IF(L238+M238=0,$B$8/($B$7+$B$8),M238/(L238+M238)),M238)</x:f>
        <x:v>0.06274857702938716</x:v>
      </x:c>
      <x:c r="Y238" s="115" t="n">
        <x:f>POWER(1-$H$5,(A238-A237)/$H$8)</x:f>
        <x:v>0.9999862671029998</x:v>
      </x:c>
      <x:c r="Z238" s="115" t="n">
        <x:f>U238*Y238</x:f>
        <x:v>0.1062164586731094</x:v>
      </x:c>
      <x:c r="AA238" s="115" t="n">
        <x:f>V238*Y238</x:f>
        <x:v>0.10783616455239085</x:v>
      </x:c>
      <x:c r="AB238" s="115" t="n">
        <x:f>W238*Y238</x:f>
        <x:v>0.8154722399642659</x:v>
      </x:c>
      <x:c r="AC238" s="115" t="n">
        <x:f>X238*Y238</x:f>
        <x:v>0.0627477153096419</x:v>
      </x:c>
      <x:c r="AD238" s="115" t="n">
        <x:f>SUM(Z238:AC238)</x:f>
        <x:v>1.092272578499408</x:v>
      </x:c>
      <x:c r="AE238" s="115" t="n">
        <x:f>MAX(AE237,AD238)</x:f>
        <x:v>1.1050781187031036</x:v>
      </x:c>
      <x:c r="AF238" s="114" t="n">
        <x:f>AD238/AE238-1</x:f>
        <x:v>-0.011587904951664285</x:v>
      </x:c>
      <x:c r="AG238" s="114" t="n">
        <x:f>AD238/AD237-1</x:f>
        <x:v>-0.0010836410316916734</x:v>
      </x:c>
      <x:c r="AH238" s="111" t="n">
        <x:f>IF(OR(T238="年末+季度",T238="季度+动态",T238="季度",T238="动态"),A238,AH237)</x:f>
        <x:v>44104</x:v>
      </x:c>
      <x:c r="AI238" s="117" t="n">
        <x:f>YEAR(A238)</x:f>
        <x:v>2020</x:v>
      </x:c>
      <x:c r="AJ238" s="117" t="n">
        <x:f>MONTH(A238)</x:f>
        <x:v>10</x:v>
      </x:c>
      <x:c r="AK238" s="50" t="n">
        <x:f>IF(MONTH(A238)&lt;&gt;MONTH(A239),1,0)</x:f>
        <x:v>0</x:v>
      </x:c>
      <x:c r="AL238" s="115" t="n">
        <x:f>IF(AK237,AD237,AL237)</x:f>
        <x:v>1.0840250348263745</x:v>
      </x:c>
      <x:c r="AM238" s="116" t="str">
        <x:f>IF(AK238,AD238/AL238-1,"")</x:f>
      </x:c>
      <x:c r="AN238" s="115" t="n">
        <x:f>IF(AI238&lt;&gt;AI237,AD238,MAX(AN237,AD238))</x:f>
        <x:v>1.1050781187031036</x:v>
      </x:c>
      <x:c r="AO238" s="116" t="n">
        <x:f>AD238/AN238-1</x:f>
        <x:v>-0.011587904951664285</x:v>
      </x:c>
      <x:c r="AP238" s="112" t="n">
        <x:f>IFERROR(SUM(Z238:AC238)/AD238,0)</x:f>
        <x:v>1</x:v>
      </x:c>
      <x:c r="AQ238" s="50" t="b">
        <x:f>AND(B238&gt;0,C238&gt;0,D238&gt;0,E238&gt;0)</x:f>
        <x:v>1</x:v>
      </x:c>
    </x:row>
    <x:row r="239">
      <x:c r="A239" s="111" t="n">
        <x:f>'净值底稿'!A197</x:f>
        <x:v>44127</x:v>
      </x:c>
      <x:c r="B239" s="113" t="n">
        <x:f>'净值底稿'!F197</x:f>
        <x:v>1.402698001906305</x:v>
      </x:c>
      <x:c r="C239" s="113" t="n">
        <x:f>'净值底稿'!O197</x:f>
        <x:v>1.2766741394984662</x:v>
      </x:c>
      <x:c r="D239" s="113" t="n">
        <x:f>'净值底稿'!P197</x:f>
        <x:v>1.4302</x:v>
      </x:c>
      <x:c r="E239" s="113" t="n">
        <x:f>'净值底稿'!Q197</x:f>
        <x:v>1.4677</x:v>
      </x:c>
      <x:c r="F239" s="114" t="n">
        <x:f>IFERROR(B239/B238-1,0)</x:f>
        <x:v>-0.022622438062317562</x:v>
      </x:c>
      <x:c r="G239" s="114" t="n">
        <x:f>IFERROR(C239/C238-1,0)</x:f>
        <x:v>-0.015086485417047046</x:v>
      </x:c>
      <x:c r="H239" s="114" t="n">
        <x:f>IFERROR(D239/D238-1,0)</x:f>
        <x:v>0.00020980488146027376</x:v>
      </x:c>
      <x:c r="I239" s="114" t="n">
        <x:f>IFERROR(E239/E238-1,0)</x:f>
        <x:v>-0.0033274480510661064</x:v>
      </x:c>
      <x:c r="J239" s="115" t="n">
        <x:f>Z238*(1+F239)</x:f>
        <x:v>0.10381358341557827</x:v>
      </x:c>
      <x:c r="K239" s="115" t="n">
        <x:f>AA238*(1+G239)</x:f>
        <x:v>0.10620929582844092</x:v>
      </x:c>
      <x:c r="L239" s="115" t="n">
        <x:f>AB238*(1+H239)</x:f>
        <x:v>0.8156433300209057</x:v>
      </x:c>
      <x:c r="M239" s="115" t="n">
        <x:f>AC238*(1+I239)</x:f>
        <x:v>0.06253892554662599</x:v>
      </x:c>
      <x:c r="N239" s="115" t="n">
        <x:f>SUM(J239:M239)</x:f>
        <x:v>1.088205134811551</x:v>
      </x:c>
      <x:c r="O239" s="116" t="n">
        <x:f>IFERROR((J239+K239)/N239,0)</x:f>
        <x:v>0.19299934591871756</x:v>
      </x:c>
      <x:c r="P239" s="50" t="b">
        <x:f>AND(MONTH(A239)=12,OR(A240="",YEAR(A239)&lt;&gt;YEAR(A240)))</x:f>
        <x:v>0</x:v>
      </x:c>
      <x:c r="Q239" s="50" t="b">
        <x:f>AND(MOD(MONTH(A239),3)=0,OR(A240="",MONTH(A239)&lt;&gt;MONTH(A240)))</x:f>
        <x:v>0</x:v>
      </x:c>
      <x:c r="R239" s="50" t="b">
        <x:f>OR(O239&gt;$E$7,O239&lt;$E$6)</x:f>
        <x:v>0</x:v>
      </x:c>
      <x:c r="S239" s="50" t="b">
        <x:f>AND(OR(P239,Q239,R239),A239-AH238&gt;$E$8)</x:f>
        <x:v>0</x:v>
      </x:c>
      <x:c r="T239" s="50" t="str">
        <x:f>IF(NOT(OR(P239,Q239,R239)),"不调",IF(NOT(S239),"间隔规则跳过",IF(P239,"年末+季度",IF(AND(Q239,R239),"季度+动态",IF(Q239,"季度","动态")))))</x:f>
        <x:v>不调</x:v>
      </x:c>
      <x:c r="U239" s="115" t="n">
        <x:f>IF(OR(T239="年末+季度",T239="季度+动态"),N239*$E$5/2,IF(T239="季度",(J239+K239)/2,IF(T239="动态",N239*$E$5*IF(J239+K239=0,0.5,J239/(J239+K239)),J239)))</x:f>
        <x:v>0.10381358341557827</x:v>
      </x:c>
      <x:c r="V239" s="115" t="n">
        <x:f>IF(OR(T239="年末+季度",T239="季度+动态"),N239*$E$5/2,IF(T239="季度",(J239+K239)/2,IF(T239="动态",N239*$E$5*IF(J239+K239=0,0.5,K239/(J239+K239)),K239)))</x:f>
        <x:v>0.10620929582844092</x:v>
      </x:c>
      <x:c r="W239" s="115" t="n">
        <x:f>IF(OR(T239="年末+季度",T239="季度+动态",T239="动态"),N239*(1-$E$5)*IF(L239+M239=0,$B$7/($B$7+$B$8),L239/(L239+M239)),L239)</x:f>
        <x:v>0.8156433300209057</x:v>
      </x:c>
      <x:c r="X239" s="115" t="n">
        <x:f>IF(OR(T239="年末+季度",T239="季度+动态",T239="动态"),N239*(1-$E$5)*IF(L239+M239=0,$B$8/($B$7+$B$8),M239/(L239+M239)),M239)</x:f>
        <x:v>0.06253892554662599</x:v>
      </x:c>
      <x:c r="Y239" s="115" t="n">
        <x:f>POWER(1-$H$5,(A239-A238)/$H$8)</x:f>
        <x:v>0.9999862671029998</x:v>
      </x:c>
      <x:c r="Z239" s="115" t="n">
        <x:f>U239*Y239</x:f>
        <x:v>0.10381215775432999</x:v>
      </x:c>
      <x:c r="AA239" s="115" t="n">
        <x:f>V239*Y239</x:f>
        <x:v>0.10620783726712084</x:v>
      </x:c>
      <x:c r="AB239" s="115" t="n">
        <x:f>W239*Y239</x:f>
        <x:v>0.8156321288750656</x:v>
      </x:c>
      <x:c r="AC239" s="115" t="n">
        <x:f>X239*Y239</x:f>
        <x:v>0.06253806670600295</x:v>
      </x:c>
      <x:c r="AD239" s="115" t="n">
        <x:f>SUM(Z239:AC239)</x:f>
        <x:v>1.0881901906025193</x:v>
      </x:c>
      <x:c r="AE239" s="115" t="n">
        <x:f>MAX(AE238,AD239)</x:f>
        <x:v>1.1050781187031036</x:v>
      </x:c>
      <x:c r="AF239" s="114" t="n">
        <x:f>AD239/AE239-1</x:f>
        <x:v>-0.015282112472196574</x:v>
      </x:c>
      <x:c r="AG239" s="114" t="n">
        <x:f>AD239/AD238-1</x:f>
        <x:v>-0.003737517518289435</x:v>
      </x:c>
      <x:c r="AH239" s="111" t="n">
        <x:f>IF(OR(T239="年末+季度",T239="季度+动态",T239="季度",T239="动态"),A239,AH238)</x:f>
        <x:v>44104</x:v>
      </x:c>
      <x:c r="AI239" s="117" t="n">
        <x:f>YEAR(A239)</x:f>
        <x:v>2020</x:v>
      </x:c>
      <x:c r="AJ239" s="117" t="n">
        <x:f>MONTH(A239)</x:f>
        <x:v>10</x:v>
      </x:c>
      <x:c r="AK239" s="50" t="n">
        <x:f>IF(MONTH(A239)&lt;&gt;MONTH(A240),1,0)</x:f>
        <x:v>0</x:v>
      </x:c>
      <x:c r="AL239" s="115" t="n">
        <x:f>IF(AK238,AD238,AL238)</x:f>
        <x:v>1.0840250348263745</x:v>
      </x:c>
      <x:c r="AM239" s="116" t="str">
        <x:f>IF(AK239,AD239/AL239-1,"")</x:f>
      </x:c>
      <x:c r="AN239" s="115" t="n">
        <x:f>IF(AI239&lt;&gt;AI238,AD239,MAX(AN238,AD239))</x:f>
        <x:v>1.1050781187031036</x:v>
      </x:c>
      <x:c r="AO239" s="116" t="n">
        <x:f>AD239/AN239-1</x:f>
        <x:v>-0.015282112472196574</x:v>
      </x:c>
      <x:c r="AP239" s="112" t="n">
        <x:f>IFERROR(SUM(Z239:AC239)/AD239,0)</x:f>
        <x:v>1</x:v>
      </x:c>
      <x:c r="AQ239" s="50" t="b">
        <x:f>AND(B239&gt;0,C239&gt;0,D239&gt;0,E239&gt;0)</x:f>
        <x:v>1</x:v>
      </x:c>
    </x:row>
    <x:row r="240">
      <x:c r="A240" s="111" t="n">
        <x:f>'净值底稿'!A198</x:f>
        <x:v>44130</x:v>
      </x:c>
      <x:c r="B240" s="113" t="n">
        <x:f>'净值底稿'!F198</x:f>
        <x:v>1.420979906250665</x:v>
      </x:c>
      <x:c r="C240" s="113" t="n">
        <x:f>'净值底稿'!O198</x:f>
        <x:v>1.2782893496321825</x:v>
      </x:c>
      <x:c r="D240" s="113" t="n">
        <x:f>'净值底稿'!P198</x:f>
        <x:v>1.4306</x:v>
      </x:c>
      <x:c r="E240" s="113" t="n">
        <x:f>'净值底稿'!Q198</x:f>
        <x:v>1.4612</x:v>
      </x:c>
      <x:c r="F240" s="114" t="n">
        <x:f>IFERROR(B240/B239-1,0)</x:f>
        <x:v>0.013033385888847393</x:v>
      </x:c>
      <x:c r="G240" s="114" t="n">
        <x:f>IFERROR(C240/C239-1,0)</x:f>
        <x:v>0.0012651702448918112</x:v>
      </x:c>
      <x:c r="H240" s="114" t="n">
        <x:f>IFERROR(D240/D239-1,0)</x:f>
        <x:v>0.00027968116347376615</x:v>
      </x:c>
      <x:c r="I240" s="114" t="n">
        <x:f>IFERROR(E240/E239-1,0)</x:f>
        <x:v>-0.004428697962798878</x:v>
      </x:c>
      <x:c r="J240" s="115" t="n">
        <x:f>Z239*(1+F240)</x:f>
        <x:v>0.10516518166629607</x:v>
      </x:c>
      <x:c r="K240" s="115" t="n">
        <x:f>AA239*(1+G240)</x:f>
        <x:v>0.10634220826260551</x:v>
      </x:c>
      <x:c r="L240" s="115" t="n">
        <x:f>AB239*(1+H240)</x:f>
        <x:v>0.815860245817836</x:v>
      </x:c>
      <x:c r="M240" s="115" t="n">
        <x:f>AC239*(1+I240)</x:f>
        <x:v>0.0622611044973847</x:v>
      </x:c>
      <x:c r="N240" s="115" t="n">
        <x:f>SUM(J240:M240)</x:f>
        <x:v>1.0896287402441223</x:v>
      </x:c>
      <x:c r="O240" s="116" t="n">
        <x:f>IFERROR((J240+K240)/N240,0)</x:f>
        <x:v>0.19410959175096199</x:v>
      </x:c>
      <x:c r="P240" s="50" t="b">
        <x:f>AND(MONTH(A240)=12,OR(A241="",YEAR(A240)&lt;&gt;YEAR(A241)))</x:f>
        <x:v>0</x:v>
      </x:c>
      <x:c r="Q240" s="50" t="b">
        <x:f>AND(MOD(MONTH(A240),3)=0,OR(A241="",MONTH(A240)&lt;&gt;MONTH(A241)))</x:f>
        <x:v>0</x:v>
      </x:c>
      <x:c r="R240" s="50" t="b">
        <x:f>OR(O240&gt;$E$7,O240&lt;$E$6)</x:f>
        <x:v>0</x:v>
      </x:c>
      <x:c r="S240" s="50" t="b">
        <x:f>AND(OR(P240,Q240,R240),A240-AH239&gt;$E$8)</x:f>
        <x:v>0</x:v>
      </x:c>
      <x:c r="T240" s="50" t="str">
        <x:f>IF(NOT(OR(P240,Q240,R240)),"不调",IF(NOT(S240),"间隔规则跳过",IF(P240,"年末+季度",IF(AND(Q240,R240),"季度+动态",IF(Q240,"季度","动态")))))</x:f>
        <x:v>不调</x:v>
      </x:c>
      <x:c r="U240" s="115" t="n">
        <x:f>IF(OR(T240="年末+季度",T240="季度+动态"),N240*$E$5/2,IF(T240="季度",(J240+K240)/2,IF(T240="动态",N240*$E$5*IF(J240+K240=0,0.5,J240/(J240+K240)),J240)))</x:f>
        <x:v>0.10516518166629607</x:v>
      </x:c>
      <x:c r="V240" s="115" t="n">
        <x:f>IF(OR(T240="年末+季度",T240="季度+动态"),N240*$E$5/2,IF(T240="季度",(J240+K240)/2,IF(T240="动态",N240*$E$5*IF(J240+K240=0,0.5,K240/(J240+K240)),K240)))</x:f>
        <x:v>0.10634220826260551</x:v>
      </x:c>
      <x:c r="W240" s="115" t="n">
        <x:f>IF(OR(T240="年末+季度",T240="季度+动态",T240="动态"),N240*(1-$E$5)*IF(L240+M240=0,$B$7/($B$7+$B$8),L240/(L240+M240)),L240)</x:f>
        <x:v>0.815860245817836</x:v>
      </x:c>
      <x:c r="X240" s="115" t="n">
        <x:f>IF(OR(T240="年末+季度",T240="季度+动态",T240="动态"),N240*(1-$E$5)*IF(L240+M240=0,$B$8/($B$7+$B$8),M240/(L240+M240)),M240)</x:f>
        <x:v>0.0622611044973847</x:v>
      </x:c>
      <x:c r="Y240" s="115" t="n">
        <x:f>POWER(1-$H$5,(A240-A239)/$H$8)</x:f>
        <x:v>0.9999588018747739</x:v>
      </x:c>
      <x:c r="Z240" s="115" t="n">
        <x:f>U240*Y240</x:f>
        <x:v>0.10516084905797236</x:v>
      </x:c>
      <x:c r="AA240" s="115" t="n">
        <x:f>V240*Y240</x:f>
        <x:v>0.1063378271629927</x:v>
      </x:c>
      <x:c r="AB240" s="115" t="n">
        <x:f>W240*Y240</x:f>
        <x:v>0.8158266339052618</x:v>
      </x:c>
      <x:c r="AC240" s="115" t="n">
        <x:f>X240*Y240</x:f>
        <x:v>0.0622585394566049</x:v>
      </x:c>
      <x:c r="AD240" s="115" t="n">
        <x:f>SUM(Z240:AC240)</x:f>
        <x:v>1.0895838495828316</x:v>
      </x:c>
      <x:c r="AE240" s="115" t="n">
        <x:f>MAX(AE239,AD240)</x:f>
        <x:v>1.1050781187031036</x:v>
      </x:c>
      <x:c r="AF240" s="114" t="n">
        <x:f>AD240/AE240-1</x:f>
        <x:v>-0.014020971782932157</x:v>
      </x:c>
      <x:c r="AG240" s="114" t="n">
        <x:f>AD240/AD239-1</x:f>
        <x:v>0.0012807126845544303</x:v>
      </x:c>
      <x:c r="AH240" s="111" t="n">
        <x:f>IF(OR(T240="年末+季度",T240="季度+动态",T240="季度",T240="动态"),A240,AH239)</x:f>
        <x:v>44104</x:v>
      </x:c>
      <x:c r="AI240" s="117" t="n">
        <x:f>YEAR(A240)</x:f>
        <x:v>2020</x:v>
      </x:c>
      <x:c r="AJ240" s="117" t="n">
        <x:f>MONTH(A240)</x:f>
        <x:v>10</x:v>
      </x:c>
      <x:c r="AK240" s="50" t="n">
        <x:f>IF(MONTH(A240)&lt;&gt;MONTH(A241),1,0)</x:f>
        <x:v>0</x:v>
      </x:c>
      <x:c r="AL240" s="115" t="n">
        <x:f>IF(AK239,AD239,AL239)</x:f>
        <x:v>1.0840250348263745</x:v>
      </x:c>
      <x:c r="AM240" s="116" t="str">
        <x:f>IF(AK240,AD240/AL240-1,"")</x:f>
      </x:c>
      <x:c r="AN240" s="115" t="n">
        <x:f>IF(AI240&lt;&gt;AI239,AD240,MAX(AN239,AD240))</x:f>
        <x:v>1.1050781187031036</x:v>
      </x:c>
      <x:c r="AO240" s="116" t="n">
        <x:f>AD240/AN240-1</x:f>
        <x:v>-0.014020971782932157</x:v>
      </x:c>
      <x:c r="AP240" s="112" t="n">
        <x:f>IFERROR(SUM(Z240:AC240)/AD240,0)</x:f>
        <x:v>1</x:v>
      </x:c>
      <x:c r="AQ240" s="50" t="b">
        <x:f>AND(B240&gt;0,C240&gt;0,D240&gt;0,E240&gt;0)</x:f>
        <x:v>1</x:v>
      </x:c>
    </x:row>
    <x:row r="241">
      <x:c r="A241" s="111" t="n">
        <x:f>'净值底稿'!A199</x:f>
        <x:v>44131</x:v>
      </x:c>
      <x:c r="B241" s="113" t="n">
        <x:f>'净值底稿'!F199</x:f>
        <x:v>1.4446285855993826</x:v>
      </x:c>
      <x:c r="C241" s="113" t="n">
        <x:f>'净值底稿'!O199</x:f>
        <x:v>1.2809707075273737</x:v>
      </x:c>
      <x:c r="D241" s="113" t="n">
        <x:f>'净值底稿'!P199</x:f>
        <x:v>1.4318</x:v>
      </x:c>
      <x:c r="E241" s="113" t="n">
        <x:f>'净值底稿'!Q199</x:f>
        <x:v>1.4723</x:v>
      </x:c>
      <x:c r="F241" s="114" t="n">
        <x:f>IFERROR(B241/B240-1,0)</x:f>
        <x:v>0.01664251496076119</x:v>
      </x:c>
      <x:c r="G241" s="114" t="n">
        <x:f>IFERROR(C241/C240-1,0)</x:f>
        <x:v>0.002097614202889675</x:v>
      </x:c>
      <x:c r="H241" s="114" t="n">
        <x:f>IFERROR(D241/D240-1,0)</x:f>
        <x:v>0.0008388088913742209</x:v>
      </x:c>
      <x:c r="I241" s="114" t="n">
        <x:f>IFERROR(E241/E240-1,0)</x:f>
        <x:v>0.007596496030659594</x:v>
      </x:c>
      <x:c r="J241" s="115" t="n">
        <x:f>Z240*(1+F241)</x:f>
        <x:v>0.10691099006170601</x:v>
      </x:c>
      <x:c r="K241" s="115" t="n">
        <x:f>AA240*(1+G241)</x:f>
        <x:v>0.10656088289955422</x:v>
      </x:c>
      <x:c r="L241" s="115" t="n">
        <x:f>AB240*(1+H241)</x:f>
        <x:v>0.8165109565396014</x:v>
      </x:c>
      <x:c r="M241" s="115" t="n">
        <x:f>AC240*(1+I241)</x:f>
        <x:v>0.06273148620446166</x:v>
      </x:c>
      <x:c r="N241" s="115" t="n">
        <x:f>SUM(J241:M241)</x:f>
        <x:v>1.0927143157053234</x:v>
      </x:c>
      <x:c r="O241" s="116" t="n">
        <x:f>IFERROR((J241+K241)/N241,0)</x:f>
        <x:v>0.195359271763058</x:v>
      </x:c>
      <x:c r="P241" s="50" t="b">
        <x:f>AND(MONTH(A241)=12,OR(A242="",YEAR(A241)&lt;&gt;YEAR(A242)))</x:f>
        <x:v>0</x:v>
      </x:c>
      <x:c r="Q241" s="50" t="b">
        <x:f>AND(MOD(MONTH(A241),3)=0,OR(A242="",MONTH(A241)&lt;&gt;MONTH(A242)))</x:f>
        <x:v>0</x:v>
      </x:c>
      <x:c r="R241" s="50" t="b">
        <x:f>OR(O241&gt;$E$7,O241&lt;$E$6)</x:f>
        <x:v>0</x:v>
      </x:c>
      <x:c r="S241" s="50" t="b">
        <x:f>AND(OR(P241,Q241,R241),A241-AH240&gt;$E$8)</x:f>
        <x:v>0</x:v>
      </x:c>
      <x:c r="T241" s="50" t="str">
        <x:f>IF(NOT(OR(P241,Q241,R241)),"不调",IF(NOT(S241),"间隔规则跳过",IF(P241,"年末+季度",IF(AND(Q241,R241),"季度+动态",IF(Q241,"季度","动态")))))</x:f>
        <x:v>不调</x:v>
      </x:c>
      <x:c r="U241" s="115" t="n">
        <x:f>IF(OR(T241="年末+季度",T241="季度+动态"),N241*$E$5/2,IF(T241="季度",(J241+K241)/2,IF(T241="动态",N241*$E$5*IF(J241+K241=0,0.5,J241/(J241+K241)),J241)))</x:f>
        <x:v>0.10691099006170601</x:v>
      </x:c>
      <x:c r="V241" s="115" t="n">
        <x:f>IF(OR(T241="年末+季度",T241="季度+动态"),N241*$E$5/2,IF(T241="季度",(J241+K241)/2,IF(T241="动态",N241*$E$5*IF(J241+K241=0,0.5,K241/(J241+K241)),K241)))</x:f>
        <x:v>0.10656088289955422</x:v>
      </x:c>
      <x:c r="W241" s="115" t="n">
        <x:f>IF(OR(T241="年末+季度",T241="季度+动态",T241="动态"),N241*(1-$E$5)*IF(L241+M241=0,$B$7/($B$7+$B$8),L241/(L241+M241)),L241)</x:f>
        <x:v>0.8165109565396014</x:v>
      </x:c>
      <x:c r="X241" s="115" t="n">
        <x:f>IF(OR(T241="年末+季度",T241="季度+动态",T241="动态"),N241*(1-$E$5)*IF(L241+M241=0,$B$8/($B$7+$B$8),M241/(L241+M241)),M241)</x:f>
        <x:v>0.06273148620446166</x:v>
      </x:c>
      <x:c r="Y241" s="115" t="n">
        <x:f>POWER(1-$H$5,(A241-A240)/$H$8)</x:f>
        <x:v>0.9999862671029998</x:v>
      </x:c>
      <x:c r="Z241" s="115" t="n">
        <x:f>U241*Y241</x:f>
        <x:v>0.1069095218640913</x:v>
      </x:c>
      <x:c r="AA241" s="115" t="n">
        <x:f>V241*Y241</x:f>
        <x:v>0.1065594195099251</x:v>
      </x:c>
      <x:c r="AB241" s="115" t="n">
        <x:f>W241*Y241</x:f>
        <x:v>0.8164997434787357</x:v>
      </x:c>
      <x:c r="AC241" s="115" t="n">
        <x:f>X241*Y241</x:f>
        <x:v>0.06273062471942294</x:v>
      </x:c>
      <x:c r="AD241" s="115" t="n">
        <x:f>SUM(Z241:AC241)</x:f>
        <x:v>1.092699309572175</x:v>
      </x:c>
      <x:c r="AE241" s="115" t="n">
        <x:f>MAX(AE240,AD241)</x:f>
        <x:v>1.1050781187031036</x:v>
      </x:c>
      <x:c r="AF241" s="114" t="n">
        <x:f>AD241/AE241-1</x:f>
        <x:v>-0.011201750284817846</x:v>
      </x:c>
      <x:c r="AG241" s="114" t="n">
        <x:f>AD241/AD240-1</x:f>
        <x:v>0.0028593118285813457</x:v>
      </x:c>
      <x:c r="AH241" s="111" t="n">
        <x:f>IF(OR(T241="年末+季度",T241="季度+动态",T241="季度",T241="动态"),A241,AH240)</x:f>
        <x:v>44104</x:v>
      </x:c>
      <x:c r="AI241" s="117" t="n">
        <x:f>YEAR(A241)</x:f>
        <x:v>2020</x:v>
      </x:c>
      <x:c r="AJ241" s="117" t="n">
        <x:f>MONTH(A241)</x:f>
        <x:v>10</x:v>
      </x:c>
      <x:c r="AK241" s="50" t="n">
        <x:f>IF(MONTH(A241)&lt;&gt;MONTH(A242),1,0)</x:f>
        <x:v>0</x:v>
      </x:c>
      <x:c r="AL241" s="115" t="n">
        <x:f>IF(AK240,AD240,AL240)</x:f>
        <x:v>1.0840250348263745</x:v>
      </x:c>
      <x:c r="AM241" s="116" t="str">
        <x:f>IF(AK241,AD241/AL241-1,"")</x:f>
      </x:c>
      <x:c r="AN241" s="115" t="n">
        <x:f>IF(AI241&lt;&gt;AI240,AD241,MAX(AN240,AD241))</x:f>
        <x:v>1.1050781187031036</x:v>
      </x:c>
      <x:c r="AO241" s="116" t="n">
        <x:f>AD241/AN241-1</x:f>
        <x:v>-0.011201750284817846</x:v>
      </x:c>
      <x:c r="AP241" s="112" t="n">
        <x:f>IFERROR(SUM(Z241:AC241)/AD241,0)</x:f>
        <x:v>1</x:v>
      </x:c>
      <x:c r="AQ241" s="50" t="b">
        <x:f>AND(B241&gt;0,C241&gt;0,D241&gt;0,E241&gt;0)</x:f>
        <x:v>1</x:v>
      </x:c>
    </x:row>
    <x:row r="242">
      <x:c r="A242" s="111" t="n">
        <x:f>'净值底稿'!A200</x:f>
        <x:v>44132</x:v>
      </x:c>
      <x:c r="B242" s="113" t="n">
        <x:f>'净值底稿'!F200</x:f>
        <x:v>1.4709440970060774</x:v>
      </x:c>
      <x:c r="C242" s="113" t="n">
        <x:f>'净值底稿'!O200</x:f>
        <x:v>1.28586684047481</x:v>
      </x:c>
      <x:c r="D242" s="113" t="n">
        <x:f>'净值底稿'!P200</x:f>
        <x:v>1.4317</x:v>
      </x:c>
      <x:c r="E242" s="113" t="n">
        <x:f>'净值底稿'!Q200</x:f>
        <x:v>1.4745</x:v>
      </x:c>
      <x:c r="F242" s="114" t="n">
        <x:f>IFERROR(B242/B241-1,0)</x:f>
        <x:v>0.018216108741733406</x:v>
      </x:c>
      <x:c r="G242" s="114" t="n">
        <x:f>IFERROR(C242/C241-1,0)</x:f>
        <x:v>0.0038222052375320725</x:v>
      </x:c>
      <x:c r="H242" s="114" t="n">
        <x:f>IFERROR(D242/D241-1,0)</x:f>
        <x:v>-0.00006984215672578564</x:v>
      </x:c>
      <x:c r="I242" s="114" t="n">
        <x:f>IFERROR(E242/E241-1,0)</x:f>
        <x:v>0.0014942606805679048</x:v>
      </x:c>
      <x:c r="J242" s="115" t="n">
        <x:f>Z241*(1+F242)</x:f>
        <x:v>0.10885699733989432</x:v>
      </x:c>
      <x:c r="K242" s="115" t="n">
        <x:f>AA241*(1+G242)</x:f>
        <x:v>0.10696671148128432</x:v>
      </x:c>
      <x:c r="L242" s="115" t="n">
        <x:f>AB241*(1+H242)</x:f>
        <x:v>0.8164427173756851</x:v>
      </x:c>
      <x:c r="M242" s="115" t="n">
        <x:f>AC241*(1+I242)</x:f>
        <x:v>0.06282436062540864</x:v>
      </x:c>
      <x:c r="N242" s="115" t="n">
        <x:f>SUM(J242:M242)</x:f>
        <x:v>1.0950907868222723</x:v>
      </x:c>
      <x:c r="O242" s="116" t="n">
        <x:f>IFERROR((J242+K242)/N242,0)</x:f>
        <x:v>0.19708293724893305</x:v>
      </x:c>
      <x:c r="P242" s="50" t="b">
        <x:f>AND(MONTH(A242)=12,OR(A243="",YEAR(A242)&lt;&gt;YEAR(A243)))</x:f>
        <x:v>0</x:v>
      </x:c>
      <x:c r="Q242" s="50" t="b">
        <x:f>AND(MOD(MONTH(A242),3)=0,OR(A243="",MONTH(A242)&lt;&gt;MONTH(A243)))</x:f>
        <x:v>0</x:v>
      </x:c>
      <x:c r="R242" s="50" t="b">
        <x:f>OR(O242&gt;$E$7,O242&lt;$E$6)</x:f>
        <x:v>0</x:v>
      </x:c>
      <x:c r="S242" s="50" t="b">
        <x:f>AND(OR(P242,Q242,R242),A242-AH241&gt;$E$8)</x:f>
        <x:v>0</x:v>
      </x:c>
      <x:c r="T242" s="50" t="str">
        <x:f>IF(NOT(OR(P242,Q242,R242)),"不调",IF(NOT(S242),"间隔规则跳过",IF(P242,"年末+季度",IF(AND(Q242,R242),"季度+动态",IF(Q242,"季度","动态")))))</x:f>
        <x:v>不调</x:v>
      </x:c>
      <x:c r="U242" s="115" t="n">
        <x:f>IF(OR(T242="年末+季度",T242="季度+动态"),N242*$E$5/2,IF(T242="季度",(J242+K242)/2,IF(T242="动态",N242*$E$5*IF(J242+K242=0,0.5,J242/(J242+K242)),J242)))</x:f>
        <x:v>0.10885699733989432</x:v>
      </x:c>
      <x:c r="V242" s="115" t="n">
        <x:f>IF(OR(T242="年末+季度",T242="季度+动态"),N242*$E$5/2,IF(T242="季度",(J242+K242)/2,IF(T242="动态",N242*$E$5*IF(J242+K242=0,0.5,K242/(J242+K242)),K242)))</x:f>
        <x:v>0.10696671148128432</x:v>
      </x:c>
      <x:c r="W242" s="115" t="n">
        <x:f>IF(OR(T242="年末+季度",T242="季度+动态",T242="动态"),N242*(1-$E$5)*IF(L242+M242=0,$B$7/($B$7+$B$8),L242/(L242+M242)),L242)</x:f>
        <x:v>0.8164427173756851</x:v>
      </x:c>
      <x:c r="X242" s="115" t="n">
        <x:f>IF(OR(T242="年末+季度",T242="季度+动态",T242="动态"),N242*(1-$E$5)*IF(L242+M242=0,$B$8/($B$7+$B$8),M242/(L242+M242)),M242)</x:f>
        <x:v>0.06282436062540864</x:v>
      </x:c>
      <x:c r="Y242" s="115" t="n">
        <x:f>POWER(1-$H$5,(A242-A241)/$H$8)</x:f>
        <x:v>0.9999862671029998</x:v>
      </x:c>
      <x:c r="Z242" s="115" t="n">
        <x:f>U242*Y242</x:f>
        <x:v>0.10885550241796209</x:v>
      </x:c>
      <x:c r="AA242" s="115" t="n">
        <x:f>V242*Y242</x:f>
        <x:v>0.1069652425184531</x:v>
      </x:c>
      <x:c r="AB242" s="115" t="n">
        <x:f>W242*Y242</x:f>
        <x:v>0.8164315052519407</x:v>
      </x:c>
      <x:c r="AC242" s="115" t="n">
        <x:f>X242*Y242</x:f>
        <x:v>0.06282349786493506</x:v>
      </x:c>
      <x:c r="AD242" s="115" t="n">
        <x:f>SUM(Z242:AC242)</x:f>
        <x:v>1.095075748053291</x:v>
      </x:c>
      <x:c r="AE242" s="115" t="n">
        <x:f>MAX(AE241,AD242)</x:f>
        <x:v>1.1050781187031036</x:v>
      </x:c>
      <x:c r="AF242" s="114" t="n">
        <x:f>AD242/AE242-1</x:f>
        <x:v>-0.009051279253950884</x:v>
      </x:c>
      <x:c r="AG242" s="114" t="n">
        <x:f>AD242/AD241-1</x:f>
        <x:v>0.00217483296667087</x:v>
      </x:c>
      <x:c r="AH242" s="111" t="n">
        <x:f>IF(OR(T242="年末+季度",T242="季度+动态",T242="季度",T242="动态"),A242,AH241)</x:f>
        <x:v>44104</x:v>
      </x:c>
      <x:c r="AI242" s="117" t="n">
        <x:f>YEAR(A242)</x:f>
        <x:v>2020</x:v>
      </x:c>
      <x:c r="AJ242" s="117" t="n">
        <x:f>MONTH(A242)</x:f>
        <x:v>10</x:v>
      </x:c>
      <x:c r="AK242" s="50" t="n">
        <x:f>IF(MONTH(A242)&lt;&gt;MONTH(A243),1,0)</x:f>
        <x:v>0</x:v>
      </x:c>
      <x:c r="AL242" s="115" t="n">
        <x:f>IF(AK241,AD241,AL241)</x:f>
        <x:v>1.0840250348263745</x:v>
      </x:c>
      <x:c r="AM242" s="116" t="str">
        <x:f>IF(AK242,AD242/AL242-1,"")</x:f>
      </x:c>
      <x:c r="AN242" s="115" t="n">
        <x:f>IF(AI242&lt;&gt;AI241,AD242,MAX(AN241,AD242))</x:f>
        <x:v>1.1050781187031036</x:v>
      </x:c>
      <x:c r="AO242" s="116" t="n">
        <x:f>AD242/AN242-1</x:f>
        <x:v>-0.009051279253950884</x:v>
      </x:c>
      <x:c r="AP242" s="112" t="n">
        <x:f>IFERROR(SUM(Z242:AC242)/AD242,0)</x:f>
        <x:v>1</x:v>
      </x:c>
      <x:c r="AQ242" s="50" t="b">
        <x:f>AND(B242&gt;0,C242&gt;0,D242&gt;0,E242&gt;0)</x:f>
        <x:v>1</x:v>
      </x:c>
    </x:row>
    <x:row r="243">
      <x:c r="A243" s="111" t="n">
        <x:f>'净值底稿'!A201</x:f>
        <x:v>44133</x:v>
      </x:c>
      <x:c r="B243" s="113" t="n">
        <x:f>'净值底稿'!F201</x:f>
        <x:v>1.463818212918655</x:v>
      </x:c>
      <x:c r="C243" s="113" t="n">
        <x:f>'净值底稿'!O201</x:f>
        <x:v>1.2874899819173213</x:v>
      </x:c>
      <x:c r="D243" s="113" t="n">
        <x:f>'净值底稿'!P201</x:f>
        <x:v>1.4318</x:v>
      </x:c>
      <x:c r="E243" s="113" t="n">
        <x:f>'净值底稿'!Q201</x:f>
        <x:v>1.4557</x:v>
      </x:c>
      <x:c r="F243" s="114" t="n">
        <x:f>IFERROR(B243/B242-1,0)</x:f>
        <x:v>-0.004844428895650288</x:v>
      </x:c>
      <x:c r="G243" s="114" t="n">
        <x:f>IFERROR(C243/C242-1,0)</x:f>
        <x:v>0.0012622935683699321</x:v>
      </x:c>
      <x:c r="H243" s="114" t="n">
        <x:f>IFERROR(D243/D242-1,0)</x:f>
        <x:v>0.00006984703499335332</x:v>
      </x:c>
      <x:c r="I243" s="114" t="n">
        <x:f>IFERROR(E243/E242-1,0)</x:f>
        <x:v>-0.012750084774499792</x:v>
      </x:c>
      <x:c r="J243" s="115" t="n">
        <x:f>Z242*(1+F243)</x:f>
        <x:v>0.10832815967659798</x:v>
      </x:c>
      <x:c r="K243" s="115" t="n">
        <x:f>AA242*(1+G243)</x:f>
        <x:v>0.10710026405612327</x:v>
      </x:c>
      <x:c r="L243" s="115" t="n">
        <x:f>AB242*(1+H243)</x:f>
        <x:v>0.8164885305718578</x:v>
      </x:c>
      <x:c r="M243" s="115" t="n">
        <x:f>AC242*(1+I243)</x:f>
        <x:v>0.06202249294132653</x:v>
      </x:c>
      <x:c r="N243" s="115" t="n">
        <x:f>SUM(J243:M243)</x:f>
        <x:v>1.0939394472459054</x:v>
      </x:c>
      <x:c r="O243" s="116" t="n">
        <x:f>IFERROR((J243+K243)/N243,0)</x:f>
        <x:v>0.19692902040883745</x:v>
      </x:c>
      <x:c r="P243" s="50" t="b">
        <x:f>AND(MONTH(A243)=12,OR(A244="",YEAR(A243)&lt;&gt;YEAR(A244)))</x:f>
        <x:v>0</x:v>
      </x:c>
      <x:c r="Q243" s="50" t="b">
        <x:f>AND(MOD(MONTH(A243),3)=0,OR(A244="",MONTH(A243)&lt;&gt;MONTH(A244)))</x:f>
        <x:v>0</x:v>
      </x:c>
      <x:c r="R243" s="50" t="b">
        <x:f>OR(O243&gt;$E$7,O243&lt;$E$6)</x:f>
        <x:v>0</x:v>
      </x:c>
      <x:c r="S243" s="50" t="b">
        <x:f>AND(OR(P243,Q243,R243),A243-AH242&gt;$E$8)</x:f>
        <x:v>0</x:v>
      </x:c>
      <x:c r="T243" s="50" t="str">
        <x:f>IF(NOT(OR(P243,Q243,R243)),"不调",IF(NOT(S243),"间隔规则跳过",IF(P243,"年末+季度",IF(AND(Q243,R243),"季度+动态",IF(Q243,"季度","动态")))))</x:f>
        <x:v>不调</x:v>
      </x:c>
      <x:c r="U243" s="115" t="n">
        <x:f>IF(OR(T243="年末+季度",T243="季度+动态"),N243*$E$5/2,IF(T243="季度",(J243+K243)/2,IF(T243="动态",N243*$E$5*IF(J243+K243=0,0.5,J243/(J243+K243)),J243)))</x:f>
        <x:v>0.10832815967659798</x:v>
      </x:c>
      <x:c r="V243" s="115" t="n">
        <x:f>IF(OR(T243="年末+季度",T243="季度+动态"),N243*$E$5/2,IF(T243="季度",(J243+K243)/2,IF(T243="动态",N243*$E$5*IF(J243+K243=0,0.5,K243/(J243+K243)),K243)))</x:f>
        <x:v>0.10710026405612327</x:v>
      </x:c>
      <x:c r="W243" s="115" t="n">
        <x:f>IF(OR(T243="年末+季度",T243="季度+动态",T243="动态"),N243*(1-$E$5)*IF(L243+M243=0,$B$7/($B$7+$B$8),L243/(L243+M243)),L243)</x:f>
        <x:v>0.8164885305718578</x:v>
      </x:c>
      <x:c r="X243" s="115" t="n">
        <x:f>IF(OR(T243="年末+季度",T243="季度+动态",T243="动态"),N243*(1-$E$5)*IF(L243+M243=0,$B$8/($B$7+$B$8),M243/(L243+M243)),M243)</x:f>
        <x:v>0.06202249294132653</x:v>
      </x:c>
      <x:c r="Y243" s="115" t="n">
        <x:f>POWER(1-$H$5,(A243-A242)/$H$8)</x:f>
        <x:v>0.9999862671029998</x:v>
      </x:c>
      <x:c r="Z243" s="115" t="n">
        <x:f>U243*Y243</x:f>
        <x:v>0.10832667201713891</x:v>
      </x:c>
      <x:c r="AA243" s="115" t="n">
        <x:f>V243*Y243</x:f>
        <x:v>0.10709879325922829</x:v>
      </x:c>
      <x:c r="AB243" s="115" t="n">
        <x:f>W243*Y243</x:f>
        <x:v>0.8164773178189656</x:v>
      </x:c>
      <x:c r="AC243" s="115" t="n">
        <x:f>X243*Y243</x:f>
        <x:v>0.06202164119281927</x:v>
      </x:c>
      <x:c r="AD243" s="115" t="n">
        <x:f>SUM(Z243:AC243)</x:f>
        <x:v>1.0939244242881518</x:v>
      </x:c>
      <x:c r="AE243" s="115" t="n">
        <x:f>MAX(AE242,AD243)</x:f>
        <x:v>1.1050781187031036</x:v>
      </x:c>
      <x:c r="AF243" s="114" t="n">
        <x:f>AD243/AE243-1</x:f>
        <x:v>-0.010093127559200443</x:v>
      </x:c>
      <x:c r="AG243" s="114" t="n">
        <x:f>AD243/AD242-1</x:f>
        <x:v>-0.0010513644989270654</x:v>
      </x:c>
      <x:c r="AH243" s="111" t="n">
        <x:f>IF(OR(T243="年末+季度",T243="季度+动态",T243="季度",T243="动态"),A243,AH242)</x:f>
        <x:v>44104</x:v>
      </x:c>
      <x:c r="AI243" s="117" t="n">
        <x:f>YEAR(A243)</x:f>
        <x:v>2020</x:v>
      </x:c>
      <x:c r="AJ243" s="117" t="n">
        <x:f>MONTH(A243)</x:f>
        <x:v>10</x:v>
      </x:c>
      <x:c r="AK243" s="50" t="n">
        <x:f>IF(MONTH(A243)&lt;&gt;MONTH(A244),1,0)</x:f>
        <x:v>0</x:v>
      </x:c>
      <x:c r="AL243" s="115" t="n">
        <x:f>IF(AK242,AD242,AL242)</x:f>
        <x:v>1.0840250348263745</x:v>
      </x:c>
      <x:c r="AM243" s="116" t="str">
        <x:f>IF(AK243,AD243/AL243-1,"")</x:f>
      </x:c>
      <x:c r="AN243" s="115" t="n">
        <x:f>IF(AI243&lt;&gt;AI242,AD243,MAX(AN242,AD243))</x:f>
        <x:v>1.1050781187031036</x:v>
      </x:c>
      <x:c r="AO243" s="116" t="n">
        <x:f>AD243/AN243-1</x:f>
        <x:v>-0.010093127559200443</x:v>
      </x:c>
      <x:c r="AP243" s="112" t="n">
        <x:f>IFERROR(SUM(Z243:AC243)/AD243,0)</x:f>
        <x:v>1</x:v>
      </x:c>
      <x:c r="AQ243" s="50" t="b">
        <x:f>AND(B243&gt;0,C243&gt;0,D243&gt;0,E243&gt;0)</x:f>
        <x:v>1</x:v>
      </x:c>
    </x:row>
    <x:row r="244">
      <x:c r="A244" s="111" t="n">
        <x:f>'净值底稿'!A202</x:f>
        <x:v>44134</x:v>
      </x:c>
      <x:c r="B244" s="113" t="n">
        <x:f>'净值底稿'!F202</x:f>
        <x:v>1.430793278521675</x:v>
      </x:c>
      <x:c r="C244" s="113" t="n">
        <x:f>'净值底稿'!O202</x:f>
        <x:v>1.25600869971759</x:v>
      </x:c>
      <x:c r="D244" s="113" t="n">
        <x:f>'净值底稿'!P202</x:f>
        <x:v>1.432</x:v>
      </x:c>
      <x:c r="E244" s="113" t="n">
        <x:f>'净值底稿'!Q202</x:f>
        <x:v>1.4471</x:v>
      </x:c>
      <x:c r="F244" s="114" t="n">
        <x:f>IFERROR(B244/B243-1,0)</x:f>
        <x:v>-0.022560816709017883</x:v>
      </x:c>
      <x:c r="G244" s="114" t="n">
        <x:f>IFERROR(C244/C243-1,0)</x:f>
        <x:v>-0.024451671579494128</x:v>
      </x:c>
      <x:c r="H244" s="114" t="n">
        <x:f>IFERROR(D244/D243-1,0)</x:f>
        <x:v>0.00013968431345157128</x:v>
      </x:c>
      <x:c r="I244" s="114" t="n">
        <x:f>IFERROR(E244/E243-1,0)</x:f>
        <x:v>-0.005907810675276459</x:v>
      </x:c>
      <x:c r="J244" s="115" t="n">
        <x:f>Z243*(1+F244)</x:f>
        <x:v>0.10588273382506234</x:v>
      </x:c>
      <x:c r="K244" s="115" t="n">
        <x:f>AA243*(1+G244)</x:f>
        <x:v>0.1044800487398935</x:v>
      </x:c>
      <x:c r="L244" s="115" t="n">
        <x:f>AB243*(1+H244)</x:f>
        <x:v>0.816591366892554</x:v>
      </x:c>
      <x:c r="M244" s="115" t="n">
        <x:f>AC243*(1+I244)</x:f>
        <x:v>0.061655229078882164</x:v>
      </x:c>
      <x:c r="N244" s="115" t="n">
        <x:f>SUM(J244:M244)</x:f>
        <x:v>1.088609378536392</x:v>
      </x:c>
      <x:c r="O244" s="116" t="n">
        <x:f>IFERROR((J244+K244)/N244,0)</x:f>
        <x:v>0.19323991388700262</x:v>
      </x:c>
      <x:c r="P244" s="50" t="b">
        <x:f>AND(MONTH(A244)=12,OR(A245="",YEAR(A244)&lt;&gt;YEAR(A245)))</x:f>
        <x:v>0</x:v>
      </x:c>
      <x:c r="Q244" s="50" t="b">
        <x:f>AND(MOD(MONTH(A244),3)=0,OR(A245="",MONTH(A244)&lt;&gt;MONTH(A245)))</x:f>
        <x:v>0</x:v>
      </x:c>
      <x:c r="R244" s="50" t="b">
        <x:f>OR(O244&gt;$E$7,O244&lt;$E$6)</x:f>
        <x:v>0</x:v>
      </x:c>
      <x:c r="S244" s="50" t="b">
        <x:f>AND(OR(P244,Q244,R244),A244-AH243&gt;$E$8)</x:f>
        <x:v>0</x:v>
      </x:c>
      <x:c r="T244" s="50" t="str">
        <x:f>IF(NOT(OR(P244,Q244,R244)),"不调",IF(NOT(S244),"间隔规则跳过",IF(P244,"年末+季度",IF(AND(Q244,R244),"季度+动态",IF(Q244,"季度","动态")))))</x:f>
        <x:v>不调</x:v>
      </x:c>
      <x:c r="U244" s="115" t="n">
        <x:f>IF(OR(T244="年末+季度",T244="季度+动态"),N244*$E$5/2,IF(T244="季度",(J244+K244)/2,IF(T244="动态",N244*$E$5*IF(J244+K244=0,0.5,J244/(J244+K244)),J244)))</x:f>
        <x:v>0.10588273382506234</x:v>
      </x:c>
      <x:c r="V244" s="115" t="n">
        <x:f>IF(OR(T244="年末+季度",T244="季度+动态"),N244*$E$5/2,IF(T244="季度",(J244+K244)/2,IF(T244="动态",N244*$E$5*IF(J244+K244=0,0.5,K244/(J244+K244)),K244)))</x:f>
        <x:v>0.1044800487398935</x:v>
      </x:c>
      <x:c r="W244" s="115" t="n">
        <x:f>IF(OR(T244="年末+季度",T244="季度+动态",T244="动态"),N244*(1-$E$5)*IF(L244+M244=0,$B$7/($B$7+$B$8),L244/(L244+M244)),L244)</x:f>
        <x:v>0.816591366892554</x:v>
      </x:c>
      <x:c r="X244" s="115" t="n">
        <x:f>IF(OR(T244="年末+季度",T244="季度+动态",T244="动态"),N244*(1-$E$5)*IF(L244+M244=0,$B$8/($B$7+$B$8),M244/(L244+M244)),M244)</x:f>
        <x:v>0.061655229078882164</x:v>
      </x:c>
      <x:c r="Y244" s="115" t="n">
        <x:f>POWER(1-$H$5,(A244-A243)/$H$8)</x:f>
        <x:v>0.9999862671029998</x:v>
      </x:c>
      <x:c r="Z244" s="115" t="n">
        <x:f>U244*Y244</x:f>
        <x:v>0.10588127974838463</x:v>
      </x:c>
      <x:c r="AA244" s="115" t="n">
        <x:f>V244*Y244</x:f>
        <x:v>0.10447861392614557</x:v>
      </x:c>
      <x:c r="AB244" s="115" t="n">
        <x:f>W244*Y244</x:f>
        <x:v>0.8165801527274211</x:v>
      </x:c>
      <x:c r="AC244" s="115" t="n">
        <x:f>X244*Y244</x:f>
        <x:v>0.061654382373971695</x:v>
      </x:c>
      <x:c r="AD244" s="115" t="n">
        <x:f>SUM(Z244:AC244)</x:f>
        <x:v>1.088594428775923</x:v>
      </x:c>
      <x:c r="AE244" s="115" t="n">
        <x:f>MAX(AE243,AD244)</x:f>
        <x:v>1.1050781187031036</x:v>
      </x:c>
      <x:c r="AF244" s="114" t="n">
        <x:f>AD244/AE244-1</x:f>
        <x:v>-0.014916311931436499</x:v>
      </x:c>
      <x:c r="AG244" s="114" t="n">
        <x:f>AD244/AD243-1</x:f>
        <x:v>-0.004872361740800524</x:v>
      </x:c>
      <x:c r="AH244" s="111" t="n">
        <x:f>IF(OR(T244="年末+季度",T244="季度+动态",T244="季度",T244="动态"),A244,AH243)</x:f>
        <x:v>44104</x:v>
      </x:c>
      <x:c r="AI244" s="117" t="n">
        <x:f>YEAR(A244)</x:f>
        <x:v>2020</x:v>
      </x:c>
      <x:c r="AJ244" s="117" t="n">
        <x:f>MONTH(A244)</x:f>
        <x:v>10</x:v>
      </x:c>
      <x:c r="AK244" s="50" t="n">
        <x:f>IF(MONTH(A244)&lt;&gt;MONTH(A245),1,0)</x:f>
        <x:v>1</x:v>
      </x:c>
      <x:c r="AL244" s="115" t="n">
        <x:f>IF(AK243,AD243,AL243)</x:f>
        <x:v>1.0840250348263745</x:v>
      </x:c>
      <x:c r="AM244" s="116" t="n">
        <x:f>IF(AK244,AD244/AL244-1,"")</x:f>
        <x:v>0.004215210721844942</x:v>
      </x:c>
      <x:c r="AN244" s="115" t="n">
        <x:f>IF(AI244&lt;&gt;AI243,AD244,MAX(AN243,AD244))</x:f>
        <x:v>1.1050781187031036</x:v>
      </x:c>
      <x:c r="AO244" s="116" t="n">
        <x:f>AD244/AN244-1</x:f>
        <x:v>-0.014916311931436499</x:v>
      </x:c>
      <x:c r="AP244" s="112" t="n">
        <x:f>IFERROR(SUM(Z244:AC244)/AD244,0)</x:f>
        <x:v>1</x:v>
      </x:c>
      <x:c r="AQ244" s="50" t="b">
        <x:f>AND(B244&gt;0,C244&gt;0,D244&gt;0,E244&gt;0)</x:f>
        <x:v>1</x:v>
      </x:c>
    </x:row>
    <x:row r="245">
      <x:c r="A245" s="111" t="n">
        <x:f>'净值底稿'!A203</x:f>
        <x:v>44137</x:v>
      </x:c>
      <x:c r="B245" s="113" t="n">
        <x:f>'净值底稿'!F203</x:f>
        <x:v>1.4534964231249126</x:v>
      </x:c>
      <x:c r="C245" s="113" t="n">
        <x:f>'净值底稿'!O203</x:f>
        <x:v>1.2617264499634275</x:v>
      </x:c>
      <x:c r="D245" s="113" t="n">
        <x:f>'净值底稿'!P203</x:f>
        <x:v>1.4323</x:v>
      </x:c>
      <x:c r="E245" s="113" t="n">
        <x:f>'净值底稿'!Q203</x:f>
        <x:v>1.4568</x:v>
      </x:c>
      <x:c r="F245" s="114" t="n">
        <x:f>IFERROR(B245/B244-1,0)</x:f>
        <x:v>0.015867522544343204</x:v>
      </x:c>
      <x:c r="G245" s="114" t="n">
        <x:f>IFERROR(C245/C244-1,0)</x:f>
        <x:v>0.004552317390096983</x:v>
      </x:c>
      <x:c r="H245" s="114" t="n">
        <x:f>IFERROR(D245/D244-1,0)</x:f>
        <x:v>0.00020949720670393468</x:v>
      </x:c>
      <x:c r="I245" s="114" t="n">
        <x:f>IFERROR(E245/E244-1,0)</x:f>
        <x:v>0.006703061295003865</x:v>
      </x:c>
      <x:c r="J245" s="115" t="n">
        <x:f>Z244*(1+F245)</x:f>
        <x:v>0.10756135334181603</x:v>
      </x:c>
      <x:c r="K245" s="115" t="n">
        <x:f>AA244*(1+G245)</x:f>
        <x:v>0.1049542337372148</x:v>
      </x:c>
      <x:c r="L245" s="115" t="n">
        <x:f>AB244*(1+H245)</x:f>
        <x:v>0.8167512239884674</x:v>
      </x:c>
      <x:c r="M245" s="115" t="n">
        <x:f>AC244*(1+I245)</x:f>
        <x:v>0.062067655478130035</x:v>
      </x:c>
      <x:c r="N245" s="115" t="n">
        <x:f>SUM(J245:M245)</x:f>
        <x:v>1.0913344665456284</x:v>
      </x:c>
      <x:c r="O245" s="116" t="n">
        <x:f>IFERROR((J245+K245)/N245,0)</x:f>
        <x:v>0.19473002419844826</x:v>
      </x:c>
      <x:c r="P245" s="50" t="b">
        <x:f>AND(MONTH(A245)=12,OR(A246="",YEAR(A245)&lt;&gt;YEAR(A246)))</x:f>
        <x:v>0</x:v>
      </x:c>
      <x:c r="Q245" s="50" t="b">
        <x:f>AND(MOD(MONTH(A245),3)=0,OR(A246="",MONTH(A245)&lt;&gt;MONTH(A246)))</x:f>
        <x:v>0</x:v>
      </x:c>
      <x:c r="R245" s="50" t="b">
        <x:f>OR(O245&gt;$E$7,O245&lt;$E$6)</x:f>
        <x:v>0</x:v>
      </x:c>
      <x:c r="S245" s="50" t="b">
        <x:f>AND(OR(P245,Q245,R245),A245-AH244&gt;$E$8)</x:f>
        <x:v>0</x:v>
      </x:c>
      <x:c r="T245" s="50" t="str">
        <x:f>IF(NOT(OR(P245,Q245,R245)),"不调",IF(NOT(S245),"间隔规则跳过",IF(P245,"年末+季度",IF(AND(Q245,R245),"季度+动态",IF(Q245,"季度","动态")))))</x:f>
        <x:v>不调</x:v>
      </x:c>
      <x:c r="U245" s="115" t="n">
        <x:f>IF(OR(T245="年末+季度",T245="季度+动态"),N245*$E$5/2,IF(T245="季度",(J245+K245)/2,IF(T245="动态",N245*$E$5*IF(J245+K245=0,0.5,J245/(J245+K245)),J245)))</x:f>
        <x:v>0.10756135334181603</x:v>
      </x:c>
      <x:c r="V245" s="115" t="n">
        <x:f>IF(OR(T245="年末+季度",T245="季度+动态"),N245*$E$5/2,IF(T245="季度",(J245+K245)/2,IF(T245="动态",N245*$E$5*IF(J245+K245=0,0.5,K245/(J245+K245)),K245)))</x:f>
        <x:v>0.1049542337372148</x:v>
      </x:c>
      <x:c r="W245" s="115" t="n">
        <x:f>IF(OR(T245="年末+季度",T245="季度+动态",T245="动态"),N245*(1-$E$5)*IF(L245+M245=0,$B$7/($B$7+$B$8),L245/(L245+M245)),L245)</x:f>
        <x:v>0.8167512239884674</x:v>
      </x:c>
      <x:c r="X245" s="115" t="n">
        <x:f>IF(OR(T245="年末+季度",T245="季度+动态",T245="动态"),N245*(1-$E$5)*IF(L245+M245=0,$B$8/($B$7+$B$8),M245/(L245+M245)),M245)</x:f>
        <x:v>0.062067655478130035</x:v>
      </x:c>
      <x:c r="Y245" s="115" t="n">
        <x:f>POWER(1-$H$5,(A245-A244)/$H$8)</x:f>
        <x:v>0.9999588018747739</x:v>
      </x:c>
      <x:c r="Z245" s="115" t="n">
        <x:f>U245*Y245</x:f>
        <x:v>0.10755692201571157</x:v>
      </x:c>
      <x:c r="AA245" s="115" t="n">
        <x:f>V245*Y245</x:f>
        <x:v>0.10494990981955028</x:v>
      </x:c>
      <x:c r="AB245" s="115" t="n">
        <x:f>W245*Y245</x:f>
        <x:v>0.816717575369263</x:v>
      </x:c>
      <x:c r="AC245" s="115" t="n">
        <x:f>X245*Y245</x:f>
        <x:v>0.06206509840708716</x:v>
      </x:c>
      <x:c r="AD245" s="115" t="n">
        <x:f>SUM(Z245:AC245)</x:f>
        <x:v>1.091289505611612</x:v>
      </x:c>
      <x:c r="AE245" s="115" t="n">
        <x:f>MAX(AE244,AD245)</x:f>
        <x:v>1.1050781187031036</x:v>
      </x:c>
      <x:c r="AF245" s="114" t="n">
        <x:f>AD245/AE245-1</x:f>
        <x:v>-0.012477500783088069</x:v>
      </x:c>
      <x:c r="AG245" s="114" t="n">
        <x:f>AD245/AD244-1</x:f>
        <x:v>0.002475740059334708</x:v>
      </x:c>
      <x:c r="AH245" s="111" t="n">
        <x:f>IF(OR(T245="年末+季度",T245="季度+动态",T245="季度",T245="动态"),A245,AH244)</x:f>
        <x:v>44104</x:v>
      </x:c>
      <x:c r="AI245" s="117" t="n">
        <x:f>YEAR(A245)</x:f>
        <x:v>2020</x:v>
      </x:c>
      <x:c r="AJ245" s="117" t="n">
        <x:f>MONTH(A245)</x:f>
        <x:v>11</x:v>
      </x:c>
      <x:c r="AK245" s="50" t="n">
        <x:f>IF(MONTH(A245)&lt;&gt;MONTH(A246),1,0)</x:f>
        <x:v>0</x:v>
      </x:c>
      <x:c r="AL245" s="115" t="n">
        <x:f>IF(AK244,AD244,AL244)</x:f>
        <x:v>1.088594428775923</x:v>
      </x:c>
      <x:c r="AM245" s="116" t="str">
        <x:f>IF(AK245,AD245/AL245-1,"")</x:f>
      </x:c>
      <x:c r="AN245" s="115" t="n">
        <x:f>IF(AI245&lt;&gt;AI244,AD245,MAX(AN244,AD245))</x:f>
        <x:v>1.1050781187031036</x:v>
      </x:c>
      <x:c r="AO245" s="116" t="n">
        <x:f>AD245/AN245-1</x:f>
        <x:v>-0.012477500783088069</x:v>
      </x:c>
      <x:c r="AP245" s="112" t="n">
        <x:f>IFERROR(SUM(Z245:AC245)/AD245,0)</x:f>
        <x:v>1</x:v>
      </x:c>
      <x:c r="AQ245" s="50" t="b">
        <x:f>AND(B245&gt;0,C245&gt;0,D245&gt;0,E245&gt;0)</x:f>
        <x:v>1</x:v>
      </x:c>
    </x:row>
    <x:row r="246">
      <x:c r="A246" s="111" t="n">
        <x:f>'净值底稿'!A204</x:f>
        <x:v>44138</x:v>
      </x:c>
      <x:c r="B246" s="113" t="n">
        <x:f>'净值底稿'!F204</x:f>
        <x:v>1.4674329647361026</x:v>
      </x:c>
      <x:c r="C246" s="113" t="n">
        <x:f>'净值底稿'!O204</x:f>
        <x:v>1.2811319693804326</x:v>
      </x:c>
      <x:c r="D246" s="113" t="n">
        <x:f>'净值底稿'!P204</x:f>
        <x:v>1.4329</x:v>
      </x:c>
      <x:c r="E246" s="113" t="n">
        <x:f>'净值底稿'!Q204</x:f>
        <x:v>1.463</x:v>
      </x:c>
      <x:c r="F246" s="114" t="n">
        <x:f>IFERROR(B246/B245-1,0)</x:f>
        <x:v>0.009588287517920069</x:v>
      </x:c>
      <x:c r="G246" s="114" t="n">
        <x:f>IFERROR(C246/C245-1,0)</x:f>
        <x:v>0.015380132054430229</x:v>
      </x:c>
      <x:c r="H246" s="114" t="n">
        <x:f>IFERROR(D246/D245-1,0)</x:f>
        <x:v>0.000418906653634199</x:v>
      </x:c>
      <x:c r="I246" s="114" t="n">
        <x:f>IFERROR(E246/E245-1,0)</x:f>
        <x:v>0.004255903349807744</x:v>
      </x:c>
      <x:c r="J246" s="115" t="n">
        <x:f>Z245*(1+F246)</x:f>
        <x:v>0.10858820870854072</x:v>
      </x:c>
      <x:c r="K246" s="115" t="n">
        <x:f>AA245*(1+G246)</x:f>
        <x:v>0.10656405329167551</x:v>
      </x:c>
      <x:c r="L246" s="115" t="n">
        <x:f>AB245*(1+H246)</x:f>
        <x:v>0.8170597037957252</x:v>
      </x:c>
      <x:c r="M246" s="115" t="n">
        <x:f>AC245*(1+I246)</x:f>
        <x:v>0.06232924146730403</x:v>
      </x:c>
      <x:c r="N246" s="115" t="n">
        <x:f>SUM(J246:M246)</x:f>
        <x:v>1.0945412072632454</x:v>
      </x:c>
      <x:c r="O246" s="116" t="n">
        <x:f>IFERROR((J246+K246)/N246,0)</x:f>
        <x:v>0.19656844399506512</x:v>
      </x:c>
      <x:c r="P246" s="50" t="b">
        <x:f>AND(MONTH(A246)=12,OR(A247="",YEAR(A246)&lt;&gt;YEAR(A247)))</x:f>
        <x:v>0</x:v>
      </x:c>
      <x:c r="Q246" s="50" t="b">
        <x:f>AND(MOD(MONTH(A246),3)=0,OR(A247="",MONTH(A246)&lt;&gt;MONTH(A247)))</x:f>
        <x:v>0</x:v>
      </x:c>
      <x:c r="R246" s="50" t="b">
        <x:f>OR(O246&gt;$E$7,O246&lt;$E$6)</x:f>
        <x:v>0</x:v>
      </x:c>
      <x:c r="S246" s="50" t="b">
        <x:f>AND(OR(P246,Q246,R246),A246-AH245&gt;$E$8)</x:f>
        <x:v>0</x:v>
      </x:c>
      <x:c r="T246" s="50" t="str">
        <x:f>IF(NOT(OR(P246,Q246,R246)),"不调",IF(NOT(S246),"间隔规则跳过",IF(P246,"年末+季度",IF(AND(Q246,R246),"季度+动态",IF(Q246,"季度","动态")))))</x:f>
        <x:v>不调</x:v>
      </x:c>
      <x:c r="U246" s="115" t="n">
        <x:f>IF(OR(T246="年末+季度",T246="季度+动态"),N246*$E$5/2,IF(T246="季度",(J246+K246)/2,IF(T246="动态",N246*$E$5*IF(J246+K246=0,0.5,J246/(J246+K246)),J246)))</x:f>
        <x:v>0.10858820870854072</x:v>
      </x:c>
      <x:c r="V246" s="115" t="n">
        <x:f>IF(OR(T246="年末+季度",T246="季度+动态"),N246*$E$5/2,IF(T246="季度",(J246+K246)/2,IF(T246="动态",N246*$E$5*IF(J246+K246=0,0.5,K246/(J246+K246)),K246)))</x:f>
        <x:v>0.10656405329167551</x:v>
      </x:c>
      <x:c r="W246" s="115" t="n">
        <x:f>IF(OR(T246="年末+季度",T246="季度+动态",T246="动态"),N246*(1-$E$5)*IF(L246+M246=0,$B$7/($B$7+$B$8),L246/(L246+M246)),L246)</x:f>
        <x:v>0.8170597037957252</x:v>
      </x:c>
      <x:c r="X246" s="115" t="n">
        <x:f>IF(OR(T246="年末+季度",T246="季度+动态",T246="动态"),N246*(1-$E$5)*IF(L246+M246=0,$B$8/($B$7+$B$8),M246/(L246+M246)),M246)</x:f>
        <x:v>0.06232924146730403</x:v>
      </x:c>
      <x:c r="Y246" s="115" t="n">
        <x:f>POWER(1-$H$5,(A246-A245)/$H$8)</x:f>
        <x:v>0.9999862671029998</x:v>
      </x:c>
      <x:c r="Z246" s="115" t="n">
        <x:f>U246*Y246</x:f>
        <x:v>0.10858671747785509</x:v>
      </x:c>
      <x:c r="AA246" s="115" t="n">
        <x:f>V246*Y246</x:f>
        <x:v>0.10656258985850772</x:v>
      </x:c>
      <x:c r="AB246" s="115" t="n">
        <x:f>W246*Y246</x:f>
        <x:v>0.8170484831989699</x:v>
      </x:c>
      <x:c r="AC246" s="115" t="n">
        <x:f>X246*Y246</x:f>
        <x:v>0.062328385506250854</x:v>
      </x:c>
      <x:c r="AD246" s="115" t="n">
        <x:f>SUM(Z246:AC246)</x:f>
        <x:v>1.0945261760415836</x:v>
      </x:c>
      <x:c r="AE246" s="115" t="n">
        <x:f>MAX(AE245,AD246)</x:f>
        <x:v>1.1050781187031036</x:v>
      </x:c>
      <x:c r="AF246" s="114" t="n">
        <x:f>AD246/AE246-1</x:f>
        <x:v>-0.009548594332772997</x:v>
      </x:c>
      <x:c r="AG246" s="114" t="n">
        <x:f>AD246/AD245-1</x:f>
        <x:v>0.0029659136400816966</x:v>
      </x:c>
      <x:c r="AH246" s="111" t="n">
        <x:f>IF(OR(T246="年末+季度",T246="季度+动态",T246="季度",T246="动态"),A246,AH245)</x:f>
        <x:v>44104</x:v>
      </x:c>
      <x:c r="AI246" s="117" t="n">
        <x:f>YEAR(A246)</x:f>
        <x:v>2020</x:v>
      </x:c>
      <x:c r="AJ246" s="117" t="n">
        <x:f>MONTH(A246)</x:f>
        <x:v>11</x:v>
      </x:c>
      <x:c r="AK246" s="50" t="n">
        <x:f>IF(MONTH(A246)&lt;&gt;MONTH(A247),1,0)</x:f>
        <x:v>0</x:v>
      </x:c>
      <x:c r="AL246" s="115" t="n">
        <x:f>IF(AK245,AD245,AL245)</x:f>
        <x:v>1.088594428775923</x:v>
      </x:c>
      <x:c r="AM246" s="116" t="str">
        <x:f>IF(AK246,AD246/AL246-1,"")</x:f>
      </x:c>
      <x:c r="AN246" s="115" t="n">
        <x:f>IF(AI246&lt;&gt;AI245,AD246,MAX(AN245,AD246))</x:f>
        <x:v>1.1050781187031036</x:v>
      </x:c>
      <x:c r="AO246" s="116" t="n">
        <x:f>AD246/AN246-1</x:f>
        <x:v>-0.009548594332772997</x:v>
      </x:c>
      <x:c r="AP246" s="112" t="n">
        <x:f>IFERROR(SUM(Z246:AC246)/AD246,0)</x:f>
        <x:v>1</x:v>
      </x:c>
      <x:c r="AQ246" s="50" t="b">
        <x:f>AND(B246&gt;0,C246&gt;0,D246&gt;0,E246&gt;0)</x:f>
        <x:v>1</x:v>
      </x:c>
    </x:row>
    <x:row r="247">
      <x:c r="A247" s="111" t="n">
        <x:f>'净值底稿'!A205</x:f>
        <x:v>44139</x:v>
      </x:c>
      <x:c r="B247" s="113" t="n">
        <x:f>'净值底稿'!F205</x:f>
        <x:v>1.4730718961200775</x:v>
      </x:c>
      <x:c r="C247" s="113" t="n">
        <x:f>'净值底稿'!O205</x:f>
        <x:v>1.2811330861607</x:v>
      </x:c>
      <x:c r="D247" s="113" t="n">
        <x:f>'净值底稿'!P205</x:f>
        <x:v>1.4334</x:v>
      </x:c>
      <x:c r="E247" s="113" t="n">
        <x:f>'净值底稿'!Q205</x:f>
        <x:v>1.4672</x:v>
      </x:c>
      <x:c r="F247" s="114" t="n">
        <x:f>IFERROR(B247/B246-1,0)</x:f>
        <x:v>0.003842718215744112</x:v>
      </x:c>
      <x:c r="G247" s="114" t="n">
        <x:f>IFERROR(C247/C246-1,0)</x:f>
        <x:v>8.717136830149741e-7</x:v>
      </x:c>
      <x:c r="H247" s="114" t="n">
        <x:f>IFERROR(D247/D246-1,0)</x:f>
        <x:v>0.00034894270360807944</x:v>
      </x:c>
      <x:c r="I247" s="114" t="n">
        <x:f>IFERROR(E247/E246-1,0)</x:f>
        <x:v>0.002870813397129135</x:v>
      </x:c>
      <x:c r="J247" s="115" t="n">
        <x:f>Z246*(1+F247)</x:f>
        <x:v>0.1090039856350951</x:v>
      </x:c>
      <x:c r="K247" s="115" t="n">
        <x:f>AA246*(1+G247)</x:f>
        <x:v>0.1065626827505754</x:v>
      </x:c>
      <x:c r="L247" s="115" t="n">
        <x:f>AB246*(1+H247)</x:f>
        <x:v>0.8173335863056763</x:v>
      </x:c>
      <x:c r="M247" s="115" t="n">
        <x:f>AC246*(1+I247)</x:f>
        <x:v>0.06250731867038363</x:v>
      </x:c>
      <x:c r="N247" s="115" t="n">
        <x:f>SUM(J247:M247)</x:f>
        <x:v>1.0954075733617306</x:v>
      </x:c>
      <x:c r="O247" s="116" t="n">
        <x:f>IFERROR((J247+K247)/N247,0)</x:f>
        <x:v>0.19679128903966878</x:v>
      </x:c>
      <x:c r="P247" s="50" t="b">
        <x:f>AND(MONTH(A247)=12,OR(A248="",YEAR(A247)&lt;&gt;YEAR(A248)))</x:f>
        <x:v>0</x:v>
      </x:c>
      <x:c r="Q247" s="50" t="b">
        <x:f>AND(MOD(MONTH(A247),3)=0,OR(A248="",MONTH(A247)&lt;&gt;MONTH(A248)))</x:f>
        <x:v>0</x:v>
      </x:c>
      <x:c r="R247" s="50" t="b">
        <x:f>OR(O247&gt;$E$7,O247&lt;$E$6)</x:f>
        <x:v>0</x:v>
      </x:c>
      <x:c r="S247" s="50" t="b">
        <x:f>AND(OR(P247,Q247,R247),A247-AH246&gt;$E$8)</x:f>
        <x:v>0</x:v>
      </x:c>
      <x:c r="T247" s="50" t="str">
        <x:f>IF(NOT(OR(P247,Q247,R247)),"不调",IF(NOT(S247),"间隔规则跳过",IF(P247,"年末+季度",IF(AND(Q247,R247),"季度+动态",IF(Q247,"季度","动态")))))</x:f>
        <x:v>不调</x:v>
      </x:c>
      <x:c r="U247" s="115" t="n">
        <x:f>IF(OR(T247="年末+季度",T247="季度+动态"),N247*$E$5/2,IF(T247="季度",(J247+K247)/2,IF(T247="动态",N247*$E$5*IF(J247+K247=0,0.5,J247/(J247+K247)),J247)))</x:f>
        <x:v>0.1090039856350951</x:v>
      </x:c>
      <x:c r="V247" s="115" t="n">
        <x:f>IF(OR(T247="年末+季度",T247="季度+动态"),N247*$E$5/2,IF(T247="季度",(J247+K247)/2,IF(T247="动态",N247*$E$5*IF(J247+K247=0,0.5,K247/(J247+K247)),K247)))</x:f>
        <x:v>0.1065626827505754</x:v>
      </x:c>
      <x:c r="W247" s="115" t="n">
        <x:f>IF(OR(T247="年末+季度",T247="季度+动态",T247="动态"),N247*(1-$E$5)*IF(L247+M247=0,$B$7/($B$7+$B$8),L247/(L247+M247)),L247)</x:f>
        <x:v>0.8173335863056763</x:v>
      </x:c>
      <x:c r="X247" s="115" t="n">
        <x:f>IF(OR(T247="年末+季度",T247="季度+动态",T247="动态"),N247*(1-$E$5)*IF(L247+M247=0,$B$8/($B$7+$B$8),M247/(L247+M247)),M247)</x:f>
        <x:v>0.06250731867038363</x:v>
      </x:c>
      <x:c r="Y247" s="115" t="n">
        <x:f>POWER(1-$H$5,(A247-A246)/$H$8)</x:f>
        <x:v>0.9999862671029998</x:v>
      </x:c>
      <x:c r="Z247" s="115" t="n">
        <x:f>U247*Y247</x:f>
        <x:v>0.10900248869458776</x:v>
      </x:c>
      <x:c r="AA247" s="115" t="n">
        <x:f>V247*Y247</x:f>
        <x:v>0.10656121933622911</x:v>
      </x:c>
      <x:c r="AB247" s="115" t="n">
        <x:f>W247*Y247</x:f>
        <x:v>0.8173223619477208</x:v>
      </x:c>
      <x:c r="AC247" s="115" t="n">
        <x:f>X247*Y247</x:f>
        <x:v>0.06250646026381457</x:v>
      </x:c>
      <x:c r="AD247" s="115" t="n">
        <x:f>SUM(Z247:AC247)</x:f>
        <x:v>1.0953925302423522</x:v>
      </x:c>
      <x:c r="AE247" s="115" t="n">
        <x:f>MAX(AE246,AD247)</x:f>
        <x:v>1.1050781187031036</x:v>
      </x:c>
      <x:c r="AF247" s="114" t="n">
        <x:f>AD247/AE247-1</x:f>
        <x:v>-0.00876461880551771</x:v>
      </x:c>
      <x:c r="AG247" s="114" t="n">
        <x:f>AD247/AD246-1</x:f>
        <x:v>0.0007915335601216267</x:v>
      </x:c>
      <x:c r="AH247" s="111" t="n">
        <x:f>IF(OR(T247="年末+季度",T247="季度+动态",T247="季度",T247="动态"),A247,AH246)</x:f>
        <x:v>44104</x:v>
      </x:c>
      <x:c r="AI247" s="117" t="n">
        <x:f>YEAR(A247)</x:f>
        <x:v>2020</x:v>
      </x:c>
      <x:c r="AJ247" s="117" t="n">
        <x:f>MONTH(A247)</x:f>
        <x:v>11</x:v>
      </x:c>
      <x:c r="AK247" s="50" t="n">
        <x:f>IF(MONTH(A247)&lt;&gt;MONTH(A248),1,0)</x:f>
        <x:v>0</x:v>
      </x:c>
      <x:c r="AL247" s="115" t="n">
        <x:f>IF(AK246,AD246,AL246)</x:f>
        <x:v>1.088594428775923</x:v>
      </x:c>
      <x:c r="AM247" s="116" t="str">
        <x:f>IF(AK247,AD247/AL247-1,"")</x:f>
      </x:c>
      <x:c r="AN247" s="115" t="n">
        <x:f>IF(AI247&lt;&gt;AI246,AD247,MAX(AN246,AD247))</x:f>
        <x:v>1.1050781187031036</x:v>
      </x:c>
      <x:c r="AO247" s="116" t="n">
        <x:f>AD247/AN247-1</x:f>
        <x:v>-0.00876461880551771</x:v>
      </x:c>
      <x:c r="AP247" s="112" t="n">
        <x:f>IFERROR(SUM(Z247:AC247)/AD247,0)</x:f>
        <x:v>1</x:v>
      </x:c>
      <x:c r="AQ247" s="50" t="b">
        <x:f>AND(B247&gt;0,C247&gt;0,D247&gt;0,E247&gt;0)</x:f>
        <x:v>1</x:v>
      </x:c>
    </x:row>
    <x:row r="248">
      <x:c r="A248" s="111" t="n">
        <x:f>'净值底稿'!A206</x:f>
        <x:v>44140</x:v>
      </x:c>
      <x:c r="B248" s="113" t="n">
        <x:f>'净值底稿'!F206</x:f>
        <x:v>1.5079326677867675</x:v>
      </x:c>
      <x:c r="C248" s="113" t="n">
        <x:f>'净值底稿'!O206</x:f>
        <x:v>1.304212355728785</x:v>
      </x:c>
      <x:c r="D248" s="113" t="n">
        <x:f>'净值底稿'!P206</x:f>
        <x:v>1.4336</x:v>
      </x:c>
      <x:c r="E248" s="113" t="n">
        <x:f>'净值底稿'!Q206</x:f>
        <x:v>1.4661</x:v>
      </x:c>
      <x:c r="F248" s="114" t="n">
        <x:f>IFERROR(B248/B247-1,0)</x:f>
        <x:v>0.023665356564407825</x:v>
      </x:c>
      <x:c r="G248" s="114" t="n">
        <x:f>IFERROR(C248/C247-1,0)</x:f>
        <x:v>0.01801473228456607</x:v>
      </x:c>
      <x:c r="H248" s="114" t="n">
        <x:f>IFERROR(D248/D247-1,0)</x:f>
        <x:v>0.00013952839402819883</x:v>
      </x:c>
      <x:c r="I248" s="114" t="n">
        <x:f>IFERROR(E248/E247-1,0)</x:f>
        <x:v>-0.0007497273718648501</x:v>
      </x:c>
      <x:c r="J248" s="115" t="n">
        <x:f>Z247*(1+F248)</x:f>
        <x:v>0.111582071455953</x:v>
      </x:c>
      <x:c r="K248" s="115" t="n">
        <x:f>AA247*(1+G248)</x:f>
        <x:v>0.10848089117448821</x:v>
      </x:c>
      <x:c r="L248" s="115" t="n">
        <x:f>AB247*(1+H248)</x:f>
        <x:v>0.8174364016242867</x:v>
      </x:c>
      <x:c r="M248" s="115" t="n">
        <x:f>AC247*(1+I248)</x:f>
        <x:v>0.062459597459636404</x:v>
      </x:c>
      <x:c r="N248" s="115" t="n">
        <x:f>SUM(J248:M248)</x:f>
        <x:v>1.0999589617143644</x:v>
      </x:c>
      <x:c r="O248" s="116" t="n">
        <x:f>IFERROR((J248+K248)/N248,0)</x:f>
        <x:v>0.20006470267532295</x:v>
      </x:c>
      <x:c r="P248" s="50" t="b">
        <x:f>AND(MONTH(A248)=12,OR(A249="",YEAR(A248)&lt;&gt;YEAR(A249)))</x:f>
        <x:v>0</x:v>
      </x:c>
      <x:c r="Q248" s="50" t="b">
        <x:f>AND(MOD(MONTH(A248),3)=0,OR(A249="",MONTH(A248)&lt;&gt;MONTH(A249)))</x:f>
        <x:v>0</x:v>
      </x:c>
      <x:c r="R248" s="50" t="b">
        <x:f>OR(O248&gt;$E$7,O248&lt;$E$6)</x:f>
        <x:v>0</x:v>
      </x:c>
      <x:c r="S248" s="50" t="b">
        <x:f>AND(OR(P248,Q248,R248),A248-AH247&gt;$E$8)</x:f>
        <x:v>0</x:v>
      </x:c>
      <x:c r="T248" s="50" t="str">
        <x:f>IF(NOT(OR(P248,Q248,R248)),"不调",IF(NOT(S248),"间隔规则跳过",IF(P248,"年末+季度",IF(AND(Q248,R248),"季度+动态",IF(Q248,"季度","动态")))))</x:f>
        <x:v>不调</x:v>
      </x:c>
      <x:c r="U248" s="115" t="n">
        <x:f>IF(OR(T248="年末+季度",T248="季度+动态"),N248*$E$5/2,IF(T248="季度",(J248+K248)/2,IF(T248="动态",N248*$E$5*IF(J248+K248=0,0.5,J248/(J248+K248)),J248)))</x:f>
        <x:v>0.111582071455953</x:v>
      </x:c>
      <x:c r="V248" s="115" t="n">
        <x:f>IF(OR(T248="年末+季度",T248="季度+动态"),N248*$E$5/2,IF(T248="季度",(J248+K248)/2,IF(T248="动态",N248*$E$5*IF(J248+K248=0,0.5,K248/(J248+K248)),K248)))</x:f>
        <x:v>0.10848089117448821</x:v>
      </x:c>
      <x:c r="W248" s="115" t="n">
        <x:f>IF(OR(T248="年末+季度",T248="季度+动态",T248="动态"),N248*(1-$E$5)*IF(L248+M248=0,$B$7/($B$7+$B$8),L248/(L248+M248)),L248)</x:f>
        <x:v>0.8174364016242867</x:v>
      </x:c>
      <x:c r="X248" s="115" t="n">
        <x:f>IF(OR(T248="年末+季度",T248="季度+动态",T248="动态"),N248*(1-$E$5)*IF(L248+M248=0,$B$8/($B$7+$B$8),M248/(L248+M248)),M248)</x:f>
        <x:v>0.062459597459636404</x:v>
      </x:c>
      <x:c r="Y248" s="115" t="n">
        <x:f>POWER(1-$H$5,(A248-A247)/$H$8)</x:f>
        <x:v>0.9999862671029998</x:v>
      </x:c>
      <x:c r="Z248" s="115" t="n">
        <x:f>U248*Y248</x:f>
        <x:v>0.11158053911085862</x:v>
      </x:c>
      <x:c r="AA248" s="115" t="n">
        <x:f>V248*Y248</x:f>
        <x:v>0.10847940141758322</x:v>
      </x:c>
      <x:c r="AB248" s="115" t="n">
        <x:f>W248*Y248</x:f>
        <x:v>0.8174251758543789</x:v>
      </x:c>
      <x:c r="AC248" s="115" t="n">
        <x:f>X248*Y248</x:f>
        <x:v>0.06245873970841782</x:v>
      </x:c>
      <x:c r="AD248" s="115" t="n">
        <x:f>SUM(Z248:AC248)</x:f>
        <x:v>1.0999438560912385</x:v>
      </x:c>
      <x:c r="AE248" s="115" t="n">
        <x:f>MAX(AE247,AD248)</x:f>
        <x:v>1.1050781187031036</x:v>
      </x:c>
      <x:c r="AF248" s="114" t="n">
        <x:f>AD248/AE248-1</x:f>
        <x:v>-0.004646063047461846</x:v>
      </x:c>
      <x:c r="AG248" s="114" t="n">
        <x:f>AD248/AD247-1</x:f>
        <x:v>0.004154972508238153</x:v>
      </x:c>
      <x:c r="AH248" s="111" t="n">
        <x:f>IF(OR(T248="年末+季度",T248="季度+动态",T248="季度",T248="动态"),A248,AH247)</x:f>
        <x:v>44104</x:v>
      </x:c>
      <x:c r="AI248" s="117" t="n">
        <x:f>YEAR(A248)</x:f>
        <x:v>2020</x:v>
      </x:c>
      <x:c r="AJ248" s="117" t="n">
        <x:f>MONTH(A248)</x:f>
        <x:v>11</x:v>
      </x:c>
      <x:c r="AK248" s="50" t="n">
        <x:f>IF(MONTH(A248)&lt;&gt;MONTH(A249),1,0)</x:f>
        <x:v>0</x:v>
      </x:c>
      <x:c r="AL248" s="115" t="n">
        <x:f>IF(AK247,AD247,AL247)</x:f>
        <x:v>1.088594428775923</x:v>
      </x:c>
      <x:c r="AM248" s="116" t="str">
        <x:f>IF(AK248,AD248/AL248-1,"")</x:f>
      </x:c>
      <x:c r="AN248" s="115" t="n">
        <x:f>IF(AI248&lt;&gt;AI247,AD248,MAX(AN247,AD248))</x:f>
        <x:v>1.1050781187031036</x:v>
      </x:c>
      <x:c r="AO248" s="116" t="n">
        <x:f>AD248/AN248-1</x:f>
        <x:v>-0.004646063047461846</x:v>
      </x:c>
      <x:c r="AP248" s="112" t="n">
        <x:f>IFERROR(SUM(Z248:AC248)/AD248,0)</x:f>
        <x:v>1</x:v>
      </x:c>
      <x:c r="AQ248" s="50" t="b">
        <x:f>AND(B248&gt;0,C248&gt;0,D248&gt;0,E248&gt;0)</x:f>
        <x:v>1</x:v>
      </x:c>
    </x:row>
    <x:row r="249">
      <x:c r="A249" s="111" t="n">
        <x:f>'净值底稿'!A207</x:f>
        <x:v>44141</x:v>
      </x:c>
      <x:c r="B249" s="113" t="n">
        <x:f>'净值底稿'!F207</x:f>
        <x:v>1.4977766504684724</x:v>
      </x:c>
      <x:c r="C249" s="113" t="n">
        <x:f>'净值底稿'!O207</x:f>
        <x:v>1.2940248728951649</x:v>
      </x:c>
      <x:c r="D249" s="113" t="n">
        <x:f>'净值底稿'!P207</x:f>
        <x:v>1.4335</x:v>
      </x:c>
      <x:c r="E249" s="113" t="n">
        <x:f>'净值底稿'!Q207</x:f>
        <x:v>1.4826</x:v>
      </x:c>
      <x:c r="F249" s="114" t="n">
        <x:f>IFERROR(B249/B248-1,0)</x:f>
        <x:v>-0.006735060215388389</x:v>
      </x:c>
      <x:c r="G249" s="114" t="n">
        <x:f>IFERROR(C249/C248-1,0)</x:f>
        <x:v>-0.007811214783291498</x:v>
      </x:c>
      <x:c r="H249" s="114" t="n">
        <x:f>IFERROR(D249/D248-1,0)</x:f>
        <x:v>-0.00006975446428569843</x:v>
      </x:c>
      <x:c r="I249" s="114" t="n">
        <x:f>IFERROR(E249/E248-1,0)</x:f>
        <x:v>0.011254348270922865</x:v>
      </x:c>
      <x:c r="J249" s="115" t="n">
        <x:f>Z248*(1+F249)</x:f>
        <x:v>0.11082903746108148</x:v>
      </x:c>
      <x:c r="K249" s="115" t="n">
        <x:f>AA248*(1+G249)</x:f>
        <x:v>0.10763204551354759</x:v>
      </x:c>
      <x:c r="L249" s="115" t="n">
        <x:f>AB248*(1+H249)</x:f>
        <x:v>0.8173681567991435</x:v>
      </x:c>
      <x:c r="M249" s="115" t="n">
        <x:f>AC248*(1+I249)</x:f>
        <x:v>0.06316167211765927</x:v>
      </x:c>
      <x:c r="N249" s="115" t="n">
        <x:f>SUM(J249:M249)</x:f>
        <x:v>1.0989909118914318</x:v>
      </x:c>
      <x:c r="O249" s="116" t="n">
        <x:f>IFERROR((J249+K249)/N249,0)</x:f>
        <x:v>0.19878333898015949</x:v>
      </x:c>
      <x:c r="P249" s="50" t="b">
        <x:f>AND(MONTH(A249)=12,OR(A250="",YEAR(A249)&lt;&gt;YEAR(A250)))</x:f>
        <x:v>0</x:v>
      </x:c>
      <x:c r="Q249" s="50" t="b">
        <x:f>AND(MOD(MONTH(A249),3)=0,OR(A250="",MONTH(A249)&lt;&gt;MONTH(A250)))</x:f>
        <x:v>0</x:v>
      </x:c>
      <x:c r="R249" s="50" t="b">
        <x:f>OR(O249&gt;$E$7,O249&lt;$E$6)</x:f>
        <x:v>0</x:v>
      </x:c>
      <x:c r="S249" s="50" t="b">
        <x:f>AND(OR(P249,Q249,R249),A249-AH248&gt;$E$8)</x:f>
        <x:v>0</x:v>
      </x:c>
      <x:c r="T249" s="50" t="str">
        <x:f>IF(NOT(OR(P249,Q249,R249)),"不调",IF(NOT(S249),"间隔规则跳过",IF(P249,"年末+季度",IF(AND(Q249,R249),"季度+动态",IF(Q249,"季度","动态")))))</x:f>
        <x:v>不调</x:v>
      </x:c>
      <x:c r="U249" s="115" t="n">
        <x:f>IF(OR(T249="年末+季度",T249="季度+动态"),N249*$E$5/2,IF(T249="季度",(J249+K249)/2,IF(T249="动态",N249*$E$5*IF(J249+K249=0,0.5,J249/(J249+K249)),J249)))</x:f>
        <x:v>0.11082903746108148</x:v>
      </x:c>
      <x:c r="V249" s="115" t="n">
        <x:f>IF(OR(T249="年末+季度",T249="季度+动态"),N249*$E$5/2,IF(T249="季度",(J249+K249)/2,IF(T249="动态",N249*$E$5*IF(J249+K249=0,0.5,K249/(J249+K249)),K249)))</x:f>
        <x:v>0.10763204551354759</x:v>
      </x:c>
      <x:c r="W249" s="115" t="n">
        <x:f>IF(OR(T249="年末+季度",T249="季度+动态",T249="动态"),N249*(1-$E$5)*IF(L249+M249=0,$B$7/($B$7+$B$8),L249/(L249+M249)),L249)</x:f>
        <x:v>0.8173681567991435</x:v>
      </x:c>
      <x:c r="X249" s="115" t="n">
        <x:f>IF(OR(T249="年末+季度",T249="季度+动态",T249="动态"),N249*(1-$E$5)*IF(L249+M249=0,$B$8/($B$7+$B$8),M249/(L249+M249)),M249)</x:f>
        <x:v>0.06316167211765927</x:v>
      </x:c>
      <x:c r="Y249" s="115" t="n">
        <x:f>POWER(1-$H$5,(A249-A248)/$H$8)</x:f>
        <x:v>0.9999862671029998</x:v>
      </x:c>
      <x:c r="Z249" s="115" t="n">
        <x:f>U249*Y249</x:f>
        <x:v>0.1108275154573254</x:v>
      </x:c>
      <x:c r="AA249" s="115" t="n">
        <x:f>V249*Y249</x:f>
        <x:v>0.10763056741375263</x:v>
      </x:c>
      <x:c r="AB249" s="115" t="n">
        <x:f>W249*Y249</x:f>
        <x:v>0.817356931966435</x:v>
      </x:c>
      <x:c r="AC249" s="115" t="n">
        <x:f>X249*Y249</x:f>
        <x:v>0.06316080472492172</x:v>
      </x:c>
      <x:c r="AD249" s="115" t="n">
        <x:f>SUM(Z249:AC249)</x:f>
        <x:v>1.0989758195624346</x:v>
      </x:c>
      <x:c r="AE249" s="115" t="n">
        <x:f>MAX(AE248,AD249)</x:f>
        <x:v>1.1050781187031036</x:v>
      </x:c>
      <x:c r="AF249" s="114" t="n">
        <x:f>AD249/AE249-1</x:f>
        <x:v>-0.005522052276114686</x:v>
      </x:c>
      <x:c r="AG249" s="114" t="n">
        <x:f>AD249/AD248-1</x:f>
        <x:v>-0.0008800781271181002</x:v>
      </x:c>
      <x:c r="AH249" s="111" t="n">
        <x:f>IF(OR(T249="年末+季度",T249="季度+动态",T249="季度",T249="动态"),A249,AH248)</x:f>
        <x:v>44104</x:v>
      </x:c>
      <x:c r="AI249" s="117" t="n">
        <x:f>YEAR(A249)</x:f>
        <x:v>2020</x:v>
      </x:c>
      <x:c r="AJ249" s="117" t="n">
        <x:f>MONTH(A249)</x:f>
        <x:v>11</x:v>
      </x:c>
      <x:c r="AK249" s="50" t="n">
        <x:f>IF(MONTH(A249)&lt;&gt;MONTH(A250),1,0)</x:f>
        <x:v>0</x:v>
      </x:c>
      <x:c r="AL249" s="115" t="n">
        <x:f>IF(AK248,AD248,AL248)</x:f>
        <x:v>1.088594428775923</x:v>
      </x:c>
      <x:c r="AM249" s="116" t="str">
        <x:f>IF(AK249,AD249/AL249-1,"")</x:f>
      </x:c>
      <x:c r="AN249" s="115" t="n">
        <x:f>IF(AI249&lt;&gt;AI248,AD249,MAX(AN248,AD249))</x:f>
        <x:v>1.1050781187031036</x:v>
      </x:c>
      <x:c r="AO249" s="116" t="n">
        <x:f>AD249/AN249-1</x:f>
        <x:v>-0.005522052276114686</x:v>
      </x:c>
      <x:c r="AP249" s="112" t="n">
        <x:f>IFERROR(SUM(Z249:AC249)/AD249,0)</x:f>
        <x:v>1</x:v>
      </x:c>
      <x:c r="AQ249" s="50" t="b">
        <x:f>AND(B249&gt;0,C249&gt;0,D249&gt;0,E249&gt;0)</x:f>
        <x:v>1</x:v>
      </x:c>
    </x:row>
    <x:row r="250">
      <x:c r="A250" s="111" t="n">
        <x:f>'净值底稿'!A208</x:f>
        <x:v>44144</x:v>
      </x:c>
      <x:c r="B250" s="113" t="n">
        <x:f>'净值底稿'!F208</x:f>
        <x:v>1.5393581204611375</x:v>
      </x:c>
      <x:c r="C250" s="113" t="n">
        <x:f>'净值底稿'!O208</x:f>
        <x:v>1.3212694035907588</x:v>
      </x:c>
      <x:c r="D250" s="113" t="n">
        <x:f>'净值底稿'!P208</x:f>
        <x:v>1.4331</x:v>
      </x:c>
      <x:c r="E250" s="113" t="n">
        <x:f>'净值底稿'!Q208</x:f>
        <x:v>1.4808</x:v>
      </x:c>
      <x:c r="F250" s="114" t="n">
        <x:f>IFERROR(B250/B249-1,0)</x:f>
        <x:v>0.02776212994084215</x:v>
      </x:c>
      <x:c r="G250" s="114" t="n">
        <x:f>IFERROR(C250/C249-1,0)</x:f>
        <x:v>0.021054101251267943</x:v>
      </x:c>
      <x:c r="H250" s="114" t="n">
        <x:f>IFERROR(D250/D249-1,0)</x:f>
        <x:v>-0.0002790373212416819</x:v>
      </x:c>
      <x:c r="I250" s="114" t="n">
        <x:f>IFERROR(E250/E249-1,0)</x:f>
        <x:v>-0.001214083367057861</x:v>
      </x:c>
      <x:c r="J250" s="115" t="n">
        <x:f>Z249*(1+F250)</x:f>
        <x:v>0.11390432334247236</x:v>
      </x:c>
      <x:c r="K250" s="115" t="n">
        <x:f>AA249*(1+G250)</x:f>
        <x:v>0.1098966322778132</x:v>
      </x:c>
      <x:c r="L250" s="115" t="n">
        <x:f>AB249*(1+H250)</x:f>
        <x:v>0.8171288588776408</x:v>
      </x:c>
      <x:c r="M250" s="115" t="n">
        <x:f>AC249*(1+I250)</x:f>
        <x:v>0.0630841222424552</x:v>
      </x:c>
      <x:c r="N250" s="115" t="n">
        <x:f>SUM(J250:M250)</x:f>
        <x:v>1.1040139367403814</x:v>
      </x:c>
      <x:c r="O250" s="116" t="n">
        <x:f>IFERROR((J250+K250)/N250,0)</x:f>
        <x:v>0.20271569784803753</x:v>
      </x:c>
      <x:c r="P250" s="50" t="b">
        <x:f>AND(MONTH(A250)=12,OR(A251="",YEAR(A250)&lt;&gt;YEAR(A251)))</x:f>
        <x:v>0</x:v>
      </x:c>
      <x:c r="Q250" s="50" t="b">
        <x:f>AND(MOD(MONTH(A250),3)=0,OR(A251="",MONTH(A250)&lt;&gt;MONTH(A251)))</x:f>
        <x:v>0</x:v>
      </x:c>
      <x:c r="R250" s="50" t="b">
        <x:f>OR(O250&gt;$E$7,O250&lt;$E$6)</x:f>
        <x:v>0</x:v>
      </x:c>
      <x:c r="S250" s="50" t="b">
        <x:f>AND(OR(P250,Q250,R250),A250-AH249&gt;$E$8)</x:f>
        <x:v>0</x:v>
      </x:c>
      <x:c r="T250" s="50" t="str">
        <x:f>IF(NOT(OR(P250,Q250,R250)),"不调",IF(NOT(S250),"间隔规则跳过",IF(P250,"年末+季度",IF(AND(Q250,R250),"季度+动态",IF(Q250,"季度","动态")))))</x:f>
        <x:v>不调</x:v>
      </x:c>
      <x:c r="U250" s="115" t="n">
        <x:f>IF(OR(T250="年末+季度",T250="季度+动态"),N250*$E$5/2,IF(T250="季度",(J250+K250)/2,IF(T250="动态",N250*$E$5*IF(J250+K250=0,0.5,J250/(J250+K250)),J250)))</x:f>
        <x:v>0.11390432334247236</x:v>
      </x:c>
      <x:c r="V250" s="115" t="n">
        <x:f>IF(OR(T250="年末+季度",T250="季度+动态"),N250*$E$5/2,IF(T250="季度",(J250+K250)/2,IF(T250="动态",N250*$E$5*IF(J250+K250=0,0.5,K250/(J250+K250)),K250)))</x:f>
        <x:v>0.1098966322778132</x:v>
      </x:c>
      <x:c r="W250" s="115" t="n">
        <x:f>IF(OR(T250="年末+季度",T250="季度+动态",T250="动态"),N250*(1-$E$5)*IF(L250+M250=0,$B$7/($B$7+$B$8),L250/(L250+M250)),L250)</x:f>
        <x:v>0.8171288588776408</x:v>
      </x:c>
      <x:c r="X250" s="115" t="n">
        <x:f>IF(OR(T250="年末+季度",T250="季度+动态",T250="动态"),N250*(1-$E$5)*IF(L250+M250=0,$B$8/($B$7+$B$8),M250/(L250+M250)),M250)</x:f>
        <x:v>0.0630841222424552</x:v>
      </x:c>
      <x:c r="Y250" s="115" t="n">
        <x:f>POWER(1-$H$5,(A250-A249)/$H$8)</x:f>
        <x:v>0.9999588018747739</x:v>
      </x:c>
      <x:c r="Z250" s="115" t="n">
        <x:f>U250*Y250</x:f>
        <x:v>0.11389963069789551</x:v>
      </x:c>
      <x:c r="AA250" s="115" t="n">
        <x:f>V250*Y250</x:f>
        <x:v>0.1098921047425947</x:v>
      </x:c>
      <x:c r="AB250" s="115" t="n">
        <x:f>W250*Y250</x:f>
        <x:v>0.8170951947005869</x:v>
      </x:c>
      <x:c r="AC250" s="115" t="n">
        <x:f>X250*Y250</x:f>
        <x:v>0.06308152329488728</x:v>
      </x:c>
      <x:c r="AD250" s="115" t="n">
        <x:f>SUM(Z250:AC250)</x:f>
        <x:v>1.1039684534359644</x:v>
      </x:c>
      <x:c r="AE250" s="115" t="n">
        <x:f>MAX(AE249,AD250)</x:f>
        <x:v>1.1050781187031036</x:v>
      </x:c>
      <x:c r="AF250" s="114" t="n">
        <x:f>AD250/AE250-1</x:f>
        <x:v>-0.001004150972097273</x:v>
      </x:c>
      <x:c r="AG250" s="114" t="n">
        <x:f>AD250/AD249-1</x:f>
        <x:v>0.004542987920805874</x:v>
      </x:c>
      <x:c r="AH250" s="111" t="n">
        <x:f>IF(OR(T250="年末+季度",T250="季度+动态",T250="季度",T250="动态"),A250,AH249)</x:f>
        <x:v>44104</x:v>
      </x:c>
      <x:c r="AI250" s="117" t="n">
        <x:f>YEAR(A250)</x:f>
        <x:v>2020</x:v>
      </x:c>
      <x:c r="AJ250" s="117" t="n">
        <x:f>MONTH(A250)</x:f>
        <x:v>11</x:v>
      </x:c>
      <x:c r="AK250" s="50" t="n">
        <x:f>IF(MONTH(A250)&lt;&gt;MONTH(A251),1,0)</x:f>
        <x:v>0</x:v>
      </x:c>
      <x:c r="AL250" s="115" t="n">
        <x:f>IF(AK249,AD249,AL249)</x:f>
        <x:v>1.088594428775923</x:v>
      </x:c>
      <x:c r="AM250" s="116" t="str">
        <x:f>IF(AK250,AD250/AL250-1,"")</x:f>
      </x:c>
      <x:c r="AN250" s="115" t="n">
        <x:f>IF(AI250&lt;&gt;AI249,AD250,MAX(AN249,AD250))</x:f>
        <x:v>1.1050781187031036</x:v>
      </x:c>
      <x:c r="AO250" s="116" t="n">
        <x:f>AD250/AN250-1</x:f>
        <x:v>-0.001004150972097273</x:v>
      </x:c>
      <x:c r="AP250" s="112" t="n">
        <x:f>IFERROR(SUM(Z250:AC250)/AD250,0)</x:f>
        <x:v>1</x:v>
      </x:c>
      <x:c r="AQ250" s="50" t="b">
        <x:f>AND(B250&gt;0,C250&gt;0,D250&gt;0,E250&gt;0)</x:f>
        <x:v>1</x:v>
      </x:c>
    </x:row>
    <x:row r="251">
      <x:c r="A251" s="111" t="n">
        <x:f>'净值底稿'!A209</x:f>
        <x:v>44145</x:v>
      </x:c>
      <x:c r="B251" s="113" t="n">
        <x:f>'净值底稿'!F209</x:f>
        <x:v>1.51420948691669</x:v>
      </x:c>
      <x:c r="C251" s="113" t="n">
        <x:f>'净值底稿'!O209</x:f>
        <x:v>1.3076624616967012</x:v>
      </x:c>
      <x:c r="D251" s="113" t="n">
        <x:f>'净值底稿'!P209</x:f>
        <x:v>1.4328</x:v>
      </x:c>
      <x:c r="E251" s="113" t="n">
        <x:f>'净值底稿'!Q209</x:f>
        <x:v>1.4448</x:v>
      </x:c>
      <x:c r="F251" s="114" t="n">
        <x:f>IFERROR(B251/B250-1,0)</x:f>
        <x:v>-0.01633709090183244</x:v>
      </x:c>
      <x:c r="G251" s="114" t="n">
        <x:f>IFERROR(C251/C250-1,0)</x:f>
        <x:v>-0.01029838567144492</x:v>
      </x:c>
      <x:c r="H251" s="114" t="n">
        <x:f>IFERROR(D251/D250-1,0)</x:f>
        <x:v>-0.00020933640360054628</x:v>
      </x:c>
      <x:c r="I251" s="114" t="n">
        <x:f>IFERROR(E251/E250-1,0)</x:f>
        <x:v>-0.024311183144246185</x:v>
      </x:c>
      <x:c r="J251" s="115" t="n">
        <x:f>Z250*(1+F251)</x:f>
        <x:v>0.11203884207749884</x:v>
      </x:c>
      <x:c r="K251" s="115" t="n">
        <x:f>AA250*(1+G251)</x:f>
        <x:v>0.10876039346570864</x:v>
      </x:c>
      <x:c r="L251" s="115" t="n">
        <x:f>AB250*(1+H251)</x:f>
        <x:v>0.816924146931129</x:v>
      </x:c>
      <x:c r="M251" s="115" t="n">
        <x:f>AC250*(1+I251)</x:f>
        <x:v>0.061547936829047245</x:v>
      </x:c>
      <x:c r="N251" s="115" t="n">
        <x:f>SUM(J251:M251)</x:f>
        <x:v>1.0992713193033836</x:v>
      </x:c>
      <x:c r="O251" s="116" t="n">
        <x:f>IFERROR((J251+K251)/N251,0)</x:f>
        <x:v>0.20085963461971296</x:v>
      </x:c>
      <x:c r="P251" s="50" t="b">
        <x:f>AND(MONTH(A251)=12,OR(A252="",YEAR(A251)&lt;&gt;YEAR(A252)))</x:f>
        <x:v>0</x:v>
      </x:c>
      <x:c r="Q251" s="50" t="b">
        <x:f>AND(MOD(MONTH(A251),3)=0,OR(A252="",MONTH(A251)&lt;&gt;MONTH(A252)))</x:f>
        <x:v>0</x:v>
      </x:c>
      <x:c r="R251" s="50" t="b">
        <x:f>OR(O251&gt;$E$7,O251&lt;$E$6)</x:f>
        <x:v>0</x:v>
      </x:c>
      <x:c r="S251" s="50" t="b">
        <x:f>AND(OR(P251,Q251,R251),A251-AH250&gt;$E$8)</x:f>
        <x:v>0</x:v>
      </x:c>
      <x:c r="T251" s="50" t="str">
        <x:f>IF(NOT(OR(P251,Q251,R251)),"不调",IF(NOT(S251),"间隔规则跳过",IF(P251,"年末+季度",IF(AND(Q251,R251),"季度+动态",IF(Q251,"季度","动态")))))</x:f>
        <x:v>不调</x:v>
      </x:c>
      <x:c r="U251" s="115" t="n">
        <x:f>IF(OR(T251="年末+季度",T251="季度+动态"),N251*$E$5/2,IF(T251="季度",(J251+K251)/2,IF(T251="动态",N251*$E$5*IF(J251+K251=0,0.5,J251/(J251+K251)),J251)))</x:f>
        <x:v>0.11203884207749884</x:v>
      </x:c>
      <x:c r="V251" s="115" t="n">
        <x:f>IF(OR(T251="年末+季度",T251="季度+动态"),N251*$E$5/2,IF(T251="季度",(J251+K251)/2,IF(T251="动态",N251*$E$5*IF(J251+K251=0,0.5,K251/(J251+K251)),K251)))</x:f>
        <x:v>0.10876039346570864</x:v>
      </x:c>
      <x:c r="W251" s="115" t="n">
        <x:f>IF(OR(T251="年末+季度",T251="季度+动态",T251="动态"),N251*(1-$E$5)*IF(L251+M251=0,$B$7/($B$7+$B$8),L251/(L251+M251)),L251)</x:f>
        <x:v>0.816924146931129</x:v>
      </x:c>
      <x:c r="X251" s="115" t="n">
        <x:f>IF(OR(T251="年末+季度",T251="季度+动态",T251="动态"),N251*(1-$E$5)*IF(L251+M251=0,$B$8/($B$7+$B$8),M251/(L251+M251)),M251)</x:f>
        <x:v>0.061547936829047245</x:v>
      </x:c>
      <x:c r="Y251" s="115" t="n">
        <x:f>POWER(1-$H$5,(A251-A250)/$H$8)</x:f>
        <x:v>0.9999862671029998</x:v>
      </x:c>
      <x:c r="Z251" s="115" t="n">
        <x:f>U251*Y251</x:f>
        <x:v>0.11203730345962057</x:v>
      </x:c>
      <x:c r="AA251" s="115" t="n">
        <x:f>V251*Y251</x:f>
        <x:v>0.10875889987042746</x:v>
      </x:c>
      <x:c r="AB251" s="115" t="n">
        <x:f>W251*Y251</x:f>
        <x:v>0.8169129281959622</x:v>
      </x:c>
      <x:c r="AC251" s="115" t="n">
        <x:f>X251*Y251</x:f>
        <x:v>0.06154709159757019</x:v>
      </x:c>
      <x:c r="AD251" s="115" t="n">
        <x:f>SUM(Z251:AC251)</x:f>
        <x:v>1.0992562231235803</x:v>
      </x:c>
      <x:c r="AE251" s="115" t="n">
        <x:f>MAX(AE250,AD251)</x:f>
        <x:v>1.1050781187031036</x:v>
      </x:c>
      <x:c r="AF251" s="114" t="n">
        <x:f>AD251/AE251-1</x:f>
        <x:v>-0.005268311335632769</x:v>
      </x:c>
      <x:c r="AG251" s="114" t="n">
        <x:f>AD251/AD250-1</x:f>
        <x:v>-0.00426844652826619</x:v>
      </x:c>
      <x:c r="AH251" s="111" t="n">
        <x:f>IF(OR(T251="年末+季度",T251="季度+动态",T251="季度",T251="动态"),A251,AH250)</x:f>
        <x:v>44104</x:v>
      </x:c>
      <x:c r="AI251" s="117" t="n">
        <x:f>YEAR(A251)</x:f>
        <x:v>2020</x:v>
      </x:c>
      <x:c r="AJ251" s="117" t="n">
        <x:f>MONTH(A251)</x:f>
        <x:v>11</x:v>
      </x:c>
      <x:c r="AK251" s="50" t="n">
        <x:f>IF(MONTH(A251)&lt;&gt;MONTH(A252),1,0)</x:f>
        <x:v>0</x:v>
      </x:c>
      <x:c r="AL251" s="115" t="n">
        <x:f>IF(AK250,AD250,AL250)</x:f>
        <x:v>1.088594428775923</x:v>
      </x:c>
      <x:c r="AM251" s="116" t="str">
        <x:f>IF(AK251,AD251/AL251-1,"")</x:f>
      </x:c>
      <x:c r="AN251" s="115" t="n">
        <x:f>IF(AI251&lt;&gt;AI250,AD251,MAX(AN250,AD251))</x:f>
        <x:v>1.1050781187031036</x:v>
      </x:c>
      <x:c r="AO251" s="116" t="n">
        <x:f>AD251/AN251-1</x:f>
        <x:v>-0.005268311335632769</x:v>
      </x:c>
      <x:c r="AP251" s="112" t="n">
        <x:f>IFERROR(SUM(Z251:AC251)/AD251,0)</x:f>
        <x:v>1</x:v>
      </x:c>
      <x:c r="AQ251" s="50" t="b">
        <x:f>AND(B251&gt;0,C251&gt;0,D251&gt;0,E251&gt;0)</x:f>
        <x:v>1</x:v>
      </x:c>
    </x:row>
    <x:row r="252">
      <x:c r="A252" s="111" t="n">
        <x:f>'净值底稿'!A210</x:f>
        <x:v>44146</x:v>
      </x:c>
      <x:c r="B252" s="113" t="n">
        <x:f>'净值底稿'!F210</x:f>
        <x:v>1.4690869111043274</x:v>
      </x:c>
      <x:c r="C252" s="113" t="n">
        <x:f>'净值底稿'!O210</x:f>
        <x:v>1.2909688501719838</x:v>
      </x:c>
      <x:c r="D252" s="113" t="n">
        <x:f>'净值底稿'!P210</x:f>
        <x:v>1.4322</x:v>
      </x:c>
      <x:c r="E252" s="113" t="n">
        <x:f>'净值底稿'!Q210</x:f>
        <x:v>1.4433</x:v>
      </x:c>
      <x:c r="F252" s="114" t="n">
        <x:f>IFERROR(B252/B251-1,0)</x:f>
        <x:v>-0.029799427491531194</x:v>
      </x:c>
      <x:c r="G252" s="114" t="n">
        <x:f>IFERROR(C252/C251-1,0)</x:f>
        <x:v>-0.012765994294167693</x:v>
      </x:c>
      <x:c r="H252" s="114" t="n">
        <x:f>IFERROR(D252/D251-1,0)</x:f>
        <x:v>-0.00041876046901179187</x:v>
      </x:c>
      <x:c r="I252" s="114" t="n">
        <x:f>IFERROR(E252/E251-1,0)</x:f>
        <x:v>-0.0010382059800664312</x:v>
      </x:c>
      <x:c r="J252" s="115" t="n">
        <x:f>Z251*(1+F252)</x:f>
        <x:v>0.10869865595882892</x:v>
      </x:c>
      <x:c r="K252" s="115" t="n">
        <x:f>AA251*(1+G252)</x:f>
        <x:v>0.10737048437524163</x:v>
      </x:c>
      <x:c r="L252" s="115" t="n">
        <x:f>AB251*(1+H252)</x:f>
        <x:v>0.816570837355009</x:v>
      </x:c>
      <x:c r="M252" s="115" t="n">
        <x:f>AC251*(1+I252)</x:f>
        <x:v>0.0614831930390179</x:v>
      </x:c>
      <x:c r="N252" s="115" t="n">
        <x:f>SUM(J252:M252)</x:f>
        <x:v>1.0941231707280974</x:v>
      </x:c>
      <x:c r="O252" s="116" t="n">
        <x:f>IFERROR((J252+K252)/N252,0)</x:f>
        <x:v>0.19748155062860495</x:v>
      </x:c>
      <x:c r="P252" s="50" t="b">
        <x:f>AND(MONTH(A252)=12,OR(A253="",YEAR(A252)&lt;&gt;YEAR(A253)))</x:f>
        <x:v>0</x:v>
      </x:c>
      <x:c r="Q252" s="50" t="b">
        <x:f>AND(MOD(MONTH(A252),3)=0,OR(A253="",MONTH(A252)&lt;&gt;MONTH(A253)))</x:f>
        <x:v>0</x:v>
      </x:c>
      <x:c r="R252" s="50" t="b">
        <x:f>OR(O252&gt;$E$7,O252&lt;$E$6)</x:f>
        <x:v>0</x:v>
      </x:c>
      <x:c r="S252" s="50" t="b">
        <x:f>AND(OR(P252,Q252,R252),A252-AH251&gt;$E$8)</x:f>
        <x:v>0</x:v>
      </x:c>
      <x:c r="T252" s="50" t="str">
        <x:f>IF(NOT(OR(P252,Q252,R252)),"不调",IF(NOT(S252),"间隔规则跳过",IF(P252,"年末+季度",IF(AND(Q252,R252),"季度+动态",IF(Q252,"季度","动态")))))</x:f>
        <x:v>不调</x:v>
      </x:c>
      <x:c r="U252" s="115" t="n">
        <x:f>IF(OR(T252="年末+季度",T252="季度+动态"),N252*$E$5/2,IF(T252="季度",(J252+K252)/2,IF(T252="动态",N252*$E$5*IF(J252+K252=0,0.5,J252/(J252+K252)),J252)))</x:f>
        <x:v>0.10869865595882892</x:v>
      </x:c>
      <x:c r="V252" s="115" t="n">
        <x:f>IF(OR(T252="年末+季度",T252="季度+动态"),N252*$E$5/2,IF(T252="季度",(J252+K252)/2,IF(T252="动态",N252*$E$5*IF(J252+K252=0,0.5,K252/(J252+K252)),K252)))</x:f>
        <x:v>0.10737048437524163</x:v>
      </x:c>
      <x:c r="W252" s="115" t="n">
        <x:f>IF(OR(T252="年末+季度",T252="季度+动态",T252="动态"),N252*(1-$E$5)*IF(L252+M252=0,$B$7/($B$7+$B$8),L252/(L252+M252)),L252)</x:f>
        <x:v>0.816570837355009</x:v>
      </x:c>
      <x:c r="X252" s="115" t="n">
        <x:f>IF(OR(T252="年末+季度",T252="季度+动态",T252="动态"),N252*(1-$E$5)*IF(L252+M252=0,$B$8/($B$7+$B$8),M252/(L252+M252)),M252)</x:f>
        <x:v>0.0614831930390179</x:v>
      </x:c>
      <x:c r="Y252" s="115" t="n">
        <x:f>POWER(1-$H$5,(A252-A251)/$H$8)</x:f>
        <x:v>0.9999862671029998</x:v>
      </x:c>
      <x:c r="Z252" s="115" t="n">
        <x:f>U252*Y252</x:f>
        <x:v>0.10869716321138258</x:v>
      </x:c>
      <x:c r="AA252" s="115" t="n">
        <x:f>V252*Y252</x:f>
        <x:v>0.10736900986743884</x:v>
      </x:c>
      <x:c r="AB252" s="115" t="n">
        <x:f>W252*Y252</x:f>
        <x:v>0.8165596234718062</x:v>
      </x:c>
      <x:c r="AC252" s="115" t="n">
        <x:f>X252*Y252</x:f>
        <x:v>0.061482348696660645</x:v>
      </x:c>
      <x:c r="AD252" s="115" t="n">
        <x:f>SUM(Z252:AC252)</x:f>
        <x:v>1.0941081452472883</x:v>
      </x:c>
      <x:c r="AE252" s="115" t="n">
        <x:f>MAX(AE251,AD252)</x:f>
        <x:v>1.1050781187031036</x:v>
      </x:c>
      <x:c r="AF252" s="114" t="n">
        <x:f>AD252/AE252-1</x:f>
        <x:v>-0.009926876001028262</x:v>
      </x:c>
      <x:c r="AG252" s="114" t="n">
        <x:f>AD252/AD251-1</x:f>
        <x:v>-0.004683237418173114</x:v>
      </x:c>
      <x:c r="AH252" s="111" t="n">
        <x:f>IF(OR(T252="年末+季度",T252="季度+动态",T252="季度",T252="动态"),A252,AH251)</x:f>
        <x:v>44104</x:v>
      </x:c>
      <x:c r="AI252" s="117" t="n">
        <x:f>YEAR(A252)</x:f>
        <x:v>2020</x:v>
      </x:c>
      <x:c r="AJ252" s="117" t="n">
        <x:f>MONTH(A252)</x:f>
        <x:v>11</x:v>
      </x:c>
      <x:c r="AK252" s="50" t="n">
        <x:f>IF(MONTH(A252)&lt;&gt;MONTH(A253),1,0)</x:f>
        <x:v>0</x:v>
      </x:c>
      <x:c r="AL252" s="115" t="n">
        <x:f>IF(AK251,AD251,AL251)</x:f>
        <x:v>1.088594428775923</x:v>
      </x:c>
      <x:c r="AM252" s="116" t="str">
        <x:f>IF(AK252,AD252/AL252-1,"")</x:f>
      </x:c>
      <x:c r="AN252" s="115" t="n">
        <x:f>IF(AI252&lt;&gt;AI251,AD252,MAX(AN251,AD252))</x:f>
        <x:v>1.1050781187031036</x:v>
      </x:c>
      <x:c r="AO252" s="116" t="n">
        <x:f>AD252/AN252-1</x:f>
        <x:v>-0.009926876001028262</x:v>
      </x:c>
      <x:c r="AP252" s="112" t="n">
        <x:f>IFERROR(SUM(Z252:AC252)/AD252,0)</x:f>
        <x:v>1</x:v>
      </x:c>
      <x:c r="AQ252" s="50" t="b">
        <x:f>AND(B252&gt;0,C252&gt;0,D252&gt;0,E252&gt;0)</x:f>
        <x:v>1</x:v>
      </x:c>
    </x:row>
    <x:row r="253">
      <x:c r="A253" s="111" t="n">
        <x:f>'净值底稿'!A211</x:f>
        <x:v>44147</x:v>
      </x:c>
      <x:c r="B253" s="113" t="n">
        <x:f>'净值底稿'!F211</x:f>
        <x:v>1.4774214564486199</x:v>
      </x:c>
      <x:c r="C253" s="113" t="n">
        <x:f>'净值底稿'!O211</x:f>
        <x:v>1.2949517843698488</x:v>
      </x:c>
      <x:c r="D253" s="113" t="n">
        <x:f>'净值底稿'!P211</x:f>
        <x:v>1.431</x:v>
      </x:c>
      <x:c r="E253" s="113" t="n">
        <x:f>'净值底稿'!Q211</x:f>
        <x:v>1.4369</x:v>
      </x:c>
      <x:c r="F253" s="114" t="n">
        <x:f>IFERROR(B253/B252-1,0)</x:f>
        <x:v>0.005673282690965786</x:v>
      </x:c>
      <x:c r="G253" s="114" t="n">
        <x:f>IFERROR(C253/C252-1,0)</x:f>
        <x:v>0.0030852287391243127</x:v>
      </x:c>
      <x:c r="H253" s="114" t="n">
        <x:f>IFERROR(D253/D252-1,0)</x:f>
        <x:v>-0.0008378718056136769</x:v>
      </x:c>
      <x:c r="I253" s="114" t="n">
        <x:f>IFERROR(E253/E252-1,0)</x:f>
        <x:v>-0.004434282546941004</x:v>
      </x:c>
      <x:c r="J253" s="115" t="n">
        <x:f>Z252*(1+F253)</x:f>
        <x:v>0.1093138329459868</x:v>
      </x:c>
      <x:c r="K253" s="115" t="n">
        <x:f>AA252*(1+G253)</x:f>
        <x:v>0.10770026782237319</x:v>
      </x:c>
      <x:c r="L253" s="115" t="n">
        <x:f>AB252*(1+H253)</x:f>
        <x:v>0.8158754511856967</x:v>
      </x:c>
      <x:c r="M253" s="115" t="n">
        <x:f>AC252*(1+I253)</x:f>
        <x:v>0.061209718590890104</x:v>
      </x:c>
      <x:c r="N253" s="115" t="n">
        <x:f>SUM(J253:M253)</x:f>
        <x:v>1.0940992705449468</x:v>
      </x:c>
      <x:c r="O253" s="116" t="n">
        <x:f>IFERROR((J253+K253)/N253,0)</x:f>
        <x:v>0.1983495525595863</x:v>
      </x:c>
      <x:c r="P253" s="50" t="b">
        <x:f>AND(MONTH(A253)=12,OR(A254="",YEAR(A253)&lt;&gt;YEAR(A254)))</x:f>
        <x:v>0</x:v>
      </x:c>
      <x:c r="Q253" s="50" t="b">
        <x:f>AND(MOD(MONTH(A253),3)=0,OR(A254="",MONTH(A253)&lt;&gt;MONTH(A254)))</x:f>
        <x:v>0</x:v>
      </x:c>
      <x:c r="R253" s="50" t="b">
        <x:f>OR(O253&gt;$E$7,O253&lt;$E$6)</x:f>
        <x:v>0</x:v>
      </x:c>
      <x:c r="S253" s="50" t="b">
        <x:f>AND(OR(P253,Q253,R253),A253-AH252&gt;$E$8)</x:f>
        <x:v>0</x:v>
      </x:c>
      <x:c r="T253" s="50" t="str">
        <x:f>IF(NOT(OR(P253,Q253,R253)),"不调",IF(NOT(S253),"间隔规则跳过",IF(P253,"年末+季度",IF(AND(Q253,R253),"季度+动态",IF(Q253,"季度","动态")))))</x:f>
        <x:v>不调</x:v>
      </x:c>
      <x:c r="U253" s="115" t="n">
        <x:f>IF(OR(T253="年末+季度",T253="季度+动态"),N253*$E$5/2,IF(T253="季度",(J253+K253)/2,IF(T253="动态",N253*$E$5*IF(J253+K253=0,0.5,J253/(J253+K253)),J253)))</x:f>
        <x:v>0.1093138329459868</x:v>
      </x:c>
      <x:c r="V253" s="115" t="n">
        <x:f>IF(OR(T253="年末+季度",T253="季度+动态"),N253*$E$5/2,IF(T253="季度",(J253+K253)/2,IF(T253="动态",N253*$E$5*IF(J253+K253=0,0.5,K253/(J253+K253)),K253)))</x:f>
        <x:v>0.10770026782237319</x:v>
      </x:c>
      <x:c r="W253" s="115" t="n">
        <x:f>IF(OR(T253="年末+季度",T253="季度+动态",T253="动态"),N253*(1-$E$5)*IF(L253+M253=0,$B$7/($B$7+$B$8),L253/(L253+M253)),L253)</x:f>
        <x:v>0.8158754511856967</x:v>
      </x:c>
      <x:c r="X253" s="115" t="n">
        <x:f>IF(OR(T253="年末+季度",T253="季度+动态",T253="动态"),N253*(1-$E$5)*IF(L253+M253=0,$B$8/($B$7+$B$8),M253/(L253+M253)),M253)</x:f>
        <x:v>0.061209718590890104</x:v>
      </x:c>
      <x:c r="Y253" s="115" t="n">
        <x:f>POWER(1-$H$5,(A253-A252)/$H$8)</x:f>
        <x:v>0.9999862671029998</x:v>
      </x:c>
      <x:c r="Z253" s="115" t="n">
        <x:f>U253*Y253</x:f>
        <x:v>0.10931233175037826</x:v>
      </x:c>
      <x:c r="AA253" s="115" t="n">
        <x:f>V253*Y253</x:f>
        <x:v>0.10769878878568828</x:v>
      </x:c>
      <x:c r="AB253" s="115" t="n">
        <x:f>W253*Y253</x:f>
        <x:v>0.8158642468521605</x:v>
      </x:c>
      <x:c r="AC253" s="115" t="n">
        <x:f>X253*Y253</x:f>
        <x:v>0.06120887800412928</x:v>
      </x:c>
      <x:c r="AD253" s="115" t="n">
        <x:f>SUM(Z253:AC253)</x:f>
        <x:v>1.0940842453923565</x:v>
      </x:c>
      <x:c r="AE253" s="115" t="n">
        <x:f>MAX(AE252,AD253)</x:f>
        <x:v>1.1050781187031036</x:v>
      </x:c>
      <x:c r="AF253" s="114" t="n">
        <x:f>AD253/AE253-1</x:f>
        <x:v>-0.009948503300064693</x:v>
      </x:c>
      <x:c r="AG253" s="114" t="n">
        <x:f>AD253/AD252-1</x:f>
        <x:v>-0.000021844143136662275</x:v>
      </x:c>
      <x:c r="AH253" s="111" t="n">
        <x:f>IF(OR(T253="年末+季度",T253="季度+动态",T253="季度",T253="动态"),A253,AH252)</x:f>
        <x:v>44104</x:v>
      </x:c>
      <x:c r="AI253" s="117" t="n">
        <x:f>YEAR(A253)</x:f>
        <x:v>2020</x:v>
      </x:c>
      <x:c r="AJ253" s="117" t="n">
        <x:f>MONTH(A253)</x:f>
        <x:v>11</x:v>
      </x:c>
      <x:c r="AK253" s="50" t="n">
        <x:f>IF(MONTH(A253)&lt;&gt;MONTH(A254),1,0)</x:f>
        <x:v>0</x:v>
      </x:c>
      <x:c r="AL253" s="115" t="n">
        <x:f>IF(AK252,AD252,AL252)</x:f>
        <x:v>1.088594428775923</x:v>
      </x:c>
      <x:c r="AM253" s="116" t="str">
        <x:f>IF(AK253,AD253/AL253-1,"")</x:f>
      </x:c>
      <x:c r="AN253" s="115" t="n">
        <x:f>IF(AI253&lt;&gt;AI252,AD253,MAX(AN252,AD253))</x:f>
        <x:v>1.1050781187031036</x:v>
      </x:c>
      <x:c r="AO253" s="116" t="n">
        <x:f>AD253/AN253-1</x:f>
        <x:v>-0.009948503300064693</x:v>
      </x:c>
      <x:c r="AP253" s="112" t="n">
        <x:f>IFERROR(SUM(Z253:AC253)/AD253,0)</x:f>
        <x:v>1</x:v>
      </x:c>
      <x:c r="AQ253" s="50" t="b">
        <x:f>AND(B253&gt;0,C253&gt;0,D253&gt;0,E253&gt;0)</x:f>
        <x:v>1</x:v>
      </x:c>
    </x:row>
    <x:row r="254">
      <x:c r="A254" s="111" t="n">
        <x:f>'净值底稿'!A212</x:f>
        <x:v>44148</x:v>
      </x:c>
      <x:c r="B254" s="113" t="n">
        <x:f>'净值底稿'!F212</x:f>
        <x:v>1.4716444829852875</x:v>
      </x:c>
      <x:c r="C254" s="113" t="n">
        <x:f>'净值底稿'!O212</x:f>
        <x:v>1.2905747800249112</x:v>
      </x:c>
      <x:c r="D254" s="113" t="n">
        <x:f>'净值底稿'!P212</x:f>
        <x:v>1.4291</x:v>
      </x:c>
      <x:c r="E254" s="113" t="n">
        <x:f>'净值底稿'!Q212</x:f>
        <x:v>1.4422</x:v>
      </x:c>
      <x:c r="F254" s="114" t="n">
        <x:f>IFERROR(B254/B253-1,0)</x:f>
        <x:v>-0.003910172982879878</x:v>
      </x:c>
      <x:c r="G254" s="114" t="n">
        <x:f>IFERROR(C254/C253-1,0)</x:f>
        <x:v>-0.003380051981678678</x:v>
      </x:c>
      <x:c r="H254" s="114" t="n">
        <x:f>IFERROR(D254/D253-1,0)</x:f>
        <x:v>-0.0013277428371768485</x:v>
      </x:c>
      <x:c r="I254" s="114" t="n">
        <x:f>IFERROR(E254/E253-1,0)</x:f>
        <x:v>0.0036884960679239853</x:v>
      </x:c>
      <x:c r="J254" s="115" t="n">
        <x:f>Z253*(1+F254)</x:f>
        <x:v>0.10888490162407233</x:v>
      </x:c>
      <x:c r="K254" s="115" t="n">
        <x:f>AA253*(1+G254)</x:f>
        <x:v>0.10733476128122882</x:v>
      </x:c>
      <x:c r="L254" s="115" t="n">
        <x:f>AB253*(1+H254)</x:f>
        <x:v>0.8147809889422939</x:v>
      </x:c>
      <x:c r="M254" s="115" t="n">
        <x:f>AC253*(1+I254)</x:f>
        <x:v>0.06143464670996955</x:v>
      </x:c>
      <x:c r="N254" s="115" t="n">
        <x:f>SUM(J254:M254)</x:f>
        <x:v>1.0924352985575647</x:v>
      </x:c>
      <x:c r="O254" s="116" t="n">
        <x:f>IFERROR((J254+K254)/N254,0)</x:f>
        <x:v>0.1979244566619134</x:v>
      </x:c>
      <x:c r="P254" s="50" t="b">
        <x:f>AND(MONTH(A254)=12,OR(A255="",YEAR(A254)&lt;&gt;YEAR(A255)))</x:f>
        <x:v>0</x:v>
      </x:c>
      <x:c r="Q254" s="50" t="b">
        <x:f>AND(MOD(MONTH(A254),3)=0,OR(A255="",MONTH(A254)&lt;&gt;MONTH(A255)))</x:f>
        <x:v>0</x:v>
      </x:c>
      <x:c r="R254" s="50" t="b">
        <x:f>OR(O254&gt;$E$7,O254&lt;$E$6)</x:f>
        <x:v>0</x:v>
      </x:c>
      <x:c r="S254" s="50" t="b">
        <x:f>AND(OR(P254,Q254,R254),A254-AH253&gt;$E$8)</x:f>
        <x:v>0</x:v>
      </x:c>
      <x:c r="T254" s="50" t="str">
        <x:f>IF(NOT(OR(P254,Q254,R254)),"不调",IF(NOT(S254),"间隔规则跳过",IF(P254,"年末+季度",IF(AND(Q254,R254),"季度+动态",IF(Q254,"季度","动态")))))</x:f>
        <x:v>不调</x:v>
      </x:c>
      <x:c r="U254" s="115" t="n">
        <x:f>IF(OR(T254="年末+季度",T254="季度+动态"),N254*$E$5/2,IF(T254="季度",(J254+K254)/2,IF(T254="动态",N254*$E$5*IF(J254+K254=0,0.5,J254/(J254+K254)),J254)))</x:f>
        <x:v>0.10888490162407233</x:v>
      </x:c>
      <x:c r="V254" s="115" t="n">
        <x:f>IF(OR(T254="年末+季度",T254="季度+动态"),N254*$E$5/2,IF(T254="季度",(J254+K254)/2,IF(T254="动态",N254*$E$5*IF(J254+K254=0,0.5,K254/(J254+K254)),K254)))</x:f>
        <x:v>0.10733476128122882</x:v>
      </x:c>
      <x:c r="W254" s="115" t="n">
        <x:f>IF(OR(T254="年末+季度",T254="季度+动态",T254="动态"),N254*(1-$E$5)*IF(L254+M254=0,$B$7/($B$7+$B$8),L254/(L254+M254)),L254)</x:f>
        <x:v>0.8147809889422939</x:v>
      </x:c>
      <x:c r="X254" s="115" t="n">
        <x:f>IF(OR(T254="年末+季度",T254="季度+动态",T254="动态"),N254*(1-$E$5)*IF(L254+M254=0,$B$8/($B$7+$B$8),M254/(L254+M254)),M254)</x:f>
        <x:v>0.06143464670996955</x:v>
      </x:c>
      <x:c r="Y254" s="115" t="n">
        <x:f>POWER(1-$H$5,(A254-A253)/$H$8)</x:f>
        <x:v>0.9999862671029998</x:v>
      </x:c>
      <x:c r="Z254" s="115" t="n">
        <x:f>U254*Y254</x:f>
        <x:v>0.10888340631893344</x:v>
      </x:c>
      <x:c r="AA254" s="115" t="n">
        <x:f>V254*Y254</x:f>
        <x:v>0.10733328726400759</x:v>
      </x:c>
      <x:c r="AB254" s="115" t="n">
        <x:f>W254*Y254</x:f>
        <x:v>0.814769799638895</x:v>
      </x:c>
      <x:c r="AC254" s="115" t="n">
        <x:f>X254*Y254</x:f>
        <x:v>0.061433803034294035</x:v>
      </x:c>
      <x:c r="AD254" s="115" t="n">
        <x:f>SUM(Z254:AC254)</x:f>
        <x:v>1.09242029625613</x:v>
      </x:c>
      <x:c r="AE254" s="115" t="n">
        <x:f>MAX(AE253,AD254)</x:f>
        <x:v>1.1050781187031036</x:v>
      </x:c>
      <x:c r="AF254" s="114" t="n">
        <x:f>AD254/AE254-1</x:f>
        <x:v>-0.01145423317387595</x:v>
      </x:c>
      <x:c r="AG254" s="114" t="n">
        <x:f>AD254/AD253-1</x:f>
        <x:v>-0.0015208601560930957</x:v>
      </x:c>
      <x:c r="AH254" s="111" t="n">
        <x:f>IF(OR(T254="年末+季度",T254="季度+动态",T254="季度",T254="动态"),A254,AH253)</x:f>
        <x:v>44104</x:v>
      </x:c>
      <x:c r="AI254" s="117" t="n">
        <x:f>YEAR(A254)</x:f>
        <x:v>2020</x:v>
      </x:c>
      <x:c r="AJ254" s="117" t="n">
        <x:f>MONTH(A254)</x:f>
        <x:v>11</x:v>
      </x:c>
      <x:c r="AK254" s="50" t="n">
        <x:f>IF(MONTH(A254)&lt;&gt;MONTH(A255),1,0)</x:f>
        <x:v>0</x:v>
      </x:c>
      <x:c r="AL254" s="115" t="n">
        <x:f>IF(AK253,AD253,AL253)</x:f>
        <x:v>1.088594428775923</x:v>
      </x:c>
      <x:c r="AM254" s="116" t="str">
        <x:f>IF(AK254,AD254/AL254-1,"")</x:f>
      </x:c>
      <x:c r="AN254" s="115" t="n">
        <x:f>IF(AI254&lt;&gt;AI253,AD254,MAX(AN253,AD254))</x:f>
        <x:v>1.1050781187031036</x:v>
      </x:c>
      <x:c r="AO254" s="116" t="n">
        <x:f>AD254/AN254-1</x:f>
        <x:v>-0.01145423317387595</x:v>
      </x:c>
      <x:c r="AP254" s="112" t="n">
        <x:f>IFERROR(SUM(Z254:AC254)/AD254,0)</x:f>
        <x:v>1</x:v>
      </x:c>
      <x:c r="AQ254" s="50" t="b">
        <x:f>AND(B254&gt;0,C254&gt;0,D254&gt;0,E254&gt;0)</x:f>
        <x:v>1</x:v>
      </x:c>
    </x:row>
    <x:row r="255">
      <x:c r="A255" s="111" t="n">
        <x:f>'净值底稿'!A213</x:f>
        <x:v>44151</x:v>
      </x:c>
      <x:c r="B255" s="113" t="n">
        <x:f>'净值底稿'!F213</x:f>
        <x:v>1.4705368480320276</x:v>
      </x:c>
      <x:c r="C255" s="113" t="n">
        <x:f>'净值底稿'!O213</x:f>
        <x:v>1.3029746875203212</x:v>
      </x:c>
      <x:c r="D255" s="113" t="n">
        <x:f>'净值底稿'!P213</x:f>
        <x:v>1.4281</x:v>
      </x:c>
      <x:c r="E255" s="113" t="n">
        <x:f>'净值底稿'!Q213</x:f>
        <x:v>1.4428</x:v>
      </x:c>
      <x:c r="F255" s="114" t="n">
        <x:f>IFERROR(B255/B254-1,0)</x:f>
        <x:v>-0.0007526511776900779</x:v>
      </x:c>
      <x:c r="G255" s="114" t="n">
        <x:f>IFERROR(C255/C254-1,0)</x:f>
        <x:v>0.009608050372075683</x:v>
      </x:c>
      <x:c r="H255" s="114" t="n">
        <x:f>IFERROR(D255/D254-1,0)</x:f>
        <x:v>-0.000699741095794626</x:v>
      </x:c>
      <x:c r="I255" s="114" t="n">
        <x:f>IFERROR(E255/E254-1,0)</x:f>
        <x:v>0.00041603106365295517</x:v>
      </x:c>
      <x:c r="J255" s="115" t="n">
        <x:f>Z254*(1+F255)</x:f>
        <x:v>0.10880145509493659</x:v>
      </x:c>
      <x:c r="K255" s="115" t="n">
        <x:f>AA254*(1+G255)</x:f>
        <x:v>0.10836455089464064</x:v>
      </x:c>
      <x:c r="L255" s="115" t="n">
        <x:f>AB254*(1+H255)</x:f>
        <x:v>0.8141996717264752</x:v>
      </x:c>
      <x:c r="M255" s="115" t="n">
        <x:f>AC254*(1+I255)</x:f>
        <x:v>0.06145936140471464</x:v>
      </x:c>
      <x:c r="N255" s="115" t="n">
        <x:f>SUM(J255:M255)</x:f>
        <x:v>1.092825039120767</x:v>
      </x:c>
      <x:c r="O255" s="116" t="n">
        <x:f>IFERROR((J255+K255)/N255,0)</x:f>
        <x:v>0.19871982999611565</x:v>
      </x:c>
      <x:c r="P255" s="50" t="b">
        <x:f>AND(MONTH(A255)=12,OR(A256="",YEAR(A255)&lt;&gt;YEAR(A256)))</x:f>
        <x:v>0</x:v>
      </x:c>
      <x:c r="Q255" s="50" t="b">
        <x:f>AND(MOD(MONTH(A255),3)=0,OR(A256="",MONTH(A255)&lt;&gt;MONTH(A256)))</x:f>
        <x:v>0</x:v>
      </x:c>
      <x:c r="R255" s="50" t="b">
        <x:f>OR(O255&gt;$E$7,O255&lt;$E$6)</x:f>
        <x:v>0</x:v>
      </x:c>
      <x:c r="S255" s="50" t="b">
        <x:f>AND(OR(P255,Q255,R255),A255-AH254&gt;$E$8)</x:f>
        <x:v>0</x:v>
      </x:c>
      <x:c r="T255" s="50" t="str">
        <x:f>IF(NOT(OR(P255,Q255,R255)),"不调",IF(NOT(S255),"间隔规则跳过",IF(P255,"年末+季度",IF(AND(Q255,R255),"季度+动态",IF(Q255,"季度","动态")))))</x:f>
        <x:v>不调</x:v>
      </x:c>
      <x:c r="U255" s="115" t="n">
        <x:f>IF(OR(T255="年末+季度",T255="季度+动态"),N255*$E$5/2,IF(T255="季度",(J255+K255)/2,IF(T255="动态",N255*$E$5*IF(J255+K255=0,0.5,J255/(J255+K255)),J255)))</x:f>
        <x:v>0.10880145509493659</x:v>
      </x:c>
      <x:c r="V255" s="115" t="n">
        <x:f>IF(OR(T255="年末+季度",T255="季度+动态"),N255*$E$5/2,IF(T255="季度",(J255+K255)/2,IF(T255="动态",N255*$E$5*IF(J255+K255=0,0.5,K255/(J255+K255)),K255)))</x:f>
        <x:v>0.10836455089464064</x:v>
      </x:c>
      <x:c r="W255" s="115" t="n">
        <x:f>IF(OR(T255="年末+季度",T255="季度+动态",T255="动态"),N255*(1-$E$5)*IF(L255+M255=0,$B$7/($B$7+$B$8),L255/(L255+M255)),L255)</x:f>
        <x:v>0.8141996717264752</x:v>
      </x:c>
      <x:c r="X255" s="115" t="n">
        <x:f>IF(OR(T255="年末+季度",T255="季度+动态",T255="动态"),N255*(1-$E$5)*IF(L255+M255=0,$B$8/($B$7+$B$8),M255/(L255+M255)),M255)</x:f>
        <x:v>0.06145936140471464</x:v>
      </x:c>
      <x:c r="Y255" s="115" t="n">
        <x:f>POWER(1-$H$5,(A255-A254)/$H$8)</x:f>
        <x:v>0.9999588018747739</x:v>
      </x:c>
      <x:c r="Z255" s="115" t="n">
        <x:f>U255*Y255</x:f>
        <x:v>0.1087969726789648</x:v>
      </x:c>
      <x:c r="AA255" s="115" t="n">
        <x:f>V255*Y255</x:f>
        <x:v>0.10836008647830282</x:v>
      </x:c>
      <x:c r="AB255" s="115" t="n">
        <x:f>W255*Y255</x:f>
        <x:v>0.8141661282264404</x:v>
      </x:c>
      <x:c r="AC255" s="115" t="n">
        <x:f>X255*Y255</x:f>
        <x:v>0.061456829394247174</x:v>
      </x:c>
      <x:c r="AD255" s="115" t="n">
        <x:f>SUM(Z255:AC255)</x:f>
        <x:v>1.0927800167779553</x:v>
      </x:c>
      <x:c r="AE255" s="115" t="n">
        <x:f>MAX(AE254,AD255)</x:f>
        <x:v>1.1050781187031036</x:v>
      </x:c>
      <x:c r="AF255" s="114" t="n">
        <x:f>AD255/AE255-1</x:f>
        <x:v>-0.011128717252659959</x:v>
      </x:c>
      <x:c r="AG255" s="114" t="n">
        <x:f>AD255/AD254-1</x:f>
        <x:v>0.00032928765884165934</x:v>
      </x:c>
      <x:c r="AH255" s="111" t="n">
        <x:f>IF(OR(T255="年末+季度",T255="季度+动态",T255="季度",T255="动态"),A255,AH254)</x:f>
        <x:v>44104</x:v>
      </x:c>
      <x:c r="AI255" s="117" t="n">
        <x:f>YEAR(A255)</x:f>
        <x:v>2020</x:v>
      </x:c>
      <x:c r="AJ255" s="117" t="n">
        <x:f>MONTH(A255)</x:f>
        <x:v>11</x:v>
      </x:c>
      <x:c r="AK255" s="50" t="n">
        <x:f>IF(MONTH(A255)&lt;&gt;MONTH(A256),1,0)</x:f>
        <x:v>0</x:v>
      </x:c>
      <x:c r="AL255" s="115" t="n">
        <x:f>IF(AK254,AD254,AL254)</x:f>
        <x:v>1.088594428775923</x:v>
      </x:c>
      <x:c r="AM255" s="116" t="str">
        <x:f>IF(AK255,AD255/AL255-1,"")</x:f>
      </x:c>
      <x:c r="AN255" s="115" t="n">
        <x:f>IF(AI255&lt;&gt;AI254,AD255,MAX(AN254,AD255))</x:f>
        <x:v>1.1050781187031036</x:v>
      </x:c>
      <x:c r="AO255" s="116" t="n">
        <x:f>AD255/AN255-1</x:f>
        <x:v>-0.011128717252659959</x:v>
      </x:c>
      <x:c r="AP255" s="112" t="n">
        <x:f>IFERROR(SUM(Z255:AC255)/AD255,0)</x:f>
        <x:v>1</x:v>
      </x:c>
      <x:c r="AQ255" s="50" t="b">
        <x:f>AND(B255&gt;0,C255&gt;0,D255&gt;0,E255&gt;0)</x:f>
        <x:v>1</x:v>
      </x:c>
    </x:row>
    <x:row r="256">
      <x:c r="A256" s="111" t="n">
        <x:f>'净值底稿'!A214</x:f>
        <x:v>44152</x:v>
      </x:c>
      <x:c r="B256" s="113" t="n">
        <x:f>'净值底稿'!F214</x:f>
        <x:v>1.454811169506645</x:v>
      </x:c>
      <x:c r="C256" s="113" t="n">
        <x:f>'净值底稿'!O214</x:f>
        <x:v>1.293312870662245</x:v>
      </x:c>
      <x:c r="D256" s="113" t="n">
        <x:f>'净值底稿'!P214</x:f>
        <x:v>1.4271</x:v>
      </x:c>
      <x:c r="E256" s="113" t="n">
        <x:f>'净值底稿'!Q214</x:f>
        <x:v>1.4414</x:v>
      </x:c>
      <x:c r="F256" s="114" t="n">
        <x:f>IFERROR(B256/B255-1,0)</x:f>
        <x:v>-0.010693835075556102</x:v>
      </x:c>
      <x:c r="G256" s="114" t="n">
        <x:f>IFERROR(C256/C255-1,0)</x:f>
        <x:v>-0.007415199198123723</x:v>
      </x:c>
      <x:c r="H256" s="114" t="n">
        <x:f>IFERROR(D256/D255-1,0)</x:f>
        <x:v>-0.0007002310762550534</x:v>
      </x:c>
      <x:c r="I256" s="114" t="n">
        <x:f>IFERROR(E256/E255-1,0)</x:f>
        <x:v>-0.0009703354588300739</x:v>
      </x:c>
      <x:c r="J256" s="115" t="n">
        <x:f>Z255*(1+F256)</x:f>
        <x:v>0.10763351579641617</x:v>
      </x:c>
      <x:c r="K256" s="115" t="n">
        <x:f>AA255*(1+G256)</x:f>
        <x:v>0.1075565748519403</x:v>
      </x:c>
      <x:c r="L256" s="115" t="n">
        <x:f>AB255*(1+H256)</x:f>
        <x:v>0.813596023802222</x:v>
      </x:c>
      <x:c r="M256" s="115" t="n">
        <x:f>AC255*(1+I256)</x:f>
        <x:v>0.06139719565349867</x:v>
      </x:c>
      <x:c r="N256" s="115" t="n">
        <x:f>SUM(J256:M256)</x:f>
        <x:v>1.0901833101040772</x:v>
      </x:c>
      <x:c r="O256" s="116" t="n">
        <x:f>IFERROR((J256+K256)/N256,0)</x:f>
        <x:v>0.1973889057499998</x:v>
      </x:c>
      <x:c r="P256" s="50" t="b">
        <x:f>AND(MONTH(A256)=12,OR(A257="",YEAR(A256)&lt;&gt;YEAR(A257)))</x:f>
        <x:v>0</x:v>
      </x:c>
      <x:c r="Q256" s="50" t="b">
        <x:f>AND(MOD(MONTH(A256),3)=0,OR(A257="",MONTH(A256)&lt;&gt;MONTH(A257)))</x:f>
        <x:v>0</x:v>
      </x:c>
      <x:c r="R256" s="50" t="b">
        <x:f>OR(O256&gt;$E$7,O256&lt;$E$6)</x:f>
        <x:v>0</x:v>
      </x:c>
      <x:c r="S256" s="50" t="b">
        <x:f>AND(OR(P256,Q256,R256),A256-AH255&gt;$E$8)</x:f>
        <x:v>0</x:v>
      </x:c>
      <x:c r="T256" s="50" t="str">
        <x:f>IF(NOT(OR(P256,Q256,R256)),"不调",IF(NOT(S256),"间隔规则跳过",IF(P256,"年末+季度",IF(AND(Q256,R256),"季度+动态",IF(Q256,"季度","动态")))))</x:f>
        <x:v>不调</x:v>
      </x:c>
      <x:c r="U256" s="115" t="n">
        <x:f>IF(OR(T256="年末+季度",T256="季度+动态"),N256*$E$5/2,IF(T256="季度",(J256+K256)/2,IF(T256="动态",N256*$E$5*IF(J256+K256=0,0.5,J256/(J256+K256)),J256)))</x:f>
        <x:v>0.10763351579641617</x:v>
      </x:c>
      <x:c r="V256" s="115" t="n">
        <x:f>IF(OR(T256="年末+季度",T256="季度+动态"),N256*$E$5/2,IF(T256="季度",(J256+K256)/2,IF(T256="动态",N256*$E$5*IF(J256+K256=0,0.5,K256/(J256+K256)),K256)))</x:f>
        <x:v>0.1075565748519403</x:v>
      </x:c>
      <x:c r="W256" s="115" t="n">
        <x:f>IF(OR(T256="年末+季度",T256="季度+动态",T256="动态"),N256*(1-$E$5)*IF(L256+M256=0,$B$7/($B$7+$B$8),L256/(L256+M256)),L256)</x:f>
        <x:v>0.813596023802222</x:v>
      </x:c>
      <x:c r="X256" s="115" t="n">
        <x:f>IF(OR(T256="年末+季度",T256="季度+动态",T256="动态"),N256*(1-$E$5)*IF(L256+M256=0,$B$8/($B$7+$B$8),M256/(L256+M256)),M256)</x:f>
        <x:v>0.06139719565349867</x:v>
      </x:c>
      <x:c r="Y256" s="115" t="n">
        <x:f>POWER(1-$H$5,(A256-A255)/$H$8)</x:f>
        <x:v>0.9999862671029998</x:v>
      </x:c>
      <x:c r="Z256" s="115" t="n">
        <x:f>U256*Y256</x:f>
        <x:v>0.10763203767642997</x:v>
      </x:c>
      <x:c r="AA256" s="115" t="n">
        <x:f>V256*Y256</x:f>
        <x:v>0.10755509778857615</x:v>
      </x:c>
      <x:c r="AB256" s="115" t="n">
        <x:f>W256*Y256</x:f>
        <x:v>0.8135848507718273</x:v>
      </x:c>
      <x:c r="AC256" s="115" t="n">
        <x:f>X256*Y256</x:f>
        <x:v>0.061396352492134654</x:v>
      </x:c>
      <x:c r="AD256" s="115" t="n">
        <x:f>SUM(Z256:AC256)</x:f>
        <x:v>1.090168338728968</x:v>
      </x:c>
      <x:c r="AE256" s="115" t="n">
        <x:f>MAX(AE255,AD256)</x:f>
        <x:v>1.1050781187031036</x:v>
      </x:c>
      <x:c r="AF256" s="114" t="n">
        <x:f>AD256/AE256-1</x:f>
        <x:v>-0.01349205972120171</x:v>
      </x:c>
      <x:c r="AG256" s="114" t="n">
        <x:f>AD256/AD255-1</x:f>
        <x:v>-0.0023899394286946984</x:v>
      </x:c>
      <x:c r="AH256" s="111" t="n">
        <x:f>IF(OR(T256="年末+季度",T256="季度+动态",T256="季度",T256="动态"),A256,AH255)</x:f>
        <x:v>44104</x:v>
      </x:c>
      <x:c r="AI256" s="117" t="n">
        <x:f>YEAR(A256)</x:f>
        <x:v>2020</x:v>
      </x:c>
      <x:c r="AJ256" s="117" t="n">
        <x:f>MONTH(A256)</x:f>
        <x:v>11</x:v>
      </x:c>
      <x:c r="AK256" s="50" t="n">
        <x:f>IF(MONTH(A256)&lt;&gt;MONTH(A257),1,0)</x:f>
        <x:v>0</x:v>
      </x:c>
      <x:c r="AL256" s="115" t="n">
        <x:f>IF(AK255,AD255,AL255)</x:f>
        <x:v>1.088594428775923</x:v>
      </x:c>
      <x:c r="AM256" s="116" t="str">
        <x:f>IF(AK256,AD256/AL256-1,"")</x:f>
      </x:c>
      <x:c r="AN256" s="115" t="n">
        <x:f>IF(AI256&lt;&gt;AI255,AD256,MAX(AN255,AD256))</x:f>
        <x:v>1.1050781187031036</x:v>
      </x:c>
      <x:c r="AO256" s="116" t="n">
        <x:f>AD256/AN256-1</x:f>
        <x:v>-0.01349205972120171</x:v>
      </x:c>
      <x:c r="AP256" s="112" t="n">
        <x:f>IFERROR(SUM(Z256:AC256)/AD256,0)</x:f>
        <x:v>1</x:v>
      </x:c>
      <x:c r="AQ256" s="50" t="b">
        <x:f>AND(B256&gt;0,C256&gt;0,D256&gt;0,E256&gt;0)</x:f>
        <x:v>1</x:v>
      </x:c>
    </x:row>
    <x:row r="257">
      <x:c r="A257" s="111" t="n">
        <x:f>'净值底稿'!A215</x:f>
        <x:v>44153</x:v>
      </x:c>
      <x:c r="B257" s="113" t="n">
        <x:f>'净值底稿'!F215</x:f>
        <x:v>1.44274444074926</x:v>
      </x:c>
      <x:c r="C257" s="113" t="n">
        <x:f>'净值底稿'!O215</x:f>
        <x:v>1.2957769350684225</x:v>
      </x:c>
      <x:c r="D257" s="113" t="n">
        <x:f>'净值底稿'!P215</x:f>
        <x:v>1.4256</x:v>
      </x:c>
      <x:c r="E257" s="113" t="n">
        <x:f>'净值底稿'!Q215</x:f>
        <x:v>1.4339</x:v>
      </x:c>
      <x:c r="F257" s="114" t="n">
        <x:f>IFERROR(B257/B256-1,0)</x:f>
        <x:v>-0.008294360814865787</x:v>
      </x:c>
      <x:c r="G257" s="114" t="n">
        <x:f>IFERROR(C257/C256-1,0)</x:f>
        <x:v>0.0019052345817263117</x:v>
      </x:c>
      <x:c r="H257" s="114" t="n">
        <x:f>IFERROR(D257/D256-1,0)</x:f>
        <x:v>-0.0010510826150935682</x:v>
      </x:c>
      <x:c r="I257" s="114" t="n">
        <x:f>IFERROR(E257/E256-1,0)</x:f>
        <x:v>-0.005203274594144602</x:v>
      </x:c>
      <x:c r="J257" s="115" t="n">
        <x:f>Z256*(1+F257)</x:f>
        <x:v>0.10673929872070242</x:v>
      </x:c>
      <x:c r="K257" s="115" t="n">
        <x:f>AA256*(1+G257)</x:f>
        <x:v>0.1077600154803239</x:v>
      </x:c>
      <x:c r="L257" s="115" t="n">
        <x:f>AB256*(1+H257)</x:f>
        <x:v>0.8127297058792775</x:v>
      </x:c>
      <x:c r="M257" s="115" t="n">
        <x:f>AC256*(1+I257)</x:f>
        <x:v>0.061076890411039184</x:v>
      </x:c>
      <x:c r="N257" s="115" t="n">
        <x:f>SUM(J257:M257)</x:f>
        <x:v>1.088305910491343</x:v>
      </x:c>
      <x:c r="O257" s="116" t="n">
        <x:f>IFERROR((J257+K257)/N257,0)</x:f>
        <x:v>0.19709468829787502</x:v>
      </x:c>
      <x:c r="P257" s="50" t="b">
        <x:f>AND(MONTH(A257)=12,OR(A258="",YEAR(A257)&lt;&gt;YEAR(A258)))</x:f>
        <x:v>0</x:v>
      </x:c>
      <x:c r="Q257" s="50" t="b">
        <x:f>AND(MOD(MONTH(A257),3)=0,OR(A258="",MONTH(A257)&lt;&gt;MONTH(A258)))</x:f>
        <x:v>0</x:v>
      </x:c>
      <x:c r="R257" s="50" t="b">
        <x:f>OR(O257&gt;$E$7,O257&lt;$E$6)</x:f>
        <x:v>0</x:v>
      </x:c>
      <x:c r="S257" s="50" t="b">
        <x:f>AND(OR(P257,Q257,R257),A257-AH256&gt;$E$8)</x:f>
        <x:v>0</x:v>
      </x:c>
      <x:c r="T257" s="50" t="str">
        <x:f>IF(NOT(OR(P257,Q257,R257)),"不调",IF(NOT(S257),"间隔规则跳过",IF(P257,"年末+季度",IF(AND(Q257,R257),"季度+动态",IF(Q257,"季度","动态")))))</x:f>
        <x:v>不调</x:v>
      </x:c>
      <x:c r="U257" s="115" t="n">
        <x:f>IF(OR(T257="年末+季度",T257="季度+动态"),N257*$E$5/2,IF(T257="季度",(J257+K257)/2,IF(T257="动态",N257*$E$5*IF(J257+K257=0,0.5,J257/(J257+K257)),J257)))</x:f>
        <x:v>0.10673929872070242</x:v>
      </x:c>
      <x:c r="V257" s="115" t="n">
        <x:f>IF(OR(T257="年末+季度",T257="季度+动态"),N257*$E$5/2,IF(T257="季度",(J257+K257)/2,IF(T257="动态",N257*$E$5*IF(J257+K257=0,0.5,K257/(J257+K257)),K257)))</x:f>
        <x:v>0.1077600154803239</x:v>
      </x:c>
      <x:c r="W257" s="115" t="n">
        <x:f>IF(OR(T257="年末+季度",T257="季度+动态",T257="动态"),N257*(1-$E$5)*IF(L257+M257=0,$B$7/($B$7+$B$8),L257/(L257+M257)),L257)</x:f>
        <x:v>0.8127297058792775</x:v>
      </x:c>
      <x:c r="X257" s="115" t="n">
        <x:f>IF(OR(T257="年末+季度",T257="季度+动态",T257="动态"),N257*(1-$E$5)*IF(L257+M257=0,$B$8/($B$7+$B$8),M257/(L257+M257)),M257)</x:f>
        <x:v>0.061076890411039184</x:v>
      </x:c>
      <x:c r="Y257" s="115" t="n">
        <x:f>POWER(1-$H$5,(A257-A256)/$H$8)</x:f>
        <x:v>0.9999862671029998</x:v>
      </x:c>
      <x:c r="Z257" s="115" t="n">
        <x:f>U257*Y257</x:f>
        <x:v>0.10673783288090721</x:v>
      </x:c>
      <x:c r="AA257" s="115" t="n">
        <x:f>V257*Y257</x:f>
        <x:v>0.10775853562313058</x:v>
      </x:c>
      <x:c r="AB257" s="115" t="n">
        <x:f>W257*Y257</x:f>
        <x:v>0.8127185447459376</x:v>
      </x:c>
      <x:c r="AC257" s="115" t="n">
        <x:f>X257*Y257</x:f>
        <x:v>0.061076051648394074</x:v>
      </x:c>
      <x:c r="AD257" s="115" t="n">
        <x:f>SUM(Z257:AC257)</x:f>
        <x:v>1.0882909648983696</x:v>
      </x:c>
      <x:c r="AE257" s="115" t="n">
        <x:f>MAX(AE256,AD257)</x:f>
        <x:v>1.1050781187031036</x:v>
      </x:c>
      <x:c r="AF257" s="114" t="n">
        <x:f>AD257/AE257-1</x:f>
        <x:v>-0.015190920461292778</x:v>
      </x:c>
      <x:c r="AG257" s="114" t="n">
        <x:f>AD257/AD256-1</x:f>
        <x:v>-0.0017220953534453631</x:v>
      </x:c>
      <x:c r="AH257" s="111" t="n">
        <x:f>IF(OR(T257="年末+季度",T257="季度+动态",T257="季度",T257="动态"),A257,AH256)</x:f>
        <x:v>44104</x:v>
      </x:c>
      <x:c r="AI257" s="117" t="n">
        <x:f>YEAR(A257)</x:f>
        <x:v>2020</x:v>
      </x:c>
      <x:c r="AJ257" s="117" t="n">
        <x:f>MONTH(A257)</x:f>
        <x:v>11</x:v>
      </x:c>
      <x:c r="AK257" s="50" t="n">
        <x:f>IF(MONTH(A257)&lt;&gt;MONTH(A258),1,0)</x:f>
        <x:v>0</x:v>
      </x:c>
      <x:c r="AL257" s="115" t="n">
        <x:f>IF(AK256,AD256,AL256)</x:f>
        <x:v>1.088594428775923</x:v>
      </x:c>
      <x:c r="AM257" s="116" t="str">
        <x:f>IF(AK257,AD257/AL257-1,"")</x:f>
      </x:c>
      <x:c r="AN257" s="115" t="n">
        <x:f>IF(AI257&lt;&gt;AI256,AD257,MAX(AN256,AD257))</x:f>
        <x:v>1.1050781187031036</x:v>
      </x:c>
      <x:c r="AO257" s="116" t="n">
        <x:f>AD257/AN257-1</x:f>
        <x:v>-0.015190920461292778</x:v>
      </x:c>
      <x:c r="AP257" s="112" t="n">
        <x:f>IFERROR(SUM(Z257:AC257)/AD257,0)</x:f>
        <x:v>1</x:v>
      </x:c>
      <x:c r="AQ257" s="50" t="b">
        <x:f>AND(B257&gt;0,C257&gt;0,D257&gt;0,E257&gt;0)</x:f>
        <x:v>1</x:v>
      </x:c>
    </x:row>
    <x:row r="258">
      <x:c r="A258" s="111" t="n">
        <x:f>'净值底稿'!A216</x:f>
        <x:v>44154</x:v>
      </x:c>
      <x:c r="B258" s="113" t="n">
        <x:f>'净值底稿'!F216</x:f>
        <x:v>1.4532912590763076</x:v>
      </x:c>
      <x:c r="C258" s="113" t="n">
        <x:f>'净值底稿'!O216</x:f>
        <x:v>1.3027708842520425</x:v>
      </x:c>
      <x:c r="D258" s="113" t="n">
        <x:f>'净值底稿'!P216</x:f>
        <x:v>1.4235</x:v>
      </x:c>
      <x:c r="E258" s="113" t="n">
        <x:f>'净值底稿'!Q216</x:f>
        <x:v>1.4261</x:v>
      </x:c>
      <x:c r="F258" s="114" t="n">
        <x:f>IFERROR(B258/B257-1,0)</x:f>
        <x:v>0.007310247074367782</x:v>
      </x:c>
      <x:c r="G258" s="114" t="n">
        <x:f>IFERROR(C258/C257-1,0)</x:f>
        <x:v>0.005397494734115327</x:v>
      </x:c>
      <x:c r="H258" s="114" t="n">
        <x:f>IFERROR(D258/D257-1,0)</x:f>
        <x:v>-0.001473063973064015</x:v>
      </x:c>
      <x:c r="I258" s="114" t="n">
        <x:f>IFERROR(E258/E257-1,0)</x:f>
        <x:v>-0.005439709882139598</x:v>
      </x:c>
      <x:c r="J258" s="115" t="n">
        <x:f>Z257*(1+F258)</x:f>
        <x:v>0.10751811281144923</x:v>
      </x:c>
      <x:c r="K258" s="115" t="n">
        <x:f>AA257*(1+G258)</x:f>
        <x:v>0.1083401617517124</x:v>
      </x:c>
      <x:c r="L258" s="115" t="n">
        <x:f>AB257*(1+H258)</x:f>
        <x:v>0.8115213583374313</x:v>
      </x:c>
      <x:c r="M258" s="115" t="n">
        <x:f>AC257*(1+I258)</x:f>
        <x:v>0.06074381564668024</x:v>
      </x:c>
      <x:c r="N258" s="115" t="n">
        <x:f>SUM(J258:M258)</x:f>
        <x:v>1.0881234485472733</x:v>
      </x:c>
      <x:c r="O258" s="116" t="n">
        <x:f>IFERROR((J258+K258)/N258,0)</x:f>
        <x:v>0.1983766408594068</x:v>
      </x:c>
      <x:c r="P258" s="50" t="b">
        <x:f>AND(MONTH(A258)=12,OR(A259="",YEAR(A258)&lt;&gt;YEAR(A259)))</x:f>
        <x:v>0</x:v>
      </x:c>
      <x:c r="Q258" s="50" t="b">
        <x:f>AND(MOD(MONTH(A258),3)=0,OR(A259="",MONTH(A258)&lt;&gt;MONTH(A259)))</x:f>
        <x:v>0</x:v>
      </x:c>
      <x:c r="R258" s="50" t="b">
        <x:f>OR(O258&gt;$E$7,O258&lt;$E$6)</x:f>
        <x:v>0</x:v>
      </x:c>
      <x:c r="S258" s="50" t="b">
        <x:f>AND(OR(P258,Q258,R258),A258-AH257&gt;$E$8)</x:f>
        <x:v>0</x:v>
      </x:c>
      <x:c r="T258" s="50" t="str">
        <x:f>IF(NOT(OR(P258,Q258,R258)),"不调",IF(NOT(S258),"间隔规则跳过",IF(P258,"年末+季度",IF(AND(Q258,R258),"季度+动态",IF(Q258,"季度","动态")))))</x:f>
        <x:v>不调</x:v>
      </x:c>
      <x:c r="U258" s="115" t="n">
        <x:f>IF(OR(T258="年末+季度",T258="季度+动态"),N258*$E$5/2,IF(T258="季度",(J258+K258)/2,IF(T258="动态",N258*$E$5*IF(J258+K258=0,0.5,J258/(J258+K258)),J258)))</x:f>
        <x:v>0.10751811281144923</x:v>
      </x:c>
      <x:c r="V258" s="115" t="n">
        <x:f>IF(OR(T258="年末+季度",T258="季度+动态"),N258*$E$5/2,IF(T258="季度",(J258+K258)/2,IF(T258="动态",N258*$E$5*IF(J258+K258=0,0.5,K258/(J258+K258)),K258)))</x:f>
        <x:v>0.1083401617517124</x:v>
      </x:c>
      <x:c r="W258" s="115" t="n">
        <x:f>IF(OR(T258="年末+季度",T258="季度+动态",T258="动态"),N258*(1-$E$5)*IF(L258+M258=0,$B$7/($B$7+$B$8),L258/(L258+M258)),L258)</x:f>
        <x:v>0.8115213583374313</x:v>
      </x:c>
      <x:c r="X258" s="115" t="n">
        <x:f>IF(OR(T258="年末+季度",T258="季度+动态",T258="动态"),N258*(1-$E$5)*IF(L258+M258=0,$B$8/($B$7+$B$8),M258/(L258+M258)),M258)</x:f>
        <x:v>0.06074381564668024</x:v>
      </x:c>
      <x:c r="Y258" s="115" t="n">
        <x:f>POWER(1-$H$5,(A258-A257)/$H$8)</x:f>
        <x:v>0.9999862671029998</x:v>
      </x:c>
      <x:c r="Z258" s="115" t="n">
        <x:f>U258*Y258</x:f>
        <x:v>0.10751663627628033</x:v>
      </x:c>
      <x:c r="AA258" s="115" t="n">
        <x:f>V258*Y258</x:f>
        <x:v>0.10833867392743007</x:v>
      </x:c>
      <x:c r="AB258" s="115" t="n">
        <x:f>W258*Y258</x:f>
        <x:v>0.8115102137982038</x:v>
      </x:c>
      <x:c r="AC258" s="115" t="n">
        <x:f>X258*Y258</x:f>
        <x:v>0.06074298145811656</x:v>
      </x:c>
      <x:c r="AD258" s="115" t="n">
        <x:f>SUM(Z258:AC258)</x:f>
        <x:v>1.0881085054600308</x:v>
      </x:c>
      <x:c r="AE258" s="115" t="n">
        <x:f>MAX(AE257,AD258)</x:f>
        <x:v>1.1050781187031036</x:v>
      </x:c>
      <x:c r="AF258" s="114" t="n">
        <x:f>AD258/AE258-1</x:f>
        <x:v>-0.015356030452388203</x:v>
      </x:c>
      <x:c r="AG258" s="114" t="n">
        <x:f>AD258/AD257-1</x:f>
        <x:v>-0.00016765685301434186</x:v>
      </x:c>
      <x:c r="AH258" s="111" t="n">
        <x:f>IF(OR(T258="年末+季度",T258="季度+动态",T258="季度",T258="动态"),A258,AH257)</x:f>
        <x:v>44104</x:v>
      </x:c>
      <x:c r="AI258" s="117" t="n">
        <x:f>YEAR(A258)</x:f>
        <x:v>2020</x:v>
      </x:c>
      <x:c r="AJ258" s="117" t="n">
        <x:f>MONTH(A258)</x:f>
        <x:v>11</x:v>
      </x:c>
      <x:c r="AK258" s="50" t="n">
        <x:f>IF(MONTH(A258)&lt;&gt;MONTH(A259),1,0)</x:f>
        <x:v>0</x:v>
      </x:c>
      <x:c r="AL258" s="115" t="n">
        <x:f>IF(AK257,AD257,AL257)</x:f>
        <x:v>1.088594428775923</x:v>
      </x:c>
      <x:c r="AM258" s="116" t="str">
        <x:f>IF(AK258,AD258/AL258-1,"")</x:f>
      </x:c>
      <x:c r="AN258" s="115" t="n">
        <x:f>IF(AI258&lt;&gt;AI257,AD258,MAX(AN257,AD258))</x:f>
        <x:v>1.1050781187031036</x:v>
      </x:c>
      <x:c r="AO258" s="116" t="n">
        <x:f>AD258/AN258-1</x:f>
        <x:v>-0.015356030452388203</x:v>
      </x:c>
      <x:c r="AP258" s="112" t="n">
        <x:f>IFERROR(SUM(Z258:AC258)/AD258,0)</x:f>
        <x:v>1</x:v>
      </x:c>
      <x:c r="AQ258" s="50" t="b">
        <x:f>AND(B258&gt;0,C258&gt;0,D258&gt;0,E258&gt;0)</x:f>
        <x:v>1</x:v>
      </x:c>
    </x:row>
    <x:row r="259">
      <x:c r="A259" s="111" t="n">
        <x:f>'净值底稿'!A217</x:f>
        <x:v>44155</x:v>
      </x:c>
      <x:c r="B259" s="113" t="n">
        <x:f>'净值底稿'!F217</x:f>
        <x:v>1.4630313778411375</x:v>
      </x:c>
      <x:c r="C259" s="113" t="n">
        <x:f>'净值底稿'!O217</x:f>
        <x:v>1.3109662091756538</x:v>
      </x:c>
      <x:c r="D259" s="113" t="n">
        <x:f>'净值底稿'!P217</x:f>
        <x:v>1.4217</x:v>
      </x:c>
      <x:c r="E259" s="113" t="n">
        <x:f>'净值底稿'!Q217</x:f>
        <x:v>1.4279</x:v>
      </x:c>
      <x:c r="F259" s="114" t="n">
        <x:f>IFERROR(B259/B258-1,0)</x:f>
        <x:v>0.006702110608592271</x:v>
      </x:c>
      <x:c r="G259" s="114" t="n">
        <x:f>IFERROR(C259/C258-1,0)</x:f>
        <x:v>0.0062906878121677945</x:v>
      </x:c>
      <x:c r="H259" s="114" t="n">
        <x:f>IFERROR(D259/D258-1,0)</x:f>
        <x:v>-0.0012644889357218414</x:v>
      </x:c>
      <x:c r="I259" s="114" t="n">
        <x:f>IFERROR(E259/E258-1,0)</x:f>
        <x:v>0.0012621835775892265</x:v>
      </x:c>
      <x:c r="J259" s="115" t="n">
        <x:f>Z258*(1+F259)</x:f>
        <x:v>0.10823722466486775</x:v>
      </x:c>
      <x:c r="K259" s="115" t="n">
        <x:f>AA258*(1+G259)</x:f>
        <x:v>0.10902019870309178</x:v>
      </x:c>
      <x:c r="L259" s="115" t="n">
        <x:f>AB258*(1+H259)</x:f>
        <x:v>0.8104840681116307</x:v>
      </x:c>
      <x:c r="M259" s="115" t="n">
        <x:f>AC258*(1+I259)</x:f>
        <x:v>0.060819650251766805</x:v>
      </x:c>
      <x:c r="N259" s="115" t="n">
        <x:f>SUM(J259:M259)</x:f>
        <x:v>1.088561141731357</x:v>
      </x:c>
      <x:c r="O259" s="116" t="n">
        <x:f>IFERROR((J259+K259)/N259,0)</x:f>
        <x:v>0.19958219620297257</x:v>
      </x:c>
      <x:c r="P259" s="50" t="b">
        <x:f>AND(MONTH(A259)=12,OR(A260="",YEAR(A259)&lt;&gt;YEAR(A260)))</x:f>
        <x:v>0</x:v>
      </x:c>
      <x:c r="Q259" s="50" t="b">
        <x:f>AND(MOD(MONTH(A259),3)=0,OR(A260="",MONTH(A259)&lt;&gt;MONTH(A260)))</x:f>
        <x:v>0</x:v>
      </x:c>
      <x:c r="R259" s="50" t="b">
        <x:f>OR(O259&gt;$E$7,O259&lt;$E$6)</x:f>
        <x:v>0</x:v>
      </x:c>
      <x:c r="S259" s="50" t="b">
        <x:f>AND(OR(P259,Q259,R259),A259-AH258&gt;$E$8)</x:f>
        <x:v>0</x:v>
      </x:c>
      <x:c r="T259" s="50" t="str">
        <x:f>IF(NOT(OR(P259,Q259,R259)),"不调",IF(NOT(S259),"间隔规则跳过",IF(P259,"年末+季度",IF(AND(Q259,R259),"季度+动态",IF(Q259,"季度","动态")))))</x:f>
        <x:v>不调</x:v>
      </x:c>
      <x:c r="U259" s="115" t="n">
        <x:f>IF(OR(T259="年末+季度",T259="季度+动态"),N259*$E$5/2,IF(T259="季度",(J259+K259)/2,IF(T259="动态",N259*$E$5*IF(J259+K259=0,0.5,J259/(J259+K259)),J259)))</x:f>
        <x:v>0.10823722466486775</x:v>
      </x:c>
      <x:c r="V259" s="115" t="n">
        <x:f>IF(OR(T259="年末+季度",T259="季度+动态"),N259*$E$5/2,IF(T259="季度",(J259+K259)/2,IF(T259="动态",N259*$E$5*IF(J259+K259=0,0.5,K259/(J259+K259)),K259)))</x:f>
        <x:v>0.10902019870309178</x:v>
      </x:c>
      <x:c r="W259" s="115" t="n">
        <x:f>IF(OR(T259="年末+季度",T259="季度+动态",T259="动态"),N259*(1-$E$5)*IF(L259+M259=0,$B$7/($B$7+$B$8),L259/(L259+M259)),L259)</x:f>
        <x:v>0.8104840681116307</x:v>
      </x:c>
      <x:c r="X259" s="115" t="n">
        <x:f>IF(OR(T259="年末+季度",T259="季度+动态",T259="动态"),N259*(1-$E$5)*IF(L259+M259=0,$B$8/($B$7+$B$8),M259/(L259+M259)),M259)</x:f>
        <x:v>0.060819650251766805</x:v>
      </x:c>
      <x:c r="Y259" s="115" t="n">
        <x:f>POWER(1-$H$5,(A259-A258)/$H$8)</x:f>
        <x:v>0.9999862671029998</x:v>
      </x:c>
      <x:c r="Z259" s="115" t="n">
        <x:f>U259*Y259</x:f>
        <x:v>0.10823573825420983</x:v>
      </x:c>
      <x:c r="AA259" s="115" t="n">
        <x:f>V259*Y259</x:f>
        <x:v>0.10901870153993204</x:v>
      </x:c>
      <x:c r="AB259" s="115" t="n">
        <x:f>W259*Y259</x:f>
        <x:v>0.8104729378174029</x:v>
      </x:c>
      <x:c r="AC259" s="115" t="n">
        <x:f>X259*Y259</x:f>
        <x:v>0.06081881502177431</x:v>
      </x:c>
      <x:c r="AD259" s="115" t="n">
        <x:f>SUM(Z259:AC259)</x:f>
        <x:v>1.088546192633319</x:v>
      </x:c>
      <x:c r="AE259" s="115" t="n">
        <x:f>MAX(AE258,AD259)</x:f>
        <x:v>1.1050781187031036</x:v>
      </x:c>
      <x:c r="AF259" s="114" t="n">
        <x:f>AD259/AE259-1</x:f>
        <x:v>-0.014959961463345217</x:v>
      </x:c>
      <x:c r="AG259" s="114" t="n">
        <x:f>AD259/AD258-1</x:f>
        <x:v>0.00040224588916637494</x:v>
      </x:c>
      <x:c r="AH259" s="111" t="n">
        <x:f>IF(OR(T259="年末+季度",T259="季度+动态",T259="季度",T259="动态"),A259,AH258)</x:f>
        <x:v>44104</x:v>
      </x:c>
      <x:c r="AI259" s="117" t="n">
        <x:f>YEAR(A259)</x:f>
        <x:v>2020</x:v>
      </x:c>
      <x:c r="AJ259" s="117" t="n">
        <x:f>MONTH(A259)</x:f>
        <x:v>11</x:v>
      </x:c>
      <x:c r="AK259" s="50" t="n">
        <x:f>IF(MONTH(A259)&lt;&gt;MONTH(A260),1,0)</x:f>
        <x:v>0</x:v>
      </x:c>
      <x:c r="AL259" s="115" t="n">
        <x:f>IF(AK258,AD258,AL258)</x:f>
        <x:v>1.088594428775923</x:v>
      </x:c>
      <x:c r="AM259" s="116" t="str">
        <x:f>IF(AK259,AD259/AL259-1,"")</x:f>
      </x:c>
      <x:c r="AN259" s="115" t="n">
        <x:f>IF(AI259&lt;&gt;AI258,AD259,MAX(AN258,AD259))</x:f>
        <x:v>1.1050781187031036</x:v>
      </x:c>
      <x:c r="AO259" s="116" t="n">
        <x:f>AD259/AN259-1</x:f>
        <x:v>-0.014959961463345217</x:v>
      </x:c>
      <x:c r="AP259" s="112" t="n">
        <x:f>IFERROR(SUM(Z259:AC259)/AD259,0)</x:f>
        <x:v>1</x:v>
      </x:c>
      <x:c r="AQ259" s="50" t="b">
        <x:f>AND(B259&gt;0,C259&gt;0,D259&gt;0,E259&gt;0)</x:f>
        <x:v>1</x:v>
      </x:c>
    </x:row>
    <x:row r="260">
      <x:c r="A260" s="111" t="n">
        <x:f>'净值底稿'!A218</x:f>
        <x:v>44158</x:v>
      </x:c>
      <x:c r="B260" s="113" t="n">
        <x:f>'净值底稿'!F218</x:f>
        <x:v>1.4689868665026824</x:v>
      </x:c>
      <x:c r="C260" s="113" t="n">
        <x:f>'净值底稿'!O218</x:f>
        <x:v>1.3208116093978313</x:v>
      </x:c>
      <x:c r="D260" s="113" t="n">
        <x:f>'净值底稿'!P218</x:f>
        <x:v>1.4224</x:v>
      </x:c>
      <x:c r="E260" s="113" t="n">
        <x:f>'净值底稿'!Q218</x:f>
        <x:v>1.4267</x:v>
      </x:c>
      <x:c r="F260" s="114" t="n">
        <x:f>IFERROR(B260/B259-1,0)</x:f>
        <x:v>0.004070649988609842</x:v>
      </x:c>
      <x:c r="G260" s="114" t="n">
        <x:f>IFERROR(C260/C259-1,0)</x:f>
        <x:v>0.007510033556370921</x:v>
      </x:c>
      <x:c r="H260" s="114" t="n">
        <x:f>IFERROR(D260/D259-1,0)</x:f>
        <x:v>0.000492368291482137</x:v>
      </x:c>
      <x:c r="I260" s="114" t="n">
        <x:f>IFERROR(E260/E259-1,0)</x:f>
        <x:v>-0.0008403949856431447</x:v>
      </x:c>
      <x:c r="J260" s="115" t="n">
        <x:f>Z259*(1+F260)</x:f>
        <x:v>0.10867632806090151</x:v>
      </x:c>
      <x:c r="K260" s="115" t="n">
        <x:f>AA259*(1+G260)</x:f>
        <x:v>0.10983743564676891</x:v>
      </x:c>
      <x:c r="L260" s="115" t="n">
        <x:f>AB259*(1+H260)</x:f>
        <x:v>0.8108719889930885</x:v>
      </x:c>
      <x:c r="M260" s="115" t="n">
        <x:f>AC259*(1+I260)</x:f>
        <x:v>0.060767703194597254</x:v>
      </x:c>
      <x:c r="N260" s="115" t="n">
        <x:f>SUM(J260:M260)</x:f>
        <x:v>1.0901534558953563</x:v>
      </x:c>
      <x:c r="O260" s="116" t="n">
        <x:f>IFERROR((J260+K260)/N260,0)</x:f>
        <x:v>0.20044312342082374</x:v>
      </x:c>
      <x:c r="P260" s="50" t="b">
        <x:f>AND(MONTH(A260)=12,OR(A261="",YEAR(A260)&lt;&gt;YEAR(A261)))</x:f>
        <x:v>0</x:v>
      </x:c>
      <x:c r="Q260" s="50" t="b">
        <x:f>AND(MOD(MONTH(A260),3)=0,OR(A261="",MONTH(A260)&lt;&gt;MONTH(A261)))</x:f>
        <x:v>0</x:v>
      </x:c>
      <x:c r="R260" s="50" t="b">
        <x:f>OR(O260&gt;$E$7,O260&lt;$E$6)</x:f>
        <x:v>0</x:v>
      </x:c>
      <x:c r="S260" s="50" t="b">
        <x:f>AND(OR(P260,Q260,R260),A260-AH259&gt;$E$8)</x:f>
        <x:v>0</x:v>
      </x:c>
      <x:c r="T260" s="50" t="str">
        <x:f>IF(NOT(OR(P260,Q260,R260)),"不调",IF(NOT(S260),"间隔规则跳过",IF(P260,"年末+季度",IF(AND(Q260,R260),"季度+动态",IF(Q260,"季度","动态")))))</x:f>
        <x:v>不调</x:v>
      </x:c>
      <x:c r="U260" s="115" t="n">
        <x:f>IF(OR(T260="年末+季度",T260="季度+动态"),N260*$E$5/2,IF(T260="季度",(J260+K260)/2,IF(T260="动态",N260*$E$5*IF(J260+K260=0,0.5,J260/(J260+K260)),J260)))</x:f>
        <x:v>0.10867632806090151</x:v>
      </x:c>
      <x:c r="V260" s="115" t="n">
        <x:f>IF(OR(T260="年末+季度",T260="季度+动态"),N260*$E$5/2,IF(T260="季度",(J260+K260)/2,IF(T260="动态",N260*$E$5*IF(J260+K260=0,0.5,K260/(J260+K260)),K260)))</x:f>
        <x:v>0.10983743564676891</x:v>
      </x:c>
      <x:c r="W260" s="115" t="n">
        <x:f>IF(OR(T260="年末+季度",T260="季度+动态",T260="动态"),N260*(1-$E$5)*IF(L260+M260=0,$B$7/($B$7+$B$8),L260/(L260+M260)),L260)</x:f>
        <x:v>0.8108719889930885</x:v>
      </x:c>
      <x:c r="X260" s="115" t="n">
        <x:f>IF(OR(T260="年末+季度",T260="季度+动态",T260="动态"),N260*(1-$E$5)*IF(L260+M260=0,$B$8/($B$7+$B$8),M260/(L260+M260)),M260)</x:f>
        <x:v>0.060767703194597254</x:v>
      </x:c>
      <x:c r="Y260" s="115" t="n">
        <x:f>POWER(1-$H$5,(A260-A259)/$H$8)</x:f>
        <x:v>0.9999588018747739</x:v>
      </x:c>
      <x:c r="Z260" s="115" t="n">
        <x:f>U260*Y260</x:f>
        <x:v>0.10867185079992894</x:v>
      </x:c>
      <x:c r="AA260" s="115" t="n">
        <x:f>V260*Y260</x:f>
        <x:v>0.10983291055034063</x:v>
      </x:c>
      <x:c r="AB260" s="115" t="n">
        <x:f>W260*Y260</x:f>
        <x:v>0.8108385825873436</x:v>
      </x:c>
      <x:c r="AC260" s="115" t="n">
        <x:f>X260*Y260</x:f>
        <x:v>0.060765199679151345</x:v>
      </x:c>
      <x:c r="AD260" s="115" t="n">
        <x:f>SUM(Z260:AC260)</x:f>
        <x:v>1.0901085436167646</x:v>
      </x:c>
      <x:c r="AE260" s="115" t="n">
        <x:f>MAX(AE259,AD260)</x:f>
        <x:v>1.1050781187031036</x:v>
      </x:c>
      <x:c r="AF260" s="114" t="n">
        <x:f>AD260/AE260-1</x:f>
        <x:v>-0.013546169119615703</x:v>
      </x:c>
      <x:c r="AG260" s="114" t="n">
        <x:f>AD260/AD259-1</x:f>
        <x:v>0.0014352638353967162</x:v>
      </x:c>
      <x:c r="AH260" s="111" t="n">
        <x:f>IF(OR(T260="年末+季度",T260="季度+动态",T260="季度",T260="动态"),A260,AH259)</x:f>
        <x:v>44104</x:v>
      </x:c>
      <x:c r="AI260" s="117" t="n">
        <x:f>YEAR(A260)</x:f>
        <x:v>2020</x:v>
      </x:c>
      <x:c r="AJ260" s="117" t="n">
        <x:f>MONTH(A260)</x:f>
        <x:v>11</x:v>
      </x:c>
      <x:c r="AK260" s="50" t="n">
        <x:f>IF(MONTH(A260)&lt;&gt;MONTH(A261),1,0)</x:f>
        <x:v>0</x:v>
      </x:c>
      <x:c r="AL260" s="115" t="n">
        <x:f>IF(AK259,AD259,AL259)</x:f>
        <x:v>1.088594428775923</x:v>
      </x:c>
      <x:c r="AM260" s="116" t="str">
        <x:f>IF(AK260,AD260/AL260-1,"")</x:f>
      </x:c>
      <x:c r="AN260" s="115" t="n">
        <x:f>IF(AI260&lt;&gt;AI259,AD260,MAX(AN259,AD260))</x:f>
        <x:v>1.1050781187031036</x:v>
      </x:c>
      <x:c r="AO260" s="116" t="n">
        <x:f>AD260/AN260-1</x:f>
        <x:v>-0.013546169119615703</x:v>
      </x:c>
      <x:c r="AP260" s="112" t="n">
        <x:f>IFERROR(SUM(Z260:AC260)/AD260,0)</x:f>
        <x:v>1</x:v>
      </x:c>
      <x:c r="AQ260" s="50" t="b">
        <x:f>AND(B260&gt;0,C260&gt;0,D260&gt;0,E260&gt;0)</x:f>
        <x:v>1</x:v>
      </x:c>
    </x:row>
    <x:row r="261">
      <x:c r="A261" s="111" t="n">
        <x:f>'净值底稿'!A219</x:f>
        <x:v>44159</x:v>
      </x:c>
      <x:c r="B261" s="113" t="n">
        <x:f>'净值底稿'!F219</x:f>
        <x:v>1.4680427314264</x:v>
      </x:c>
      <x:c r="C261" s="113" t="n">
        <x:f>'净值底稿'!O219</x:f>
        <x:v>1.3190999542316437</x:v>
      </x:c>
      <x:c r="D261" s="113" t="n">
        <x:f>'净值底稿'!P219</x:f>
        <x:v>1.4221</x:v>
      </x:c>
      <x:c r="E261" s="113" t="n">
        <x:f>'净值底稿'!Q219</x:f>
        <x:v>1.3967</x:v>
      </x:c>
      <x:c r="F261" s="114" t="n">
        <x:f>IFERROR(B261/B260-1,0)</x:f>
        <x:v>-0.0006427117204459432</x:v>
      </x:c>
      <x:c r="G261" s="114" t="n">
        <x:f>IFERROR(C261/C260-1,0)</x:f>
        <x:v>-0.0012959116606855448</x:v>
      </x:c>
      <x:c r="H261" s="114" t="n">
        <x:f>IFERROR(D261/D260-1,0)</x:f>
        <x:v>-0.0002109111361081606</x:v>
      </x:c>
      <x:c r="I261" s="114" t="n">
        <x:f>IFERROR(E261/E260-1,0)</x:f>
        <x:v>-0.02102754608537183</x:v>
      </x:c>
      <x:c r="J261" s="115" t="n">
        <x:f>Z260*(1+F261)</x:f>
        <x:v>0.10860200612773728</x:v>
      </x:c>
      <x:c r="K261" s="115" t="n">
        <x:f>AA260*(1+G261)</x:f>
        <x:v>0.10969057680083141</x:v>
      </x:c>
      <x:c r="L261" s="115" t="n">
        <x:f>AB260*(1+H261)</x:f>
        <x:v>0.8106675677006898</x:v>
      </x:c>
      <x:c r="M261" s="115" t="n">
        <x:f>AC260*(1+I261)</x:f>
        <x:v>0.05948745664251117</x:v>
      </x:c>
      <x:c r="N261" s="115" t="n">
        <x:f>SUM(J261:M261)</x:f>
        <x:v>1.0884476072717697</x:v>
      </x:c>
      <x:c r="O261" s="116" t="n">
        <x:f>IFERROR((J261+K261)/N261,0)</x:f>
        <x:v>0.20055405650229352</x:v>
      </x:c>
      <x:c r="P261" s="50" t="b">
        <x:f>AND(MONTH(A261)=12,OR(A262="",YEAR(A261)&lt;&gt;YEAR(A262)))</x:f>
        <x:v>0</x:v>
      </x:c>
      <x:c r="Q261" s="50" t="b">
        <x:f>AND(MOD(MONTH(A261),3)=0,OR(A262="",MONTH(A261)&lt;&gt;MONTH(A262)))</x:f>
        <x:v>0</x:v>
      </x:c>
      <x:c r="R261" s="50" t="b">
        <x:f>OR(O261&gt;$E$7,O261&lt;$E$6)</x:f>
        <x:v>0</x:v>
      </x:c>
      <x:c r="S261" s="50" t="b">
        <x:f>AND(OR(P261,Q261,R261),A261-AH260&gt;$E$8)</x:f>
        <x:v>0</x:v>
      </x:c>
      <x:c r="T261" s="50" t="str">
        <x:f>IF(NOT(OR(P261,Q261,R261)),"不调",IF(NOT(S261),"间隔规则跳过",IF(P261,"年末+季度",IF(AND(Q261,R261),"季度+动态",IF(Q261,"季度","动态")))))</x:f>
        <x:v>不调</x:v>
      </x:c>
      <x:c r="U261" s="115" t="n">
        <x:f>IF(OR(T261="年末+季度",T261="季度+动态"),N261*$E$5/2,IF(T261="季度",(J261+K261)/2,IF(T261="动态",N261*$E$5*IF(J261+K261=0,0.5,J261/(J261+K261)),J261)))</x:f>
        <x:v>0.10860200612773728</x:v>
      </x:c>
      <x:c r="V261" s="115" t="n">
        <x:f>IF(OR(T261="年末+季度",T261="季度+动态"),N261*$E$5/2,IF(T261="季度",(J261+K261)/2,IF(T261="动态",N261*$E$5*IF(J261+K261=0,0.5,K261/(J261+K261)),K261)))</x:f>
        <x:v>0.10969057680083141</x:v>
      </x:c>
      <x:c r="W261" s="115" t="n">
        <x:f>IF(OR(T261="年末+季度",T261="季度+动态",T261="动态"),N261*(1-$E$5)*IF(L261+M261=0,$B$7/($B$7+$B$8),L261/(L261+M261)),L261)</x:f>
        <x:v>0.8106675677006898</x:v>
      </x:c>
      <x:c r="X261" s="115" t="n">
        <x:f>IF(OR(T261="年末+季度",T261="季度+动态",T261="动态"),N261*(1-$E$5)*IF(L261+M261=0,$B$8/($B$7+$B$8),M261/(L261+M261)),M261)</x:f>
        <x:v>0.05948745664251117</x:v>
      </x:c>
      <x:c r="Y261" s="115" t="n">
        <x:f>POWER(1-$H$5,(A261-A260)/$H$8)</x:f>
        <x:v>0.9999862671029998</x:v>
      </x:c>
      <x:c r="Z261" s="115" t="n">
        <x:f>U261*Y261</x:f>
        <x:v>0.1086005147075731</x:v>
      </x:c>
      <x:c r="AA261" s="115" t="n">
        <x:f>V261*Y261</x:f>
        <x:v>0.10968907043143832</x:v>
      </x:c>
      <x:c r="AB261" s="115" t="n">
        <x:f>W261*Y261</x:f>
        <x:v>0.8106564348864812</x:v>
      </x:c>
      <x:c r="AC261" s="115" t="n">
        <x:f>X261*Y261</x:f>
        <x:v>0.059486639707396295</x:v>
      </x:c>
      <x:c r="AD261" s="115" t="n">
        <x:f>SUM(Z261:AC261)</x:f>
        <x:v>1.088432659732889</x:v>
      </x:c>
      <x:c r="AE261" s="115" t="n">
        <x:f>MAX(AE260,AD261)</x:f>
        <x:v>1.1050781187031036</x:v>
      </x:c>
      <x:c r="AF261" s="114" t="n">
        <x:f>AD261/AE261-1</x:f>
        <x:v>-0.015062698906525562</x:v>
      </x:c>
      <x:c r="AG261" s="114" t="n">
        <x:f>AD261/AD260-1</x:f>
        <x:v>-0.001537355058529588</x:v>
      </x:c>
      <x:c r="AH261" s="111" t="n">
        <x:f>IF(OR(T261="年末+季度",T261="季度+动态",T261="季度",T261="动态"),A261,AH260)</x:f>
        <x:v>44104</x:v>
      </x:c>
      <x:c r="AI261" s="117" t="n">
        <x:f>YEAR(A261)</x:f>
        <x:v>2020</x:v>
      </x:c>
      <x:c r="AJ261" s="117" t="n">
        <x:f>MONTH(A261)</x:f>
        <x:v>11</x:v>
      </x:c>
      <x:c r="AK261" s="50" t="n">
        <x:f>IF(MONTH(A261)&lt;&gt;MONTH(A262),1,0)</x:f>
        <x:v>0</x:v>
      </x:c>
      <x:c r="AL261" s="115" t="n">
        <x:f>IF(AK260,AD260,AL260)</x:f>
        <x:v>1.088594428775923</x:v>
      </x:c>
      <x:c r="AM261" s="116" t="str">
        <x:f>IF(AK261,AD261/AL261-1,"")</x:f>
      </x:c>
      <x:c r="AN261" s="115" t="n">
        <x:f>IF(AI261&lt;&gt;AI260,AD261,MAX(AN260,AD261))</x:f>
        <x:v>1.1050781187031036</x:v>
      </x:c>
      <x:c r="AO261" s="116" t="n">
        <x:f>AD261/AN261-1</x:f>
        <x:v>-0.015062698906525562</x:v>
      </x:c>
      <x:c r="AP261" s="112" t="n">
        <x:f>IFERROR(SUM(Z261:AC261)/AD261,0)</x:f>
        <x:v>1</x:v>
      </x:c>
      <x:c r="AQ261" s="50" t="b">
        <x:f>AND(B261&gt;0,C261&gt;0,D261&gt;0,E261&gt;0)</x:f>
        <x:v>1</x:v>
      </x:c>
    </x:row>
    <x:row r="262">
      <x:c r="A262" s="111" t="n">
        <x:f>'净值底稿'!A220</x:f>
        <x:v>44160</x:v>
      </x:c>
      <x:c r="B262" s="113" t="n">
        <x:f>'净值底稿'!F220</x:f>
        <x:v>1.4477310653909274</x:v>
      </x:c>
      <x:c r="C262" s="113" t="n">
        <x:f>'净值底稿'!O220</x:f>
        <x:v>1.2998420169384488</x:v>
      </x:c>
      <x:c r="D262" s="113" t="n">
        <x:f>'净值底稿'!P220</x:f>
        <x:v>1.4227</x:v>
      </x:c>
      <x:c r="E262" s="113" t="n">
        <x:f>'净值底稿'!Q220</x:f>
        <x:v>1.3777</x:v>
      </x:c>
      <x:c r="F262" s="114" t="n">
        <x:f>IFERROR(B262/B261-1,0)</x:f>
        <x:v>-0.013835882022137702</x:v>
      </x:c>
      <x:c r="G262" s="114" t="n">
        <x:f>IFERROR(C262/C261-1,0)</x:f>
        <x:v>-0.014599301009310062</x:v>
      </x:c>
      <x:c r="H262" s="114" t="n">
        <x:f>IFERROR(D262/D261-1,0)</x:f>
        <x:v>0.00042191125799884155</x:v>
      </x:c>
      <x:c r="I262" s="114" t="n">
        <x:f>IFERROR(E262/E261-1,0)</x:f>
        <x:v>-0.013603493950025136</x:v>
      </x:c>
      <x:c r="J262" s="115" t="n">
        <x:f>Z261*(1+F262)</x:f>
        <x:v>0.10709793079853569</x:v>
      </x:c>
      <x:c r="K262" s="115" t="n">
        <x:f>AA261*(1+G262)</x:f>
        <x:v>0.10808768667477833</x:v>
      </x:c>
      <x:c r="L262" s="115" t="n">
        <x:f>AB261*(1+H262)</x:f>
        <x:v>0.810998459962729</x:v>
      </x:c>
      <x:c r="M262" s="115" t="n">
        <x:f>AC261*(1+I262)</x:f>
        <x:v>0.058677413564029404</x:v>
      </x:c>
      <x:c r="N262" s="115" t="n">
        <x:f>SUM(J262:M262)</x:f>
        <x:v>1.0848614910000725</x:v>
      </x:c>
      <x:c r="O262" s="116" t="n">
        <x:f>IFERROR((J262+K262)/N262,0)</x:f>
        <x:v>0.19835307941011582</x:v>
      </x:c>
      <x:c r="P262" s="50" t="b">
        <x:f>AND(MONTH(A262)=12,OR(A263="",YEAR(A262)&lt;&gt;YEAR(A263)))</x:f>
        <x:v>0</x:v>
      </x:c>
      <x:c r="Q262" s="50" t="b">
        <x:f>AND(MOD(MONTH(A262),3)=0,OR(A263="",MONTH(A262)&lt;&gt;MONTH(A263)))</x:f>
        <x:v>0</x:v>
      </x:c>
      <x:c r="R262" s="50" t="b">
        <x:f>OR(O262&gt;$E$7,O262&lt;$E$6)</x:f>
        <x:v>0</x:v>
      </x:c>
      <x:c r="S262" s="50" t="b">
        <x:f>AND(OR(P262,Q262,R262),A262-AH261&gt;$E$8)</x:f>
        <x:v>0</x:v>
      </x:c>
      <x:c r="T262" s="50" t="str">
        <x:f>IF(NOT(OR(P262,Q262,R262)),"不调",IF(NOT(S262),"间隔规则跳过",IF(P262,"年末+季度",IF(AND(Q262,R262),"季度+动态",IF(Q262,"季度","动态")))))</x:f>
        <x:v>不调</x:v>
      </x:c>
      <x:c r="U262" s="115" t="n">
        <x:f>IF(OR(T262="年末+季度",T262="季度+动态"),N262*$E$5/2,IF(T262="季度",(J262+K262)/2,IF(T262="动态",N262*$E$5*IF(J262+K262=0,0.5,J262/(J262+K262)),J262)))</x:f>
        <x:v>0.10709793079853569</x:v>
      </x:c>
      <x:c r="V262" s="115" t="n">
        <x:f>IF(OR(T262="年末+季度",T262="季度+动态"),N262*$E$5/2,IF(T262="季度",(J262+K262)/2,IF(T262="动态",N262*$E$5*IF(J262+K262=0,0.5,K262/(J262+K262)),K262)))</x:f>
        <x:v>0.10808768667477833</x:v>
      </x:c>
      <x:c r="W262" s="115" t="n">
        <x:f>IF(OR(T262="年末+季度",T262="季度+动态",T262="动态"),N262*(1-$E$5)*IF(L262+M262=0,$B$7/($B$7+$B$8),L262/(L262+M262)),L262)</x:f>
        <x:v>0.810998459962729</x:v>
      </x:c>
      <x:c r="X262" s="115" t="n">
        <x:f>IF(OR(T262="年末+季度",T262="季度+动态",T262="动态"),N262*(1-$E$5)*IF(L262+M262=0,$B$8/($B$7+$B$8),M262/(L262+M262)),M262)</x:f>
        <x:v>0.058677413564029404</x:v>
      </x:c>
      <x:c r="Y262" s="115" t="n">
        <x:f>POWER(1-$H$5,(A262-A261)/$H$8)</x:f>
        <x:v>0.9999862671029998</x:v>
      </x:c>
      <x:c r="Z262" s="115" t="n">
        <x:f>U262*Y262</x:f>
        <x:v>0.10709646003368309</x:v>
      </x:c>
      <x:c r="AA262" s="115" t="n">
        <x:f>V262*Y262</x:f>
        <x:v>0.10808620231771024</x:v>
      </x:c>
      <x:c r="AB262" s="115" t="n">
        <x:f>W262*Y262</x:f>
        <x:v>0.810987322604411</x:v>
      </x:c>
      <x:c r="AC262" s="115" t="n">
        <x:f>X262*Y262</x:f>
        <x:v>0.05867660775315269</x:v>
      </x:c>
      <x:c r="AD262" s="115" t="n">
        <x:f>SUM(Z262:AC262)</x:f>
        <x:v>1.084846592708957</x:v>
      </x:c>
      <x:c r="AE262" s="115" t="n">
        <x:f>MAX(AE261,AD262)</x:f>
        <x:v>1.1050781187031036</x:v>
      </x:c>
      <x:c r="AF262" s="114" t="n">
        <x:f>AD262/AE262-1</x:f>
        <x:v>-0.01830777901736924</x:v>
      </x:c>
      <x:c r="AG262" s="114" t="n">
        <x:f>AD262/AD261-1</x:f>
        <x:v>-0.003294707294810628</x:v>
      </x:c>
      <x:c r="AH262" s="111" t="n">
        <x:f>IF(OR(T262="年末+季度",T262="季度+动态",T262="季度",T262="动态"),A262,AH261)</x:f>
        <x:v>44104</x:v>
      </x:c>
      <x:c r="AI262" s="117" t="n">
        <x:f>YEAR(A262)</x:f>
        <x:v>2020</x:v>
      </x:c>
      <x:c r="AJ262" s="117" t="n">
        <x:f>MONTH(A262)</x:f>
        <x:v>11</x:v>
      </x:c>
      <x:c r="AK262" s="50" t="n">
        <x:f>IF(MONTH(A262)&lt;&gt;MONTH(A263),1,0)</x:f>
        <x:v>0</x:v>
      </x:c>
      <x:c r="AL262" s="115" t="n">
        <x:f>IF(AK261,AD261,AL261)</x:f>
        <x:v>1.088594428775923</x:v>
      </x:c>
      <x:c r="AM262" s="116" t="str">
        <x:f>IF(AK262,AD262/AL262-1,"")</x:f>
      </x:c>
      <x:c r="AN262" s="115" t="n">
        <x:f>IF(AI262&lt;&gt;AI261,AD262,MAX(AN261,AD262))</x:f>
        <x:v>1.1050781187031036</x:v>
      </x:c>
      <x:c r="AO262" s="116" t="n">
        <x:f>AD262/AN262-1</x:f>
        <x:v>-0.01830777901736924</x:v>
      </x:c>
      <x:c r="AP262" s="112" t="n">
        <x:f>IFERROR(SUM(Z262:AC262)/AD262,0)</x:f>
        <x:v>1</x:v>
      </x:c>
      <x:c r="AQ262" s="50" t="b">
        <x:f>AND(B262&gt;0,C262&gt;0,D262&gt;0,E262&gt;0)</x:f>
        <x:v>1</x:v>
      </x:c>
    </x:row>
    <x:row r="263">
      <x:c r="A263" s="111" t="n">
        <x:f>'净值底稿'!A221</x:f>
        <x:v>44161</x:v>
      </x:c>
      <x:c r="B263" s="113" t="n">
        <x:f>'净值底稿'!F221</x:f>
        <x:v>1.4406447203089376</x:v>
      </x:c>
      <x:c r="C263" s="113" t="n">
        <x:f>'净值底稿'!O221</x:f>
        <x:v>1.2950234045365914</x:v>
      </x:c>
      <x:c r="D263" s="113" t="n">
        <x:f>'净值底稿'!P221</x:f>
        <x:v>1.4231</x:v>
      </x:c>
      <x:c r="E263" s="113" t="n">
        <x:f>'净值底稿'!Q221</x:f>
        <x:v>1.3789</x:v>
      </x:c>
      <x:c r="F263" s="114" t="n">
        <x:f>IFERROR(B263/B262-1,0)</x:f>
        <x:v>-0.004894793826971111</x:v>
      </x:c>
      <x:c r="G263" s="114" t="n">
        <x:f>IFERROR(C263/C262-1,0)</x:f>
        <x:v>-0.003707075428448503</x:v>
      </x:c>
      <x:c r="H263" s="114" t="n">
        <x:f>IFERROR(D263/D262-1,0)</x:f>
        <x:v>0.0002811555493076323</x:v>
      </x:c>
      <x:c r="I263" s="114" t="n">
        <x:f>IFERROR(E263/E262-1,0)</x:f>
        <x:v>0.000871016912245004</x:v>
      </x:c>
      <x:c r="J263" s="115" t="n">
        <x:f>Z262*(1+F263)</x:f>
        <x:v>0.10657224494221976</x:v>
      </x:c>
      <x:c r="K263" s="115" t="n">
        <x:f>AA262*(1+G263)</x:f>
        <x:v>0.10768551861294394</x:v>
      </x:c>
      <x:c r="L263" s="115" t="n">
        <x:f>AB262*(1+H263)</x:f>
        <x:v>0.8112153361905794</x:v>
      </x:c>
      <x:c r="M263" s="115" t="n">
        <x:f>AC262*(1+I263)</x:f>
        <x:v>0.05872771607085885</x:v>
      </x:c>
      <x:c r="N263" s="115" t="n">
        <x:f>SUM(J263:M263)</x:f>
        <x:v>1.0842008158166019</x:v>
      </x:c>
      <x:c r="O263" s="116" t="n">
        <x:f>IFERROR((J263+K263)/N263,0)</x:f>
        <x:v>0.19761815378619535</x:v>
      </x:c>
      <x:c r="P263" s="50" t="b">
        <x:f>AND(MONTH(A263)=12,OR(A264="",YEAR(A263)&lt;&gt;YEAR(A264)))</x:f>
        <x:v>0</x:v>
      </x:c>
      <x:c r="Q263" s="50" t="b">
        <x:f>AND(MOD(MONTH(A263),3)=0,OR(A264="",MONTH(A263)&lt;&gt;MONTH(A264)))</x:f>
        <x:v>0</x:v>
      </x:c>
      <x:c r="R263" s="50" t="b">
        <x:f>OR(O263&gt;$E$7,O263&lt;$E$6)</x:f>
        <x:v>0</x:v>
      </x:c>
      <x:c r="S263" s="50" t="b">
        <x:f>AND(OR(P263,Q263,R263),A263-AH262&gt;$E$8)</x:f>
        <x:v>0</x:v>
      </x:c>
      <x:c r="T263" s="50" t="str">
        <x:f>IF(NOT(OR(P263,Q263,R263)),"不调",IF(NOT(S263),"间隔规则跳过",IF(P263,"年末+季度",IF(AND(Q263,R263),"季度+动态",IF(Q263,"季度","动态")))))</x:f>
        <x:v>不调</x:v>
      </x:c>
      <x:c r="U263" s="115" t="n">
        <x:f>IF(OR(T263="年末+季度",T263="季度+动态"),N263*$E$5/2,IF(T263="季度",(J263+K263)/2,IF(T263="动态",N263*$E$5*IF(J263+K263=0,0.5,J263/(J263+K263)),J263)))</x:f>
        <x:v>0.10657224494221976</x:v>
      </x:c>
      <x:c r="V263" s="115" t="n">
        <x:f>IF(OR(T263="年末+季度",T263="季度+动态"),N263*$E$5/2,IF(T263="季度",(J263+K263)/2,IF(T263="动态",N263*$E$5*IF(J263+K263=0,0.5,K263/(J263+K263)),K263)))</x:f>
        <x:v>0.10768551861294394</x:v>
      </x:c>
      <x:c r="W263" s="115" t="n">
        <x:f>IF(OR(T263="年末+季度",T263="季度+动态",T263="动态"),N263*(1-$E$5)*IF(L263+M263=0,$B$7/($B$7+$B$8),L263/(L263+M263)),L263)</x:f>
        <x:v>0.8112153361905794</x:v>
      </x:c>
      <x:c r="X263" s="115" t="n">
        <x:f>IF(OR(T263="年末+季度",T263="季度+动态",T263="动态"),N263*(1-$E$5)*IF(L263+M263=0,$B$8/($B$7+$B$8),M263/(L263+M263)),M263)</x:f>
        <x:v>0.05872771607085885</x:v>
      </x:c>
      <x:c r="Y263" s="115" t="n">
        <x:f>POWER(1-$H$5,(A263-A262)/$H$8)</x:f>
        <x:v>0.9999862671029998</x:v>
      </x:c>
      <x:c r="Z263" s="115" t="n">
        <x:f>U263*Y263</x:f>
        <x:v>0.10657078139655689</x:v>
      </x:c>
      <x:c r="AA263" s="115" t="n">
        <x:f>V263*Y263</x:f>
        <x:v>0.10768403977880842</x:v>
      </x:c>
      <x:c r="AB263" s="115" t="n">
        <x:f>W263*Y263</x:f>
        <x:v>0.8112041958539224</x:v>
      </x:c>
      <x:c r="AC263" s="115" t="n">
        <x:f>X263*Y263</x:f>
        <x:v>0.05872690956918299</x:v>
      </x:c>
      <x:c r="AD263" s="115" t="n">
        <x:f>SUM(Z263:AC263)</x:f>
        <x:v>1.0841859265984708</x:v>
      </x:c>
      <x:c r="AE263" s="115" t="n">
        <x:f>MAX(AE262,AD263)</x:f>
        <x:v>1.1050781187031036</x:v>
      </x:c>
      <x:c r="AF263" s="114" t="n">
        <x:f>AD263/AE263-1</x:f>
        <x:v>-0.018905624635072282</x:v>
      </x:c>
      <x:c r="AG263" s="114" t="n">
        <x:f>AD263/AD262-1</x:f>
        <x:v>-0.0006089949629066727</x:v>
      </x:c>
      <x:c r="AH263" s="111" t="n">
        <x:f>IF(OR(T263="年末+季度",T263="季度+动态",T263="季度",T263="动态"),A263,AH262)</x:f>
        <x:v>44104</x:v>
      </x:c>
      <x:c r="AI263" s="117" t="n">
        <x:f>YEAR(A263)</x:f>
        <x:v>2020</x:v>
      </x:c>
      <x:c r="AJ263" s="117" t="n">
        <x:f>MONTH(A263)</x:f>
        <x:v>11</x:v>
      </x:c>
      <x:c r="AK263" s="50" t="n">
        <x:f>IF(MONTH(A263)&lt;&gt;MONTH(A264),1,0)</x:f>
        <x:v>0</x:v>
      </x:c>
      <x:c r="AL263" s="115" t="n">
        <x:f>IF(AK262,AD262,AL262)</x:f>
        <x:v>1.088594428775923</x:v>
      </x:c>
      <x:c r="AM263" s="116" t="str">
        <x:f>IF(AK263,AD263/AL263-1,"")</x:f>
      </x:c>
      <x:c r="AN263" s="115" t="n">
        <x:f>IF(AI263&lt;&gt;AI262,AD263,MAX(AN262,AD263))</x:f>
        <x:v>1.1050781187031036</x:v>
      </x:c>
      <x:c r="AO263" s="116" t="n">
        <x:f>AD263/AN263-1</x:f>
        <x:v>-0.018905624635072282</x:v>
      </x:c>
      <x:c r="AP263" s="112" t="n">
        <x:f>IFERROR(SUM(Z263:AC263)/AD263,0)</x:f>
        <x:v>1</x:v>
      </x:c>
      <x:c r="AQ263" s="50" t="b">
        <x:f>AND(B263&gt;0,C263&gt;0,D263&gt;0,E263&gt;0)</x:f>
        <x:v>1</x:v>
      </x:c>
    </x:row>
    <x:row r="264">
      <x:c r="A264" s="111" t="n">
        <x:f>'净值底稿'!A222</x:f>
        <x:v>44162</x:v>
      </x:c>
      <x:c r="B264" s="113" t="n">
        <x:f>'净值底稿'!F222</x:f>
        <x:v>1.4557013902180373</x:v>
      </x:c>
      <x:c r="C264" s="113" t="n">
        <x:f>'净值底稿'!O222</x:f>
        <x:v>1.2990463339559812</x:v>
      </x:c>
      <x:c r="D264" s="113" t="n">
        <x:f>'净值底稿'!P222</x:f>
        <x:v>1.4232</x:v>
      </x:c>
      <x:c r="E264" s="113" t="n">
        <x:f>'净值底稿'!Q222</x:f>
        <x:v>1.3747</x:v>
      </x:c>
      <x:c r="F264" s="114" t="n">
        <x:f>IFERROR(B264/B263-1,0)</x:f>
        <x:v>0.01045134147013771</x:v>
      </x:c>
      <x:c r="G264" s="114" t="n">
        <x:f>IFERROR(C264/C263-1,0)</x:f>
        <x:v>0.0031064530612321395</x:v>
      </x:c>
      <x:c r="H264" s="114" t="n">
        <x:f>IFERROR(D264/D263-1,0)</x:f>
        <x:v>0.00007026913077079477</x:v>
      </x:c>
      <x:c r="I264" s="114" t="n">
        <x:f>IFERROR(E264/E263-1,0)</x:f>
        <x:v>-0.003045906157081668</x:v>
      </x:c>
      <x:c r="J264" s="115" t="n">
        <x:f>Z263*(1+F264)</x:f>
        <x:v>0.1076845890236717</x:v>
      </x:c>
      <x:c r="K264" s="115" t="n">
        <x:f>AA263*(1+G264)</x:f>
        <x:v>0.10801855519382514</x:v>
      </x:c>
      <x:c r="L264" s="115" t="n">
        <x:f>AB263*(1+H264)</x:f>
        <x:v>0.8112611984676428</x:v>
      </x:c>
      <x:c r="M264" s="115" t="n">
        <x:f>AC263*(1+I264)</x:f>
        <x:v>0.05854803291373984</x:v>
      </x:c>
      <x:c r="N264" s="115" t="n">
        <x:f>SUM(J264:M264)</x:f>
        <x:v>1.0855123755988794</x:v>
      </x:c>
      <x:c r="O264" s="116" t="n">
        <x:f>IFERROR((J264+K264)/N264,0)</x:f>
        <x:v>0.19871090285681264</x:v>
      </x:c>
      <x:c r="P264" s="50" t="b">
        <x:f>AND(MONTH(A264)=12,OR(A265="",YEAR(A264)&lt;&gt;YEAR(A265)))</x:f>
        <x:v>0</x:v>
      </x:c>
      <x:c r="Q264" s="50" t="b">
        <x:f>AND(MOD(MONTH(A264),3)=0,OR(A265="",MONTH(A264)&lt;&gt;MONTH(A265)))</x:f>
        <x:v>0</x:v>
      </x:c>
      <x:c r="R264" s="50" t="b">
        <x:f>OR(O264&gt;$E$7,O264&lt;$E$6)</x:f>
        <x:v>0</x:v>
      </x:c>
      <x:c r="S264" s="50" t="b">
        <x:f>AND(OR(P264,Q264,R264),A264-AH263&gt;$E$8)</x:f>
        <x:v>0</x:v>
      </x:c>
      <x:c r="T264" s="50" t="str">
        <x:f>IF(NOT(OR(P264,Q264,R264)),"不调",IF(NOT(S264),"间隔规则跳过",IF(P264,"年末+季度",IF(AND(Q264,R264),"季度+动态",IF(Q264,"季度","动态")))))</x:f>
        <x:v>不调</x:v>
      </x:c>
      <x:c r="U264" s="115" t="n">
        <x:f>IF(OR(T264="年末+季度",T264="季度+动态"),N264*$E$5/2,IF(T264="季度",(J264+K264)/2,IF(T264="动态",N264*$E$5*IF(J264+K264=0,0.5,J264/(J264+K264)),J264)))</x:f>
        <x:v>0.1076845890236717</x:v>
      </x:c>
      <x:c r="V264" s="115" t="n">
        <x:f>IF(OR(T264="年末+季度",T264="季度+动态"),N264*$E$5/2,IF(T264="季度",(J264+K264)/2,IF(T264="动态",N264*$E$5*IF(J264+K264=0,0.5,K264/(J264+K264)),K264)))</x:f>
        <x:v>0.10801855519382514</x:v>
      </x:c>
      <x:c r="W264" s="115" t="n">
        <x:f>IF(OR(T264="年末+季度",T264="季度+动态",T264="动态"),N264*(1-$E$5)*IF(L264+M264=0,$B$7/($B$7+$B$8),L264/(L264+M264)),L264)</x:f>
        <x:v>0.8112611984676428</x:v>
      </x:c>
      <x:c r="X264" s="115" t="n">
        <x:f>IF(OR(T264="年末+季度",T264="季度+动态",T264="动态"),N264*(1-$E$5)*IF(L264+M264=0,$B$8/($B$7+$B$8),M264/(L264+M264)),M264)</x:f>
        <x:v>0.05854803291373984</x:v>
      </x:c>
      <x:c r="Y264" s="115" t="n">
        <x:f>POWER(1-$H$5,(A264-A263)/$H$8)</x:f>
        <x:v>0.9999862671029998</x:v>
      </x:c>
      <x:c r="Z264" s="115" t="n">
        <x:f>U264*Y264</x:f>
        <x:v>0.10768311020230213</x:v>
      </x:c>
      <x:c r="AA264" s="115" t="n">
        <x:f>V264*Y264</x:f>
        <x:v>0.10801707178613254</x:v>
      </x:c>
      <x:c r="AB264" s="115" t="n">
        <x:f>W264*Y264</x:f>
        <x:v>0.811250057501164</x:v>
      </x:c>
      <x:c r="AC264" s="115" t="n">
        <x:f>X264*Y264</x:f>
        <x:v>0.05854722887963427</x:v>
      </x:c>
      <x:c r="AD264" s="115" t="n">
        <x:f>SUM(Z264:AC264)</x:f>
        <x:v>1.0854974683692329</x:v>
      </x:c>
      <x:c r="AE264" s="115" t="n">
        <x:f>MAX(AE263,AD264)</x:f>
        <x:v>1.1050781187031036</x:v>
      </x:c>
      <x:c r="AF264" s="114" t="n">
        <x:f>AD264/AE264-1</x:f>
        <x:v>-0.01771879290927425</x:v>
      </x:c>
      <x:c r="AG264" s="114" t="n">
        <x:f>AD264/AD263-1</x:f>
        <x:v>0.0012097018957595296</x:v>
      </x:c>
      <x:c r="AH264" s="111" t="n">
        <x:f>IF(OR(T264="年末+季度",T264="季度+动态",T264="季度",T264="动态"),A264,AH263)</x:f>
        <x:v>44104</x:v>
      </x:c>
      <x:c r="AI264" s="117" t="n">
        <x:f>YEAR(A264)</x:f>
        <x:v>2020</x:v>
      </x:c>
      <x:c r="AJ264" s="117" t="n">
        <x:f>MONTH(A264)</x:f>
        <x:v>11</x:v>
      </x:c>
      <x:c r="AK264" s="50" t="n">
        <x:f>IF(MONTH(A264)&lt;&gt;MONTH(A265),1,0)</x:f>
        <x:v>0</x:v>
      </x:c>
      <x:c r="AL264" s="115" t="n">
        <x:f>IF(AK263,AD263,AL263)</x:f>
        <x:v>1.088594428775923</x:v>
      </x:c>
      <x:c r="AM264" s="116" t="str">
        <x:f>IF(AK264,AD264/AL264-1,"")</x:f>
      </x:c>
      <x:c r="AN264" s="115" t="n">
        <x:f>IF(AI264&lt;&gt;AI263,AD264,MAX(AN263,AD264))</x:f>
        <x:v>1.1050781187031036</x:v>
      </x:c>
      <x:c r="AO264" s="116" t="n">
        <x:f>AD264/AN264-1</x:f>
        <x:v>-0.01771879290927425</x:v>
      </x:c>
      <x:c r="AP264" s="112" t="n">
        <x:f>IFERROR(SUM(Z264:AC264)/AD264,0)</x:f>
        <x:v>1</x:v>
      </x:c>
      <x:c r="AQ264" s="50" t="b">
        <x:f>AND(B264&gt;0,C264&gt;0,D264&gt;0,E264&gt;0)</x:f>
        <x:v>1</x:v>
      </x:c>
    </x:row>
    <x:row r="265">
      <x:c r="A265" s="111" t="n">
        <x:f>'净值底稿'!A223</x:f>
        <x:v>44165</x:v>
      </x:c>
      <x:c r="B265" s="113" t="n">
        <x:f>'净值底稿'!F223</x:f>
        <x:v>1.465874227283115</x:v>
      </x:c>
      <x:c r="C265" s="113" t="n">
        <x:f>'净值底稿'!O223</x:f>
        <x:v>1.2934094025535512</x:v>
      </x:c>
      <x:c r="D265" s="113" t="n">
        <x:f>'净值底稿'!P223</x:f>
        <x:v>1.4256</x:v>
      </x:c>
      <x:c r="E265" s="113" t="n">
        <x:f>'净值底稿'!Q223</x:f>
        <x:v>1.3487</x:v>
      </x:c>
      <x:c r="F265" s="114" t="n">
        <x:f>IFERROR(B265/B264-1,0)</x:f>
        <x:v>0.0069882718622353845</x:v>
      </x:c>
      <x:c r="G265" s="114" t="n">
        <x:f>IFERROR(C265/C264-1,0)</x:f>
        <x:v>-0.0043392843311939044</x:v>
      </x:c>
      <x:c r="H265" s="114" t="n">
        <x:f>IFERROR(D265/D264-1,0)</x:f>
        <x:v>0.001686340640809414</x:v>
      </x:c>
      <x:c r="I265" s="114" t="n">
        <x:f>IFERROR(E265/E264-1,0)</x:f>
        <x:v>-0.018913217429257334</x:v>
      </x:c>
      <x:c r="J265" s="115" t="n">
        <x:f>Z264*(1+F265)</x:f>
        <x:v>0.10843562905136687</x:v>
      </x:c>
      <x:c r="K265" s="115" t="n">
        <x:f>AA264*(1+G265)</x:f>
        <x:v>0.10754835499902952</x:v>
      </x:c>
      <x:c r="L265" s="115" t="n">
        <x:f>AB264*(1+H265)</x:f>
        <x:v>0.8126181014429872</x:v>
      </x:c>
      <x:c r="M265" s="115" t="n">
        <x:f>AC264*(1+I265)</x:f>
        <x:v>0.05743991240995325</x:v>
      </x:c>
      <x:c r="N265" s="115" t="n">
        <x:f>SUM(J265:M265)</x:f>
        <x:v>1.0860419979033367</x:v>
      </x:c>
      <x:c r="O265" s="116" t="n">
        <x:f>IFERROR((J265+K265)/N265,0)</x:f>
        <x:v>0.19887258915158462</x:v>
      </x:c>
      <x:c r="P265" s="50" t="b">
        <x:f>AND(MONTH(A265)=12,OR(A266="",YEAR(A265)&lt;&gt;YEAR(A266)))</x:f>
        <x:v>0</x:v>
      </x:c>
      <x:c r="Q265" s="50" t="b">
        <x:f>AND(MOD(MONTH(A265),3)=0,OR(A266="",MONTH(A265)&lt;&gt;MONTH(A266)))</x:f>
        <x:v>0</x:v>
      </x:c>
      <x:c r="R265" s="50" t="b">
        <x:f>OR(O265&gt;$E$7,O265&lt;$E$6)</x:f>
        <x:v>0</x:v>
      </x:c>
      <x:c r="S265" s="50" t="b">
        <x:f>AND(OR(P265,Q265,R265),A265-AH264&gt;$E$8)</x:f>
        <x:v>0</x:v>
      </x:c>
      <x:c r="T265" s="50" t="str">
        <x:f>IF(NOT(OR(P265,Q265,R265)),"不调",IF(NOT(S265),"间隔规则跳过",IF(P265,"年末+季度",IF(AND(Q265,R265),"季度+动态",IF(Q265,"季度","动态")))))</x:f>
        <x:v>不调</x:v>
      </x:c>
      <x:c r="U265" s="115" t="n">
        <x:f>IF(OR(T265="年末+季度",T265="季度+动态"),N265*$E$5/2,IF(T265="季度",(J265+K265)/2,IF(T265="动态",N265*$E$5*IF(J265+K265=0,0.5,J265/(J265+K265)),J265)))</x:f>
        <x:v>0.10843562905136687</x:v>
      </x:c>
      <x:c r="V265" s="115" t="n">
        <x:f>IF(OR(T265="年末+季度",T265="季度+动态"),N265*$E$5/2,IF(T265="季度",(J265+K265)/2,IF(T265="动态",N265*$E$5*IF(J265+K265=0,0.5,K265/(J265+K265)),K265)))</x:f>
        <x:v>0.10754835499902952</x:v>
      </x:c>
      <x:c r="W265" s="115" t="n">
        <x:f>IF(OR(T265="年末+季度",T265="季度+动态",T265="动态"),N265*(1-$E$5)*IF(L265+M265=0,$B$7/($B$7+$B$8),L265/(L265+M265)),L265)</x:f>
        <x:v>0.8126181014429872</x:v>
      </x:c>
      <x:c r="X265" s="115" t="n">
        <x:f>IF(OR(T265="年末+季度",T265="季度+动态",T265="动态"),N265*(1-$E$5)*IF(L265+M265=0,$B$8/($B$7+$B$8),M265/(L265+M265)),M265)</x:f>
        <x:v>0.05743991240995325</x:v>
      </x:c>
      <x:c r="Y265" s="115" t="n">
        <x:f>POWER(1-$H$5,(A265-A264)/$H$8)</x:f>
        <x:v>0.9999588018747739</x:v>
      </x:c>
      <x:c r="Z265" s="115" t="n">
        <x:f>U265*Y265</x:f>
        <x:v>0.10843116170674225</x:v>
      </x:c>
      <x:c r="AA265" s="115" t="n">
        <x:f>V265*Y265</x:f>
        <x:v>0.10754392420843242</x:v>
      </x:c>
      <x:c r="AB265" s="115" t="n">
        <x:f>W265*Y265</x:f>
        <x:v>0.8125846231006829</x:v>
      </x:c>
      <x:c r="AC265" s="115" t="n">
        <x:f>X265*Y265</x:f>
        <x:v>0.05743754599324881</x:v>
      </x:c>
      <x:c r="AD265" s="115" t="n">
        <x:f>SUM(Z265:AC265)</x:f>
        <x:v>1.0859972550091064</x:v>
      </x:c>
      <x:c r="AE265" s="115" t="n">
        <x:f>MAX(AE264,AD265)</x:f>
        <x:v>1.1050781187031036</x:v>
      </x:c>
      <x:c r="AF265" s="114" t="n">
        <x:f>AD265/AE265-1</x:f>
        <x:v>-0.017266529280653975</x:v>
      </x:c>
      <x:c r="AG265" s="114" t="n">
        <x:f>AD265/AD264-1</x:f>
        <x:v>0.0004604217461918747</x:v>
      </x:c>
      <x:c r="AH265" s="111" t="n">
        <x:f>IF(OR(T265="年末+季度",T265="季度+动态",T265="季度",T265="动态"),A265,AH264)</x:f>
        <x:v>44104</x:v>
      </x:c>
      <x:c r="AI265" s="117" t="n">
        <x:f>YEAR(A265)</x:f>
        <x:v>2020</x:v>
      </x:c>
      <x:c r="AJ265" s="117" t="n">
        <x:f>MONTH(A265)</x:f>
        <x:v>11</x:v>
      </x:c>
      <x:c r="AK265" s="50" t="n">
        <x:f>IF(MONTH(A265)&lt;&gt;MONTH(A266),1,0)</x:f>
        <x:v>1</x:v>
      </x:c>
      <x:c r="AL265" s="115" t="n">
        <x:f>IF(AK264,AD264,AL264)</x:f>
        <x:v>1.088594428775923</x:v>
      </x:c>
      <x:c r="AM265" s="116" t="n">
        <x:f>IF(AK265,AD265/AL265-1,"")</x:f>
        <x:v>-0.0023858047571831964</x:v>
      </x:c>
      <x:c r="AN265" s="115" t="n">
        <x:f>IF(AI265&lt;&gt;AI264,AD265,MAX(AN264,AD265))</x:f>
        <x:v>1.1050781187031036</x:v>
      </x:c>
      <x:c r="AO265" s="116" t="n">
        <x:f>AD265/AN265-1</x:f>
        <x:v>-0.017266529280653975</x:v>
      </x:c>
      <x:c r="AP265" s="112" t="n">
        <x:f>IFERROR(SUM(Z265:AC265)/AD265,0)</x:f>
        <x:v>1</x:v>
      </x:c>
      <x:c r="AQ265" s="50" t="b">
        <x:f>AND(B265&gt;0,C265&gt;0,D265&gt;0,E265&gt;0)</x:f>
        <x:v>1</x:v>
      </x:c>
    </x:row>
    <x:row r="266">
      <x:c r="A266" s="111" t="n">
        <x:f>'净值底稿'!A224</x:f>
        <x:v>44166</x:v>
      </x:c>
      <x:c r="B266" s="113" t="n">
        <x:f>'净值底稿'!F224</x:f>
        <x:v>1.4918683848303325</x:v>
      </x:c>
      <x:c r="C266" s="113" t="n">
        <x:f>'净值底稿'!O224</x:f>
        <x:v>1.314031190242566</x:v>
      </x:c>
      <x:c r="D266" s="113" t="n">
        <x:f>'净值底稿'!P224</x:f>
        <x:v>1.4263</x:v>
      </x:c>
      <x:c r="E266" s="113" t="n">
        <x:f>'净值底稿'!Q224</x:f>
        <x:v>1.357</x:v>
      </x:c>
      <x:c r="F266" s="114" t="n">
        <x:f>IFERROR(B266/B265-1,0)</x:f>
        <x:v>0.01773287029910864</x:v>
      </x:c>
      <x:c r="G266" s="114" t="n">
        <x:f>IFERROR(C266/C265-1,0)</x:f>
        <x:v>0.015943743449136738</x:v>
      </x:c>
      <x:c r="H266" s="114" t="n">
        <x:f>IFERROR(D266/D265-1,0)</x:f>
        <x:v>0.0004910213243545236</x:v>
      </x:c>
      <x:c r="I266" s="114" t="n">
        <x:f>IFERROR(E266/E265-1,0)</x:f>
        <x:v>0.0061540742937642445</x:v>
      </x:c>
      <x:c r="J266" s="115" t="n">
        <x:f>Z265*(1+F266)</x:f>
        <x:v>0.11035395743366957</x:v>
      </x:c>
      <x:c r="K266" s="115" t="n">
        <x:f>AA265*(1+G266)</x:f>
        <x:v>0.10925857694552507</x:v>
      </x:c>
      <x:c r="L266" s="115" t="n">
        <x:f>AB265*(1+H266)</x:f>
        <x:v>0.812983619478468</x:v>
      </x:c>
      <x:c r="M266" s="115" t="n">
        <x:f>AC265*(1+I266)</x:f>
        <x:v>0.05779102091854276</x:v>
      </x:c>
      <x:c r="N266" s="115" t="n">
        <x:f>SUM(J266:M266)</x:f>
        <x:v>1.0903871747762055</x:v>
      </x:c>
      <x:c r="O266" s="116" t="n">
        <x:f>IFERROR((J266+K266)/N266,0)</x:f>
        <x:v>0.20140784801900172</x:v>
      </x:c>
      <x:c r="P266" s="50" t="b">
        <x:f>AND(MONTH(A266)=12,OR(A267="",YEAR(A266)&lt;&gt;YEAR(A267)))</x:f>
        <x:v>0</x:v>
      </x:c>
      <x:c r="Q266" s="50" t="b">
        <x:f>AND(MOD(MONTH(A266),3)=0,OR(A267="",MONTH(A266)&lt;&gt;MONTH(A267)))</x:f>
        <x:v>0</x:v>
      </x:c>
      <x:c r="R266" s="50" t="b">
        <x:f>OR(O266&gt;$E$7,O266&lt;$E$6)</x:f>
        <x:v>0</x:v>
      </x:c>
      <x:c r="S266" s="50" t="b">
        <x:f>AND(OR(P266,Q266,R266),A266-AH265&gt;$E$8)</x:f>
        <x:v>0</x:v>
      </x:c>
      <x:c r="T266" s="50" t="str">
        <x:f>IF(NOT(OR(P266,Q266,R266)),"不调",IF(NOT(S266),"间隔规则跳过",IF(P266,"年末+季度",IF(AND(Q266,R266),"季度+动态",IF(Q266,"季度","动态")))))</x:f>
        <x:v>不调</x:v>
      </x:c>
      <x:c r="U266" s="115" t="n">
        <x:f>IF(OR(T266="年末+季度",T266="季度+动态"),N266*$E$5/2,IF(T266="季度",(J266+K266)/2,IF(T266="动态",N266*$E$5*IF(J266+K266=0,0.5,J266/(J266+K266)),J266)))</x:f>
        <x:v>0.11035395743366957</x:v>
      </x:c>
      <x:c r="V266" s="115" t="n">
        <x:f>IF(OR(T266="年末+季度",T266="季度+动态"),N266*$E$5/2,IF(T266="季度",(J266+K266)/2,IF(T266="动态",N266*$E$5*IF(J266+K266=0,0.5,K266/(J266+K266)),K266)))</x:f>
        <x:v>0.10925857694552507</x:v>
      </x:c>
      <x:c r="W266" s="115" t="n">
        <x:f>IF(OR(T266="年末+季度",T266="季度+动态",T266="动态"),N266*(1-$E$5)*IF(L266+M266=0,$B$7/($B$7+$B$8),L266/(L266+M266)),L266)</x:f>
        <x:v>0.812983619478468</x:v>
      </x:c>
      <x:c r="X266" s="115" t="n">
        <x:f>IF(OR(T266="年末+季度",T266="季度+动态",T266="动态"),N266*(1-$E$5)*IF(L266+M266=0,$B$8/($B$7+$B$8),M266/(L266+M266)),M266)</x:f>
        <x:v>0.05779102091854276</x:v>
      </x:c>
      <x:c r="Y266" s="115" t="n">
        <x:f>POWER(1-$H$5,(A266-A265)/$H$8)</x:f>
        <x:v>0.9999862671029998</x:v>
      </x:c>
      <x:c r="Z266" s="115" t="n">
        <x:f>U266*Y266</x:f>
        <x:v>0.11035244195413857</x:v>
      </x:c>
      <x:c r="AA266" s="115" t="n">
        <x:f>V266*Y266</x:f>
        <x:v>0.10925707650874149</x:v>
      </x:c>
      <x:c r="AB266" s="115" t="n">
        <x:f>W266*Y266</x:f>
        <x:v>0.8129724548581588</x:v>
      </x:c>
      <x:c r="AC266" s="115" t="n">
        <x:f>X266*Y266</x:f>
        <x:v>0.05779022728040495</x:v>
      </x:c>
      <x:c r="AD266" s="115" t="n">
        <x:f>SUM(Z266:AC266)</x:f>
        <x:v>1.0903722006014438</x:v>
      </x:c>
      <x:c r="AE266" s="115" t="n">
        <x:f>MAX(AE265,AD266)</x:f>
        <x:v>1.1050781187031036</x:v>
      </x:c>
      <x:c r="AF266" s="114" t="n">
        <x:f>AD266/AE266-1</x:f>
        <x:v>-0.01330758238061791</x:v>
      </x:c>
      <x:c r="AG266" s="114" t="n">
        <x:f>AD266/AD265-1</x:f>
        <x:v>0.0040285052030824</x:v>
      </x:c>
      <x:c r="AH266" s="111" t="n">
        <x:f>IF(OR(T266="年末+季度",T266="季度+动态",T266="季度",T266="动态"),A266,AH265)</x:f>
        <x:v>44104</x:v>
      </x:c>
      <x:c r="AI266" s="117" t="n">
        <x:f>YEAR(A266)</x:f>
        <x:v>2020</x:v>
      </x:c>
      <x:c r="AJ266" s="117" t="n">
        <x:f>MONTH(A266)</x:f>
        <x:v>12</x:v>
      </x:c>
      <x:c r="AK266" s="50" t="n">
        <x:f>IF(MONTH(A266)&lt;&gt;MONTH(A267),1,0)</x:f>
        <x:v>0</x:v>
      </x:c>
      <x:c r="AL266" s="115" t="n">
        <x:f>IF(AK265,AD265,AL265)</x:f>
        <x:v>1.0859972550091064</x:v>
      </x:c>
      <x:c r="AM266" s="116" t="str">
        <x:f>IF(AK266,AD266/AL266-1,"")</x:f>
      </x:c>
      <x:c r="AN266" s="115" t="n">
        <x:f>IF(AI266&lt;&gt;AI265,AD266,MAX(AN265,AD266))</x:f>
        <x:v>1.1050781187031036</x:v>
      </x:c>
      <x:c r="AO266" s="116" t="n">
        <x:f>AD266/AN266-1</x:f>
        <x:v>-0.01330758238061791</x:v>
      </x:c>
      <x:c r="AP266" s="112" t="n">
        <x:f>IFERROR(SUM(Z266:AC266)/AD266,0)</x:f>
        <x:v>1</x:v>
      </x:c>
      <x:c r="AQ266" s="50" t="b">
        <x:f>AND(B266&gt;0,C266&gt;0,D266&gt;0,E266&gt;0)</x:f>
        <x:v>1</x:v>
      </x:c>
    </x:row>
    <x:row r="267">
      <x:c r="A267" s="111" t="n">
        <x:f>'净值底稿'!A225</x:f>
        <x:v>44167</x:v>
      </x:c>
      <x:c r="B267" s="113" t="n">
        <x:f>'净值底稿'!F225</x:f>
        <x:v>1.4929361627342326</x:v>
      </x:c>
      <x:c r="C267" s="113" t="n">
        <x:f>'净值底稿'!O225</x:f>
        <x:v>1.315598899082166</x:v>
      </x:c>
      <x:c r="D267" s="113" t="n">
        <x:f>'净值底稿'!P225</x:f>
        <x:v>1.4261</x:v>
      </x:c>
      <x:c r="E267" s="113" t="n">
        <x:f>'净值底稿'!Q225</x:f>
        <x:v>1.377</x:v>
      </x:c>
      <x:c r="F267" s="114" t="n">
        <x:f>IFERROR(B267/B266-1,0)</x:f>
        <x:v>0.0007157319739177215</x:v>
      </x:c>
      <x:c r="G267" s="114" t="n">
        <x:f>IFERROR(C267/C266-1,0)</x:f>
        <x:v>0.0011930529893362518</x:v>
      </x:c>
      <x:c r="H267" s="114" t="n">
        <x:f>IFERROR(D267/D266-1,0)</x:f>
        <x:v>-0.00014022295449767075</x:v>
      </x:c>
      <x:c r="I267" s="114" t="n">
        <x:f>IFERROR(E267/E266-1,0)</x:f>
        <x:v>0.014738393515106862</x:v>
      </x:c>
      <x:c r="J267" s="115" t="n">
        <x:f>Z266*(1+F267)</x:f>
        <x:v>0.11043142472524504</x:v>
      </x:c>
      <x:c r="K267" s="115" t="n">
        <x:f>AA266*(1+G267)</x:f>
        <x:v>0.10938742599047638</x:v>
      </x:c>
      <x:c r="L267" s="115" t="n">
        <x:f>AB266*(1+H267)</x:f>
        <x:v>0.8128584574586134</x:v>
      </x:c>
      <x:c r="M267" s="115" t="n">
        <x:f>AC266*(1+I267)</x:f>
        <x:v>0.05864196239139102</x:v>
      </x:c>
      <x:c r="N267" s="115" t="n">
        <x:f>SUM(J267:M267)</x:f>
        <x:v>1.0913192705657258</x:v>
      </x:c>
      <x:c r="O267" s="116" t="n">
        <x:f>IFERROR((J267+K267)/N267,0)</x:f>
        <x:v>0.20142487780113164</x:v>
      </x:c>
      <x:c r="P267" s="50" t="b">
        <x:f>AND(MONTH(A267)=12,OR(A268="",YEAR(A267)&lt;&gt;YEAR(A268)))</x:f>
        <x:v>0</x:v>
      </x:c>
      <x:c r="Q267" s="50" t="b">
        <x:f>AND(MOD(MONTH(A267),3)=0,OR(A268="",MONTH(A267)&lt;&gt;MONTH(A268)))</x:f>
        <x:v>0</x:v>
      </x:c>
      <x:c r="R267" s="50" t="b">
        <x:f>OR(O267&gt;$E$7,O267&lt;$E$6)</x:f>
        <x:v>0</x:v>
      </x:c>
      <x:c r="S267" s="50" t="b">
        <x:f>AND(OR(P267,Q267,R267),A267-AH266&gt;$E$8)</x:f>
        <x:v>0</x:v>
      </x:c>
      <x:c r="T267" s="50" t="str">
        <x:f>IF(NOT(OR(P267,Q267,R267)),"不调",IF(NOT(S267),"间隔规则跳过",IF(P267,"年末+季度",IF(AND(Q267,R267),"季度+动态",IF(Q267,"季度","动态")))))</x:f>
        <x:v>不调</x:v>
      </x:c>
      <x:c r="U267" s="115" t="n">
        <x:f>IF(OR(T267="年末+季度",T267="季度+动态"),N267*$E$5/2,IF(T267="季度",(J267+K267)/2,IF(T267="动态",N267*$E$5*IF(J267+K267=0,0.5,J267/(J267+K267)),J267)))</x:f>
        <x:v>0.11043142472524504</x:v>
      </x:c>
      <x:c r="V267" s="115" t="n">
        <x:f>IF(OR(T267="年末+季度",T267="季度+动态"),N267*$E$5/2,IF(T267="季度",(J267+K267)/2,IF(T267="动态",N267*$E$5*IF(J267+K267=0,0.5,K267/(J267+K267)),K267)))</x:f>
        <x:v>0.10938742599047638</x:v>
      </x:c>
      <x:c r="W267" s="115" t="n">
        <x:f>IF(OR(T267="年末+季度",T267="季度+动态",T267="动态"),N267*(1-$E$5)*IF(L267+M267=0,$B$7/($B$7+$B$8),L267/(L267+M267)),L267)</x:f>
        <x:v>0.8128584574586134</x:v>
      </x:c>
      <x:c r="X267" s="115" t="n">
        <x:f>IF(OR(T267="年末+季度",T267="季度+动态",T267="动态"),N267*(1-$E$5)*IF(L267+M267=0,$B$8/($B$7+$B$8),M267/(L267+M267)),M267)</x:f>
        <x:v>0.05864196239139102</x:v>
      </x:c>
      <x:c r="Y267" s="115" t="n">
        <x:f>POWER(1-$H$5,(A267-A266)/$H$8)</x:f>
        <x:v>0.9999862671029998</x:v>
      </x:c>
      <x:c r="Z267" s="115" t="n">
        <x:f>U267*Y267</x:f>
        <x:v>0.1104299081818637</x:v>
      </x:c>
      <x:c r="AA267" s="115" t="n">
        <x:f>V267*Y267</x:f>
        <x:v>0.10938592378422213</x:v>
      </x:c>
      <x:c r="AB267" s="115" t="n">
        <x:f>W267*Y267</x:f>
        <x:v>0.8128472945571413</x:v>
      </x:c>
      <x:c r="AC267" s="115" t="n">
        <x:f>X267*Y267</x:f>
        <x:v>0.05864115706736161</x:v>
      </x:c>
      <x:c r="AD267" s="115" t="n">
        <x:f>SUM(Z267:AC267)</x:f>
        <x:v>1.0913042835905886</x:v>
      </x:c>
      <x:c r="AE267" s="115" t="n">
        <x:f>MAX(AE266,AD267)</x:f>
        <x:v>1.1050781187031036</x:v>
      </x:c>
      <x:c r="AF267" s="114" t="n">
        <x:f>AD267/AE267-1</x:f>
        <x:v>-0.012464127991856033</x:v>
      </x:c>
      <x:c r="AG267" s="114" t="n">
        <x:f>AD267/AD266-1</x:f>
        <x:v>0.0008548301108839418</x:v>
      </x:c>
      <x:c r="AH267" s="111" t="n">
        <x:f>IF(OR(T267="年末+季度",T267="季度+动态",T267="季度",T267="动态"),A267,AH266)</x:f>
        <x:v>44104</x:v>
      </x:c>
      <x:c r="AI267" s="117" t="n">
        <x:f>YEAR(A267)</x:f>
        <x:v>2020</x:v>
      </x:c>
      <x:c r="AJ267" s="117" t="n">
        <x:f>MONTH(A267)</x:f>
        <x:v>12</x:v>
      </x:c>
      <x:c r="AK267" s="50" t="n">
        <x:f>IF(MONTH(A267)&lt;&gt;MONTH(A268),1,0)</x:f>
        <x:v>0</x:v>
      </x:c>
      <x:c r="AL267" s="115" t="n">
        <x:f>IF(AK266,AD266,AL266)</x:f>
        <x:v>1.0859972550091064</x:v>
      </x:c>
      <x:c r="AM267" s="116" t="str">
        <x:f>IF(AK267,AD267/AL267-1,"")</x:f>
      </x:c>
      <x:c r="AN267" s="115" t="n">
        <x:f>IF(AI267&lt;&gt;AI266,AD267,MAX(AN266,AD267))</x:f>
        <x:v>1.1050781187031036</x:v>
      </x:c>
      <x:c r="AO267" s="116" t="n">
        <x:f>AD267/AN267-1</x:f>
        <x:v>-0.012464127991856033</x:v>
      </x:c>
      <x:c r="AP267" s="112" t="n">
        <x:f>IFERROR(SUM(Z267:AC267)/AD267,0)</x:f>
        <x:v>1</x:v>
      </x:c>
      <x:c r="AQ267" s="50" t="b">
        <x:f>AND(B267&gt;0,C267&gt;0,D267&gt;0,E267&gt;0)</x:f>
        <x:v>1</x:v>
      </x:c>
    </x:row>
    <x:row r="268">
      <x:c r="A268" s="111" t="n">
        <x:f>'净值底稿'!A226</x:f>
        <x:v>44168</x:v>
      </x:c>
      <x:c r="B268" s="113" t="n">
        <x:f>'净值底稿'!F226</x:f>
        <x:v>1.48546788681466</x:v>
      </x:c>
      <x:c r="C268" s="113" t="n">
        <x:f>'净值底稿'!O226</x:f>
        <x:v>1.3134174956484475</x:v>
      </x:c>
      <x:c r="D268" s="113" t="n">
        <x:f>'净值底稿'!P226</x:f>
        <x:v>1.4269</x:v>
      </x:c>
      <x:c r="E268" s="113" t="n">
        <x:f>'净值底稿'!Q226</x:f>
        <x:v>1.3929</x:v>
      </x:c>
      <x:c r="F268" s="114" t="n">
        <x:f>IFERROR(B268/B267-1,0)</x:f>
        <x:v>-0.005002408077445675</x:v>
      </x:c>
      <x:c r="G268" s="114" t="n">
        <x:f>IFERROR(C268/C267-1,0)</x:f>
        <x:v>-0.0016581067643340885</x:v>
      </x:c>
      <x:c r="H268" s="114" t="n">
        <x:f>IFERROR(D268/D267-1,0)</x:f>
        <x:v>0.0005609704789286685</x:v>
      </x:c>
      <x:c r="I268" s="114" t="n">
        <x:f>IFERROR(E268/E267-1,0)</x:f>
        <x:v>0.011546840958605697</x:v>
      </x:c>
      <x:c r="J268" s="115" t="n">
        <x:f>Z267*(1+F268)</x:f>
        <x:v>0.10987749271718315</x:v>
      </x:c>
      <x:c r="K268" s="115" t="n">
        <x:f>AA267*(1+G268)</x:f>
        <x:v>0.10920455024407258</x:v>
      </x:c>
      <x:c r="L268" s="115" t="n">
        <x:f>AB267*(1+H268)</x:f>
        <x:v>0.813303277893265</x:v>
      </x:c>
      <x:c r="M268" s="115" t="n">
        <x:f>AC267*(1+I268)</x:f>
        <x:v>0.05931827718164705</x:v>
      </x:c>
      <x:c r="N268" s="115" t="n">
        <x:f>SUM(J268:M268)</x:f>
        <x:v>1.0917035980361676</x:v>
      </x:c>
      <x:c r="O268" s="116" t="n">
        <x:f>IFERROR((J268+K268)/N268,0)</x:f>
        <x:v>0.20067905185560966</x:v>
      </x:c>
      <x:c r="P268" s="50" t="b">
        <x:f>AND(MONTH(A268)=12,OR(A269="",YEAR(A268)&lt;&gt;YEAR(A269)))</x:f>
        <x:v>0</x:v>
      </x:c>
      <x:c r="Q268" s="50" t="b">
        <x:f>AND(MOD(MONTH(A268),3)=0,OR(A269="",MONTH(A268)&lt;&gt;MONTH(A269)))</x:f>
        <x:v>0</x:v>
      </x:c>
      <x:c r="R268" s="50" t="b">
        <x:f>OR(O268&gt;$E$7,O268&lt;$E$6)</x:f>
        <x:v>0</x:v>
      </x:c>
      <x:c r="S268" s="50" t="b">
        <x:f>AND(OR(P268,Q268,R268),A268-AH267&gt;$E$8)</x:f>
        <x:v>0</x:v>
      </x:c>
      <x:c r="T268" s="50" t="str">
        <x:f>IF(NOT(OR(P268,Q268,R268)),"不调",IF(NOT(S268),"间隔规则跳过",IF(P268,"年末+季度",IF(AND(Q268,R268),"季度+动态",IF(Q268,"季度","动态")))))</x:f>
        <x:v>不调</x:v>
      </x:c>
      <x:c r="U268" s="115" t="n">
        <x:f>IF(OR(T268="年末+季度",T268="季度+动态"),N268*$E$5/2,IF(T268="季度",(J268+K268)/2,IF(T268="动态",N268*$E$5*IF(J268+K268=0,0.5,J268/(J268+K268)),J268)))</x:f>
        <x:v>0.10987749271718315</x:v>
      </x:c>
      <x:c r="V268" s="115" t="n">
        <x:f>IF(OR(T268="年末+季度",T268="季度+动态"),N268*$E$5/2,IF(T268="季度",(J268+K268)/2,IF(T268="动态",N268*$E$5*IF(J268+K268=0,0.5,K268/(J268+K268)),K268)))</x:f>
        <x:v>0.10920455024407258</x:v>
      </x:c>
      <x:c r="W268" s="115" t="n">
        <x:f>IF(OR(T268="年末+季度",T268="季度+动态",T268="动态"),N268*(1-$E$5)*IF(L268+M268=0,$B$7/($B$7+$B$8),L268/(L268+M268)),L268)</x:f>
        <x:v>0.813303277893265</x:v>
      </x:c>
      <x:c r="X268" s="115" t="n">
        <x:f>IF(OR(T268="年末+季度",T268="季度+动态",T268="动态"),N268*(1-$E$5)*IF(L268+M268=0,$B$8/($B$7+$B$8),M268/(L268+M268)),M268)</x:f>
        <x:v>0.05931827718164705</x:v>
      </x:c>
      <x:c r="Y268" s="115" t="n">
        <x:f>POWER(1-$H$5,(A268-A267)/$H$8)</x:f>
        <x:v>0.9999862671029998</x:v>
      </x:c>
      <x:c r="Z268" s="115" t="n">
        <x:f>U268*Y268</x:f>
        <x:v>0.10987598378089303</x:v>
      </x:c>
      <x:c r="AA268" s="115" t="n">
        <x:f>V268*Y268</x:f>
        <x:v>0.10920305054923211</x:v>
      </x:c>
      <x:c r="AB268" s="115" t="n">
        <x:f>W268*Y268</x:f>
        <x:v>0.8132921088831196</x:v>
      </x:c>
      <x:c r="AC268" s="115" t="n">
        <x:f>X268*Y268</x:f>
        <x:v>0.05931746256985628</x:v>
      </x:c>
      <x:c r="AD268" s="115" t="n">
        <x:f>SUM(Z268:AC268)</x:f>
        <x:v>1.091688605783101</x:v>
      </x:c>
      <x:c r="AE268" s="115" t="n">
        <x:f>MAX(AE267,AD268)</x:f>
        <x:v>1.1050781187031036</x:v>
      </x:c>
      <x:c r="AF268" s="114" t="n">
        <x:f>AD268/AE268-1</x:f>
        <x:v>-0.012116349689120787</x:v>
      </x:c>
      <x:c r="AG268" s="114" t="n">
        <x:f>AD268/AD267-1</x:f>
        <x:v>0.0003521677668558709</x:v>
      </x:c>
      <x:c r="AH268" s="111" t="n">
        <x:f>IF(OR(T268="年末+季度",T268="季度+动态",T268="季度",T268="动态"),A268,AH267)</x:f>
        <x:v>44104</x:v>
      </x:c>
      <x:c r="AI268" s="117" t="n">
        <x:f>YEAR(A268)</x:f>
        <x:v>2020</x:v>
      </x:c>
      <x:c r="AJ268" s="117" t="n">
        <x:f>MONTH(A268)</x:f>
        <x:v>12</x:v>
      </x:c>
      <x:c r="AK268" s="50" t="n">
        <x:f>IF(MONTH(A268)&lt;&gt;MONTH(A269),1,0)</x:f>
        <x:v>0</x:v>
      </x:c>
      <x:c r="AL268" s="115" t="n">
        <x:f>IF(AK267,AD267,AL267)</x:f>
        <x:v>1.0859972550091064</x:v>
      </x:c>
      <x:c r="AM268" s="116" t="str">
        <x:f>IF(AK268,AD268/AL268-1,"")</x:f>
      </x:c>
      <x:c r="AN268" s="115" t="n">
        <x:f>IF(AI268&lt;&gt;AI267,AD268,MAX(AN267,AD268))</x:f>
        <x:v>1.1050781187031036</x:v>
      </x:c>
      <x:c r="AO268" s="116" t="n">
        <x:f>AD268/AN268-1</x:f>
        <x:v>-0.012116349689120787</x:v>
      </x:c>
      <x:c r="AP268" s="112" t="n">
        <x:f>IFERROR(SUM(Z268:AC268)/AD268,0)</x:f>
        <x:v>1</x:v>
      </x:c>
      <x:c r="AQ268" s="50" t="b">
        <x:f>AND(B268&gt;0,C268&gt;0,D268&gt;0,E268&gt;0)</x:f>
        <x:v>1</x:v>
      </x:c>
    </x:row>
    <x:row r="269">
      <x:c r="A269" s="111" t="n">
        <x:f>'净值底稿'!A227</x:f>
        <x:v>44169</x:v>
      </x:c>
      <x:c r="B269" s="113" t="n">
        <x:f>'净值底稿'!F227</x:f>
        <x:v>1.4953496406162075</x:v>
      </x:c>
      <x:c r="C269" s="113" t="n">
        <x:f>'净值底稿'!O227</x:f>
        <x:v>1.317724720874265</x:v>
      </x:c>
      <x:c r="D269" s="113" t="n">
        <x:f>'净值底稿'!P227</x:f>
        <x:v>1.4277</x:v>
      </x:c>
      <x:c r="E269" s="113" t="n">
        <x:f>'净值底稿'!Q227</x:f>
        <x:v>1.3945</x:v>
      </x:c>
      <x:c r="F269" s="114" t="n">
        <x:f>IFERROR(B269/B268-1,0)</x:f>
        <x:v>0.006652283694087213</x:v>
      </x:c>
      <x:c r="G269" s="114" t="n">
        <x:f>IFERROR(C269/C268-1,0)</x:f>
        <x:v>0.0032794029621869836</x:v>
      </x:c>
      <x:c r="H269" s="114" t="n">
        <x:f>IFERROR(D269/D268-1,0)</x:f>
        <x:v>0.0005606559674817824</x:v>
      </x:c>
      <x:c r="I269" s="114" t="n">
        <x:f>IFERROR(E269/E268-1,0)</x:f>
        <x:v>0.0011486826046378518</x:v>
      </x:c>
      <x:c r="J269" s="115" t="n">
        <x:f>Z268*(1+F269)</x:f>
        <x:v>0.11060690999617045</x:v>
      </x:c>
      <x:c r="K269" s="115" t="n">
        <x:f>AA268*(1+G269)</x:f>
        <x:v>0.10956117135668313</x:v>
      </x:c>
      <x:c r="L269" s="115" t="n">
        <x:f>AB268*(1+H269)</x:f>
        <x:v>0.8137480859572708</x:v>
      </x:c>
      <x:c r="M269" s="115" t="n">
        <x:f>AC268*(1+I269)</x:f>
        <x:v>0.059385599507261536</x:v>
      </x:c>
      <x:c r="N269" s="115" t="n">
        <x:f>SUM(J269:M269)</x:f>
        <x:v>1.0933017668173861</x:v>
      </x:c>
      <x:c r="O269" s="116" t="n">
        <x:f>IFERROR((J269+K269)/N269,0)</x:f>
        <x:v>0.20137905931842165</x:v>
      </x:c>
      <x:c r="P269" s="50" t="b">
        <x:f>AND(MONTH(A269)=12,OR(A270="",YEAR(A269)&lt;&gt;YEAR(A270)))</x:f>
        <x:v>0</x:v>
      </x:c>
      <x:c r="Q269" s="50" t="b">
        <x:f>AND(MOD(MONTH(A269),3)=0,OR(A270="",MONTH(A269)&lt;&gt;MONTH(A270)))</x:f>
        <x:v>0</x:v>
      </x:c>
      <x:c r="R269" s="50" t="b">
        <x:f>OR(O269&gt;$E$7,O269&lt;$E$6)</x:f>
        <x:v>0</x:v>
      </x:c>
      <x:c r="S269" s="50" t="b">
        <x:f>AND(OR(P269,Q269,R269),A269-AH268&gt;$E$8)</x:f>
        <x:v>0</x:v>
      </x:c>
      <x:c r="T269" s="50" t="str">
        <x:f>IF(NOT(OR(P269,Q269,R269)),"不调",IF(NOT(S269),"间隔规则跳过",IF(P269,"年末+季度",IF(AND(Q269,R269),"季度+动态",IF(Q269,"季度","动态")))))</x:f>
        <x:v>不调</x:v>
      </x:c>
      <x:c r="U269" s="115" t="n">
        <x:f>IF(OR(T269="年末+季度",T269="季度+动态"),N269*$E$5/2,IF(T269="季度",(J269+K269)/2,IF(T269="动态",N269*$E$5*IF(J269+K269=0,0.5,J269/(J269+K269)),J269)))</x:f>
        <x:v>0.11060690999617045</x:v>
      </x:c>
      <x:c r="V269" s="115" t="n">
        <x:f>IF(OR(T269="年末+季度",T269="季度+动态"),N269*$E$5/2,IF(T269="季度",(J269+K269)/2,IF(T269="动态",N269*$E$5*IF(J269+K269=0,0.5,K269/(J269+K269)),K269)))</x:f>
        <x:v>0.10956117135668313</x:v>
      </x:c>
      <x:c r="W269" s="115" t="n">
        <x:f>IF(OR(T269="年末+季度",T269="季度+动态",T269="动态"),N269*(1-$E$5)*IF(L269+M269=0,$B$7/($B$7+$B$8),L269/(L269+M269)),L269)</x:f>
        <x:v>0.8137480859572708</x:v>
      </x:c>
      <x:c r="X269" s="115" t="n">
        <x:f>IF(OR(T269="年末+季度",T269="季度+动态",T269="动态"),N269*(1-$E$5)*IF(L269+M269=0,$B$8/($B$7+$B$8),M269/(L269+M269)),M269)</x:f>
        <x:v>0.059385599507261536</x:v>
      </x:c>
      <x:c r="Y269" s="115" t="n">
        <x:f>POWER(1-$H$5,(A269-A268)/$H$8)</x:f>
        <x:v>0.9999862671029998</x:v>
      </x:c>
      <x:c r="Z269" s="115" t="n">
        <x:f>U269*Y269</x:f>
        <x:v>0.11060539104286796</x:v>
      </x:c>
      <x:c r="AA269" s="115" t="n">
        <x:f>V269*Y269</x:f>
        <x:v>0.10955966676440165</x:v>
      </x:c>
      <x:c r="AB269" s="115" t="n">
        <x:f>W269*Y269</x:f>
        <x:v>0.8137369108386222</x:v>
      </x:c>
      <x:c r="AC269" s="115" t="n">
        <x:f>X269*Y269</x:f>
        <x:v>0.05938478397094021</x:v>
      </x:c>
      <x:c r="AD269" s="115" t="n">
        <x:f>SUM(Z269:AC269)</x:f>
        <x:v>1.0932867526168322</x:v>
      </x:c>
      <x:c r="AE269" s="115" t="n">
        <x:f>MAX(AE268,AD269)</x:f>
        <x:v>1.1050781187031036</x:v>
      </x:c>
      <x:c r="AF269" s="114" t="n">
        <x:f>AD269/AE269-1</x:f>
        <x:v>-0.01067016520072761</x:v>
      </x:c>
      <x:c r="AG269" s="114" t="n">
        <x:f>AD269/AD268-1</x:f>
        <x:v>0.0014639218777818819</x:v>
      </x:c>
      <x:c r="AH269" s="111" t="n">
        <x:f>IF(OR(T269="年末+季度",T269="季度+动态",T269="季度",T269="动态"),A269,AH268)</x:f>
        <x:v>44104</x:v>
      </x:c>
      <x:c r="AI269" s="117" t="n">
        <x:f>YEAR(A269)</x:f>
        <x:v>2020</x:v>
      </x:c>
      <x:c r="AJ269" s="117" t="n">
        <x:f>MONTH(A269)</x:f>
        <x:v>12</x:v>
      </x:c>
      <x:c r="AK269" s="50" t="n">
        <x:f>IF(MONTH(A269)&lt;&gt;MONTH(A270),1,0)</x:f>
        <x:v>0</x:v>
      </x:c>
      <x:c r="AL269" s="115" t="n">
        <x:f>IF(AK268,AD268,AL268)</x:f>
        <x:v>1.0859972550091064</x:v>
      </x:c>
      <x:c r="AM269" s="116" t="str">
        <x:f>IF(AK269,AD269/AL269-1,"")</x:f>
      </x:c>
      <x:c r="AN269" s="115" t="n">
        <x:f>IF(AI269&lt;&gt;AI268,AD269,MAX(AN268,AD269))</x:f>
        <x:v>1.1050781187031036</x:v>
      </x:c>
      <x:c r="AO269" s="116" t="n">
        <x:f>AD269/AN269-1</x:f>
        <x:v>-0.01067016520072761</x:v>
      </x:c>
      <x:c r="AP269" s="112" t="n">
        <x:f>IFERROR(SUM(Z269:AC269)/AD269,0)</x:f>
        <x:v>1</x:v>
      </x:c>
      <x:c r="AQ269" s="50" t="b">
        <x:f>AND(B269&gt;0,C269&gt;0,D269&gt;0,E269&gt;0)</x:f>
        <x:v>1</x:v>
      </x:c>
    </x:row>
    <x:row r="270">
      <x:c r="A270" s="111" t="n">
        <x:f>'净值底稿'!A228</x:f>
        <x:v>44172</x:v>
      </x:c>
      <x:c r="B270" s="113" t="n">
        <x:f>'净值底稿'!F228</x:f>
        <x:v>1.50154777872049</x:v>
      </x:c>
      <x:c r="C270" s="113" t="n">
        <x:f>'净值底稿'!O228</x:f>
        <x:v>1.311695018365115</x:v>
      </x:c>
      <x:c r="D270" s="113" t="n">
        <x:f>'净值底稿'!P228</x:f>
        <x:v>1.4283</x:v>
      </x:c>
      <x:c r="E270" s="113" t="n">
        <x:f>'净值底稿'!Q228</x:f>
        <x:v>1.3916</x:v>
      </x:c>
      <x:c r="F270" s="114" t="n">
        <x:f>IFERROR(B270/B269-1,0)</x:f>
        <x:v>0.004144942383995431</x:v>
      </x:c>
      <x:c r="G270" s="114" t="n">
        <x:f>IFERROR(C270/C269-1,0)</x:f>
        <x:v>-0.004575843811406632</x:v>
      </x:c>
      <x:c r="H270" s="114" t="n">
        <x:f>IFERROR(D270/D269-1,0)</x:f>
        <x:v>0.0004202563563773243</x:v>
      </x:c>
      <x:c r="I270" s="114" t="n">
        <x:f>IFERROR(E270/E269-1,0)</x:f>
        <x:v>-0.0020795984223737074</x:v>
      </x:c>
      <x:c r="J270" s="115" t="n">
        <x:f>Z269*(1+F270)</x:f>
        <x:v>0.11106384401609992</x:v>
      </x:c>
      <x:c r="K270" s="115" t="n">
        <x:f>AA269*(1+G270)</x:f>
        <x:v>0.109058338841258</x:v>
      </x:c>
      <x:c r="L270" s="115" t="n">
        <x:f>AB269*(1+H270)</x:f>
        <x:v>0.814078888947821</x:v>
      </x:c>
      <x:c r="M270" s="115" t="n">
        <x:f>AC269*(1+I270)</x:f>
        <x:v>0.059261287467881237</x:v>
      </x:c>
      <x:c r="N270" s="115" t="n">
        <x:f>SUM(J270:M270)</x:f>
        <x:v>1.0934623592730601</x:v>
      </x:c>
      <x:c r="O270" s="116" t="n">
        <x:f>IFERROR((J270+K270)/N270,0)</x:f>
        <x:v>0.2013075082014678</x:v>
      </x:c>
      <x:c r="P270" s="50" t="b">
        <x:f>AND(MONTH(A270)=12,OR(A271="",YEAR(A270)&lt;&gt;YEAR(A271)))</x:f>
        <x:v>0</x:v>
      </x:c>
      <x:c r="Q270" s="50" t="b">
        <x:f>AND(MOD(MONTH(A270),3)=0,OR(A271="",MONTH(A270)&lt;&gt;MONTH(A271)))</x:f>
        <x:v>0</x:v>
      </x:c>
      <x:c r="R270" s="50" t="b">
        <x:f>OR(O270&gt;$E$7,O270&lt;$E$6)</x:f>
        <x:v>0</x:v>
      </x:c>
      <x:c r="S270" s="50" t="b">
        <x:f>AND(OR(P270,Q270,R270),A270-AH269&gt;$E$8)</x:f>
        <x:v>0</x:v>
      </x:c>
      <x:c r="T270" s="50" t="str">
        <x:f>IF(NOT(OR(P270,Q270,R270)),"不调",IF(NOT(S270),"间隔规则跳过",IF(P270,"年末+季度",IF(AND(Q270,R270),"季度+动态",IF(Q270,"季度","动态")))))</x:f>
        <x:v>不调</x:v>
      </x:c>
      <x:c r="U270" s="115" t="n">
        <x:f>IF(OR(T270="年末+季度",T270="季度+动态"),N270*$E$5/2,IF(T270="季度",(J270+K270)/2,IF(T270="动态",N270*$E$5*IF(J270+K270=0,0.5,J270/(J270+K270)),J270)))</x:f>
        <x:v>0.11106384401609992</x:v>
      </x:c>
      <x:c r="V270" s="115" t="n">
        <x:f>IF(OR(T270="年末+季度",T270="季度+动态"),N270*$E$5/2,IF(T270="季度",(J270+K270)/2,IF(T270="动态",N270*$E$5*IF(J270+K270=0,0.5,K270/(J270+K270)),K270)))</x:f>
        <x:v>0.109058338841258</x:v>
      </x:c>
      <x:c r="W270" s="115" t="n">
        <x:f>IF(OR(T270="年末+季度",T270="季度+动态",T270="动态"),N270*(1-$E$5)*IF(L270+M270=0,$B$7/($B$7+$B$8),L270/(L270+M270)),L270)</x:f>
        <x:v>0.814078888947821</x:v>
      </x:c>
      <x:c r="X270" s="115" t="n">
        <x:f>IF(OR(T270="年末+季度",T270="季度+动态",T270="动态"),N270*(1-$E$5)*IF(L270+M270=0,$B$8/($B$7+$B$8),M270/(L270+M270)),M270)</x:f>
        <x:v>0.059261287467881237</x:v>
      </x:c>
      <x:c r="Y270" s="115" t="n">
        <x:f>POWER(1-$H$5,(A270-A269)/$H$8)</x:f>
        <x:v>0.9999588018747739</x:v>
      </x:c>
      <x:c r="Z270" s="115" t="n">
        <x:f>U270*Y270</x:f>
        <x:v>0.11105926839394606</x:v>
      </x:c>
      <x:c r="AA270" s="115" t="n">
        <x:f>V270*Y270</x:f>
        <x:v>0.10905384584215747</x:v>
      </x:c>
      <x:c r="AB270" s="115" t="n">
        <x:f>W270*Y270</x:f>
        <x:v>0.8140453504238102</x:v>
      </x:c>
      <x:c r="AC270" s="115" t="n">
        <x:f>X270*Y270</x:f>
        <x:v>0.059258846013939076</x:v>
      </x:c>
      <x:c r="AD270" s="115" t="n">
        <x:f>SUM(Z270:AC270)</x:f>
        <x:v>1.093417310673853</x:v>
      </x:c>
      <x:c r="AE270" s="115" t="n">
        <x:f>MAX(AE269,AD270)</x:f>
        <x:v>1.1050781187031036</x:v>
      </x:c>
      <x:c r="AF270" s="114" t="n">
        <x:f>AD270/AE270-1</x:f>
        <x:v>-0.010552021465175199</x:v>
      </x:c>
      <x:c r="AG270" s="114" t="n">
        <x:f>AD270/AD269-1</x:f>
        <x:v>0.00011941794475078815</x:v>
      </x:c>
      <x:c r="AH270" s="111" t="n">
        <x:f>IF(OR(T270="年末+季度",T270="季度+动态",T270="季度",T270="动态"),A270,AH269)</x:f>
        <x:v>44104</x:v>
      </x:c>
      <x:c r="AI270" s="117" t="n">
        <x:f>YEAR(A270)</x:f>
        <x:v>2020</x:v>
      </x:c>
      <x:c r="AJ270" s="117" t="n">
        <x:f>MONTH(A270)</x:f>
        <x:v>12</x:v>
      </x:c>
      <x:c r="AK270" s="50" t="n">
        <x:f>IF(MONTH(A270)&lt;&gt;MONTH(A271),1,0)</x:f>
        <x:v>0</x:v>
      </x:c>
      <x:c r="AL270" s="115" t="n">
        <x:f>IF(AK269,AD269,AL269)</x:f>
        <x:v>1.0859972550091064</x:v>
      </x:c>
      <x:c r="AM270" s="116" t="str">
        <x:f>IF(AK270,AD270/AL270-1,"")</x:f>
      </x:c>
      <x:c r="AN270" s="115" t="n">
        <x:f>IF(AI270&lt;&gt;AI269,AD270,MAX(AN269,AD270))</x:f>
        <x:v>1.1050781187031036</x:v>
      </x:c>
      <x:c r="AO270" s="116" t="n">
        <x:f>AD270/AN270-1</x:f>
        <x:v>-0.010552021465175199</x:v>
      </x:c>
      <x:c r="AP270" s="112" t="n">
        <x:f>IFERROR(SUM(Z270:AC270)/AD270,0)</x:f>
        <x:v>1</x:v>
      </x:c>
      <x:c r="AQ270" s="50" t="b">
        <x:f>AND(B270&gt;0,C270&gt;0,D270&gt;0,E270&gt;0)</x:f>
        <x:v>1</x:v>
      </x:c>
    </x:row>
    <x:row r="271">
      <x:c r="A271" s="111" t="n">
        <x:f>'净值底稿'!A229</x:f>
        <x:v>44173</x:v>
      </x:c>
      <x:c r="B271" s="113" t="n">
        <x:f>'净值底稿'!F229</x:f>
        <x:v>1.5085911747511875</x:v>
      </x:c>
      <x:c r="C271" s="113" t="n">
        <x:f>'净值底稿'!O229</x:f>
        <x:v>1.3107149541684624</x:v>
      </x:c>
      <x:c r="D271" s="113" t="n">
        <x:f>'净值底稿'!P229</x:f>
        <x:v>1.4292</x:v>
      </x:c>
      <x:c r="E271" s="113" t="n">
        <x:f>'净值底稿'!Q229</x:f>
        <x:v>1.4073</x:v>
      </x:c>
      <x:c r="F271" s="114" t="n">
        <x:f>IFERROR(B271/B270-1,0)</x:f>
        <x:v>0.00469075718436307</x:v>
      </x:c>
      <x:c r="G271" s="114" t="n">
        <x:f>IFERROR(C271/C270-1,0)</x:f>
        <x:v>-0.0007471738345656842</x:v>
      </x:c>
      <x:c r="H271" s="114" t="n">
        <x:f>IFERROR(D271/D270-1,0)</x:f>
        <x:v>0.000630119722747402</x:v>
      </x:c>
      <x:c r="I271" s="114" t="n">
        <x:f>IFERROR(E271/E270-1,0)</x:f>
        <x:v>0.011281977579764346</x:v>
      </x:c>
      <x:c r="J271" s="115" t="n">
        <x:f>Z270*(1+F271)</x:f>
        <x:v>0.11158022045505507</x:v>
      </x:c>
      <x:c r="K271" s="115" t="n">
        <x:f>AA270*(1+G271)</x:f>
        <x:v>0.10897236366198544</x:v>
      </x:c>
      <x:c r="L271" s="115" t="n">
        <x:f>AB270*(1+H271)</x:f>
        <x:v>0.8145582964543231</x:v>
      </x:c>
      <x:c r="M271" s="115" t="n">
        <x:f>AC270*(1+I271)</x:f>
        <x:v>0.05992740298607104</x:v>
      </x:c>
      <x:c r="N271" s="115" t="n">
        <x:f>SUM(J271:M271)</x:f>
        <x:v>1.0950382835574346</x:v>
      </x:c>
      <x:c r="O271" s="116" t="n">
        <x:f>IFERROR((J271+K271)/N271,0)</x:f>
        <x:v>0.20141084328169295</x:v>
      </x:c>
      <x:c r="P271" s="50" t="b">
        <x:f>AND(MONTH(A271)=12,OR(A272="",YEAR(A271)&lt;&gt;YEAR(A272)))</x:f>
        <x:v>0</x:v>
      </x:c>
      <x:c r="Q271" s="50" t="b">
        <x:f>AND(MOD(MONTH(A271),3)=0,OR(A272="",MONTH(A271)&lt;&gt;MONTH(A272)))</x:f>
        <x:v>0</x:v>
      </x:c>
      <x:c r="R271" s="50" t="b">
        <x:f>OR(O271&gt;$E$7,O271&lt;$E$6)</x:f>
        <x:v>0</x:v>
      </x:c>
      <x:c r="S271" s="50" t="b">
        <x:f>AND(OR(P271,Q271,R271),A271-AH270&gt;$E$8)</x:f>
        <x:v>0</x:v>
      </x:c>
      <x:c r="T271" s="50" t="str">
        <x:f>IF(NOT(OR(P271,Q271,R271)),"不调",IF(NOT(S271),"间隔规则跳过",IF(P271,"年末+季度",IF(AND(Q271,R271),"季度+动态",IF(Q271,"季度","动态")))))</x:f>
        <x:v>不调</x:v>
      </x:c>
      <x:c r="U271" s="115" t="n">
        <x:f>IF(OR(T271="年末+季度",T271="季度+动态"),N271*$E$5/2,IF(T271="季度",(J271+K271)/2,IF(T271="动态",N271*$E$5*IF(J271+K271=0,0.5,J271/(J271+K271)),J271)))</x:f>
        <x:v>0.11158022045505507</x:v>
      </x:c>
      <x:c r="V271" s="115" t="n">
        <x:f>IF(OR(T271="年末+季度",T271="季度+动态"),N271*$E$5/2,IF(T271="季度",(J271+K271)/2,IF(T271="动态",N271*$E$5*IF(J271+K271=0,0.5,K271/(J271+K271)),K271)))</x:f>
        <x:v>0.10897236366198544</x:v>
      </x:c>
      <x:c r="W271" s="115" t="n">
        <x:f>IF(OR(T271="年末+季度",T271="季度+动态",T271="动态"),N271*(1-$E$5)*IF(L271+M271=0,$B$7/($B$7+$B$8),L271/(L271+M271)),L271)</x:f>
        <x:v>0.8145582964543231</x:v>
      </x:c>
      <x:c r="X271" s="115" t="n">
        <x:f>IF(OR(T271="年末+季度",T271="季度+动态",T271="动态"),N271*(1-$E$5)*IF(L271+M271=0,$B$8/($B$7+$B$8),M271/(L271+M271)),M271)</x:f>
        <x:v>0.05992740298607104</x:v>
      </x:c>
      <x:c r="Y271" s="115" t="n">
        <x:f>POWER(1-$H$5,(A271-A270)/$H$8)</x:f>
        <x:v>0.9999862671029998</x:v>
      </x:c>
      <x:c r="Z271" s="115" t="n">
        <x:f>U271*Y271</x:f>
        <x:v>0.1115786881353803</x:v>
      </x:c>
      <x:c r="AA271" s="115" t="n">
        <x:f>V271*Y271</x:f>
        <x:v>0.10897086715573939</x:v>
      </x:c>
      <x:c r="AB271" s="115" t="n">
        <x:f>W271*Y271</x:f>
        <x:v>0.8145471102091372</x:v>
      </x:c>
      <x:c r="AC271" s="115" t="n">
        <x:f>X271*Y271</x:f>
        <x:v>0.05992658000921834</x:v>
      </x:c>
      <x:c r="AD271" s="115" t="n">
        <x:f>SUM(Z271:AC271)</x:f>
        <x:v>1.0950232455094753</x:v>
      </x:c>
      <x:c r="AE271" s="115" t="n">
        <x:f>MAX(AE270,AD271)</x:f>
        <x:v>1.1050781187031036</x:v>
      </x:c>
      <x:c r="AF271" s="114" t="n">
        <x:f>AD271/AE271-1</x:f>
        <x:v>-0.009098789509495053</x:v>
      </x:c>
      <x:c r="AG271" s="114" t="n">
        <x:f>AD271/AD270-1</x:f>
        <x:v>0.0014687300264457637</x:v>
      </x:c>
      <x:c r="AH271" s="111" t="n">
        <x:f>IF(OR(T271="年末+季度",T271="季度+动态",T271="季度",T271="动态"),A271,AH270)</x:f>
        <x:v>44104</x:v>
      </x:c>
      <x:c r="AI271" s="117" t="n">
        <x:f>YEAR(A271)</x:f>
        <x:v>2020</x:v>
      </x:c>
      <x:c r="AJ271" s="117" t="n">
        <x:f>MONTH(A271)</x:f>
        <x:v>12</x:v>
      </x:c>
      <x:c r="AK271" s="50" t="n">
        <x:f>IF(MONTH(A271)&lt;&gt;MONTH(A272),1,0)</x:f>
        <x:v>0</x:v>
      </x:c>
      <x:c r="AL271" s="115" t="n">
        <x:f>IF(AK270,AD270,AL270)</x:f>
        <x:v>1.0859972550091064</x:v>
      </x:c>
      <x:c r="AM271" s="116" t="str">
        <x:f>IF(AK271,AD271/AL271-1,"")</x:f>
      </x:c>
      <x:c r="AN271" s="115" t="n">
        <x:f>IF(AI271&lt;&gt;AI270,AD271,MAX(AN270,AD271))</x:f>
        <x:v>1.1050781187031036</x:v>
      </x:c>
      <x:c r="AO271" s="116" t="n">
        <x:f>AD271/AN271-1</x:f>
        <x:v>-0.009098789509495053</x:v>
      </x:c>
      <x:c r="AP271" s="112" t="n">
        <x:f>IFERROR(SUM(Z271:AC271)/AD271,0)</x:f>
        <x:v>1</x:v>
      </x:c>
      <x:c r="AQ271" s="50" t="b">
        <x:f>AND(B271&gt;0,C271&gt;0,D271&gt;0,E271&gt;0)</x:f>
        <x:v>1</x:v>
      </x:c>
    </x:row>
    <x:row r="272">
      <x:c r="A272" s="111" t="n">
        <x:f>'净值底稿'!A230</x:f>
        <x:v>44174</x:v>
      </x:c>
      <x:c r="B272" s="113" t="n">
        <x:f>'净值底稿'!F230</x:f>
        <x:v>1.4852888310359527</x:v>
      </x:c>
      <x:c r="C272" s="113" t="n">
        <x:f>'净值底稿'!O230</x:f>
        <x:v>1.2892968707350339</x:v>
      </x:c>
      <x:c r="D272" s="113" t="n">
        <x:f>'净值底稿'!P230</x:f>
        <x:v>1.4297</x:v>
      </x:c>
      <x:c r="E272" s="113" t="n">
        <x:f>'净值底稿'!Q230</x:f>
        <x:v>1.4005</x:v>
      </x:c>
      <x:c r="F272" s="114" t="n">
        <x:f>IFERROR(B272/B271-1,0)</x:f>
        <x:v>-0.015446427173404498</x:v>
      </x:c>
      <x:c r="G272" s="114" t="n">
        <x:f>IFERROR(C272/C271-1,0)</x:f>
        <x:v>-0.01634076376813487</x:v>
      </x:c>
      <x:c r="H272" s="114" t="n">
        <x:f>IFERROR(D272/D271-1,0)</x:f>
        <x:v>0.00034984606773025284</x:v>
      </x:c>
      <x:c r="I272" s="114" t="n">
        <x:f>IFERROR(E272/E271-1,0)</x:f>
        <x:v>-0.0048319477012719325</x:v>
      </x:c>
      <x:c r="J272" s="115" t="n">
        <x:f>Z271*(1+F272)</x:f>
        <x:v>0.10985519605499314</x:v>
      </x:c>
      <x:c r="K272" s="115" t="n">
        <x:f>AA271*(1+G272)</x:f>
        <x:v>0.10719019995793864</x:v>
      </x:c>
      <x:c r="L272" s="115" t="n">
        <x:f>AB271*(1+H272)</x:f>
        <x:v>0.8148320763126249</x:v>
      </x:c>
      <x:c r="M272" s="115" t="n">
        <x:f>AC271*(1+I272)</x:f>
        <x:v>0.05963701790869771</x:v>
      </x:c>
      <x:c r="N272" s="115" t="n">
        <x:f>SUM(J272:M272)</x:f>
        <x:v>1.0915144902342544</x:v>
      </x:c>
      <x:c r="O272" s="116" t="n">
        <x:f>IFERROR((J272+K272)/N272,0)</x:f>
        <x:v>0.19884792914325009</x:v>
      </x:c>
      <x:c r="P272" s="50" t="b">
        <x:f>AND(MONTH(A272)=12,OR(A273="",YEAR(A272)&lt;&gt;YEAR(A273)))</x:f>
        <x:v>0</x:v>
      </x:c>
      <x:c r="Q272" s="50" t="b">
        <x:f>AND(MOD(MONTH(A272),3)=0,OR(A273="",MONTH(A272)&lt;&gt;MONTH(A273)))</x:f>
        <x:v>0</x:v>
      </x:c>
      <x:c r="R272" s="50" t="b">
        <x:f>OR(O272&gt;$E$7,O272&lt;$E$6)</x:f>
        <x:v>0</x:v>
      </x:c>
      <x:c r="S272" s="50" t="b">
        <x:f>AND(OR(P272,Q272,R272),A272-AH271&gt;$E$8)</x:f>
        <x:v>0</x:v>
      </x:c>
      <x:c r="T272" s="50" t="str">
        <x:f>IF(NOT(OR(P272,Q272,R272)),"不调",IF(NOT(S272),"间隔规则跳过",IF(P272,"年末+季度",IF(AND(Q272,R272),"季度+动态",IF(Q272,"季度","动态")))))</x:f>
        <x:v>不调</x:v>
      </x:c>
      <x:c r="U272" s="115" t="n">
        <x:f>IF(OR(T272="年末+季度",T272="季度+动态"),N272*$E$5/2,IF(T272="季度",(J272+K272)/2,IF(T272="动态",N272*$E$5*IF(J272+K272=0,0.5,J272/(J272+K272)),J272)))</x:f>
        <x:v>0.10985519605499314</x:v>
      </x:c>
      <x:c r="V272" s="115" t="n">
        <x:f>IF(OR(T272="年末+季度",T272="季度+动态"),N272*$E$5/2,IF(T272="季度",(J272+K272)/2,IF(T272="动态",N272*$E$5*IF(J272+K272=0,0.5,K272/(J272+K272)),K272)))</x:f>
        <x:v>0.10719019995793864</x:v>
      </x:c>
      <x:c r="W272" s="115" t="n">
        <x:f>IF(OR(T272="年末+季度",T272="季度+动态",T272="动态"),N272*(1-$E$5)*IF(L272+M272=0,$B$7/($B$7+$B$8),L272/(L272+M272)),L272)</x:f>
        <x:v>0.8148320763126249</x:v>
      </x:c>
      <x:c r="X272" s="115" t="n">
        <x:f>IF(OR(T272="年末+季度",T272="季度+动态",T272="动态"),N272*(1-$E$5)*IF(L272+M272=0,$B$8/($B$7+$B$8),M272/(L272+M272)),M272)</x:f>
        <x:v>0.05963701790869771</x:v>
      </x:c>
      <x:c r="Y272" s="115" t="n">
        <x:f>POWER(1-$H$5,(A272-A271)/$H$8)</x:f>
        <x:v>0.9999862671029998</x:v>
      </x:c>
      <x:c r="Z272" s="115" t="n">
        <x:f>U272*Y272</x:f>
        <x:v>0.10985368742490077</x:v>
      </x:c>
      <x:c r="AA272" s="115" t="n">
        <x:f>V272*Y272</x:f>
        <x:v>0.10718872792596319</x:v>
      </x:c>
      <x:c r="AB272" s="115" t="n">
        <x:f>W272*Y272</x:f>
        <x:v>0.8148208863076484</x:v>
      </x:c>
      <x:c r="AC272" s="115" t="n">
        <x:f>X272*Y272</x:f>
        <x:v>0.05963619891967337</x:v>
      </x:c>
      <x:c r="AD272" s="115" t="n">
        <x:f>SUM(Z272:AC272)</x:f>
        <x:v>1.0914995005781858</x:v>
      </x:c>
      <x:c r="AE272" s="115" t="n">
        <x:f>MAX(AE271,AD272)</x:f>
        <x:v>1.1050781187031036</x:v>
      </x:c>
      <x:c r="AF272" s="114" t="n">
        <x:f>AD272/AE272-1</x:f>
        <x:v>-0.012287473523458603</x:v>
      </x:c>
      <x:c r="AG272" s="114" t="n">
        <x:f>AD272/AD271-1</x:f>
        <x:v>-0.0032179635872935375</x:v>
      </x:c>
      <x:c r="AH272" s="111" t="n">
        <x:f>IF(OR(T272="年末+季度",T272="季度+动态",T272="季度",T272="动态"),A272,AH271)</x:f>
        <x:v>44104</x:v>
      </x:c>
      <x:c r="AI272" s="117" t="n">
        <x:f>YEAR(A272)</x:f>
        <x:v>2020</x:v>
      </x:c>
      <x:c r="AJ272" s="117" t="n">
        <x:f>MONTH(A272)</x:f>
        <x:v>12</x:v>
      </x:c>
      <x:c r="AK272" s="50" t="n">
        <x:f>IF(MONTH(A272)&lt;&gt;MONTH(A273),1,0)</x:f>
        <x:v>0</x:v>
      </x:c>
      <x:c r="AL272" s="115" t="n">
        <x:f>IF(AK271,AD271,AL271)</x:f>
        <x:v>1.0859972550091064</x:v>
      </x:c>
      <x:c r="AM272" s="116" t="str">
        <x:f>IF(AK272,AD272/AL272-1,"")</x:f>
      </x:c>
      <x:c r="AN272" s="115" t="n">
        <x:f>IF(AI272&lt;&gt;AI271,AD272,MAX(AN271,AD272))</x:f>
        <x:v>1.1050781187031036</x:v>
      </x:c>
      <x:c r="AO272" s="116" t="n">
        <x:f>AD272/AN272-1</x:f>
        <x:v>-0.012287473523458603</x:v>
      </x:c>
      <x:c r="AP272" s="112" t="n">
        <x:f>IFERROR(SUM(Z272:AC272)/AD272,0)</x:f>
        <x:v>1</x:v>
      </x:c>
      <x:c r="AQ272" s="50" t="b">
        <x:f>AND(B272&gt;0,C272&gt;0,D272&gt;0,E272&gt;0)</x:f>
        <x:v>1</x:v>
      </x:c>
    </x:row>
    <x:row r="273">
      <x:c r="A273" s="111" t="n">
        <x:f>'净值底稿'!A231</x:f>
        <x:v>44175</x:v>
      </x:c>
      <x:c r="B273" s="113" t="n">
        <x:f>'净值底稿'!F231</x:f>
        <x:v>1.49365636376188</x:v>
      </x:c>
      <x:c r="C273" s="113" t="n">
        <x:f>'净值底稿'!O231</x:f>
        <x:v>1.2914874017333637</x:v>
      </x:c>
      <x:c r="D273" s="113" t="n">
        <x:f>'净值底稿'!P231</x:f>
        <x:v>1.4304</x:v>
      </x:c>
      <x:c r="E273" s="113" t="n">
        <x:f>'净值底稿'!Q231</x:f>
        <x:v>1.3882</x:v>
      </x:c>
      <x:c r="F273" s="114" t="n">
        <x:f>IFERROR(B273/B272-1,0)</x:f>
        <x:v>0.00563360644144284</x:v>
      </x:c>
      <x:c r="G273" s="114" t="n">
        <x:f>IFERROR(C273/C272-1,0)</x:f>
        <x:v>0.0016990121112145928</x:v>
      </x:c>
      <x:c r="H273" s="114" t="n">
        <x:f>IFERROR(D273/D272-1,0)</x:f>
        <x:v>0.0004896132055676183</x:v>
      </x:c>
      <x:c r="I273" s="114" t="n">
        <x:f>IFERROR(E273/E272-1,0)</x:f>
        <x:v>-0.008782577650839007</x:v>
      </x:c>
      <x:c r="J273" s="115" t="n">
        <x:f>Z272*(1+F273)</x:f>
        <x:v>0.11047255986599394</x:v>
      </x:c>
      <x:c r="K273" s="115" t="n">
        <x:f>AA272*(1+G273)</x:f>
        <x:v>0.10737084287289508</x:v>
      </x:c>
      <x:c r="L273" s="115" t="n">
        <x:f>AB272*(1+H273)</x:f>
        <x:v>0.8152198333737569</x:v>
      </x:c>
      <x:c r="M273" s="115" t="n">
        <x:f>AC272*(1+I273)</x:f>
        <x:v>0.059112439371860455</x:v>
      </x:c>
      <x:c r="N273" s="115" t="n">
        <x:f>SUM(J273:M273)</x:f>
        <x:v>1.0921756754845064</x:v>
      </x:c>
      <x:c r="O273" s="116" t="n">
        <x:f>IFERROR((J273+K273)/N273,0)</x:f>
        <x:v>0.19945820771209746</x:v>
      </x:c>
      <x:c r="P273" s="50" t="b">
        <x:f>AND(MONTH(A273)=12,OR(A274="",YEAR(A273)&lt;&gt;YEAR(A274)))</x:f>
        <x:v>0</x:v>
      </x:c>
      <x:c r="Q273" s="50" t="b">
        <x:f>AND(MOD(MONTH(A273),3)=0,OR(A274="",MONTH(A273)&lt;&gt;MONTH(A274)))</x:f>
        <x:v>0</x:v>
      </x:c>
      <x:c r="R273" s="50" t="b">
        <x:f>OR(O273&gt;$E$7,O273&lt;$E$6)</x:f>
        <x:v>0</x:v>
      </x:c>
      <x:c r="S273" s="50" t="b">
        <x:f>AND(OR(P273,Q273,R273),A273-AH272&gt;$E$8)</x:f>
        <x:v>0</x:v>
      </x:c>
      <x:c r="T273" s="50" t="str">
        <x:f>IF(NOT(OR(P273,Q273,R273)),"不调",IF(NOT(S273),"间隔规则跳过",IF(P273,"年末+季度",IF(AND(Q273,R273),"季度+动态",IF(Q273,"季度","动态")))))</x:f>
        <x:v>不调</x:v>
      </x:c>
      <x:c r="U273" s="115" t="n">
        <x:f>IF(OR(T273="年末+季度",T273="季度+动态"),N273*$E$5/2,IF(T273="季度",(J273+K273)/2,IF(T273="动态",N273*$E$5*IF(J273+K273=0,0.5,J273/(J273+K273)),J273)))</x:f>
        <x:v>0.11047255986599394</x:v>
      </x:c>
      <x:c r="V273" s="115" t="n">
        <x:f>IF(OR(T273="年末+季度",T273="季度+动态"),N273*$E$5/2,IF(T273="季度",(J273+K273)/2,IF(T273="动态",N273*$E$5*IF(J273+K273=0,0.5,K273/(J273+K273)),K273)))</x:f>
        <x:v>0.10737084287289508</x:v>
      </x:c>
      <x:c r="W273" s="115" t="n">
        <x:f>IF(OR(T273="年末+季度",T273="季度+动态",T273="动态"),N273*(1-$E$5)*IF(L273+M273=0,$B$7/($B$7+$B$8),L273/(L273+M273)),L273)</x:f>
        <x:v>0.8152198333737569</x:v>
      </x:c>
      <x:c r="X273" s="115" t="n">
        <x:f>IF(OR(T273="年末+季度",T273="季度+动态",T273="动态"),N273*(1-$E$5)*IF(L273+M273=0,$B$8/($B$7+$B$8),M273/(L273+M273)),M273)</x:f>
        <x:v>0.059112439371860455</x:v>
      </x:c>
      <x:c r="Y273" s="115" t="n">
        <x:f>POWER(1-$H$5,(A273-A272)/$H$8)</x:f>
        <x:v>0.9999862671029998</x:v>
      </x:c>
      <x:c r="Z273" s="115" t="n">
        <x:f>U273*Y273</x:f>
        <x:v>0.11047104275770794</x:v>
      </x:c>
      <x:c r="AA273" s="115" t="n">
        <x:f>V273*Y273</x:f>
        <x:v>0.10736936836016908</x:v>
      </x:c>
      <x:c r="AB273" s="115" t="n">
        <x:f>W273*Y273</x:f>
        <x:v>0.8152086380437527</x:v>
      </x:c>
      <x:c r="AC273" s="115" t="n">
        <x:f>X273*Y273</x:f>
        <x:v>0.05911162758681913</x:v>
      </x:c>
      <x:c r="AD273" s="115" t="n">
        <x:f>SUM(Z273:AC273)</x:f>
        <x:v>1.0921606767484489</x:v>
      </x:c>
      <x:c r="AE273" s="115" t="n">
        <x:f>MAX(AE272,AD273)</x:f>
        <x:v>1.1050781187031036</x:v>
      </x:c>
      <x:c r="AF273" s="114" t="n">
        <x:f>AD273/AE273-1</x:f>
        <x:v>-0.011689166345827506</x:v>
      </x:c>
      <x:c r="AG273" s="114" t="n">
        <x:f>AD273/AD272-1</x:f>
        <x:v>0.0006057503186329694</x:v>
      </x:c>
      <x:c r="AH273" s="111" t="n">
        <x:f>IF(OR(T273="年末+季度",T273="季度+动态",T273="季度",T273="动态"),A273,AH272)</x:f>
        <x:v>44104</x:v>
      </x:c>
      <x:c r="AI273" s="117" t="n">
        <x:f>YEAR(A273)</x:f>
        <x:v>2020</x:v>
      </x:c>
      <x:c r="AJ273" s="117" t="n">
        <x:f>MONTH(A273)</x:f>
        <x:v>12</x:v>
      </x:c>
      <x:c r="AK273" s="50" t="n">
        <x:f>IF(MONTH(A273)&lt;&gt;MONTH(A274),1,0)</x:f>
        <x:v>0</x:v>
      </x:c>
      <x:c r="AL273" s="115" t="n">
        <x:f>IF(AK272,AD272,AL272)</x:f>
        <x:v>1.0859972550091064</x:v>
      </x:c>
      <x:c r="AM273" s="116" t="str">
        <x:f>IF(AK273,AD273/AL273-1,"")</x:f>
      </x:c>
      <x:c r="AN273" s="115" t="n">
        <x:f>IF(AI273&lt;&gt;AI272,AD273,MAX(AN272,AD273))</x:f>
        <x:v>1.1050781187031036</x:v>
      </x:c>
      <x:c r="AO273" s="116" t="n">
        <x:f>AD273/AN273-1</x:f>
        <x:v>-0.011689166345827506</x:v>
      </x:c>
      <x:c r="AP273" s="112" t="n">
        <x:f>IFERROR(SUM(Z273:AC273)/AD273,0)</x:f>
        <x:v>1</x:v>
      </x:c>
      <x:c r="AQ273" s="50" t="b">
        <x:f>AND(B273&gt;0,C273&gt;0,D273&gt;0,E273&gt;0)</x:f>
        <x:v>1</x:v>
      </x:c>
    </x:row>
    <x:row r="274">
      <x:c r="A274" s="111" t="n">
        <x:f>'净值底稿'!A232</x:f>
        <x:v>44176</x:v>
      </x:c>
      <x:c r="B274" s="113" t="n">
        <x:f>'净值底稿'!F232</x:f>
        <x:v>1.47322305787335</x:v>
      </x:c>
      <x:c r="C274" s="113" t="n">
        <x:f>'净值底稿'!O232</x:f>
        <x:v>1.27341097704116</x:v>
      </x:c>
      <x:c r="D274" s="113" t="n">
        <x:f>'净值底稿'!P232</x:f>
        <x:v>1.4297</x:v>
      </x:c>
      <x:c r="E274" s="113" t="n">
        <x:f>'净值底稿'!Q232</x:f>
        <x:v>1.3884</x:v>
      </x:c>
      <x:c r="F274" s="114" t="n">
        <x:f>IFERROR(B274/B273-1,0)</x:f>
        <x:v>-0.013680058134032391</x:v>
      </x:c>
      <x:c r="G274" s="114" t="n">
        <x:f>IFERROR(C274/C273-1,0)</x:f>
        <x:v>-0.013996593902458998</x:v>
      </x:c>
      <x:c r="H274" s="114" t="n">
        <x:f>IFERROR(D274/D273-1,0)</x:f>
        <x:v>-0.0004893736017896888</x:v>
      </x:c>
      <x:c r="I274" s="114" t="n">
        <x:f>IFERROR(E274/E273-1,0)</x:f>
        <x:v>0.0001440714594438397</x:v>
      </x:c>
      <x:c r="J274" s="115" t="n">
        <x:f>Z273*(1+F274)</x:f>
        <x:v>0.10895979247065532</x:v>
      </x:c>
      <x:c r="K274" s="115" t="n">
        <x:f>AA273*(1+G274)</x:f>
        <x:v>0.10586656291366826</x:v>
      </x:c>
      <x:c r="L274" s="115" t="n">
        <x:f>AB273*(1+H274)</x:f>
        <x:v>0.8148096964563432</x:v>
      </x:c>
      <x:c r="M274" s="115" t="n">
        <x:f>AC273*(1+I274)</x:f>
        <x:v>0.05912014388527566</x:v>
      </x:c>
      <x:c r="N274" s="115" t="n">
        <x:f>SUM(J274:M274)</x:f>
        <x:v>1.0887561957259426</x:v>
      </x:c>
      <x:c r="O274" s="116" t="n">
        <x:f>IFERROR((J274+K274)/N274,0)</x:f>
        <x:v>0.19731355488735958</x:v>
      </x:c>
      <x:c r="P274" s="50" t="b">
        <x:f>AND(MONTH(A274)=12,OR(A275="",YEAR(A274)&lt;&gt;YEAR(A275)))</x:f>
        <x:v>0</x:v>
      </x:c>
      <x:c r="Q274" s="50" t="b">
        <x:f>AND(MOD(MONTH(A274),3)=0,OR(A275="",MONTH(A274)&lt;&gt;MONTH(A275)))</x:f>
        <x:v>0</x:v>
      </x:c>
      <x:c r="R274" s="50" t="b">
        <x:f>OR(O274&gt;$E$7,O274&lt;$E$6)</x:f>
        <x:v>0</x:v>
      </x:c>
      <x:c r="S274" s="50" t="b">
        <x:f>AND(OR(P274,Q274,R274),A274-AH273&gt;$E$8)</x:f>
        <x:v>0</x:v>
      </x:c>
      <x:c r="T274" s="50" t="str">
        <x:f>IF(NOT(OR(P274,Q274,R274)),"不调",IF(NOT(S274),"间隔规则跳过",IF(P274,"年末+季度",IF(AND(Q274,R274),"季度+动态",IF(Q274,"季度","动态")))))</x:f>
        <x:v>不调</x:v>
      </x:c>
      <x:c r="U274" s="115" t="n">
        <x:f>IF(OR(T274="年末+季度",T274="季度+动态"),N274*$E$5/2,IF(T274="季度",(J274+K274)/2,IF(T274="动态",N274*$E$5*IF(J274+K274=0,0.5,J274/(J274+K274)),J274)))</x:f>
        <x:v>0.10895979247065532</x:v>
      </x:c>
      <x:c r="V274" s="115" t="n">
        <x:f>IF(OR(T274="年末+季度",T274="季度+动态"),N274*$E$5/2,IF(T274="季度",(J274+K274)/2,IF(T274="动态",N274*$E$5*IF(J274+K274=0,0.5,K274/(J274+K274)),K274)))</x:f>
        <x:v>0.10586656291366826</x:v>
      </x:c>
      <x:c r="W274" s="115" t="n">
        <x:f>IF(OR(T274="年末+季度",T274="季度+动态",T274="动态"),N274*(1-$E$5)*IF(L274+M274=0,$B$7/($B$7+$B$8),L274/(L274+M274)),L274)</x:f>
        <x:v>0.8148096964563432</x:v>
      </x:c>
      <x:c r="X274" s="115" t="n">
        <x:f>IF(OR(T274="年末+季度",T274="季度+动态",T274="动态"),N274*(1-$E$5)*IF(L274+M274=0,$B$8/($B$7+$B$8),M274/(L274+M274)),M274)</x:f>
        <x:v>0.05912014388527566</x:v>
      </x:c>
      <x:c r="Y274" s="115" t="n">
        <x:f>POWER(1-$H$5,(A274-A273)/$H$8)</x:f>
        <x:v>0.9999862671029998</x:v>
      </x:c>
      <x:c r="Z274" s="115" t="n">
        <x:f>U274*Y274</x:f>
        <x:v>0.10895829613704815</x:v>
      </x:c>
      <x:c r="AA274" s="115" t="n">
        <x:f>V274*Y274</x:f>
        <x:v>0.105865109059064</x:v>
      </x:c>
      <x:c r="AB274" s="115" t="n">
        <x:f>W274*Y274</x:f>
        <x:v>0.8147985067587069</x:v>
      </x:c>
      <x:c r="AC274" s="115" t="n">
        <x:f>X274*Y274</x:f>
        <x:v>0.05911933199442904</x:v>
      </x:c>
      <x:c r="AD274" s="115" t="n">
        <x:f>SUM(Z274:AC274)</x:f>
        <x:v>1.088741243949248</x:v>
      </x:c>
      <x:c r="AE274" s="115" t="n">
        <x:f>MAX(AE273,AD274)</x:f>
        <x:v>1.1050781187031036</x:v>
      </x:c>
      <x:c r="AF274" s="114" t="n">
        <x:f>AD274/AE274-1</x:f>
        <x:v>-0.014783456913460613</x:v>
      </x:c>
      <x:c r="AG274" s="114" t="n">
        <x:f>AD274/AD273-1</x:f>
        <x:v>-0.0031308880387279636</x:v>
      </x:c>
      <x:c r="AH274" s="111" t="n">
        <x:f>IF(OR(T274="年末+季度",T274="季度+动态",T274="季度",T274="动态"),A274,AH273)</x:f>
        <x:v>44104</x:v>
      </x:c>
      <x:c r="AI274" s="117" t="n">
        <x:f>YEAR(A274)</x:f>
        <x:v>2020</x:v>
      </x:c>
      <x:c r="AJ274" s="117" t="n">
        <x:f>MONTH(A274)</x:f>
        <x:v>12</x:v>
      </x:c>
      <x:c r="AK274" s="50" t="n">
        <x:f>IF(MONTH(A274)&lt;&gt;MONTH(A275),1,0)</x:f>
        <x:v>0</x:v>
      </x:c>
      <x:c r="AL274" s="115" t="n">
        <x:f>IF(AK273,AD273,AL273)</x:f>
        <x:v>1.0859972550091064</x:v>
      </x:c>
      <x:c r="AM274" s="116" t="str">
        <x:f>IF(AK274,AD274/AL274-1,"")</x:f>
      </x:c>
      <x:c r="AN274" s="115" t="n">
        <x:f>IF(AI274&lt;&gt;AI273,AD274,MAX(AN273,AD274))</x:f>
        <x:v>1.1050781187031036</x:v>
      </x:c>
      <x:c r="AO274" s="116" t="n">
        <x:f>AD274/AN274-1</x:f>
        <x:v>-0.014783456913460613</x:v>
      </x:c>
      <x:c r="AP274" s="112" t="n">
        <x:f>IFERROR(SUM(Z274:AC274)/AD274,0)</x:f>
        <x:v>1</x:v>
      </x:c>
      <x:c r="AQ274" s="50" t="b">
        <x:f>AND(B274&gt;0,C274&gt;0,D274&gt;0,E274&gt;0)</x:f>
        <x:v>1</x:v>
      </x:c>
    </x:row>
    <x:row r="275">
      <x:c r="A275" s="111" t="n">
        <x:f>'净值底稿'!A233</x:f>
        <x:v>44179</x:v>
      </x:c>
      <x:c r="B275" s="113" t="n">
        <x:f>'净值底稿'!F233</x:f>
        <x:v>1.48653032439333</x:v>
      </x:c>
      <x:c r="C275" s="113" t="n">
        <x:f>'净值底稿'!O233</x:f>
        <x:v>1.2848846733324337</x:v>
      </x:c>
      <x:c r="D275" s="113" t="n">
        <x:f>'净值底稿'!P233</x:f>
        <x:v>1.43</x:v>
      </x:c>
      <x:c r="E275" s="113" t="n">
        <x:f>'净值底稿'!Q233</x:f>
        <x:v>1.3847</x:v>
      </x:c>
      <x:c r="F275" s="114" t="n">
        <x:f>IFERROR(B275/B274-1,0)</x:f>
        <x:v>0.009032757428593108</x:v>
      </x:c>
      <x:c r="G275" s="114" t="n">
        <x:f>IFERROR(C275/C274-1,0)</x:f>
        <x:v>0.009010206836706836</x:v>
      </x:c>
      <x:c r="H275" s="114" t="n">
        <x:f>IFERROR(D275/D274-1,0)</x:f>
        <x:v>0.00020983423095755072</x:v>
      </x:c>
      <x:c r="I275" s="114" t="n">
        <x:f>IFERROR(E275/E274-1,0)</x:f>
        <x:v>-0.0026649380581965643</x:v>
      </x:c>
      <x:c r="J275" s="115" t="n">
        <x:f>Z274*(1+F275)</x:f>
        <x:v>0.10994248999588692</x:v>
      </x:c>
      <x:c r="K275" s="115" t="n">
        <x:f>AA274*(1+G275)</x:f>
        <x:v>0.1068189755884767</x:v>
      </x:c>
      <x:c r="L275" s="115" t="n">
        <x:f>AB274*(1+H275)</x:f>
        <x:v>0.814969479376758</x:v>
      </x:c>
      <x:c r="M275" s="115" t="n">
        <x:f>AC274*(1+I275)</x:f>
        <x:v>0.05896178263662193</x:v>
      </x:c>
      <x:c r="N275" s="115" t="n">
        <x:f>SUM(J275:M275)</x:f>
        <x:v>1.0906927275977436</x:v>
      </x:c>
      <x:c r="O275" s="116" t="n">
        <x:f>IFERROR((J275+K275)/N275,0)</x:f>
        <x:v>0.19873742631600913</x:v>
      </x:c>
      <x:c r="P275" s="50" t="b">
        <x:f>AND(MONTH(A275)=12,OR(A276="",YEAR(A275)&lt;&gt;YEAR(A276)))</x:f>
        <x:v>0</x:v>
      </x:c>
      <x:c r="Q275" s="50" t="b">
        <x:f>AND(MOD(MONTH(A275),3)=0,OR(A276="",MONTH(A275)&lt;&gt;MONTH(A276)))</x:f>
        <x:v>0</x:v>
      </x:c>
      <x:c r="R275" s="50" t="b">
        <x:f>OR(O275&gt;$E$7,O275&lt;$E$6)</x:f>
        <x:v>0</x:v>
      </x:c>
      <x:c r="S275" s="50" t="b">
        <x:f>AND(OR(P275,Q275,R275),A275-AH274&gt;$E$8)</x:f>
        <x:v>0</x:v>
      </x:c>
      <x:c r="T275" s="50" t="str">
        <x:f>IF(NOT(OR(P275,Q275,R275)),"不调",IF(NOT(S275),"间隔规则跳过",IF(P275,"年末+季度",IF(AND(Q275,R275),"季度+动态",IF(Q275,"季度","动态")))))</x:f>
        <x:v>不调</x:v>
      </x:c>
      <x:c r="U275" s="115" t="n">
        <x:f>IF(OR(T275="年末+季度",T275="季度+动态"),N275*$E$5/2,IF(T275="季度",(J275+K275)/2,IF(T275="动态",N275*$E$5*IF(J275+K275=0,0.5,J275/(J275+K275)),J275)))</x:f>
        <x:v>0.10994248999588692</x:v>
      </x:c>
      <x:c r="V275" s="115" t="n">
        <x:f>IF(OR(T275="年末+季度",T275="季度+动态"),N275*$E$5/2,IF(T275="季度",(J275+K275)/2,IF(T275="动态",N275*$E$5*IF(J275+K275=0,0.5,K275/(J275+K275)),K275)))</x:f>
        <x:v>0.1068189755884767</x:v>
      </x:c>
      <x:c r="W275" s="115" t="n">
        <x:f>IF(OR(T275="年末+季度",T275="季度+动态",T275="动态"),N275*(1-$E$5)*IF(L275+M275=0,$B$7/($B$7+$B$8),L275/(L275+M275)),L275)</x:f>
        <x:v>0.814969479376758</x:v>
      </x:c>
      <x:c r="X275" s="115" t="n">
        <x:f>IF(OR(T275="年末+季度",T275="季度+动态",T275="动态"),N275*(1-$E$5)*IF(L275+M275=0,$B$8/($B$7+$B$8),M275/(L275+M275)),M275)</x:f>
        <x:v>0.05896178263662193</x:v>
      </x:c>
      <x:c r="Y275" s="115" t="n">
        <x:f>POWER(1-$H$5,(A275-A274)/$H$8)</x:f>
        <x:v>0.9999588018747739</x:v>
      </x:c>
      <x:c r="Z275" s="115" t="n">
        <x:f>U275*Y275</x:f>
        <x:v>0.1099379605714164</x:v>
      </x:c>
      <x:c r="AA275" s="115" t="n">
        <x:f>V275*Y275</x:f>
        <x:v>0.10681457484694389</x:v>
      </x:c>
      <x:c r="AB275" s="115" t="n">
        <x:f>W275*Y275</x:f>
        <x:v>0.8149359041620913</x:v>
      </x:c>
      <x:c r="AC275" s="115" t="n">
        <x:f>X275*Y275</x:f>
        <x:v>0.058959353521717314</x:v>
      </x:c>
      <x:c r="AD275" s="115" t="n">
        <x:f>SUM(Z275:AC275)</x:f>
        <x:v>1.0906477931021687</x:v>
      </x:c>
      <x:c r="AE275" s="115" t="n">
        <x:f>MAX(AE274,AD275)</x:f>
        <x:v>1.1050781187031036</x:v>
      </x:c>
      <x:c r="AF275" s="114" t="n">
        <x:f>AD275/AE275-1</x:f>
        <x:v>-0.013058195033189057</x:v>
      </x:c>
      <x:c r="AG275" s="114" t="n">
        <x:f>AD275/AD274-1</x:f>
        <x:v>0.0017511499298079602</x:v>
      </x:c>
      <x:c r="AH275" s="111" t="n">
        <x:f>IF(OR(T275="年末+季度",T275="季度+动态",T275="季度",T275="动态"),A275,AH274)</x:f>
        <x:v>44104</x:v>
      </x:c>
      <x:c r="AI275" s="117" t="n">
        <x:f>YEAR(A275)</x:f>
        <x:v>2020</x:v>
      </x:c>
      <x:c r="AJ275" s="117" t="n">
        <x:f>MONTH(A275)</x:f>
        <x:v>12</x:v>
      </x:c>
      <x:c r="AK275" s="50" t="n">
        <x:f>IF(MONTH(A275)&lt;&gt;MONTH(A276),1,0)</x:f>
        <x:v>0</x:v>
      </x:c>
      <x:c r="AL275" s="115" t="n">
        <x:f>IF(AK274,AD274,AL274)</x:f>
        <x:v>1.0859972550091064</x:v>
      </x:c>
      <x:c r="AM275" s="116" t="str">
        <x:f>IF(AK275,AD275/AL275-1,"")</x:f>
      </x:c>
      <x:c r="AN275" s="115" t="n">
        <x:f>IF(AI275&lt;&gt;AI274,AD275,MAX(AN274,AD275))</x:f>
        <x:v>1.1050781187031036</x:v>
      </x:c>
      <x:c r="AO275" s="116" t="n">
        <x:f>AD275/AN275-1</x:f>
        <x:v>-0.013058195033189057</x:v>
      </x:c>
      <x:c r="AP275" s="112" t="n">
        <x:f>IFERROR(SUM(Z275:AC275)/AD275,0)</x:f>
        <x:v>1</x:v>
      </x:c>
      <x:c r="AQ275" s="50" t="b">
        <x:f>AND(B275&gt;0,C275&gt;0,D275&gt;0,E275&gt;0)</x:f>
        <x:v>1</x:v>
      </x:c>
    </x:row>
    <x:row r="276">
      <x:c r="A276" s="111" t="n">
        <x:f>'净值底稿'!A234</x:f>
        <x:v>44180</x:v>
      </x:c>
      <x:c r="B276" s="113" t="n">
        <x:f>'净值底稿'!F234</x:f>
        <x:v>1.4975719717571574</x:v>
      </x:c>
      <x:c r="C276" s="113" t="n">
        <x:f>'净值底稿'!O234</x:f>
        <x:v>1.2880671336211162</x:v>
      </x:c>
      <x:c r="D276" s="113" t="n">
        <x:f>'净值底稿'!P234</x:f>
        <x:v>1.4305</x:v>
      </x:c>
      <x:c r="E276" s="113" t="n">
        <x:f>'净值底稿'!Q234</x:f>
        <x:v>1.3958</x:v>
      </x:c>
      <x:c r="F276" s="114" t="n">
        <x:f>IFERROR(B276/B275-1,0)</x:f>
        <x:v>0.007427798264615593</x:v>
      </x:c>
      <x:c r="G276" s="114" t="n">
        <x:f>IFERROR(C276/C275-1,0)</x:f>
        <x:v>0.002476845085581658</x:v>
      </x:c>
      <x:c r="H276" s="114" t="n">
        <x:f>IFERROR(D276/D275-1,0)</x:f>
        <x:v>0.0003496503496505099</x:v>
      </x:c>
      <x:c r="I276" s="114" t="n">
        <x:f>IFERROR(E276/E275-1,0)</x:f>
        <x:v>0.008016176789196194</x:v>
      </x:c>
      <x:c r="J276" s="115" t="n">
        <x:f>Z275*(1+F276)</x:f>
        <x:v>0.11075455756416415</x:v>
      </x:c>
      <x:c r="K276" s="115" t="n">
        <x:f>AA275*(1+G276)</x:f>
        <x:v>0.10707913800172203</x:v>
      </x:c>
      <x:c r="L276" s="115" t="n">
        <x:f>AB275*(1+H276)</x:f>
        <x:v>0.8152208467859243</x:v>
      </x:c>
      <x:c r="M276" s="115" t="n">
        <x:f>AC275*(1+I276)</x:f>
        <x:v>0.05943198212292412</x:v>
      </x:c>
      <x:c r="N276" s="115" t="n">
        <x:f>SUM(J276:M276)</x:f>
        <x:v>1.0924865244747346</x:v>
      </x:c>
      <x:c r="O276" s="116" t="n">
        <x:f>IFERROR((J276+K276)/N276,0)</x:f>
        <x:v>0.19939256978077619</x:v>
      </x:c>
      <x:c r="P276" s="50" t="b">
        <x:f>AND(MONTH(A276)=12,OR(A277="",YEAR(A276)&lt;&gt;YEAR(A277)))</x:f>
        <x:v>0</x:v>
      </x:c>
      <x:c r="Q276" s="50" t="b">
        <x:f>AND(MOD(MONTH(A276),3)=0,OR(A277="",MONTH(A276)&lt;&gt;MONTH(A277)))</x:f>
        <x:v>0</x:v>
      </x:c>
      <x:c r="R276" s="50" t="b">
        <x:f>OR(O276&gt;$E$7,O276&lt;$E$6)</x:f>
        <x:v>0</x:v>
      </x:c>
      <x:c r="S276" s="50" t="b">
        <x:f>AND(OR(P276,Q276,R276),A276-AH275&gt;$E$8)</x:f>
        <x:v>0</x:v>
      </x:c>
      <x:c r="T276" s="50" t="str">
        <x:f>IF(NOT(OR(P276,Q276,R276)),"不调",IF(NOT(S276),"间隔规则跳过",IF(P276,"年末+季度",IF(AND(Q276,R276),"季度+动态",IF(Q276,"季度","动态")))))</x:f>
        <x:v>不调</x:v>
      </x:c>
      <x:c r="U276" s="115" t="n">
        <x:f>IF(OR(T276="年末+季度",T276="季度+动态"),N276*$E$5/2,IF(T276="季度",(J276+K276)/2,IF(T276="动态",N276*$E$5*IF(J276+K276=0,0.5,J276/(J276+K276)),J276)))</x:f>
        <x:v>0.11075455756416415</x:v>
      </x:c>
      <x:c r="V276" s="115" t="n">
        <x:f>IF(OR(T276="年末+季度",T276="季度+动态"),N276*$E$5/2,IF(T276="季度",(J276+K276)/2,IF(T276="动态",N276*$E$5*IF(J276+K276=0,0.5,K276/(J276+K276)),K276)))</x:f>
        <x:v>0.10707913800172203</x:v>
      </x:c>
      <x:c r="W276" s="115" t="n">
        <x:f>IF(OR(T276="年末+季度",T276="季度+动态",T276="动态"),N276*(1-$E$5)*IF(L276+M276=0,$B$7/($B$7+$B$8),L276/(L276+M276)),L276)</x:f>
        <x:v>0.8152208467859243</x:v>
      </x:c>
      <x:c r="X276" s="115" t="n">
        <x:f>IF(OR(T276="年末+季度",T276="季度+动态",T276="动态"),N276*(1-$E$5)*IF(L276+M276=0,$B$8/($B$7+$B$8),M276/(L276+M276)),M276)</x:f>
        <x:v>0.05943198212292412</x:v>
      </x:c>
      <x:c r="Y276" s="115" t="n">
        <x:f>POWER(1-$H$5,(A276-A275)/$H$8)</x:f>
        <x:v>0.9999862671029998</x:v>
      </x:c>
      <x:c r="Z276" s="115" t="n">
        <x:f>U276*Y276</x:f>
        <x:v>0.11075303658323281</x:v>
      </x:c>
      <x:c r="AA276" s="115" t="n">
        <x:f>V276*Y276</x:f>
        <x:v>0.10707766749494897</x:v>
      </x:c>
      <x:c r="AB276" s="115" t="n">
        <x:f>W276*Y276</x:f>
        <x:v>0.815209651442003</x:v>
      </x:c>
      <x:c r="AC276" s="115" t="n">
        <x:f>X276*Y276</x:f>
        <x:v>0.0594311659496351</x:v>
      </x:c>
      <x:c r="AD276" s="115" t="n">
        <x:f>SUM(Z276:AC276)</x:f>
        <x:v>1.09247152146982</x:v>
      </x:c>
      <x:c r="AE276" s="115" t="n">
        <x:f>MAX(AE275,AD276)</x:f>
        <x:v>1.1050781187031036</x:v>
      </x:c>
      <x:c r="AF276" s="114" t="n">
        <x:f>AD276/AE276-1</x:f>
        <x:v>-0.01140787879148164</x:v>
      </x:c>
      <x:c r="AG276" s="114" t="n">
        <x:f>AD276/AD275-1</x:f>
        <x:v>0.0016721515224120687</x:v>
      </x:c>
      <x:c r="AH276" s="111" t="n">
        <x:f>IF(OR(T276="年末+季度",T276="季度+动态",T276="季度",T276="动态"),A276,AH275)</x:f>
        <x:v>44104</x:v>
      </x:c>
      <x:c r="AI276" s="117" t="n">
        <x:f>YEAR(A276)</x:f>
        <x:v>2020</x:v>
      </x:c>
      <x:c r="AJ276" s="117" t="n">
        <x:f>MONTH(A276)</x:f>
        <x:v>12</x:v>
      </x:c>
      <x:c r="AK276" s="50" t="n">
        <x:f>IF(MONTH(A276)&lt;&gt;MONTH(A277),1,0)</x:f>
        <x:v>0</x:v>
      </x:c>
      <x:c r="AL276" s="115" t="n">
        <x:f>IF(AK275,AD275,AL275)</x:f>
        <x:v>1.0859972550091064</x:v>
      </x:c>
      <x:c r="AM276" s="116" t="str">
        <x:f>IF(AK276,AD276/AL276-1,"")</x:f>
      </x:c>
      <x:c r="AN276" s="115" t="n">
        <x:f>IF(AI276&lt;&gt;AI275,AD276,MAX(AN275,AD276))</x:f>
        <x:v>1.1050781187031036</x:v>
      </x:c>
      <x:c r="AO276" s="116" t="n">
        <x:f>AD276/AN276-1</x:f>
        <x:v>-0.01140787879148164</x:v>
      </x:c>
      <x:c r="AP276" s="112" t="n">
        <x:f>IFERROR(SUM(Z276:AC276)/AD276,0)</x:f>
        <x:v>1</x:v>
      </x:c>
      <x:c r="AQ276" s="50" t="b">
        <x:f>AND(B276&gt;0,C276&gt;0,D276&gt;0,E276&gt;0)</x:f>
        <x:v>1</x:v>
      </x:c>
    </x:row>
    <x:row r="277">
      <x:c r="A277" s="111" t="n">
        <x:f>'净值底稿'!A235</x:f>
        <x:v>44181</x:v>
      </x:c>
      <x:c r="B277" s="113" t="n">
        <x:f>'净值底稿'!F235</x:f>
        <x:v>1.490658335687225</x:v>
      </x:c>
      <x:c r="C277" s="113" t="n">
        <x:f>'净值底稿'!O235</x:f>
        <x:v>1.2815295245770975</x:v>
      </x:c>
      <x:c r="D277" s="113" t="n">
        <x:f>'净值底稿'!P235</x:f>
        <x:v>1.4312</x:v>
      </x:c>
      <x:c r="E277" s="113" t="n">
        <x:f>'净值底稿'!Q235</x:f>
        <x:v>1.4026</x:v>
      </x:c>
      <x:c r="F277" s="114" t="n">
        <x:f>IFERROR(B277/B276-1,0)</x:f>
        <x:v>-0.004616563477627289</x:v>
      </x:c>
      <x:c r="G277" s="114" t="n">
        <x:f>IFERROR(C277/C276-1,0)</x:f>
        <x:v>-0.005075518871162976</x:v>
      </x:c>
      <x:c r="H277" s="114" t="n">
        <x:f>IFERROR(D277/D276-1,0)</x:f>
        <x:v>0.0004893393918210531</x:v>
      </x:c>
      <x:c r="I277" s="114" t="n">
        <x:f>IFERROR(E277/E276-1,0)</x:f>
        <x:v>0.004871758131537618</x:v>
      </x:c>
      <x:c r="J277" s="115" t="n">
        <x:f>Z276*(1+F277)</x:f>
        <x:v>0.11024173815950633</x:v>
      </x:c>
      <x:c r="K277" s="115" t="n">
        <x:f>AA276*(1+G277)</x:f>
        <x:v>0.10653419277289825</x:v>
      </x:c>
      <x:c r="L277" s="115" t="n">
        <x:f>AB276*(1+H277)</x:f>
        <x:v>0.8156085656370462</x:v>
      </x:c>
      <x:c r="M277" s="115" t="n">
        <x:f>AC276*(1+I277)</x:f>
        <x:v>0.059720700215617</x:v>
      </x:c>
      <x:c r="N277" s="115" t="n">
        <x:f>SUM(J277:M277)</x:f>
        <x:v>1.092105196785068</x:v>
      </x:c>
      <x:c r="O277" s="116" t="n">
        <x:f>IFERROR((J277+K277)/N277,0)</x:f>
        <x:v>0.1984936355678447</x:v>
      </x:c>
      <x:c r="P277" s="50" t="b">
        <x:f>AND(MONTH(A277)=12,OR(A278="",YEAR(A277)&lt;&gt;YEAR(A278)))</x:f>
        <x:v>0</x:v>
      </x:c>
      <x:c r="Q277" s="50" t="b">
        <x:f>AND(MOD(MONTH(A277),3)=0,OR(A278="",MONTH(A277)&lt;&gt;MONTH(A278)))</x:f>
        <x:v>0</x:v>
      </x:c>
      <x:c r="R277" s="50" t="b">
        <x:f>OR(O277&gt;$E$7,O277&lt;$E$6)</x:f>
        <x:v>0</x:v>
      </x:c>
      <x:c r="S277" s="50" t="b">
        <x:f>AND(OR(P277,Q277,R277),A277-AH276&gt;$E$8)</x:f>
        <x:v>0</x:v>
      </x:c>
      <x:c r="T277" s="50" t="str">
        <x:f>IF(NOT(OR(P277,Q277,R277)),"不调",IF(NOT(S277),"间隔规则跳过",IF(P277,"年末+季度",IF(AND(Q277,R277),"季度+动态",IF(Q277,"季度","动态")))))</x:f>
        <x:v>不调</x:v>
      </x:c>
      <x:c r="U277" s="115" t="n">
        <x:f>IF(OR(T277="年末+季度",T277="季度+动态"),N277*$E$5/2,IF(T277="季度",(J277+K277)/2,IF(T277="动态",N277*$E$5*IF(J277+K277=0,0.5,J277/(J277+K277)),J277)))</x:f>
        <x:v>0.11024173815950633</x:v>
      </x:c>
      <x:c r="V277" s="115" t="n">
        <x:f>IF(OR(T277="年末+季度",T277="季度+动态"),N277*$E$5/2,IF(T277="季度",(J277+K277)/2,IF(T277="动态",N277*$E$5*IF(J277+K277=0,0.5,K277/(J277+K277)),K277)))</x:f>
        <x:v>0.10653419277289825</x:v>
      </x:c>
      <x:c r="W277" s="115" t="n">
        <x:f>IF(OR(T277="年末+季度",T277="季度+动态",T277="动态"),N277*(1-$E$5)*IF(L277+M277=0,$B$7/($B$7+$B$8),L277/(L277+M277)),L277)</x:f>
        <x:v>0.8156085656370462</x:v>
      </x:c>
      <x:c r="X277" s="115" t="n">
        <x:f>IF(OR(T277="年末+季度",T277="季度+动态",T277="动态"),N277*(1-$E$5)*IF(L277+M277=0,$B$8/($B$7+$B$8),M277/(L277+M277)),M277)</x:f>
        <x:v>0.059720700215617</x:v>
      </x:c>
      <x:c r="Y277" s="115" t="n">
        <x:f>POWER(1-$H$5,(A277-A276)/$H$8)</x:f>
        <x:v>0.9999862671029998</x:v>
      </x:c>
      <x:c r="Z277" s="115" t="n">
        <x:f>U277*Y277</x:f>
        <x:v>0.11024022422107106</x:v>
      </x:c>
      <x:c r="AA277" s="115" t="n">
        <x:f>V277*Y277</x:f>
        <x:v>0.1065327297498019</x:v>
      </x:c>
      <x:c r="AB277" s="115" t="n">
        <x:f>W277*Y277</x:f>
        <x:v>0.8155973649686218</x:v>
      </x:c>
      <x:c r="AC277" s="115" t="n">
        <x:f>X277*Y277</x:f>
        <x:v>0.05971988007739216</x:v>
      </x:c>
      <x:c r="AD277" s="115" t="n">
        <x:f>SUM(Z277:AC277)</x:f>
        <x:v>1.092090199016887</x:v>
      </x:c>
      <x:c r="AE277" s="115" t="n">
        <x:f>MAX(AE276,AD277)</x:f>
        <x:v>1.1050781187031036</x:v>
      </x:c>
      <x:c r="AF277" s="114" t="n">
        <x:f>AD277/AE277-1</x:f>
        <x:v>-0.011752942589668636</x:v>
      </x:c>
      <x:c r="AG277" s="114" t="n">
        <x:f>AD277/AD276-1</x:f>
        <x:v>-0.0003490456688700627</x:v>
      </x:c>
      <x:c r="AH277" s="111" t="n">
        <x:f>IF(OR(T277="年末+季度",T277="季度+动态",T277="季度",T277="动态"),A277,AH276)</x:f>
        <x:v>44104</x:v>
      </x:c>
      <x:c r="AI277" s="117" t="n">
        <x:f>YEAR(A277)</x:f>
        <x:v>2020</x:v>
      </x:c>
      <x:c r="AJ277" s="117" t="n">
        <x:f>MONTH(A277)</x:f>
        <x:v>12</x:v>
      </x:c>
      <x:c r="AK277" s="50" t="n">
        <x:f>IF(MONTH(A277)&lt;&gt;MONTH(A278),1,0)</x:f>
        <x:v>0</x:v>
      </x:c>
      <x:c r="AL277" s="115" t="n">
        <x:f>IF(AK276,AD276,AL276)</x:f>
        <x:v>1.0859972550091064</x:v>
      </x:c>
      <x:c r="AM277" s="116" t="str">
        <x:f>IF(AK277,AD277/AL277-1,"")</x:f>
      </x:c>
      <x:c r="AN277" s="115" t="n">
        <x:f>IF(AI277&lt;&gt;AI276,AD277,MAX(AN276,AD277))</x:f>
        <x:v>1.1050781187031036</x:v>
      </x:c>
      <x:c r="AO277" s="116" t="n">
        <x:f>AD277/AN277-1</x:f>
        <x:v>-0.011752942589668636</x:v>
      </x:c>
      <x:c r="AP277" s="112" t="n">
        <x:f>IFERROR(SUM(Z277:AC277)/AD277,0)</x:f>
        <x:v>1</x:v>
      </x:c>
      <x:c r="AQ277" s="50" t="b">
        <x:f>AND(B277&gt;0,C277&gt;0,D277&gt;0,E277&gt;0)</x:f>
        <x:v>1</x:v>
      </x:c>
    </x:row>
    <x:row r="278">
      <x:c r="A278" s="111" t="n">
        <x:f>'净值底稿'!A236</x:f>
        <x:v>44182</x:v>
      </x:c>
      <x:c r="B278" s="113" t="n">
        <x:f>'净值底稿'!F236</x:f>
        <x:v>1.495620864887405</x:v>
      </x:c>
      <x:c r="C278" s="113" t="n">
        <x:f>'净值底稿'!O236</x:f>
        <x:v>1.2951515751521225</x:v>
      </x:c>
      <x:c r="D278" s="113" t="n">
        <x:f>'净值底稿'!P236</x:f>
        <x:v>1.4313</x:v>
      </x:c>
      <x:c r="E278" s="113" t="n">
        <x:f>'净值底稿'!Q236</x:f>
        <x:v>1.4137</x:v>
      </x:c>
      <x:c r="F278" s="114" t="n">
        <x:f>IFERROR(B278/B277-1,0)</x:f>
        <x:v>0.003329085600217274</x:v>
      </x:c>
      <x:c r="G278" s="114" t="n">
        <x:f>IFERROR(C278/C277-1,0)</x:f>
        <x:v>0.010629525355274394</x:v>
      </x:c>
      <x:c r="H278" s="114" t="n">
        <x:f>IFERROR(D278/D277-1,0)</x:f>
        <x:v>0.00006987143655678985</x:v>
      </x:c>
      <x:c r="I278" s="114" t="n">
        <x:f>IFERROR(E278/E277-1,0)</x:f>
        <x:v>0.007913874233566043</x:v>
      </x:c>
      <x:c r="J278" s="115" t="n">
        <x:f>Z277*(1+F278)</x:f>
        <x:v>0.11060722336409015</x:v>
      </x:c>
      <x:c r="K278" s="115" t="n">
        <x:f>AA277*(1+G278)</x:f>
        <x:v>0.10766512210184401</x:v>
      </x:c>
      <x:c r="L278" s="115" t="n">
        <x:f>AB277*(1+H278)</x:f>
        <x:v>0.815654351928164</x:v>
      </x:c>
      <x:c r="M278" s="115" t="n">
        <x:f>AC277*(1+I278)</x:f>
        <x:v>0.060192495697568286</x:v>
      </x:c>
      <x:c r="N278" s="115" t="n">
        <x:f>SUM(J278:M278)</x:f>
        <x:v>1.0941191930916665</x:v>
      </x:c>
      <x:c r="O278" s="116" t="n">
        <x:f>IFERROR((J278+K278)/N278,0)</x:f>
        <x:v>0.19949594783102123</x:v>
      </x:c>
      <x:c r="P278" s="50" t="b">
        <x:f>AND(MONTH(A278)=12,OR(A279="",YEAR(A278)&lt;&gt;YEAR(A279)))</x:f>
        <x:v>0</x:v>
      </x:c>
      <x:c r="Q278" s="50" t="b">
        <x:f>AND(MOD(MONTH(A278),3)=0,OR(A279="",MONTH(A278)&lt;&gt;MONTH(A279)))</x:f>
        <x:v>0</x:v>
      </x:c>
      <x:c r="R278" s="50" t="b">
        <x:f>OR(O278&gt;$E$7,O278&lt;$E$6)</x:f>
        <x:v>0</x:v>
      </x:c>
      <x:c r="S278" s="50" t="b">
        <x:f>AND(OR(P278,Q278,R278),A278-AH277&gt;$E$8)</x:f>
        <x:v>0</x:v>
      </x:c>
      <x:c r="T278" s="50" t="str">
        <x:f>IF(NOT(OR(P278,Q278,R278)),"不调",IF(NOT(S278),"间隔规则跳过",IF(P278,"年末+季度",IF(AND(Q278,R278),"季度+动态",IF(Q278,"季度","动态")))))</x:f>
        <x:v>不调</x:v>
      </x:c>
      <x:c r="U278" s="115" t="n">
        <x:f>IF(OR(T278="年末+季度",T278="季度+动态"),N278*$E$5/2,IF(T278="季度",(J278+K278)/2,IF(T278="动态",N278*$E$5*IF(J278+K278=0,0.5,J278/(J278+K278)),J278)))</x:f>
        <x:v>0.11060722336409015</x:v>
      </x:c>
      <x:c r="V278" s="115" t="n">
        <x:f>IF(OR(T278="年末+季度",T278="季度+动态"),N278*$E$5/2,IF(T278="季度",(J278+K278)/2,IF(T278="动态",N278*$E$5*IF(J278+K278=0,0.5,K278/(J278+K278)),K278)))</x:f>
        <x:v>0.10766512210184401</x:v>
      </x:c>
      <x:c r="W278" s="115" t="n">
        <x:f>IF(OR(T278="年末+季度",T278="季度+动态",T278="动态"),N278*(1-$E$5)*IF(L278+M278=0,$B$7/($B$7+$B$8),L278/(L278+M278)),L278)</x:f>
        <x:v>0.815654351928164</x:v>
      </x:c>
      <x:c r="X278" s="115" t="n">
        <x:f>IF(OR(T278="年末+季度",T278="季度+动态",T278="动态"),N278*(1-$E$5)*IF(L278+M278=0,$B$8/($B$7+$B$8),M278/(L278+M278)),M278)</x:f>
        <x:v>0.060192495697568286</x:v>
      </x:c>
      <x:c r="Y278" s="115" t="n">
        <x:f>POWER(1-$H$5,(A278-A277)/$H$8)</x:f>
        <x:v>0.9999862671029998</x:v>
      </x:c>
      <x:c r="Z278" s="115" t="n">
        <x:f>U278*Y278</x:f>
        <x:v>0.1106057044064842</x:v>
      </x:c>
      <x:c r="AA278" s="115" t="n">
        <x:f>V278*Y278</x:f>
        <x:v>0.10766364354781166</x:v>
      </x:c>
      <x:c r="AB278" s="115" t="n">
        <x:f>W278*Y278</x:f>
        <x:v>0.8156431506309613</x:v>
      </x:c>
      <x:c r="AC278" s="115" t="n">
        <x:f>X278*Y278</x:f>
        <x:v>0.060191669080224684</x:v>
      </x:c>
      <x:c r="AD278" s="115" t="n">
        <x:f>SUM(Z278:AC278)</x:f>
        <x:v>1.0941041676654817</x:v>
      </x:c>
      <x:c r="AE278" s="115" t="n">
        <x:f>MAX(AE277,AD278)</x:f>
        <x:v>1.1050781187031036</x:v>
      </x:c>
      <x:c r="AF278" s="114" t="n">
        <x:f>AD278/AE278-1</x:f>
        <x:v>-0.00993047536811309</x:v>
      </x:c>
      <x:c r="AG278" s="114" t="n">
        <x:f>AD278/AD277-1</x:f>
        <x:v>0.0018441413084813174</x:v>
      </x:c>
      <x:c r="AH278" s="111" t="n">
        <x:f>IF(OR(T278="年末+季度",T278="季度+动态",T278="季度",T278="动态"),A278,AH277)</x:f>
        <x:v>44104</x:v>
      </x:c>
      <x:c r="AI278" s="117" t="n">
        <x:f>YEAR(A278)</x:f>
        <x:v>2020</x:v>
      </x:c>
      <x:c r="AJ278" s="117" t="n">
        <x:f>MONTH(A278)</x:f>
        <x:v>12</x:v>
      </x:c>
      <x:c r="AK278" s="50" t="n">
        <x:f>IF(MONTH(A278)&lt;&gt;MONTH(A279),1,0)</x:f>
        <x:v>0</x:v>
      </x:c>
      <x:c r="AL278" s="115" t="n">
        <x:f>IF(AK277,AD277,AL277)</x:f>
        <x:v>1.0859972550091064</x:v>
      </x:c>
      <x:c r="AM278" s="116" t="str">
        <x:f>IF(AK278,AD278/AL278-1,"")</x:f>
      </x:c>
      <x:c r="AN278" s="115" t="n">
        <x:f>IF(AI278&lt;&gt;AI277,AD278,MAX(AN277,AD278))</x:f>
        <x:v>1.1050781187031036</x:v>
      </x:c>
      <x:c r="AO278" s="116" t="n">
        <x:f>AD278/AN278-1</x:f>
        <x:v>-0.00993047536811309</x:v>
      </x:c>
      <x:c r="AP278" s="112" t="n">
        <x:f>IFERROR(SUM(Z278:AC278)/AD278,0)</x:f>
        <x:v>1</x:v>
      </x:c>
      <x:c r="AQ278" s="50" t="b">
        <x:f>AND(B278&gt;0,C278&gt;0,D278&gt;0,E278&gt;0)</x:f>
        <x:v>1</x:v>
      </x:c>
    </x:row>
    <x:row r="279">
      <x:c r="A279" s="111" t="n">
        <x:f>'净值底稿'!A237</x:f>
        <x:v>44183</x:v>
      </x:c>
      <x:c r="B279" s="113" t="n">
        <x:f>'净值底稿'!F237</x:f>
        <x:v>1.50189908455307</x:v>
      </x:c>
      <x:c r="C279" s="113" t="n">
        <x:f>'净值底稿'!O237</x:f>
        <x:v>1.290567949598795</x:v>
      </x:c>
      <x:c r="D279" s="113" t="n">
        <x:f>'净值底稿'!P237</x:f>
        <x:v>1.4316</x:v>
      </x:c>
      <x:c r="E279" s="113" t="n">
        <x:f>'净值底稿'!Q237</x:f>
        <x:v>1.4205</x:v>
      </x:c>
      <x:c r="F279" s="114" t="n">
        <x:f>IFERROR(B279/B278-1,0)</x:f>
        <x:v>0.00419773474217866</x:v>
      </x:c>
      <x:c r="G279" s="114" t="n">
        <x:f>IFERROR(C279/C278-1,0)</x:f>
        <x:v>-0.003539064956770921</x:v>
      </x:c>
      <x:c r="H279" s="114" t="n">
        <x:f>IFERROR(D279/D278-1,0)</x:f>
        <x:v>0.00020959966464051405</x:v>
      </x:c>
      <x:c r="I279" s="114" t="n">
        <x:f>IFERROR(E279/E278-1,0)</x:f>
        <x:v>0.004810072858456582</x:v>
      </x:c>
      <x:c r="J279" s="115" t="n">
        <x:f>Z278*(1+F279)</x:f>
        <x:v>0.11106999781455446</x:v>
      </x:c>
      <x:c r="K279" s="115" t="n">
        <x:f>AA278*(1+G279)</x:f>
        <x:v>0.10728261491981332</x:v>
      </x:c>
      <x:c r="L279" s="115" t="n">
        <x:f>AB278*(1+H279)</x:f>
        <x:v>0.8158141091617999</x:v>
      </x:c>
      <x:c r="M279" s="115" t="n">
        <x:f>AC278*(1+I279)</x:f>
        <x:v>0.060481195393972675</x:v>
      </x:c>
      <x:c r="N279" s="115" t="n">
        <x:f>SUM(J279:M279)</x:f>
        <x:v>1.0946479172901404</x:v>
      </x:c>
      <x:c r="O279" s="116" t="n">
        <x:f>IFERROR((J279+K279)/N279,0)</x:f>
        <x:v>0.19947291662045216</x:v>
      </x:c>
      <x:c r="P279" s="50" t="b">
        <x:f>AND(MONTH(A279)=12,OR(A280="",YEAR(A279)&lt;&gt;YEAR(A280)))</x:f>
        <x:v>0</x:v>
      </x:c>
      <x:c r="Q279" s="50" t="b">
        <x:f>AND(MOD(MONTH(A279),3)=0,OR(A280="",MONTH(A279)&lt;&gt;MONTH(A280)))</x:f>
        <x:v>0</x:v>
      </x:c>
      <x:c r="R279" s="50" t="b">
        <x:f>OR(O279&gt;$E$7,O279&lt;$E$6)</x:f>
        <x:v>0</x:v>
      </x:c>
      <x:c r="S279" s="50" t="b">
        <x:f>AND(OR(P279,Q279,R279),A279-AH278&gt;$E$8)</x:f>
        <x:v>0</x:v>
      </x:c>
      <x:c r="T279" s="50" t="str">
        <x:f>IF(NOT(OR(P279,Q279,R279)),"不调",IF(NOT(S279),"间隔规则跳过",IF(P279,"年末+季度",IF(AND(Q279,R279),"季度+动态",IF(Q279,"季度","动态")))))</x:f>
        <x:v>不调</x:v>
      </x:c>
      <x:c r="U279" s="115" t="n">
        <x:f>IF(OR(T279="年末+季度",T279="季度+动态"),N279*$E$5/2,IF(T279="季度",(J279+K279)/2,IF(T279="动态",N279*$E$5*IF(J279+K279=0,0.5,J279/(J279+K279)),J279)))</x:f>
        <x:v>0.11106999781455446</x:v>
      </x:c>
      <x:c r="V279" s="115" t="n">
        <x:f>IF(OR(T279="年末+季度",T279="季度+动态"),N279*$E$5/2,IF(T279="季度",(J279+K279)/2,IF(T279="动态",N279*$E$5*IF(J279+K279=0,0.5,K279/(J279+K279)),K279)))</x:f>
        <x:v>0.10728261491981332</x:v>
      </x:c>
      <x:c r="W279" s="115" t="n">
        <x:f>IF(OR(T279="年末+季度",T279="季度+动态",T279="动态"),N279*(1-$E$5)*IF(L279+M279=0,$B$7/($B$7+$B$8),L279/(L279+M279)),L279)</x:f>
        <x:v>0.8158141091617999</x:v>
      </x:c>
      <x:c r="X279" s="115" t="n">
        <x:f>IF(OR(T279="年末+季度",T279="季度+动态",T279="动态"),N279*(1-$E$5)*IF(L279+M279=0,$B$8/($B$7+$B$8),M279/(L279+M279)),M279)</x:f>
        <x:v>0.060481195393972675</x:v>
      </x:c>
      <x:c r="Y279" s="115" t="n">
        <x:f>POWER(1-$H$5,(A279-A278)/$H$8)</x:f>
        <x:v>0.9999862671029998</x:v>
      </x:c>
      <x:c r="Z279" s="115" t="n">
        <x:f>U279*Y279</x:f>
        <x:v>0.11106847250171466</x:v>
      </x:c>
      <x:c r="AA279" s="115" t="n">
        <x:f>V279*Y279</x:f>
        <x:v>0.10728114161871272</x:v>
      </x:c>
      <x:c r="AB279" s="115" t="n">
        <x:f>W279*Y279</x:f>
        <x:v>0.8158029056706674</x:v>
      </x:c>
      <x:c r="AC279" s="115" t="n">
        <x:f>X279*Y279</x:f>
        <x:v>0.06048036481194588</x:v>
      </x:c>
      <x:c r="AD279" s="115" t="n">
        <x:f>SUM(Z279:AC279)</x:f>
        <x:v>1.0946328846030406</x:v>
      </x:c>
      <x:c r="AE279" s="115" t="n">
        <x:f>MAX(AE278,AD279)</x:f>
        <x:v>1.1050781187031036</x:v>
      </x:c>
      <x:c r="AF279" s="114" t="n">
        <x:f>AD279/AE279-1</x:f>
        <x:v>-0.009452032325390047</x:v>
      </x:c>
      <x:c r="AG279" s="114" t="n">
        <x:f>AD279/AD278-1</x:f>
        <x:v>0.0004832418641518288</x:v>
      </x:c>
      <x:c r="AH279" s="111" t="n">
        <x:f>IF(OR(T279="年末+季度",T279="季度+动态",T279="季度",T279="动态"),A279,AH278)</x:f>
        <x:v>44104</x:v>
      </x:c>
      <x:c r="AI279" s="117" t="n">
        <x:f>YEAR(A279)</x:f>
        <x:v>2020</x:v>
      </x:c>
      <x:c r="AJ279" s="117" t="n">
        <x:f>MONTH(A279)</x:f>
        <x:v>12</x:v>
      </x:c>
      <x:c r="AK279" s="50" t="n">
        <x:f>IF(MONTH(A279)&lt;&gt;MONTH(A280),1,0)</x:f>
        <x:v>0</x:v>
      </x:c>
      <x:c r="AL279" s="115" t="n">
        <x:f>IF(AK278,AD278,AL278)</x:f>
        <x:v>1.0859972550091064</x:v>
      </x:c>
      <x:c r="AM279" s="116" t="str">
        <x:f>IF(AK279,AD279/AL279-1,"")</x:f>
      </x:c>
      <x:c r="AN279" s="115" t="n">
        <x:f>IF(AI279&lt;&gt;AI278,AD279,MAX(AN278,AD279))</x:f>
        <x:v>1.1050781187031036</x:v>
      </x:c>
      <x:c r="AO279" s="116" t="n">
        <x:f>AD279/AN279-1</x:f>
        <x:v>-0.009452032325390047</x:v>
      </x:c>
      <x:c r="AP279" s="112" t="n">
        <x:f>IFERROR(SUM(Z279:AC279)/AD279,0)</x:f>
        <x:v>1</x:v>
      </x:c>
      <x:c r="AQ279" s="50" t="b">
        <x:f>AND(B279&gt;0,C279&gt;0,D279&gt;0,E279&gt;0)</x:f>
        <x:v>1</x:v>
      </x:c>
    </x:row>
    <x:row r="280">
      <x:c r="A280" s="111" t="n">
        <x:f>'净值底稿'!A238</x:f>
        <x:v>44186</x:v>
      </x:c>
      <x:c r="B280" s="113" t="n">
        <x:f>'净值底稿'!F238</x:f>
        <x:v>1.5343429856468125</x:v>
      </x:c>
      <x:c r="C280" s="113" t="n">
        <x:f>'净值底稿'!O238</x:f>
        <x:v>1.3092282091807261</x:v>
      </x:c>
      <x:c r="D280" s="113" t="n">
        <x:f>'净值底稿'!P238</x:f>
        <x:v>1.4329</x:v>
      </x:c>
      <x:c r="E280" s="113" t="n">
        <x:f>'净值底稿'!Q238</x:f>
        <x:v>1.4405</x:v>
      </x:c>
      <x:c r="F280" s="114" t="n">
        <x:f>IFERROR(B280/B279-1,0)</x:f>
        <x:v>0.02160191814977841</x:v>
      </x:c>
      <x:c r="G280" s="114" t="n">
        <x:f>IFERROR(C280/C279-1,0)</x:f>
        <x:v>0.014458951648173235</x:v>
      </x:c>
      <x:c r="H280" s="114" t="n">
        <x:f>IFERROR(D280/D279-1,0)</x:f>
        <x:v>0.0009080748812517747</x:v>
      </x:c>
      <x:c r="I280" s="114" t="n">
        <x:f>IFERROR(E280/E279-1,0)</x:f>
        <x:v>0.01407954945441725</x:v>
      </x:c>
      <x:c r="J280" s="115" t="n">
        <x:f>Z279*(1+F280)</x:f>
        <x:v>0.11346776455371761</x:v>
      </x:c>
      <x:c r="K280" s="115" t="n">
        <x:f>AA279*(1+G280)</x:f>
        <x:v>0.10883231445813851</x:v>
      </x:c>
      <x:c r="L280" s="115" t="n">
        <x:f>AB279*(1+H280)</x:f>
        <x:v>0.8165437157973591</x:v>
      </x:c>
      <x:c r="M280" s="115" t="n">
        <x:f>AC279*(1+I280)</x:f>
        <x:v>0.061331901099336866</x:v>
      </x:c>
      <x:c r="N280" s="115" t="n">
        <x:f>SUM(J280:M280)</x:f>
        <x:v>1.1001756959085522</x:v>
      </x:c>
      <x:c r="O280" s="116" t="n">
        <x:f>IFERROR((J280+K280)/N280,0)</x:f>
        <x:v>0.2020587073851647</x:v>
      </x:c>
      <x:c r="P280" s="50" t="b">
        <x:f>AND(MONTH(A280)=12,OR(A281="",YEAR(A280)&lt;&gt;YEAR(A281)))</x:f>
        <x:v>0</x:v>
      </x:c>
      <x:c r="Q280" s="50" t="b">
        <x:f>AND(MOD(MONTH(A280),3)=0,OR(A281="",MONTH(A280)&lt;&gt;MONTH(A281)))</x:f>
        <x:v>0</x:v>
      </x:c>
      <x:c r="R280" s="50" t="b">
        <x:f>OR(O280&gt;$E$7,O280&lt;$E$6)</x:f>
        <x:v>0</x:v>
      </x:c>
      <x:c r="S280" s="50" t="b">
        <x:f>AND(OR(P280,Q280,R280),A280-AH279&gt;$E$8)</x:f>
        <x:v>0</x:v>
      </x:c>
      <x:c r="T280" s="50" t="str">
        <x:f>IF(NOT(OR(P280,Q280,R280)),"不调",IF(NOT(S280),"间隔规则跳过",IF(P280,"年末+季度",IF(AND(Q280,R280),"季度+动态",IF(Q280,"季度","动态")))))</x:f>
        <x:v>不调</x:v>
      </x:c>
      <x:c r="U280" s="115" t="n">
        <x:f>IF(OR(T280="年末+季度",T280="季度+动态"),N280*$E$5/2,IF(T280="季度",(J280+K280)/2,IF(T280="动态",N280*$E$5*IF(J280+K280=0,0.5,J280/(J280+K280)),J280)))</x:f>
        <x:v>0.11346776455371761</x:v>
      </x:c>
      <x:c r="V280" s="115" t="n">
        <x:f>IF(OR(T280="年末+季度",T280="季度+动态"),N280*$E$5/2,IF(T280="季度",(J280+K280)/2,IF(T280="动态",N280*$E$5*IF(J280+K280=0,0.5,K280/(J280+K280)),K280)))</x:f>
        <x:v>0.10883231445813851</x:v>
      </x:c>
      <x:c r="W280" s="115" t="n">
        <x:f>IF(OR(T280="年末+季度",T280="季度+动态",T280="动态"),N280*(1-$E$5)*IF(L280+M280=0,$B$7/($B$7+$B$8),L280/(L280+M280)),L280)</x:f>
        <x:v>0.8165437157973591</x:v>
      </x:c>
      <x:c r="X280" s="115" t="n">
        <x:f>IF(OR(T280="年末+季度",T280="季度+动态",T280="动态"),N280*(1-$E$5)*IF(L280+M280=0,$B$8/($B$7+$B$8),M280/(L280+M280)),M280)</x:f>
        <x:v>0.061331901099336866</x:v>
      </x:c>
      <x:c r="Y280" s="115" t="n">
        <x:f>POWER(1-$H$5,(A280-A279)/$H$8)</x:f>
        <x:v>0.9999588018747739</x:v>
      </x:c>
      <x:c r="Z280" s="115" t="n">
        <x:f>U280*Y280</x:f>
        <x:v>0.1134630898945444</x:v>
      </x:c>
      <x:c r="AA280" s="115" t="n">
        <x:f>V280*Y280</x:f>
        <x:v>0.10882783077081883</x:v>
      </x:c>
      <x:c r="AB280" s="115" t="n">
        <x:f>W280*Y280</x:f>
        <x:v>0.8165100757271031</x:v>
      </x:c>
      <x:c r="AC280" s="115" t="n">
        <x:f>X280*Y280</x:f>
        <x:v>0.061329374339995024</x:v>
      </x:c>
      <x:c r="AD280" s="115" t="n">
        <x:f>SUM(Z280:AC280)</x:f>
        <x:v>1.1001303707324612</x:v>
      </x:c>
      <x:c r="AE280" s="115" t="n">
        <x:f>MAX(AE279,AD280)</x:f>
        <x:v>1.1050781187031036</x:v>
      </x:c>
      <x:c r="AF280" s="114" t="n">
        <x:f>AD280/AE280-1</x:f>
        <x:v>-0.004477283448928393</x:v>
      </x:c>
      <x:c r="AG280" s="114" t="n">
        <x:f>AD280/AD279-1</x:f>
        <x:v>0.005022219053298693</x:v>
      </x:c>
      <x:c r="AH280" s="111" t="n">
        <x:f>IF(OR(T280="年末+季度",T280="季度+动态",T280="季度",T280="动态"),A280,AH279)</x:f>
        <x:v>44104</x:v>
      </x:c>
      <x:c r="AI280" s="117" t="n">
        <x:f>YEAR(A280)</x:f>
        <x:v>2020</x:v>
      </x:c>
      <x:c r="AJ280" s="117" t="n">
        <x:f>MONTH(A280)</x:f>
        <x:v>12</x:v>
      </x:c>
      <x:c r="AK280" s="50" t="n">
        <x:f>IF(MONTH(A280)&lt;&gt;MONTH(A281),1,0)</x:f>
        <x:v>0</x:v>
      </x:c>
      <x:c r="AL280" s="115" t="n">
        <x:f>IF(AK279,AD279,AL279)</x:f>
        <x:v>1.0859972550091064</x:v>
      </x:c>
      <x:c r="AM280" s="116" t="str">
        <x:f>IF(AK280,AD280/AL280-1,"")</x:f>
      </x:c>
      <x:c r="AN280" s="115" t="n">
        <x:f>IF(AI280&lt;&gt;AI279,AD280,MAX(AN279,AD280))</x:f>
        <x:v>1.1050781187031036</x:v>
      </x:c>
      <x:c r="AO280" s="116" t="n">
        <x:f>AD280/AN280-1</x:f>
        <x:v>-0.004477283448928393</x:v>
      </x:c>
      <x:c r="AP280" s="112" t="n">
        <x:f>IFERROR(SUM(Z280:AC280)/AD280,0)</x:f>
        <x:v>1</x:v>
      </x:c>
      <x:c r="AQ280" s="50" t="b">
        <x:f>AND(B280&gt;0,C280&gt;0,D280&gt;0,E280&gt;0)</x:f>
        <x:v>1</x:v>
      </x:c>
    </x:row>
    <x:row r="281">
      <x:c r="A281" s="111" t="n">
        <x:f>'净值底稿'!A239</x:f>
        <x:v>44187</x:v>
      </x:c>
      <x:c r="B281" s="113" t="n">
        <x:f>'净值底稿'!F239</x:f>
        <x:v>1.4985900891761075</x:v>
      </x:c>
      <x:c r="C281" s="113" t="n">
        <x:f>'净值底稿'!O239</x:f>
        <x:v>1.2848924438655038</x:v>
      </x:c>
      <x:c r="D281" s="113" t="n">
        <x:f>'净值底稿'!P239</x:f>
        <x:v>1.4348</x:v>
      </x:c>
      <x:c r="E281" s="113" t="n">
        <x:f>'净值底稿'!Q239</x:f>
        <x:v>1.4202</x:v>
      </x:c>
      <x:c r="F281" s="114" t="n">
        <x:f>IFERROR(B281/B280-1,0)</x:f>
        <x:v>-0.023301762907745882</x:v>
      </x:c>
      <x:c r="G281" s="114" t="n">
        <x:f>IFERROR(C281/C280-1,0)</x:f>
        <x:v>-0.01858787119355676</x:v>
      </x:c>
      <x:c r="H281" s="114" t="n">
        <x:f>IFERROR(D281/D280-1,0)</x:f>
        <x:v>0.001325982273710613</x:v>
      </x:c>
      <x:c r="I281" s="114" t="n">
        <x:f>IFERROR(E281/E280-1,0)</x:f>
        <x:v>-0.014092329052412311</x:v>
      </x:c>
      <x:c r="J281" s="115" t="n">
        <x:f>Z280*(1+F281)</x:f>
        <x:v>0.11081919987504146</x:v>
      </x:c>
      <x:c r="K281" s="115" t="n">
        <x:f>AA280*(1+G281)</x:f>
        <x:v>0.10680495307017665</x:v>
      </x:c>
      <x:c r="L281" s="115" t="n">
        <x:f>AB280*(1+H281)</x:f>
        <x:v>0.8175927536138233</x:v>
      </x:c>
      <x:c r="M281" s="115" t="n">
        <x:f>AC280*(1+I281)</x:f>
        <x:v>0.060465100616217245</x:v>
      </x:c>
      <x:c r="N281" s="115" t="n">
        <x:f>SUM(J281:M281)</x:f>
        <x:v>1.0956820071752589</x:v>
      </x:c>
      <x:c r="O281" s="116" t="n">
        <x:f>IFERROR((J281+K281)/N281,0)</x:f>
        <x:v>0.19861981078457944</x:v>
      </x:c>
      <x:c r="P281" s="50" t="b">
        <x:f>AND(MONTH(A281)=12,OR(A282="",YEAR(A281)&lt;&gt;YEAR(A282)))</x:f>
        <x:v>0</x:v>
      </x:c>
      <x:c r="Q281" s="50" t="b">
        <x:f>AND(MOD(MONTH(A281),3)=0,OR(A282="",MONTH(A281)&lt;&gt;MONTH(A282)))</x:f>
        <x:v>0</x:v>
      </x:c>
      <x:c r="R281" s="50" t="b">
        <x:f>OR(O281&gt;$E$7,O281&lt;$E$6)</x:f>
        <x:v>0</x:v>
      </x:c>
      <x:c r="S281" s="50" t="b">
        <x:f>AND(OR(P281,Q281,R281),A281-AH280&gt;$E$8)</x:f>
        <x:v>0</x:v>
      </x:c>
      <x:c r="T281" s="50" t="str">
        <x:f>IF(NOT(OR(P281,Q281,R281)),"不调",IF(NOT(S281),"间隔规则跳过",IF(P281,"年末+季度",IF(AND(Q281,R281),"季度+动态",IF(Q281,"季度","动态")))))</x:f>
        <x:v>不调</x:v>
      </x:c>
      <x:c r="U281" s="115" t="n">
        <x:f>IF(OR(T281="年末+季度",T281="季度+动态"),N281*$E$5/2,IF(T281="季度",(J281+K281)/2,IF(T281="动态",N281*$E$5*IF(J281+K281=0,0.5,J281/(J281+K281)),J281)))</x:f>
        <x:v>0.11081919987504146</x:v>
      </x:c>
      <x:c r="V281" s="115" t="n">
        <x:f>IF(OR(T281="年末+季度",T281="季度+动态"),N281*$E$5/2,IF(T281="季度",(J281+K281)/2,IF(T281="动态",N281*$E$5*IF(J281+K281=0,0.5,K281/(J281+K281)),K281)))</x:f>
        <x:v>0.10680495307017665</x:v>
      </x:c>
      <x:c r="W281" s="115" t="n">
        <x:f>IF(OR(T281="年末+季度",T281="季度+动态",T281="动态"),N281*(1-$E$5)*IF(L281+M281=0,$B$7/($B$7+$B$8),L281/(L281+M281)),L281)</x:f>
        <x:v>0.8175927536138233</x:v>
      </x:c>
      <x:c r="X281" s="115" t="n">
        <x:f>IF(OR(T281="年末+季度",T281="季度+动态",T281="动态"),N281*(1-$E$5)*IF(L281+M281=0,$B$8/($B$7+$B$8),M281/(L281+M281)),M281)</x:f>
        <x:v>0.060465100616217245</x:v>
      </x:c>
      <x:c r="Y281" s="115" t="n">
        <x:f>POWER(1-$H$5,(A281-A280)/$H$8)</x:f>
        <x:v>0.9999862671029998</x:v>
      </x:c>
      <x:c r="Z281" s="115" t="n">
        <x:f>U281*Y281</x:f>
        <x:v>0.11081767800638392</x:v>
      </x:c>
      <x:c r="AA281" s="115" t="n">
        <x:f>V281*Y281</x:f>
        <x:v>0.10680348632875702</x:v>
      </x:c>
      <x:c r="AB281" s="115" t="n">
        <x:f>W281*Y281</x:f>
        <x:v>0.8175815256967498</x:v>
      </x:c>
      <x:c r="AC281" s="115" t="n">
        <x:f>X281*Y281</x:f>
        <x:v>0.060464270255218375</x:v>
      </x:c>
      <x:c r="AD281" s="115" t="n">
        <x:f>SUM(Z281:AC281)</x:f>
        <x:v>1.095666960287109</x:v>
      </x:c>
      <x:c r="AE281" s="115" t="n">
        <x:f>MAX(AE280,AD281)</x:f>
        <x:v>1.1050781187031036</x:v>
      </x:c>
      <x:c r="AF281" s="114" t="n">
        <x:f>AD281/AE281-1</x:f>
        <x:v>-0.00851628338007393</x:v>
      </x:c>
      <x:c r="AG281" s="114" t="n">
        <x:f>AD281/AD280-1</x:f>
        <x:v>-0.0040571650088894184</x:v>
      </x:c>
      <x:c r="AH281" s="111" t="n">
        <x:f>IF(OR(T281="年末+季度",T281="季度+动态",T281="季度",T281="动态"),A281,AH280)</x:f>
        <x:v>44104</x:v>
      </x:c>
      <x:c r="AI281" s="117" t="n">
        <x:f>YEAR(A281)</x:f>
        <x:v>2020</x:v>
      </x:c>
      <x:c r="AJ281" s="117" t="n">
        <x:f>MONTH(A281)</x:f>
        <x:v>12</x:v>
      </x:c>
      <x:c r="AK281" s="50" t="n">
        <x:f>IF(MONTH(A281)&lt;&gt;MONTH(A282),1,0)</x:f>
        <x:v>0</x:v>
      </x:c>
      <x:c r="AL281" s="115" t="n">
        <x:f>IF(AK280,AD280,AL280)</x:f>
        <x:v>1.0859972550091064</x:v>
      </x:c>
      <x:c r="AM281" s="116" t="str">
        <x:f>IF(AK281,AD281/AL281-1,"")</x:f>
      </x:c>
      <x:c r="AN281" s="115" t="n">
        <x:f>IF(AI281&lt;&gt;AI280,AD281,MAX(AN280,AD281))</x:f>
        <x:v>1.1050781187031036</x:v>
      </x:c>
      <x:c r="AO281" s="116" t="n">
        <x:f>AD281/AN281-1</x:f>
        <x:v>-0.00851628338007393</x:v>
      </x:c>
      <x:c r="AP281" s="112" t="n">
        <x:f>IFERROR(SUM(Z281:AC281)/AD281,0)</x:f>
        <x:v>1</x:v>
      </x:c>
      <x:c r="AQ281" s="50" t="b">
        <x:f>AND(B281&gt;0,C281&gt;0,D281&gt;0,E281&gt;0)</x:f>
        <x:v>1</x:v>
      </x:c>
    </x:row>
    <x:row r="282">
      <x:c r="A282" s="111" t="n">
        <x:f>'净值底稿'!A240</x:f>
        <x:v>44188</x:v>
      </x:c>
      <x:c r="B282" s="113" t="n">
        <x:f>'净值底稿'!F240</x:f>
        <x:v>1.5230280077236649</x:v>
      </x:c>
      <x:c r="C282" s="113" t="n">
        <x:f>'净值底稿'!O240</x:f>
        <x:v>1.2952774027090261</x:v>
      </x:c>
      <x:c r="D282" s="113" t="n">
        <x:f>'净值底稿'!P240</x:f>
        <x:v>1.4356</x:v>
      </x:c>
      <x:c r="E282" s="113" t="n">
        <x:f>'净值底稿'!Q240</x:f>
        <x:v>1.4188</x:v>
      </x:c>
      <x:c r="F282" s="114" t="n">
        <x:f>IFERROR(B282/B281-1,0)</x:f>
        <x:v>0.01630727356604411</x:v>
      </x:c>
      <x:c r="G282" s="114" t="n">
        <x:f>IFERROR(C282/C281-1,0)</x:f>
        <x:v>0.008082356537392199</x:v>
      </x:c>
      <x:c r="H282" s="114" t="n">
        <x:f>IFERROR(D282/D281-1,0)</x:f>
        <x:v>0.0005575689991634825</x:v>
      </x:c>
      <x:c r="I282" s="114" t="n">
        <x:f>IFERROR(E282/E281-1,0)</x:f>
        <x:v>-0.0009857766511758292</x:v>
      </x:c>
      <x:c r="J282" s="115" t="n">
        <x:f>Z281*(1+F282)</x:f>
        <x:v>0.11262481219758781</x:v>
      </x:c>
      <x:c r="K282" s="115" t="n">
        <x:f>AA281*(1+G282)</x:f>
        <x:v>0.10766671018470253</x:v>
      </x:c>
      <x:c r="L282" s="115" t="n">
        <x:f>AB281*(1+H282)</x:f>
        <x:v>0.8180373838097671</x:v>
      </x:c>
      <x:c r="M282" s="115" t="n">
        <x:f>AC281*(1+I282)</x:f>
        <x:v>0.060404665989370394</x:v>
      </x:c>
      <x:c r="N282" s="115" t="n">
        <x:f>SUM(J282:M282)</x:f>
        <x:v>1.0987335721814278</x:v>
      </x:c>
      <x:c r="O282" s="116" t="n">
        <x:f>IFERROR((J282+K282)/N282,0)</x:f>
        <x:v>0.2004958508229826</x:v>
      </x:c>
      <x:c r="P282" s="50" t="b">
        <x:f>AND(MONTH(A282)=12,OR(A283="",YEAR(A282)&lt;&gt;YEAR(A283)))</x:f>
        <x:v>0</x:v>
      </x:c>
      <x:c r="Q282" s="50" t="b">
        <x:f>AND(MOD(MONTH(A282),3)=0,OR(A283="",MONTH(A282)&lt;&gt;MONTH(A283)))</x:f>
        <x:v>0</x:v>
      </x:c>
      <x:c r="R282" s="50" t="b">
        <x:f>OR(O282&gt;$E$7,O282&lt;$E$6)</x:f>
        <x:v>0</x:v>
      </x:c>
      <x:c r="S282" s="50" t="b">
        <x:f>AND(OR(P282,Q282,R282),A282-AH281&gt;$E$8)</x:f>
        <x:v>0</x:v>
      </x:c>
      <x:c r="T282" s="50" t="str">
        <x:f>IF(NOT(OR(P282,Q282,R282)),"不调",IF(NOT(S282),"间隔规则跳过",IF(P282,"年末+季度",IF(AND(Q282,R282),"季度+动态",IF(Q282,"季度","动态")))))</x:f>
        <x:v>不调</x:v>
      </x:c>
      <x:c r="U282" s="115" t="n">
        <x:f>IF(OR(T282="年末+季度",T282="季度+动态"),N282*$E$5/2,IF(T282="季度",(J282+K282)/2,IF(T282="动态",N282*$E$5*IF(J282+K282=0,0.5,J282/(J282+K282)),J282)))</x:f>
        <x:v>0.11262481219758781</x:v>
      </x:c>
      <x:c r="V282" s="115" t="n">
        <x:f>IF(OR(T282="年末+季度",T282="季度+动态"),N282*$E$5/2,IF(T282="季度",(J282+K282)/2,IF(T282="动态",N282*$E$5*IF(J282+K282=0,0.5,K282/(J282+K282)),K282)))</x:f>
        <x:v>0.10766671018470253</x:v>
      </x:c>
      <x:c r="W282" s="115" t="n">
        <x:f>IF(OR(T282="年末+季度",T282="季度+动态",T282="动态"),N282*(1-$E$5)*IF(L282+M282=0,$B$7/($B$7+$B$8),L282/(L282+M282)),L282)</x:f>
        <x:v>0.8180373838097671</x:v>
      </x:c>
      <x:c r="X282" s="115" t="n">
        <x:f>IF(OR(T282="年末+季度",T282="季度+动态",T282="动态"),N282*(1-$E$5)*IF(L282+M282=0,$B$8/($B$7+$B$8),M282/(L282+M282)),M282)</x:f>
        <x:v>0.060404665989370394</x:v>
      </x:c>
      <x:c r="Y282" s="115" t="n">
        <x:f>POWER(1-$H$5,(A282-A281)/$H$8)</x:f>
        <x:v>0.9999862671029998</x:v>
      </x:c>
      <x:c r="Z282" s="115" t="n">
        <x:f>U282*Y282</x:f>
        <x:v>0.11262326553264224</x:v>
      </x:c>
      <x:c r="AA282" s="115" t="n">
        <x:f>V282*Y282</x:f>
        <x:v>0.10766523160886121</x:v>
      </x:c>
      <x:c r="AB282" s="115" t="n">
        <x:f>W282*Y282</x:f>
        <x:v>0.8180261497866329</x:v>
      </x:c>
      <x:c r="AC282" s="115" t="n">
        <x:f>X282*Y282</x:f>
        <x:v>0.06040383645831403</x:v>
      </x:c>
      <x:c r="AD282" s="115" t="n">
        <x:f>SUM(Z282:AC282)</x:f>
        <x:v>1.0987184833864503</x:v>
      </x:c>
      <x:c r="AE282" s="115" t="n">
        <x:f>MAX(AE281,AD282)</x:f>
        <x:v>1.1050781187031036</x:v>
      </x:c>
      <x:c r="AF282" s="114" t="n">
        <x:f>AD282/AE282-1</x:f>
        <x:v>-0.005754919230612221</x:v>
      </x:c>
      <x:c r="AG282" s="114" t="n">
        <x:f>AD282/AD281-1</x:f>
        <x:v>0.002785082702997377</x:v>
      </x:c>
      <x:c r="AH282" s="111" t="n">
        <x:f>IF(OR(T282="年末+季度",T282="季度+动态",T282="季度",T282="动态"),A282,AH281)</x:f>
        <x:v>44104</x:v>
      </x:c>
      <x:c r="AI282" s="117" t="n">
        <x:f>YEAR(A282)</x:f>
        <x:v>2020</x:v>
      </x:c>
      <x:c r="AJ282" s="117" t="n">
        <x:f>MONTH(A282)</x:f>
        <x:v>12</x:v>
      </x:c>
      <x:c r="AK282" s="50" t="n">
        <x:f>IF(MONTH(A282)&lt;&gt;MONTH(A283),1,0)</x:f>
        <x:v>0</x:v>
      </x:c>
      <x:c r="AL282" s="115" t="n">
        <x:f>IF(AK281,AD281,AL281)</x:f>
        <x:v>1.0859972550091064</x:v>
      </x:c>
      <x:c r="AM282" s="116" t="str">
        <x:f>IF(AK282,AD282/AL282-1,"")</x:f>
      </x:c>
      <x:c r="AN282" s="115" t="n">
        <x:f>IF(AI282&lt;&gt;AI281,AD282,MAX(AN281,AD282))</x:f>
        <x:v>1.1050781187031036</x:v>
      </x:c>
      <x:c r="AO282" s="116" t="n">
        <x:f>AD282/AN282-1</x:f>
        <x:v>-0.005754919230612221</x:v>
      </x:c>
      <x:c r="AP282" s="112" t="n">
        <x:f>IFERROR(SUM(Z282:AC282)/AD282,0)</x:f>
        <x:v>1</x:v>
      </x:c>
      <x:c r="AQ282" s="50" t="b">
        <x:f>AND(B282&gt;0,C282&gt;0,D282&gt;0,E282&gt;0)</x:f>
        <x:v>1</x:v>
      </x:c>
    </x:row>
    <x:row r="283">
      <x:c r="A283" s="111" t="n">
        <x:f>'净值底稿'!A241</x:f>
        <x:v>44189</x:v>
      </x:c>
      <x:c r="B283" s="113" t="n">
        <x:f>'净值底稿'!F241</x:f>
        <x:v>1.51362042826121</x:v>
      </x:c>
      <x:c r="C283" s="113" t="n">
        <x:f>'净值底稿'!O241</x:f>
        <x:v>1.279255495815614</x:v>
      </x:c>
      <x:c r="D283" s="113" t="n">
        <x:f>'净值底稿'!P241</x:f>
        <x:v>1.4356</x:v>
      </x:c>
      <x:c r="E283" s="113" t="n">
        <x:f>'净值底稿'!Q241</x:f>
        <x:v>1.42</x:v>
      </x:c>
      <x:c r="F283" s="114" t="n">
        <x:f>IFERROR(B283/B282-1,0)</x:f>
        <x:v>-0.006176891964393749</x:v>
      </x:c>
      <x:c r="G283" s="114" t="n">
        <x:f>IFERROR(C283/C282-1,0)</x:f>
        <x:v>-0.012369479201831957</x:v>
      </x:c>
      <x:c r="H283" s="114" t="n">
        <x:f>IFERROR(D283/D282-1,0)</x:f>
        <x:v>0</x:v>
      </x:c>
      <x:c r="I283" s="114" t="n">
        <x:f>IFERROR(E283/E282-1,0)</x:f>
        <x:v>0.0008457851705665487</x:v>
      </x:c>
      <x:c r="J283" s="115" t="n">
        <x:f>Z282*(1+F283)</x:f>
        <x:v>0.11192760378876987</x:v>
      </x:c>
      <x:c r="K283" s="115" t="n">
        <x:f>AA282*(1+G283)</x:f>
        <x:v>0.10633346876571498</x:v>
      </x:c>
      <x:c r="L283" s="115" t="n">
        <x:f>AB282*(1+H283)</x:f>
        <x:v>0.8180261497866329</x:v>
      </x:c>
      <x:c r="M283" s="115" t="n">
        <x:f>AC282*(1+I283)</x:f>
        <x:v>0.0604549251274358</x:v>
      </x:c>
      <x:c r="N283" s="115" t="n">
        <x:f>SUM(J283:M283)</x:f>
        <x:v>1.0967421474685535</x:v>
      </x:c>
      <x:c r="O283" s="116" t="n">
        <x:f>IFERROR((J283+K283)/N283,0)</x:f>
        <x:v>0.1990085573516659</x:v>
      </x:c>
      <x:c r="P283" s="50" t="b">
        <x:f>AND(MONTH(A283)=12,OR(A284="",YEAR(A283)&lt;&gt;YEAR(A284)))</x:f>
        <x:v>0</x:v>
      </x:c>
      <x:c r="Q283" s="50" t="b">
        <x:f>AND(MOD(MONTH(A283),3)=0,OR(A284="",MONTH(A283)&lt;&gt;MONTH(A284)))</x:f>
        <x:v>0</x:v>
      </x:c>
      <x:c r="R283" s="50" t="b">
        <x:f>OR(O283&gt;$E$7,O283&lt;$E$6)</x:f>
        <x:v>0</x:v>
      </x:c>
      <x:c r="S283" s="50" t="b">
        <x:f>AND(OR(P283,Q283,R283),A283-AH282&gt;$E$8)</x:f>
        <x:v>0</x:v>
      </x:c>
      <x:c r="T283" s="50" t="str">
        <x:f>IF(NOT(OR(P283,Q283,R283)),"不调",IF(NOT(S283),"间隔规则跳过",IF(P283,"年末+季度",IF(AND(Q283,R283),"季度+动态",IF(Q283,"季度","动态")))))</x:f>
        <x:v>不调</x:v>
      </x:c>
      <x:c r="U283" s="115" t="n">
        <x:f>IF(OR(T283="年末+季度",T283="季度+动态"),N283*$E$5/2,IF(T283="季度",(J283+K283)/2,IF(T283="动态",N283*$E$5*IF(J283+K283=0,0.5,J283/(J283+K283)),J283)))</x:f>
        <x:v>0.11192760378876987</x:v>
      </x:c>
      <x:c r="V283" s="115" t="n">
        <x:f>IF(OR(T283="年末+季度",T283="季度+动态"),N283*$E$5/2,IF(T283="季度",(J283+K283)/2,IF(T283="动态",N283*$E$5*IF(J283+K283=0,0.5,K283/(J283+K283)),K283)))</x:f>
        <x:v>0.10633346876571498</x:v>
      </x:c>
      <x:c r="W283" s="115" t="n">
        <x:f>IF(OR(T283="年末+季度",T283="季度+动态",T283="动态"),N283*(1-$E$5)*IF(L283+M283=0,$B$7/($B$7+$B$8),L283/(L283+M283)),L283)</x:f>
        <x:v>0.8180261497866329</x:v>
      </x:c>
      <x:c r="X283" s="115" t="n">
        <x:f>IF(OR(T283="年末+季度",T283="季度+动态",T283="动态"),N283*(1-$E$5)*IF(L283+M283=0,$B$8/($B$7+$B$8),M283/(L283+M283)),M283)</x:f>
        <x:v>0.0604549251274358</x:v>
      </x:c>
      <x:c r="Y283" s="115" t="n">
        <x:f>POWER(1-$H$5,(A283-A282)/$H$8)</x:f>
        <x:v>0.9999862671029998</x:v>
      </x:c>
      <x:c r="Z283" s="115" t="n">
        <x:f>U283*Y283</x:f>
        <x:v>0.11192606669851556</x:v>
      </x:c>
      <x:c r="AA283" s="115" t="n">
        <x:f>V283*Y283</x:f>
        <x:v>0.10633200849914073</x:v>
      </x:c>
      <x:c r="AB283" s="115" t="n">
        <x:f>W283*Y283</x:f>
        <x:v>0.8180149159177744</x:v>
      </x:c>
      <x:c r="AC283" s="115" t="n">
        <x:f>X283*Y283</x:f>
        <x:v>0.06045409490617586</x:v>
      </x:c>
      <x:c r="AD283" s="115" t="n">
        <x:f>SUM(Z283:AC283)</x:f>
        <x:v>1.0967270860216065</x:v>
      </x:c>
      <x:c r="AE283" s="115" t="n">
        <x:f>MAX(AE282,AD283)</x:f>
        <x:v>1.1050781187031036</x:v>
      </x:c>
      <x:c r="AF283" s="114" t="n">
        <x:f>AD283/AE283-1</x:f>
        <x:v>-0.007556961394998618</x:v>
      </x:c>
      <x:c r="AG283" s="114" t="n">
        <x:f>AD283/AD282-1</x:f>
        <x:v>-0.001812472798952025</x:v>
      </x:c>
      <x:c r="AH283" s="111" t="n">
        <x:f>IF(OR(T283="年末+季度",T283="季度+动态",T283="季度",T283="动态"),A283,AH282)</x:f>
        <x:v>44104</x:v>
      </x:c>
      <x:c r="AI283" s="117" t="n">
        <x:f>YEAR(A283)</x:f>
        <x:v>2020</x:v>
      </x:c>
      <x:c r="AJ283" s="117" t="n">
        <x:f>MONTH(A283)</x:f>
        <x:v>12</x:v>
      </x:c>
      <x:c r="AK283" s="50" t="n">
        <x:f>IF(MONTH(A283)&lt;&gt;MONTH(A284),1,0)</x:f>
        <x:v>0</x:v>
      </x:c>
      <x:c r="AL283" s="115" t="n">
        <x:f>IF(AK282,AD282,AL282)</x:f>
        <x:v>1.0859972550091064</x:v>
      </x:c>
      <x:c r="AM283" s="116" t="str">
        <x:f>IF(AK283,AD283/AL283-1,"")</x:f>
      </x:c>
      <x:c r="AN283" s="115" t="n">
        <x:f>IF(AI283&lt;&gt;AI282,AD283,MAX(AN282,AD283))</x:f>
        <x:v>1.1050781187031036</x:v>
      </x:c>
      <x:c r="AO283" s="116" t="n">
        <x:f>AD283/AN283-1</x:f>
        <x:v>-0.007556961394998618</x:v>
      </x:c>
      <x:c r="AP283" s="112" t="n">
        <x:f>IFERROR(SUM(Z283:AC283)/AD283,0)</x:f>
        <x:v>1</x:v>
      </x:c>
      <x:c r="AQ283" s="50" t="b">
        <x:f>AND(B283&gt;0,C283&gt;0,D283&gt;0,E283&gt;0)</x:f>
        <x:v>1</x:v>
      </x:c>
    </x:row>
    <x:row r="284">
      <x:c r="A284" s="111" t="n">
        <x:f>'净值底稿'!A242</x:f>
        <x:v>44190</x:v>
      </x:c>
      <x:c r="B284" s="113" t="n">
        <x:f>'净值底稿'!F242</x:f>
        <x:v>1.53713296578801</x:v>
      </x:c>
      <x:c r="C284" s="113" t="n">
        <x:f>'净值底稿'!O242</x:f>
        <x:v>1.29150484769093</x:v>
      </x:c>
      <x:c r="D284" s="113" t="n">
        <x:f>'净值底稿'!P242</x:f>
        <x:v>1.4364</x:v>
      </x:c>
      <x:c r="E284" s="113" t="n">
        <x:f>'净值底稿'!Q242</x:f>
        <x:v>1.4264</x:v>
      </x:c>
      <x:c r="F284" s="114" t="n">
        <x:f>IFERROR(B284/B283-1,0)</x:f>
        <x:v>0.015533972115988393</x:v>
      </x:c>
      <x:c r="G284" s="114" t="n">
        <x:f>IFERROR(C284/C283-1,0)</x:f>
        <x:v>0.009575375611348358</x:v>
      </x:c>
      <x:c r="H284" s="114" t="n">
        <x:f>IFERROR(D284/D283-1,0)</x:f>
        <x:v>0.0005572582892170441</x:v>
      </x:c>
      <x:c r="I284" s="114" t="n">
        <x:f>IFERROR(E284/E283-1,0)</x:f>
        <x:v>0.004507042253521165</x:v>
      </x:c>
      <x:c r="J284" s="115" t="n">
        <x:f>Z283*(1+F284)</x:f>
        <x:v>0.11366472309766255</x:v>
      </x:c>
      <x:c r="K284" s="115" t="n">
        <x:f>AA283*(1+G284)</x:f>
        <x:v>0.1073501774200291</x:v>
      </x:c>
      <x:c r="L284" s="115" t="n">
        <x:f>AB283*(1+H284)</x:f>
        <x:v>0.8184707615103728</x:v>
      </x:c>
      <x:c r="M284" s="115" t="n">
        <x:f>AC283*(1+I284)</x:f>
        <x:v>0.06072656406631638</x:v>
      </x:c>
      <x:c r="N284" s="115" t="n">
        <x:f>SUM(J284:M284)</x:f>
        <x:v>1.1002122260943807</x:v>
      </x:c>
      <x:c r="O284" s="116" t="n">
        <x:f>IFERROR((J284+K284)/N284,0)</x:f>
        <x:v>0.20088387974224536</x:v>
      </x:c>
      <x:c r="P284" s="50" t="b">
        <x:f>AND(MONTH(A284)=12,OR(A285="",YEAR(A284)&lt;&gt;YEAR(A285)))</x:f>
        <x:v>0</x:v>
      </x:c>
      <x:c r="Q284" s="50" t="b">
        <x:f>AND(MOD(MONTH(A284),3)=0,OR(A285="",MONTH(A284)&lt;&gt;MONTH(A285)))</x:f>
        <x:v>0</x:v>
      </x:c>
      <x:c r="R284" s="50" t="b">
        <x:f>OR(O284&gt;$E$7,O284&lt;$E$6)</x:f>
        <x:v>0</x:v>
      </x:c>
      <x:c r="S284" s="50" t="b">
        <x:f>AND(OR(P284,Q284,R284),A284-AH283&gt;$E$8)</x:f>
        <x:v>0</x:v>
      </x:c>
      <x:c r="T284" s="50" t="str">
        <x:f>IF(NOT(OR(P284,Q284,R284)),"不调",IF(NOT(S284),"间隔规则跳过",IF(P284,"年末+季度",IF(AND(Q284,R284),"季度+动态",IF(Q284,"季度","动态")))))</x:f>
        <x:v>不调</x:v>
      </x:c>
      <x:c r="U284" s="115" t="n">
        <x:f>IF(OR(T284="年末+季度",T284="季度+动态"),N284*$E$5/2,IF(T284="季度",(J284+K284)/2,IF(T284="动态",N284*$E$5*IF(J284+K284=0,0.5,J284/(J284+K284)),J284)))</x:f>
        <x:v>0.11366472309766255</x:v>
      </x:c>
      <x:c r="V284" s="115" t="n">
        <x:f>IF(OR(T284="年末+季度",T284="季度+动态"),N284*$E$5/2,IF(T284="季度",(J284+K284)/2,IF(T284="动态",N284*$E$5*IF(J284+K284=0,0.5,K284/(J284+K284)),K284)))</x:f>
        <x:v>0.1073501774200291</x:v>
      </x:c>
      <x:c r="W284" s="115" t="n">
        <x:f>IF(OR(T284="年末+季度",T284="季度+动态",T284="动态"),N284*(1-$E$5)*IF(L284+M284=0,$B$7/($B$7+$B$8),L284/(L284+M284)),L284)</x:f>
        <x:v>0.8184707615103728</x:v>
      </x:c>
      <x:c r="X284" s="115" t="n">
        <x:f>IF(OR(T284="年末+季度",T284="季度+动态",T284="动态"),N284*(1-$E$5)*IF(L284+M284=0,$B$8/($B$7+$B$8),M284/(L284+M284)),M284)</x:f>
        <x:v>0.06072656406631638</x:v>
      </x:c>
      <x:c r="Y284" s="115" t="n">
        <x:f>POWER(1-$H$5,(A284-A283)/$H$8)</x:f>
        <x:v>0.9999862671029998</x:v>
      </x:c>
      <x:c r="Z284" s="115" t="n">
        <x:f>U284*Y284</x:f>
        <x:v>0.1136631621517277</x:v>
      </x:c>
      <x:c r="AA284" s="115" t="n">
        <x:f>V284*Y284</x:f>
        <x:v>0.10734870319109964</x:v>
      </x:c>
      <x:c r="AB284" s="115" t="n">
        <x:f>W284*Y284</x:f>
        <x:v>0.8184595215357072</x:v>
      </x:c>
      <x:c r="AC284" s="115" t="n">
        <x:f>X284*Y284</x:f>
        <x:v>0.06072573011466688</x:v>
      </x:c>
      <x:c r="AD284" s="115" t="n">
        <x:f>SUM(Z284:AC284)</x:f>
        <x:v>1.1001971169932014</x:v>
      </x:c>
      <x:c r="AE284" s="115" t="n">
        <x:f>MAX(AE283,AD284)</x:f>
        <x:v>1.1050781187031036</x:v>
      </x:c>
      <x:c r="AF284" s="114" t="n">
        <x:f>AD284/AE284-1</x:f>
        <x:v>-0.004416883863043397</x:v>
      </x:c>
      <x:c r="AG284" s="114" t="n">
        <x:f>AD284/AD283-1</x:f>
        <x:v>0.003163987664590806</x:v>
      </x:c>
      <x:c r="AH284" s="111" t="n">
        <x:f>IF(OR(T284="年末+季度",T284="季度+动态",T284="季度",T284="动态"),A284,AH283)</x:f>
        <x:v>44104</x:v>
      </x:c>
      <x:c r="AI284" s="117" t="n">
        <x:f>YEAR(A284)</x:f>
        <x:v>2020</x:v>
      </x:c>
      <x:c r="AJ284" s="117" t="n">
        <x:f>MONTH(A284)</x:f>
        <x:v>12</x:v>
      </x:c>
      <x:c r="AK284" s="50" t="n">
        <x:f>IF(MONTH(A284)&lt;&gt;MONTH(A285),1,0)</x:f>
        <x:v>0</x:v>
      </x:c>
      <x:c r="AL284" s="115" t="n">
        <x:f>IF(AK283,AD283,AL283)</x:f>
        <x:v>1.0859972550091064</x:v>
      </x:c>
      <x:c r="AM284" s="116" t="str">
        <x:f>IF(AK284,AD284/AL284-1,"")</x:f>
      </x:c>
      <x:c r="AN284" s="115" t="n">
        <x:f>IF(AI284&lt;&gt;AI283,AD284,MAX(AN283,AD284))</x:f>
        <x:v>1.1050781187031036</x:v>
      </x:c>
      <x:c r="AO284" s="116" t="n">
        <x:f>AD284/AN284-1</x:f>
        <x:v>-0.004416883863043397</x:v>
      </x:c>
      <x:c r="AP284" s="112" t="n">
        <x:f>IFERROR(SUM(Z284:AC284)/AD284,0)</x:f>
        <x:v>1</x:v>
      </x:c>
      <x:c r="AQ284" s="50" t="b">
        <x:f>AND(B284&gt;0,C284&gt;0,D284&gt;0,E284&gt;0)</x:f>
        <x:v>1</x:v>
      </x:c>
    </x:row>
    <x:row r="285">
      <x:c r="A285" s="111" t="n">
        <x:f>'净值底稿'!A243</x:f>
        <x:v>44193</x:v>
      </x:c>
      <x:c r="B285" s="113" t="n">
        <x:f>'净值底稿'!F243</x:f>
        <x:v>1.5290368411131574</x:v>
      </x:c>
      <x:c r="C285" s="113" t="n">
        <x:f>'净值底稿'!O243</x:f>
        <x:v>1.28582927973512</x:v>
      </x:c>
      <x:c r="D285" s="113" t="n">
        <x:f>'净值底稿'!P243</x:f>
        <x:v>1.4377</x:v>
      </x:c>
      <x:c r="E285" s="113" t="n">
        <x:f>'净值底稿'!Q243</x:f>
        <x:v>1.4252</x:v>
      </x:c>
      <x:c r="F285" s="114" t="n">
        <x:f>IFERROR(B285/B284-1,0)</x:f>
        <x:v>-0.00526702949910518</x:v>
      </x:c>
      <x:c r="G285" s="114" t="n">
        <x:f>IFERROR(C285/C284-1,0)</x:f>
        <x:v>-0.004394538639136636</x:v>
      </x:c>
      <x:c r="H285" s="114" t="n">
        <x:f>IFERROR(D285/D284-1,0)</x:f>
        <x:v>0.0009050403787247419</x:v>
      </x:c>
      <x:c r="I285" s="114" t="n">
        <x:f>IFERROR(E285/E284-1,0)</x:f>
        <x:v>-0.0008412787436903324</x:v>
      </x:c>
      <x:c r="J285" s="115" t="n">
        <x:f>Z284*(1+F285)</x:f>
        <x:v>0.11306449492371297</x:v>
      </x:c>
      <x:c r="K285" s="115" t="n">
        <x:f>AA284*(1+G285)</x:f>
        <x:v>0.10687695516706514</x:v>
      </x:c>
      <x:c r="L285" s="115" t="n">
        <x:f>AB284*(1+H285)</x:f>
        <x:v>0.8192002604510488</x:v>
      </x:c>
      <x:c r="M285" s="115" t="n">
        <x:f>AC284*(1+I285)</x:f>
        <x:v>0.06067464284872633</x:v>
      </x:c>
      <x:c r="N285" s="115" t="n">
        <x:f>SUM(J285:M285)</x:f>
        <x:v>1.0998163533905532</x:v>
      </x:c>
      <x:c r="O285" s="116" t="n">
        <x:f>IFERROR((J285+K285)/N285,0)</x:f>
        <x:v>0.1999801597900729</x:v>
      </x:c>
      <x:c r="P285" s="50" t="b">
        <x:f>AND(MONTH(A285)=12,OR(A286="",YEAR(A285)&lt;&gt;YEAR(A286)))</x:f>
        <x:v>0</x:v>
      </x:c>
      <x:c r="Q285" s="50" t="b">
        <x:f>AND(MOD(MONTH(A285),3)=0,OR(A286="",MONTH(A285)&lt;&gt;MONTH(A286)))</x:f>
        <x:v>0</x:v>
      </x:c>
      <x:c r="R285" s="50" t="b">
        <x:f>OR(O285&gt;$E$7,O285&lt;$E$6)</x:f>
        <x:v>0</x:v>
      </x:c>
      <x:c r="S285" s="50" t="b">
        <x:f>AND(OR(P285,Q285,R285),A285-AH284&gt;$E$8)</x:f>
        <x:v>0</x:v>
      </x:c>
      <x:c r="T285" s="50" t="str">
        <x:f>IF(NOT(OR(P285,Q285,R285)),"不调",IF(NOT(S285),"间隔规则跳过",IF(P285,"年末+季度",IF(AND(Q285,R285),"季度+动态",IF(Q285,"季度","动态")))))</x:f>
        <x:v>不调</x:v>
      </x:c>
      <x:c r="U285" s="115" t="n">
        <x:f>IF(OR(T285="年末+季度",T285="季度+动态"),N285*$E$5/2,IF(T285="季度",(J285+K285)/2,IF(T285="动态",N285*$E$5*IF(J285+K285=0,0.5,J285/(J285+K285)),J285)))</x:f>
        <x:v>0.11306449492371297</x:v>
      </x:c>
      <x:c r="V285" s="115" t="n">
        <x:f>IF(OR(T285="年末+季度",T285="季度+动态"),N285*$E$5/2,IF(T285="季度",(J285+K285)/2,IF(T285="动态",N285*$E$5*IF(J285+K285=0,0.5,K285/(J285+K285)),K285)))</x:f>
        <x:v>0.10687695516706514</x:v>
      </x:c>
      <x:c r="W285" s="115" t="n">
        <x:f>IF(OR(T285="年末+季度",T285="季度+动态",T285="动态"),N285*(1-$E$5)*IF(L285+M285=0,$B$7/($B$7+$B$8),L285/(L285+M285)),L285)</x:f>
        <x:v>0.8192002604510488</x:v>
      </x:c>
      <x:c r="X285" s="115" t="n">
        <x:f>IF(OR(T285="年末+季度",T285="季度+动态",T285="动态"),N285*(1-$E$5)*IF(L285+M285=0,$B$8/($B$7+$B$8),M285/(L285+M285)),M285)</x:f>
        <x:v>0.06067464284872633</x:v>
      </x:c>
      <x:c r="Y285" s="115" t="n">
        <x:f>POWER(1-$H$5,(A285-A284)/$H$8)</x:f>
        <x:v>0.9999588018747739</x:v>
      </x:c>
      <x:c r="Z285" s="115" t="n">
        <x:f>U285*Y285</x:f>
        <x:v>0.11305983687849248</x:v>
      </x:c>
      <x:c r="AA285" s="115" t="n">
        <x:f>V285*Y285</x:f>
        <x:v>0.10687255203688238</x:v>
      </x:c>
      <x:c r="AB285" s="115" t="n">
        <x:f>W285*Y285</x:f>
        <x:v>0.8191665109361335</x:v>
      </x:c>
      <x:c r="AC285" s="115" t="n">
        <x:f>X285*Y285</x:f>
        <x:v>0.0606721431671922</x:v>
      </x:c>
      <x:c r="AD285" s="115" t="n">
        <x:f>SUM(Z285:AC285)</x:f>
        <x:v>1.0997710430187004</x:v>
      </x:c>
      <x:c r="AE285" s="115" t="n">
        <x:f>MAX(AE284,AD285)</x:f>
        <x:v>1.1050781187031036</x:v>
      </x:c>
      <x:c r="AF285" s="114" t="n">
        <x:f>AD285/AE285-1</x:f>
        <x:v>-0.004802443912862442</x:v>
      </x:c>
      <x:c r="AG285" s="114" t="n">
        <x:f>AD285/AD284-1</x:f>
        <x:v>-0.0003872705789899067</x:v>
      </x:c>
      <x:c r="AH285" s="111" t="n">
        <x:f>IF(OR(T285="年末+季度",T285="季度+动态",T285="季度",T285="动态"),A285,AH284)</x:f>
        <x:v>44104</x:v>
      </x:c>
      <x:c r="AI285" s="117" t="n">
        <x:f>YEAR(A285)</x:f>
        <x:v>2020</x:v>
      </x:c>
      <x:c r="AJ285" s="117" t="n">
        <x:f>MONTH(A285)</x:f>
        <x:v>12</x:v>
      </x:c>
      <x:c r="AK285" s="50" t="n">
        <x:f>IF(MONTH(A285)&lt;&gt;MONTH(A286),1,0)</x:f>
        <x:v>0</x:v>
      </x:c>
      <x:c r="AL285" s="115" t="n">
        <x:f>IF(AK284,AD284,AL284)</x:f>
        <x:v>1.0859972550091064</x:v>
      </x:c>
      <x:c r="AM285" s="116" t="str">
        <x:f>IF(AK285,AD285/AL285-1,"")</x:f>
      </x:c>
      <x:c r="AN285" s="115" t="n">
        <x:f>IF(AI285&lt;&gt;AI284,AD285,MAX(AN284,AD285))</x:f>
        <x:v>1.1050781187031036</x:v>
      </x:c>
      <x:c r="AO285" s="116" t="n">
        <x:f>AD285/AN285-1</x:f>
        <x:v>-0.004802443912862442</x:v>
      </x:c>
      <x:c r="AP285" s="112" t="n">
        <x:f>IFERROR(SUM(Z285:AC285)/AD285,0)</x:f>
        <x:v>1</x:v>
      </x:c>
      <x:c r="AQ285" s="50" t="b">
        <x:f>AND(B285&gt;0,C285&gt;0,D285&gt;0,E285&gt;0)</x:f>
        <x:v>1</x:v>
      </x:c>
    </x:row>
    <x:row r="286">
      <x:c r="A286" s="111" t="n">
        <x:f>'净值底稿'!A244</x:f>
        <x:v>44194</x:v>
      </x:c>
      <x:c r="B286" s="113" t="n">
        <x:f>'净值底稿'!F244</x:f>
        <x:v>1.5138803612891225</x:v>
      </x:c>
      <x:c r="C286" s="113" t="n">
        <x:f>'净值底稿'!O244</x:f>
        <x:v>1.2770187266728474</x:v>
      </x:c>
      <x:c r="D286" s="113" t="n">
        <x:f>'净值底稿'!P244</x:f>
        <x:v>1.4384</x:v>
      </x:c>
      <x:c r="E286" s="113" t="n">
        <x:f>'净值底稿'!Q244</x:f>
        <x:v>1.4211</x:v>
      </x:c>
      <x:c r="F286" s="114" t="n">
        <x:f>IFERROR(B286/B285-1,0)</x:f>
        <x:v>-0.009912435996637492</x:v>
      </x:c>
      <x:c r="G286" s="114" t="n">
        <x:f>IFERROR(C286/C285-1,0)</x:f>
        <x:v>-0.006852039536763055</x:v>
      </x:c>
      <x:c r="H286" s="114" t="n">
        <x:f>IFERROR(D286/D285-1,0)</x:f>
        <x:v>0.0004868887806912525</x:v>
      </x:c>
      <x:c r="I286" s="114" t="n">
        <x:f>IFERROR(E286/E285-1,0)</x:f>
        <x:v>-0.0028767892225652902</x:v>
      </x:c>
      <x:c r="J286" s="115" t="n">
        <x:f>Z285*(1+F286)</x:f>
        <x:v>0.11193913848164415</x:v>
      </x:c>
      <x:c r="K286" s="115" t="n">
        <x:f>AA285*(1+G286)</x:f>
        <x:v>0.1061402570849309</x:v>
      </x:c>
      <x:c r="L286" s="115" t="n">
        <x:f>AB285*(1+H286)</x:f>
        <x:v>0.8195653539198262</x:v>
      </x:c>
      <x:c r="M286" s="115" t="n">
        <x:f>AC285*(1+I286)</x:f>
        <x:v>0.06049760219961889</x:v>
      </x:c>
      <x:c r="N286" s="115" t="n">
        <x:f>SUM(J286:M286)</x:f>
        <x:v>1.09814235168602</x:v>
      </x:c>
      <x:c r="O286" s="116" t="n">
        <x:f>IFERROR((J286+K286)/N286,0)</x:f>
        <x:v>0.19858936797378718</x:v>
      </x:c>
      <x:c r="P286" s="50" t="b">
        <x:f>AND(MONTH(A286)=12,OR(A287="",YEAR(A286)&lt;&gt;YEAR(A287)))</x:f>
        <x:v>0</x:v>
      </x:c>
      <x:c r="Q286" s="50" t="b">
        <x:f>AND(MOD(MONTH(A286),3)=0,OR(A287="",MONTH(A286)&lt;&gt;MONTH(A287)))</x:f>
        <x:v>0</x:v>
      </x:c>
      <x:c r="R286" s="50" t="b">
        <x:f>OR(O286&gt;$E$7,O286&lt;$E$6)</x:f>
        <x:v>0</x:v>
      </x:c>
      <x:c r="S286" s="50" t="b">
        <x:f>AND(OR(P286,Q286,R286),A286-AH285&gt;$E$8)</x:f>
        <x:v>0</x:v>
      </x:c>
      <x:c r="T286" s="50" t="str">
        <x:f>IF(NOT(OR(P286,Q286,R286)),"不调",IF(NOT(S286),"间隔规则跳过",IF(P286,"年末+季度",IF(AND(Q286,R286),"季度+动态",IF(Q286,"季度","动态")))))</x:f>
        <x:v>不调</x:v>
      </x:c>
      <x:c r="U286" s="115" t="n">
        <x:f>IF(OR(T286="年末+季度",T286="季度+动态"),N286*$E$5/2,IF(T286="季度",(J286+K286)/2,IF(T286="动态",N286*$E$5*IF(J286+K286=0,0.5,J286/(J286+K286)),J286)))</x:f>
        <x:v>0.11193913848164415</x:v>
      </x:c>
      <x:c r="V286" s="115" t="n">
        <x:f>IF(OR(T286="年末+季度",T286="季度+动态"),N286*$E$5/2,IF(T286="季度",(J286+K286)/2,IF(T286="动态",N286*$E$5*IF(J286+K286=0,0.5,K286/(J286+K286)),K286)))</x:f>
        <x:v>0.1061402570849309</x:v>
      </x:c>
      <x:c r="W286" s="115" t="n">
        <x:f>IF(OR(T286="年末+季度",T286="季度+动态",T286="动态"),N286*(1-$E$5)*IF(L286+M286=0,$B$7/($B$7+$B$8),L286/(L286+M286)),L286)</x:f>
        <x:v>0.8195653539198262</x:v>
      </x:c>
      <x:c r="X286" s="115" t="n">
        <x:f>IF(OR(T286="年末+季度",T286="季度+动态",T286="动态"),N286*(1-$E$5)*IF(L286+M286=0,$B$8/($B$7+$B$8),M286/(L286+M286)),M286)</x:f>
        <x:v>0.06049760219961889</x:v>
      </x:c>
      <x:c r="Y286" s="115" t="n">
        <x:f>POWER(1-$H$5,(A286-A285)/$H$8)</x:f>
        <x:v>0.9999862671029998</x:v>
      </x:c>
      <x:c r="Z286" s="115" t="n">
        <x:f>U286*Y286</x:f>
        <x:v>0.11193760123298509</x:v>
      </x:c>
      <x:c r="AA286" s="115" t="n">
        <x:f>V286*Y286</x:f>
        <x:v>0.10613879947171277</x:v>
      </x:c>
      <x:c r="AB286" s="115" t="n">
        <x:f>W286*Y286</x:f>
        <x:v>0.8195540989132358</x:v>
      </x:c>
      <x:c r="AC286" s="115" t="n">
        <x:f>X286*Y286</x:f>
        <x:v>0.06049677139227912</x:v>
      </x:c>
      <x:c r="AD286" s="115" t="n">
        <x:f>SUM(Z286:AC286)</x:f>
        <x:v>1.0981272710102128</x:v>
      </x:c>
      <x:c r="AE286" s="115" t="n">
        <x:f>MAX(AE285,AD286)</x:f>
        <x:v>1.1050781187031036</x:v>
      </x:c>
      <x:c r="AF286" s="114" t="n">
        <x:f>AD286/AE286-1</x:f>
        <x:v>-0.006289915233366639</x:v>
      </x:c>
      <x:c r="AG286" s="114" t="n">
        <x:f>AD286/AD285-1</x:f>
        <x:v>-0.0014946492898882946</x:v>
      </x:c>
      <x:c r="AH286" s="111" t="n">
        <x:f>IF(OR(T286="年末+季度",T286="季度+动态",T286="季度",T286="动态"),A286,AH285)</x:f>
        <x:v>44104</x:v>
      </x:c>
      <x:c r="AI286" s="117" t="n">
        <x:f>YEAR(A286)</x:f>
        <x:v>2020</x:v>
      </x:c>
      <x:c r="AJ286" s="117" t="n">
        <x:f>MONTH(A286)</x:f>
        <x:v>12</x:v>
      </x:c>
      <x:c r="AK286" s="50" t="n">
        <x:f>IF(MONTH(A286)&lt;&gt;MONTH(A287),1,0)</x:f>
        <x:v>0</x:v>
      </x:c>
      <x:c r="AL286" s="115" t="n">
        <x:f>IF(AK285,AD285,AL285)</x:f>
        <x:v>1.0859972550091064</x:v>
      </x:c>
      <x:c r="AM286" s="116" t="str">
        <x:f>IF(AK286,AD286/AL286-1,"")</x:f>
      </x:c>
      <x:c r="AN286" s="115" t="n">
        <x:f>IF(AI286&lt;&gt;AI285,AD286,MAX(AN285,AD286))</x:f>
        <x:v>1.1050781187031036</x:v>
      </x:c>
      <x:c r="AO286" s="116" t="n">
        <x:f>AD286/AN286-1</x:f>
        <x:v>-0.006289915233366639</x:v>
      </x:c>
      <x:c r="AP286" s="112" t="n">
        <x:f>IFERROR(SUM(Z286:AC286)/AD286,0)</x:f>
        <x:v>1</x:v>
      </x:c>
      <x:c r="AQ286" s="50" t="b">
        <x:f>AND(B286&gt;0,C286&gt;0,D286&gt;0,E286&gt;0)</x:f>
        <x:v>1</x:v>
      </x:c>
    </x:row>
    <x:row r="287">
      <x:c r="A287" s="111" t="n">
        <x:f>'净值底稿'!A245</x:f>
        <x:v>44195</x:v>
      </x:c>
      <x:c r="B287" s="113" t="n">
        <x:f>'净值底稿'!F245</x:f>
        <x:v>1.535039949569775</x:v>
      </x:c>
      <x:c r="C287" s="113" t="n">
        <x:f>'净值底稿'!O245</x:f>
        <x:v>1.2909082219608974</x:v>
      </x:c>
      <x:c r="D287" s="113" t="n">
        <x:f>'净值底稿'!P245</x:f>
        <x:v>1.4398</x:v>
      </x:c>
      <x:c r="E287" s="113" t="n">
        <x:f>'净值底稿'!Q245</x:f>
        <x:v>1.4201</x:v>
      </x:c>
      <x:c r="F287" s="114" t="n">
        <x:f>IFERROR(B287/B286-1,0)</x:f>
        <x:v>0.013977054476507211</x:v>
      </x:c>
      <x:c r="G287" s="114" t="n">
        <x:f>IFERROR(C287/C286-1,0)</x:f>
        <x:v>0.010876500867170291</x:v>
      </x:c>
      <x:c r="H287" s="114" t="n">
        <x:f>IFERROR(D287/D286-1,0)</x:f>
        <x:v>0.0009733036707453291</x:v>
      </x:c>
      <x:c r="I287" s="114" t="n">
        <x:f>IFERROR(E287/E286-1,0)</x:f>
        <x:v>-0.0007036802476955151</x:v>
      </x:c>
      <x:c r="J287" s="115" t="n">
        <x:f>Z286*(1+F287)</x:f>
        <x:v>0.11350215918338806</x:v>
      </x:c>
      <x:c r="K287" s="115" t="n">
        <x:f>AA286*(1+G287)</x:f>
        <x:v>0.10729321821620727</x:v>
      </x:c>
      <x:c r="L287" s="115" t="n">
        <x:f>AB286*(1+H287)</x:f>
        <x:v>0.8203517739260825</x:v>
      </x:c>
      <x:c r="M287" s="115" t="n">
        <x:f>AC286*(1+I287)</x:f>
        <x:v>0.06045420100920102</x:v>
      </x:c>
      <x:c r="N287" s="115" t="n">
        <x:f>SUM(J287:M287)</x:f>
        <x:v>1.1016013523348789</x:v>
      </x:c>
      <x:c r="O287" s="116" t="n">
        <x:f>IFERROR((J287+K287)/N287,0)</x:f>
        <x:v>0.20043128753574288</x:v>
      </x:c>
      <x:c r="P287" s="50" t="b">
        <x:f>AND(MONTH(A287)=12,OR(A288="",YEAR(A287)&lt;&gt;YEAR(A288)))</x:f>
        <x:v>0</x:v>
      </x:c>
      <x:c r="Q287" s="50" t="b">
        <x:f>AND(MOD(MONTH(A287),3)=0,OR(A288="",MONTH(A287)&lt;&gt;MONTH(A288)))</x:f>
        <x:v>0</x:v>
      </x:c>
      <x:c r="R287" s="50" t="b">
        <x:f>OR(O287&gt;$E$7,O287&lt;$E$6)</x:f>
        <x:v>0</x:v>
      </x:c>
      <x:c r="S287" s="50" t="b">
        <x:f>AND(OR(P287,Q287,R287),A287-AH286&gt;$E$8)</x:f>
        <x:v>0</x:v>
      </x:c>
      <x:c r="T287" s="50" t="str">
        <x:f>IF(NOT(OR(P287,Q287,R287)),"不调",IF(NOT(S287),"间隔规则跳过",IF(P287,"年末+季度",IF(AND(Q287,R287),"季度+动态",IF(Q287,"季度","动态")))))</x:f>
        <x:v>不调</x:v>
      </x:c>
      <x:c r="U287" s="115" t="n">
        <x:f>IF(OR(T287="年末+季度",T287="季度+动态"),N287*$E$5/2,IF(T287="季度",(J287+K287)/2,IF(T287="动态",N287*$E$5*IF(J287+K287=0,0.5,J287/(J287+K287)),J287)))</x:f>
        <x:v>0.11350215918338806</x:v>
      </x:c>
      <x:c r="V287" s="115" t="n">
        <x:f>IF(OR(T287="年末+季度",T287="季度+动态"),N287*$E$5/2,IF(T287="季度",(J287+K287)/2,IF(T287="动态",N287*$E$5*IF(J287+K287=0,0.5,K287/(J287+K287)),K287)))</x:f>
        <x:v>0.10729321821620727</x:v>
      </x:c>
      <x:c r="W287" s="115" t="n">
        <x:f>IF(OR(T287="年末+季度",T287="季度+动态",T287="动态"),N287*(1-$E$5)*IF(L287+M287=0,$B$7/($B$7+$B$8),L287/(L287+M287)),L287)</x:f>
        <x:v>0.8203517739260825</x:v>
      </x:c>
      <x:c r="X287" s="115" t="n">
        <x:f>IF(OR(T287="年末+季度",T287="季度+动态",T287="动态"),N287*(1-$E$5)*IF(L287+M287=0,$B$8/($B$7+$B$8),M287/(L287+M287)),M287)</x:f>
        <x:v>0.06045420100920102</x:v>
      </x:c>
      <x:c r="Y287" s="115" t="n">
        <x:f>POWER(1-$H$5,(A287-A286)/$H$8)</x:f>
        <x:v>0.9999862671029998</x:v>
      </x:c>
      <x:c r="Z287" s="115" t="n">
        <x:f>U287*Y287</x:f>
        <x:v>0.11350060046992669</x:v>
      </x:c>
      <x:c r="AA287" s="115" t="n">
        <x:f>V287*Y287</x:f>
        <x:v>0.10729174476949269</x:v>
      </x:c>
      <x:c r="AB287" s="115" t="n">
        <x:f>W287*Y287</x:f>
        <x:v>0.8203405081196672</x:v>
      </x:c>
      <x:c r="AC287" s="115" t="n">
        <x:f>X287*Y287</x:f>
        <x:v>0.06045337079788533</x:v>
      </x:c>
      <x:c r="AD287" s="115" t="n">
        <x:f>SUM(Z287:AC287)</x:f>
        <x:v>1.101586224156972</x:v>
      </x:c>
      <x:c r="AE287" s="115" t="n">
        <x:f>MAX(AE286,AD287)</x:f>
        <x:v>1.1050781187031036</x:v>
      </x:c>
      <x:c r="AF287" s="114" t="n">
        <x:f>AD287/AE287-1</x:f>
        <x:v>-0.0031598621735715593</x:v>
      </x:c>
      <x:c r="AG287" s="114" t="n">
        <x:f>AD287/AD286-1</x:f>
        <x:v>0.0031498654464496845</x:v>
      </x:c>
      <x:c r="AH287" s="111" t="n">
        <x:f>IF(OR(T287="年末+季度",T287="季度+动态",T287="季度",T287="动态"),A287,AH286)</x:f>
        <x:v>44104</x:v>
      </x:c>
      <x:c r="AI287" s="117" t="n">
        <x:f>YEAR(A287)</x:f>
        <x:v>2020</x:v>
      </x:c>
      <x:c r="AJ287" s="117" t="n">
        <x:f>MONTH(A287)</x:f>
        <x:v>12</x:v>
      </x:c>
      <x:c r="AK287" s="50" t="n">
        <x:f>IF(MONTH(A287)&lt;&gt;MONTH(A288),1,0)</x:f>
        <x:v>0</x:v>
      </x:c>
      <x:c r="AL287" s="115" t="n">
        <x:f>IF(AK286,AD286,AL286)</x:f>
        <x:v>1.0859972550091064</x:v>
      </x:c>
      <x:c r="AM287" s="116" t="str">
        <x:f>IF(AK287,AD287/AL287-1,"")</x:f>
      </x:c>
      <x:c r="AN287" s="115" t="n">
        <x:f>IF(AI287&lt;&gt;AI286,AD287,MAX(AN286,AD287))</x:f>
        <x:v>1.1050781187031036</x:v>
      </x:c>
      <x:c r="AO287" s="116" t="n">
        <x:f>AD287/AN287-1</x:f>
        <x:v>-0.0031598621735715593</x:v>
      </x:c>
      <x:c r="AP287" s="112" t="n">
        <x:f>IFERROR(SUM(Z287:AC287)/AD287,0)</x:f>
        <x:v>1</x:v>
      </x:c>
      <x:c r="AQ287" s="50" t="b">
        <x:f>AND(B287&gt;0,C287&gt;0,D287&gt;0,E287&gt;0)</x:f>
        <x:v>1</x:v>
      </x:c>
    </x:row>
    <x:row r="288">
      <x:c r="A288" s="111" t="n">
        <x:f>'净值底稿'!A246</x:f>
        <x:v>44196</x:v>
      </x:c>
      <x:c r="B288" s="113" t="n">
        <x:f>'净值底稿'!F246</x:f>
        <x:v>1.5649560357717376</x:v>
      </x:c>
      <x:c r="C288" s="113" t="n">
        <x:f>'净值底稿'!O246</x:f>
        <x:v>1.3136865569613714</x:v>
      </x:c>
      <x:c r="D288" s="113" t="n">
        <x:f>'净值底稿'!P246</x:f>
        <x:v>1.4396</x:v>
      </x:c>
      <x:c r="E288" s="113" t="n">
        <x:f>'净值底稿'!Q246</x:f>
        <x:v>1.4199</x:v>
      </x:c>
      <x:c r="F288" s="114" t="n">
        <x:f>IFERROR(B288/B287-1,0)</x:f>
        <x:v>0.01948879976077955</x:v>
      </x:c>
      <x:c r="G288" s="114" t="n">
        <x:f>IFERROR(C288/C287-1,0)</x:f>
        <x:v>0.017645200962368657</x:v>
      </x:c>
      <x:c r="H288" s="114" t="n">
        <x:f>IFERROR(D288/D287-1,0)</x:f>
        <x:v>-0.00013890818169193242</x:v>
      </x:c>
      <x:c r="I288" s="114" t="n">
        <x:f>IFERROR(E288/E287-1,0)</x:f>
        <x:v>-0.0001408351524539997</x:v>
      </x:c>
      <x:c r="J288" s="115" t="n">
        <x:f>Z287*(1+F288)</x:f>
        <x:v>0.11571259094521333</x:v>
      </x:c>
      <x:c r="K288" s="115" t="n">
        <x:f>AA287*(1+G288)</x:f>
        <x:v>0.10918492916755355</x:v>
      </x:c>
      <x:c r="L288" s="115" t="n">
        <x:f>AB287*(1+H288)</x:f>
        <x:v>0.820226556111316</x:v>
      </x:c>
      <x:c r="M288" s="115" t="n">
        <x:f>AC287*(1+I288)</x:f>
        <x:v>0.060444856838192645</x:v>
      </x:c>
      <x:c r="N288" s="115" t="n">
        <x:f>SUM(J288:M288)</x:f>
        <x:v>1.1055689330622755</x:v>
      </x:c>
      <x:c r="O288" s="116" t="n">
        <x:f>IFERROR((J288+K288)/N288,0)</x:f>
        <x:v>0.20342243110054778</x:v>
      </x:c>
      <x:c r="P288" s="50" t="b">
        <x:f>AND(MONTH(A288)=12,OR(A289="",YEAR(A288)&lt;&gt;YEAR(A289)))</x:f>
        <x:v>1</x:v>
      </x:c>
      <x:c r="Q288" s="50" t="b">
        <x:f>AND(MOD(MONTH(A288),3)=0,OR(A289="",MONTH(A288)&lt;&gt;MONTH(A289)))</x:f>
        <x:v>1</x:v>
      </x:c>
      <x:c r="R288" s="50" t="b">
        <x:f>OR(O288&gt;$E$7,O288&lt;$E$6)</x:f>
        <x:v>0</x:v>
      </x:c>
      <x:c r="S288" s="50" t="b">
        <x:f>AND(OR(P288,Q288,R288),A288-AH287&gt;$E$8)</x:f>
        <x:v>1</x:v>
      </x:c>
      <x:c r="T288" s="50" t="str">
        <x:f>IF(NOT(OR(P288,Q288,R288)),"不调",IF(NOT(S288),"间隔规则跳过",IF(P288,"年末+季度",IF(AND(Q288,R288),"季度+动态",IF(Q288,"季度","动态")))))</x:f>
        <x:v>年末+季度</x:v>
      </x:c>
      <x:c r="U288" s="115" t="n">
        <x:f>IF(OR(T288="年末+季度",T288="季度+动态"),N288*$E$5/2,IF(T288="季度",(J288+K288)/2,IF(T288="动态",N288*$E$5*IF(J288+K288=0,0.5,J288/(J288+K288)),J288)))</x:f>
        <x:v>0.11055689330622756</x:v>
      </x:c>
      <x:c r="V288" s="115" t="n">
        <x:f>IF(OR(T288="年末+季度",T288="季度+动态"),N288*$E$5/2,IF(T288="季度",(J288+K288)/2,IF(T288="动态",N288*$E$5*IF(J288+K288=0,0.5,K288/(J288+K288)),K288)))</x:f>
        <x:v>0.11055689330622756</x:v>
      </x:c>
      <x:c r="W288" s="115" t="n">
        <x:f>IF(OR(T288="年末+季度",T288="季度+动态",T288="动态"),N288*(1-$E$5)*IF(L288+M288=0,$B$7/($B$7+$B$8),L288/(L288+M288)),L288)</x:f>
        <x:v>0.8237505931727775</x:v>
      </x:c>
      <x:c r="X288" s="115" t="n">
        <x:f>IF(OR(T288="年末+季度",T288="季度+动态",T288="动态"),N288*(1-$E$5)*IF(L288+M288=0,$B$8/($B$7+$B$8),M288/(L288+M288)),M288)</x:f>
        <x:v>0.06070455327704292</x:v>
      </x:c>
      <x:c r="Y288" s="115" t="n">
        <x:f>POWER(1-$H$5,(A288-A287)/$H$8)</x:f>
        <x:v>0.9999862671029998</x:v>
      </x:c>
      <x:c r="Z288" s="115" t="n">
        <x:f>U288*Y288</x:f>
        <x:v>0.11055537503979912</x:v>
      </x:c>
      <x:c r="AA288" s="115" t="n">
        <x:f>V288*Y288</x:f>
        <x:v>0.11055537503979912</x:v>
      </x:c>
      <x:c r="AB288" s="115" t="n">
        <x:f>W288*Y288</x:f>
        <x:v>0.8237392806907277</x:v>
      </x:c>
      <x:c r="AC288" s="115" t="n">
        <x:f>X288*Y288</x:f>
        <x:v>0.06070371962766532</x:v>
      </x:c>
      <x:c r="AD288" s="115" t="n">
        <x:f>SUM(Z288:AC288)</x:f>
        <x:v>1.1055537503979913</x:v>
      </x:c>
      <x:c r="AE288" s="115" t="n">
        <x:f>MAX(AE287,AD288)</x:f>
        <x:v>1.1055537503979913</x:v>
      </x:c>
      <x:c r="AF288" s="114" t="n">
        <x:f>AD288/AE288-1</x:f>
        <x:v>0</x:v>
      </x:c>
      <x:c r="AG288" s="114" t="n">
        <x:f>AD288/AD287-1</x:f>
        <x:v>0.0036016483812291167</x:v>
      </x:c>
      <x:c r="AH288" s="111" t="n">
        <x:f>IF(OR(T288="年末+季度",T288="季度+动态",T288="季度",T288="动态"),A288,AH287)</x:f>
        <x:v>44196</x:v>
      </x:c>
      <x:c r="AI288" s="117" t="n">
        <x:f>YEAR(A288)</x:f>
        <x:v>2020</x:v>
      </x:c>
      <x:c r="AJ288" s="117" t="n">
        <x:f>MONTH(A288)</x:f>
        <x:v>12</x:v>
      </x:c>
      <x:c r="AK288" s="50" t="n">
        <x:f>IF(MONTH(A288)&lt;&gt;MONTH(A289),1,0)</x:f>
        <x:v>1</x:v>
      </x:c>
      <x:c r="AL288" s="115" t="n">
        <x:f>IF(AK287,AD287,AL287)</x:f>
        <x:v>1.0859972550091064</x:v>
      </x:c>
      <x:c r="AM288" s="116" t="n">
        <x:f>IF(AK288,AD288/AL288-1,"")</x:f>
        <x:v>0.018007868158673057</x:v>
      </x:c>
      <x:c r="AN288" s="115" t="n">
        <x:f>IF(AI288&lt;&gt;AI287,AD288,MAX(AN287,AD288))</x:f>
        <x:v>1.1055537503979913</x:v>
      </x:c>
      <x:c r="AO288" s="116" t="n">
        <x:f>AD288/AN288-1</x:f>
        <x:v>0</x:v>
      </x:c>
      <x:c r="AP288" s="112" t="n">
        <x:f>IFERROR(SUM(Z288:AC288)/AD288,0)</x:f>
        <x:v>1</x:v>
      </x:c>
      <x:c r="AQ288" s="50" t="b">
        <x:f>AND(B288&gt;0,C288&gt;0,D288&gt;0,E288&gt;0)</x:f>
        <x:v>1</x:v>
      </x:c>
    </x:row>
    <x:row r="289">
      <x:c r="A289" s="111" t="n">
        <x:f>'净值底稿'!A247</x:f>
        <x:v>44200</x:v>
      </x:c>
      <x:c r="B289" s="113" t="n">
        <x:f>'净值底稿'!F247</x:f>
        <x:v>1.605514885819935</x:v>
      </x:c>
      <x:c r="C289" s="113" t="n">
        <x:f>'净值底稿'!O247</x:f>
        <x:v>1.3351751145624688</x:v>
      </x:c>
      <x:c r="D289" s="113" t="n">
        <x:f>'净值底稿'!P247</x:f>
        <x:v>1.4394</x:v>
      </x:c>
      <x:c r="E289" s="113" t="n">
        <x:f>'净值底稿'!Q247</x:f>
        <x:v>1.4476</x:v>
      </x:c>
      <x:c r="F289" s="114" t="n">
        <x:f>IFERROR(B289/B288-1,0)</x:f>
        <x:v>0.02591692617626573</x:v>
      </x:c>
      <x:c r="G289" s="114" t="n">
        <x:f>IFERROR(C289/C288-1,0)</x:f>
        <x:v>0.016357446521186647</x:v>
      </x:c>
      <x:c r="H289" s="114" t="n">
        <x:f>IFERROR(D289/D288-1,0)</x:f>
        <x:v>-0.0001389274798555551</x:v>
      </x:c>
      <x:c r="I289" s="114" t="n">
        <x:f>IFERROR(E289/E288-1,0)</x:f>
        <x:v>0.0195084160856398</x:v>
      </x:c>
      <x:c r="J289" s="115" t="n">
        <x:f>Z288*(1+F289)</x:f>
        <x:v>0.11342063053309497</x:v>
      </x:c>
      <x:c r="K289" s="115" t="n">
        <x:f>AA288*(1+G289)</x:f>
        <x:v>0.11236377867464237</x:v>
      </x:c>
      <x:c r="L289" s="115" t="n">
        <x:f>AB288*(1+H289)</x:f>
        <x:v>0.8236248406684032</x:v>
      </x:c>
      <x:c r="M289" s="115" t="n">
        <x:f>AC288*(1+I289)</x:f>
        <x:v>0.06188795304810783</x:v>
      </x:c>
      <x:c r="N289" s="115" t="n">
        <x:f>SUM(J289:M289)</x:f>
        <x:v>1.1112972029242483</x:v>
      </x:c>
      <x:c r="O289" s="116" t="n">
        <x:f>IFERROR((J289+K289)/N289,0)</x:f>
        <x:v>0.20317194051565338</x:v>
      </x:c>
      <x:c r="P289" s="50" t="b">
        <x:f>AND(MONTH(A289)=12,OR(A290="",YEAR(A289)&lt;&gt;YEAR(A290)))</x:f>
        <x:v>0</x:v>
      </x:c>
      <x:c r="Q289" s="50" t="b">
        <x:f>AND(MOD(MONTH(A289),3)=0,OR(A290="",MONTH(A289)&lt;&gt;MONTH(A290)))</x:f>
        <x:v>0</x:v>
      </x:c>
      <x:c r="R289" s="50" t="b">
        <x:f>OR(O289&gt;$E$7,O289&lt;$E$6)</x:f>
        <x:v>0</x:v>
      </x:c>
      <x:c r="S289" s="50" t="b">
        <x:f>AND(OR(P289,Q289,R289),A289-AH288&gt;$E$8)</x:f>
        <x:v>0</x:v>
      </x:c>
      <x:c r="T289" s="50" t="str">
        <x:f>IF(NOT(OR(P289,Q289,R289)),"不调",IF(NOT(S289),"间隔规则跳过",IF(P289,"年末+季度",IF(AND(Q289,R289),"季度+动态",IF(Q289,"季度","动态")))))</x:f>
        <x:v>不调</x:v>
      </x:c>
      <x:c r="U289" s="115" t="n">
        <x:f>IF(OR(T289="年末+季度",T289="季度+动态"),N289*$E$5/2,IF(T289="季度",(J289+K289)/2,IF(T289="动态",N289*$E$5*IF(J289+K289=0,0.5,J289/(J289+K289)),J289)))</x:f>
        <x:v>0.11342063053309497</x:v>
      </x:c>
      <x:c r="V289" s="115" t="n">
        <x:f>IF(OR(T289="年末+季度",T289="季度+动态"),N289*$E$5/2,IF(T289="季度",(J289+K289)/2,IF(T289="动态",N289*$E$5*IF(J289+K289=0,0.5,K289/(J289+K289)),K289)))</x:f>
        <x:v>0.11236377867464237</x:v>
      </x:c>
      <x:c r="W289" s="115" t="n">
        <x:f>IF(OR(T289="年末+季度",T289="季度+动态",T289="动态"),N289*(1-$E$5)*IF(L289+M289=0,$B$7/($B$7+$B$8),L289/(L289+M289)),L289)</x:f>
        <x:v>0.8236248406684032</x:v>
      </x:c>
      <x:c r="X289" s="115" t="n">
        <x:f>IF(OR(T289="年末+季度",T289="季度+动态",T289="动态"),N289*(1-$E$5)*IF(L289+M289=0,$B$8/($B$7+$B$8),M289/(L289+M289)),M289)</x:f>
        <x:v>0.06188795304810783</x:v>
      </x:c>
      <x:c r="Y289" s="115" t="n">
        <x:f>POWER(1-$H$5,(A289-A288)/$H$8)</x:f>
        <x:v>0.9999450695435432</x:v>
      </x:c>
      <x:c r="Z289" s="115" t="n">
        <x:f>U289*Y289</x:f>
        <x:v>0.11341440028608817</x:v>
      </x:c>
      <x:c r="AA289" s="115" t="n">
        <x:f>V289*Y289</x:f>
        <x:v>0.11235760648099057</x:v>
      </x:c>
      <x:c r="AB289" s="115" t="n">
        <x:f>W289*Y289</x:f>
        <x:v>0.8235795985799562</x:v>
      </x:c>
      <x:c r="AC289" s="115" t="n">
        <x:f>X289*Y289</x:f>
        <x:v>0.06188455351459773</x:v>
      </x:c>
      <x:c r="AD289" s="115" t="n">
        <x:f>SUM(Z289:AC289)</x:f>
        <x:v>1.1112361588616326</x:v>
      </x:c>
      <x:c r="AE289" s="115" t="n">
        <x:f>MAX(AE288,AD289)</x:f>
        <x:v>1.1112361588616326</x:v>
      </x:c>
      <x:c r="AF289" s="114" t="n">
        <x:f>AD289/AE289-1</x:f>
        <x:v>0</x:v>
      </x:c>
      <x:c r="AG289" s="114" t="n">
        <x:f>AD289/AD288-1</x:f>
        <x:v>0.005139875344455813</x:v>
      </x:c>
      <x:c r="AH289" s="111" t="n">
        <x:f>IF(OR(T289="年末+季度",T289="季度+动态",T289="季度",T289="动态"),A289,AH288)</x:f>
        <x:v>44196</x:v>
      </x:c>
      <x:c r="AI289" s="117" t="n">
        <x:f>YEAR(A289)</x:f>
        <x:v>2021</x:v>
      </x:c>
      <x:c r="AJ289" s="117" t="n">
        <x:f>MONTH(A289)</x:f>
        <x:v>1</x:v>
      </x:c>
      <x:c r="AK289" s="50" t="n">
        <x:f>IF(MONTH(A289)&lt;&gt;MONTH(A290),1,0)</x:f>
        <x:v>0</x:v>
      </x:c>
      <x:c r="AL289" s="115" t="n">
        <x:f>IF(AK288,AD288,AL288)</x:f>
        <x:v>1.1055537503979913</x:v>
      </x:c>
      <x:c r="AM289" s="116" t="str">
        <x:f>IF(AK289,AD289/AL289-1,"")</x:f>
      </x:c>
      <x:c r="AN289" s="115" t="n">
        <x:f>IF(AI289&lt;&gt;AI288,AD289,MAX(AN288,AD289))</x:f>
        <x:v>1.1112361588616326</x:v>
      </x:c>
      <x:c r="AO289" s="116" t="n">
        <x:f>AD289/AN289-1</x:f>
        <x:v>0</x:v>
      </x:c>
      <x:c r="AP289" s="112" t="n">
        <x:f>IFERROR(SUM(Z289:AC289)/AD289,0)</x:f>
        <x:v>1</x:v>
      </x:c>
      <x:c r="AQ289" s="50" t="b">
        <x:f>AND(B289&gt;0,C289&gt;0,D289&gt;0,E289&gt;0)</x:f>
        <x:v>1</x:v>
      </x:c>
    </x:row>
    <x:row r="290">
      <x:c r="A290" s="111" t="n">
        <x:f>'净值底稿'!A248</x:f>
        <x:v>44201</x:v>
      </x:c>
      <x:c r="B290" s="113" t="n">
        <x:f>'净值底稿'!F248</x:f>
        <x:v>1.63690625336807</x:v>
      </x:c>
      <x:c r="C290" s="113" t="n">
        <x:f>'净值底稿'!O248</x:f>
        <x:v>1.3441082938115287</x:v>
      </x:c>
      <x:c r="D290" s="113" t="n">
        <x:f>'净值底稿'!P248</x:f>
        <x:v>1.4403</x:v>
      </x:c>
      <x:c r="E290" s="113" t="n">
        <x:f>'净值底稿'!Q248</x:f>
        <x:v>1.4583</x:v>
      </x:c>
      <x:c r="F290" s="114" t="n">
        <x:f>IFERROR(B290/B289-1,0)</x:f>
        <x:v>0.01955221208186031</x:v>
      </x:c>
      <x:c r="G290" s="114" t="n">
        <x:f>IFERROR(C290/C289-1,0)</x:f>
        <x:v>0.006690642412090941</x:v>
      </x:c>
      <x:c r="H290" s="114" t="n">
        <x:f>IFERROR(D290/D289-1,0)</x:f>
        <x:v>0.0006252605252188292</x:v>
      </x:c>
      <x:c r="I290" s="114" t="n">
        <x:f>IFERROR(E290/E289-1,0)</x:f>
        <x:v>0.007391544625587221</x:v>
      </x:c>
      <x:c r="J290" s="115" t="n">
        <x:f>Z289*(1+F290)</x:f>
        <x:v>0.11563190269361875</x:v>
      </x:c>
      <x:c r="K290" s="115" t="n">
        <x:f>AA289*(1+G290)</x:f>
        <x:v>0.1131093510482333</x:v>
      </x:c>
      <x:c r="L290" s="115" t="n">
        <x:f>AB289*(1+H290)</x:f>
        <x:v>0.8240945503923238</x:v>
      </x:c>
      <x:c r="M290" s="115" t="n">
        <x:f>AC289*(1+I290)</x:f>
        <x:v>0.06234197595353542</x:v>
      </x:c>
      <x:c r="N290" s="115" t="n">
        <x:f>SUM(J290:M290)</x:f>
        <x:v>1.1151777800877114</x:v>
      </x:c>
      <x:c r="O290" s="116" t="n">
        <x:f>IFERROR((J290+K290)/N290,0)</x:f>
        <x:v>0.2051164019102506</x:v>
      </x:c>
      <x:c r="P290" s="50" t="b">
        <x:f>AND(MONTH(A290)=12,OR(A291="",YEAR(A290)&lt;&gt;YEAR(A291)))</x:f>
        <x:v>0</x:v>
      </x:c>
      <x:c r="Q290" s="50" t="b">
        <x:f>AND(MOD(MONTH(A290),3)=0,OR(A291="",MONTH(A290)&lt;&gt;MONTH(A291)))</x:f>
        <x:v>0</x:v>
      </x:c>
      <x:c r="R290" s="50" t="b">
        <x:f>OR(O290&gt;$E$7,O290&lt;$E$6)</x:f>
        <x:v>0</x:v>
      </x:c>
      <x:c r="S290" s="50" t="b">
        <x:f>AND(OR(P290,Q290,R290),A290-AH289&gt;$E$8)</x:f>
        <x:v>0</x:v>
      </x:c>
      <x:c r="T290" s="50" t="str">
        <x:f>IF(NOT(OR(P290,Q290,R290)),"不调",IF(NOT(S290),"间隔规则跳过",IF(P290,"年末+季度",IF(AND(Q290,R290),"季度+动态",IF(Q290,"季度","动态")))))</x:f>
        <x:v>不调</x:v>
      </x:c>
      <x:c r="U290" s="115" t="n">
        <x:f>IF(OR(T290="年末+季度",T290="季度+动态"),N290*$E$5/2,IF(T290="季度",(J290+K290)/2,IF(T290="动态",N290*$E$5*IF(J290+K290=0,0.5,J290/(J290+K290)),J290)))</x:f>
        <x:v>0.11563190269361875</x:v>
      </x:c>
      <x:c r="V290" s="115" t="n">
        <x:f>IF(OR(T290="年末+季度",T290="季度+动态"),N290*$E$5/2,IF(T290="季度",(J290+K290)/2,IF(T290="动态",N290*$E$5*IF(J290+K290=0,0.5,K290/(J290+K290)),K290)))</x:f>
        <x:v>0.1131093510482333</x:v>
      </x:c>
      <x:c r="W290" s="115" t="n">
        <x:f>IF(OR(T290="年末+季度",T290="季度+动态",T290="动态"),N290*(1-$E$5)*IF(L290+M290=0,$B$7/($B$7+$B$8),L290/(L290+M290)),L290)</x:f>
        <x:v>0.8240945503923238</x:v>
      </x:c>
      <x:c r="X290" s="115" t="n">
        <x:f>IF(OR(T290="年末+季度",T290="季度+动态",T290="动态"),N290*(1-$E$5)*IF(L290+M290=0,$B$8/($B$7+$B$8),M290/(L290+M290)),M290)</x:f>
        <x:v>0.06234197595353542</x:v>
      </x:c>
      <x:c r="Y290" s="115" t="n">
        <x:f>POWER(1-$H$5,(A290-A289)/$H$8)</x:f>
        <x:v>0.9999862671029998</x:v>
      </x:c>
      <x:c r="Z290" s="115" t="n">
        <x:f>U290*Y290</x:f>
        <x:v>0.11563031473260912</x:v>
      </x:c>
      <x:c r="AA290" s="115" t="n">
        <x:f>V290*Y290</x:f>
        <x:v>0.1131077977291656</x:v>
      </x:c>
      <x:c r="AB290" s="115" t="n">
        <x:f>W290*Y290</x:f>
        <x:v>0.8240832331867448</x:v>
      </x:c>
      <x:c r="AC290" s="115" t="n">
        <x:f>X290*Y290</x:f>
        <x:v>0.062341119817600855</x:v>
      </x:c>
      <x:c r="AD290" s="115" t="n">
        <x:f>SUM(Z290:AC290)</x:f>
        <x:v>1.1151624654661205</x:v>
      </x:c>
      <x:c r="AE290" s="115" t="n">
        <x:f>MAX(AE289,AD290)</x:f>
        <x:v>1.1151624654661205</x:v>
      </x:c>
      <x:c r="AF290" s="114" t="n">
        <x:f>AD290/AE290-1</x:f>
        <x:v>0</x:v>
      </x:c>
      <x:c r="AG290" s="114" t="n">
        <x:f>AD290/AD289-1</x:f>
        <x:v>0.0035332782983863442</x:v>
      </x:c>
      <x:c r="AH290" s="111" t="n">
        <x:f>IF(OR(T290="年末+季度",T290="季度+动态",T290="季度",T290="动态"),A290,AH289)</x:f>
        <x:v>44196</x:v>
      </x:c>
      <x:c r="AI290" s="117" t="n">
        <x:f>YEAR(A290)</x:f>
        <x:v>2021</x:v>
      </x:c>
      <x:c r="AJ290" s="117" t="n">
        <x:f>MONTH(A290)</x:f>
        <x:v>1</x:v>
      </x:c>
      <x:c r="AK290" s="50" t="n">
        <x:f>IF(MONTH(A290)&lt;&gt;MONTH(A291),1,0)</x:f>
        <x:v>0</x:v>
      </x:c>
      <x:c r="AL290" s="115" t="n">
        <x:f>IF(AK289,AD289,AL289)</x:f>
        <x:v>1.1055537503979913</x:v>
      </x:c>
      <x:c r="AM290" s="116" t="str">
        <x:f>IF(AK290,AD290/AL290-1,"")</x:f>
      </x:c>
      <x:c r="AN290" s="115" t="n">
        <x:f>IF(AI290&lt;&gt;AI289,AD290,MAX(AN289,AD290))</x:f>
        <x:v>1.1151624654661205</x:v>
      </x:c>
      <x:c r="AO290" s="116" t="n">
        <x:f>AD290/AN290-1</x:f>
        <x:v>0</x:v>
      </x:c>
      <x:c r="AP290" s="112" t="n">
        <x:f>IFERROR(SUM(Z290:AC290)/AD290,0)</x:f>
        <x:v>1</x:v>
      </x:c>
      <x:c r="AQ290" s="50" t="b">
        <x:f>AND(B290&gt;0,C290&gt;0,D290&gt;0,E290&gt;0)</x:f>
        <x:v>1</x:v>
      </x:c>
    </x:row>
    <x:row r="291">
      <x:c r="A291" s="111" t="n">
        <x:f>'净值底稿'!A249</x:f>
        <x:v>44202</x:v>
      </x:c>
      <x:c r="B291" s="113" t="n">
        <x:f>'净值底稿'!F249</x:f>
        <x:v>1.6301186160814476</x:v>
      </x:c>
      <x:c r="C291" s="113" t="n">
        <x:f>'净值底稿'!O249</x:f>
        <x:v>1.3398994274573737</x:v>
      </x:c>
      <x:c r="D291" s="113" t="n">
        <x:f>'净值底稿'!P249</x:f>
        <x:v>1.441</x:v>
      </x:c>
      <x:c r="E291" s="113" t="n">
        <x:f>'净值底稿'!Q249</x:f>
        <x:v>1.4575</x:v>
      </x:c>
      <x:c r="F291" s="114" t="n">
        <x:f>IFERROR(B291/B290-1,0)</x:f>
        <x:v>-0.004146625545999538</x:v>
      </x:c>
      <x:c r="G291" s="114" t="n">
        <x:f>IFERROR(C291/C290-1,0)</x:f>
        <x:v>-0.0031313446792444743</x:v>
      </x:c>
      <x:c r="H291" s="114" t="n">
        <x:f>IFERROR(D291/D290-1,0)</x:f>
        <x:v>0.00048600985905733474</x:v>
      </x:c>
      <x:c r="I291" s="114" t="n">
        <x:f>IFERROR(E291/E290-1,0)</x:f>
        <x:v>-0.0005485839676334647</x:v>
      </x:c>
      <x:c r="J291" s="115" t="n">
        <x:f>Z290*(1+F291)</x:f>
        <x:v>0.11515083911564691</x:v>
      </x:c>
      <x:c r="K291" s="115" t="n">
        <x:f>AA290*(1+G291)</x:f>
        <x:v>0.11275361822856532</x:v>
      </x:c>
      <x:c r="L291" s="115" t="n">
        <x:f>AB290*(1+H291)</x:f>
        <x:v>0.8244837457627574</x:v>
      </x:c>
      <x:c r="M291" s="115" t="n">
        <x:f>AC290*(1+I291)</x:f>
        <x:v>0.0623069204787446</x:v>
      </x:c>
      <x:c r="N291" s="115" t="n">
        <x:f>SUM(J291:M291)</x:f>
        <x:v>1.114695123585714</x:v>
      </x:c>
      <x:c r="O291" s="116" t="n">
        <x:f>IFERROR((J291+K291)/N291,0)</x:f>
        <x:v>0.20445452081201967</x:v>
      </x:c>
      <x:c r="P291" s="50" t="b">
        <x:f>AND(MONTH(A291)=12,OR(A292="",YEAR(A291)&lt;&gt;YEAR(A292)))</x:f>
        <x:v>0</x:v>
      </x:c>
      <x:c r="Q291" s="50" t="b">
        <x:f>AND(MOD(MONTH(A291),3)=0,OR(A292="",MONTH(A291)&lt;&gt;MONTH(A292)))</x:f>
        <x:v>0</x:v>
      </x:c>
      <x:c r="R291" s="50" t="b">
        <x:f>OR(O291&gt;$E$7,O291&lt;$E$6)</x:f>
        <x:v>0</x:v>
      </x:c>
      <x:c r="S291" s="50" t="b">
        <x:f>AND(OR(P291,Q291,R291),A291-AH290&gt;$E$8)</x:f>
        <x:v>0</x:v>
      </x:c>
      <x:c r="T291" s="50" t="str">
        <x:f>IF(NOT(OR(P291,Q291,R291)),"不调",IF(NOT(S291),"间隔规则跳过",IF(P291,"年末+季度",IF(AND(Q291,R291),"季度+动态",IF(Q291,"季度","动态")))))</x:f>
        <x:v>不调</x:v>
      </x:c>
      <x:c r="U291" s="115" t="n">
        <x:f>IF(OR(T291="年末+季度",T291="季度+动态"),N291*$E$5/2,IF(T291="季度",(J291+K291)/2,IF(T291="动态",N291*$E$5*IF(J291+K291=0,0.5,J291/(J291+K291)),J291)))</x:f>
        <x:v>0.11515083911564691</x:v>
      </x:c>
      <x:c r="V291" s="115" t="n">
        <x:f>IF(OR(T291="年末+季度",T291="季度+动态"),N291*$E$5/2,IF(T291="季度",(J291+K291)/2,IF(T291="动态",N291*$E$5*IF(J291+K291=0,0.5,K291/(J291+K291)),K291)))</x:f>
        <x:v>0.11275361822856532</x:v>
      </x:c>
      <x:c r="W291" s="115" t="n">
        <x:f>IF(OR(T291="年末+季度",T291="季度+动态",T291="动态"),N291*(1-$E$5)*IF(L291+M291=0,$B$7/($B$7+$B$8),L291/(L291+M291)),L291)</x:f>
        <x:v>0.8244837457627574</x:v>
      </x:c>
      <x:c r="X291" s="115" t="n">
        <x:f>IF(OR(T291="年末+季度",T291="季度+动态",T291="动态"),N291*(1-$E$5)*IF(L291+M291=0,$B$8/($B$7+$B$8),M291/(L291+M291)),M291)</x:f>
        <x:v>0.0623069204787446</x:v>
      </x:c>
      <x:c r="Y291" s="115" t="n">
        <x:f>POWER(1-$H$5,(A291-A290)/$H$8)</x:f>
        <x:v>0.9999862671029998</x:v>
      </x:c>
      <x:c r="Z291" s="115" t="n">
        <x:f>U291*Y291</x:f>
        <x:v>0.11514925776103385</x:v>
      </x:c>
      <x:c r="AA291" s="115" t="n">
        <x:f>V291*Y291</x:f>
        <x:v>0.11275206979473978</x:v>
      </x:c>
      <x:c r="AB291" s="115" t="n">
        <x:f>W291*Y291</x:f>
        <x:v>0.8244724232123984</x:v>
      </x:c>
      <x:c r="AC291" s="115" t="n">
        <x:f>X291*Y291</x:f>
        <x:v>0.06230606482422327</x:v>
      </x:c>
      <x:c r="AD291" s="115" t="n">
        <x:f>SUM(Z291:AC291)</x:f>
        <x:v>1.1146798155923954</x:v>
      </x:c>
      <x:c r="AE291" s="115" t="n">
        <x:f>MAX(AE290,AD291)</x:f>
        <x:v>1.1151624654661205</x:v>
      </x:c>
      <x:c r="AF291" s="114" t="n">
        <x:f>AD291/AE291-1</x:f>
        <x:v>-0.0004328067780898781</x:v>
      </x:c>
      <x:c r="AG291" s="114" t="n">
        <x:f>AD291/AD290-1</x:f>
        <x:v>-0.0004328067780898781</x:v>
      </x:c>
      <x:c r="AH291" s="111" t="n">
        <x:f>IF(OR(T291="年末+季度",T291="季度+动态",T291="季度",T291="动态"),A291,AH290)</x:f>
        <x:v>44196</x:v>
      </x:c>
      <x:c r="AI291" s="117" t="n">
        <x:f>YEAR(A291)</x:f>
        <x:v>2021</x:v>
      </x:c>
      <x:c r="AJ291" s="117" t="n">
        <x:f>MONTH(A291)</x:f>
        <x:v>1</x:v>
      </x:c>
      <x:c r="AK291" s="50" t="n">
        <x:f>IF(MONTH(A291)&lt;&gt;MONTH(A292),1,0)</x:f>
        <x:v>0</x:v>
      </x:c>
      <x:c r="AL291" s="115" t="n">
        <x:f>IF(AK290,AD290,AL290)</x:f>
        <x:v>1.1055537503979913</x:v>
      </x:c>
      <x:c r="AM291" s="116" t="str">
        <x:f>IF(AK291,AD291/AL291-1,"")</x:f>
      </x:c>
      <x:c r="AN291" s="115" t="n">
        <x:f>IF(AI291&lt;&gt;AI290,AD291,MAX(AN290,AD291))</x:f>
        <x:v>1.1151624654661205</x:v>
      </x:c>
      <x:c r="AO291" s="116" t="n">
        <x:f>AD291/AN291-1</x:f>
        <x:v>-0.0004328067780898781</x:v>
      </x:c>
      <x:c r="AP291" s="112" t="n">
        <x:f>IFERROR(SUM(Z291:AC291)/AD291,0)</x:f>
        <x:v>1</x:v>
      </x:c>
      <x:c r="AQ291" s="50" t="b">
        <x:f>AND(B291&gt;0,C291&gt;0,D291&gt;0,E291&gt;0)</x:f>
        <x:v>1</x:v>
      </x:c>
    </x:row>
    <x:row r="292">
      <x:c r="A292" s="111" t="n">
        <x:f>'净值底稿'!A250</x:f>
        <x:v>44203</x:v>
      </x:c>
      <x:c r="B292" s="113" t="n">
        <x:f>'净值底稿'!F250</x:f>
        <x:v>1.65565405272858</x:v>
      </x:c>
      <x:c r="C292" s="113" t="n">
        <x:f>'净值底稿'!O250</x:f>
        <x:v>1.3357560966583375</x:v>
      </x:c>
      <x:c r="D292" s="113" t="n">
        <x:f>'净值底稿'!P250</x:f>
        <x:v>1.4419</x:v>
      </x:c>
      <x:c r="E292" s="113" t="n">
        <x:f>'净值底稿'!Q250</x:f>
        <x:v>1.4487</x:v>
      </x:c>
      <x:c r="F292" s="114" t="n">
        <x:f>IFERROR(B292/B291-1,0)</x:f>
        <x:v>0.015664772118556325</x:v>
      </x:c>
      <x:c r="G292" s="114" t="n">
        <x:f>IFERROR(C292/C291-1,0)</x:f>
        <x:v>-0.0030922699973823242</x:v>
      </x:c>
      <x:c r="H292" s="114" t="n">
        <x:f>IFERROR(D292/D291-1,0)</x:f>
        <x:v>0.0006245662734212232</x:v>
      </x:c>
      <x:c r="I292" s="114" t="n">
        <x:f>IFERROR(E292/E291-1,0)</x:f>
        <x:v>-0.006037735849056536</x:v>
      </x:c>
      <x:c r="J292" s="115" t="n">
        <x:f>Z291*(1+F292)</x:f>
        <x:v>0.11695304464348134</x:v>
      </x:c>
      <x:c r="K292" s="115" t="n">
        <x:f>AA291*(1+G292)</x:f>
        <x:v>0.11240340995217075</x:v>
      </x:c>
      <x:c r="L292" s="115" t="n">
        <x:f>AB291*(1+H292)</x:f>
        <x:v>0.8249873608813028</x:v>
      </x:c>
      <x:c r="M292" s="115" t="n">
        <x:f>AC291*(1+I292)</x:f>
        <x:v>0.06192987726302041</x:v>
      </x:c>
      <x:c r="N292" s="115" t="n">
        <x:f>SUM(J292:M292)</x:f>
        <x:v>1.1162736927399752</x:v>
      </x:c>
      <x:c r="O292" s="116" t="n">
        <x:f>IFERROR((J292+K292)/N292,0)</x:f>
        <x:v>0.2054661469560211</x:v>
      </x:c>
      <x:c r="P292" s="50" t="b">
        <x:f>AND(MONTH(A292)=12,OR(A293="",YEAR(A292)&lt;&gt;YEAR(A293)))</x:f>
        <x:v>0</x:v>
      </x:c>
      <x:c r="Q292" s="50" t="b">
        <x:f>AND(MOD(MONTH(A292),3)=0,OR(A293="",MONTH(A292)&lt;&gt;MONTH(A293)))</x:f>
        <x:v>0</x:v>
      </x:c>
      <x:c r="R292" s="50" t="b">
        <x:f>OR(O292&gt;$E$7,O292&lt;$E$6)</x:f>
        <x:v>0</x:v>
      </x:c>
      <x:c r="S292" s="50" t="b">
        <x:f>AND(OR(P292,Q292,R292),A292-AH291&gt;$E$8)</x:f>
        <x:v>0</x:v>
      </x:c>
      <x:c r="T292" s="50" t="str">
        <x:f>IF(NOT(OR(P292,Q292,R292)),"不调",IF(NOT(S292),"间隔规则跳过",IF(P292,"年末+季度",IF(AND(Q292,R292),"季度+动态",IF(Q292,"季度","动态")))))</x:f>
        <x:v>不调</x:v>
      </x:c>
      <x:c r="U292" s="115" t="n">
        <x:f>IF(OR(T292="年末+季度",T292="季度+动态"),N292*$E$5/2,IF(T292="季度",(J292+K292)/2,IF(T292="动态",N292*$E$5*IF(J292+K292=0,0.5,J292/(J292+K292)),J292)))</x:f>
        <x:v>0.11695304464348134</x:v>
      </x:c>
      <x:c r="V292" s="115" t="n">
        <x:f>IF(OR(T292="年末+季度",T292="季度+动态"),N292*$E$5/2,IF(T292="季度",(J292+K292)/2,IF(T292="动态",N292*$E$5*IF(J292+K292=0,0.5,K292/(J292+K292)),K292)))</x:f>
        <x:v>0.11240340995217075</x:v>
      </x:c>
      <x:c r="W292" s="115" t="n">
        <x:f>IF(OR(T292="年末+季度",T292="季度+动态",T292="动态"),N292*(1-$E$5)*IF(L292+M292=0,$B$7/($B$7+$B$8),L292/(L292+M292)),L292)</x:f>
        <x:v>0.8249873608813028</x:v>
      </x:c>
      <x:c r="X292" s="115" t="n">
        <x:f>IF(OR(T292="年末+季度",T292="季度+动态",T292="动态"),N292*(1-$E$5)*IF(L292+M292=0,$B$8/($B$7+$B$8),M292/(L292+M292)),M292)</x:f>
        <x:v>0.06192987726302041</x:v>
      </x:c>
      <x:c r="Y292" s="115" t="n">
        <x:f>POWER(1-$H$5,(A292-A291)/$H$8)</x:f>
        <x:v>0.9999862671029998</x:v>
      </x:c>
      <x:c r="Z292" s="115" t="n">
        <x:f>U292*Y292</x:f>
        <x:v>0.11695143853936539</x:v>
      </x:c>
      <x:c r="AA292" s="115" t="n">
        <x:f>V292*Y292</x:f>
        <x:v>0.11240186632771941</x:v>
      </x:c>
      <x:c r="AB292" s="115" t="n">
        <x:f>W292*Y292</x:f>
        <x:v>0.8249760314148493</x:v>
      </x:c>
      <x:c r="AC292" s="115" t="n">
        <x:f>X292*Y292</x:f>
        <x:v>0.06192902678639472</x:v>
      </x:c>
      <x:c r="AD292" s="115" t="n">
        <x:f>SUM(Z292:AC292)</x:f>
        <x:v>1.116258363068329</x:v>
      </x:c>
      <x:c r="AE292" s="115" t="n">
        <x:f>MAX(AE291,AD292)</x:f>
        <x:v>1.116258363068329</x:v>
      </x:c>
      <x:c r="AF292" s="114" t="n">
        <x:f>AD292/AE292-1</x:f>
        <x:v>0</x:v>
      </x:c>
      <x:c r="AG292" s="114" t="n">
        <x:f>AD292/AD291-1</x:f>
        <x:v>0.001416144307856415</x:v>
      </x:c>
      <x:c r="AH292" s="111" t="n">
        <x:f>IF(OR(T292="年末+季度",T292="季度+动态",T292="季度",T292="动态"),A292,AH291)</x:f>
        <x:v>44196</x:v>
      </x:c>
      <x:c r="AI292" s="117" t="n">
        <x:f>YEAR(A292)</x:f>
        <x:v>2021</x:v>
      </x:c>
      <x:c r="AJ292" s="117" t="n">
        <x:f>MONTH(A292)</x:f>
        <x:v>1</x:v>
      </x:c>
      <x:c r="AK292" s="50" t="n">
        <x:f>IF(MONTH(A292)&lt;&gt;MONTH(A293),1,0)</x:f>
        <x:v>0</x:v>
      </x:c>
      <x:c r="AL292" s="115" t="n">
        <x:f>IF(AK291,AD291,AL291)</x:f>
        <x:v>1.1055537503979913</x:v>
      </x:c>
      <x:c r="AM292" s="116" t="str">
        <x:f>IF(AK292,AD292/AL292-1,"")</x:f>
      </x:c>
      <x:c r="AN292" s="115" t="n">
        <x:f>IF(AI292&lt;&gt;AI291,AD292,MAX(AN291,AD292))</x:f>
        <x:v>1.116258363068329</x:v>
      </x:c>
      <x:c r="AO292" s="116" t="n">
        <x:f>AD292/AN292-1</x:f>
        <x:v>0</x:v>
      </x:c>
      <x:c r="AP292" s="112" t="n">
        <x:f>IFERROR(SUM(Z292:AC292)/AD292,0)</x:f>
        <x:v>1</x:v>
      </x:c>
      <x:c r="AQ292" s="50" t="b">
        <x:f>AND(B292&gt;0,C292&gt;0,D292&gt;0,E292&gt;0)</x:f>
        <x:v>1</x:v>
      </x:c>
    </x:row>
    <x:row r="293">
      <x:c r="A293" s="111" t="n">
        <x:f>'净值底稿'!A251</x:f>
        <x:v>44204</x:v>
      </x:c>
      <x:c r="B293" s="113" t="n">
        <x:f>'净值底稿'!F251</x:f>
        <x:v>1.644346400942685</x:v>
      </x:c>
      <x:c r="C293" s="113" t="n">
        <x:f>'净值底稿'!O251</x:f>
        <x:v>1.3328550197947688</x:v>
      </x:c>
      <x:c r="D293" s="113" t="n">
        <x:f>'净值底稿'!P251</x:f>
        <x:v>1.4422</x:v>
      </x:c>
      <x:c r="E293" s="113" t="n">
        <x:f>'净值底稿'!Q251</x:f>
        <x:v>1.4397</x:v>
      </x:c>
      <x:c r="F293" s="114" t="n">
        <x:f>IFERROR(B293/B292-1,0)</x:f>
        <x:v>-0.006829718906108173</x:v>
      </x:c>
      <x:c r="G293" s="114" t="n">
        <x:f>IFERROR(C293/C292-1,0)</x:f>
        <x:v>-0.002171861218396298</x:v>
      </x:c>
      <x:c r="H293" s="114" t="n">
        <x:f>IFERROR(D293/D292-1,0)</x:f>
        <x:v>0.00020805881129071224</x:v>
      </x:c>
      <x:c r="I293" s="114" t="n">
        <x:f>IFERROR(E293/E292-1,0)</x:f>
        <x:v>-0.006212466349140744</x:v>
      </x:c>
      <x:c r="J293" s="115" t="n">
        <x:f>Z292*(1+F293)</x:f>
        <x:v>0.11615269308847653</x:v>
      </x:c>
      <x:c r="K293" s="115" t="n">
        <x:f>AA292*(1+G293)</x:f>
        <x:v>0.11215774507336687</x:v>
      </x:c>
      <x:c r="L293" s="115" t="n">
        <x:f>AB292*(1+H293)</x:f>
        <x:v>0.8251476749472888</x:v>
      </x:c>
      <x:c r="M293" s="115" t="n">
        <x:f>AC292*(1+I293)</x:f>
        <x:v>0.061544294791449204</x:v>
      </x:c>
      <x:c r="N293" s="115" t="n">
        <x:f>SUM(J293:M293)</x:f>
        <x:v>1.1150024079005816</x:v>
      </x:c>
      <x:c r="O293" s="116" t="n">
        <x:f>IFERROR((J293+K293)/N293,0)</x:f>
        <x:v>0.20476228261401255</x:v>
      </x:c>
      <x:c r="P293" s="50" t="b">
        <x:f>AND(MONTH(A293)=12,OR(A294="",YEAR(A293)&lt;&gt;YEAR(A294)))</x:f>
        <x:v>0</x:v>
      </x:c>
      <x:c r="Q293" s="50" t="b">
        <x:f>AND(MOD(MONTH(A293),3)=0,OR(A294="",MONTH(A293)&lt;&gt;MONTH(A294)))</x:f>
        <x:v>0</x:v>
      </x:c>
      <x:c r="R293" s="50" t="b">
        <x:f>OR(O293&gt;$E$7,O293&lt;$E$6)</x:f>
        <x:v>0</x:v>
      </x:c>
      <x:c r="S293" s="50" t="b">
        <x:f>AND(OR(P293,Q293,R293),A293-AH292&gt;$E$8)</x:f>
        <x:v>0</x:v>
      </x:c>
      <x:c r="T293" s="50" t="str">
        <x:f>IF(NOT(OR(P293,Q293,R293)),"不调",IF(NOT(S293),"间隔规则跳过",IF(P293,"年末+季度",IF(AND(Q293,R293),"季度+动态",IF(Q293,"季度","动态")))))</x:f>
        <x:v>不调</x:v>
      </x:c>
      <x:c r="U293" s="115" t="n">
        <x:f>IF(OR(T293="年末+季度",T293="季度+动态"),N293*$E$5/2,IF(T293="季度",(J293+K293)/2,IF(T293="动态",N293*$E$5*IF(J293+K293=0,0.5,J293/(J293+K293)),J293)))</x:f>
        <x:v>0.11615269308847653</x:v>
      </x:c>
      <x:c r="V293" s="115" t="n">
        <x:f>IF(OR(T293="年末+季度",T293="季度+动态"),N293*$E$5/2,IF(T293="季度",(J293+K293)/2,IF(T293="动态",N293*$E$5*IF(J293+K293=0,0.5,K293/(J293+K293)),K293)))</x:f>
        <x:v>0.11215774507336687</x:v>
      </x:c>
      <x:c r="W293" s="115" t="n">
        <x:f>IF(OR(T293="年末+季度",T293="季度+动态",T293="动态"),N293*(1-$E$5)*IF(L293+M293=0,$B$7/($B$7+$B$8),L293/(L293+M293)),L293)</x:f>
        <x:v>0.8251476749472888</x:v>
      </x:c>
      <x:c r="X293" s="115" t="n">
        <x:f>IF(OR(T293="年末+季度",T293="季度+动态",T293="动态"),N293*(1-$E$5)*IF(L293+M293=0,$B$8/($B$7+$B$8),M293/(L293+M293)),M293)</x:f>
        <x:v>0.061544294791449204</x:v>
      </x:c>
      <x:c r="Y293" s="115" t="n">
        <x:f>POWER(1-$H$5,(A293-A292)/$H$8)</x:f>
        <x:v>0.9999862671029998</x:v>
      </x:c>
      <x:c r="Z293" s="115" t="n">
        <x:f>U293*Y293</x:f>
        <x:v>0.11615109797550605</x:v>
      </x:c>
      <x:c r="AA293" s="115" t="n">
        <x:f>V293*Y293</x:f>
        <x:v>0.11215620482260599</x:v>
      </x:c>
      <x:c r="AB293" s="115" t="n">
        <x:f>W293*Y293</x:f>
        <x:v>0.8251363432792588</x:v>
      </x:c>
      <x:c r="AC293" s="115" t="n">
        <x:f>X293*Y293</x:f>
        <x:v>0.06154344960998788</x:v>
      </x:c>
      <x:c r="AD293" s="115" t="n">
        <x:f>SUM(Z293:AC293)</x:f>
        <x:v>1.1149870956873587</x:v>
      </x:c>
      <x:c r="AE293" s="115" t="n">
        <x:f>MAX(AE292,AD293)</x:f>
        <x:v>1.116258363068329</x:v>
      </x:c>
      <x:c r="AF293" s="114" t="n">
        <x:f>AD293/AE293-1</x:f>
        <x:v>-0.0011388648211116958</x:v>
      </x:c>
      <x:c r="AG293" s="114" t="n">
        <x:f>AD293/AD292-1</x:f>
        <x:v>-0.0011388648211116958</x:v>
      </x:c>
      <x:c r="AH293" s="111" t="n">
        <x:f>IF(OR(T293="年末+季度",T293="季度+动态",T293="季度",T293="动态"),A293,AH292)</x:f>
        <x:v>44196</x:v>
      </x:c>
      <x:c r="AI293" s="117" t="n">
        <x:f>YEAR(A293)</x:f>
        <x:v>2021</x:v>
      </x:c>
      <x:c r="AJ293" s="117" t="n">
        <x:f>MONTH(A293)</x:f>
        <x:v>1</x:v>
      </x:c>
      <x:c r="AK293" s="50" t="n">
        <x:f>IF(MONTH(A293)&lt;&gt;MONTH(A294),1,0)</x:f>
        <x:v>0</x:v>
      </x:c>
      <x:c r="AL293" s="115" t="n">
        <x:f>IF(AK292,AD292,AL292)</x:f>
        <x:v>1.1055537503979913</x:v>
      </x:c>
      <x:c r="AM293" s="116" t="str">
        <x:f>IF(AK293,AD293/AL293-1,"")</x:f>
      </x:c>
      <x:c r="AN293" s="115" t="n">
        <x:f>IF(AI293&lt;&gt;AI292,AD293,MAX(AN292,AD293))</x:f>
        <x:v>1.116258363068329</x:v>
      </x:c>
      <x:c r="AO293" s="116" t="n">
        <x:f>AD293/AN293-1</x:f>
        <x:v>-0.0011388648211116958</x:v>
      </x:c>
      <x:c r="AP293" s="112" t="n">
        <x:f>IFERROR(SUM(Z293:AC293)/AD293,0)</x:f>
        <x:v>1</x:v>
      </x:c>
      <x:c r="AQ293" s="50" t="b">
        <x:f>AND(B293&gt;0,C293&gt;0,D293&gt;0,E293&gt;0)</x:f>
        <x:v>1</x:v>
      </x:c>
    </x:row>
    <x:row r="294">
      <x:c r="A294" s="111" t="n">
        <x:f>'净值底稿'!A252</x:f>
        <x:v>44207</x:v>
      </x:c>
      <x:c r="B294" s="113" t="n">
        <x:f>'净值底稿'!F252</x:f>
        <x:v>1.6385562090224348</x:v>
      </x:c>
      <x:c r="C294" s="113" t="n">
        <x:f>'净值底稿'!O252</x:f>
        <x:v>1.3117449764581541</x:v>
      </x:c>
      <x:c r="D294" s="113" t="n">
        <x:f>'净值底稿'!P252</x:f>
        <x:v>1.4424</x:v>
      </x:c>
      <x:c r="E294" s="113" t="n">
        <x:f>'净值底稿'!Q252</x:f>
        <x:v>1.3994</x:v>
      </x:c>
      <x:c r="F294" s="114" t="n">
        <x:f>IFERROR(B294/B293-1,0)</x:f>
        <x:v>-0.0035212725961699665</x:v>
      </x:c>
      <x:c r="G294" s="114" t="n">
        <x:f>IFERROR(C294/C293-1,0)</x:f>
        <x:v>-0.015838214226679526</x:v>
      </x:c>
      <x:c r="H294" s="114" t="n">
        <x:f>IFERROR(D294/D293-1,0)</x:f>
        <x:v>0.0001386770212175037</x:v>
      </x:c>
      <x:c r="I294" s="114" t="n">
        <x:f>IFERROR(E294/E293-1,0)</x:f>
        <x:v>-0.02799194276585404</x:v>
      </x:c>
      <x:c r="J294" s="115" t="n">
        <x:f>Z293*(1+F294)</x:f>
        <x:v>0.11574209829718984</x:v>
      </x:c>
      <x:c r="K294" s="115" t="n">
        <x:f>AA293*(1+G294)</x:f>
        <x:v>0.11037985082377422</x:v>
      </x:c>
      <x:c r="L294" s="115" t="n">
        <x:f>AB293*(1+H294)</x:f>
        <x:v>0.8252507707294431</x:v>
      </x:c>
      <x:c r="M294" s="115" t="n">
        <x:f>AC293*(1+I294)</x:f>
        <x:v>0.05982072889089188</x:v>
      </x:c>
      <x:c r="N294" s="115" t="n">
        <x:f>SUM(J294:M294)</x:f>
        <x:v>1.1111934487412989</x:v>
      </x:c>
      <x:c r="O294" s="116" t="n">
        <x:f>IFERROR((J294+K294)/N294,0)</x:f>
        <x:v>0.20349467446654138</x:v>
      </x:c>
      <x:c r="P294" s="50" t="b">
        <x:f>AND(MONTH(A294)=12,OR(A295="",YEAR(A294)&lt;&gt;YEAR(A295)))</x:f>
        <x:v>0</x:v>
      </x:c>
      <x:c r="Q294" s="50" t="b">
        <x:f>AND(MOD(MONTH(A294),3)=0,OR(A295="",MONTH(A294)&lt;&gt;MONTH(A295)))</x:f>
        <x:v>0</x:v>
      </x:c>
      <x:c r="R294" s="50" t="b">
        <x:f>OR(O294&gt;$E$7,O294&lt;$E$6)</x:f>
        <x:v>0</x:v>
      </x:c>
      <x:c r="S294" s="50" t="b">
        <x:f>AND(OR(P294,Q294,R294),A294-AH293&gt;$E$8)</x:f>
        <x:v>0</x:v>
      </x:c>
      <x:c r="T294" s="50" t="str">
        <x:f>IF(NOT(OR(P294,Q294,R294)),"不调",IF(NOT(S294),"间隔规则跳过",IF(P294,"年末+季度",IF(AND(Q294,R294),"季度+动态",IF(Q294,"季度","动态")))))</x:f>
        <x:v>不调</x:v>
      </x:c>
      <x:c r="U294" s="115" t="n">
        <x:f>IF(OR(T294="年末+季度",T294="季度+动态"),N294*$E$5/2,IF(T294="季度",(J294+K294)/2,IF(T294="动态",N294*$E$5*IF(J294+K294=0,0.5,J294/(J294+K294)),J294)))</x:f>
        <x:v>0.11574209829718984</x:v>
      </x:c>
      <x:c r="V294" s="115" t="n">
        <x:f>IF(OR(T294="年末+季度",T294="季度+动态"),N294*$E$5/2,IF(T294="季度",(J294+K294)/2,IF(T294="动态",N294*$E$5*IF(J294+K294=0,0.5,K294/(J294+K294)),K294)))</x:f>
        <x:v>0.11037985082377422</x:v>
      </x:c>
      <x:c r="W294" s="115" t="n">
        <x:f>IF(OR(T294="年末+季度",T294="季度+动态",T294="动态"),N294*(1-$E$5)*IF(L294+M294=0,$B$7/($B$7+$B$8),L294/(L294+M294)),L294)</x:f>
        <x:v>0.8252507707294431</x:v>
      </x:c>
      <x:c r="X294" s="115" t="n">
        <x:f>IF(OR(T294="年末+季度",T294="季度+动态",T294="动态"),N294*(1-$E$5)*IF(L294+M294=0,$B$8/($B$7+$B$8),M294/(L294+M294)),M294)</x:f>
        <x:v>0.05982072889089188</x:v>
      </x:c>
      <x:c r="Y294" s="115" t="n">
        <x:f>POWER(1-$H$5,(A294-A293)/$H$8)</x:f>
        <x:v>0.9999588018747739</x:v>
      </x:c>
      <x:c r="Z294" s="115" t="n">
        <x:f>U294*Y294</x:f>
        <x:v>0.11573732993973027</x:v>
      </x:c>
      <x:c r="AA294" s="115" t="n">
        <x:f>V294*Y294</x:f>
        <x:v>0.11037530338085755</x:v>
      </x:c>
      <x:c r="AB294" s="115" t="n">
        <x:f>W294*Y294</x:f>
        <x:v>0.8252167719448477</x:v>
      </x:c>
      <x:c r="AC294" s="115" t="n">
        <x:f>X294*Y294</x:f>
        <x:v>0.059818264389011916</x:v>
      </x:c>
      <x:c r="AD294" s="115" t="n">
        <x:f>SUM(Z294:AC294)</x:f>
        <x:v>1.1111476696544473</x:v>
      </x:c>
      <x:c r="AE294" s="115" t="n">
        <x:f>MAX(AE293,AD294)</x:f>
        <x:v>1.116258363068329</x:v>
      </x:c>
      <x:c r="AF294" s="114" t="n">
        <x:f>AD294/AE294-1</x:f>
        <x:v>-0.004578414445051471</x:v>
      </x:c>
      <x:c r="AG294" s="114" t="n">
        <x:f>AD294/AD293-1</x:f>
        <x:v>-0.003443471272234211</x:v>
      </x:c>
      <x:c r="AH294" s="111" t="n">
        <x:f>IF(OR(T294="年末+季度",T294="季度+动态",T294="季度",T294="动态"),A294,AH293)</x:f>
        <x:v>44196</x:v>
      </x:c>
      <x:c r="AI294" s="117" t="n">
        <x:f>YEAR(A294)</x:f>
        <x:v>2021</x:v>
      </x:c>
      <x:c r="AJ294" s="117" t="n">
        <x:f>MONTH(A294)</x:f>
        <x:v>1</x:v>
      </x:c>
      <x:c r="AK294" s="50" t="n">
        <x:f>IF(MONTH(A294)&lt;&gt;MONTH(A295),1,0)</x:f>
        <x:v>0</x:v>
      </x:c>
      <x:c r="AL294" s="115" t="n">
        <x:f>IF(AK293,AD293,AL293)</x:f>
        <x:v>1.1055537503979913</x:v>
      </x:c>
      <x:c r="AM294" s="116" t="str">
        <x:f>IF(AK294,AD294/AL294-1,"")</x:f>
      </x:c>
      <x:c r="AN294" s="115" t="n">
        <x:f>IF(AI294&lt;&gt;AI293,AD294,MAX(AN293,AD294))</x:f>
        <x:v>1.116258363068329</x:v>
      </x:c>
      <x:c r="AO294" s="116" t="n">
        <x:f>AD294/AN294-1</x:f>
        <x:v>-0.004578414445051471</x:v>
      </x:c>
      <x:c r="AP294" s="112" t="n">
        <x:f>IFERROR(SUM(Z294:AC294)/AD294,0)</x:f>
        <x:v>1</x:v>
      </x:c>
      <x:c r="AQ294" s="50" t="b">
        <x:f>AND(B294&gt;0,C294&gt;0,D294&gt;0,E294&gt;0)</x:f>
        <x:v>1</x:v>
      </x:c>
    </x:row>
    <x:row r="295">
      <x:c r="A295" s="111" t="n">
        <x:f>'净值底稿'!A253</x:f>
        <x:v>44208</x:v>
      </x:c>
      <x:c r="B295" s="113" t="n">
        <x:f>'净值底稿'!F253</x:f>
        <x:v>1.68626079034988</x:v>
      </x:c>
      <x:c r="C295" s="113" t="n">
        <x:f>'净值底稿'!O253</x:f>
        <x:v>1.3322792333118854</x:v>
      </x:c>
      <x:c r="D295" s="113" t="n">
        <x:f>'净值底稿'!P253</x:f>
        <x:v>1.4431</x:v>
      </x:c>
      <x:c r="E295" s="113" t="n">
        <x:f>'净值底稿'!Q253</x:f>
        <x:v>1.4095</x:v>
      </x:c>
      <x:c r="F295" s="114" t="n">
        <x:f>IFERROR(B295/B294-1,0)</x:f>
        <x:v>0.02911378997239633</x:v>
      </x:c>
      <x:c r="G295" s="114" t="n">
        <x:f>IFERROR(C295/C294-1,0)</x:f>
        <x:v>0.015654153225099998</x:v>
      </x:c>
      <x:c r="H295" s="114" t="n">
        <x:f>IFERROR(D295/D294-1,0)</x:f>
        <x:v>0.0004853022739879087</x:v>
      </x:c>
      <x:c r="I295" s="114" t="n">
        <x:f>IFERROR(E295/E294-1,0)</x:f>
        <x:v>0.007217378876661407</x:v>
      </x:c>
      <x:c r="J295" s="115" t="n">
        <x:f>Z294*(1+F295)</x:f>
        <x:v>0.11910688225556151</x:v>
      </x:c>
      <x:c r="K295" s="115" t="n">
        <x:f>AA294*(1+G295)</x:f>
        <x:v>0.11210313529224838</x:v>
      </x:c>
      <x:c r="L295" s="115" t="n">
        <x:f>AB294*(1+H295)</x:f>
        <x:v>0.8256172515208055</x:v>
      </x:c>
      <x:c r="M295" s="115" t="n">
        <x:f>AC294*(1+I295)</x:f>
        <x:v>0.06024999546685172</x:v>
      </x:c>
      <x:c r="N295" s="115" t="n">
        <x:f>SUM(J295:M295)</x:f>
        <x:v>1.117077264535467</x:v>
      </x:c>
      <x:c r="O295" s="116" t="n">
        <x:f>IFERROR((J295+K295)/N295,0)</x:f>
        <x:v>0.20697764146507613</x:v>
      </x:c>
      <x:c r="P295" s="50" t="b">
        <x:f>AND(MONTH(A295)=12,OR(A296="",YEAR(A295)&lt;&gt;YEAR(A296)))</x:f>
        <x:v>0</x:v>
      </x:c>
      <x:c r="Q295" s="50" t="b">
        <x:f>AND(MOD(MONTH(A295),3)=0,OR(A296="",MONTH(A295)&lt;&gt;MONTH(A296)))</x:f>
        <x:v>0</x:v>
      </x:c>
      <x:c r="R295" s="50" t="b">
        <x:f>OR(O295&gt;$E$7,O295&lt;$E$6)</x:f>
        <x:v>0</x:v>
      </x:c>
      <x:c r="S295" s="50" t="b">
        <x:f>AND(OR(P295,Q295,R295),A295-AH294&gt;$E$8)</x:f>
        <x:v>0</x:v>
      </x:c>
      <x:c r="T295" s="50" t="str">
        <x:f>IF(NOT(OR(P295,Q295,R295)),"不调",IF(NOT(S295),"间隔规则跳过",IF(P295,"年末+季度",IF(AND(Q295,R295),"季度+动态",IF(Q295,"季度","动态")))))</x:f>
        <x:v>不调</x:v>
      </x:c>
      <x:c r="U295" s="115" t="n">
        <x:f>IF(OR(T295="年末+季度",T295="季度+动态"),N295*$E$5/2,IF(T295="季度",(J295+K295)/2,IF(T295="动态",N295*$E$5*IF(J295+K295=0,0.5,J295/(J295+K295)),J295)))</x:f>
        <x:v>0.11910688225556151</x:v>
      </x:c>
      <x:c r="V295" s="115" t="n">
        <x:f>IF(OR(T295="年末+季度",T295="季度+动态"),N295*$E$5/2,IF(T295="季度",(J295+K295)/2,IF(T295="动态",N295*$E$5*IF(J295+K295=0,0.5,K295/(J295+K295)),K295)))</x:f>
        <x:v>0.11210313529224838</x:v>
      </x:c>
      <x:c r="W295" s="115" t="n">
        <x:f>IF(OR(T295="年末+季度",T295="季度+动态",T295="动态"),N295*(1-$E$5)*IF(L295+M295=0,$B$7/($B$7+$B$8),L295/(L295+M295)),L295)</x:f>
        <x:v>0.8256172515208055</x:v>
      </x:c>
      <x:c r="X295" s="115" t="n">
        <x:f>IF(OR(T295="年末+季度",T295="季度+动态",T295="动态"),N295*(1-$E$5)*IF(L295+M295=0,$B$8/($B$7+$B$8),M295/(L295+M295)),M295)</x:f>
        <x:v>0.06024999546685172</x:v>
      </x:c>
      <x:c r="Y295" s="115" t="n">
        <x:f>POWER(1-$H$5,(A295-A294)/$H$8)</x:f>
        <x:v>0.9999862671029998</x:v>
      </x:c>
      <x:c r="Z295" s="115" t="n">
        <x:f>U295*Y295</x:f>
        <x:v>0.11910524657301548</x:v>
      </x:c>
      <x:c r="AA295" s="115" t="n">
        <x:f>V295*Y295</x:f>
        <x:v>0.11210159579143801</x:v>
      </x:c>
      <x:c r="AB295" s="115" t="n">
        <x:f>W295*Y295</x:f>
        <x:v>0.8256059134041287</x:v>
      </x:c>
      <x:c r="AC295" s="115" t="n">
        <x:f>X295*Y295</x:f>
        <x:v>0.060249168059869705</x:v>
      </x:c>
      <x:c r="AD295" s="115" t="n">
        <x:f>SUM(Z295:AC295)</x:f>
        <x:v>1.117061923828452</x:v>
      </x:c>
      <x:c r="AE295" s="115" t="n">
        <x:f>MAX(AE294,AD295)</x:f>
        <x:v>1.117061923828452</x:v>
      </x:c>
      <x:c r="AF295" s="114" t="n">
        <x:f>AD295/AE295-1</x:f>
        <x:v>0</x:v>
      </x:c>
      <x:c r="AG295" s="114" t="n">
        <x:f>AD295/AD294-1</x:f>
        <x:v>0.00532265362698725</x:v>
      </x:c>
      <x:c r="AH295" s="111" t="n">
        <x:f>IF(OR(T295="年末+季度",T295="季度+动态",T295="季度",T295="动态"),A295,AH294)</x:f>
        <x:v>44196</x:v>
      </x:c>
      <x:c r="AI295" s="117" t="n">
        <x:f>YEAR(A295)</x:f>
        <x:v>2021</x:v>
      </x:c>
      <x:c r="AJ295" s="117" t="n">
        <x:f>MONTH(A295)</x:f>
        <x:v>1</x:v>
      </x:c>
      <x:c r="AK295" s="50" t="n">
        <x:f>IF(MONTH(A295)&lt;&gt;MONTH(A296),1,0)</x:f>
        <x:v>0</x:v>
      </x:c>
      <x:c r="AL295" s="115" t="n">
        <x:f>IF(AK294,AD294,AL294)</x:f>
        <x:v>1.1055537503979913</x:v>
      </x:c>
      <x:c r="AM295" s="116" t="str">
        <x:f>IF(AK295,AD295/AL295-1,"")</x:f>
      </x:c>
      <x:c r="AN295" s="115" t="n">
        <x:f>IF(AI295&lt;&gt;AI294,AD295,MAX(AN294,AD295))</x:f>
        <x:v>1.117061923828452</x:v>
      </x:c>
      <x:c r="AO295" s="116" t="n">
        <x:f>AD295/AN295-1</x:f>
        <x:v>0</x:v>
      </x:c>
      <x:c r="AP295" s="112" t="n">
        <x:f>IFERROR(SUM(Z295:AC295)/AD295,0)</x:f>
        <x:v>1</x:v>
      </x:c>
      <x:c r="AQ295" s="50" t="b">
        <x:f>AND(B295&gt;0,C295&gt;0,D295&gt;0,E295&gt;0)</x:f>
        <x:v>1</x:v>
      </x:c>
    </x:row>
    <x:row r="296">
      <x:c r="A296" s="111" t="n">
        <x:f>'净值底稿'!A254</x:f>
        <x:v>44209</x:v>
      </x:c>
      <x:c r="B296" s="113" t="n">
        <x:f>'净值底稿'!F254</x:f>
        <x:v>1.6752154980435876</x:v>
      </x:c>
      <x:c r="C296" s="113" t="n">
        <x:f>'净值底稿'!O254</x:f>
        <x:v>1.3208662887136189</x:v>
      </x:c>
      <x:c r="D296" s="113" t="n">
        <x:f>'净值底稿'!P254</x:f>
        <x:v>1.4443</x:v>
      </x:c>
      <x:c r="E296" s="113" t="n">
        <x:f>'净值底稿'!Q254</x:f>
        <x:v>1.4051</x:v>
      </x:c>
      <x:c r="F296" s="114" t="n">
        <x:f>IFERROR(B296/B295-1,0)</x:f>
        <x:v>-0.006550168496772479</x:v>
      </x:c>
      <x:c r="G296" s="114" t="n">
        <x:f>IFERROR(C296/C295-1,0)</x:f>
        <x:v>-0.008566480894470763</x:v>
      </x:c>
      <x:c r="H296" s="114" t="n">
        <x:f>IFERROR(D296/D295-1,0)</x:f>
        <x:v>0.0008315432055989724</x:v>
      </x:c>
      <x:c r="I296" s="114" t="n">
        <x:f>IFERROR(E296/E295-1,0)</x:f>
        <x:v>-0.00312167435260724</x:v>
      </x:c>
      <x:c r="J296" s="115" t="n">
        <x:f>Z295*(1+F296)</x:f>
        <x:v>0.11832508713911259</x:v>
      </x:c>
      <x:c r="K296" s="115" t="n">
        <x:f>AA295*(1+G296)</x:f>
        <x:v>0.11114127961285097</x:v>
      </x:c>
      <x:c r="L296" s="115" t="n">
        <x:f>AB295*(1+H296)</x:f>
        <x:v>0.8262924403919223</x:v>
      </x:c>
      <x:c r="M296" s="115" t="n">
        <x:f>AC295*(1+I296)</x:f>
        <x:v>0.060061089777171284</x:v>
      </x:c>
      <x:c r="N296" s="115" t="n">
        <x:f>SUM(J296:M296)</x:f>
        <x:v>1.115819896921057</x:v>
      </x:c>
      <x:c r="O296" s="116" t="n">
        <x:f>IFERROR((J296+K296)/N296,0)</x:f>
        <x:v>0.2056482120323743</x:v>
      </x:c>
      <x:c r="P296" s="50" t="b">
        <x:f>AND(MONTH(A296)=12,OR(A297="",YEAR(A296)&lt;&gt;YEAR(A297)))</x:f>
        <x:v>0</x:v>
      </x:c>
      <x:c r="Q296" s="50" t="b">
        <x:f>AND(MOD(MONTH(A296),3)=0,OR(A297="",MONTH(A296)&lt;&gt;MONTH(A297)))</x:f>
        <x:v>0</x:v>
      </x:c>
      <x:c r="R296" s="50" t="b">
        <x:f>OR(O296&gt;$E$7,O296&lt;$E$6)</x:f>
        <x:v>0</x:v>
      </x:c>
      <x:c r="S296" s="50" t="b">
        <x:f>AND(OR(P296,Q296,R296),A296-AH295&gt;$E$8)</x:f>
        <x:v>0</x:v>
      </x:c>
      <x:c r="T296" s="50" t="str">
        <x:f>IF(NOT(OR(P296,Q296,R296)),"不调",IF(NOT(S296),"间隔规则跳过",IF(P296,"年末+季度",IF(AND(Q296,R296),"季度+动态",IF(Q296,"季度","动态")))))</x:f>
        <x:v>不调</x:v>
      </x:c>
      <x:c r="U296" s="115" t="n">
        <x:f>IF(OR(T296="年末+季度",T296="季度+动态"),N296*$E$5/2,IF(T296="季度",(J296+K296)/2,IF(T296="动态",N296*$E$5*IF(J296+K296=0,0.5,J296/(J296+K296)),J296)))</x:f>
        <x:v>0.11832508713911259</x:v>
      </x:c>
      <x:c r="V296" s="115" t="n">
        <x:f>IF(OR(T296="年末+季度",T296="季度+动态"),N296*$E$5/2,IF(T296="季度",(J296+K296)/2,IF(T296="动态",N296*$E$5*IF(J296+K296=0,0.5,K296/(J296+K296)),K296)))</x:f>
        <x:v>0.11114127961285097</x:v>
      </x:c>
      <x:c r="W296" s="115" t="n">
        <x:f>IF(OR(T296="年末+季度",T296="季度+动态",T296="动态"),N296*(1-$E$5)*IF(L296+M296=0,$B$7/($B$7+$B$8),L296/(L296+M296)),L296)</x:f>
        <x:v>0.8262924403919223</x:v>
      </x:c>
      <x:c r="X296" s="115" t="n">
        <x:f>IF(OR(T296="年末+季度",T296="季度+动态",T296="动态"),N296*(1-$E$5)*IF(L296+M296=0,$B$8/($B$7+$B$8),M296/(L296+M296)),M296)</x:f>
        <x:v>0.060061089777171284</x:v>
      </x:c>
      <x:c r="Y296" s="115" t="n">
        <x:f>POWER(1-$H$5,(A296-A295)/$H$8)</x:f>
        <x:v>0.9999862671029998</x:v>
      </x:c>
      <x:c r="Z296" s="115" t="n">
        <x:f>U296*Y296</x:f>
        <x:v>0.11832346219287837</x:v>
      </x:c>
      <x:c r="AA296" s="115" t="n">
        <x:f>V296*Y296</x:f>
        <x:v>0.11113975332110558</x:v>
      </x:c>
      <x:c r="AB296" s="115" t="n">
        <x:f>W296*Y296</x:f>
        <x:v>0.8262810930029463</x:v>
      </x:c>
      <x:c r="AC296" s="115" t="n">
        <x:f>X296*Y296</x:f>
        <x:v>0.06006026496441165</x:v>
      </x:c>
      <x:c r="AD296" s="115" t="n">
        <x:f>SUM(Z296:AC296)</x:f>
        <x:v>1.115804573481342</x:v>
      </x:c>
      <x:c r="AE296" s="115" t="n">
        <x:f>MAX(AE295,AD296)</x:f>
        <x:v>1.117061923828452</x:v>
      </x:c>
      <x:c r="AF296" s="114" t="n">
        <x:f>AD296/AE296-1</x:f>
        <x:v>-0.0011255869708644006</x:v>
      </x:c>
      <x:c r="AG296" s="114" t="n">
        <x:f>AD296/AD295-1</x:f>
        <x:v>-0.0011255869708644006</x:v>
      </x:c>
      <x:c r="AH296" s="111" t="n">
        <x:f>IF(OR(T296="年末+季度",T296="季度+动态",T296="季度",T296="动态"),A296,AH295)</x:f>
        <x:v>44196</x:v>
      </x:c>
      <x:c r="AI296" s="117" t="n">
        <x:f>YEAR(A296)</x:f>
        <x:v>2021</x:v>
      </x:c>
      <x:c r="AJ296" s="117" t="n">
        <x:f>MONTH(A296)</x:f>
        <x:v>1</x:v>
      </x:c>
      <x:c r="AK296" s="50" t="n">
        <x:f>IF(MONTH(A296)&lt;&gt;MONTH(A297),1,0)</x:f>
        <x:v>0</x:v>
      </x:c>
      <x:c r="AL296" s="115" t="n">
        <x:f>IF(AK295,AD295,AL295)</x:f>
        <x:v>1.1055537503979913</x:v>
      </x:c>
      <x:c r="AM296" s="116" t="str">
        <x:f>IF(AK296,AD296/AL296-1,"")</x:f>
      </x:c>
      <x:c r="AN296" s="115" t="n">
        <x:f>IF(AI296&lt;&gt;AI295,AD296,MAX(AN295,AD296))</x:f>
        <x:v>1.117061923828452</x:v>
      </x:c>
      <x:c r="AO296" s="116" t="n">
        <x:f>AD296/AN296-1</x:f>
        <x:v>-0.0011255869708644006</x:v>
      </x:c>
      <x:c r="AP296" s="112" t="n">
        <x:f>IFERROR(SUM(Z296:AC296)/AD296,0)</x:f>
        <x:v>1</x:v>
      </x:c>
      <x:c r="AQ296" s="50" t="b">
        <x:f>AND(B296&gt;0,C296&gt;0,D296&gt;0,E296&gt;0)</x:f>
        <x:v>1</x:v>
      </x:c>
    </x:row>
    <x:row r="297">
      <x:c r="A297" s="111" t="n">
        <x:f>'净值底稿'!A255</x:f>
        <x:v>44210</x:v>
      </x:c>
      <x:c r="B297" s="113" t="n">
        <x:f>'净值底稿'!F255</x:f>
        <x:v>1.6534087458539175</x:v>
      </x:c>
      <x:c r="C297" s="113" t="n">
        <x:f>'净值底稿'!O255</x:f>
        <x:v>1.3116026303246073</x:v>
      </x:c>
      <x:c r="D297" s="113" t="n">
        <x:f>'净值底稿'!P255</x:f>
        <x:v>1.4455</x:v>
      </x:c>
      <x:c r="E297" s="113" t="n">
        <x:f>'净值底稿'!Q255</x:f>
        <x:v>1.3956</x:v>
      </x:c>
      <x:c r="F297" s="114" t="n">
        <x:f>IFERROR(B297/B296-1,0)</x:f>
        <x:v>-0.013017281785619339</x:v>
      </x:c>
      <x:c r="G297" s="114" t="n">
        <x:f>IFERROR(C297/C296-1,0)</x:f>
        <x:v>-0.007013320324825156</x:v>
      </x:c>
      <x:c r="H297" s="114" t="n">
        <x:f>IFERROR(D297/D296-1,0)</x:f>
        <x:v>0.0008308523160009962</x:v>
      </x:c>
      <x:c r="I297" s="114" t="n">
        <x:f>IFERROR(E297/E296-1,0)</x:f>
        <x:v>-0.006761084620311775</x:v>
      </x:c>
      <x:c r="J297" s="115" t="n">
        <x:f>Z296*(1+F297)</x:f>
        <x:v>0.1167832123436636</x:v>
      </x:c>
      <x:c r="K297" s="115" t="n">
        <x:f>AA296*(1+G297)</x:f>
        <x:v>0.11036029463024262</x:v>
      </x:c>
      <x:c r="L297" s="115" t="n">
        <x:f>AB296*(1+H297)</x:f>
        <x:v>0.8269676105627356</x:v>
      </x:c>
      <x:c r="M297" s="115" t="n">
        <x:f>AC296*(1+I297)</x:f>
        <x:v>0.05965419243066892</x:v>
      </x:c>
      <x:c r="N297" s="115" t="n">
        <x:f>SUM(J297:M297)</x:f>
        <x:v>1.1137653099673106</x:v>
      </x:c>
      <x:c r="O297" s="116" t="n">
        <x:f>IFERROR((J297+K297)/N297,0)</x:f>
        <x:v>0.20394198395402796</x:v>
      </x:c>
      <x:c r="P297" s="50" t="b">
        <x:f>AND(MONTH(A297)=12,OR(A298="",YEAR(A297)&lt;&gt;YEAR(A298)))</x:f>
        <x:v>0</x:v>
      </x:c>
      <x:c r="Q297" s="50" t="b">
        <x:f>AND(MOD(MONTH(A297),3)=0,OR(A298="",MONTH(A297)&lt;&gt;MONTH(A298)))</x:f>
        <x:v>0</x:v>
      </x:c>
      <x:c r="R297" s="50" t="b">
        <x:f>OR(O297&gt;$E$7,O297&lt;$E$6)</x:f>
        <x:v>0</x:v>
      </x:c>
      <x:c r="S297" s="50" t="b">
        <x:f>AND(OR(P297,Q297,R297),A297-AH296&gt;$E$8)</x:f>
        <x:v>0</x:v>
      </x:c>
      <x:c r="T297" s="50" t="str">
        <x:f>IF(NOT(OR(P297,Q297,R297)),"不调",IF(NOT(S297),"间隔规则跳过",IF(P297,"年末+季度",IF(AND(Q297,R297),"季度+动态",IF(Q297,"季度","动态")))))</x:f>
        <x:v>不调</x:v>
      </x:c>
      <x:c r="U297" s="115" t="n">
        <x:f>IF(OR(T297="年末+季度",T297="季度+动态"),N297*$E$5/2,IF(T297="季度",(J297+K297)/2,IF(T297="动态",N297*$E$5*IF(J297+K297=0,0.5,J297/(J297+K297)),J297)))</x:f>
        <x:v>0.1167832123436636</x:v>
      </x:c>
      <x:c r="V297" s="115" t="n">
        <x:f>IF(OR(T297="年末+季度",T297="季度+动态"),N297*$E$5/2,IF(T297="季度",(J297+K297)/2,IF(T297="动态",N297*$E$5*IF(J297+K297=0,0.5,K297/(J297+K297)),K297)))</x:f>
        <x:v>0.11036029463024262</x:v>
      </x:c>
      <x:c r="W297" s="115" t="n">
        <x:f>IF(OR(T297="年末+季度",T297="季度+动态",T297="动态"),N297*(1-$E$5)*IF(L297+M297=0,$B$7/($B$7+$B$8),L297/(L297+M297)),L297)</x:f>
        <x:v>0.8269676105627356</x:v>
      </x:c>
      <x:c r="X297" s="115" t="n">
        <x:f>IF(OR(T297="年末+季度",T297="季度+动态",T297="动态"),N297*(1-$E$5)*IF(L297+M297=0,$B$8/($B$7+$B$8),M297/(L297+M297)),M297)</x:f>
        <x:v>0.05965419243066892</x:v>
      </x:c>
      <x:c r="Y297" s="115" t="n">
        <x:f>POWER(1-$H$5,(A297-A296)/$H$8)</x:f>
        <x:v>0.9999862671029998</x:v>
      </x:c>
      <x:c r="Z297" s="115" t="n">
        <x:f>U297*Y297</x:f>
        <x:v>0.11678160857183713</x:v>
      </x:c>
      <x:c r="AA297" s="115" t="n">
        <x:f>V297*Y297</x:f>
        <x:v>0.11035877906368355</x:v>
      </x:c>
      <x:c r="AB297" s="115" t="n">
        <x:f>W297*Y297</x:f>
        <x:v>0.8269562539017172</x:v>
      </x:c>
      <x:c r="AC297" s="115" t="n">
        <x:f>X297*Y297</x:f>
        <x:v>0.05965337320578864</x:v>
      </x:c>
      <x:c r="AD297" s="115" t="n">
        <x:f>SUM(Z297:AC297)</x:f>
        <x:v>1.1137500147430266</x:v>
      </x:c>
      <x:c r="AE297" s="115" t="n">
        <x:f>MAX(AE296,AD297)</x:f>
        <x:v>1.117061923828452</x:v>
      </x:c>
      <x:c r="AF297" s="114" t="n">
        <x:f>AD297/AE297-1</x:f>
        <x:v>-0.0029648392938457224</x:v>
      </x:c>
      <x:c r="AG297" s="114" t="n">
        <x:f>AD297/AD296-1</x:f>
        <x:v>-0.0018413248942914517</x:v>
      </x:c>
      <x:c r="AH297" s="111" t="n">
        <x:f>IF(OR(T297="年末+季度",T297="季度+动态",T297="季度",T297="动态"),A297,AH296)</x:f>
        <x:v>44196</x:v>
      </x:c>
      <x:c r="AI297" s="117" t="n">
        <x:f>YEAR(A297)</x:f>
        <x:v>2021</x:v>
      </x:c>
      <x:c r="AJ297" s="117" t="n">
        <x:f>MONTH(A297)</x:f>
        <x:v>1</x:v>
      </x:c>
      <x:c r="AK297" s="50" t="n">
        <x:f>IF(MONTH(A297)&lt;&gt;MONTH(A298),1,0)</x:f>
        <x:v>0</x:v>
      </x:c>
      <x:c r="AL297" s="115" t="n">
        <x:f>IF(AK296,AD296,AL296)</x:f>
        <x:v>1.1055537503979913</x:v>
      </x:c>
      <x:c r="AM297" s="116" t="str">
        <x:f>IF(AK297,AD297/AL297-1,"")</x:f>
      </x:c>
      <x:c r="AN297" s="115" t="n">
        <x:f>IF(AI297&lt;&gt;AI296,AD297,MAX(AN296,AD297))</x:f>
        <x:v>1.117061923828452</x:v>
      </x:c>
      <x:c r="AO297" s="116" t="n">
        <x:f>AD297/AN297-1</x:f>
        <x:v>-0.0029648392938457224</x:v>
      </x:c>
      <x:c r="AP297" s="112" t="n">
        <x:f>IFERROR(SUM(Z297:AC297)/AD297,0)</x:f>
        <x:v>1</x:v>
      </x:c>
      <x:c r="AQ297" s="50" t="b">
        <x:f>AND(B297&gt;0,C297&gt;0,D297&gt;0,E297&gt;0)</x:f>
        <x:v>1</x:v>
      </x:c>
    </x:row>
    <x:row r="298">
      <x:c r="A298" s="111" t="n">
        <x:f>'净值底稿'!A256</x:f>
        <x:v>44211</x:v>
      </x:c>
      <x:c r="B298" s="113" t="n">
        <x:f>'净值底稿'!F256</x:f>
        <x:v>1.650472874657055</x:v>
      </x:c>
      <x:c r="C298" s="113" t="n">
        <x:f>'净值底稿'!O256</x:f>
        <x:v>1.3156935036971267</x:v>
      </x:c>
      <x:c r="D298" s="113" t="n">
        <x:f>'净值底稿'!P256</x:f>
        <x:v>1.4442</x:v>
      </x:c>
      <x:c r="E298" s="113" t="n">
        <x:f>'净值底稿'!Q256</x:f>
        <x:v>1.4012</x:v>
      </x:c>
      <x:c r="F298" s="114" t="n">
        <x:f>IFERROR(B298/B297-1,0)</x:f>
        <x:v>-0.0017756475549222106</x:v>
      </x:c>
      <x:c r="G298" s="114" t="n">
        <x:f>IFERROR(C298/C297-1,0)</x:f>
        <x:v>0.003118988387135868</x:v>
      </x:c>
      <x:c r="H298" s="114" t="n">
        <x:f>IFERROR(D298/D297-1,0)</x:f>
        <x:v>-0.0008993427879626648</x:v>
      </x:c>
      <x:c r="I298" s="114" t="n">
        <x:f>IFERROR(E298/E297-1,0)</x:f>
        <x:v>0.004012611063342053</x:v>
      </x:c>
      <x:c r="J298" s="115" t="n">
        <x:f>Z297*(1+F298)</x:f>
        <x:v>0.11657424559411667</x:v>
      </x:c>
      <x:c r="K298" s="115" t="n">
        <x:f>AA297*(1+G298)</x:f>
        <x:v>0.11070298681400167</x:v>
      </x:c>
      <x:c r="L298" s="115" t="n">
        <x:f>AB297*(1+H298)</x:f>
        <x:v>0.8262125367588101</x:v>
      </x:c>
      <x:c r="M298" s="115" t="n">
        <x:f>AC297*(1+I298)</x:f>
        <x:v>0.05989273899107986</x:v>
      </x:c>
      <x:c r="N298" s="115" t="n">
        <x:f>SUM(J298:M298)</x:f>
        <x:v>1.1133825081580084</x:v>
      </x:c>
      <x:c r="O298" s="116" t="n">
        <x:f>IFERROR((J298+K298)/N298,0)</x:f>
        <x:v>0.20413221039742052</x:v>
      </x:c>
      <x:c r="P298" s="50" t="b">
        <x:f>AND(MONTH(A298)=12,OR(A299="",YEAR(A298)&lt;&gt;YEAR(A299)))</x:f>
        <x:v>0</x:v>
      </x:c>
      <x:c r="Q298" s="50" t="b">
        <x:f>AND(MOD(MONTH(A298),3)=0,OR(A299="",MONTH(A298)&lt;&gt;MONTH(A299)))</x:f>
        <x:v>0</x:v>
      </x:c>
      <x:c r="R298" s="50" t="b">
        <x:f>OR(O298&gt;$E$7,O298&lt;$E$6)</x:f>
        <x:v>0</x:v>
      </x:c>
      <x:c r="S298" s="50" t="b">
        <x:f>AND(OR(P298,Q298,R298),A298-AH297&gt;$E$8)</x:f>
        <x:v>0</x:v>
      </x:c>
      <x:c r="T298" s="50" t="str">
        <x:f>IF(NOT(OR(P298,Q298,R298)),"不调",IF(NOT(S298),"间隔规则跳过",IF(P298,"年末+季度",IF(AND(Q298,R298),"季度+动态",IF(Q298,"季度","动态")))))</x:f>
        <x:v>不调</x:v>
      </x:c>
      <x:c r="U298" s="115" t="n">
        <x:f>IF(OR(T298="年末+季度",T298="季度+动态"),N298*$E$5/2,IF(T298="季度",(J298+K298)/2,IF(T298="动态",N298*$E$5*IF(J298+K298=0,0.5,J298/(J298+K298)),J298)))</x:f>
        <x:v>0.11657424559411667</x:v>
      </x:c>
      <x:c r="V298" s="115" t="n">
        <x:f>IF(OR(T298="年末+季度",T298="季度+动态"),N298*$E$5/2,IF(T298="季度",(J298+K298)/2,IF(T298="动态",N298*$E$5*IF(J298+K298=0,0.5,K298/(J298+K298)),K298)))</x:f>
        <x:v>0.11070298681400167</x:v>
      </x:c>
      <x:c r="W298" s="115" t="n">
        <x:f>IF(OR(T298="年末+季度",T298="季度+动态",T298="动态"),N298*(1-$E$5)*IF(L298+M298=0,$B$7/($B$7+$B$8),L298/(L298+M298)),L298)</x:f>
        <x:v>0.8262125367588101</x:v>
      </x:c>
      <x:c r="X298" s="115" t="n">
        <x:f>IF(OR(T298="年末+季度",T298="季度+动态",T298="动态"),N298*(1-$E$5)*IF(L298+M298=0,$B$8/($B$7+$B$8),M298/(L298+M298)),M298)</x:f>
        <x:v>0.05989273899107986</x:v>
      </x:c>
      <x:c r="Y298" s="115" t="n">
        <x:f>POWER(1-$H$5,(A298-A297)/$H$8)</x:f>
        <x:v>0.9999862671029998</x:v>
      </x:c>
      <x:c r="Z298" s="115" t="n">
        <x:f>U298*Y298</x:f>
        <x:v>0.11657264469200904</x:v>
      </x:c>
      <x:c r="AA298" s="115" t="n">
        <x:f>V298*Y298</x:f>
        <x:v>0.11070146654128614</x:v>
      </x:c>
      <x:c r="AB298" s="115" t="n">
        <x:f>W298*Y298</x:f>
        <x:v>0.8262011904671425</x:v>
      </x:c>
      <x:c r="AC298" s="115" t="n">
        <x:f>X298*Y298</x:f>
        <x:v>0.05989191649026423</x:v>
      </x:c>
      <x:c r="AD298" s="115" t="n">
        <x:f>SUM(Z298:AC298)</x:f>
        <x:v>1.113367218190702</x:v>
      </x:c>
      <x:c r="AE298" s="115" t="n">
        <x:f>MAX(AE297,AD298)</x:f>
        <x:v>1.117061923828452</x:v>
      </x:c>
      <x:c r="AF298" s="114" t="n">
        <x:f>AD298/AE298-1</x:f>
        <x:v>-0.003307520880388992</x:v>
      </x:c>
      <x:c r="AG298" s="114" t="n">
        <x:f>AD298/AD297-1</x:f>
        <x:v>-0.00034370060359811827</x:v>
      </x:c>
      <x:c r="AH298" s="111" t="n">
        <x:f>IF(OR(T298="年末+季度",T298="季度+动态",T298="季度",T298="动态"),A298,AH297)</x:f>
        <x:v>44196</x:v>
      </x:c>
      <x:c r="AI298" s="117" t="n">
        <x:f>YEAR(A298)</x:f>
        <x:v>2021</x:v>
      </x:c>
      <x:c r="AJ298" s="117" t="n">
        <x:f>MONTH(A298)</x:f>
        <x:v>1</x:v>
      </x:c>
      <x:c r="AK298" s="50" t="n">
        <x:f>IF(MONTH(A298)&lt;&gt;MONTH(A299),1,0)</x:f>
        <x:v>0</x:v>
      </x:c>
      <x:c r="AL298" s="115" t="n">
        <x:f>IF(AK297,AD297,AL297)</x:f>
        <x:v>1.1055537503979913</x:v>
      </x:c>
      <x:c r="AM298" s="116" t="str">
        <x:f>IF(AK298,AD298/AL298-1,"")</x:f>
      </x:c>
      <x:c r="AN298" s="115" t="n">
        <x:f>IF(AI298&lt;&gt;AI297,AD298,MAX(AN297,AD298))</x:f>
        <x:v>1.117061923828452</x:v>
      </x:c>
      <x:c r="AO298" s="116" t="n">
        <x:f>AD298/AN298-1</x:f>
        <x:v>-0.003307520880388992</x:v>
      </x:c>
      <x:c r="AP298" s="112" t="n">
        <x:f>IFERROR(SUM(Z298:AC298)/AD298,0)</x:f>
        <x:v>1</x:v>
      </x:c>
      <x:c r="AQ298" s="50" t="b">
        <x:f>AND(B298&gt;0,C298&gt;0,D298&gt;0,E298&gt;0)</x:f>
        <x:v>1</x:v>
      </x:c>
    </x:row>
    <x:row r="299">
      <x:c r="A299" s="111" t="n">
        <x:f>'净值底稿'!A257</x:f>
        <x:v>44214</x:v>
      </x:c>
      <x:c r="B299" s="113" t="n">
        <x:f>'净值底稿'!F257</x:f>
        <x:v>1.7075630820640977</x:v>
      </x:c>
      <x:c r="C299" s="113" t="n">
        <x:f>'净值底稿'!O257</x:f>
        <x:v>1.3369375617783639</x:v>
      </x:c>
      <x:c r="D299" s="113" t="n">
        <x:f>'净值底稿'!P257</x:f>
        <x:v>1.4437</x:v>
      </x:c>
      <x:c r="E299" s="113" t="n">
        <x:f>'净值底稿'!Q257</x:f>
        <x:v>1.3979</x:v>
      </x:c>
      <x:c r="F299" s="114" t="n">
        <x:f>IFERROR(B299/B298-1,0)</x:f>
        <x:v>0.034590212467990655</x:v>
      </x:c>
      <x:c r="G299" s="114" t="n">
        <x:f>IFERROR(C299/C298-1,0)</x:f>
        <x:v>0.016146661833885245</x:v>
      </x:c>
      <x:c r="H299" s="114" t="n">
        <x:f>IFERROR(D299/D298-1,0)</x:f>
        <x:v>-0.00034621243595067686</x:v>
      </x:c>
      <x:c r="I299" s="114" t="n">
        <x:f>IFERROR(E299/E298-1,0)</x:f>
        <x:v>-0.00235512417927497</x:v>
      </x:c>
      <x:c r="J299" s="115" t="n">
        <x:f>Z298*(1+F299)</x:f>
        <x:v>0.1206049172398612</x:v>
      </x:c>
      <x:c r="K299" s="115" t="n">
        <x:f>AA298*(1+G299)</x:f>
        <x:v>0.11248892568604345</x:v>
      </x:c>
      <x:c r="L299" s="115" t="n">
        <x:f>AB298*(1+H299)</x:f>
        <x:v>0.8259151493404054</x:v>
      </x:c>
      <x:c r="M299" s="115" t="n">
        <x:f>AC298*(1+I299)</x:f>
        <x:v>0.05975086358959489</x:v>
      </x:c>
      <x:c r="N299" s="115" t="n">
        <x:f>SUM(J299:M299)</x:f>
        <x:v>1.118759855855905</x:v>
      </x:c>
      <x:c r="O299" s="116" t="n">
        <x:f>IFERROR((J299+K299)/N299,0)</x:f>
        <x:v>0.20835020286599099</x:v>
      </x:c>
      <x:c r="P299" s="50" t="b">
        <x:f>AND(MONTH(A299)=12,OR(A300="",YEAR(A299)&lt;&gt;YEAR(A300)))</x:f>
        <x:v>0</x:v>
      </x:c>
      <x:c r="Q299" s="50" t="b">
        <x:f>AND(MOD(MONTH(A299),3)=0,OR(A300="",MONTH(A299)&lt;&gt;MONTH(A300)))</x:f>
        <x:v>0</x:v>
      </x:c>
      <x:c r="R299" s="50" t="b">
        <x:f>OR(O299&gt;$E$7,O299&lt;$E$6)</x:f>
        <x:v>0</x:v>
      </x:c>
      <x:c r="S299" s="50" t="b">
        <x:f>AND(OR(P299,Q299,R299),A299-AH298&gt;$E$8)</x:f>
        <x:v>0</x:v>
      </x:c>
      <x:c r="T299" s="50" t="str">
        <x:f>IF(NOT(OR(P299,Q299,R299)),"不调",IF(NOT(S299),"间隔规则跳过",IF(P299,"年末+季度",IF(AND(Q299,R299),"季度+动态",IF(Q299,"季度","动态")))))</x:f>
        <x:v>不调</x:v>
      </x:c>
      <x:c r="U299" s="115" t="n">
        <x:f>IF(OR(T299="年末+季度",T299="季度+动态"),N299*$E$5/2,IF(T299="季度",(J299+K299)/2,IF(T299="动态",N299*$E$5*IF(J299+K299=0,0.5,J299/(J299+K299)),J299)))</x:f>
        <x:v>0.1206049172398612</x:v>
      </x:c>
      <x:c r="V299" s="115" t="n">
        <x:f>IF(OR(T299="年末+季度",T299="季度+动态"),N299*$E$5/2,IF(T299="季度",(J299+K299)/2,IF(T299="动态",N299*$E$5*IF(J299+K299=0,0.5,K299/(J299+K299)),K299)))</x:f>
        <x:v>0.11248892568604345</x:v>
      </x:c>
      <x:c r="W299" s="115" t="n">
        <x:f>IF(OR(T299="年末+季度",T299="季度+动态",T299="动态"),N299*(1-$E$5)*IF(L299+M299=0,$B$7/($B$7+$B$8),L299/(L299+M299)),L299)</x:f>
        <x:v>0.8259151493404054</x:v>
      </x:c>
      <x:c r="X299" s="115" t="n">
        <x:f>IF(OR(T299="年末+季度",T299="季度+动态",T299="动态"),N299*(1-$E$5)*IF(L299+M299=0,$B$8/($B$7+$B$8),M299/(L299+M299)),M299)</x:f>
        <x:v>0.05975086358959489</x:v>
      </x:c>
      <x:c r="Y299" s="115" t="n">
        <x:f>POWER(1-$H$5,(A299-A298)/$H$8)</x:f>
        <x:v>0.9999588018747739</x:v>
      </x:c>
      <x:c r="Z299" s="115" t="n">
        <x:f>U299*Y299</x:f>
        <x:v>0.12059994854337788</x:v>
      </x:c>
      <x:c r="AA299" s="115" t="n">
        <x:f>V299*Y299</x:f>
        <x:v>0.11248429135319649</x:v>
      </x:c>
      <x:c r="AB299" s="115" t="n">
        <x:f>W299*Y299</x:f>
        <x:v>0.8258811231846568</x:v>
      </x:c>
      <x:c r="AC299" s="115" t="n">
        <x:f>X299*Y299</x:f>
        <x:v>0.059748401966034356</x:v>
      </x:c>
      <x:c r="AD299" s="115" t="n">
        <x:f>SUM(Z299:AC299)</x:f>
        <x:v>1.1187137650472656</x:v>
      </x:c>
      <x:c r="AE299" s="115" t="n">
        <x:f>MAX(AE298,AD299)</x:f>
        <x:v>1.1187137650472656</x:v>
      </x:c>
      <x:c r="AF299" s="114" t="n">
        <x:f>AD299/AE299-1</x:f>
        <x:v>0</x:v>
      </x:c>
      <x:c r="AG299" s="114" t="n">
        <x:f>AD299/AD298-1</x:f>
        <x:v>0.004802141440137131</x:v>
      </x:c>
      <x:c r="AH299" s="111" t="n">
        <x:f>IF(OR(T299="年末+季度",T299="季度+动态",T299="季度",T299="动态"),A299,AH298)</x:f>
        <x:v>44196</x:v>
      </x:c>
      <x:c r="AI299" s="117" t="n">
        <x:f>YEAR(A299)</x:f>
        <x:v>2021</x:v>
      </x:c>
      <x:c r="AJ299" s="117" t="n">
        <x:f>MONTH(A299)</x:f>
        <x:v>1</x:v>
      </x:c>
      <x:c r="AK299" s="50" t="n">
        <x:f>IF(MONTH(A299)&lt;&gt;MONTH(A300),1,0)</x:f>
        <x:v>0</x:v>
      </x:c>
      <x:c r="AL299" s="115" t="n">
        <x:f>IF(AK298,AD298,AL298)</x:f>
        <x:v>1.1055537503979913</x:v>
      </x:c>
      <x:c r="AM299" s="116" t="str">
        <x:f>IF(AK299,AD299/AL299-1,"")</x:f>
      </x:c>
      <x:c r="AN299" s="115" t="n">
        <x:f>IF(AI299&lt;&gt;AI298,AD299,MAX(AN298,AD299))</x:f>
        <x:v>1.1187137650472656</x:v>
      </x:c>
      <x:c r="AO299" s="116" t="n">
        <x:f>AD299/AN299-1</x:f>
        <x:v>0</x:v>
      </x:c>
      <x:c r="AP299" s="112" t="n">
        <x:f>IFERROR(SUM(Z299:AC299)/AD299,0)</x:f>
        <x:v>1</x:v>
      </x:c>
      <x:c r="AQ299" s="50" t="b">
        <x:f>AND(B299&gt;0,C299&gt;0,D299&gt;0,E299&gt;0)</x:f>
        <x:v>1</x:v>
      </x:c>
    </x:row>
    <x:row r="300">
      <x:c r="A300" s="111" t="n">
        <x:f>'净值底稿'!A258</x:f>
        <x:v>44215</x:v>
      </x:c>
      <x:c r="B300" s="113" t="n">
        <x:f>'净值底稿'!F258</x:f>
        <x:v>1.68117051644581</x:v>
      </x:c>
      <x:c r="C300" s="113" t="n">
        <x:f>'净值底稿'!O258</x:f>
        <x:v>1.3284347099875786</x:v>
      </x:c>
      <x:c r="D300" s="113" t="n">
        <x:f>'净值底稿'!P258</x:f>
        <x:v>1.4437</x:v>
      </x:c>
      <x:c r="E300" s="113" t="n">
        <x:f>'净值底稿'!Q258</x:f>
        <x:v>1.3993</x:v>
      </x:c>
      <x:c r="F300" s="114" t="n">
        <x:f>IFERROR(B300/B299-1,0)</x:f>
        <x:v>-0.015456275610259973</x:v>
      </x:c>
      <x:c r="G300" s="114" t="n">
        <x:f>IFERROR(C300/C299-1,0)</x:f>
        <x:v>-0.006359946817168449</x:v>
      </x:c>
      <x:c r="H300" s="114" t="n">
        <x:f>IFERROR(D300/D299-1,0)</x:f>
        <x:v>0</x:v>
      </x:c>
      <x:c r="I300" s="114" t="n">
        <x:f>IFERROR(E300/E299-1,0)</x:f>
        <x:v>0.0010015022533800266</x:v>
      </x:c>
      <x:c r="J300" s="115" t="n">
        <x:f>Z299*(1+F300)</x:f>
        <x:v>0.11873592250010827</x:v>
      </x:c>
      <x:c r="K300" s="115" t="n">
        <x:f>AA299*(1+G300)</x:f>
        <x:v>0.11176889724242328</x:v>
      </x:c>
      <x:c r="L300" s="115" t="n">
        <x:f>AB299*(1+H300)</x:f>
        <x:v>0.8258811231846568</x:v>
      </x:c>
      <x:c r="M300" s="115" t="n">
        <x:f>AC299*(1+I300)</x:f>
        <x:v>0.05980824012523919</x:v>
      </x:c>
      <x:c r="N300" s="115" t="n">
        <x:f>SUM(J300:M300)</x:f>
        <x:v>1.1161941830524276</x:v>
      </x:c>
      <x:c r="O300" s="116" t="n">
        <x:f>IFERROR((J300+K300)/N300,0)</x:f>
        <x:v>0.2065096049077912</x:v>
      </x:c>
      <x:c r="P300" s="50" t="b">
        <x:f>AND(MONTH(A300)=12,OR(A301="",YEAR(A300)&lt;&gt;YEAR(A301)))</x:f>
        <x:v>0</x:v>
      </x:c>
      <x:c r="Q300" s="50" t="b">
        <x:f>AND(MOD(MONTH(A300),3)=0,OR(A301="",MONTH(A300)&lt;&gt;MONTH(A301)))</x:f>
        <x:v>0</x:v>
      </x:c>
      <x:c r="R300" s="50" t="b">
        <x:f>OR(O300&gt;$E$7,O300&lt;$E$6)</x:f>
        <x:v>0</x:v>
      </x:c>
      <x:c r="S300" s="50" t="b">
        <x:f>AND(OR(P300,Q300,R300),A300-AH299&gt;$E$8)</x:f>
        <x:v>0</x:v>
      </x:c>
      <x:c r="T300" s="50" t="str">
        <x:f>IF(NOT(OR(P300,Q300,R300)),"不调",IF(NOT(S300),"间隔规则跳过",IF(P300,"年末+季度",IF(AND(Q300,R300),"季度+动态",IF(Q300,"季度","动态")))))</x:f>
        <x:v>不调</x:v>
      </x:c>
      <x:c r="U300" s="115" t="n">
        <x:f>IF(OR(T300="年末+季度",T300="季度+动态"),N300*$E$5/2,IF(T300="季度",(J300+K300)/2,IF(T300="动态",N300*$E$5*IF(J300+K300=0,0.5,J300/(J300+K300)),J300)))</x:f>
        <x:v>0.11873592250010827</x:v>
      </x:c>
      <x:c r="V300" s="115" t="n">
        <x:f>IF(OR(T300="年末+季度",T300="季度+动态"),N300*$E$5/2,IF(T300="季度",(J300+K300)/2,IF(T300="动态",N300*$E$5*IF(J300+K300=0,0.5,K300/(J300+K300)),K300)))</x:f>
        <x:v>0.11176889724242328</x:v>
      </x:c>
      <x:c r="W300" s="115" t="n">
        <x:f>IF(OR(T300="年末+季度",T300="季度+动态",T300="动态"),N300*(1-$E$5)*IF(L300+M300=0,$B$7/($B$7+$B$8),L300/(L300+M300)),L300)</x:f>
        <x:v>0.8258811231846568</x:v>
      </x:c>
      <x:c r="X300" s="115" t="n">
        <x:f>IF(OR(T300="年末+季度",T300="季度+动态",T300="动态"),N300*(1-$E$5)*IF(L300+M300=0,$B$8/($B$7+$B$8),M300/(L300+M300)),M300)</x:f>
        <x:v>0.05980824012523919</x:v>
      </x:c>
      <x:c r="Y300" s="115" t="n">
        <x:f>POWER(1-$H$5,(A300-A299)/$H$8)</x:f>
        <x:v>0.9999862671029998</x:v>
      </x:c>
      <x:c r="Z300" s="115" t="n">
        <x:f>U300*Y300</x:f>
        <x:v>0.11873429191191434</x:v>
      </x:c>
      <x:c r="AA300" s="115" t="n">
        <x:f>V300*Y300</x:f>
        <x:v>0.11176736233166962</x:v>
      </x:c>
      <x:c r="AB300" s="115" t="n">
        <x:f>W300*Y300</x:f>
        <x:v>0.8258697814442576</x:v>
      </x:c>
      <x:c r="AC300" s="115" t="n">
        <x:f>X300*Y300</x:f>
        <x:v>0.059807418784837786</x:v>
      </x:c>
      <x:c r="AD300" s="115" t="n">
        <x:f>SUM(Z300:AC300)</x:f>
        <x:v>1.1161788544726794</x:v>
      </x:c>
      <x:c r="AE300" s="115" t="n">
        <x:f>MAX(AE299,AD300)</x:f>
        <x:v>1.1187137650472656</x:v>
      </x:c>
      <x:c r="AF300" s="114" t="n">
        <x:f>AD300/AE300-1</x:f>
        <x:v>-0.0022659152446194986</x:v>
      </x:c>
      <x:c r="AG300" s="114" t="n">
        <x:f>AD300/AD299-1</x:f>
        <x:v>-0.0022659152446194986</x:v>
      </x:c>
      <x:c r="AH300" s="111" t="n">
        <x:f>IF(OR(T300="年末+季度",T300="季度+动态",T300="季度",T300="动态"),A300,AH299)</x:f>
        <x:v>44196</x:v>
      </x:c>
      <x:c r="AI300" s="117" t="n">
        <x:f>YEAR(A300)</x:f>
        <x:v>2021</x:v>
      </x:c>
      <x:c r="AJ300" s="117" t="n">
        <x:f>MONTH(A300)</x:f>
        <x:v>1</x:v>
      </x:c>
      <x:c r="AK300" s="50" t="n">
        <x:f>IF(MONTH(A300)&lt;&gt;MONTH(A301),1,0)</x:f>
        <x:v>0</x:v>
      </x:c>
      <x:c r="AL300" s="115" t="n">
        <x:f>IF(AK299,AD299,AL299)</x:f>
        <x:v>1.1055537503979913</x:v>
      </x:c>
      <x:c r="AM300" s="116" t="str">
        <x:f>IF(AK300,AD300/AL300-1,"")</x:f>
      </x:c>
      <x:c r="AN300" s="115" t="n">
        <x:f>IF(AI300&lt;&gt;AI299,AD300,MAX(AN299,AD300))</x:f>
        <x:v>1.1187137650472656</x:v>
      </x:c>
      <x:c r="AO300" s="116" t="n">
        <x:f>AD300/AN300-1</x:f>
        <x:v>-0.0022659152446194986</x:v>
      </x:c>
      <x:c r="AP300" s="112" t="n">
        <x:f>IFERROR(SUM(Z300:AC300)/AD300,0)</x:f>
        <x:v>1</x:v>
      </x:c>
      <x:c r="AQ300" s="50" t="b">
        <x:f>AND(B300&gt;0,C300&gt;0,D300&gt;0,E300&gt;0)</x:f>
        <x:v>1</x:v>
      </x:c>
    </x:row>
    <x:row r="301">
      <x:c r="A301" s="111" t="n">
        <x:f>'净值底稿'!A259</x:f>
        <x:v>44216</x:v>
      </x:c>
      <x:c r="B301" s="113" t="n">
        <x:f>'净值底稿'!F259</x:f>
        <x:v>1.7161118846465375</x:v>
      </x:c>
      <x:c r="C301" s="113" t="n">
        <x:f>'净值底稿'!O259</x:f>
        <x:v>1.3409973120932301</x:v>
      </x:c>
      <x:c r="D301" s="113" t="n">
        <x:f>'净值底稿'!P259</x:f>
        <x:v>1.4439</x:v>
      </x:c>
      <x:c r="E301" s="113" t="n">
        <x:f>'净值底稿'!Q259</x:f>
        <x:v>1.4055</x:v>
      </x:c>
      <x:c r="F301" s="114" t="n">
        <x:f>IFERROR(B301/B300-1,0)</x:f>
        <x:v>0.020783952525290417</x:v>
      </x:c>
      <x:c r="G301" s="114" t="n">
        <x:f>IFERROR(C301/C300-1,0)</x:f>
        <x:v>0.009456695170038776</x:v>
      </x:c>
      <x:c r="H301" s="114" t="n">
        <x:f>IFERROR(D301/D300-1,0)</x:f>
        <x:v>0.00013853293620558205</x:v>
      </x:c>
      <x:c r="I301" s="114" t="n">
        <x:f>IFERROR(E301/E300-1,0)</x:f>
        <x:v>0.004430786821982391</x:v>
      </x:c>
      <x:c r="J301" s="115" t="n">
        <x:f>Z300*(1+F301)</x:f>
        <x:v>0.12120205979813554</x:v>
      </x:c>
      <x:c r="K301" s="115" t="n">
        <x:f>AA300*(1+G301)</x:f>
        <x:v>0.11282431220719949</x:v>
      </x:c>
      <x:c r="L301" s="115" t="n">
        <x:f>AB300*(1+H301)</x:f>
        <x:v>0.8259841916100046</x:v>
      </x:c>
      <x:c r="M301" s="115" t="n">
        <x:f>AC300*(1+I301)</x:f>
        <x:v>0.060072412707846426</x:v>
      </x:c>
      <x:c r="N301" s="115" t="n">
        <x:f>SUM(J301:M301)</x:f>
        <x:v>1.120082976323186</x:v>
      </x:c>
      <x:c r="O301" s="116" t="n">
        <x:f>IFERROR((J301+K301)/N301,0)</x:f>
        <x:v>0.20893663858150596</x:v>
      </x:c>
      <x:c r="P301" s="50" t="b">
        <x:f>AND(MONTH(A301)=12,OR(A302="",YEAR(A301)&lt;&gt;YEAR(A302)))</x:f>
        <x:v>0</x:v>
      </x:c>
      <x:c r="Q301" s="50" t="b">
        <x:f>AND(MOD(MONTH(A301),3)=0,OR(A302="",MONTH(A301)&lt;&gt;MONTH(A302)))</x:f>
        <x:v>0</x:v>
      </x:c>
      <x:c r="R301" s="50" t="b">
        <x:f>OR(O301&gt;$E$7,O301&lt;$E$6)</x:f>
        <x:v>0</x:v>
      </x:c>
      <x:c r="S301" s="50" t="b">
        <x:f>AND(OR(P301,Q301,R301),A301-AH300&gt;$E$8)</x:f>
        <x:v>0</x:v>
      </x:c>
      <x:c r="T301" s="50" t="str">
        <x:f>IF(NOT(OR(P301,Q301,R301)),"不调",IF(NOT(S301),"间隔规则跳过",IF(P301,"年末+季度",IF(AND(Q301,R301),"季度+动态",IF(Q301,"季度","动态")))))</x:f>
        <x:v>不调</x:v>
      </x:c>
      <x:c r="U301" s="115" t="n">
        <x:f>IF(OR(T301="年末+季度",T301="季度+动态"),N301*$E$5/2,IF(T301="季度",(J301+K301)/2,IF(T301="动态",N301*$E$5*IF(J301+K301=0,0.5,J301/(J301+K301)),J301)))</x:f>
        <x:v>0.12120205979813554</x:v>
      </x:c>
      <x:c r="V301" s="115" t="n">
        <x:f>IF(OR(T301="年末+季度",T301="季度+动态"),N301*$E$5/2,IF(T301="季度",(J301+K301)/2,IF(T301="动态",N301*$E$5*IF(J301+K301=0,0.5,K301/(J301+K301)),K301)))</x:f>
        <x:v>0.11282431220719949</x:v>
      </x:c>
      <x:c r="W301" s="115" t="n">
        <x:f>IF(OR(T301="年末+季度",T301="季度+动态",T301="动态"),N301*(1-$E$5)*IF(L301+M301=0,$B$7/($B$7+$B$8),L301/(L301+M301)),L301)</x:f>
        <x:v>0.8259841916100046</x:v>
      </x:c>
      <x:c r="X301" s="115" t="n">
        <x:f>IF(OR(T301="年末+季度",T301="季度+动态",T301="动态"),N301*(1-$E$5)*IF(L301+M301=0,$B$8/($B$7+$B$8),M301/(L301+M301)),M301)</x:f>
        <x:v>0.060072412707846426</x:v>
      </x:c>
      <x:c r="Y301" s="115" t="n">
        <x:f>POWER(1-$H$5,(A301-A300)/$H$8)</x:f>
        <x:v>0.9999862671029998</x:v>
      </x:c>
      <x:c r="Z301" s="115" t="n">
        <x:f>U301*Y301</x:f>
        <x:v>0.12120039534273212</x:v>
      </x:c>
      <x:c r="AA301" s="115" t="n">
        <x:f>V301*Y301</x:f>
        <x:v>0.11282276280254082</x:v>
      </x:c>
      <x:c r="AB301" s="115" t="n">
        <x:f>W301*Y301</x:f>
        <x:v>0.8259728484541774</x:v>
      </x:c>
      <x:c r="AC301" s="115" t="n">
        <x:f>X301*Y301</x:f>
        <x:v>0.060071587739590156</x:v>
      </x:c>
      <x:c r="AD301" s="115" t="n">
        <x:f>SUM(Z301:AC301)</x:f>
        <x:v>1.1200675943390404</x:v>
      </x:c>
      <x:c r="AE301" s="115" t="n">
        <x:f>MAX(AE300,AD301)</x:f>
        <x:v>1.1200675943390404</x:v>
      </x:c>
      <x:c r="AF301" s="114" t="n">
        <x:f>AD301/AE301-1</x:f>
        <x:v>0</x:v>
      </x:c>
      <x:c r="AG301" s="114" t="n">
        <x:f>AD301/AD300-1</x:f>
        <x:v>0.0034839755750417645</x:v>
      </x:c>
      <x:c r="AH301" s="111" t="n">
        <x:f>IF(OR(T301="年末+季度",T301="季度+动态",T301="季度",T301="动态"),A301,AH300)</x:f>
        <x:v>44196</x:v>
      </x:c>
      <x:c r="AI301" s="117" t="n">
        <x:f>YEAR(A301)</x:f>
        <x:v>2021</x:v>
      </x:c>
      <x:c r="AJ301" s="117" t="n">
        <x:f>MONTH(A301)</x:f>
        <x:v>1</x:v>
      </x:c>
      <x:c r="AK301" s="50" t="n">
        <x:f>IF(MONTH(A301)&lt;&gt;MONTH(A302),1,0)</x:f>
        <x:v>0</x:v>
      </x:c>
      <x:c r="AL301" s="115" t="n">
        <x:f>IF(AK300,AD300,AL300)</x:f>
        <x:v>1.1055537503979913</x:v>
      </x:c>
      <x:c r="AM301" s="116" t="str">
        <x:f>IF(AK301,AD301/AL301-1,"")</x:f>
      </x:c>
      <x:c r="AN301" s="115" t="n">
        <x:f>IF(AI301&lt;&gt;AI300,AD301,MAX(AN300,AD301))</x:f>
        <x:v>1.1200675943390404</x:v>
      </x:c>
      <x:c r="AO301" s="116" t="n">
        <x:f>AD301/AN301-1</x:f>
        <x:v>0</x:v>
      </x:c>
      <x:c r="AP301" s="112" t="n">
        <x:f>IFERROR(SUM(Z301:AC301)/AD301,0)</x:f>
        <x:v>1</x:v>
      </x:c>
      <x:c r="AQ301" s="50" t="b">
        <x:f>AND(B301&gt;0,C301&gt;0,D301&gt;0,E301&gt;0)</x:f>
        <x:v>1</x:v>
      </x:c>
    </x:row>
    <x:row r="302">
      <x:c r="A302" s="111" t="n">
        <x:f>'净值底稿'!A260</x:f>
        <x:v>44217</x:v>
      </x:c>
      <x:c r="B302" s="113" t="n">
        <x:f>'净值底稿'!F260</x:f>
        <x:v>1.743049371192115</x:v>
      </x:c>
      <x:c r="C302" s="113" t="n">
        <x:f>'净值底稿'!O260</x:f>
        <x:v>1.35897488822197</x:v>
      </x:c>
      <x:c r="D302" s="113" t="n">
        <x:f>'净值底稿'!P260</x:f>
        <x:v>1.4451</x:v>
      </x:c>
      <x:c r="E302" s="113" t="n">
        <x:f>'净值底稿'!Q260</x:f>
        <x:v>1.4153</x:v>
      </x:c>
      <x:c r="F302" s="114" t="n">
        <x:f>IFERROR(B302/B301-1,0)</x:f>
        <x:v>0.015696812536861948</x:v>
      </x:c>
      <x:c r="G302" s="114" t="n">
        <x:f>IFERROR(C302/C301-1,0)</x:f>
        <x:v>0.013406123909881495</x:v>
      </x:c>
      <x:c r="H302" s="114" t="n">
        <x:f>IFERROR(D302/D301-1,0)</x:f>
        <x:v>0.0008310824849366849</x:v>
      </x:c>
      <x:c r="I302" s="114" t="n">
        <x:f>IFERROR(E302/E301-1,0)</x:f>
        <x:v>0.006972607612949044</x:v>
      </x:c>
      <x:c r="J302" s="115" t="n">
        <x:f>Z301*(1+F302)</x:f>
        <x:v>0.12310285522782055</x:v>
      </x:c>
      <x:c r="K302" s="115" t="n">
        <x:f>AA301*(1+G302)</x:f>
        <x:v>0.11433527874052685</x:v>
      </x:c>
      <x:c r="L302" s="115" t="n">
        <x:f>AB301*(1+H302)</x:f>
        <x:v>0.826659300021561</x:v>
      </x:c>
      <x:c r="M302" s="115" t="n">
        <x:f>AC301*(1+I302)</x:f>
        <x:v>0.06049044334958516</x:v>
      </x:c>
      <x:c r="N302" s="115" t="n">
        <x:f>SUM(J302:M302)</x:f>
        <x:v>1.1245878773394935</x:v>
      </x:c>
      <x:c r="O302" s="116" t="n">
        <x:f>IFERROR((J302+K302)/N302,0)</x:f>
        <x:v>0.21113346386951046</x:v>
      </x:c>
      <x:c r="P302" s="50" t="b">
        <x:f>AND(MONTH(A302)=12,OR(A303="",YEAR(A302)&lt;&gt;YEAR(A303)))</x:f>
        <x:v>0</x:v>
      </x:c>
      <x:c r="Q302" s="50" t="b">
        <x:f>AND(MOD(MONTH(A302),3)=0,OR(A303="",MONTH(A302)&lt;&gt;MONTH(A303)))</x:f>
        <x:v>0</x:v>
      </x:c>
      <x:c r="R302" s="50" t="b">
        <x:f>OR(O302&gt;$E$7,O302&lt;$E$6)</x:f>
        <x:v>0</x:v>
      </x:c>
      <x:c r="S302" s="50" t="b">
        <x:f>AND(OR(P302,Q302,R302),A302-AH301&gt;$E$8)</x:f>
        <x:v>0</x:v>
      </x:c>
      <x:c r="T302" s="50" t="str">
        <x:f>IF(NOT(OR(P302,Q302,R302)),"不调",IF(NOT(S302),"间隔规则跳过",IF(P302,"年末+季度",IF(AND(Q302,R302),"季度+动态",IF(Q302,"季度","动态")))))</x:f>
        <x:v>不调</x:v>
      </x:c>
      <x:c r="U302" s="115" t="n">
        <x:f>IF(OR(T302="年末+季度",T302="季度+动态"),N302*$E$5/2,IF(T302="季度",(J302+K302)/2,IF(T302="动态",N302*$E$5*IF(J302+K302=0,0.5,J302/(J302+K302)),J302)))</x:f>
        <x:v>0.12310285522782055</x:v>
      </x:c>
      <x:c r="V302" s="115" t="n">
        <x:f>IF(OR(T302="年末+季度",T302="季度+动态"),N302*$E$5/2,IF(T302="季度",(J302+K302)/2,IF(T302="动态",N302*$E$5*IF(J302+K302=0,0.5,K302/(J302+K302)),K302)))</x:f>
        <x:v>0.11433527874052685</x:v>
      </x:c>
      <x:c r="W302" s="115" t="n">
        <x:f>IF(OR(T302="年末+季度",T302="季度+动态",T302="动态"),N302*(1-$E$5)*IF(L302+M302=0,$B$7/($B$7+$B$8),L302/(L302+M302)),L302)</x:f>
        <x:v>0.826659300021561</x:v>
      </x:c>
      <x:c r="X302" s="115" t="n">
        <x:f>IF(OR(T302="年末+季度",T302="季度+动态",T302="动态"),N302*(1-$E$5)*IF(L302+M302=0,$B$8/($B$7+$B$8),M302/(L302+M302)),M302)</x:f>
        <x:v>0.06049044334958516</x:v>
      </x:c>
      <x:c r="Y302" s="115" t="n">
        <x:f>POWER(1-$H$5,(A302-A301)/$H$8)</x:f>
        <x:v>0.9999862671029998</x:v>
      </x:c>
      <x:c r="Z302" s="115" t="n">
        <x:f>U302*Y302</x:f>
        <x:v>0.12310116466898927</x:v>
      </x:c>
      <x:c r="AA302" s="115" t="n">
        <x:f>V302*Y302</x:f>
        <x:v>0.11433370858592042</x:v>
      </x:c>
      <x:c r="AB302" s="115" t="n">
        <x:f>W302*Y302</x:f>
        <x:v>0.8266479475945395</x:v>
      </x:c>
      <x:c r="AC302" s="115" t="n">
        <x:f>X302*Y302</x:f>
        <x:v>0.06048961264055714</x:v>
      </x:c>
      <x:c r="AD302" s="115" t="n">
        <x:f>SUM(Z302:AC302)</x:f>
        <x:v>1.1245724334900065</x:v>
      </x:c>
      <x:c r="AE302" s="115" t="n">
        <x:f>MAX(AE301,AD302)</x:f>
        <x:v>1.1245724334900065</x:v>
      </x:c>
      <x:c r="AF302" s="114" t="n">
        <x:f>AD302/AE302-1</x:f>
        <x:v>0</x:v>
      </x:c>
      <x:c r="AG302" s="114" t="n">
        <x:f>AD302/AD301-1</x:f>
        <x:v>0.004021935081180983</x:v>
      </x:c>
      <x:c r="AH302" s="111" t="n">
        <x:f>IF(OR(T302="年末+季度",T302="季度+动态",T302="季度",T302="动态"),A302,AH301)</x:f>
        <x:v>44196</x:v>
      </x:c>
      <x:c r="AI302" s="117" t="n">
        <x:f>YEAR(A302)</x:f>
        <x:v>2021</x:v>
      </x:c>
      <x:c r="AJ302" s="117" t="n">
        <x:f>MONTH(A302)</x:f>
        <x:v>1</x:v>
      </x:c>
      <x:c r="AK302" s="50" t="n">
        <x:f>IF(MONTH(A302)&lt;&gt;MONTH(A303),1,0)</x:f>
        <x:v>0</x:v>
      </x:c>
      <x:c r="AL302" s="115" t="n">
        <x:f>IF(AK301,AD301,AL301)</x:f>
        <x:v>1.1055537503979913</x:v>
      </x:c>
      <x:c r="AM302" s="116" t="str">
        <x:f>IF(AK302,AD302/AL302-1,"")</x:f>
      </x:c>
      <x:c r="AN302" s="115" t="n">
        <x:f>IF(AI302&lt;&gt;AI301,AD302,MAX(AN301,AD302))</x:f>
        <x:v>1.1245724334900065</x:v>
      </x:c>
      <x:c r="AO302" s="116" t="n">
        <x:f>AD302/AN302-1</x:f>
        <x:v>0</x:v>
      </x:c>
      <x:c r="AP302" s="112" t="n">
        <x:f>IFERROR(SUM(Z302:AC302)/AD302,0)</x:f>
        <x:v>1</x:v>
      </x:c>
      <x:c r="AQ302" s="50" t="b">
        <x:f>AND(B302&gt;0,C302&gt;0,D302&gt;0,E302&gt;0)</x:f>
        <x:v>1</x:v>
      </x:c>
    </x:row>
    <x:row r="303">
      <x:c r="A303" s="111" t="n">
        <x:f>'净值底稿'!A261</x:f>
        <x:v>44218</x:v>
      </x:c>
      <x:c r="B303" s="113" t="n">
        <x:f>'净值底稿'!F261</x:f>
        <x:v>1.751944954269415</x:v>
      </x:c>
      <x:c r="C303" s="113" t="n">
        <x:f>'净值底稿'!O261</x:f>
        <x:v>1.3598546223268562</x:v>
      </x:c>
      <x:c r="D303" s="113" t="n">
        <x:f>'净值底稿'!P261</x:f>
        <x:v>1.4457</x:v>
      </x:c>
      <x:c r="E303" s="113" t="n">
        <x:f>'净值底稿'!Q261</x:f>
        <x:v>1.4107</x:v>
      </x:c>
      <x:c r="F303" s="114" t="n">
        <x:f>IFERROR(B303/B302-1,0)</x:f>
        <x:v>0.005103460191271614</x:v>
      </x:c>
      <x:c r="G303" s="114" t="n">
        <x:f>IFERROR(C303/C302-1,0)</x:f>
        <x:v>0.0006473512590339237</x:v>
      </x:c>
      <x:c r="H303" s="114" t="n">
        <x:f>IFERROR(D303/D302-1,0)</x:f>
        <x:v>0.00041519618019503213</x:v>
      </x:c>
      <x:c r="I303" s="114" t="n">
        <x:f>IFERROR(E303/E302-1,0)</x:f>
        <x:v>-0.0032501943050943227</x:v>
      </x:c>
      <x:c r="J303" s="115" t="n">
        <x:f>Z302*(1+F303)</x:f>
        <x:v>0.12372940656237662</x:v>
      </x:c>
      <x:c r="K303" s="115" t="n">
        <x:f>AA302*(1+G303)</x:f>
        <x:v>0.11440772265612353</x:v>
      </x:c>
      <x:c r="L303" s="115" t="n">
        <x:f>AB302*(1+H303)</x:f>
        <x:v>0.8269911686647469</x:v>
      </x:c>
      <x:c r="M303" s="115" t="n">
        <x:f>AC302*(1+I303)</x:f>
        <x:v>0.06029300964603544</x:v>
      </x:c>
      <x:c r="N303" s="115" t="n">
        <x:f>SUM(J303:M303)</x:f>
        <x:v>1.1254213075292825</x:v>
      </x:c>
      <x:c r="O303" s="116" t="n">
        <x:f>IFERROR((J303+K303)/N303,0)</x:f>
        <x:v>0.21159820560115356</x:v>
      </x:c>
      <x:c r="P303" s="50" t="b">
        <x:f>AND(MONTH(A303)=12,OR(A304="",YEAR(A303)&lt;&gt;YEAR(A304)))</x:f>
        <x:v>0</x:v>
      </x:c>
      <x:c r="Q303" s="50" t="b">
        <x:f>AND(MOD(MONTH(A303),3)=0,OR(A304="",MONTH(A303)&lt;&gt;MONTH(A304)))</x:f>
        <x:v>0</x:v>
      </x:c>
      <x:c r="R303" s="50" t="b">
        <x:f>OR(O303&gt;$E$7,O303&lt;$E$6)</x:f>
        <x:v>0</x:v>
      </x:c>
      <x:c r="S303" s="50" t="b">
        <x:f>AND(OR(P303,Q303,R303),A303-AH302&gt;$E$8)</x:f>
        <x:v>0</x:v>
      </x:c>
      <x:c r="T303" s="50" t="str">
        <x:f>IF(NOT(OR(P303,Q303,R303)),"不调",IF(NOT(S303),"间隔规则跳过",IF(P303,"年末+季度",IF(AND(Q303,R303),"季度+动态",IF(Q303,"季度","动态")))))</x:f>
        <x:v>不调</x:v>
      </x:c>
      <x:c r="U303" s="115" t="n">
        <x:f>IF(OR(T303="年末+季度",T303="季度+动态"),N303*$E$5/2,IF(T303="季度",(J303+K303)/2,IF(T303="动态",N303*$E$5*IF(J303+K303=0,0.5,J303/(J303+K303)),J303)))</x:f>
        <x:v>0.12372940656237662</x:v>
      </x:c>
      <x:c r="V303" s="115" t="n">
        <x:f>IF(OR(T303="年末+季度",T303="季度+动态"),N303*$E$5/2,IF(T303="季度",(J303+K303)/2,IF(T303="动态",N303*$E$5*IF(J303+K303=0,0.5,K303/(J303+K303)),K303)))</x:f>
        <x:v>0.11440772265612353</x:v>
      </x:c>
      <x:c r="W303" s="115" t="n">
        <x:f>IF(OR(T303="年末+季度",T303="季度+动态",T303="动态"),N303*(1-$E$5)*IF(L303+M303=0,$B$7/($B$7+$B$8),L303/(L303+M303)),L303)</x:f>
        <x:v>0.8269911686647469</x:v>
      </x:c>
      <x:c r="X303" s="115" t="n">
        <x:f>IF(OR(T303="年末+季度",T303="季度+动态",T303="动态"),N303*(1-$E$5)*IF(L303+M303=0,$B$8/($B$7+$B$8),M303/(L303+M303)),M303)</x:f>
        <x:v>0.06029300964603544</x:v>
      </x:c>
      <x:c r="Y303" s="115" t="n">
        <x:f>POWER(1-$H$5,(A303-A302)/$H$8)</x:f>
        <x:v>0.9999862671029998</x:v>
      </x:c>
      <x:c r="Z303" s="115" t="n">
        <x:f>U303*Y303</x:f>
        <x:v>0.12372770739918039</x:v>
      </x:c>
      <x:c r="AA303" s="115" t="n">
        <x:f>V303*Y303</x:f>
        <x:v>0.11440615150665226</x:v>
      </x:c>
      <x:c r="AB303" s="115" t="n">
        <x:f>W303*Y303</x:f>
        <x:v>0.8269798116802075</x:v>
      </x:c>
      <x:c r="AC303" s="115" t="n">
        <x:f>X303*Y303</x:f>
        <x:v>0.060292181648344136</x:v>
      </x:c>
      <x:c r="AD303" s="115" t="n">
        <x:f>SUM(Z303:AC303)</x:f>
        <x:v>1.1254058522343844</x:v>
      </x:c>
      <x:c r="AE303" s="115" t="n">
        <x:f>MAX(AE302,AD303)</x:f>
        <x:v>1.1254058522343844</x:v>
      </x:c>
      <x:c r="AF303" s="114" t="n">
        <x:f>AD303/AE303-1</x:f>
        <x:v>0</x:v>
      </x:c>
      <x:c r="AG303" s="114" t="n">
        <x:f>AD303/AD302-1</x:f>
        <x:v>0.0007410983228457457</x:v>
      </x:c>
      <x:c r="AH303" s="111" t="n">
        <x:f>IF(OR(T303="年末+季度",T303="季度+动态",T303="季度",T303="动态"),A303,AH302)</x:f>
        <x:v>44196</x:v>
      </x:c>
      <x:c r="AI303" s="117" t="n">
        <x:f>YEAR(A303)</x:f>
        <x:v>2021</x:v>
      </x:c>
      <x:c r="AJ303" s="117" t="n">
        <x:f>MONTH(A303)</x:f>
        <x:v>1</x:v>
      </x:c>
      <x:c r="AK303" s="50" t="n">
        <x:f>IF(MONTH(A303)&lt;&gt;MONTH(A304),1,0)</x:f>
        <x:v>0</x:v>
      </x:c>
      <x:c r="AL303" s="115" t="n">
        <x:f>IF(AK302,AD302,AL302)</x:f>
        <x:v>1.1055537503979913</x:v>
      </x:c>
      <x:c r="AM303" s="116" t="str">
        <x:f>IF(AK303,AD303/AL303-1,"")</x:f>
      </x:c>
      <x:c r="AN303" s="115" t="n">
        <x:f>IF(AI303&lt;&gt;AI302,AD303,MAX(AN302,AD303))</x:f>
        <x:v>1.1254058522343844</x:v>
      </x:c>
      <x:c r="AO303" s="116" t="n">
        <x:f>AD303/AN303-1</x:f>
        <x:v>0</x:v>
      </x:c>
      <x:c r="AP303" s="112" t="n">
        <x:f>IFERROR(SUM(Z303:AC303)/AD303,0)</x:f>
        <x:v>1</x:v>
      </x:c>
      <x:c r="AQ303" s="50" t="b">
        <x:f>AND(B303&gt;0,C303&gt;0,D303&gt;0,E303&gt;0)</x:f>
        <x:v>1</x:v>
      </x:c>
    </x:row>
    <x:row r="304">
      <x:c r="A304" s="111" t="n">
        <x:f>'净值底稿'!A262</x:f>
        <x:v>44221</x:v>
      </x:c>
      <x:c r="B304" s="113" t="n">
        <x:f>'净值底稿'!F262</x:f>
        <x:v>1.7545636889661576</x:v>
      </x:c>
      <x:c r="C304" s="113" t="n">
        <x:f>'净值底稿'!O262</x:f>
        <x:v>1.3579734169912112</x:v>
      </x:c>
      <x:c r="D304" s="113" t="n">
        <x:f>'净值底稿'!P262</x:f>
        <x:v>1.446</x:v>
      </x:c>
      <x:c r="E304" s="113" t="n">
        <x:f>'净值底稿'!Q262</x:f>
        <x:v>1.4032</x:v>
      </x:c>
      <x:c r="F304" s="114" t="n">
        <x:f>IFERROR(B304/B303-1,0)</x:f>
        <x:v>0.0014947585484126336</x:v>
      </x:c>
      <x:c r="G304" s="114" t="n">
        <x:f>IFERROR(C304/C303-1,0)</x:f>
        <x:v>-0.0013833870950308302</x:v>
      </x:c>
      <x:c r="H304" s="114" t="n">
        <x:f>IFERROR(D304/D303-1,0)</x:f>
        <x:v>0.0002075119319360219</x:v>
      </x:c>
      <x:c r="I304" s="114" t="n">
        <x:f>IFERROR(E304/E303-1,0)</x:f>
        <x:v>-0.005316509534273761</x:v>
      </x:c>
      <x:c r="J304" s="115" t="n">
        <x:f>Z303*(1+F304)</x:f>
        <x:v>0.12391265044749081</x:v>
      </x:c>
      <x:c r="K304" s="115" t="n">
        <x:f>AA303*(1+G304)</x:f>
        <x:v>0.11424788351306582</x:v>
      </x:c>
      <x:c r="L304" s="115" t="n">
        <x:f>AB303*(1+H304)</x:f>
        <x:v>0.8271514198586014</x:v>
      </x:c>
      <x:c r="M304" s="115" t="n">
        <x:f>AC303*(1+I304)</x:f>
        <x:v>0.05997163768976855</x:v>
      </x:c>
      <x:c r="N304" s="115" t="n">
        <x:f>SUM(J304:M304)</x:f>
        <x:v>1.1252835915089265</x:v>
      </x:c>
      <x:c r="O304" s="116" t="n">
        <x:f>IFERROR((J304+K304)/N304,0)</x:f>
        <x:v>0.211644900678948</x:v>
      </x:c>
      <x:c r="P304" s="50" t="b">
        <x:f>AND(MONTH(A304)=12,OR(A305="",YEAR(A304)&lt;&gt;YEAR(A305)))</x:f>
        <x:v>0</x:v>
      </x:c>
      <x:c r="Q304" s="50" t="b">
        <x:f>AND(MOD(MONTH(A304),3)=0,OR(A305="",MONTH(A304)&lt;&gt;MONTH(A305)))</x:f>
        <x:v>0</x:v>
      </x:c>
      <x:c r="R304" s="50" t="b">
        <x:f>OR(O304&gt;$E$7,O304&lt;$E$6)</x:f>
        <x:v>0</x:v>
      </x:c>
      <x:c r="S304" s="50" t="b">
        <x:f>AND(OR(P304,Q304,R304),A304-AH303&gt;$E$8)</x:f>
        <x:v>0</x:v>
      </x:c>
      <x:c r="T304" s="50" t="str">
        <x:f>IF(NOT(OR(P304,Q304,R304)),"不调",IF(NOT(S304),"间隔规则跳过",IF(P304,"年末+季度",IF(AND(Q304,R304),"季度+动态",IF(Q304,"季度","动态")))))</x:f>
        <x:v>不调</x:v>
      </x:c>
      <x:c r="U304" s="115" t="n">
        <x:f>IF(OR(T304="年末+季度",T304="季度+动态"),N304*$E$5/2,IF(T304="季度",(J304+K304)/2,IF(T304="动态",N304*$E$5*IF(J304+K304=0,0.5,J304/(J304+K304)),J304)))</x:f>
        <x:v>0.12391265044749081</x:v>
      </x:c>
      <x:c r="V304" s="115" t="n">
        <x:f>IF(OR(T304="年末+季度",T304="季度+动态"),N304*$E$5/2,IF(T304="季度",(J304+K304)/2,IF(T304="动态",N304*$E$5*IF(J304+K304=0,0.5,K304/(J304+K304)),K304)))</x:f>
        <x:v>0.11424788351306582</x:v>
      </x:c>
      <x:c r="W304" s="115" t="n">
        <x:f>IF(OR(T304="年末+季度",T304="季度+动态",T304="动态"),N304*(1-$E$5)*IF(L304+M304=0,$B$7/($B$7+$B$8),L304/(L304+M304)),L304)</x:f>
        <x:v>0.8271514198586014</x:v>
      </x:c>
      <x:c r="X304" s="115" t="n">
        <x:f>IF(OR(T304="年末+季度",T304="季度+动态",T304="动态"),N304*(1-$E$5)*IF(L304+M304=0,$B$8/($B$7+$B$8),M304/(L304+M304)),M304)</x:f>
        <x:v>0.05997163768976855</x:v>
      </x:c>
      <x:c r="Y304" s="115" t="n">
        <x:f>POWER(1-$H$5,(A304-A303)/$H$8)</x:f>
        <x:v>0.9999588018747739</x:v>
      </x:c>
      <x:c r="Z304" s="115" t="n">
        <x:f>U304*Y304</x:f>
        <x:v>0.12390754547860058</x:v>
      </x:c>
      <x:c r="AA304" s="115" t="n">
        <x:f>V304*Y304</x:f>
        <x:v>0.11424317671445404</x:v>
      </x:c>
      <x:c r="AB304" s="115" t="n">
        <x:f>W304*Y304</x:f>
        <x:v>0.8271173427708252</x:v>
      </x:c>
      <x:c r="AC304" s="115" t="n">
        <x:f>X304*Y304</x:f>
        <x:v>0.059969166970728995</x:v>
      </x:c>
      <x:c r="AD304" s="115" t="n">
        <x:f>SUM(Z304:AC304)</x:f>
        <x:v>1.1252372319346087</x:v>
      </x:c>
      <x:c r="AE304" s="115" t="n">
        <x:f>MAX(AE303,AD304)</x:f>
        <x:v>1.1254058522343844</x:v>
      </x:c>
      <x:c r="AF304" s="114" t="n">
        <x:f>AD304/AE304-1</x:f>
        <x:v>-0.00014983065837170795</x:v>
      </x:c>
      <x:c r="AG304" s="114" t="n">
        <x:f>AD304/AD303-1</x:f>
        <x:v>-0.00014983065837170795</x:v>
      </x:c>
      <x:c r="AH304" s="111" t="n">
        <x:f>IF(OR(T304="年末+季度",T304="季度+动态",T304="季度",T304="动态"),A304,AH303)</x:f>
        <x:v>44196</x:v>
      </x:c>
      <x:c r="AI304" s="117" t="n">
        <x:f>YEAR(A304)</x:f>
        <x:v>2021</x:v>
      </x:c>
      <x:c r="AJ304" s="117" t="n">
        <x:f>MONTH(A304)</x:f>
        <x:v>1</x:v>
      </x:c>
      <x:c r="AK304" s="50" t="n">
        <x:f>IF(MONTH(A304)&lt;&gt;MONTH(A305),1,0)</x:f>
        <x:v>0</x:v>
      </x:c>
      <x:c r="AL304" s="115" t="n">
        <x:f>IF(AK303,AD303,AL303)</x:f>
        <x:v>1.1055537503979913</x:v>
      </x:c>
      <x:c r="AM304" s="116" t="str">
        <x:f>IF(AK304,AD304/AL304-1,"")</x:f>
      </x:c>
      <x:c r="AN304" s="115" t="n">
        <x:f>IF(AI304&lt;&gt;AI303,AD304,MAX(AN303,AD304))</x:f>
        <x:v>1.1254058522343844</x:v>
      </x:c>
      <x:c r="AO304" s="116" t="n">
        <x:f>AD304/AN304-1</x:f>
        <x:v>-0.00014983065837170795</x:v>
      </x:c>
      <x:c r="AP304" s="112" t="n">
        <x:f>IFERROR(SUM(Z304:AC304)/AD304,0)</x:f>
        <x:v>1</x:v>
      </x:c>
      <x:c r="AQ304" s="50" t="b">
        <x:f>AND(B304&gt;0,C304&gt;0,D304&gt;0,E304&gt;0)</x:f>
        <x:v>1</x:v>
      </x:c>
    </x:row>
    <x:row r="305">
      <x:c r="A305" s="111" t="n">
        <x:f>'净值底稿'!A263</x:f>
        <x:v>44222</x:v>
      </x:c>
      <x:c r="B305" s="113" t="n">
        <x:f>'净值底稿'!F263</x:f>
        <x:v>1.701245457097515</x:v>
      </x:c>
      <x:c r="C305" s="113" t="n">
        <x:f>'净值底稿'!O263</x:f>
        <x:v>1.3359321543360463</x:v>
      </x:c>
      <x:c r="D305" s="113" t="n">
        <x:f>'净值底稿'!P263</x:f>
        <x:v>1.4443</x:v>
      </x:c>
      <x:c r="E305" s="113" t="n">
        <x:f>'净值底稿'!Q263</x:f>
        <x:v>1.4083</x:v>
      </x:c>
      <x:c r="F305" s="114" t="n">
        <x:f>IFERROR(B305/B304-1,0)</x:f>
        <x:v>-0.030388313746569806</x:v>
      </x:c>
      <x:c r="G305" s="114" t="n">
        <x:f>IFERROR(C305/C304-1,0)</x:f>
        <x:v>-0.016230997145732506</x:v>
      </x:c>
      <x:c r="H305" s="114" t="n">
        <x:f>IFERROR(D305/D304-1,0)</x:f>
        <x:v>-0.0011756569847856113</x:v>
      </x:c>
      <x:c r="I305" s="114" t="n">
        <x:f>IFERROR(E305/E304-1,0)</x:f>
        <x:v>0.0036345496009122513</x:v>
      </x:c>
      <x:c r="J305" s="115" t="n">
        <x:f>Z304*(1+F305)</x:f>
        <x:v>0.12014220411102951</x:v>
      </x:c>
      <x:c r="K305" s="115" t="n">
        <x:f>AA304*(1+G305)</x:f>
        <x:v>0.11238889603928232</x:v>
      </x:c>
      <x:c r="L305" s="115" t="n">
        <x:f>AB304*(1+H305)</x:f>
        <x:v>0.8261449364895593</x:v>
      </x:c>
      <x:c r="M305" s="115" t="n">
        <x:f>AC304*(1+I305)</x:f>
        <x:v>0.0601871278826095</x:v>
      </x:c>
      <x:c r="N305" s="115" t="n">
        <x:f>SUM(J305:M305)</x:f>
        <x:v>1.1188631645224807</x:v>
      </x:c>
      <x:c r="O305" s="116" t="n">
        <x:f>IFERROR((J305+K305)/N305,0)</x:f>
        <x:v>0.20782800571466994</x:v>
      </x:c>
      <x:c r="P305" s="50" t="b">
        <x:f>AND(MONTH(A305)=12,OR(A306="",YEAR(A305)&lt;&gt;YEAR(A306)))</x:f>
        <x:v>0</x:v>
      </x:c>
      <x:c r="Q305" s="50" t="b">
        <x:f>AND(MOD(MONTH(A305),3)=0,OR(A306="",MONTH(A305)&lt;&gt;MONTH(A306)))</x:f>
        <x:v>0</x:v>
      </x:c>
      <x:c r="R305" s="50" t="b">
        <x:f>OR(O305&gt;$E$7,O305&lt;$E$6)</x:f>
        <x:v>0</x:v>
      </x:c>
      <x:c r="S305" s="50" t="b">
        <x:f>AND(OR(P305,Q305,R305),A305-AH304&gt;$E$8)</x:f>
        <x:v>0</x:v>
      </x:c>
      <x:c r="T305" s="50" t="str">
        <x:f>IF(NOT(OR(P305,Q305,R305)),"不调",IF(NOT(S305),"间隔规则跳过",IF(P305,"年末+季度",IF(AND(Q305,R305),"季度+动态",IF(Q305,"季度","动态")))))</x:f>
        <x:v>不调</x:v>
      </x:c>
      <x:c r="U305" s="115" t="n">
        <x:f>IF(OR(T305="年末+季度",T305="季度+动态"),N305*$E$5/2,IF(T305="季度",(J305+K305)/2,IF(T305="动态",N305*$E$5*IF(J305+K305=0,0.5,J305/(J305+K305)),J305)))</x:f>
        <x:v>0.12014220411102951</x:v>
      </x:c>
      <x:c r="V305" s="115" t="n">
        <x:f>IF(OR(T305="年末+季度",T305="季度+动态"),N305*$E$5/2,IF(T305="季度",(J305+K305)/2,IF(T305="动态",N305*$E$5*IF(J305+K305=0,0.5,K305/(J305+K305)),K305)))</x:f>
        <x:v>0.11238889603928232</x:v>
      </x:c>
      <x:c r="W305" s="115" t="n">
        <x:f>IF(OR(T305="年末+季度",T305="季度+动态",T305="动态"),N305*(1-$E$5)*IF(L305+M305=0,$B$7/($B$7+$B$8),L305/(L305+M305)),L305)</x:f>
        <x:v>0.8261449364895593</x:v>
      </x:c>
      <x:c r="X305" s="115" t="n">
        <x:f>IF(OR(T305="年末+季度",T305="季度+动态",T305="动态"),N305*(1-$E$5)*IF(L305+M305=0,$B$8/($B$7+$B$8),M305/(L305+M305)),M305)</x:f>
        <x:v>0.0601871278826095</x:v>
      </x:c>
      <x:c r="Y305" s="115" t="n">
        <x:f>POWER(1-$H$5,(A305-A304)/$H$8)</x:f>
        <x:v>0.9999862671029998</x:v>
      </x:c>
      <x:c r="Z305" s="115" t="n">
        <x:f>U305*Y305</x:f>
        <x:v>0.12014055421051507</x:v>
      </x:c>
      <x:c r="AA305" s="115" t="n">
        <x:f>V305*Y305</x:f>
        <x:v>0.11238735261414903</x:v>
      </x:c>
      <x:c r="AB305" s="115" t="n">
        <x:f>W305*Y305</x:f>
        <x:v>0.8261335911262393</x:v>
      </x:c>
      <x:c r="AC305" s="115" t="n">
        <x:f>X305*Y305</x:f>
        <x:v>0.06018630133898155</x:v>
      </x:c>
      <x:c r="AD305" s="115" t="n">
        <x:f>SUM(Z305:AC305)</x:f>
        <x:v>1.118847799289885</x:v>
      </x:c>
      <x:c r="AE305" s="115" t="n">
        <x:f>MAX(AE304,AD305)</x:f>
        <x:v>1.1254058522343844</x:v>
      </x:c>
      <x:c r="AF305" s="114" t="n">
        <x:f>AD305/AE305-1</x:f>
        <x:v>-0.005827278160566607</x:v>
      </x:c>
      <x:c r="AG305" s="114" t="n">
        <x:f>AD305/AD304-1</x:f>
        <x:v>-0.0056782982853653685</x:v>
      </x:c>
      <x:c r="AH305" s="111" t="n">
        <x:f>IF(OR(T305="年末+季度",T305="季度+动态",T305="季度",T305="动态"),A305,AH304)</x:f>
        <x:v>44196</x:v>
      </x:c>
      <x:c r="AI305" s="117" t="n">
        <x:f>YEAR(A305)</x:f>
        <x:v>2021</x:v>
      </x:c>
      <x:c r="AJ305" s="117" t="n">
        <x:f>MONTH(A305)</x:f>
        <x:v>1</x:v>
      </x:c>
      <x:c r="AK305" s="50" t="n">
        <x:f>IF(MONTH(A305)&lt;&gt;MONTH(A306),1,0)</x:f>
        <x:v>0</x:v>
      </x:c>
      <x:c r="AL305" s="115" t="n">
        <x:f>IF(AK304,AD304,AL304)</x:f>
        <x:v>1.1055537503979913</x:v>
      </x:c>
      <x:c r="AM305" s="116" t="str">
        <x:f>IF(AK305,AD305/AL305-1,"")</x:f>
      </x:c>
      <x:c r="AN305" s="115" t="n">
        <x:f>IF(AI305&lt;&gt;AI304,AD305,MAX(AN304,AD305))</x:f>
        <x:v>1.1254058522343844</x:v>
      </x:c>
      <x:c r="AO305" s="116" t="n">
        <x:f>AD305/AN305-1</x:f>
        <x:v>-0.005827278160566607</x:v>
      </x:c>
      <x:c r="AP305" s="112" t="n">
        <x:f>IFERROR(SUM(Z305:AC305)/AD305,0)</x:f>
        <x:v>1</x:v>
      </x:c>
      <x:c r="AQ305" s="50" t="b">
        <x:f>AND(B305&gt;0,C305&gt;0,D305&gt;0,E305&gt;0)</x:f>
        <x:v>1</x:v>
      </x:c>
    </x:row>
    <x:row r="306">
      <x:c r="A306" s="111" t="n">
        <x:f>'净值底稿'!A264</x:f>
        <x:v>44223</x:v>
      </x:c>
      <x:c r="B306" s="113" t="n">
        <x:f>'净值底稿'!F264</x:f>
        <x:v>1.7163349258252674</x:v>
      </x:c>
      <x:c r="C306" s="113" t="n">
        <x:f>'净值底稿'!O264</x:f>
        <x:v>1.340109017327707</x:v>
      </x:c>
      <x:c r="D306" s="113" t="n">
        <x:f>'净值底稿'!P264</x:f>
        <x:v>1.4439</x:v>
      </x:c>
      <x:c r="E306" s="113" t="n">
        <x:f>'净值底稿'!Q264</x:f>
        <x:v>1.4007</x:v>
      </x:c>
      <x:c r="F306" s="114" t="n">
        <x:f>IFERROR(B306/B305-1,0)</x:f>
        <x:v>0.008869659968701038</x:v>
      </x:c>
      <x:c r="G306" s="114" t="n">
        <x:f>IFERROR(C306/C305-1,0)</x:f>
        <x:v>0.0031265532295960963</x:v>
      </x:c>
      <x:c r="H306" s="114" t="n">
        <x:f>IFERROR(D306/D305-1,0)</x:f>
        <x:v>-0.00027695077200029505</x:v>
      </x:c>
      <x:c r="I306" s="114" t="n">
        <x:f>IFERROR(E306/E305-1,0)</x:f>
        <x:v>-0.00539657743378541</x:v>
      </x:c>
      <x:c r="J306" s="115" t="n">
        <x:f>Z305*(1+F306)</x:f>
        <x:v>0.12120616007481363</x:v>
      </x:c>
      <x:c r="K306" s="115" t="n">
        <x:f>AA305*(1+G306)</x:f>
        <x:v>0.11273873765443056</x:v>
      </x:c>
      <x:c r="L306" s="115" t="n">
        <x:f>AB305*(1+H306)</x:f>
        <x:v>0.8259047927904015</x:v>
      </x:c>
      <x:c r="M306" s="115" t="n">
        <x:f>AC305*(1+I306)</x:f>
        <x:v>0.05986150130335259</x:v>
      </x:c>
      <x:c r="N306" s="115" t="n">
        <x:f>SUM(J306:M306)</x:f>
        <x:v>1.1197111918229983</x:v>
      </x:c>
      <x:c r="O306" s="116" t="n">
        <x:f>IFERROR((J306+K306)/N306,0)</x:f>
        <x:v>0.2089332494286846</x:v>
      </x:c>
      <x:c r="P306" s="50" t="b">
        <x:f>AND(MONTH(A306)=12,OR(A307="",YEAR(A306)&lt;&gt;YEAR(A307)))</x:f>
        <x:v>0</x:v>
      </x:c>
      <x:c r="Q306" s="50" t="b">
        <x:f>AND(MOD(MONTH(A306),3)=0,OR(A307="",MONTH(A306)&lt;&gt;MONTH(A307)))</x:f>
        <x:v>0</x:v>
      </x:c>
      <x:c r="R306" s="50" t="b">
        <x:f>OR(O306&gt;$E$7,O306&lt;$E$6)</x:f>
        <x:v>0</x:v>
      </x:c>
      <x:c r="S306" s="50" t="b">
        <x:f>AND(OR(P306,Q306,R306),A306-AH305&gt;$E$8)</x:f>
        <x:v>0</x:v>
      </x:c>
      <x:c r="T306" s="50" t="str">
        <x:f>IF(NOT(OR(P306,Q306,R306)),"不调",IF(NOT(S306),"间隔规则跳过",IF(P306,"年末+季度",IF(AND(Q306,R306),"季度+动态",IF(Q306,"季度","动态")))))</x:f>
        <x:v>不调</x:v>
      </x:c>
      <x:c r="U306" s="115" t="n">
        <x:f>IF(OR(T306="年末+季度",T306="季度+动态"),N306*$E$5/2,IF(T306="季度",(J306+K306)/2,IF(T306="动态",N306*$E$5*IF(J306+K306=0,0.5,J306/(J306+K306)),J306)))</x:f>
        <x:v>0.12120616007481363</x:v>
      </x:c>
      <x:c r="V306" s="115" t="n">
        <x:f>IF(OR(T306="年末+季度",T306="季度+动态"),N306*$E$5/2,IF(T306="季度",(J306+K306)/2,IF(T306="动态",N306*$E$5*IF(J306+K306=0,0.5,K306/(J306+K306)),K306)))</x:f>
        <x:v>0.11273873765443056</x:v>
      </x:c>
      <x:c r="W306" s="115" t="n">
        <x:f>IF(OR(T306="年末+季度",T306="季度+动态",T306="动态"),N306*(1-$E$5)*IF(L306+M306=0,$B$7/($B$7+$B$8),L306/(L306+M306)),L306)</x:f>
        <x:v>0.8259047927904015</x:v>
      </x:c>
      <x:c r="X306" s="115" t="n">
        <x:f>IF(OR(T306="年末+季度",T306="季度+动态",T306="动态"),N306*(1-$E$5)*IF(L306+M306=0,$B$8/($B$7+$B$8),M306/(L306+M306)),M306)</x:f>
        <x:v>0.05986150130335259</x:v>
      </x:c>
      <x:c r="Y306" s="115" t="n">
        <x:f>POWER(1-$H$5,(A306-A305)/$H$8)</x:f>
        <x:v>0.9999862671029998</x:v>
      </x:c>
      <x:c r="Z306" s="115" t="n">
        <x:f>U306*Y306</x:f>
        <x:v>0.12120449556310153</x:v>
      </x:c>
      <x:c r="AA306" s="115" t="n">
        <x:f>V306*Y306</x:f>
        <x:v>0.11273718942495842</x:v>
      </x:c>
      <x:c r="AB306" s="115" t="n">
        <x:f>W306*Y306</x:f>
        <x:v>0.8258934507249501</x:v>
      </x:c>
      <x:c r="AC306" s="115" t="n">
        <x:f>X306*Y306</x:f>
        <x:v>0.059860679231520914</x:v>
      </x:c>
      <x:c r="AD306" s="115" t="n">
        <x:f>SUM(Z306:AC306)</x:f>
        <x:v>1.1196958149445309</x:v>
      </x:c>
      <x:c r="AE306" s="115" t="n">
        <x:f>MAX(AE305,AD306)</x:f>
        <x:v>1.1254058522343844</x:v>
      </x:c>
      <x:c r="AF306" s="114" t="n">
        <x:f>AD306/AE306-1</x:f>
        <x:v>-0.005073758305518705</x:v>
      </x:c>
      <x:c r="AG306" s="114" t="n">
        <x:f>AD306/AD305-1</x:f>
        <x:v>0.0007579365622241152</x:v>
      </x:c>
      <x:c r="AH306" s="111" t="n">
        <x:f>IF(OR(T306="年末+季度",T306="季度+动态",T306="季度",T306="动态"),A306,AH305)</x:f>
        <x:v>44196</x:v>
      </x:c>
      <x:c r="AI306" s="117" t="n">
        <x:f>YEAR(A306)</x:f>
        <x:v>2021</x:v>
      </x:c>
      <x:c r="AJ306" s="117" t="n">
        <x:f>MONTH(A306)</x:f>
        <x:v>1</x:v>
      </x:c>
      <x:c r="AK306" s="50" t="n">
        <x:f>IF(MONTH(A306)&lt;&gt;MONTH(A307),1,0)</x:f>
        <x:v>0</x:v>
      </x:c>
      <x:c r="AL306" s="115" t="n">
        <x:f>IF(AK305,AD305,AL305)</x:f>
        <x:v>1.1055537503979913</x:v>
      </x:c>
      <x:c r="AM306" s="116" t="str">
        <x:f>IF(AK306,AD306/AL306-1,"")</x:f>
      </x:c>
      <x:c r="AN306" s="115" t="n">
        <x:f>IF(AI306&lt;&gt;AI305,AD306,MAX(AN305,AD306))</x:f>
        <x:v>1.1254058522343844</x:v>
      </x:c>
      <x:c r="AO306" s="116" t="n">
        <x:f>AD306/AN306-1</x:f>
        <x:v>-0.005073758305518705</x:v>
      </x:c>
      <x:c r="AP306" s="112" t="n">
        <x:f>IFERROR(SUM(Z306:AC306)/AD306,0)</x:f>
        <x:v>1</x:v>
      </x:c>
      <x:c r="AQ306" s="50" t="b">
        <x:f>AND(B306&gt;0,C306&gt;0,D306&gt;0,E306&gt;0)</x:f>
        <x:v>1</x:v>
      </x:c>
    </x:row>
    <x:row r="307">
      <x:c r="A307" s="111" t="n">
        <x:f>'净值底稿'!A265</x:f>
        <x:v>44224</x:v>
      </x:c>
      <x:c r="B307" s="113" t="n">
        <x:f>'净值底稿'!F265</x:f>
        <x:v>1.649552555059</x:v>
      </x:c>
      <x:c r="C307" s="113" t="n">
        <x:f>'净值底稿'!O265</x:f>
        <x:v>1.3105207909829317</x:v>
      </x:c>
      <x:c r="D307" s="113" t="n">
        <x:f>'净值底稿'!P265</x:f>
        <x:v>1.4419</x:v>
      </x:c>
      <x:c r="E307" s="113" t="n">
        <x:f>'净值底稿'!Q265</x:f>
        <x:v>1.3901</x:v>
      </x:c>
      <x:c r="F307" s="114" t="n">
        <x:f>IFERROR(B307/B306-1,0)</x:f>
        <x:v>-0.038909871122127515</x:v>
      </x:c>
      <x:c r="G307" s="114" t="n">
        <x:f>IFERROR(C307/C306-1,0)</x:f>
        <x:v>-0.02207896966753997</x:v>
      </x:c>
      <x:c r="H307" s="114" t="n">
        <x:f>IFERROR(D307/D306-1,0)</x:f>
        <x:v>-0.0013851374748944378</x:v>
      </x:c>
      <x:c r="I307" s="114" t="n">
        <x:f>IFERROR(E307/E306-1,0)</x:f>
        <x:v>-0.0075676447490541365</x:v>
      </x:c>
      <x:c r="J307" s="115" t="n">
        <x:f>Z306*(1+F307)</x:f>
        <x:v>0.11648844426131878</x:v>
      </x:c>
      <x:c r="K307" s="115" t="n">
        <x:f>AA306*(1+G307)</x:f>
        <x:v>0.11024806843924105</x:v>
      </x:c>
      <x:c r="L307" s="115" t="n">
        <x:f>AB306*(1+H307)</x:f>
        <x:v>0.8247494747560811</x:v>
      </x:c>
      <x:c r="M307" s="115" t="n">
        <x:f>AC306*(1+I307)</x:f>
        <x:v>0.05940767487665968</x:v>
      </x:c>
      <x:c r="N307" s="115" t="n">
        <x:f>SUM(J307:M307)</x:f>
        <x:v>1.1108936623333006</x:v>
      </x:c>
      <x:c r="O307" s="116" t="n">
        <x:f>IFERROR((J307+K307)/N307,0)</x:f>
        <x:v>0.2041028051454778</x:v>
      </x:c>
      <x:c r="P307" s="50" t="b">
        <x:f>AND(MONTH(A307)=12,OR(A308="",YEAR(A307)&lt;&gt;YEAR(A308)))</x:f>
        <x:v>0</x:v>
      </x:c>
      <x:c r="Q307" s="50" t="b">
        <x:f>AND(MOD(MONTH(A307),3)=0,OR(A308="",MONTH(A307)&lt;&gt;MONTH(A308)))</x:f>
        <x:v>0</x:v>
      </x:c>
      <x:c r="R307" s="50" t="b">
        <x:f>OR(O307&gt;$E$7,O307&lt;$E$6)</x:f>
        <x:v>0</x:v>
      </x:c>
      <x:c r="S307" s="50" t="b">
        <x:f>AND(OR(P307,Q307,R307),A307-AH306&gt;$E$8)</x:f>
        <x:v>0</x:v>
      </x:c>
      <x:c r="T307" s="50" t="str">
        <x:f>IF(NOT(OR(P307,Q307,R307)),"不调",IF(NOT(S307),"间隔规则跳过",IF(P307,"年末+季度",IF(AND(Q307,R307),"季度+动态",IF(Q307,"季度","动态")))))</x:f>
        <x:v>不调</x:v>
      </x:c>
      <x:c r="U307" s="115" t="n">
        <x:f>IF(OR(T307="年末+季度",T307="季度+动态"),N307*$E$5/2,IF(T307="季度",(J307+K307)/2,IF(T307="动态",N307*$E$5*IF(J307+K307=0,0.5,J307/(J307+K307)),J307)))</x:f>
        <x:v>0.11648844426131878</x:v>
      </x:c>
      <x:c r="V307" s="115" t="n">
        <x:f>IF(OR(T307="年末+季度",T307="季度+动态"),N307*$E$5/2,IF(T307="季度",(J307+K307)/2,IF(T307="动态",N307*$E$5*IF(J307+K307=0,0.5,K307/(J307+K307)),K307)))</x:f>
        <x:v>0.11024806843924105</x:v>
      </x:c>
      <x:c r="W307" s="115" t="n">
        <x:f>IF(OR(T307="年末+季度",T307="季度+动态",T307="动态"),N307*(1-$E$5)*IF(L307+M307=0,$B$7/($B$7+$B$8),L307/(L307+M307)),L307)</x:f>
        <x:v>0.8247494747560811</x:v>
      </x:c>
      <x:c r="X307" s="115" t="n">
        <x:f>IF(OR(T307="年末+季度",T307="季度+动态",T307="动态"),N307*(1-$E$5)*IF(L307+M307=0,$B$8/($B$7+$B$8),M307/(L307+M307)),M307)</x:f>
        <x:v>0.05940767487665968</x:v>
      </x:c>
      <x:c r="Y307" s="115" t="n">
        <x:f>POWER(1-$H$5,(A307-A306)/$H$8)</x:f>
        <x:v>0.9999862671029998</x:v>
      </x:c>
      <x:c r="Z307" s="115" t="n">
        <x:f>U307*Y307</x:f>
        <x:v>0.11648684453751203</x:v>
      </x:c>
      <x:c r="AA307" s="115" t="n">
        <x:f>V307*Y307</x:f>
        <x:v>0.1102465544138727</x:v>
      </x:c>
      <x:c r="AB307" s="115" t="n">
        <x:f>W307*Y307</x:f>
        <x:v>0.8247381485564932</x:v>
      </x:c>
      <x:c r="AC307" s="115" t="n">
        <x:f>X307*Y307</x:f>
        <x:v>0.05940685903717958</x:v>
      </x:c>
      <x:c r="AD307" s="115" t="n">
        <x:f>SUM(Z307:AC307)</x:f>
        <x:v>1.1108784065450577</x:v>
      </x:c>
      <x:c r="AE307" s="115" t="n">
        <x:f>MAX(AE306,AD307)</x:f>
        <x:v>1.1254058522343844</x:v>
      </x:c>
      <x:c r="AF307" s="114" t="n">
        <x:f>AD307/AE307-1</x:f>
        <x:v>-0.012908628172213499</x:v>
      </x:c>
      <x:c r="AG307" s="114" t="n">
        <x:f>AD307/AD306-1</x:f>
        <x:v>-0.007874824824552928</x:v>
      </x:c>
      <x:c r="AH307" s="111" t="n">
        <x:f>IF(OR(T307="年末+季度",T307="季度+动态",T307="季度",T307="动态"),A307,AH306)</x:f>
        <x:v>44196</x:v>
      </x:c>
      <x:c r="AI307" s="117" t="n">
        <x:f>YEAR(A307)</x:f>
        <x:v>2021</x:v>
      </x:c>
      <x:c r="AJ307" s="117" t="n">
        <x:f>MONTH(A307)</x:f>
        <x:v>1</x:v>
      </x:c>
      <x:c r="AK307" s="50" t="n">
        <x:f>IF(MONTH(A307)&lt;&gt;MONTH(A308),1,0)</x:f>
        <x:v>0</x:v>
      </x:c>
      <x:c r="AL307" s="115" t="n">
        <x:f>IF(AK306,AD306,AL306)</x:f>
        <x:v>1.1055537503979913</x:v>
      </x:c>
      <x:c r="AM307" s="116" t="str">
        <x:f>IF(AK307,AD307/AL307-1,"")</x:f>
      </x:c>
      <x:c r="AN307" s="115" t="n">
        <x:f>IF(AI307&lt;&gt;AI306,AD307,MAX(AN306,AD307))</x:f>
        <x:v>1.1254058522343844</x:v>
      </x:c>
      <x:c r="AO307" s="116" t="n">
        <x:f>AD307/AN307-1</x:f>
        <x:v>-0.012908628172213499</x:v>
      </x:c>
      <x:c r="AP307" s="112" t="n">
        <x:f>IFERROR(SUM(Z307:AC307)/AD307,0)</x:f>
        <x:v>1</x:v>
      </x:c>
      <x:c r="AQ307" s="50" t="b">
        <x:f>AND(B307&gt;0,C307&gt;0,D307&gt;0,E307&gt;0)</x:f>
        <x:v>1</x:v>
      </x:c>
    </x:row>
    <x:row r="308">
      <x:c r="A308" s="111" t="n">
        <x:f>'净值底稿'!A266</x:f>
        <x:v>44225</x:v>
      </x:c>
      <x:c r="B308" s="113" t="n">
        <x:f>'净值底稿'!F266</x:f>
        <x:v>1.6375293947600575</x:v>
      </x:c>
      <x:c r="C308" s="113" t="n">
        <x:f>'净值底稿'!O266</x:f>
        <x:v>1.2974897756333328</x:v>
      </x:c>
      <x:c r="D308" s="113" t="n">
        <x:f>'净值底稿'!P266</x:f>
        <x:v>1.4416</x:v>
      </x:c>
      <x:c r="E308" s="113" t="n">
        <x:f>'净值底稿'!Q266</x:f>
        <x:v>1.3976</x:v>
      </x:c>
      <x:c r="F308" s="114" t="n">
        <x:f>IFERROR(B308/B307-1,0)</x:f>
        <x:v>-0.007288740369058688</x:v>
      </x:c>
      <x:c r="G308" s="114" t="n">
        <x:f>IFERROR(C308/C307-1,0)</x:f>
        <x:v>-0.00994338696437258</x:v>
      </x:c>
      <x:c r="H308" s="114" t="n">
        <x:f>IFERROR(D308/D307-1,0)</x:f>
        <x:v>-0.00020805881129060122</x:v>
      </x:c>
      <x:c r="I308" s="114" t="n">
        <x:f>IFERROR(E308/E307-1,0)</x:f>
        <x:v>0.005395295302496272</x:v>
      </x:c>
      <x:c r="J308" s="115" t="n">
        <x:f>Z307*(1+F308)</x:f>
        <x:v>0.11563780217126719</x:v>
      </x:c>
      <x:c r="K308" s="115" t="n">
        <x:f>AA307*(1+G308)</x:f>
        <x:v>0.1091503302618468</x:v>
      </x:c>
      <x:c r="L308" s="115" t="n">
        <x:f>AB307*(1+H308)</x:f>
        <x:v>0.8245665545176785</x:v>
      </x:c>
      <x:c r="M308" s="115" t="n">
        <x:f>AC307*(1+I308)</x:f>
        <x:v>0.05972737658467893</x:v>
      </x:c>
      <x:c r="N308" s="115" t="n">
        <x:f>SUM(J308:M308)</x:f>
        <x:v>1.1090820635354712</x:v>
      </x:c>
      <x:c r="O308" s="116" t="n">
        <x:f>IFERROR((J308+K308)/N308,0)</x:f>
        <x:v>0.20267944079498199</x:v>
      </x:c>
      <x:c r="P308" s="50" t="b">
        <x:f>AND(MONTH(A308)=12,OR(A309="",YEAR(A308)&lt;&gt;YEAR(A309)))</x:f>
        <x:v>0</x:v>
      </x:c>
      <x:c r="Q308" s="50" t="b">
        <x:f>AND(MOD(MONTH(A308),3)=0,OR(A309="",MONTH(A308)&lt;&gt;MONTH(A309)))</x:f>
        <x:v>0</x:v>
      </x:c>
      <x:c r="R308" s="50" t="b">
        <x:f>OR(O308&gt;$E$7,O308&lt;$E$6)</x:f>
        <x:v>0</x:v>
      </x:c>
      <x:c r="S308" s="50" t="b">
        <x:f>AND(OR(P308,Q308,R308),A308-AH307&gt;$E$8)</x:f>
        <x:v>0</x:v>
      </x:c>
      <x:c r="T308" s="50" t="str">
        <x:f>IF(NOT(OR(P308,Q308,R308)),"不调",IF(NOT(S308),"间隔规则跳过",IF(P308,"年末+季度",IF(AND(Q308,R308),"季度+动态",IF(Q308,"季度","动态")))))</x:f>
        <x:v>不调</x:v>
      </x:c>
      <x:c r="U308" s="115" t="n">
        <x:f>IF(OR(T308="年末+季度",T308="季度+动态"),N308*$E$5/2,IF(T308="季度",(J308+K308)/2,IF(T308="动态",N308*$E$5*IF(J308+K308=0,0.5,J308/(J308+K308)),J308)))</x:f>
        <x:v>0.11563780217126719</x:v>
      </x:c>
      <x:c r="V308" s="115" t="n">
        <x:f>IF(OR(T308="年末+季度",T308="季度+动态"),N308*$E$5/2,IF(T308="季度",(J308+K308)/2,IF(T308="动态",N308*$E$5*IF(J308+K308=0,0.5,K308/(J308+K308)),K308)))</x:f>
        <x:v>0.1091503302618468</x:v>
      </x:c>
      <x:c r="W308" s="115" t="n">
        <x:f>IF(OR(T308="年末+季度",T308="季度+动态",T308="动态"),N308*(1-$E$5)*IF(L308+M308=0,$B$7/($B$7+$B$8),L308/(L308+M308)),L308)</x:f>
        <x:v>0.8245665545176785</x:v>
      </x:c>
      <x:c r="X308" s="115" t="n">
        <x:f>IF(OR(T308="年末+季度",T308="季度+动态",T308="动态"),N308*(1-$E$5)*IF(L308+M308=0,$B$8/($B$7+$B$8),M308/(L308+M308)),M308)</x:f>
        <x:v>0.05972737658467893</x:v>
      </x:c>
      <x:c r="Y308" s="115" t="n">
        <x:f>POWER(1-$H$5,(A308-A307)/$H$8)</x:f>
        <x:v>0.9999862671029998</x:v>
      </x:c>
      <x:c r="Z308" s="115" t="n">
        <x:f>U308*Y308</x:f>
        <x:v>0.11563621412924065</x:v>
      </x:c>
      <x:c r="AA308" s="115" t="n">
        <x:f>V308*Y308</x:f>
        <x:v>0.10914883131160377</x:v>
      </x:c>
      <x:c r="AB308" s="115" t="n">
        <x:f>W308*Y308</x:f>
        <x:v>0.8245552308301154</x:v>
      </x:c>
      <x:c r="AC308" s="115" t="n">
        <x:f>X308*Y308</x:f>
        <x:v>0.059726556354768194</x:v>
      </x:c>
      <x:c r="AD308" s="115" t="n">
        <x:f>SUM(Z308:AC308)</x:f>
        <x:v>1.109066832625728</x:v>
      </x:c>
      <x:c r="AE308" s="115" t="n">
        <x:f>MAX(AE307,AD308)</x:f>
        <x:v>1.1254058522343844</x:v>
      </x:c>
      <x:c r="AF308" s="114" t="n">
        <x:f>AD308/AE308-1</x:f>
        <x:v>-0.014518335386489056</x:v>
      </x:c>
      <x:c r="AG308" s="114" t="n">
        <x:f>AD308/AD307-1</x:f>
        <x:v>-0.001630758063759452</x:v>
      </x:c>
      <x:c r="AH308" s="111" t="n">
        <x:f>IF(OR(T308="年末+季度",T308="季度+动态",T308="季度",T308="动态"),A308,AH307)</x:f>
        <x:v>44196</x:v>
      </x:c>
      <x:c r="AI308" s="117" t="n">
        <x:f>YEAR(A308)</x:f>
        <x:v>2021</x:v>
      </x:c>
      <x:c r="AJ308" s="117" t="n">
        <x:f>MONTH(A308)</x:f>
        <x:v>1</x:v>
      </x:c>
      <x:c r="AK308" s="50" t="n">
        <x:f>IF(MONTH(A308)&lt;&gt;MONTH(A309),1,0)</x:f>
        <x:v>1</x:v>
      </x:c>
      <x:c r="AL308" s="115" t="n">
        <x:f>IF(AK307,AD307,AL307)</x:f>
        <x:v>1.1055537503979913</x:v>
      </x:c>
      <x:c r="AM308" s="116" t="n">
        <x:f>IF(AK308,AD308/AL308-1,"")</x:f>
        <x:v>0.003177667505059878</x:v>
      </x:c>
      <x:c r="AN308" s="115" t="n">
        <x:f>IF(AI308&lt;&gt;AI307,AD308,MAX(AN307,AD308))</x:f>
        <x:v>1.1254058522343844</x:v>
      </x:c>
      <x:c r="AO308" s="116" t="n">
        <x:f>AD308/AN308-1</x:f>
        <x:v>-0.014518335386489056</x:v>
      </x:c>
      <x:c r="AP308" s="112" t="n">
        <x:f>IFERROR(SUM(Z308:AC308)/AD308,0)</x:f>
        <x:v>1</x:v>
      </x:c>
      <x:c r="AQ308" s="50" t="b">
        <x:f>AND(B308&gt;0,C308&gt;0,D308&gt;0,E308&gt;0)</x:f>
        <x:v>1</x:v>
      </x:c>
    </x:row>
    <x:row r="309">
      <x:c r="A309" s="111" t="n">
        <x:f>'净值底稿'!A267</x:f>
        <x:v>44228</x:v>
      </x:c>
      <x:c r="B309" s="113" t="n">
        <x:f>'净值底稿'!F267</x:f>
        <x:v>1.6639079544690074</x:v>
      </x:c>
      <x:c r="C309" s="113" t="n">
        <x:f>'净值底稿'!O267</x:f>
        <x:v>1.3098856114771174</x:v>
      </x:c>
      <x:c r="D309" s="113" t="n">
        <x:f>'净值底稿'!P267</x:f>
        <x:v>1.4425</x:v>
      </x:c>
      <x:c r="E309" s="113" t="n">
        <x:f>'净值底稿'!Q267</x:f>
        <x:v>1.4115</x:v>
      </x:c>
      <x:c r="F309" s="114" t="n">
        <x:f>IFERROR(B309/B308-1,0)</x:f>
        <x:v>0.016108754928833013</x:v>
      </x:c>
      <x:c r="G309" s="114" t="n">
        <x:f>IFERROR(C309/C308-1,0)</x:f>
        <x:v>0.009553705991813155</x:v>
      </x:c>
      <x:c r="H309" s="114" t="n">
        <x:f>IFERROR(D309/D308-1,0)</x:f>
        <x:v>0.0006243063263040582</x:v>
      </x:c>
      <x:c r="I309" s="114" t="n">
        <x:f>IFERROR(E309/E308-1,0)</x:f>
        <x:v>0.00994562106468222</x:v>
      </x:c>
      <x:c r="J309" s="115" t="n">
        <x:f>Z308*(1+F309)</x:f>
        <x:v>0.11749896956354665</x:v>
      </x:c>
      <x:c r="K309" s="115" t="n">
        <x:f>AA308*(1+G309)</x:f>
        <x:v>0.11019160715530485</x:v>
      </x:c>
      <x:c r="L309" s="115" t="n">
        <x:f>AB308*(1+H309)</x:f>
        <x:v>0.8250700058771098</x:v>
      </x:c>
      <x:c r="M309" s="115" t="n">
        <x:f>AC308*(1+I309)</x:f>
        <x:v>0.0603205740517711</x:v>
      </x:c>
      <x:c r="N309" s="115" t="n">
        <x:f>SUM(J309:M309)</x:f>
        <x:v>1.1130811566477326</x:v>
      </x:c>
      <x:c r="O309" s="116" t="n">
        <x:f>IFERROR((J309+K309)/N309,0)</x:f>
        <x:v>0.20455882786174137</x:v>
      </x:c>
      <x:c r="P309" s="50" t="b">
        <x:f>AND(MONTH(A309)=12,OR(A310="",YEAR(A309)&lt;&gt;YEAR(A310)))</x:f>
        <x:v>0</x:v>
      </x:c>
      <x:c r="Q309" s="50" t="b">
        <x:f>AND(MOD(MONTH(A309),3)=0,OR(A310="",MONTH(A309)&lt;&gt;MONTH(A310)))</x:f>
        <x:v>0</x:v>
      </x:c>
      <x:c r="R309" s="50" t="b">
        <x:f>OR(O309&gt;$E$7,O309&lt;$E$6)</x:f>
        <x:v>0</x:v>
      </x:c>
      <x:c r="S309" s="50" t="b">
        <x:f>AND(OR(P309,Q309,R309),A309-AH308&gt;$E$8)</x:f>
        <x:v>0</x:v>
      </x:c>
      <x:c r="T309" s="50" t="str">
        <x:f>IF(NOT(OR(P309,Q309,R309)),"不调",IF(NOT(S309),"间隔规则跳过",IF(P309,"年末+季度",IF(AND(Q309,R309),"季度+动态",IF(Q309,"季度","动态")))))</x:f>
        <x:v>不调</x:v>
      </x:c>
      <x:c r="U309" s="115" t="n">
        <x:f>IF(OR(T309="年末+季度",T309="季度+动态"),N309*$E$5/2,IF(T309="季度",(J309+K309)/2,IF(T309="动态",N309*$E$5*IF(J309+K309=0,0.5,J309/(J309+K309)),J309)))</x:f>
        <x:v>0.11749896956354665</x:v>
      </x:c>
      <x:c r="V309" s="115" t="n">
        <x:f>IF(OR(T309="年末+季度",T309="季度+动态"),N309*$E$5/2,IF(T309="季度",(J309+K309)/2,IF(T309="动态",N309*$E$5*IF(J309+K309=0,0.5,K309/(J309+K309)),K309)))</x:f>
        <x:v>0.11019160715530485</x:v>
      </x:c>
      <x:c r="W309" s="115" t="n">
        <x:f>IF(OR(T309="年末+季度",T309="季度+动态",T309="动态"),N309*(1-$E$5)*IF(L309+M309=0,$B$7/($B$7+$B$8),L309/(L309+M309)),L309)</x:f>
        <x:v>0.8250700058771098</x:v>
      </x:c>
      <x:c r="X309" s="115" t="n">
        <x:f>IF(OR(T309="年末+季度",T309="季度+动态",T309="动态"),N309*(1-$E$5)*IF(L309+M309=0,$B$8/($B$7+$B$8),M309/(L309+M309)),M309)</x:f>
        <x:v>0.0603205740517711</x:v>
      </x:c>
      <x:c r="Y309" s="115" t="n">
        <x:f>POWER(1-$H$5,(A309-A308)/$H$8)</x:f>
        <x:v>0.9999588018747739</x:v>
      </x:c>
      <x:c r="Z309" s="115" t="n">
        <x:f>U309*Y309</x:f>
        <x:v>0.11749412882628464</x:v>
      </x:c>
      <x:c r="AA309" s="115" t="n">
        <x:f>V309*Y309</x:f>
        <x:v>0.1101870674676744</x:v>
      </x:c>
      <x:c r="AB309" s="115" t="n">
        <x:f>W309*Y309</x:f>
        <x:v>0.8250360145396873</x:v>
      </x:c>
      <x:c r="AC309" s="115" t="n">
        <x:f>X309*Y309</x:f>
        <x:v>0.06031808895720761</x:v>
      </x:c>
      <x:c r="AD309" s="115" t="n">
        <x:f>SUM(Z309:AC309)</x:f>
        <x:v>1.1130352997908541</x:v>
      </x:c>
      <x:c r="AE309" s="115" t="n">
        <x:f>MAX(AE308,AD309)</x:f>
        <x:v>1.1254058522343844</x:v>
      </x:c>
      <x:c r="AF309" s="114" t="n">
        <x:f>AD309/AE309-1</x:f>
        <x:v>-0.010992081140301257</x:v>
      </x:c>
      <x:c r="AG309" s="114" t="n">
        <x:f>AD309/AD308-1</x:f>
        <x:v>0.0035782038091705104</x:v>
      </x:c>
      <x:c r="AH309" s="111" t="n">
        <x:f>IF(OR(T309="年末+季度",T309="季度+动态",T309="季度",T309="动态"),A309,AH308)</x:f>
        <x:v>44196</x:v>
      </x:c>
      <x:c r="AI309" s="117" t="n">
        <x:f>YEAR(A309)</x:f>
        <x:v>2021</x:v>
      </x:c>
      <x:c r="AJ309" s="117" t="n">
        <x:f>MONTH(A309)</x:f>
        <x:v>2</x:v>
      </x:c>
      <x:c r="AK309" s="50" t="n">
        <x:f>IF(MONTH(A309)&lt;&gt;MONTH(A310),1,0)</x:f>
        <x:v>0</x:v>
      </x:c>
      <x:c r="AL309" s="115" t="n">
        <x:f>IF(AK308,AD308,AL308)</x:f>
        <x:v>1.109066832625728</x:v>
      </x:c>
      <x:c r="AM309" s="116" t="str">
        <x:f>IF(AK309,AD309/AL309-1,"")</x:f>
      </x:c>
      <x:c r="AN309" s="115" t="n">
        <x:f>IF(AI309&lt;&gt;AI308,AD309,MAX(AN308,AD309))</x:f>
        <x:v>1.1254058522343844</x:v>
      </x:c>
      <x:c r="AO309" s="116" t="n">
        <x:f>AD309/AN309-1</x:f>
        <x:v>-0.010992081140301257</x:v>
      </x:c>
      <x:c r="AP309" s="112" t="n">
        <x:f>IFERROR(SUM(Z309:AC309)/AD309,0)</x:f>
        <x:v>1</x:v>
      </x:c>
      <x:c r="AQ309" s="50" t="b">
        <x:f>AND(B309&gt;0,C309&gt;0,D309&gt;0,E309&gt;0)</x:f>
        <x:v>1</x:v>
      </x:c>
    </x:row>
    <x:row r="310">
      <x:c r="A310" s="111" t="n">
        <x:f>'净值底稿'!A268</x:f>
        <x:v>44229</x:v>
      </x:c>
      <x:c r="B310" s="113" t="n">
        <x:f>'净值底稿'!F268</x:f>
        <x:v>1.6938073446583826</x:v>
      </x:c>
      <x:c r="C310" s="113" t="n">
        <x:f>'净值底稿'!O268</x:f>
        <x:v>1.3240650743351743</x:v>
      </x:c>
      <x:c r="D310" s="113" t="n">
        <x:f>'净值底稿'!P268</x:f>
        <x:v>1.443</x:v>
      </x:c>
      <x:c r="E310" s="113" t="n">
        <x:f>'净值底稿'!Q268</x:f>
        <x:v>1.3999</x:v>
      </x:c>
      <x:c r="F310" s="114" t="n">
        <x:f>IFERROR(B310/B309-1,0)</x:f>
        <x:v>0.017969377518191276</x:v>
      </x:c>
      <x:c r="G310" s="114" t="n">
        <x:f>IFERROR(C310/C309-1,0)</x:f>
        <x:v>0.010824962679044203</x:v>
      </x:c>
      <x:c r="H310" s="114" t="n">
        <x:f>IFERROR(D310/D309-1,0)</x:f>
        <x:v>0.00034662045060662727</x:v>
      </x:c>
      <x:c r="I310" s="114" t="n">
        <x:f>IFERROR(E310/E309-1,0)</x:f>
        <x:v>-0.00821820758058811</x:v>
      </x:c>
      <x:c r="J310" s="115" t="n">
        <x:f>Z309*(1+F310)</x:f>
        <x:v>0.11960542518333515</x:v>
      </x:c>
      <x:c r="K310" s="115" t="n">
        <x:f>AA309*(1+G310)</x:f>
        <x:v>0.1113798383607253</x:v>
      </x:c>
      <x:c r="L310" s="115" t="n">
        <x:f>AB309*(1+H310)</x:f>
        <x:v>0.8253219888948138</x:v>
      </x:c>
      <x:c r="M310" s="115" t="n">
        <x:f>AC309*(1+I310)</x:f>
        <x:v>0.0598223823812929</x:v>
      </x:c>
      <x:c r="N310" s="115" t="n">
        <x:f>SUM(J310:M310)</x:f>
        <x:v>1.116129634820167</x:v>
      </x:c>
      <x:c r="O310" s="116" t="n">
        <x:f>IFERROR((J310+K310)/N310,0)</x:f>
        <x:v>0.20695200300928956</x:v>
      </x:c>
      <x:c r="P310" s="50" t="b">
        <x:f>AND(MONTH(A310)=12,OR(A311="",YEAR(A310)&lt;&gt;YEAR(A311)))</x:f>
        <x:v>0</x:v>
      </x:c>
      <x:c r="Q310" s="50" t="b">
        <x:f>AND(MOD(MONTH(A310),3)=0,OR(A311="",MONTH(A310)&lt;&gt;MONTH(A311)))</x:f>
        <x:v>0</x:v>
      </x:c>
      <x:c r="R310" s="50" t="b">
        <x:f>OR(O310&gt;$E$7,O310&lt;$E$6)</x:f>
        <x:v>0</x:v>
      </x:c>
      <x:c r="S310" s="50" t="b">
        <x:f>AND(OR(P310,Q310,R310),A310-AH309&gt;$E$8)</x:f>
        <x:v>0</x:v>
      </x:c>
      <x:c r="T310" s="50" t="str">
        <x:f>IF(NOT(OR(P310,Q310,R310)),"不调",IF(NOT(S310),"间隔规则跳过",IF(P310,"年末+季度",IF(AND(Q310,R310),"季度+动态",IF(Q310,"季度","动态")))))</x:f>
        <x:v>不调</x:v>
      </x:c>
      <x:c r="U310" s="115" t="n">
        <x:f>IF(OR(T310="年末+季度",T310="季度+动态"),N310*$E$5/2,IF(T310="季度",(J310+K310)/2,IF(T310="动态",N310*$E$5*IF(J310+K310=0,0.5,J310/(J310+K310)),J310)))</x:f>
        <x:v>0.11960542518333515</x:v>
      </x:c>
      <x:c r="V310" s="115" t="n">
        <x:f>IF(OR(T310="年末+季度",T310="季度+动态"),N310*$E$5/2,IF(T310="季度",(J310+K310)/2,IF(T310="动态",N310*$E$5*IF(J310+K310=0,0.5,K310/(J310+K310)),K310)))</x:f>
        <x:v>0.1113798383607253</x:v>
      </x:c>
      <x:c r="W310" s="115" t="n">
        <x:f>IF(OR(T310="年末+季度",T310="季度+动态",T310="动态"),N310*(1-$E$5)*IF(L310+M310=0,$B$7/($B$7+$B$8),L310/(L310+M310)),L310)</x:f>
        <x:v>0.8253219888948138</x:v>
      </x:c>
      <x:c r="X310" s="115" t="n">
        <x:f>IF(OR(T310="年末+季度",T310="季度+动态",T310="动态"),N310*(1-$E$5)*IF(L310+M310=0,$B$8/($B$7+$B$8),M310/(L310+M310)),M310)</x:f>
        <x:v>0.0598223823812929</x:v>
      </x:c>
      <x:c r="Y310" s="115" t="n">
        <x:f>POWER(1-$H$5,(A310-A309)/$H$8)</x:f>
        <x:v>0.9999862671029998</x:v>
      </x:c>
      <x:c r="Z310" s="115" t="n">
        <x:f>U310*Y310</x:f>
        <x:v>0.11960378265435044</x:v>
      </x:c>
      <x:c r="AA310" s="115" t="n">
        <x:f>V310*Y310</x:f>
        <x:v>0.11137830879287719</x:v>
      </x:c>
      <x:c r="AB310" s="115" t="n">
        <x:f>W310*Y310</x:f>
        <x:v>0.8253106548329483</x:v>
      </x:c>
      <x:c r="AC310" s="115" t="n">
        <x:f>X310*Y310</x:f>
        <x:v>0.05982156084667735</x:v>
      </x:c>
      <x:c r="AD310" s="115" t="n">
        <x:f>SUM(Z310:AC310)</x:f>
        <x:v>1.1161143071268533</x:v>
      </x:c>
      <x:c r="AE310" s="115" t="n">
        <x:f>MAX(AE309,AD310)</x:f>
        <x:v>1.1254058522343844</x:v>
      </x:c>
      <x:c r="AF310" s="114" t="n">
        <x:f>AD310/AE310-1</x:f>
        <x:v>-0.008256172730116473</x:v>
      </x:c>
      <x:c r="AG310" s="114" t="n">
        <x:f>AD310/AD309-1</x:f>
        <x:v>0.0027663159798954062</x:v>
      </x:c>
      <x:c r="AH310" s="111" t="n">
        <x:f>IF(OR(T310="年末+季度",T310="季度+动态",T310="季度",T310="动态"),A310,AH309)</x:f>
        <x:v>44196</x:v>
      </x:c>
      <x:c r="AI310" s="117" t="n">
        <x:f>YEAR(A310)</x:f>
        <x:v>2021</x:v>
      </x:c>
      <x:c r="AJ310" s="117" t="n">
        <x:f>MONTH(A310)</x:f>
        <x:v>2</x:v>
      </x:c>
      <x:c r="AK310" s="50" t="n">
        <x:f>IF(MONTH(A310)&lt;&gt;MONTH(A311),1,0)</x:f>
        <x:v>0</x:v>
      </x:c>
      <x:c r="AL310" s="115" t="n">
        <x:f>IF(AK309,AD309,AL309)</x:f>
        <x:v>1.109066832625728</x:v>
      </x:c>
      <x:c r="AM310" s="116" t="str">
        <x:f>IF(AK310,AD310/AL310-1,"")</x:f>
      </x:c>
      <x:c r="AN310" s="115" t="n">
        <x:f>IF(AI310&lt;&gt;AI309,AD310,MAX(AN309,AD310))</x:f>
        <x:v>1.1254058522343844</x:v>
      </x:c>
      <x:c r="AO310" s="116" t="n">
        <x:f>AD310/AN310-1</x:f>
        <x:v>-0.008256172730116473</x:v>
      </x:c>
      <x:c r="AP310" s="112" t="n">
        <x:f>IFERROR(SUM(Z310:AC310)/AD310,0)</x:f>
        <x:v>1</x:v>
      </x:c>
      <x:c r="AQ310" s="50" t="b">
        <x:f>AND(B310&gt;0,C310&gt;0,D310&gt;0,E310&gt;0)</x:f>
        <x:v>1</x:v>
      </x:c>
    </x:row>
    <x:row r="311">
      <x:c r="A311" s="111" t="n">
        <x:f>'净值底稿'!A269</x:f>
        <x:v>44230</x:v>
      </x:c>
      <x:c r="B311" s="113" t="n">
        <x:f>'净值底稿'!F269</x:f>
        <x:v>1.67186125247546</x:v>
      </x:c>
      <x:c r="C311" s="113" t="n">
        <x:f>'净值底稿'!O269</x:f>
        <x:v>1.3120015831093645</x:v>
      </x:c>
      <x:c r="D311" s="113" t="n">
        <x:f>'净值底稿'!P269</x:f>
        <x:v>1.4423</x:v>
      </x:c>
      <x:c r="E311" s="113" t="n">
        <x:f>'净值底稿'!Q269</x:f>
        <x:v>1.3897</x:v>
      </x:c>
      <x:c r="F311" s="114" t="n">
        <x:f>IFERROR(B311/B310-1,0)</x:f>
        <x:v>-0.01295666372691806</x:v>
      </x:c>
      <x:c r="G311" s="114" t="n">
        <x:f>IFERROR(C311/C310-1,0)</x:f>
        <x:v>-0.009110950405414875</x:v>
      </x:c>
      <x:c r="H311" s="114" t="n">
        <x:f>IFERROR(D311/D310-1,0)</x:f>
        <x:v>-0.0004851004851005314</x:v>
      </x:c>
      <x:c r="I311" s="114" t="n">
        <x:f>IFERROR(E311/E310-1,0)</x:f>
        <x:v>-0.007286234731052166</x:v>
      </x:c>
      <x:c r="J311" s="115" t="n">
        <x:f>Z310*(1+F311)</x:f>
        <x:v>0.11805411666203063</x:v>
      </x:c>
      <x:c r="K311" s="115" t="n">
        <x:f>AA310*(1+G311)</x:f>
        <x:v>0.1103635465452263</x:v>
      </x:c>
      <x:c r="L311" s="115" t="n">
        <x:f>AB310*(1+H311)</x:f>
        <x:v>0.8249102962339302</x:v>
      </x:c>
      <x:c r="M311" s="115" t="n">
        <x:f>AC310*(1+I311)</x:f>
        <x:v>0.05938568691237054</x:v>
      </x:c>
      <x:c r="N311" s="115" t="n">
        <x:f>SUM(J311:M311)</x:f>
        <x:v>1.1127136463535576</x:v>
      </x:c>
      <x:c r="O311" s="116" t="n">
        <x:f>IFERROR((J311+K311)/N311,0)</x:f>
        <x:v>0.2052798255470291</x:v>
      </x:c>
      <x:c r="P311" s="50" t="b">
        <x:f>AND(MONTH(A311)=12,OR(A312="",YEAR(A311)&lt;&gt;YEAR(A312)))</x:f>
        <x:v>0</x:v>
      </x:c>
      <x:c r="Q311" s="50" t="b">
        <x:f>AND(MOD(MONTH(A311),3)=0,OR(A312="",MONTH(A311)&lt;&gt;MONTH(A312)))</x:f>
        <x:v>0</x:v>
      </x:c>
      <x:c r="R311" s="50" t="b">
        <x:f>OR(O311&gt;$E$7,O311&lt;$E$6)</x:f>
        <x:v>0</x:v>
      </x:c>
      <x:c r="S311" s="50" t="b">
        <x:f>AND(OR(P311,Q311,R311),A311-AH310&gt;$E$8)</x:f>
        <x:v>0</x:v>
      </x:c>
      <x:c r="T311" s="50" t="str">
        <x:f>IF(NOT(OR(P311,Q311,R311)),"不调",IF(NOT(S311),"间隔规则跳过",IF(P311,"年末+季度",IF(AND(Q311,R311),"季度+动态",IF(Q311,"季度","动态")))))</x:f>
        <x:v>不调</x:v>
      </x:c>
      <x:c r="U311" s="115" t="n">
        <x:f>IF(OR(T311="年末+季度",T311="季度+动态"),N311*$E$5/2,IF(T311="季度",(J311+K311)/2,IF(T311="动态",N311*$E$5*IF(J311+K311=0,0.5,J311/(J311+K311)),J311)))</x:f>
        <x:v>0.11805411666203063</x:v>
      </x:c>
      <x:c r="V311" s="115" t="n">
        <x:f>IF(OR(T311="年末+季度",T311="季度+动态"),N311*$E$5/2,IF(T311="季度",(J311+K311)/2,IF(T311="动态",N311*$E$5*IF(J311+K311=0,0.5,K311/(J311+K311)),K311)))</x:f>
        <x:v>0.1103635465452263</x:v>
      </x:c>
      <x:c r="W311" s="115" t="n">
        <x:f>IF(OR(T311="年末+季度",T311="季度+动态",T311="动态"),N311*(1-$E$5)*IF(L311+M311=0,$B$7/($B$7+$B$8),L311/(L311+M311)),L311)</x:f>
        <x:v>0.8249102962339302</x:v>
      </x:c>
      <x:c r="X311" s="115" t="n">
        <x:f>IF(OR(T311="年末+季度",T311="季度+动态",T311="动态"),N311*(1-$E$5)*IF(L311+M311=0,$B$8/($B$7+$B$8),M311/(L311+M311)),M311)</x:f>
        <x:v>0.05938568691237054</x:v>
      </x:c>
      <x:c r="Y311" s="115" t="n">
        <x:f>POWER(1-$H$5,(A311-A310)/$H$8)</x:f>
        <x:v>0.9999862671029998</x:v>
      </x:c>
      <x:c r="Z311" s="115" t="n">
        <x:f>U311*Y311</x:f>
        <x:v>0.11805249543700605</x:v>
      </x:c>
      <x:c r="AA311" s="115" t="n">
        <x:f>V311*Y311</x:f>
        <x:v>0.11036203093400901</x:v>
      </x:c>
      <x:c r="AB311" s="115" t="n">
        <x:f>W311*Y311</x:f>
        <x:v>0.8248989678257975</x:v>
      </x:c>
      <x:c r="AC311" s="115" t="n">
        <x:f>X311*Y311</x:f>
        <x:v>0.05938487137484889</x:v>
      </x:c>
      <x:c r="AD311" s="115" t="n">
        <x:f>SUM(Z311:AC311)</x:f>
        <x:v>1.1126983655716614</x:v>
      </x:c>
      <x:c r="AE311" s="115" t="n">
        <x:f>MAX(AE310,AD311)</x:f>
        <x:v>1.1254058522343844</x:v>
      </x:c>
      <x:c r="AF311" s="114" t="n">
        <x:f>AD311/AE311-1</x:f>
        <x:v>-0.011291470217160815</x:v>
      </x:c>
      <x:c r="AG311" s="114" t="n">
        <x:f>AD311/AD310-1</x:f>
        <x:v>-0.003060566048996738</x:v>
      </x:c>
      <x:c r="AH311" s="111" t="n">
        <x:f>IF(OR(T311="年末+季度",T311="季度+动态",T311="季度",T311="动态"),A311,AH310)</x:f>
        <x:v>44196</x:v>
      </x:c>
      <x:c r="AI311" s="117" t="n">
        <x:f>YEAR(A311)</x:f>
        <x:v>2021</x:v>
      </x:c>
      <x:c r="AJ311" s="117" t="n">
        <x:f>MONTH(A311)</x:f>
        <x:v>2</x:v>
      </x:c>
      <x:c r="AK311" s="50" t="n">
        <x:f>IF(MONTH(A311)&lt;&gt;MONTH(A312),1,0)</x:f>
        <x:v>0</x:v>
      </x:c>
      <x:c r="AL311" s="115" t="n">
        <x:f>IF(AK310,AD310,AL310)</x:f>
        <x:v>1.109066832625728</x:v>
      </x:c>
      <x:c r="AM311" s="116" t="str">
        <x:f>IF(AK311,AD311/AL311-1,"")</x:f>
      </x:c>
      <x:c r="AN311" s="115" t="n">
        <x:f>IF(AI311&lt;&gt;AI310,AD311,MAX(AN310,AD311))</x:f>
        <x:v>1.1254058522343844</x:v>
      </x:c>
      <x:c r="AO311" s="116" t="n">
        <x:f>AD311/AN311-1</x:f>
        <x:v>-0.011291470217160815</x:v>
      </x:c>
      <x:c r="AP311" s="112" t="n">
        <x:f>IFERROR(SUM(Z311:AC311)/AD311,0)</x:f>
        <x:v>1</x:v>
      </x:c>
      <x:c r="AQ311" s="50" t="b">
        <x:f>AND(B311&gt;0,C311&gt;0,D311&gt;0,E311&gt;0)</x:f>
        <x:v>1</x:v>
      </x:c>
    </x:row>
    <x:row r="312">
      <x:c r="A312" s="111" t="n">
        <x:f>'净值底稿'!A270</x:f>
        <x:v>44231</x:v>
      </x:c>
      <x:c r="B312" s="113" t="n">
        <x:f>'净值底稿'!F270</x:f>
        <x:v>1.6378871612027202</x:v>
      </x:c>
      <x:c r="C312" s="113" t="n">
        <x:f>'净值底稿'!O270</x:f>
        <x:v>1.2945259203362676</x:v>
      </x:c>
      <x:c r="D312" s="113" t="n">
        <x:f>'净值底稿'!P270</x:f>
        <x:v>1.4417</x:v>
      </x:c>
      <x:c r="E312" s="113" t="n">
        <x:f>'净值底稿'!Q270</x:f>
        <x:v>1.3792</x:v>
      </x:c>
      <x:c r="F312" s="114" t="n">
        <x:f>IFERROR(B312/B311-1,0)</x:f>
        <x:v>-0.02032111888617294</x:v>
      </x:c>
      <x:c r="G312" s="114" t="n">
        <x:f>IFERROR(C312/C311-1,0)</x:f>
        <x:v>-0.013319848846280125</x:v>
      </x:c>
      <x:c r="H312" s="114" t="n">
        <x:f>IFERROR(D312/D311-1,0)</x:f>
        <x:v>-0.0004160022186784351</x:v>
      </x:c>
      <x:c r="I312" s="114" t="n">
        <x:f>IFERROR(E312/E311-1,0)</x:f>
        <x:v>-0.007555587536878461</x:v>
      </x:c>
      <x:c r="J312" s="115" t="n">
        <x:f>Z311*(1+F312)</x:f>
        <x:v>0.11565353664242126</x:v>
      </x:c>
      <x:c r="K312" s="115" t="n">
        <x:f>AA311*(1+G312)</x:f>
        <x:v>0.10889202536359952</x:v>
      </x:c>
      <x:c r="L312" s="115" t="n">
        <x:f>AB311*(1+H312)</x:f>
        <x:v>0.8245558080249964</x:v>
      </x:c>
      <x:c r="M312" s="115" t="n">
        <x:f>AC311*(1+I312)</x:f>
        <x:v>0.05893618378080995</x:v>
      </x:c>
      <x:c r="N312" s="115" t="n">
        <x:f>SUM(J312:M312)</x:f>
        <x:v>1.1080375538118272</x:v>
      </x:c>
      <x:c r="O312" s="116" t="n">
        <x:f>IFERROR((J312+K312)/N312,0)</x:f>
        <x:v>0.20265158092661026</x:v>
      </x:c>
      <x:c r="P312" s="50" t="b">
        <x:f>AND(MONTH(A312)=12,OR(A313="",YEAR(A312)&lt;&gt;YEAR(A313)))</x:f>
        <x:v>0</x:v>
      </x:c>
      <x:c r="Q312" s="50" t="b">
        <x:f>AND(MOD(MONTH(A312),3)=0,OR(A313="",MONTH(A312)&lt;&gt;MONTH(A313)))</x:f>
        <x:v>0</x:v>
      </x:c>
      <x:c r="R312" s="50" t="b">
        <x:f>OR(O312&gt;$E$7,O312&lt;$E$6)</x:f>
        <x:v>0</x:v>
      </x:c>
      <x:c r="S312" s="50" t="b">
        <x:f>AND(OR(P312,Q312,R312),A312-AH311&gt;$E$8)</x:f>
        <x:v>0</x:v>
      </x:c>
      <x:c r="T312" s="50" t="str">
        <x:f>IF(NOT(OR(P312,Q312,R312)),"不调",IF(NOT(S312),"间隔规则跳过",IF(P312,"年末+季度",IF(AND(Q312,R312),"季度+动态",IF(Q312,"季度","动态")))))</x:f>
        <x:v>不调</x:v>
      </x:c>
      <x:c r="U312" s="115" t="n">
        <x:f>IF(OR(T312="年末+季度",T312="季度+动态"),N312*$E$5/2,IF(T312="季度",(J312+K312)/2,IF(T312="动态",N312*$E$5*IF(J312+K312=0,0.5,J312/(J312+K312)),J312)))</x:f>
        <x:v>0.11565353664242126</x:v>
      </x:c>
      <x:c r="V312" s="115" t="n">
        <x:f>IF(OR(T312="年末+季度",T312="季度+动态"),N312*$E$5/2,IF(T312="季度",(J312+K312)/2,IF(T312="动态",N312*$E$5*IF(J312+K312=0,0.5,K312/(J312+K312)),K312)))</x:f>
        <x:v>0.10889202536359952</x:v>
      </x:c>
      <x:c r="W312" s="115" t="n">
        <x:f>IF(OR(T312="年末+季度",T312="季度+动态",T312="动态"),N312*(1-$E$5)*IF(L312+M312=0,$B$7/($B$7+$B$8),L312/(L312+M312)),L312)</x:f>
        <x:v>0.8245558080249964</x:v>
      </x:c>
      <x:c r="X312" s="115" t="n">
        <x:f>IF(OR(T312="年末+季度",T312="季度+动态",T312="动态"),N312*(1-$E$5)*IF(L312+M312=0,$B$8/($B$7+$B$8),M312/(L312+M312)),M312)</x:f>
        <x:v>0.05893618378080995</x:v>
      </x:c>
      <x:c r="Y312" s="115" t="n">
        <x:f>POWER(1-$H$5,(A312-A311)/$H$8)</x:f>
        <x:v>0.9999862671029998</x:v>
      </x:c>
      <x:c r="Z312" s="115" t="n">
        <x:f>U312*Y312</x:f>
        <x:v>0.11565194838431483</x:v>
      </x:c>
      <x:c r="AA312" s="115" t="n">
        <x:f>V312*Y312</x:f>
        <x:v>0.10889052996063105</x:v>
      </x:c>
      <x:c r="AB312" s="115" t="n">
        <x:f>W312*Y312</x:f>
        <x:v>0.8245444844850138</x:v>
      </x:c>
      <x:c r="AC312" s="115" t="n">
        <x:f>X312*Y312</x:f>
        <x:v>0.0589353744162685</x:v>
      </x:c>
      <x:c r="AD312" s="115" t="n">
        <x:f>SUM(Z312:AC312)</x:f>
        <x:v>1.1080223372462281</x:v>
      </x:c>
      <x:c r="AE312" s="115" t="n">
        <x:f>MAX(AE311,AD312)</x:f>
        <x:v>1.1254058522343844</x:v>
      </x:c>
      <x:c r="AF312" s="114" t="n">
        <x:f>AD312/AE312-1</x:f>
        <x:v>-0.015446440902757819</x:v>
      </x:c>
      <x:c r="AG312" s="114" t="n">
        <x:f>AD312/AD311-1</x:f>
        <x:v>-0.004202422210830559</x:v>
      </x:c>
      <x:c r="AH312" s="111" t="n">
        <x:f>IF(OR(T312="年末+季度",T312="季度+动态",T312="季度",T312="动态"),A312,AH311)</x:f>
        <x:v>44196</x:v>
      </x:c>
      <x:c r="AI312" s="117" t="n">
        <x:f>YEAR(A312)</x:f>
        <x:v>2021</x:v>
      </x:c>
      <x:c r="AJ312" s="117" t="n">
        <x:f>MONTH(A312)</x:f>
        <x:v>2</x:v>
      </x:c>
      <x:c r="AK312" s="50" t="n">
        <x:f>IF(MONTH(A312)&lt;&gt;MONTH(A313),1,0)</x:f>
        <x:v>0</x:v>
      </x:c>
      <x:c r="AL312" s="115" t="n">
        <x:f>IF(AK311,AD311,AL311)</x:f>
        <x:v>1.109066832625728</x:v>
      </x:c>
      <x:c r="AM312" s="116" t="str">
        <x:f>IF(AK312,AD312/AL312-1,"")</x:f>
      </x:c>
      <x:c r="AN312" s="115" t="n">
        <x:f>IF(AI312&lt;&gt;AI311,AD312,MAX(AN311,AD312))</x:f>
        <x:v>1.1254058522343844</x:v>
      </x:c>
      <x:c r="AO312" s="116" t="n">
        <x:f>AD312/AN312-1</x:f>
        <x:v>-0.015446440902757819</x:v>
      </x:c>
      <x:c r="AP312" s="112" t="n">
        <x:f>IFERROR(SUM(Z312:AC312)/AD312,0)</x:f>
        <x:v>1</x:v>
      </x:c>
      <x:c r="AQ312" s="50" t="b">
        <x:f>AND(B312&gt;0,C312&gt;0,D312&gt;0,E312&gt;0)</x:f>
        <x:v>1</x:v>
      </x:c>
    </x:row>
    <x:row r="313">
      <x:c r="A313" s="111" t="n">
        <x:f>'净值底稿'!A271</x:f>
        <x:v>44232</x:v>
      </x:c>
      <x:c r="B313" s="113" t="n">
        <x:f>'净值底稿'!F271</x:f>
        <x:v>1.5989191457400551</x:v>
      </x:c>
      <x:c r="C313" s="113" t="n">
        <x:f>'净值底稿'!O271</x:f>
        <x:v>1.2806377340518476</x:v>
      </x:c>
      <x:c r="D313" s="113" t="n">
        <x:f>'净值底稿'!P271</x:f>
        <x:v>1.4417</x:v>
      </x:c>
      <x:c r="E313" s="113" t="n">
        <x:f>'净值底稿'!Q271</x:f>
        <x:v>1.3672</x:v>
      </x:c>
      <x:c r="F313" s="114" t="n">
        <x:f>IFERROR(B313/B312-1,0)</x:f>
        <x:v>-0.023791636191867083</x:v>
      </x:c>
      <x:c r="G313" s="114" t="n">
        <x:f>IFERROR(C313/C312-1,0)</x:f>
        <x:v>-0.010728395674620694</x:v>
      </x:c>
      <x:c r="H313" s="114" t="n">
        <x:f>IFERROR(D313/D312-1,0)</x:f>
        <x:v>0</x:v>
      </x:c>
      <x:c r="I313" s="114" t="n">
        <x:f>IFERROR(E313/E312-1,0)</x:f>
        <x:v>-0.008700696055684465</x:v>
      </x:c>
      <x:c r="J313" s="115" t="n">
        <x:f>Z312*(1+F313)</x:f>
        <x:v>0.11290039930347462</x:v>
      </x:c>
      <x:c r="K313" s="115" t="n">
        <x:f>AA312*(1+G313)</x:f>
        <x:v>0.10772230926999425</x:v>
      </x:c>
      <x:c r="L313" s="115" t="n">
        <x:f>AB312*(1+H313)</x:f>
        <x:v>0.8245444844850138</x:v>
      </x:c>
      <x:c r="M313" s="115" t="n">
        <x:f>AC312*(1+I313)</x:f>
        <x:v>0.05842259563654458</x:v>
      </x:c>
      <x:c r="N313" s="115" t="n">
        <x:f>SUM(J313:M313)</x:f>
        <x:v>1.1035897886950272</x:v>
      </x:c>
      <x:c r="O313" s="116" t="n">
        <x:f>IFERROR((J313+K313)/N313,0)</x:f>
        <x:v>0.1999136915124512</x:v>
      </x:c>
      <x:c r="P313" s="50" t="b">
        <x:f>AND(MONTH(A313)=12,OR(A314="",YEAR(A313)&lt;&gt;YEAR(A314)))</x:f>
        <x:v>0</x:v>
      </x:c>
      <x:c r="Q313" s="50" t="b">
        <x:f>AND(MOD(MONTH(A313),3)=0,OR(A314="",MONTH(A313)&lt;&gt;MONTH(A314)))</x:f>
        <x:v>0</x:v>
      </x:c>
      <x:c r="R313" s="50" t="b">
        <x:f>OR(O313&gt;$E$7,O313&lt;$E$6)</x:f>
        <x:v>0</x:v>
      </x:c>
      <x:c r="S313" s="50" t="b">
        <x:f>AND(OR(P313,Q313,R313),A313-AH312&gt;$E$8)</x:f>
        <x:v>0</x:v>
      </x:c>
      <x:c r="T313" s="50" t="str">
        <x:f>IF(NOT(OR(P313,Q313,R313)),"不调",IF(NOT(S313),"间隔规则跳过",IF(P313,"年末+季度",IF(AND(Q313,R313),"季度+动态",IF(Q313,"季度","动态")))))</x:f>
        <x:v>不调</x:v>
      </x:c>
      <x:c r="U313" s="115" t="n">
        <x:f>IF(OR(T313="年末+季度",T313="季度+动态"),N313*$E$5/2,IF(T313="季度",(J313+K313)/2,IF(T313="动态",N313*$E$5*IF(J313+K313=0,0.5,J313/(J313+K313)),J313)))</x:f>
        <x:v>0.11290039930347462</x:v>
      </x:c>
      <x:c r="V313" s="115" t="n">
        <x:f>IF(OR(T313="年末+季度",T313="季度+动态"),N313*$E$5/2,IF(T313="季度",(J313+K313)/2,IF(T313="动态",N313*$E$5*IF(J313+K313=0,0.5,K313/(J313+K313)),K313)))</x:f>
        <x:v>0.10772230926999425</x:v>
      </x:c>
      <x:c r="W313" s="115" t="n">
        <x:f>IF(OR(T313="年末+季度",T313="季度+动态",T313="动态"),N313*(1-$E$5)*IF(L313+M313=0,$B$7/($B$7+$B$8),L313/(L313+M313)),L313)</x:f>
        <x:v>0.8245444844850138</x:v>
      </x:c>
      <x:c r="X313" s="115" t="n">
        <x:f>IF(OR(T313="年末+季度",T313="季度+动态",T313="动态"),N313*(1-$E$5)*IF(L313+M313=0,$B$8/($B$7+$B$8),M313/(L313+M313)),M313)</x:f>
        <x:v>0.05842259563654458</x:v>
      </x:c>
      <x:c r="Y313" s="115" t="n">
        <x:f>POWER(1-$H$5,(A313-A312)/$H$8)</x:f>
        <x:v>0.9999862671029998</x:v>
      </x:c>
      <x:c r="Z313" s="115" t="n">
        <x:f>U313*Y313</x:f>
        <x:v>0.1128988488539197</x:v>
      </x:c>
      <x:c r="AA313" s="115" t="n">
        <x:f>V313*Y313</x:f>
        <x:v>0.10772082993061642</x:v>
      </x:c>
      <x:c r="AB313" s="115" t="n">
        <x:f>W313*Y313</x:f>
        <x:v>0.8245331611005363</x:v>
      </x:c>
      <x:c r="AC313" s="115" t="n">
        <x:f>X313*Y313</x:f>
        <x:v>0.05842179332505622</x:v>
      </x:c>
      <x:c r="AD313" s="115" t="n">
        <x:f>SUM(Z313:AC313)</x:f>
        <x:v>1.1035746332101286</x:v>
      </x:c>
      <x:c r="AE313" s="115" t="n">
        <x:f>MAX(AE312,AD313)</x:f>
        <x:v>1.1254058522343844</x:v>
      </x:c>
      <x:c r="AF313" s="114" t="n">
        <x:f>AD313/AE313-1</x:f>
        <x:v>-0.019398529855617852</x:v>
      </x:c>
      <x:c r="AG313" s="114" t="n">
        <x:f>AD313/AD312-1</x:f>
        <x:v>-0.004014092393799018</x:v>
      </x:c>
      <x:c r="AH313" s="111" t="n">
        <x:f>IF(OR(T313="年末+季度",T313="季度+动态",T313="季度",T313="动态"),A313,AH312)</x:f>
        <x:v>44196</x:v>
      </x:c>
      <x:c r="AI313" s="117" t="n">
        <x:f>YEAR(A313)</x:f>
        <x:v>2021</x:v>
      </x:c>
      <x:c r="AJ313" s="117" t="n">
        <x:f>MONTH(A313)</x:f>
        <x:v>2</x:v>
      </x:c>
      <x:c r="AK313" s="50" t="n">
        <x:f>IF(MONTH(A313)&lt;&gt;MONTH(A314),1,0)</x:f>
        <x:v>0</x:v>
      </x:c>
      <x:c r="AL313" s="115" t="n">
        <x:f>IF(AK312,AD312,AL312)</x:f>
        <x:v>1.109066832625728</x:v>
      </x:c>
      <x:c r="AM313" s="116" t="str">
        <x:f>IF(AK313,AD313/AL313-1,"")</x:f>
      </x:c>
      <x:c r="AN313" s="115" t="n">
        <x:f>IF(AI313&lt;&gt;AI312,AD313,MAX(AN312,AD313))</x:f>
        <x:v>1.1254058522343844</x:v>
      </x:c>
      <x:c r="AO313" s="116" t="n">
        <x:f>AD313/AN313-1</x:f>
        <x:v>-0.019398529855617852</x:v>
      </x:c>
      <x:c r="AP313" s="112" t="n">
        <x:f>IFERROR(SUM(Z313:AC313)/AD313,0)</x:f>
        <x:v>1</x:v>
      </x:c>
      <x:c r="AQ313" s="50" t="b">
        <x:f>AND(B313&gt;0,C313&gt;0,D313&gt;0,E313&gt;0)</x:f>
        <x:v>1</x:v>
      </x:c>
    </x:row>
    <x:row r="314">
      <x:c r="A314" s="111" t="n">
        <x:f>'净值底稿'!A272</x:f>
        <x:v>44235</x:v>
      </x:c>
      <x:c r="B314" s="113" t="n">
        <x:f>'净值底稿'!F272</x:f>
        <x:v>1.6357088923009702</x:v>
      </x:c>
      <x:c r="C314" s="113" t="n">
        <x:f>'净值底稿'!O272</x:f>
        <x:v>1.2927054989521682</x:v>
      </x:c>
      <x:c r="D314" s="113" t="n">
        <x:f>'净值底稿'!P272</x:f>
        <x:v>1.4416</x:v>
      </x:c>
      <x:c r="E314" s="113" t="n">
        <x:f>'净值底稿'!Q272</x:f>
        <x:v>1.3754</x:v>
      </x:c>
      <x:c r="F314" s="114" t="n">
        <x:f>IFERROR(B314/B313-1,0)</x:f>
        <x:v>0.02300913505159574</x:v>
      </x:c>
      <x:c r="G314" s="114" t="n">
        <x:f>IFERROR(C314/C313-1,0)</x:f>
        <x:v>0.009423246386891293</x:v>
      </x:c>
      <x:c r="H314" s="114" t="n">
        <x:f>IFERROR(D314/D313-1,0)</x:f>
        <x:v>-0.0000693625580910906</x:v>
      </x:c>
      <x:c r="I314" s="114" t="n">
        <x:f>IFERROR(E314/E313-1,0)</x:f>
        <x:v>0.00599765944997066</x:v>
      </x:c>
      <x:c r="J314" s="115" t="n">
        <x:f>Z313*(1+F314)</x:f>
        <x:v>0.11549655371436923</x:v>
      </x:c>
      <x:c r="K314" s="115" t="n">
        <x:f>AA313*(1+G314)</x:f>
        <x:v>0.10873590985205303</x:v>
      </x:c>
      <x:c r="L314" s="115" t="n">
        <x:f>AB313*(1+H314)</x:f>
        <x:v>0.8244759693712514</x:v>
      </x:c>
      <x:c r="M314" s="115" t="n">
        <x:f>AC313*(1+I314)</x:f>
        <x:v>0.05877218734587648</x:v>
      </x:c>
      <x:c r="N314" s="115" t="n">
        <x:f>SUM(J314:M314)</x:f>
        <x:v>1.10748062028355</x:v>
      </x:c>
      <x:c r="O314" s="116" t="n">
        <x:f>IFERROR((J314+K314)/N314,0)</x:f>
        <x:v>0.2024707786841558</x:v>
      </x:c>
      <x:c r="P314" s="50" t="b">
        <x:f>AND(MONTH(A314)=12,OR(A315="",YEAR(A314)&lt;&gt;YEAR(A315)))</x:f>
        <x:v>0</x:v>
      </x:c>
      <x:c r="Q314" s="50" t="b">
        <x:f>AND(MOD(MONTH(A314),3)=0,OR(A315="",MONTH(A314)&lt;&gt;MONTH(A315)))</x:f>
        <x:v>0</x:v>
      </x:c>
      <x:c r="R314" s="50" t="b">
        <x:f>OR(O314&gt;$E$7,O314&lt;$E$6)</x:f>
        <x:v>0</x:v>
      </x:c>
      <x:c r="S314" s="50" t="b">
        <x:f>AND(OR(P314,Q314,R314),A314-AH313&gt;$E$8)</x:f>
        <x:v>0</x:v>
      </x:c>
      <x:c r="T314" s="50" t="str">
        <x:f>IF(NOT(OR(P314,Q314,R314)),"不调",IF(NOT(S314),"间隔规则跳过",IF(P314,"年末+季度",IF(AND(Q314,R314),"季度+动态",IF(Q314,"季度","动态")))))</x:f>
        <x:v>不调</x:v>
      </x:c>
      <x:c r="U314" s="115" t="n">
        <x:f>IF(OR(T314="年末+季度",T314="季度+动态"),N314*$E$5/2,IF(T314="季度",(J314+K314)/2,IF(T314="动态",N314*$E$5*IF(J314+K314=0,0.5,J314/(J314+K314)),J314)))</x:f>
        <x:v>0.11549655371436923</x:v>
      </x:c>
      <x:c r="V314" s="115" t="n">
        <x:f>IF(OR(T314="年末+季度",T314="季度+动态"),N314*$E$5/2,IF(T314="季度",(J314+K314)/2,IF(T314="动态",N314*$E$5*IF(J314+K314=0,0.5,K314/(J314+K314)),K314)))</x:f>
        <x:v>0.10873590985205303</x:v>
      </x:c>
      <x:c r="W314" s="115" t="n">
        <x:f>IF(OR(T314="年末+季度",T314="季度+动态",T314="动态"),N314*(1-$E$5)*IF(L314+M314=0,$B$7/($B$7+$B$8),L314/(L314+M314)),L314)</x:f>
        <x:v>0.8244759693712514</x:v>
      </x:c>
      <x:c r="X314" s="115" t="n">
        <x:f>IF(OR(T314="年末+季度",T314="季度+动态",T314="动态"),N314*(1-$E$5)*IF(L314+M314=0,$B$8/($B$7+$B$8),M314/(L314+M314)),M314)</x:f>
        <x:v>0.05877218734587648</x:v>
      </x:c>
      <x:c r="Y314" s="115" t="n">
        <x:f>POWER(1-$H$5,(A314-A313)/$H$8)</x:f>
        <x:v>0.9999588018747739</x:v>
      </x:c>
      <x:c r="Z314" s="115" t="n">
        <x:f>U314*Y314</x:f>
        <x:v>0.11549179547288613</x:v>
      </x:c>
      <x:c r="AA314" s="115" t="n">
        <x:f>V314*Y314</x:f>
        <x:v>0.10873143013642238</x:v>
      </x:c>
      <x:c r="AB314" s="115" t="n">
        <x:f>W314*Y314</x:f>
        <x:v>0.8244420025070194</x:v>
      </x:c>
      <x:c r="AC314" s="115" t="n">
        <x:f>X314*Y314</x:f>
        <x:v>0.05876976604194239</x:v>
      </x:c>
      <x:c r="AD314" s="115" t="n">
        <x:f>SUM(Z314:AC314)</x:f>
        <x:v>1.1074349941582702</x:v>
      </x:c>
      <x:c r="AE314" s="115" t="n">
        <x:f>MAX(AE313,AD314)</x:f>
        <x:v>1.1254058522343844</x:v>
      </x:c>
      <x:c r="AF314" s="114" t="n">
        <x:f>AD314/AE314-1</x:f>
        <x:v>-0.015968335370244224</x:v>
      </x:c>
      <x:c r="AG314" s="114" t="n">
        <x:f>AD314/AD313-1</x:f>
        <x:v>0.003498051542660363</x:v>
      </x:c>
      <x:c r="AH314" s="111" t="n">
        <x:f>IF(OR(T314="年末+季度",T314="季度+动态",T314="季度",T314="动态"),A314,AH313)</x:f>
        <x:v>44196</x:v>
      </x:c>
      <x:c r="AI314" s="117" t="n">
        <x:f>YEAR(A314)</x:f>
        <x:v>2021</x:v>
      </x:c>
      <x:c r="AJ314" s="117" t="n">
        <x:f>MONTH(A314)</x:f>
        <x:v>2</x:v>
      </x:c>
      <x:c r="AK314" s="50" t="n">
        <x:f>IF(MONTH(A314)&lt;&gt;MONTH(A315),1,0)</x:f>
        <x:v>0</x:v>
      </x:c>
      <x:c r="AL314" s="115" t="n">
        <x:f>IF(AK313,AD313,AL313)</x:f>
        <x:v>1.109066832625728</x:v>
      </x:c>
      <x:c r="AM314" s="116" t="str">
        <x:f>IF(AK314,AD314/AL314-1,"")</x:f>
      </x:c>
      <x:c r="AN314" s="115" t="n">
        <x:f>IF(AI314&lt;&gt;AI313,AD314,MAX(AN313,AD314))</x:f>
        <x:v>1.1254058522343844</x:v>
      </x:c>
      <x:c r="AO314" s="116" t="n">
        <x:f>AD314/AN314-1</x:f>
        <x:v>-0.015968335370244224</x:v>
      </x:c>
      <x:c r="AP314" s="112" t="n">
        <x:f>IFERROR(SUM(Z314:AC314)/AD314,0)</x:f>
        <x:v>1</x:v>
      </x:c>
      <x:c r="AQ314" s="50" t="b">
        <x:f>AND(B314&gt;0,C314&gt;0,D314&gt;0,E314&gt;0)</x:f>
        <x:v>1</x:v>
      </x:c>
    </x:row>
    <x:row r="315">
      <x:c r="A315" s="111" t="n">
        <x:f>'净值底稿'!A273</x:f>
        <x:v>44236</x:v>
      </x:c>
      <x:c r="B315" s="113" t="n">
        <x:f>'净值底稿'!F273</x:f>
        <x:v>1.685066930245255</x:v>
      </x:c>
      <x:c r="C315" s="113" t="n">
        <x:f>'净值底稿'!O273</x:f>
        <x:v>1.321550255741986</x:v>
      </x:c>
      <x:c r="D315" s="113" t="n">
        <x:f>'净值底稿'!P273</x:f>
        <x:v>1.442</x:v>
      </x:c>
      <x:c r="E315" s="113" t="n">
        <x:f>'净值底稿'!Q273</x:f>
        <x:v>1.3904</x:v>
      </x:c>
      <x:c r="F315" s="114" t="n">
        <x:f>IFERROR(B315/B314-1,0)</x:f>
        <x:v>0.03017531920050409</x:v>
      </x:c>
      <x:c r="G315" s="114" t="n">
        <x:f>IFERROR(C315/C314-1,0)</x:f>
        <x:v>0.02231347883427315</x:v>
      </x:c>
      <x:c r="H315" s="114" t="n">
        <x:f>IFERROR(D315/D314-1,0)</x:f>
        <x:v>0.0002774694783573839</x:v>
      </x:c>
      <x:c r="I315" s="114" t="n">
        <x:f>IFERROR(E315/E314-1,0)</x:f>
        <x:v>0.010905918278319104</x:v>
      </x:c>
      <x:c r="J315" s="115" t="n">
        <x:f>Z314*(1+F315)</x:f>
        <x:v>0.1189767972663198</x:v>
      </x:c>
      <x:c r="K315" s="115" t="n">
        <x:f>AA314*(1+G315)</x:f>
        <x:v>0.11115760660139169</x:v>
      </x:c>
      <x:c r="L315" s="115" t="n">
        <x:f>AB314*(1+H315)</x:f>
        <x:v>0.8246707599993909</x:v>
      </x:c>
      <x:c r="M315" s="115" t="n">
        <x:f>AC314*(1+I315)</x:f>
        <x:v>0.05941070430763175</x:v>
      </x:c>
      <x:c r="N315" s="115" t="n">
        <x:f>SUM(J315:M315)</x:f>
        <x:v>1.114215868174734</x:v>
      </x:c>
      <x:c r="O315" s="116" t="n">
        <x:f>IFERROR((J315+K315)/N315,0)</x:f>
        <x:v>0.20654382192986437</x:v>
      </x:c>
      <x:c r="P315" s="50" t="b">
        <x:f>AND(MONTH(A315)=12,OR(A316="",YEAR(A315)&lt;&gt;YEAR(A316)))</x:f>
        <x:v>0</x:v>
      </x:c>
      <x:c r="Q315" s="50" t="b">
        <x:f>AND(MOD(MONTH(A315),3)=0,OR(A316="",MONTH(A315)&lt;&gt;MONTH(A316)))</x:f>
        <x:v>0</x:v>
      </x:c>
      <x:c r="R315" s="50" t="b">
        <x:f>OR(O315&gt;$E$7,O315&lt;$E$6)</x:f>
        <x:v>0</x:v>
      </x:c>
      <x:c r="S315" s="50" t="b">
        <x:f>AND(OR(P315,Q315,R315),A315-AH314&gt;$E$8)</x:f>
        <x:v>0</x:v>
      </x:c>
      <x:c r="T315" s="50" t="str">
        <x:f>IF(NOT(OR(P315,Q315,R315)),"不调",IF(NOT(S315),"间隔规则跳过",IF(P315,"年末+季度",IF(AND(Q315,R315),"季度+动态",IF(Q315,"季度","动态")))))</x:f>
        <x:v>不调</x:v>
      </x:c>
      <x:c r="U315" s="115" t="n">
        <x:f>IF(OR(T315="年末+季度",T315="季度+动态"),N315*$E$5/2,IF(T315="季度",(J315+K315)/2,IF(T315="动态",N315*$E$5*IF(J315+K315=0,0.5,J315/(J315+K315)),J315)))</x:f>
        <x:v>0.1189767972663198</x:v>
      </x:c>
      <x:c r="V315" s="115" t="n">
        <x:f>IF(OR(T315="年末+季度",T315="季度+动态"),N315*$E$5/2,IF(T315="季度",(J315+K315)/2,IF(T315="动态",N315*$E$5*IF(J315+K315=0,0.5,K315/(J315+K315)),K315)))</x:f>
        <x:v>0.11115760660139169</x:v>
      </x:c>
      <x:c r="W315" s="115" t="n">
        <x:f>IF(OR(T315="年末+季度",T315="季度+动态",T315="动态"),N315*(1-$E$5)*IF(L315+M315=0,$B$7/($B$7+$B$8),L315/(L315+M315)),L315)</x:f>
        <x:v>0.8246707599993909</x:v>
      </x:c>
      <x:c r="X315" s="115" t="n">
        <x:f>IF(OR(T315="年末+季度",T315="季度+动态",T315="动态"),N315*(1-$E$5)*IF(L315+M315=0,$B$8/($B$7+$B$8),M315/(L315+M315)),M315)</x:f>
        <x:v>0.05941070430763175</x:v>
      </x:c>
      <x:c r="Y315" s="115" t="n">
        <x:f>POWER(1-$H$5,(A315-A314)/$H$8)</x:f>
        <x:v>0.9999862671029998</x:v>
      </x:c>
      <x:c r="Z315" s="115" t="n">
        <x:f>U315*Y315</x:f>
        <x:v>0.11897516337021752</x:v>
      </x:c>
      <x:c r="AA315" s="115" t="n">
        <x:f>V315*Y315</x:f>
        <x:v>0.11115608008542945</x:v>
      </x:c>
      <x:c r="AB315" s="115" t="n">
        <x:f>W315*Y315</x:f>
        <x:v>0.8246594348807847</x:v>
      </x:c>
      <x:c r="AC315" s="115" t="n">
        <x:f>X315*Y315</x:f>
        <x:v>0.059409888426548776</x:v>
      </x:c>
      <x:c r="AD315" s="115" t="n">
        <x:f>SUM(Z315:AC315)</x:f>
        <x:v>1.1142005667629804</x:v>
      </x:c>
      <x:c r="AE315" s="115" t="n">
        <x:f>MAX(AE314,AD315)</x:f>
        <x:v>1.1254058522343844</x:v>
      </x:c>
      <x:c r="AF315" s="114" t="n">
        <x:f>AD315/AE315-1</x:f>
        <x:v>-0.009956661811520662</x:v>
      </x:c>
      <x:c r="AG315" s="114" t="n">
        <x:f>AD315/AD314-1</x:f>
        <x:v>0.006109227756390778</x:v>
      </x:c>
      <x:c r="AH315" s="111" t="n">
        <x:f>IF(OR(T315="年末+季度",T315="季度+动态",T315="季度",T315="动态"),A315,AH314)</x:f>
        <x:v>44196</x:v>
      </x:c>
      <x:c r="AI315" s="117" t="n">
        <x:f>YEAR(A315)</x:f>
        <x:v>2021</x:v>
      </x:c>
      <x:c r="AJ315" s="117" t="n">
        <x:f>MONTH(A315)</x:f>
        <x:v>2</x:v>
      </x:c>
      <x:c r="AK315" s="50" t="n">
        <x:f>IF(MONTH(A315)&lt;&gt;MONTH(A316),1,0)</x:f>
        <x:v>0</x:v>
      </x:c>
      <x:c r="AL315" s="115" t="n">
        <x:f>IF(AK314,AD314,AL314)</x:f>
        <x:v>1.109066832625728</x:v>
      </x:c>
      <x:c r="AM315" s="116" t="str">
        <x:f>IF(AK315,AD315/AL315-1,"")</x:f>
      </x:c>
      <x:c r="AN315" s="115" t="n">
        <x:f>IF(AI315&lt;&gt;AI314,AD315,MAX(AN314,AD315))</x:f>
        <x:v>1.1254058522343844</x:v>
      </x:c>
      <x:c r="AO315" s="116" t="n">
        <x:f>AD315/AN315-1</x:f>
        <x:v>-0.009956661811520662</x:v>
      </x:c>
      <x:c r="AP315" s="112" t="n">
        <x:f>IFERROR(SUM(Z315:AC315)/AD315,0)</x:f>
        <x:v>1</x:v>
      </x:c>
      <x:c r="AQ315" s="50" t="b">
        <x:f>AND(B315&gt;0,C315&gt;0,D315&gt;0,E315&gt;0)</x:f>
        <x:v>1</x:v>
      </x:c>
    </x:row>
    <x:row r="316">
      <x:c r="A316" s="111" t="n">
        <x:f>'净值底稿'!A274</x:f>
        <x:v>44237</x:v>
      </x:c>
      <x:c r="B316" s="113" t="n">
        <x:f>'净值底稿'!F274</x:f>
        <x:v>1.7092161604165075</x:v>
      </x:c>
      <x:c r="C316" s="113" t="n">
        <x:f>'净值底稿'!O274</x:f>
        <x:v>1.336260393546646</x:v>
      </x:c>
      <x:c r="D316" s="113" t="n">
        <x:f>'净值底稿'!P274</x:f>
        <x:v>1.4419</x:v>
      </x:c>
      <x:c r="E316" s="113" t="n">
        <x:f>'净值底稿'!Q274</x:f>
        <x:v>1.3913</x:v>
      </x:c>
      <x:c r="F316" s="114" t="n">
        <x:f>IFERROR(B316/B315-1,0)</x:f>
        <x:v>0.014331318084639832</x:v>
      </x:c>
      <x:c r="G316" s="114" t="n">
        <x:f>IFERROR(C316/C315-1,0)</x:f>
        <x:v>0.01113097117627282</x:v>
      </x:c>
      <x:c r="H316" s="114" t="n">
        <x:f>IFERROR(D316/D315-1,0)</x:f>
        <x:v>-0.00006934812760051035</x:v>
      </x:c>
      <x:c r="I316" s="114" t="n">
        <x:f>IFERROR(E316/E315-1,0)</x:f>
        <x:v>0.0006472957422323233</x:v>
      </x:c>
      <x:c r="J316" s="115" t="n">
        <x:f>Z315*(1+F316)</x:f>
        <x:v>0.1206802342806481</x:v>
      </x:c>
      <x:c r="K316" s="115" t="n">
        <x:f>AA315*(1+G316)</x:f>
        <x:v>0.11239335520892783</x:v>
      </x:c>
      <x:c r="L316" s="115" t="n">
        <x:f>AB315*(1+H316)</x:f>
        <x:v>0.8246022462930677</x:v>
      </x:c>
      <x:c r="M316" s="115" t="n">
        <x:f>AC315*(1+I316)</x:f>
        <x:v>0.05944834419437378</x:v>
      </x:c>
      <x:c r="N316" s="115" t="n">
        <x:f>SUM(J316:M316)</x:f>
        <x:v>1.1171241799770175</x:v>
      </x:c>
      <x:c r="O316" s="116" t="n">
        <x:f>IFERROR((J316+K316)/N316,0)</x:f>
        <x:v>0.20863713602042966</x:v>
      </x:c>
      <x:c r="P316" s="50" t="b">
        <x:f>AND(MONTH(A316)=12,OR(A317="",YEAR(A316)&lt;&gt;YEAR(A317)))</x:f>
        <x:v>0</x:v>
      </x:c>
      <x:c r="Q316" s="50" t="b">
        <x:f>AND(MOD(MONTH(A316),3)=0,OR(A317="",MONTH(A316)&lt;&gt;MONTH(A317)))</x:f>
        <x:v>0</x:v>
      </x:c>
      <x:c r="R316" s="50" t="b">
        <x:f>OR(O316&gt;$E$7,O316&lt;$E$6)</x:f>
        <x:v>0</x:v>
      </x:c>
      <x:c r="S316" s="50" t="b">
        <x:f>AND(OR(P316,Q316,R316),A316-AH315&gt;$E$8)</x:f>
        <x:v>0</x:v>
      </x:c>
      <x:c r="T316" s="50" t="str">
        <x:f>IF(NOT(OR(P316,Q316,R316)),"不调",IF(NOT(S316),"间隔规则跳过",IF(P316,"年末+季度",IF(AND(Q316,R316),"季度+动态",IF(Q316,"季度","动态")))))</x:f>
        <x:v>不调</x:v>
      </x:c>
      <x:c r="U316" s="115" t="n">
        <x:f>IF(OR(T316="年末+季度",T316="季度+动态"),N316*$E$5/2,IF(T316="季度",(J316+K316)/2,IF(T316="动态",N316*$E$5*IF(J316+K316=0,0.5,J316/(J316+K316)),J316)))</x:f>
        <x:v>0.1206802342806481</x:v>
      </x:c>
      <x:c r="V316" s="115" t="n">
        <x:f>IF(OR(T316="年末+季度",T316="季度+动态"),N316*$E$5/2,IF(T316="季度",(J316+K316)/2,IF(T316="动态",N316*$E$5*IF(J316+K316=0,0.5,K316/(J316+K316)),K316)))</x:f>
        <x:v>0.11239335520892783</x:v>
      </x:c>
      <x:c r="W316" s="115" t="n">
        <x:f>IF(OR(T316="年末+季度",T316="季度+动态",T316="动态"),N316*(1-$E$5)*IF(L316+M316=0,$B$7/($B$7+$B$8),L316/(L316+M316)),L316)</x:f>
        <x:v>0.8246022462930677</x:v>
      </x:c>
      <x:c r="X316" s="115" t="n">
        <x:f>IF(OR(T316="年末+季度",T316="季度+动态",T316="动态"),N316*(1-$E$5)*IF(L316+M316=0,$B$8/($B$7+$B$8),M316/(L316+M316)),M316)</x:f>
        <x:v>0.05944834419437378</x:v>
      </x:c>
      <x:c r="Y316" s="115" t="n">
        <x:f>POWER(1-$H$5,(A316-A315)/$H$8)</x:f>
        <x:v>0.9999862671029998</x:v>
      </x:c>
      <x:c r="Z316" s="115" t="n">
        <x:f>U316*Y316</x:f>
        <x:v>0.12067857699142076</x:v>
      </x:c>
      <x:c r="AA316" s="115" t="n">
        <x:f>V316*Y316</x:f>
        <x:v>0.11239181172255724</x:v>
      </x:c>
      <x:c r="AB316" s="115" t="n">
        <x:f>W316*Y316</x:f>
        <x:v>0.8245909221153531</x:v>
      </x:c>
      <x:c r="AC316" s="115" t="n">
        <x:f>X316*Y316</x:f>
        <x:v>0.059447527796386124</x:v>
      </x:c>
      <x:c r="AD316" s="115" t="n">
        <x:f>SUM(Z316:AC316)</x:f>
        <x:v>1.1171088386257173</x:v>
      </x:c>
      <x:c r="AE316" s="115" t="n">
        <x:f>MAX(AE315,AD316)</x:f>
        <x:v>1.1254058522343844</x:v>
      </x:c>
      <x:c r="AF316" s="114" t="n">
        <x:f>AD316/AE316-1</x:f>
        <x:v>-0.007372463535882723</x:v>
      </x:c>
      <x:c r="AG316" s="114" t="n">
        <x:f>AD316/AD315-1</x:f>
        <x:v>0.002610187025111843</x:v>
      </x:c>
      <x:c r="AH316" s="111" t="n">
        <x:f>IF(OR(T316="年末+季度",T316="季度+动态",T316="季度",T316="动态"),A316,AH315)</x:f>
        <x:v>44196</x:v>
      </x:c>
      <x:c r="AI316" s="117" t="n">
        <x:f>YEAR(A316)</x:f>
        <x:v>2021</x:v>
      </x:c>
      <x:c r="AJ316" s="117" t="n">
        <x:f>MONTH(A316)</x:f>
        <x:v>2</x:v>
      </x:c>
      <x:c r="AK316" s="50" t="n">
        <x:f>IF(MONTH(A316)&lt;&gt;MONTH(A317),1,0)</x:f>
        <x:v>0</x:v>
      </x:c>
      <x:c r="AL316" s="115" t="n">
        <x:f>IF(AK315,AD315,AL315)</x:f>
        <x:v>1.109066832625728</x:v>
      </x:c>
      <x:c r="AM316" s="116" t="str">
        <x:f>IF(AK316,AD316/AL316-1,"")</x:f>
      </x:c>
      <x:c r="AN316" s="115" t="n">
        <x:f>IF(AI316&lt;&gt;AI315,AD316,MAX(AN315,AD316))</x:f>
        <x:v>1.1254058522343844</x:v>
      </x:c>
      <x:c r="AO316" s="116" t="n">
        <x:f>AD316/AN316-1</x:f>
        <x:v>-0.007372463535882723</x:v>
      </x:c>
      <x:c r="AP316" s="112" t="n">
        <x:f>IFERROR(SUM(Z316:AC316)/AD316,0)</x:f>
        <x:v>1</x:v>
      </x:c>
      <x:c r="AQ316" s="50" t="b">
        <x:f>AND(B316&gt;0,C316&gt;0,D316&gt;0,E316&gt;0)</x:f>
        <x:v>1</x:v>
      </x:c>
    </x:row>
    <x:row r="317">
      <x:c r="A317" s="111" t="n">
        <x:f>'净值底稿'!A275</x:f>
        <x:v>44245</x:v>
      </x:c>
      <x:c r="B317" s="113" t="n">
        <x:f>'净值底稿'!F275</x:f>
        <x:v>1.720164779489875</x:v>
      </x:c>
      <x:c r="C317" s="113" t="n">
        <x:f>'净值底稿'!O275</x:f>
        <x:v>1.3468438384665529</x:v>
      </x:c>
      <x:c r="D317" s="113" t="n">
        <x:f>'净值底稿'!P275</x:f>
        <x:v>1.4415</x:v>
      </x:c>
      <x:c r="E317" s="113" t="n">
        <x:f>'净值底稿'!Q275</x:f>
        <x:v>1.3518</x:v>
      </x:c>
      <x:c r="F317" s="114" t="n">
        <x:f>IFERROR(B317/B316-1,0)</x:f>
        <x:v>0.006405637465245695</x:v>
      </x:c>
      <x:c r="G317" s="114" t="n">
        <x:f>IFERROR(C317/C316-1,0)</x:f>
        <x:v>0.007920196520841971</x:v>
      </x:c>
      <x:c r="H317" s="114" t="n">
        <x:f>IFERROR(D317/D316-1,0)</x:f>
        <x:v>-0.0002774117483874683</x:v>
      </x:c>
      <x:c r="I317" s="114" t="n">
        <x:f>IFERROR(E317/E316-1,0)</x:f>
        <x:v>-0.028390713720980454</x:v>
      </x:c>
      <x:c r="J317" s="115" t="n">
        <x:f>Z316*(1+F317)</x:f>
        <x:v>0.12145160020544954</x:v>
      </x:c>
      <x:c r="K317" s="115" t="n">
        <x:f>AA316*(1+G317)</x:f>
        <x:v>0.11328197695873336</x:v>
      </x:c>
      <x:c r="L317" s="115" t="n">
        <x:f>AB316*(1+H317)</x:f>
        <x:v>0.8243621709059447</x:v>
      </x:c>
      <x:c r="M317" s="115" t="n">
        <x:f>AC316*(1+I317)</x:f>
        <x:v>0.057759770053298895</x:v>
      </x:c>
      <x:c r="N317" s="115" t="n">
        <x:f>SUM(J317:M317)</x:f>
        <x:v>1.1168555181234263</x:v>
      </x:c>
      <x:c r="O317" s="116" t="n">
        <x:f>IFERROR((J317+K317)/N317,0)</x:f>
        <x:v>0.2101736288670438</x:v>
      </x:c>
      <x:c r="P317" s="50" t="b">
        <x:f>AND(MONTH(A317)=12,OR(A318="",YEAR(A317)&lt;&gt;YEAR(A318)))</x:f>
        <x:v>0</x:v>
      </x:c>
      <x:c r="Q317" s="50" t="b">
        <x:f>AND(MOD(MONTH(A317),3)=0,OR(A318="",MONTH(A317)&lt;&gt;MONTH(A318)))</x:f>
        <x:v>0</x:v>
      </x:c>
      <x:c r="R317" s="50" t="b">
        <x:f>OR(O317&gt;$E$7,O317&lt;$E$6)</x:f>
        <x:v>0</x:v>
      </x:c>
      <x:c r="S317" s="50" t="b">
        <x:f>AND(OR(P317,Q317,R317),A317-AH316&gt;$E$8)</x:f>
        <x:v>0</x:v>
      </x:c>
      <x:c r="T317" s="50" t="str">
        <x:f>IF(NOT(OR(P317,Q317,R317)),"不调",IF(NOT(S317),"间隔规则跳过",IF(P317,"年末+季度",IF(AND(Q317,R317),"季度+动态",IF(Q317,"季度","动态")))))</x:f>
        <x:v>不调</x:v>
      </x:c>
      <x:c r="U317" s="115" t="n">
        <x:f>IF(OR(T317="年末+季度",T317="季度+动态"),N317*$E$5/2,IF(T317="季度",(J317+K317)/2,IF(T317="动态",N317*$E$5*IF(J317+K317=0,0.5,J317/(J317+K317)),J317)))</x:f>
        <x:v>0.12145160020544954</x:v>
      </x:c>
      <x:c r="V317" s="115" t="n">
        <x:f>IF(OR(T317="年末+季度",T317="季度+动态"),N317*$E$5/2,IF(T317="季度",(J317+K317)/2,IF(T317="动态",N317*$E$5*IF(J317+K317=0,0.5,K317/(J317+K317)),K317)))</x:f>
        <x:v>0.11328197695873336</x:v>
      </x:c>
      <x:c r="W317" s="115" t="n">
        <x:f>IF(OR(T317="年末+季度",T317="季度+动态",T317="动态"),N317*(1-$E$5)*IF(L317+M317=0,$B$7/($B$7+$B$8),L317/(L317+M317)),L317)</x:f>
        <x:v>0.8243621709059447</x:v>
      </x:c>
      <x:c r="X317" s="115" t="n">
        <x:f>IF(OR(T317="年末+季度",T317="季度+动态",T317="动态"),N317*(1-$E$5)*IF(L317+M317=0,$B$8/($B$7+$B$8),M317/(L317+M317)),M317)</x:f>
        <x:v>0.057759770053298895</x:v>
      </x:c>
      <x:c r="Y317" s="115" t="n">
        <x:f>POWER(1-$H$5,(A317-A316)/$H$8)</x:f>
        <x:v>0.9998901421044415</x:v>
      </x:c>
      <x:c r="Z317" s="115" t="n">
        <x:f>U317*Y317</x:f>
        <x:v>0.12143825778823876</x:v>
      </x:c>
      <x:c r="AA317" s="115" t="n">
        <x:f>V317*Y317</x:f>
        <x:v>0.11326953203913998</x:v>
      </x:c>
      <x:c r="AB317" s="115" t="n">
        <x:f>W317*Y317</x:f>
        <x:v>0.8242716082126709</x:v>
      </x:c>
      <x:c r="AC317" s="115" t="n">
        <x:f>X317*Y317</x:f>
        <x:v>0.0577534246865129</x:v>
      </x:c>
      <x:c r="AD317" s="115" t="n">
        <x:f>SUM(Z317:AC317)</x:f>
        <x:v>1.1167328227265627</x:v>
      </x:c>
      <x:c r="AE317" s="115" t="n">
        <x:f>MAX(AE316,AD317)</x:f>
        <x:v>1.1254058522343844</x:v>
      </x:c>
      <x:c r="AF317" s="114" t="n">
        <x:f>AD317/AE317-1</x:f>
        <x:v>-0.007706579355885035</x:v>
      </x:c>
      <x:c r="AG317" s="114" t="n">
        <x:f>AD317/AD316-1</x:f>
        <x:v>-0.00033659737185243177</x:v>
      </x:c>
      <x:c r="AH317" s="111" t="n">
        <x:f>IF(OR(T317="年末+季度",T317="季度+动态",T317="季度",T317="动态"),A317,AH316)</x:f>
        <x:v>44196</x:v>
      </x:c>
      <x:c r="AI317" s="117" t="n">
        <x:f>YEAR(A317)</x:f>
        <x:v>2021</x:v>
      </x:c>
      <x:c r="AJ317" s="117" t="n">
        <x:f>MONTH(A317)</x:f>
        <x:v>2</x:v>
      </x:c>
      <x:c r="AK317" s="50" t="n">
        <x:f>IF(MONTH(A317)&lt;&gt;MONTH(A318),1,0)</x:f>
        <x:v>0</x:v>
      </x:c>
      <x:c r="AL317" s="115" t="n">
        <x:f>IF(AK316,AD316,AL316)</x:f>
        <x:v>1.109066832625728</x:v>
      </x:c>
      <x:c r="AM317" s="116" t="str">
        <x:f>IF(AK317,AD317/AL317-1,"")</x:f>
      </x:c>
      <x:c r="AN317" s="115" t="n">
        <x:f>IF(AI317&lt;&gt;AI316,AD317,MAX(AN316,AD317))</x:f>
        <x:v>1.1254058522343844</x:v>
      </x:c>
      <x:c r="AO317" s="116" t="n">
        <x:f>AD317/AN317-1</x:f>
        <x:v>-0.007706579355885035</x:v>
      </x:c>
      <x:c r="AP317" s="112" t="n">
        <x:f>IFERROR(SUM(Z317:AC317)/AD317,0)</x:f>
        <x:v>1</x:v>
      </x:c>
      <x:c r="AQ317" s="50" t="b">
        <x:f>AND(B317&gt;0,C317&gt;0,D317&gt;0,E317&gt;0)</x:f>
        <x:v>1</x:v>
      </x:c>
    </x:row>
    <x:row r="318">
      <x:c r="A318" s="111" t="n">
        <x:f>'净值底稿'!A276</x:f>
        <x:v>44246</x:v>
      </x:c>
      <x:c r="B318" s="113" t="n">
        <x:f>'净值底稿'!F276</x:f>
        <x:v>1.7054183789813875</x:v>
      </x:c>
      <x:c r="C318" s="113" t="n">
        <x:f>'净值底稿'!O276</x:f>
        <x:v>1.3616265492815147</x:v>
      </x:c>
      <x:c r="D318" s="113" t="n">
        <x:f>'净值底稿'!P276</x:f>
        <x:v>1.4425</x:v>
      </x:c>
      <x:c r="E318" s="113" t="n">
        <x:f>'净值底稿'!Q276</x:f>
        <x:v>1.3469</x:v>
      </x:c>
      <x:c r="F318" s="114" t="n">
        <x:f>IFERROR(B318/B317-1,0)</x:f>
        <x:v>-0.008572667388795474</x:v>
      </x:c>
      <x:c r="G318" s="114" t="n">
        <x:f>IFERROR(C318/C317-1,0)</x:f>
        <x:v>0.01097581649242474</x:v>
      </x:c>
      <x:c r="H318" s="114" t="n">
        <x:f>IFERROR(D318/D317-1,0)</x:f>
        <x:v>0.0006937218175511184</x:v>
      </x:c>
      <x:c r="I318" s="114" t="n">
        <x:f>IFERROR(E318/E317-1,0)</x:f>
        <x:v>-0.0036247965675395566</x:v>
      </x:c>
      <x:c r="J318" s="115" t="n">
        <x:f>Z317*(1+F318)</x:f>
        <x:v>0.12039720799594539</x:v>
      </x:c>
      <x:c r="K318" s="115" t="n">
        <x:f>AA317*(1+G318)</x:f>
        <x:v>0.1145127576369844</x:v>
      </x:c>
      <x:c r="L318" s="115" t="n">
        <x:f>AB317*(1+H318)</x:f>
        <x:v>0.8248434234108759</x:v>
      </x:c>
      <x:c r="M318" s="115" t="n">
        <x:f>AC317*(1+I318)</x:f>
        <x:v>0.057544080270945576</x:v>
      </x:c>
      <x:c r="N318" s="115" t="n">
        <x:f>SUM(J318:M318)</x:f>
        <x:v>1.1172974693147513</x:v>
      </x:c>
      <x:c r="O318" s="116" t="n">
        <x:f>IFERROR((J318+K318)/N318,0)</x:f>
        <x:v>0.21024836454431622</x:v>
      </x:c>
      <x:c r="P318" s="50" t="b">
        <x:f>AND(MONTH(A318)=12,OR(A319="",YEAR(A318)&lt;&gt;YEAR(A319)))</x:f>
        <x:v>0</x:v>
      </x:c>
      <x:c r="Q318" s="50" t="b">
        <x:f>AND(MOD(MONTH(A318),3)=0,OR(A319="",MONTH(A318)&lt;&gt;MONTH(A319)))</x:f>
        <x:v>0</x:v>
      </x:c>
      <x:c r="R318" s="50" t="b">
        <x:f>OR(O318&gt;$E$7,O318&lt;$E$6)</x:f>
        <x:v>0</x:v>
      </x:c>
      <x:c r="S318" s="50" t="b">
        <x:f>AND(OR(P318,Q318,R318),A318-AH317&gt;$E$8)</x:f>
        <x:v>0</x:v>
      </x:c>
      <x:c r="T318" s="50" t="str">
        <x:f>IF(NOT(OR(P318,Q318,R318)),"不调",IF(NOT(S318),"间隔规则跳过",IF(P318,"年末+季度",IF(AND(Q318,R318),"季度+动态",IF(Q318,"季度","动态")))))</x:f>
        <x:v>不调</x:v>
      </x:c>
      <x:c r="U318" s="115" t="n">
        <x:f>IF(OR(T318="年末+季度",T318="季度+动态"),N318*$E$5/2,IF(T318="季度",(J318+K318)/2,IF(T318="动态",N318*$E$5*IF(J318+K318=0,0.5,J318/(J318+K318)),J318)))</x:f>
        <x:v>0.12039720799594539</x:v>
      </x:c>
      <x:c r="V318" s="115" t="n">
        <x:f>IF(OR(T318="年末+季度",T318="季度+动态"),N318*$E$5/2,IF(T318="季度",(J318+K318)/2,IF(T318="动态",N318*$E$5*IF(J318+K318=0,0.5,K318/(J318+K318)),K318)))</x:f>
        <x:v>0.1145127576369844</x:v>
      </x:c>
      <x:c r="W318" s="115" t="n">
        <x:f>IF(OR(T318="年末+季度",T318="季度+动态",T318="动态"),N318*(1-$E$5)*IF(L318+M318=0,$B$7/($B$7+$B$8),L318/(L318+M318)),L318)</x:f>
        <x:v>0.8248434234108759</x:v>
      </x:c>
      <x:c r="X318" s="115" t="n">
        <x:f>IF(OR(T318="年末+季度",T318="季度+动态",T318="动态"),N318*(1-$E$5)*IF(L318+M318=0,$B$8/($B$7+$B$8),M318/(L318+M318)),M318)</x:f>
        <x:v>0.057544080270945576</x:v>
      </x:c>
      <x:c r="Y318" s="115" t="n">
        <x:f>POWER(1-$H$5,(A318-A317)/$H$8)</x:f>
        <x:v>0.9999862671029998</x:v>
      </x:c>
      <x:c r="Z318" s="115" t="n">
        <x:f>U318*Y318</x:f>
        <x:v>0.12039555459348886</x:v>
      </x:c>
      <x:c r="AA318" s="115" t="n">
        <x:f>V318*Y318</x:f>
        <x:v>0.11451118504507855</x:v>
      </x:c>
      <x:c r="AB318" s="115" t="n">
        <x:f>W318*Y318</x:f>
        <x:v>0.8248320959211008</x:v>
      </x:c>
      <x:c r="AC318" s="115" t="n">
        <x:f>X318*Y318</x:f>
        <x:v>0.05754329002401824</x:v>
      </x:c>
      <x:c r="AD318" s="115" t="n">
        <x:f>SUM(Z318:AC318)</x:f>
        <x:v>1.1172821255836864</x:v>
      </x:c>
      <x:c r="AE318" s="115" t="n">
        <x:f>MAX(AE317,AD318)</x:f>
        <x:v>1.1254058522343844</x:v>
      </x:c>
      <x:c r="AF318" s="114" t="n">
        <x:f>AD318/AE318-1</x:f>
        <x:v>-0.0072184862328279475</x:v>
      </x:c>
      <x:c r="AG318" s="114" t="n">
        <x:f>AD318/AD317-1</x:f>
        <x:v>0.0004918838650973534</x:v>
      </x:c>
      <x:c r="AH318" s="111" t="n">
        <x:f>IF(OR(T318="年末+季度",T318="季度+动态",T318="季度",T318="动态"),A318,AH317)</x:f>
        <x:v>44196</x:v>
      </x:c>
      <x:c r="AI318" s="117" t="n">
        <x:f>YEAR(A318)</x:f>
        <x:v>2021</x:v>
      </x:c>
      <x:c r="AJ318" s="117" t="n">
        <x:f>MONTH(A318)</x:f>
        <x:v>2</x:v>
      </x:c>
      <x:c r="AK318" s="50" t="n">
        <x:f>IF(MONTH(A318)&lt;&gt;MONTH(A319),1,0)</x:f>
        <x:v>0</x:v>
      </x:c>
      <x:c r="AL318" s="115" t="n">
        <x:f>IF(AK317,AD317,AL317)</x:f>
        <x:v>1.109066832625728</x:v>
      </x:c>
      <x:c r="AM318" s="116" t="str">
        <x:f>IF(AK318,AD318/AL318-1,"")</x:f>
      </x:c>
      <x:c r="AN318" s="115" t="n">
        <x:f>IF(AI318&lt;&gt;AI317,AD318,MAX(AN317,AD318))</x:f>
        <x:v>1.1254058522343844</x:v>
      </x:c>
      <x:c r="AO318" s="116" t="n">
        <x:f>AD318/AN318-1</x:f>
        <x:v>-0.0072184862328279475</x:v>
      </x:c>
      <x:c r="AP318" s="112" t="n">
        <x:f>IFERROR(SUM(Z318:AC318)/AD318,0)</x:f>
        <x:v>1</x:v>
      </x:c>
      <x:c r="AQ318" s="50" t="b">
        <x:f>AND(B318&gt;0,C318&gt;0,D318&gt;0,E318&gt;0)</x:f>
        <x:v>1</x:v>
      </x:c>
    </x:row>
    <x:row r="319">
      <x:c r="A319" s="111" t="n">
        <x:f>'净值底稿'!A277</x:f>
        <x:v>44249</x:v>
      </x:c>
      <x:c r="B319" s="113" t="n">
        <x:f>'净值底稿'!F277</x:f>
        <x:v>1.68661426441213</x:v>
      </x:c>
      <x:c r="C319" s="113" t="n">
        <x:f>'净值底稿'!O277</x:f>
        <x:v>1.3471337871405966</x:v>
      </x:c>
      <x:c r="D319" s="113" t="n">
        <x:f>'净值底稿'!P277</x:f>
        <x:v>1.4425</x:v>
      </x:c>
      <x:c r="E319" s="113" t="n">
        <x:f>'净值底稿'!Q277</x:f>
        <x:v>1.3604</x:v>
      </x:c>
      <x:c r="F319" s="114" t="n">
        <x:f>IFERROR(B319/B318-1,0)</x:f>
        <x:v>-0.011026100575091013</x:v>
      </x:c>
      <x:c r="G319" s="114" t="n">
        <x:f>IFERROR(C319/C318-1,0)</x:f>
        <x:v>-0.010643712953867901</x:v>
      </x:c>
      <x:c r="H319" s="114" t="n">
        <x:f>IFERROR(D319/D318-1,0)</x:f>
        <x:v>0</x:v>
      </x:c>
      <x:c r="I319" s="114" t="n">
        <x:f>IFERROR(E319/E318-1,0)</x:f>
        <x:v>0.010023015814091707</x:v>
      </x:c>
      <x:c r="J319" s="115" t="n">
        <x:f>Z318*(1+F319)</x:f>
        <x:v>0.11906806109974719</x:v>
      </x:c>
      <x:c r="K319" s="115" t="n">
        <x:f>AA318*(1+G319)</x:f>
        <x:v>0.11329236086145149</x:v>
      </x:c>
      <x:c r="L319" s="115" t="n">
        <x:f>AB318*(1+H319)</x:f>
        <x:v>0.8248320959211008</x:v>
      </x:c>
      <x:c r="M319" s="115" t="n">
        <x:f>AC318*(1+I319)</x:f>
        <x:v>0.058120047329923846</x:v>
      </x:c>
      <x:c r="N319" s="115" t="n">
        <x:f>SUM(J319:M319)</x:f>
        <x:v>1.1153125652122233</x:v>
      </x:c>
      <x:c r="O319" s="116" t="n">
        <x:f>IFERROR((J319+K319)/N319,0)</x:f>
        <x:v>0.2083365947885513</x:v>
      </x:c>
      <x:c r="P319" s="50" t="b">
        <x:f>AND(MONTH(A319)=12,OR(A320="",YEAR(A319)&lt;&gt;YEAR(A320)))</x:f>
        <x:v>0</x:v>
      </x:c>
      <x:c r="Q319" s="50" t="b">
        <x:f>AND(MOD(MONTH(A319),3)=0,OR(A320="",MONTH(A319)&lt;&gt;MONTH(A320)))</x:f>
        <x:v>0</x:v>
      </x:c>
      <x:c r="R319" s="50" t="b">
        <x:f>OR(O319&gt;$E$7,O319&lt;$E$6)</x:f>
        <x:v>0</x:v>
      </x:c>
      <x:c r="S319" s="50" t="b">
        <x:f>AND(OR(P319,Q319,R319),A319-AH318&gt;$E$8)</x:f>
        <x:v>0</x:v>
      </x:c>
      <x:c r="T319" s="50" t="str">
        <x:f>IF(NOT(OR(P319,Q319,R319)),"不调",IF(NOT(S319),"间隔规则跳过",IF(P319,"年末+季度",IF(AND(Q319,R319),"季度+动态",IF(Q319,"季度","动态")))))</x:f>
        <x:v>不调</x:v>
      </x:c>
      <x:c r="U319" s="115" t="n">
        <x:f>IF(OR(T319="年末+季度",T319="季度+动态"),N319*$E$5/2,IF(T319="季度",(J319+K319)/2,IF(T319="动态",N319*$E$5*IF(J319+K319=0,0.5,J319/(J319+K319)),J319)))</x:f>
        <x:v>0.11906806109974719</x:v>
      </x:c>
      <x:c r="V319" s="115" t="n">
        <x:f>IF(OR(T319="年末+季度",T319="季度+动态"),N319*$E$5/2,IF(T319="季度",(J319+K319)/2,IF(T319="动态",N319*$E$5*IF(J319+K319=0,0.5,K319/(J319+K319)),K319)))</x:f>
        <x:v>0.11329236086145149</x:v>
      </x:c>
      <x:c r="W319" s="115" t="n">
        <x:f>IF(OR(T319="年末+季度",T319="季度+动态",T319="动态"),N319*(1-$E$5)*IF(L319+M319=0,$B$7/($B$7+$B$8),L319/(L319+M319)),L319)</x:f>
        <x:v>0.8248320959211008</x:v>
      </x:c>
      <x:c r="X319" s="115" t="n">
        <x:f>IF(OR(T319="年末+季度",T319="季度+动态",T319="动态"),N319*(1-$E$5)*IF(L319+M319=0,$B$8/($B$7+$B$8),M319/(L319+M319)),M319)</x:f>
        <x:v>0.058120047329923846</x:v>
      </x:c>
      <x:c r="Y319" s="115" t="n">
        <x:f>POWER(1-$H$5,(A319-A318)/$H$8)</x:f>
        <x:v>0.9999588018747739</x:v>
      </x:c>
      <x:c r="Z319" s="115" t="n">
        <x:f>U319*Y319</x:f>
        <x:v>0.11906315571885558</x:v>
      </x:c>
      <x:c r="AA319" s="115" t="n">
        <x:f>V319*Y319</x:f>
        <x:v>0.11328769342858155</x:v>
      </x:c>
      <x:c r="AB319" s="115" t="n">
        <x:f>W319*Y319</x:f>
        <x:v>0.8247981143851226</x:v>
      </x:c>
      <x:c r="AC319" s="115" t="n">
        <x:f>X319*Y319</x:f>
        <x:v>0.0581176528929358</x:v>
      </x:c>
      <x:c r="AD319" s="115" t="n">
        <x:f>SUM(Z319:AC319)</x:f>
        <x:v>1.1152666164254956</x:v>
      </x:c>
      <x:c r="AE319" s="115" t="n">
        <x:f>MAX(AE318,AD319)</x:f>
        <x:v>1.1254058522343844</x:v>
      </x:c>
      <x:c r="AF319" s="114" t="n">
        <x:f>AD319/AE319-1</x:f>
        <x:v>-0.009009403841963581</x:v>
      </x:c>
      <x:c r="AG319" s="114" t="n">
        <x:f>AD319/AD318-1</x:f>
        <x:v>-0.0018039393202838871</x:v>
      </x:c>
      <x:c r="AH319" s="111" t="n">
        <x:f>IF(OR(T319="年末+季度",T319="季度+动态",T319="季度",T319="动态"),A319,AH318)</x:f>
        <x:v>44196</x:v>
      </x:c>
      <x:c r="AI319" s="117" t="n">
        <x:f>YEAR(A319)</x:f>
        <x:v>2021</x:v>
      </x:c>
      <x:c r="AJ319" s="117" t="n">
        <x:f>MONTH(A319)</x:f>
        <x:v>2</x:v>
      </x:c>
      <x:c r="AK319" s="50" t="n">
        <x:f>IF(MONTH(A319)&lt;&gt;MONTH(A320),1,0)</x:f>
        <x:v>0</x:v>
      </x:c>
      <x:c r="AL319" s="115" t="n">
        <x:f>IF(AK318,AD318,AL318)</x:f>
        <x:v>1.109066832625728</x:v>
      </x:c>
      <x:c r="AM319" s="116" t="str">
        <x:f>IF(AK319,AD319/AL319-1,"")</x:f>
      </x:c>
      <x:c r="AN319" s="115" t="n">
        <x:f>IF(AI319&lt;&gt;AI318,AD319,MAX(AN318,AD319))</x:f>
        <x:v>1.1254058522343844</x:v>
      </x:c>
      <x:c r="AO319" s="116" t="n">
        <x:f>AD319/AN319-1</x:f>
        <x:v>-0.009009403841963581</x:v>
      </x:c>
      <x:c r="AP319" s="112" t="n">
        <x:f>IFERROR(SUM(Z319:AC319)/AD319,0)</x:f>
        <x:v>1</x:v>
      </x:c>
      <x:c r="AQ319" s="50" t="b">
        <x:f>AND(B319&gt;0,C319&gt;0,D319&gt;0,E319&gt;0)</x:f>
        <x:v>1</x:v>
      </x:c>
    </x:row>
    <x:row r="320">
      <x:c r="A320" s="111" t="n">
        <x:f>'净值底稿'!A278</x:f>
        <x:v>44250</x:v>
      </x:c>
      <x:c r="B320" s="113" t="n">
        <x:f>'净值底稿'!F278</x:f>
        <x:v>1.6677379190879824</x:v>
      </x:c>
      <x:c r="C320" s="113" t="n">
        <x:f>'净值底稿'!O278</x:f>
        <x:v>1.3412315685780194</x:v>
      </x:c>
      <x:c r="D320" s="113" t="n">
        <x:f>'净值底稿'!P278</x:f>
        <x:v>1.4431</x:v>
      </x:c>
      <x:c r="E320" s="113" t="n">
        <x:f>'净值底稿'!Q278</x:f>
        <x:v>1.3731</x:v>
      </x:c>
      <x:c r="F320" s="114" t="n">
        <x:f>IFERROR(B320/B319-1,0)</x:f>
        <x:v>-0.011191856800005784</x:v>
      </x:c>
      <x:c r="G320" s="114" t="n">
        <x:f>IFERROR(C320/C319-1,0)</x:f>
        <x:v>-0.004381315812073239</x:v>
      </x:c>
      <x:c r="H320" s="114" t="n">
        <x:f>IFERROR(D320/D319-1,0)</x:f>
        <x:v>0.0004159445407279083</x:v>
      </x:c>
      <x:c r="I320" s="114" t="n">
        <x:f>IFERROR(E320/E319-1,0)</x:f>
        <x:v>0.009335489561893562</x:v>
      </x:c>
      <x:c r="J320" s="115" t="n">
        <x:f>Z319*(1+F320)</x:f>
        <x:v>0.11773061792989335</x:v>
      </x:c>
      <x:c r="K320" s="115" t="n">
        <x:f>AA319*(1+G320)</x:f>
        <x:v>0.1127913442660496</x:v>
      </x:c>
      <x:c r="L320" s="115" t="n">
        <x:f>AB319*(1+H320)</x:f>
        <x:v>0.8251411846580038</x:v>
      </x:c>
      <x:c r="M320" s="115" t="n">
        <x:f>AC319*(1+I320)</x:f>
        <x:v>0.058660209634879557</x:v>
      </x:c>
      <x:c r="N320" s="115" t="n">
        <x:f>SUM(J320:M320)</x:f>
        <x:v>1.1143233564888264</x:v>
      </x:c>
      <x:c r="O320" s="116" t="n">
        <x:f>IFERROR((J320+K320)/N320,0)</x:f>
        <x:v>0.20687169559319424</x:v>
      </x:c>
      <x:c r="P320" s="50" t="b">
        <x:f>AND(MONTH(A320)=12,OR(A321="",YEAR(A320)&lt;&gt;YEAR(A321)))</x:f>
        <x:v>0</x:v>
      </x:c>
      <x:c r="Q320" s="50" t="b">
        <x:f>AND(MOD(MONTH(A320),3)=0,OR(A321="",MONTH(A320)&lt;&gt;MONTH(A321)))</x:f>
        <x:v>0</x:v>
      </x:c>
      <x:c r="R320" s="50" t="b">
        <x:f>OR(O320&gt;$E$7,O320&lt;$E$6)</x:f>
        <x:v>0</x:v>
      </x:c>
      <x:c r="S320" s="50" t="b">
        <x:f>AND(OR(P320,Q320,R320),A320-AH319&gt;$E$8)</x:f>
        <x:v>0</x:v>
      </x:c>
      <x:c r="T320" s="50" t="str">
        <x:f>IF(NOT(OR(P320,Q320,R320)),"不调",IF(NOT(S320),"间隔规则跳过",IF(P320,"年末+季度",IF(AND(Q320,R320),"季度+动态",IF(Q320,"季度","动态")))))</x:f>
        <x:v>不调</x:v>
      </x:c>
      <x:c r="U320" s="115" t="n">
        <x:f>IF(OR(T320="年末+季度",T320="季度+动态"),N320*$E$5/2,IF(T320="季度",(J320+K320)/2,IF(T320="动态",N320*$E$5*IF(J320+K320=0,0.5,J320/(J320+K320)),J320)))</x:f>
        <x:v>0.11773061792989335</x:v>
      </x:c>
      <x:c r="V320" s="115" t="n">
        <x:f>IF(OR(T320="年末+季度",T320="季度+动态"),N320*$E$5/2,IF(T320="季度",(J320+K320)/2,IF(T320="动态",N320*$E$5*IF(J320+K320=0,0.5,K320/(J320+K320)),K320)))</x:f>
        <x:v>0.1127913442660496</x:v>
      </x:c>
      <x:c r="W320" s="115" t="n">
        <x:f>IF(OR(T320="年末+季度",T320="季度+动态",T320="动态"),N320*(1-$E$5)*IF(L320+M320=0,$B$7/($B$7+$B$8),L320/(L320+M320)),L320)</x:f>
        <x:v>0.8251411846580038</x:v>
      </x:c>
      <x:c r="X320" s="115" t="n">
        <x:f>IF(OR(T320="年末+季度",T320="季度+动态",T320="动态"),N320*(1-$E$5)*IF(L320+M320=0,$B$8/($B$7+$B$8),M320/(L320+M320)),M320)</x:f>
        <x:v>0.058660209634879557</x:v>
      </x:c>
      <x:c r="Y320" s="115" t="n">
        <x:f>POWER(1-$H$5,(A320-A319)/$H$8)</x:f>
        <x:v>0.9999862671029998</x:v>
      </x:c>
      <x:c r="Z320" s="115" t="n">
        <x:f>U320*Y320</x:f>
        <x:v>0.11772900114744354</x:v>
      </x:c>
      <x:c r="AA320" s="115" t="n">
        <x:f>V320*Y320</x:f>
        <x:v>0.11278979531413627</x:v>
      </x:c>
      <x:c r="AB320" s="115" t="n">
        <x:f>W320*Y320</x:f>
        <x:v>0.8251298530791042</x:v>
      </x:c>
      <x:c r="AC320" s="115" t="n">
        <x:f>X320*Y320</x:f>
        <x:v>0.05865940406026263</x:v>
      </x:c>
      <x:c r="AD320" s="115" t="n">
        <x:f>SUM(Z320:AC320)</x:f>
        <x:v>1.1143080536009466</x:v>
      </x:c>
      <x:c r="AE320" s="115" t="n">
        <x:f>MAX(AE319,AD320)</x:f>
        <x:v>1.1254058522343844</x:v>
      </x:c>
      <x:c r="AF320" s="114" t="n">
        <x:f>AD320/AE320-1</x:f>
        <x:v>-0.009861152411287155</x:v>
      </x:c>
      <x:c r="AG320" s="114" t="n">
        <x:f>AD320/AD319-1</x:f>
        <x:v>-0.0008594920805764517</x:v>
      </x:c>
      <x:c r="AH320" s="111" t="n">
        <x:f>IF(OR(T320="年末+季度",T320="季度+动态",T320="季度",T320="动态"),A320,AH319)</x:f>
        <x:v>44196</x:v>
      </x:c>
      <x:c r="AI320" s="117" t="n">
        <x:f>YEAR(A320)</x:f>
        <x:v>2021</x:v>
      </x:c>
      <x:c r="AJ320" s="117" t="n">
        <x:f>MONTH(A320)</x:f>
        <x:v>2</x:v>
      </x:c>
      <x:c r="AK320" s="50" t="n">
        <x:f>IF(MONTH(A320)&lt;&gt;MONTH(A321),1,0)</x:f>
        <x:v>0</x:v>
      </x:c>
      <x:c r="AL320" s="115" t="n">
        <x:f>IF(AK319,AD319,AL319)</x:f>
        <x:v>1.109066832625728</x:v>
      </x:c>
      <x:c r="AM320" s="116" t="str">
        <x:f>IF(AK320,AD320/AL320-1,"")</x:f>
      </x:c>
      <x:c r="AN320" s="115" t="n">
        <x:f>IF(AI320&lt;&gt;AI319,AD320,MAX(AN319,AD320))</x:f>
        <x:v>1.1254058522343844</x:v>
      </x:c>
      <x:c r="AO320" s="116" t="n">
        <x:f>AD320/AN320-1</x:f>
        <x:v>-0.009861152411287155</x:v>
      </x:c>
      <x:c r="AP320" s="112" t="n">
        <x:f>IFERROR(SUM(Z320:AC320)/AD320,0)</x:f>
        <x:v>1</x:v>
      </x:c>
      <x:c r="AQ320" s="50" t="b">
        <x:f>AND(B320&gt;0,C320&gt;0,D320&gt;0,E320&gt;0)</x:f>
        <x:v>1</x:v>
      </x:c>
    </x:row>
    <x:row r="321">
      <x:c r="A321" s="111" t="n">
        <x:f>'净值底稿'!A279</x:f>
        <x:v>44251</x:v>
      </x:c>
      <x:c r="B321" s="113" t="n">
        <x:f>'净值底稿'!F279</x:f>
        <x:v>1.622989884575065</x:v>
      </x:c>
      <x:c r="C321" s="113" t="n">
        <x:f>'净值底稿'!O279</x:f>
        <x:v>1.3218555279104223</x:v>
      </x:c>
      <x:c r="D321" s="113" t="n">
        <x:f>'净值底稿'!P279</x:f>
        <x:v>1.4438</x:v>
      </x:c>
      <x:c r="E321" s="113" t="n">
        <x:f>'净值底稿'!Q279</x:f>
        <x:v>1.3705</x:v>
      </x:c>
      <x:c r="F321" s="114" t="n">
        <x:f>IFERROR(B321/B320-1,0)</x:f>
        <x:v>-0.026831574674147984</x:v>
      </x:c>
      <x:c r="G321" s="114" t="n">
        <x:f>IFERROR(C321/C320-1,0)</x:f>
        <x:v>-0.01444645437934311</x:v>
      </x:c>
      <x:c r="H321" s="114" t="n">
        <x:f>IFERROR(D321/D320-1,0)</x:f>
        <x:v>0.00048506686993277093</x:v>
      </x:c>
      <x:c r="I321" s="114" t="n">
        <x:f>IFERROR(E321/E320-1,0)</x:f>
        <x:v>-0.0018935255990094602</x:v>
      </x:c>
      <x:c r="J321" s="115" t="n">
        <x:f>Z320*(1+F321)</x:f>
        <x:v>0.11457014666184306</x:v>
      </x:c>
      <x:c r="K321" s="115" t="n">
        <x:f>AA320*(1+G321)</x:f>
        <x:v>0.11116038268167515</x:v>
      </x:c>
      <x:c r="L321" s="115" t="n">
        <x:f>AB320*(1+H321)</x:f>
        <x:v>0.8255300962342255</x:v>
      </x:c>
      <x:c r="M321" s="115" t="n">
        <x:f>AC320*(1+I321)</x:f>
        <x:v>0.05854833097705188</x:v>
      </x:c>
      <x:c r="N321" s="115" t="n">
        <x:f>SUM(J321:M321)</x:f>
        <x:v>1.1098089565547955</x:v>
      </x:c>
      <x:c r="O321" s="116" t="n">
        <x:f>IFERROR((J321+K321)/N321,0)</x:f>
        <x:v>0.20339584395160992</x:v>
      </x:c>
      <x:c r="P321" s="50" t="b">
        <x:f>AND(MONTH(A321)=12,OR(A322="",YEAR(A321)&lt;&gt;YEAR(A322)))</x:f>
        <x:v>0</x:v>
      </x:c>
      <x:c r="Q321" s="50" t="b">
        <x:f>AND(MOD(MONTH(A321),3)=0,OR(A322="",MONTH(A321)&lt;&gt;MONTH(A322)))</x:f>
        <x:v>0</x:v>
      </x:c>
      <x:c r="R321" s="50" t="b">
        <x:f>OR(O321&gt;$E$7,O321&lt;$E$6)</x:f>
        <x:v>0</x:v>
      </x:c>
      <x:c r="S321" s="50" t="b">
        <x:f>AND(OR(P321,Q321,R321),A321-AH320&gt;$E$8)</x:f>
        <x:v>0</x:v>
      </x:c>
      <x:c r="T321" s="50" t="str">
        <x:f>IF(NOT(OR(P321,Q321,R321)),"不调",IF(NOT(S321),"间隔规则跳过",IF(P321,"年末+季度",IF(AND(Q321,R321),"季度+动态",IF(Q321,"季度","动态")))))</x:f>
        <x:v>不调</x:v>
      </x:c>
      <x:c r="U321" s="115" t="n">
        <x:f>IF(OR(T321="年末+季度",T321="季度+动态"),N321*$E$5/2,IF(T321="季度",(J321+K321)/2,IF(T321="动态",N321*$E$5*IF(J321+K321=0,0.5,J321/(J321+K321)),J321)))</x:f>
        <x:v>0.11457014666184306</x:v>
      </x:c>
      <x:c r="V321" s="115" t="n">
        <x:f>IF(OR(T321="年末+季度",T321="季度+动态"),N321*$E$5/2,IF(T321="季度",(J321+K321)/2,IF(T321="动态",N321*$E$5*IF(J321+K321=0,0.5,K321/(J321+K321)),K321)))</x:f>
        <x:v>0.11116038268167515</x:v>
      </x:c>
      <x:c r="W321" s="115" t="n">
        <x:f>IF(OR(T321="年末+季度",T321="季度+动态",T321="动态"),N321*(1-$E$5)*IF(L321+M321=0,$B$7/($B$7+$B$8),L321/(L321+M321)),L321)</x:f>
        <x:v>0.8255300962342255</x:v>
      </x:c>
      <x:c r="X321" s="115" t="n">
        <x:f>IF(OR(T321="年末+季度",T321="季度+动态",T321="动态"),N321*(1-$E$5)*IF(L321+M321=0,$B$8/($B$7+$B$8),M321/(L321+M321)),M321)</x:f>
        <x:v>0.05854833097705188</x:v>
      </x:c>
      <x:c r="Y321" s="115" t="n">
        <x:f>POWER(1-$H$5,(A321-A320)/$H$8)</x:f>
        <x:v>0.9999862671029998</x:v>
      </x:c>
      <x:c r="Z321" s="115" t="n">
        <x:f>U321*Y321</x:f>
        <x:v>0.11456857328181966</x:v>
      </x:c>
      <x:c r="AA321" s="115" t="n">
        <x:f>V321*Y321</x:f>
        <x:v>0.11115885612758927</x:v>
      </x:c>
      <x:c r="AB321" s="115" t="n">
        <x:f>W321*Y321</x:f>
        <x:v>0.8255187593144433</x:v>
      </x:c>
      <x:c r="AC321" s="115" t="n">
        <x:f>X321*Y321</x:f>
        <x:v>0.05854752693885303</x:v>
      </x:c>
      <x:c r="AD321" s="115" t="n">
        <x:f>SUM(Z321:AC321)</x:f>
        <x:v>1.1097937156627053</x:v>
      </x:c>
      <x:c r="AE321" s="115" t="n">
        <x:f>MAX(AE320,AD321)</x:f>
        <x:v>1.1254058522343844</x:v>
      </x:c>
      <x:c r="AF321" s="114" t="n">
        <x:f>AD321/AE321-1</x:f>
        <x:v>-0.013872450139372106</x:v>
      </x:c>
      <x:c r="AG321" s="114" t="n">
        <x:f>AD321/AD320-1</x:f>
        <x:v>-0.004051247699101701</x:v>
      </x:c>
      <x:c r="AH321" s="111" t="n">
        <x:f>IF(OR(T321="年末+季度",T321="季度+动态",T321="季度",T321="动态"),A321,AH320)</x:f>
        <x:v>44196</x:v>
      </x:c>
      <x:c r="AI321" s="117" t="n">
        <x:f>YEAR(A321)</x:f>
        <x:v>2021</x:v>
      </x:c>
      <x:c r="AJ321" s="117" t="n">
        <x:f>MONTH(A321)</x:f>
        <x:v>2</x:v>
      </x:c>
      <x:c r="AK321" s="50" t="n">
        <x:f>IF(MONTH(A321)&lt;&gt;MONTH(A322),1,0)</x:f>
        <x:v>0</x:v>
      </x:c>
      <x:c r="AL321" s="115" t="n">
        <x:f>IF(AK320,AD320,AL320)</x:f>
        <x:v>1.109066832625728</x:v>
      </x:c>
      <x:c r="AM321" s="116" t="str">
        <x:f>IF(AK321,AD321/AL321-1,"")</x:f>
      </x:c>
      <x:c r="AN321" s="115" t="n">
        <x:f>IF(AI321&lt;&gt;AI320,AD321,MAX(AN320,AD321))</x:f>
        <x:v>1.1254058522343844</x:v>
      </x:c>
      <x:c r="AO321" s="116" t="n">
        <x:f>AD321/AN321-1</x:f>
        <x:v>-0.013872450139372106</x:v>
      </x:c>
      <x:c r="AP321" s="112" t="n">
        <x:f>IFERROR(SUM(Z321:AC321)/AD321,0)</x:f>
        <x:v>1</x:v>
      </x:c>
      <x:c r="AQ321" s="50" t="b">
        <x:f>AND(B321&gt;0,C321&gt;0,D321&gt;0,E321&gt;0)</x:f>
        <x:v>1</x:v>
      </x:c>
    </x:row>
    <x:row r="322">
      <x:c r="A322" s="111" t="n">
        <x:f>'净值底稿'!A280</x:f>
        <x:v>44252</x:v>
      </x:c>
      <x:c r="B322" s="113" t="n">
        <x:f>'净值底稿'!F280</x:f>
        <x:v>1.618173925498665</x:v>
      </x:c>
      <x:c r="C322" s="113" t="n">
        <x:f>'净值底稿'!O280</x:f>
        <x:v>1.319413876110136</x:v>
      </x:c>
      <x:c r="D322" s="113" t="n">
        <x:f>'净值底稿'!P280</x:f>
        <x:v>1.4439</x:v>
      </x:c>
      <x:c r="E322" s="113" t="n">
        <x:f>'净值底稿'!Q280</x:f>
        <x:v>1.3555</x:v>
      </x:c>
      <x:c r="F322" s="114" t="n">
        <x:f>IFERROR(B322/B321-1,0)</x:f>
        <x:v>-0.002967337703192796</x:v>
      </x:c>
      <x:c r="G322" s="114" t="n">
        <x:f>IFERROR(C322/C321-1,0)</x:f>
        <x:v>-0.001847139682614185</x:v>
      </x:c>
      <x:c r="H322" s="114" t="n">
        <x:f>IFERROR(D322/D321-1,0)</x:f>
        <x:v>0.00006926167059151389</x:v>
      </x:c>
      <x:c r="I322" s="114" t="n">
        <x:f>IFERROR(E322/E321-1,0)</x:f>
        <x:v>-0.010944910616563441</x:v>
      </x:c>
      <x:c r="J322" s="115" t="n">
        <x:f>Z321*(1+F322)</x:f>
        <x:v>0.11422860963471951</x:v>
      </x:c>
      <x:c r="K322" s="115" t="n">
        <x:f>AA321*(1+G322)</x:f>
        <x:v>0.110953530193362</x:v>
      </x:c>
      <x:c r="L322" s="115" t="n">
        <x:f>AB321*(1+H322)</x:f>
        <x:v>0.8255759361228181</x:v>
      </x:c>
      <x:c r="M322" s="115" t="n">
        <x:f>AC321*(1+I322)</x:f>
        <x:v>0.05790672948968645</x:v>
      </x:c>
      <x:c r="N322" s="115" t="n">
        <x:f>SUM(J322:M322)</x:f>
        <x:v>1.108664805440586</x:v>
      </x:c>
      <x:c r="O322" s="116" t="n">
        <x:f>IFERROR((J322+K322)/N322,0)</x:f>
        <x:v>0.2031111105205451</x:v>
      </x:c>
      <x:c r="P322" s="50" t="b">
        <x:f>AND(MONTH(A322)=12,OR(A323="",YEAR(A322)&lt;&gt;YEAR(A323)))</x:f>
        <x:v>0</x:v>
      </x:c>
      <x:c r="Q322" s="50" t="b">
        <x:f>AND(MOD(MONTH(A322),3)=0,OR(A323="",MONTH(A322)&lt;&gt;MONTH(A323)))</x:f>
        <x:v>0</x:v>
      </x:c>
      <x:c r="R322" s="50" t="b">
        <x:f>OR(O322&gt;$E$7,O322&lt;$E$6)</x:f>
        <x:v>0</x:v>
      </x:c>
      <x:c r="S322" s="50" t="b">
        <x:f>AND(OR(P322,Q322,R322),A322-AH321&gt;$E$8)</x:f>
        <x:v>0</x:v>
      </x:c>
      <x:c r="T322" s="50" t="str">
        <x:f>IF(NOT(OR(P322,Q322,R322)),"不调",IF(NOT(S322),"间隔规则跳过",IF(P322,"年末+季度",IF(AND(Q322,R322),"季度+动态",IF(Q322,"季度","动态")))))</x:f>
        <x:v>不调</x:v>
      </x:c>
      <x:c r="U322" s="115" t="n">
        <x:f>IF(OR(T322="年末+季度",T322="季度+动态"),N322*$E$5/2,IF(T322="季度",(J322+K322)/2,IF(T322="动态",N322*$E$5*IF(J322+K322=0,0.5,J322/(J322+K322)),J322)))</x:f>
        <x:v>0.11422860963471951</x:v>
      </x:c>
      <x:c r="V322" s="115" t="n">
        <x:f>IF(OR(T322="年末+季度",T322="季度+动态"),N322*$E$5/2,IF(T322="季度",(J322+K322)/2,IF(T322="动态",N322*$E$5*IF(J322+K322=0,0.5,K322/(J322+K322)),K322)))</x:f>
        <x:v>0.110953530193362</x:v>
      </x:c>
      <x:c r="W322" s="115" t="n">
        <x:f>IF(OR(T322="年末+季度",T322="季度+动态",T322="动态"),N322*(1-$E$5)*IF(L322+M322=0,$B$7/($B$7+$B$8),L322/(L322+M322)),L322)</x:f>
        <x:v>0.8255759361228181</x:v>
      </x:c>
      <x:c r="X322" s="115" t="n">
        <x:f>IF(OR(T322="年末+季度",T322="季度+动态",T322="动态"),N322*(1-$E$5)*IF(L322+M322=0,$B$8/($B$7+$B$8),M322/(L322+M322)),M322)</x:f>
        <x:v>0.05790672948968645</x:v>
      </x:c>
      <x:c r="Y322" s="115" t="n">
        <x:f>POWER(1-$H$5,(A322-A321)/$H$8)</x:f>
        <x:v>0.9999862671029998</x:v>
      </x:c>
      <x:c r="Z322" s="115" t="n">
        <x:f>U322*Y322</x:f>
        <x:v>0.11422704094498891</x:v>
      </x:c>
      <x:c r="AA322" s="115" t="n">
        <x:f>V322*Y322</x:f>
        <x:v>0.11095200647996005</x:v>
      </x:c>
      <x:c r="AB322" s="115" t="n">
        <x:f>W322*Y322</x:f>
        <x:v>0.8255645985735215</x:v>
      </x:c>
      <x:c r="AC322" s="115" t="n">
        <x:f>X322*Y322</x:f>
        <x:v>0.05790593426253474</x:v>
      </x:c>
      <x:c r="AD322" s="115" t="n">
        <x:f>SUM(Z322:AC322)</x:f>
        <x:v>1.1086495802610052</x:v>
      </x:c>
      <x:c r="AE322" s="115" t="n">
        <x:f>MAX(AE321,AD322)</x:f>
        <x:v>1.1254058522343844</x:v>
      </x:c>
      <x:c r="AF322" s="114" t="n">
        <x:f>AD322/AE322-1</x:f>
        <x:v>-0.01488909262388427</x:v>
      </x:c>
      <x:c r="AG322" s="114" t="n">
        <x:f>AD322/AD321-1</x:f>
        <x:v>-0.00103094420661487</x:v>
      </x:c>
      <x:c r="AH322" s="111" t="n">
        <x:f>IF(OR(T322="年末+季度",T322="季度+动态",T322="季度",T322="动态"),A322,AH321)</x:f>
        <x:v>44196</x:v>
      </x:c>
      <x:c r="AI322" s="117" t="n">
        <x:f>YEAR(A322)</x:f>
        <x:v>2021</x:v>
      </x:c>
      <x:c r="AJ322" s="117" t="n">
        <x:f>MONTH(A322)</x:f>
        <x:v>2</x:v>
      </x:c>
      <x:c r="AK322" s="50" t="n">
        <x:f>IF(MONTH(A322)&lt;&gt;MONTH(A323),1,0)</x:f>
        <x:v>0</x:v>
      </x:c>
      <x:c r="AL322" s="115" t="n">
        <x:f>IF(AK321,AD321,AL321)</x:f>
        <x:v>1.109066832625728</x:v>
      </x:c>
      <x:c r="AM322" s="116" t="str">
        <x:f>IF(AK322,AD322/AL322-1,"")</x:f>
      </x:c>
      <x:c r="AN322" s="115" t="n">
        <x:f>IF(AI322&lt;&gt;AI321,AD322,MAX(AN321,AD322))</x:f>
        <x:v>1.1254058522343844</x:v>
      </x:c>
      <x:c r="AO322" s="116" t="n">
        <x:f>AD322/AN322-1</x:f>
        <x:v>-0.01488909262388427</x:v>
      </x:c>
      <x:c r="AP322" s="112" t="n">
        <x:f>IFERROR(SUM(Z322:AC322)/AD322,0)</x:f>
        <x:v>1</x:v>
      </x:c>
      <x:c r="AQ322" s="50" t="b">
        <x:f>AND(B322&gt;0,C322&gt;0,D322&gt;0,E322&gt;0)</x:f>
        <x:v>1</x:v>
      </x:c>
    </x:row>
    <x:row r="323">
      <x:c r="A323" s="111" t="n">
        <x:f>'净值底稿'!A281</x:f>
        <x:v>44253</x:v>
      </x:c>
      <x:c r="B323" s="113" t="n">
        <x:f>'净值底稿'!F281</x:f>
        <x:v>1.5745811710699926</x:v>
      </x:c>
      <x:c r="C323" s="113" t="n">
        <x:f>'净值底稿'!O281</x:f>
        <x:v>1.3000209208181113</x:v>
      </x:c>
      <x:c r="D323" s="113" t="n">
        <x:f>'净值底稿'!P281</x:f>
        <x:v>1.4438</x:v>
      </x:c>
      <x:c r="E323" s="113" t="n">
        <x:f>'净值底稿'!Q281</x:f>
        <x:v>1.3379</x:v>
      </x:c>
      <x:c r="F323" s="114" t="n">
        <x:f>IFERROR(B323/B322-1,0)</x:f>
        <x:v>-0.026939474021767218</x:v>
      </x:c>
      <x:c r="G323" s="114" t="n">
        <x:f>IFERROR(C323/C322-1,0)</x:f>
        <x:v>-0.014698159268415889</x:v>
      </x:c>
      <x:c r="H323" s="114" t="n">
        <x:f>IFERROR(D323/D322-1,0)</x:f>
        <x:v>-0.00006925687374470524</x:v>
      </x:c>
      <x:c r="I323" s="114" t="n">
        <x:f>IFERROR(E323/E322-1,0)</x:f>
        <x:v>-0.012984138694208669</x:v>
      </x:c>
      <x:c r="J323" s="115" t="n">
        <x:f>Z322*(1+F323)</x:f>
        <x:v>0.11114982454286804</x:v>
      </x:c>
      <x:c r="K323" s="115" t="n">
        <x:f>AA322*(1+G323)</x:f>
        <x:v>0.10932121621756728</x:v>
      </x:c>
      <x:c r="L323" s="115" t="n">
        <x:f>AB322*(1+H323)</x:f>
        <x:v>0.82550742255035</x:v>
      </x:c>
      <x:c r="M323" s="115" t="n">
        <x:f>AC322*(1+I323)</x:f>
        <x:v>0.05715407558085226</x:v>
      </x:c>
      <x:c r="N323" s="115" t="n">
        <x:f>SUM(J323:M323)</x:f>
        <x:v>1.1031325388916375</x:v>
      </x:c>
      <x:c r="O323" s="116" t="n">
        <x:f>IFERROR((J323+K323)/N323,0)</x:f>
        <x:v>0.1998590676891388</x:v>
      </x:c>
      <x:c r="P323" s="50" t="b">
        <x:f>AND(MONTH(A323)=12,OR(A324="",YEAR(A323)&lt;&gt;YEAR(A324)))</x:f>
        <x:v>0</x:v>
      </x:c>
      <x:c r="Q323" s="50" t="b">
        <x:f>AND(MOD(MONTH(A323),3)=0,OR(A324="",MONTH(A323)&lt;&gt;MONTH(A324)))</x:f>
        <x:v>0</x:v>
      </x:c>
      <x:c r="R323" s="50" t="b">
        <x:f>OR(O323&gt;$E$7,O323&lt;$E$6)</x:f>
        <x:v>0</x:v>
      </x:c>
      <x:c r="S323" s="50" t="b">
        <x:f>AND(OR(P323,Q323,R323),A323-AH322&gt;$E$8)</x:f>
        <x:v>0</x:v>
      </x:c>
      <x:c r="T323" s="50" t="str">
        <x:f>IF(NOT(OR(P323,Q323,R323)),"不调",IF(NOT(S323),"间隔规则跳过",IF(P323,"年末+季度",IF(AND(Q323,R323),"季度+动态",IF(Q323,"季度","动态")))))</x:f>
        <x:v>不调</x:v>
      </x:c>
      <x:c r="U323" s="115" t="n">
        <x:f>IF(OR(T323="年末+季度",T323="季度+动态"),N323*$E$5/2,IF(T323="季度",(J323+K323)/2,IF(T323="动态",N323*$E$5*IF(J323+K323=0,0.5,J323/(J323+K323)),J323)))</x:f>
        <x:v>0.11114982454286804</x:v>
      </x:c>
      <x:c r="V323" s="115" t="n">
        <x:f>IF(OR(T323="年末+季度",T323="季度+动态"),N323*$E$5/2,IF(T323="季度",(J323+K323)/2,IF(T323="动态",N323*$E$5*IF(J323+K323=0,0.5,K323/(J323+K323)),K323)))</x:f>
        <x:v>0.10932121621756728</x:v>
      </x:c>
      <x:c r="W323" s="115" t="n">
        <x:f>IF(OR(T323="年末+季度",T323="季度+动态",T323="动态"),N323*(1-$E$5)*IF(L323+M323=0,$B$7/($B$7+$B$8),L323/(L323+M323)),L323)</x:f>
        <x:v>0.82550742255035</x:v>
      </x:c>
      <x:c r="X323" s="115" t="n">
        <x:f>IF(OR(T323="年末+季度",T323="季度+动态",T323="动态"),N323*(1-$E$5)*IF(L323+M323=0,$B$8/($B$7+$B$8),M323/(L323+M323)),M323)</x:f>
        <x:v>0.05715407558085226</x:v>
      </x:c>
      <x:c r="Y323" s="115" t="n">
        <x:f>POWER(1-$H$5,(A323-A322)/$H$8)</x:f>
        <x:v>0.9999862671029998</x:v>
      </x:c>
      <x:c r="Z323" s="115" t="n">
        <x:f>U323*Y323</x:f>
        <x:v>0.111148298133776</x:v>
      </x:c>
      <x:c r="AA323" s="115" t="n">
        <x:f>V323*Y323</x:f>
        <x:v>0.10931971492056503</x:v>
      </x:c>
      <x:c r="AB323" s="115" t="n">
        <x:f>W323*Y323</x:f>
        <x:v>0.8254960859419432</x:v>
      </x:c>
      <x:c r="AC323" s="115" t="n">
        <x:f>X323*Y323</x:f>
        <x:v>0.05715329068981916</x:v>
      </x:c>
      <x:c r="AD323" s="115" t="n">
        <x:f>SUM(Z323:AC323)</x:f>
        <x:v>1.1031173896861033</x:v>
      </x:c>
      <x:c r="AE323" s="115" t="n">
        <x:f>MAX(AE322,AD323)</x:f>
        <x:v>1.1254058522343844</x:v>
      </x:c>
      <x:c r="AF323" s="114" t="n">
        <x:f>AD323/AE323-1</x:f>
        <x:v>-0.019804821970695774</x:v>
      </x:c>
      <x:c r="AG323" s="114" t="n">
        <x:f>AD323/AD322-1</x:f>
        <x:v>-0.004990026310747853</x:v>
      </x:c>
      <x:c r="AH323" s="111" t="n">
        <x:f>IF(OR(T323="年末+季度",T323="季度+动态",T323="季度",T323="动态"),A323,AH322)</x:f>
        <x:v>44196</x:v>
      </x:c>
      <x:c r="AI323" s="117" t="n">
        <x:f>YEAR(A323)</x:f>
        <x:v>2021</x:v>
      </x:c>
      <x:c r="AJ323" s="117" t="n">
        <x:f>MONTH(A323)</x:f>
        <x:v>2</x:v>
      </x:c>
      <x:c r="AK323" s="50" t="n">
        <x:f>IF(MONTH(A323)&lt;&gt;MONTH(A324),1,0)</x:f>
        <x:v>1</x:v>
      </x:c>
      <x:c r="AL323" s="115" t="n">
        <x:f>IF(AK322,AD322,AL322)</x:f>
        <x:v>1.109066832625728</x:v>
      </x:c>
      <x:c r="AM323" s="116" t="n">
        <x:f>IF(AK323,AD323/AL323-1,"")</x:f>
        <x:v>-0.005364368282062326</x:v>
      </x:c>
      <x:c r="AN323" s="115" t="n">
        <x:f>IF(AI323&lt;&gt;AI322,AD323,MAX(AN322,AD323))</x:f>
        <x:v>1.1254058522343844</x:v>
      </x:c>
      <x:c r="AO323" s="116" t="n">
        <x:f>AD323/AN323-1</x:f>
        <x:v>-0.019804821970695774</x:v>
      </x:c>
      <x:c r="AP323" s="112" t="n">
        <x:f>IFERROR(SUM(Z323:AC323)/AD323,0)</x:f>
        <x:v>1</x:v>
      </x:c>
      <x:c r="AQ323" s="50" t="b">
        <x:f>AND(B323&gt;0,C323&gt;0,D323&gt;0,E323&gt;0)</x:f>
        <x:v>1</x:v>
      </x:c>
    </x:row>
    <x:row r="324">
      <x:c r="A324" s="111" t="n">
        <x:f>'净值底稿'!A282</x:f>
        <x:v>44256</x:v>
      </x:c>
      <x:c r="B324" s="113" t="n">
        <x:f>'净值底稿'!F282</x:f>
        <x:v>1.624078078845295</x:v>
      </x:c>
      <x:c r="C324" s="113" t="n">
        <x:f>'净值底稿'!O282</x:f>
        <x:v>1.3281527321830013</x:v>
      </x:c>
      <x:c r="D324" s="113" t="n">
        <x:f>'净值底稿'!P282</x:f>
        <x:v>1.4453</x:v>
      </x:c>
      <x:c r="E324" s="113" t="n">
        <x:f>'净值底稿'!Q282</x:f>
        <x:v>1.3336</x:v>
      </x:c>
      <x:c r="F324" s="114" t="n">
        <x:f>IFERROR(B324/B323-1,0)</x:f>
        <x:v>0.03143496739622975</x:v>
      </x:c>
      <x:c r="G324" s="114" t="n">
        <x:f>IFERROR(C324/C323-1,0)</x:f>
        <x:v>0.02163950665285186</x:v>
      </x:c>
      <x:c r="H324" s="114" t="n">
        <x:f>IFERROR(D324/D323-1,0)</x:f>
        <x:v>0.0010389250588724863</x:v>
      </x:c>
      <x:c r="I324" s="114" t="n">
        <x:f>IFERROR(E324/E323-1,0)</x:f>
        <x:v>-0.0032139920771359076</x:v>
      </x:c>
      <x:c r="J324" s="115" t="n">
        <x:f>Z323*(1+F324)</x:f>
        <x:v>0.11464224126175766</x:v>
      </x:c>
      <x:c r="K324" s="115" t="n">
        <x:f>AA323*(1+G324)</x:f>
        <x:v>0.11168533961887646</x:v>
      </x:c>
      <x:c r="L324" s="115" t="n">
        <x:f>AB323*(1+H324)</x:f>
        <x:v>0.8263537145116294</x:v>
      </x:c>
      <x:c r="M324" s="115" t="n">
        <x:f>AC323*(1+I324)</x:f>
        <x:v>0.056969600466359835</x:v>
      </x:c>
      <x:c r="N324" s="115" t="n">
        <x:f>SUM(J324:M324)</x:f>
        <x:v>1.1096508958586233</x:v>
      </x:c>
      <x:c r="O324" s="116" t="n">
        <x:f>IFERROR((J324+K324)/N324,0)</x:f>
        <x:v>0.20396286951627868</x:v>
      </x:c>
      <x:c r="P324" s="50" t="b">
        <x:f>AND(MONTH(A324)=12,OR(A325="",YEAR(A324)&lt;&gt;YEAR(A325)))</x:f>
        <x:v>0</x:v>
      </x:c>
      <x:c r="Q324" s="50" t="b">
        <x:f>AND(MOD(MONTH(A324),3)=0,OR(A325="",MONTH(A324)&lt;&gt;MONTH(A325)))</x:f>
        <x:v>0</x:v>
      </x:c>
      <x:c r="R324" s="50" t="b">
        <x:f>OR(O324&gt;$E$7,O324&lt;$E$6)</x:f>
        <x:v>0</x:v>
      </x:c>
      <x:c r="S324" s="50" t="b">
        <x:f>AND(OR(P324,Q324,R324),A324-AH323&gt;$E$8)</x:f>
        <x:v>0</x:v>
      </x:c>
      <x:c r="T324" s="50" t="str">
        <x:f>IF(NOT(OR(P324,Q324,R324)),"不调",IF(NOT(S324),"间隔规则跳过",IF(P324,"年末+季度",IF(AND(Q324,R324),"季度+动态",IF(Q324,"季度","动态")))))</x:f>
        <x:v>不调</x:v>
      </x:c>
      <x:c r="U324" s="115" t="n">
        <x:f>IF(OR(T324="年末+季度",T324="季度+动态"),N324*$E$5/2,IF(T324="季度",(J324+K324)/2,IF(T324="动态",N324*$E$5*IF(J324+K324=0,0.5,J324/(J324+K324)),J324)))</x:f>
        <x:v>0.11464224126175766</x:v>
      </x:c>
      <x:c r="V324" s="115" t="n">
        <x:f>IF(OR(T324="年末+季度",T324="季度+动态"),N324*$E$5/2,IF(T324="季度",(J324+K324)/2,IF(T324="动态",N324*$E$5*IF(J324+K324=0,0.5,K324/(J324+K324)),K324)))</x:f>
        <x:v>0.11168533961887646</x:v>
      </x:c>
      <x:c r="W324" s="115" t="n">
        <x:f>IF(OR(T324="年末+季度",T324="季度+动态",T324="动态"),N324*(1-$E$5)*IF(L324+M324=0,$B$7/($B$7+$B$8),L324/(L324+M324)),L324)</x:f>
        <x:v>0.8263537145116294</x:v>
      </x:c>
      <x:c r="X324" s="115" t="n">
        <x:f>IF(OR(T324="年末+季度",T324="季度+动态",T324="动态"),N324*(1-$E$5)*IF(L324+M324=0,$B$8/($B$7+$B$8),M324/(L324+M324)),M324)</x:f>
        <x:v>0.056969600466359835</x:v>
      </x:c>
      <x:c r="Y324" s="115" t="n">
        <x:f>POWER(1-$H$5,(A324-A323)/$H$8)</x:f>
        <x:v>0.9999588018747739</x:v>
      </x:c>
      <x:c r="Z324" s="115" t="n">
        <x:f>U324*Y324</x:f>
        <x:v>0.11463751821634596</x:v>
      </x:c>
      <x:c r="AA324" s="115" t="n">
        <x:f>V324*Y324</x:f>
        <x:v>0.11168073839226893</x:v>
      </x:c>
      <x:c r="AB324" s="115" t="n">
        <x:f>W324*Y324</x:f>
        <x:v>0.8263196702878179</x:v>
      </x:c>
      <x:c r="AC324" s="115" t="n">
        <x:f>X324*Y324</x:f>
        <x:v>0.056967253425625745</x:v>
      </x:c>
      <x:c r="AD324" s="115" t="n">
        <x:f>SUM(Z324:AC324)</x:f>
        <x:v>1.1096051803220586</x:v>
      </x:c>
      <x:c r="AE324" s="115" t="n">
        <x:f>MAX(AE323,AD324)</x:f>
        <x:v>1.1254058522343844</x:v>
      </x:c>
      <x:c r="AF324" s="114" t="n">
        <x:f>AD324/AE324-1</x:f>
        <x:v>-0.014039976672375665</x:v>
      </x:c>
      <x:c r="AG324" s="114" t="n">
        <x:f>AD324/AD323-1</x:f>
        <x:v>0.005881323870527977</x:v>
      </x:c>
      <x:c r="AH324" s="111" t="n">
        <x:f>IF(OR(T324="年末+季度",T324="季度+动态",T324="季度",T324="动态"),A324,AH323)</x:f>
        <x:v>44196</x:v>
      </x:c>
      <x:c r="AI324" s="117" t="n">
        <x:f>YEAR(A324)</x:f>
        <x:v>2021</x:v>
      </x:c>
      <x:c r="AJ324" s="117" t="n">
        <x:f>MONTH(A324)</x:f>
        <x:v>3</x:v>
      </x:c>
      <x:c r="AK324" s="50" t="n">
        <x:f>IF(MONTH(A324)&lt;&gt;MONTH(A325),1,0)</x:f>
        <x:v>0</x:v>
      </x:c>
      <x:c r="AL324" s="115" t="n">
        <x:f>IF(AK323,AD323,AL323)</x:f>
        <x:v>1.1031173896861033</x:v>
      </x:c>
      <x:c r="AM324" s="116" t="str">
        <x:f>IF(AK324,AD324/AL324-1,"")</x:f>
      </x:c>
      <x:c r="AN324" s="115" t="n">
        <x:f>IF(AI324&lt;&gt;AI323,AD324,MAX(AN323,AD324))</x:f>
        <x:v>1.1254058522343844</x:v>
      </x:c>
      <x:c r="AO324" s="116" t="n">
        <x:f>AD324/AN324-1</x:f>
        <x:v>-0.014039976672375665</x:v>
      </x:c>
      <x:c r="AP324" s="112" t="n">
        <x:f>IFERROR(SUM(Z324:AC324)/AD324,0)</x:f>
        <x:v>1</x:v>
      </x:c>
      <x:c r="AQ324" s="50" t="b">
        <x:f>AND(B324&gt;0,C324&gt;0,D324&gt;0,E324&gt;0)</x:f>
        <x:v>1</x:v>
      </x:c>
    </x:row>
    <x:row r="325">
      <x:c r="A325" s="111" t="n">
        <x:f>'净值底稿'!A283</x:f>
        <x:v>44257</x:v>
      </x:c>
      <x:c r="B325" s="113" t="n">
        <x:f>'净值底稿'!F283</x:f>
        <x:v>1.60583612421936</x:v>
      </x:c>
      <x:c r="C325" s="113" t="n">
        <x:f>'净值底稿'!O283</x:f>
        <x:v>1.31745229120811</x:v>
      </x:c>
      <x:c r="D325" s="113" t="n">
        <x:f>'净值底稿'!P283</x:f>
        <x:v>1.4459</x:v>
      </x:c>
      <x:c r="E325" s="113" t="n">
        <x:f>'净值底稿'!Q283</x:f>
        <x:v>1.3096</x:v>
      </x:c>
      <x:c r="F325" s="114" t="n">
        <x:f>IFERROR(B325/B324-1,0)</x:f>
        <x:v>-0.011232190658533536</x:v>
      </x:c>
      <x:c r="G325" s="114" t="n">
        <x:f>IFERROR(C325/C324-1,0)</x:f>
        <x:v>-0.008056634388203032</x:v>
      </x:c>
      <x:c r="H325" s="114" t="n">
        <x:f>IFERROR(D325/D324-1,0)</x:f>
        <x:v>0.0004151387255240113</x:v>
      </x:c>
      <x:c r="I325" s="114" t="n">
        <x:f>IFERROR(E325/E324-1,0)</x:f>
        <x:v>-0.017996400719855865</x:v>
      </x:c>
      <x:c r="J325" s="115" t="n">
        <x:f>Z324*(1+F325)</x:f>
        <x:v>0.11334988775511885</x:v>
      </x:c>
      <x:c r="K325" s="115" t="n">
        <x:f>AA324*(1+G325)</x:f>
        <x:v>0.11078096751483786</x:v>
      </x:c>
      <x:c r="L325" s="115" t="n">
        <x:f>AB324*(1+H325)</x:f>
        <x:v>0.8266627075826166</x:v>
      </x:c>
      <x:c r="M325" s="115" t="n">
        <x:f>AC324*(1+I325)</x:f>
        <x:v>0.055942047905068605</x:v>
      </x:c>
      <x:c r="N325" s="115" t="n">
        <x:f>SUM(J325:M325)</x:f>
        <x:v>1.1067356107576418</x:v>
      </x:c>
      <x:c r="O325" s="116" t="n">
        <x:f>IFERROR((J325+K325)/N325,0)</x:f>
        <x:v>0.20251526479438273</x:v>
      </x:c>
      <x:c r="P325" s="50" t="b">
        <x:f>AND(MONTH(A325)=12,OR(A326="",YEAR(A325)&lt;&gt;YEAR(A326)))</x:f>
        <x:v>0</x:v>
      </x:c>
      <x:c r="Q325" s="50" t="b">
        <x:f>AND(MOD(MONTH(A325),3)=0,OR(A326="",MONTH(A325)&lt;&gt;MONTH(A326)))</x:f>
        <x:v>0</x:v>
      </x:c>
      <x:c r="R325" s="50" t="b">
        <x:f>OR(O325&gt;$E$7,O325&lt;$E$6)</x:f>
        <x:v>0</x:v>
      </x:c>
      <x:c r="S325" s="50" t="b">
        <x:f>AND(OR(P325,Q325,R325),A325-AH324&gt;$E$8)</x:f>
        <x:v>0</x:v>
      </x:c>
      <x:c r="T325" s="50" t="str">
        <x:f>IF(NOT(OR(P325,Q325,R325)),"不调",IF(NOT(S325),"间隔规则跳过",IF(P325,"年末+季度",IF(AND(Q325,R325),"季度+动态",IF(Q325,"季度","动态")))))</x:f>
        <x:v>不调</x:v>
      </x:c>
      <x:c r="U325" s="115" t="n">
        <x:f>IF(OR(T325="年末+季度",T325="季度+动态"),N325*$E$5/2,IF(T325="季度",(J325+K325)/2,IF(T325="动态",N325*$E$5*IF(J325+K325=0,0.5,J325/(J325+K325)),J325)))</x:f>
        <x:v>0.11334988775511885</x:v>
      </x:c>
      <x:c r="V325" s="115" t="n">
        <x:f>IF(OR(T325="年末+季度",T325="季度+动态"),N325*$E$5/2,IF(T325="季度",(J325+K325)/2,IF(T325="动态",N325*$E$5*IF(J325+K325=0,0.5,K325/(J325+K325)),K325)))</x:f>
        <x:v>0.11078096751483786</x:v>
      </x:c>
      <x:c r="W325" s="115" t="n">
        <x:f>IF(OR(T325="年末+季度",T325="季度+动态",T325="动态"),N325*(1-$E$5)*IF(L325+M325=0,$B$7/($B$7+$B$8),L325/(L325+M325)),L325)</x:f>
        <x:v>0.8266627075826166</x:v>
      </x:c>
      <x:c r="X325" s="115" t="n">
        <x:f>IF(OR(T325="年末+季度",T325="季度+动态",T325="动态"),N325*(1-$E$5)*IF(L325+M325=0,$B$8/($B$7+$B$8),M325/(L325+M325)),M325)</x:f>
        <x:v>0.055942047905068605</x:v>
      </x:c>
      <x:c r="Y325" s="115" t="n">
        <x:f>POWER(1-$H$5,(A325-A324)/$H$8)</x:f>
        <x:v>0.9999862671029998</x:v>
      </x:c>
      <x:c r="Z325" s="115" t="n">
        <x:f>U325*Y325</x:f>
        <x:v>0.11334833113278532</x:v>
      </x:c>
      <x:c r="AA325" s="115" t="n">
        <x:f>V325*Y325</x:f>
        <x:v>0.11077944617122139</x:v>
      </x:c>
      <x:c r="AB325" s="115" t="n">
        <x:f>W325*Y325</x:f>
        <x:v>0.8266513551087995</x:v>
      </x:c>
      <x:c r="AC325" s="115" t="n">
        <x:f>X325*Y325</x:f>
        <x:v>0.05594127965868674</x:v>
      </x:c>
      <x:c r="AD325" s="115" t="n">
        <x:f>SUM(Z325:AC325)</x:f>
        <x:v>1.1067204120714929</x:v>
      </x:c>
      <x:c r="AE325" s="115" t="n">
        <x:f>MAX(AE324,AD325)</x:f>
        <x:v>1.1254058522343844</x:v>
      </x:c>
      <x:c r="AF325" s="114" t="n">
        <x:f>AD325/AE325-1</x:f>
        <x:v>-0.016603290382570357</x:v>
      </x:c>
      <x:c r="AG325" s="114" t="n">
        <x:f>AD325/AD324-1</x:f>
        <x:v>-0.0025998150528897535</x:v>
      </x:c>
      <x:c r="AH325" s="111" t="n">
        <x:f>IF(OR(T325="年末+季度",T325="季度+动态",T325="季度",T325="动态"),A325,AH324)</x:f>
        <x:v>44196</x:v>
      </x:c>
      <x:c r="AI325" s="117" t="n">
        <x:f>YEAR(A325)</x:f>
        <x:v>2021</x:v>
      </x:c>
      <x:c r="AJ325" s="117" t="n">
        <x:f>MONTH(A325)</x:f>
        <x:v>3</x:v>
      </x:c>
      <x:c r="AK325" s="50" t="n">
        <x:f>IF(MONTH(A325)&lt;&gt;MONTH(A326),1,0)</x:f>
        <x:v>0</x:v>
      </x:c>
      <x:c r="AL325" s="115" t="n">
        <x:f>IF(AK324,AD324,AL324)</x:f>
        <x:v>1.1031173896861033</x:v>
      </x:c>
      <x:c r="AM325" s="116" t="str">
        <x:f>IF(AK325,AD325/AL325-1,"")</x:f>
      </x:c>
      <x:c r="AN325" s="115" t="n">
        <x:f>IF(AI325&lt;&gt;AI324,AD325,MAX(AN324,AD325))</x:f>
        <x:v>1.1254058522343844</x:v>
      </x:c>
      <x:c r="AO325" s="116" t="n">
        <x:f>AD325/AN325-1</x:f>
        <x:v>-0.016603290382570357</x:v>
      </x:c>
      <x:c r="AP325" s="112" t="n">
        <x:f>IFERROR(SUM(Z325:AC325)/AD325,0)</x:f>
        <x:v>1</x:v>
      </x:c>
      <x:c r="AQ325" s="50" t="b">
        <x:f>AND(B325&gt;0,C325&gt;0,D325&gt;0,E325&gt;0)</x:f>
        <x:v>1</x:v>
      </x:c>
    </x:row>
    <x:row r="326">
      <x:c r="A326" s="111" t="n">
        <x:f>'净值底稿'!A284</x:f>
        <x:v>44258</x:v>
      </x:c>
      <x:c r="B326" s="113" t="n">
        <x:f>'净值底稿'!F284</x:f>
        <x:v>1.6268926486887225</x:v>
      </x:c>
      <x:c r="C326" s="113" t="n">
        <x:f>'净值底稿'!O284</x:f>
        <x:v>1.3376477485183287</x:v>
      </x:c>
      <x:c r="D326" s="113" t="n">
        <x:f>'净值底稿'!P284</x:f>
        <x:v>1.446</x:v>
      </x:c>
      <x:c r="E326" s="113" t="n">
        <x:f>'净值底稿'!Q284</x:f>
        <x:v>1.3155</x:v>
      </x:c>
      <x:c r="F326" s="114" t="n">
        <x:f>IFERROR(B326/B325-1,0)</x:f>
        <x:v>0.013112498935468064</x:v>
      </x:c>
      <x:c r="G326" s="114" t="n">
        <x:f>IFERROR(C326/C325-1,0)</x:f>
        <x:v>0.015329175443385079</x:v>
      </x:c>
      <x:c r="H326" s="114" t="n">
        <x:f>IFERROR(D326/D325-1,0)</x:f>
        <x:v>0.00006916107614629574</x:v>
      </x:c>
      <x:c r="I326" s="114" t="n">
        <x:f>IFERROR(E326/E325-1,0)</x:f>
        <x:v>0.004505192425167781</x:v>
      </x:c>
      <x:c r="J326" s="115" t="n">
        <x:f>Z325*(1+F326)</x:f>
        <x:v>0.11483461100410106</x:v>
      </x:c>
      <x:c r="K326" s="115" t="n">
        <x:f>AA325*(1+G326)</x:f>
        <x:v>0.11247760373710107</x:v>
      </x:c>
      <x:c r="L326" s="115" t="n">
        <x:f>AB325*(1+H326)</x:f>
        <x:v>0.8267085272061167</x:v>
      </x:c>
      <x:c r="M326" s="115" t="n">
        <x:f>AC325*(1+I326)</x:f>
        <x:v>0.05619330588805925</x:v>
      </x:c>
      <x:c r="N326" s="115" t="n">
        <x:f>SUM(J326:M326)</x:f>
        <x:v>1.110214047835378</x:v>
      </x:c>
      <x:c r="O326" s="116" t="n">
        <x:f>IFERROR((J326+K326)/N326,0)</x:f>
        <x:v>0.20474629661226182</x:v>
      </x:c>
      <x:c r="P326" s="50" t="b">
        <x:f>AND(MONTH(A326)=12,OR(A327="",YEAR(A326)&lt;&gt;YEAR(A327)))</x:f>
        <x:v>0</x:v>
      </x:c>
      <x:c r="Q326" s="50" t="b">
        <x:f>AND(MOD(MONTH(A326),3)=0,OR(A327="",MONTH(A326)&lt;&gt;MONTH(A327)))</x:f>
        <x:v>0</x:v>
      </x:c>
      <x:c r="R326" s="50" t="b">
        <x:f>OR(O326&gt;$E$7,O326&lt;$E$6)</x:f>
        <x:v>0</x:v>
      </x:c>
      <x:c r="S326" s="50" t="b">
        <x:f>AND(OR(P326,Q326,R326),A326-AH325&gt;$E$8)</x:f>
        <x:v>0</x:v>
      </x:c>
      <x:c r="T326" s="50" t="str">
        <x:f>IF(NOT(OR(P326,Q326,R326)),"不调",IF(NOT(S326),"间隔规则跳过",IF(P326,"年末+季度",IF(AND(Q326,R326),"季度+动态",IF(Q326,"季度","动态")))))</x:f>
        <x:v>不调</x:v>
      </x:c>
      <x:c r="U326" s="115" t="n">
        <x:f>IF(OR(T326="年末+季度",T326="季度+动态"),N326*$E$5/2,IF(T326="季度",(J326+K326)/2,IF(T326="动态",N326*$E$5*IF(J326+K326=0,0.5,J326/(J326+K326)),J326)))</x:f>
        <x:v>0.11483461100410106</x:v>
      </x:c>
      <x:c r="V326" s="115" t="n">
        <x:f>IF(OR(T326="年末+季度",T326="季度+动态"),N326*$E$5/2,IF(T326="季度",(J326+K326)/2,IF(T326="动态",N326*$E$5*IF(J326+K326=0,0.5,K326/(J326+K326)),K326)))</x:f>
        <x:v>0.11247760373710107</x:v>
      </x:c>
      <x:c r="W326" s="115" t="n">
        <x:f>IF(OR(T326="年末+季度",T326="季度+动态",T326="动态"),N326*(1-$E$5)*IF(L326+M326=0,$B$7/($B$7+$B$8),L326/(L326+M326)),L326)</x:f>
        <x:v>0.8267085272061167</x:v>
      </x:c>
      <x:c r="X326" s="115" t="n">
        <x:f>IF(OR(T326="年末+季度",T326="季度+动态",T326="动态"),N326*(1-$E$5)*IF(L326+M326=0,$B$8/($B$7+$B$8),M326/(L326+M326)),M326)</x:f>
        <x:v>0.05619330588805925</x:v>
      </x:c>
      <x:c r="Y326" s="115" t="n">
        <x:f>POWER(1-$H$5,(A326-A325)/$H$8)</x:f>
        <x:v>0.9999862671029998</x:v>
      </x:c>
      <x:c r="Z326" s="115" t="n">
        <x:f>U326*Y326</x:f>
        <x:v>0.11483303399221607</x:v>
      </x:c>
      <x:c r="AA326" s="115" t="n">
        <x:f>V326*Y326</x:f>
        <x:v>0.11247605909375412</x:v>
      </x:c>
      <x:c r="AB326" s="115" t="n">
        <x:f>W326*Y326</x:f>
        <x:v>0.8266971741030633</x:v>
      </x:c>
      <x:c r="AC326" s="115" t="n">
        <x:f>X326*Y326</x:f>
        <x:v>0.05619253419117739</x:v>
      </x:c>
      <x:c r="AD326" s="115" t="n">
        <x:f>SUM(Z326:AC326)</x:f>
        <x:v>1.1101988013802109</x:v>
      </x:c>
      <x:c r="AE326" s="115" t="n">
        <x:f>MAX(AE325,AD326)</x:f>
        <x:v>1.1254058522343844</x:v>
      </x:c>
      <x:c r="AF326" s="114" t="n">
        <x:f>AD326/AE326-1</x:f>
        <x:v>-0.013512503799390618</x:v>
      </x:c>
      <x:c r="AG326" s="114" t="n">
        <x:f>AD326/AD325-1</x:f>
        <x:v>0.003142970230581854</x:v>
      </x:c>
      <x:c r="AH326" s="111" t="n">
        <x:f>IF(OR(T326="年末+季度",T326="季度+动态",T326="季度",T326="动态"),A326,AH325)</x:f>
        <x:v>44196</x:v>
      </x:c>
      <x:c r="AI326" s="117" t="n">
        <x:f>YEAR(A326)</x:f>
        <x:v>2021</x:v>
      </x:c>
      <x:c r="AJ326" s="117" t="n">
        <x:f>MONTH(A326)</x:f>
        <x:v>3</x:v>
      </x:c>
      <x:c r="AK326" s="50" t="n">
        <x:f>IF(MONTH(A326)&lt;&gt;MONTH(A327),1,0)</x:f>
        <x:v>0</x:v>
      </x:c>
      <x:c r="AL326" s="115" t="n">
        <x:f>IF(AK325,AD325,AL325)</x:f>
        <x:v>1.1031173896861033</x:v>
      </x:c>
      <x:c r="AM326" s="116" t="str">
        <x:f>IF(AK326,AD326/AL326-1,"")</x:f>
      </x:c>
      <x:c r="AN326" s="115" t="n">
        <x:f>IF(AI326&lt;&gt;AI325,AD326,MAX(AN325,AD326))</x:f>
        <x:v>1.1254058522343844</x:v>
      </x:c>
      <x:c r="AO326" s="116" t="n">
        <x:f>AD326/AN326-1</x:f>
        <x:v>-0.013512503799390618</x:v>
      </x:c>
      <x:c r="AP326" s="112" t="n">
        <x:f>IFERROR(SUM(Z326:AC326)/AD326,0)</x:f>
        <x:v>1</x:v>
      </x:c>
      <x:c r="AQ326" s="50" t="b">
        <x:f>AND(B326&gt;0,C326&gt;0,D326&gt;0,E326&gt;0)</x:f>
        <x:v>1</x:v>
      </x:c>
    </x:row>
    <x:row r="327">
      <x:c r="A327" s="111" t="n">
        <x:f>'净值底稿'!A285</x:f>
        <x:v>44259</x:v>
      </x:c>
      <x:c r="B327" s="113" t="n">
        <x:f>'净值底稿'!F285</x:f>
        <x:v>1.5625457821719424</x:v>
      </x:c>
      <x:c r="C327" s="113" t="n">
        <x:f>'净值底稿'!O285</x:f>
        <x:v>1.3112892066979562</x:v>
      </x:c>
      <x:c r="D327" s="113" t="n">
        <x:f>'净值底稿'!P285</x:f>
        <x:v>1.4463</x:v>
      </x:c>
      <x:c r="E327" s="113" t="n">
        <x:f>'净值底稿'!Q285</x:f>
        <x:v>1.3044</x:v>
      </x:c>
      <x:c r="F327" s="114" t="n">
        <x:f>IFERROR(B327/B326-1,0)</x:f>
        <x:v>-0.03955200520983593</x:v>
      </x:c>
      <x:c r="G327" s="114" t="n">
        <x:f>IFERROR(C327/C326-1,0)</x:f>
        <x:v>-0.019705144235146355</x:v>
      </x:c>
      <x:c r="H327" s="114" t="n">
        <x:f>IFERROR(D327/D326-1,0)</x:f>
        <x:v>0.00020746887966804906</x:v>
      </x:c>
      <x:c r="I327" s="114" t="n">
        <x:f>IFERROR(E327/E326-1,0)</x:f>
        <x:v>-0.008437856328392113</x:v>
      </x:c>
      <x:c r="J327" s="115" t="n">
        <x:f>Z326*(1+F327)</x:f>
        <x:v>0.11029115723349468</x:v>
      </x:c>
      <x:c r="K327" s="115" t="n">
        <x:f>AA326*(1+G327)</x:f>
        <x:v>0.11025970212631085</x:v>
      </x:c>
      <x:c r="L327" s="115" t="n">
        <x:f>AB326*(1+H327)</x:f>
        <x:v>0.8268686880395992</x:v>
      </x:c>
      <x:c r="M327" s="115" t="n">
        <x:f>AC326*(1+I327)</x:f>
        <x:v>0.05571838966094397</x:v>
      </x:c>
      <x:c r="N327" s="115" t="n">
        <x:f>SUM(J327:M327)</x:f>
        <x:v>1.1031379370603487</x:v>
      </x:c>
      <x:c r="O327" s="116" t="n">
        <x:f>IFERROR((J327+K327)/N327,0)</x:f>
        <x:v>0.19993044564085188</x:v>
      </x:c>
      <x:c r="P327" s="50" t="b">
        <x:f>AND(MONTH(A327)=12,OR(A328="",YEAR(A327)&lt;&gt;YEAR(A328)))</x:f>
        <x:v>0</x:v>
      </x:c>
      <x:c r="Q327" s="50" t="b">
        <x:f>AND(MOD(MONTH(A327),3)=0,OR(A328="",MONTH(A327)&lt;&gt;MONTH(A328)))</x:f>
        <x:v>0</x:v>
      </x:c>
      <x:c r="R327" s="50" t="b">
        <x:f>OR(O327&gt;$E$7,O327&lt;$E$6)</x:f>
        <x:v>0</x:v>
      </x:c>
      <x:c r="S327" s="50" t="b">
        <x:f>AND(OR(P327,Q327,R327),A327-AH326&gt;$E$8)</x:f>
        <x:v>0</x:v>
      </x:c>
      <x:c r="T327" s="50" t="str">
        <x:f>IF(NOT(OR(P327,Q327,R327)),"不调",IF(NOT(S327),"间隔规则跳过",IF(P327,"年末+季度",IF(AND(Q327,R327),"季度+动态",IF(Q327,"季度","动态")))))</x:f>
        <x:v>不调</x:v>
      </x:c>
      <x:c r="U327" s="115" t="n">
        <x:f>IF(OR(T327="年末+季度",T327="季度+动态"),N327*$E$5/2,IF(T327="季度",(J327+K327)/2,IF(T327="动态",N327*$E$5*IF(J327+K327=0,0.5,J327/(J327+K327)),J327)))</x:f>
        <x:v>0.11029115723349468</x:v>
      </x:c>
      <x:c r="V327" s="115" t="n">
        <x:f>IF(OR(T327="年末+季度",T327="季度+动态"),N327*$E$5/2,IF(T327="季度",(J327+K327)/2,IF(T327="动态",N327*$E$5*IF(J327+K327=0,0.5,K327/(J327+K327)),K327)))</x:f>
        <x:v>0.11025970212631085</x:v>
      </x:c>
      <x:c r="W327" s="115" t="n">
        <x:f>IF(OR(T327="年末+季度",T327="季度+动态",T327="动态"),N327*(1-$E$5)*IF(L327+M327=0,$B$7/($B$7+$B$8),L327/(L327+M327)),L327)</x:f>
        <x:v>0.8268686880395992</x:v>
      </x:c>
      <x:c r="X327" s="115" t="n">
        <x:f>IF(OR(T327="年末+季度",T327="季度+动态",T327="动态"),N327*(1-$E$5)*IF(L327+M327=0,$B$8/($B$7+$B$8),M327/(L327+M327)),M327)</x:f>
        <x:v>0.05571838966094397</x:v>
      </x:c>
      <x:c r="Y327" s="115" t="n">
        <x:f>POWER(1-$H$5,(A327-A326)/$H$8)</x:f>
        <x:v>0.9999862671029998</x:v>
      </x:c>
      <x:c r="Z327" s="115" t="n">
        <x:f>U327*Y327</x:f>
        <x:v>0.11028964261639236</x:v>
      </x:c>
      <x:c r="AA327" s="115" t="n">
        <x:f>V327*Y327</x:f>
        <x:v>0.11025818794117827</x:v>
      </x:c>
      <x:c r="AB327" s="115" t="n">
        <x:f>W327*Y327</x:f>
        <x:v>0.8268573327370736</x:v>
      </x:c>
      <x:c r="AC327" s="115" t="n">
        <x:f>X327*Y327</x:f>
        <x:v>0.05571762448603774</x:v>
      </x:c>
      <x:c r="AD327" s="115" t="n">
        <x:f>SUM(Z327:AC327)</x:f>
        <x:v>1.103122787780682</x:v>
      </x:c>
      <x:c r="AE327" s="115" t="n">
        <x:f>MAX(AE326,AD327)</x:f>
        <x:v>1.1254058522343844</x:v>
      </x:c>
      <x:c r="AF327" s="114" t="n">
        <x:f>AD327/AE327-1</x:f>
        <x:v>-0.01980002539480452</x:v>
      </x:c>
      <x:c r="AG327" s="114" t="n">
        <x:f>AD327/AD326-1</x:f>
        <x:v>-0.006373645504509584</x:v>
      </x:c>
      <x:c r="AH327" s="111" t="n">
        <x:f>IF(OR(T327="年末+季度",T327="季度+动态",T327="季度",T327="动态"),A327,AH326)</x:f>
        <x:v>44196</x:v>
      </x:c>
      <x:c r="AI327" s="117" t="n">
        <x:f>YEAR(A327)</x:f>
        <x:v>2021</x:v>
      </x:c>
      <x:c r="AJ327" s="117" t="n">
        <x:f>MONTH(A327)</x:f>
        <x:v>3</x:v>
      </x:c>
      <x:c r="AK327" s="50" t="n">
        <x:f>IF(MONTH(A327)&lt;&gt;MONTH(A328),1,0)</x:f>
        <x:v>0</x:v>
      </x:c>
      <x:c r="AL327" s="115" t="n">
        <x:f>IF(AK326,AD326,AL326)</x:f>
        <x:v>1.1031173896861033</x:v>
      </x:c>
      <x:c r="AM327" s="116" t="str">
        <x:f>IF(AK327,AD327/AL327-1,"")</x:f>
      </x:c>
      <x:c r="AN327" s="115" t="n">
        <x:f>IF(AI327&lt;&gt;AI326,AD327,MAX(AN326,AD327))</x:f>
        <x:v>1.1254058522343844</x:v>
      </x:c>
      <x:c r="AO327" s="116" t="n">
        <x:f>AD327/AN327-1</x:f>
        <x:v>-0.01980002539480452</x:v>
      </x:c>
      <x:c r="AP327" s="112" t="n">
        <x:f>IFERROR(SUM(Z327:AC327)/AD327,0)</x:f>
        <x:v>1</x:v>
      </x:c>
      <x:c r="AQ327" s="50" t="b">
        <x:f>AND(B327&gt;0,C327&gt;0,D327&gt;0,E327&gt;0)</x:f>
        <x:v>1</x:v>
      </x:c>
    </x:row>
    <x:row r="328">
      <x:c r="A328" s="111" t="n">
        <x:f>'净值底稿'!A286</x:f>
        <x:v>44260</x:v>
      </x:c>
      <x:c r="B328" s="113" t="n">
        <x:f>'净值底稿'!F286</x:f>
        <x:v>1.5571847808256325</x:v>
      </x:c>
      <x:c r="C328" s="113" t="n">
        <x:f>'净值底稿'!O286</x:f>
        <x:v>1.3124819997337525</x:v>
      </x:c>
      <x:c r="D328" s="113" t="n">
        <x:f>'净值底稿'!P286</x:f>
        <x:v>1.4472</x:v>
      </x:c>
      <x:c r="E328" s="113" t="n">
        <x:f>'净值底稿'!Q286</x:f>
        <x:v>1.2925</x:v>
      </x:c>
      <x:c r="F328" s="114" t="n">
        <x:f>IFERROR(B328/B327-1,0)</x:f>
        <x:v>-0.003430940333062127</x:v>
      </x:c>
      <x:c r="G328" s="114" t="n">
        <x:f>IFERROR(C328/C327-1,0)</x:f>
        <x:v>0.0009096338395095938</x:v>
      </x:c>
      <x:c r="H328" s="114" t="n">
        <x:f>IFERROR(D328/D327-1,0)</x:f>
        <x:v>0.0006222775357811461</x:v>
      </x:c>
      <x:c r="I328" s="114" t="n">
        <x:f>IFERROR(E328/E327-1,0)</x:f>
        <x:v>-0.00912296841459681</x:v>
      </x:c>
      <x:c r="J328" s="115" t="n">
        <x:f>Z327*(1+F328)</x:f>
        <x:v>0.10991124543322077</x:v>
      </x:c>
      <x:c r="K328" s="115" t="n">
        <x:f>AA327*(1+G328)</x:f>
        <x:v>0.11035848252001257</x:v>
      </x:c>
      <x:c r="L328" s="115" t="n">
        <x:f>AB327*(1+H328)</x:f>
        <x:v>0.8273718674805318</x:v>
      </x:c>
      <x:c r="M328" s="115" t="n">
        <x:f>AC327*(1+I328)</x:f>
        <x:v>0.05520931435771525</x:v>
      </x:c>
      <x:c r="N328" s="115" t="n">
        <x:f>SUM(J328:M328)</x:f>
        <x:v>1.1028509097914805</x:v>
      </x:c>
      <x:c r="O328" s="116" t="n">
        <x:f>IFERROR((J328+K328)/N328,0)</x:f>
        <x:v>0.19972756607226305</x:v>
      </x:c>
      <x:c r="P328" s="50" t="b">
        <x:f>AND(MONTH(A328)=12,OR(A329="",YEAR(A328)&lt;&gt;YEAR(A329)))</x:f>
        <x:v>0</x:v>
      </x:c>
      <x:c r="Q328" s="50" t="b">
        <x:f>AND(MOD(MONTH(A328),3)=0,OR(A329="",MONTH(A328)&lt;&gt;MONTH(A329)))</x:f>
        <x:v>0</x:v>
      </x:c>
      <x:c r="R328" s="50" t="b">
        <x:f>OR(O328&gt;$E$7,O328&lt;$E$6)</x:f>
        <x:v>0</x:v>
      </x:c>
      <x:c r="S328" s="50" t="b">
        <x:f>AND(OR(P328,Q328,R328),A328-AH327&gt;$E$8)</x:f>
        <x:v>0</x:v>
      </x:c>
      <x:c r="T328" s="50" t="str">
        <x:f>IF(NOT(OR(P328,Q328,R328)),"不调",IF(NOT(S328),"间隔规则跳过",IF(P328,"年末+季度",IF(AND(Q328,R328),"季度+动态",IF(Q328,"季度","动态")))))</x:f>
        <x:v>不调</x:v>
      </x:c>
      <x:c r="U328" s="115" t="n">
        <x:f>IF(OR(T328="年末+季度",T328="季度+动态"),N328*$E$5/2,IF(T328="季度",(J328+K328)/2,IF(T328="动态",N328*$E$5*IF(J328+K328=0,0.5,J328/(J328+K328)),J328)))</x:f>
        <x:v>0.10991124543322077</x:v>
      </x:c>
      <x:c r="V328" s="115" t="n">
        <x:f>IF(OR(T328="年末+季度",T328="季度+动态"),N328*$E$5/2,IF(T328="季度",(J328+K328)/2,IF(T328="动态",N328*$E$5*IF(J328+K328=0,0.5,K328/(J328+K328)),K328)))</x:f>
        <x:v>0.11035848252001257</x:v>
      </x:c>
      <x:c r="W328" s="115" t="n">
        <x:f>IF(OR(T328="年末+季度",T328="季度+动态",T328="动态"),N328*(1-$E$5)*IF(L328+M328=0,$B$7/($B$7+$B$8),L328/(L328+M328)),L328)</x:f>
        <x:v>0.8273718674805318</x:v>
      </x:c>
      <x:c r="X328" s="115" t="n">
        <x:f>IF(OR(T328="年末+季度",T328="季度+动态",T328="动态"),N328*(1-$E$5)*IF(L328+M328=0,$B$8/($B$7+$B$8),M328/(L328+M328)),M328)</x:f>
        <x:v>0.05520931435771525</x:v>
      </x:c>
      <x:c r="Y328" s="115" t="n">
        <x:f>POWER(1-$H$5,(A328-A327)/$H$8)</x:f>
        <x:v>0.9999862671029998</x:v>
      </x:c>
      <x:c r="Z328" s="115" t="n">
        <x:f>U328*Y328</x:f>
        <x:v>0.10990973603340806</x:v>
      </x:c>
      <x:c r="AA328" s="115" t="n">
        <x:f>V328*Y328</x:f>
        <x:v>0.11035696697833902</x:v>
      </x:c>
      <x:c r="AB328" s="115" t="n">
        <x:f>W328*Y328</x:f>
        <x:v>0.8273605052678948</x:v>
      </x:c>
      <x:c r="AC328" s="115" t="n">
        <x:f>X328*Y328</x:f>
        <x:v>0.05520855617388772</x:v>
      </x:c>
      <x:c r="AD328" s="115" t="n">
        <x:f>SUM(Z328:AC328)</x:f>
        <x:v>1.1028357644535296</x:v>
      </x:c>
      <x:c r="AE328" s="115" t="n">
        <x:f>MAX(AE327,AD328)</x:f>
        <x:v>1.1254058522343844</x:v>
      </x:c>
      <x:c r="AF328" s="114" t="n">
        <x:f>AD328/AE328-1</x:f>
        <x:v>-0.020055065233616887</x:v>
      </x:c>
      <x:c r="AG328" s="114" t="n">
        <x:f>AD328/AD327-1</x:f>
        <x:v>-0.000260191639889662</x:v>
      </x:c>
      <x:c r="AH328" s="111" t="n">
        <x:f>IF(OR(T328="年末+季度",T328="季度+动态",T328="季度",T328="动态"),A328,AH327)</x:f>
        <x:v>44196</x:v>
      </x:c>
      <x:c r="AI328" s="117" t="n">
        <x:f>YEAR(A328)</x:f>
        <x:v>2021</x:v>
      </x:c>
      <x:c r="AJ328" s="117" t="n">
        <x:f>MONTH(A328)</x:f>
        <x:v>3</x:v>
      </x:c>
      <x:c r="AK328" s="50" t="n">
        <x:f>IF(MONTH(A328)&lt;&gt;MONTH(A329),1,0)</x:f>
        <x:v>0</x:v>
      </x:c>
      <x:c r="AL328" s="115" t="n">
        <x:f>IF(AK327,AD327,AL327)</x:f>
        <x:v>1.1031173896861033</x:v>
      </x:c>
      <x:c r="AM328" s="116" t="str">
        <x:f>IF(AK328,AD328/AL328-1,"")</x:f>
      </x:c>
      <x:c r="AN328" s="115" t="n">
        <x:f>IF(AI328&lt;&gt;AI327,AD328,MAX(AN327,AD328))</x:f>
        <x:v>1.1254058522343844</x:v>
      </x:c>
      <x:c r="AO328" s="116" t="n">
        <x:f>AD328/AN328-1</x:f>
        <x:v>-0.020055065233616887</x:v>
      </x:c>
      <x:c r="AP328" s="112" t="n">
        <x:f>IFERROR(SUM(Z328:AC328)/AD328,0)</x:f>
        <x:v>1</x:v>
      </x:c>
      <x:c r="AQ328" s="50" t="b">
        <x:f>AND(B328&gt;0,C328&gt;0,D328&gt;0,E328&gt;0)</x:f>
        <x:v>1</x:v>
      </x:c>
    </x:row>
    <x:row r="329">
      <x:c r="A329" s="111" t="n">
        <x:f>'净值底稿'!A287</x:f>
        <x:v>44263</x:v>
      </x:c>
      <x:c r="B329" s="113" t="n">
        <x:f>'净值底稿'!F287</x:f>
        <x:v>1.5046987545620025</x:v>
      </x:c>
      <x:c r="C329" s="113" t="n">
        <x:f>'净值底稿'!O287</x:f>
        <x:v>1.2823011310845138</x:v>
      </x:c>
      <x:c r="D329" s="113" t="n">
        <x:f>'净值底稿'!P287</x:f>
        <x:v>1.448</x:v>
      </x:c>
      <x:c r="E329" s="113" t="n">
        <x:f>'净值底稿'!Q287</x:f>
        <x:v>1.3042</x:v>
      </x:c>
      <x:c r="F329" s="114" t="n">
        <x:f>IFERROR(B329/B328-1,0)</x:f>
        <x:v>-0.03370571489646945</x:v>
      </x:c>
      <x:c r="G329" s="114" t="n">
        <x:f>IFERROR(C329/C328-1,0)</x:f>
        <x:v>-0.02299526291054743</x:v>
      </x:c>
      <x:c r="H329" s="114" t="n">
        <x:f>IFERROR(D329/D328-1,0)</x:f>
        <x:v>0.0005527915975676034</x:v>
      </x:c>
      <x:c r="I329" s="114" t="n">
        <x:f>IFERROR(E329/E328-1,0)</x:f>
        <x:v>0.009052224371373319</x:v>
      </x:c>
      <x:c r="J329" s="115" t="n">
        <x:f>Z328*(1+F329)</x:f>
        <x:v>0.1062051498063198</x:v>
      </x:c>
      <x:c r="K329" s="115" t="n">
        <x:f>AA328*(1+G329)</x:f>
        <x:v>0.10781927950866152</x:v>
      </x:c>
      <x:c r="L329" s="115" t="n">
        <x:f>AB328*(1+H329)</x:f>
        <x:v>0.8278178632033663</x:v>
      </x:c>
      <x:c r="M329" s="115" t="n">
        <x:f>AC328*(1+I329)</x:f>
        <x:v>0.05570831641159332</x:v>
      </x:c>
      <x:c r="N329" s="115" t="n">
        <x:f>SUM(J329:M329)</x:f>
        <x:v>1.097550608929941</x:v>
      </x:c>
      <x:c r="O329" s="116" t="n">
        <x:f>IFERROR((J329+K329)/N329,0)</x:f>
        <x:v>0.19500187742927397</x:v>
      </x:c>
      <x:c r="P329" s="50" t="b">
        <x:f>AND(MONTH(A329)=12,OR(A330="",YEAR(A329)&lt;&gt;YEAR(A330)))</x:f>
        <x:v>0</x:v>
      </x:c>
      <x:c r="Q329" s="50" t="b">
        <x:f>AND(MOD(MONTH(A329),3)=0,OR(A330="",MONTH(A329)&lt;&gt;MONTH(A330)))</x:f>
        <x:v>0</x:v>
      </x:c>
      <x:c r="R329" s="50" t="b">
        <x:f>OR(O329&gt;$E$7,O329&lt;$E$6)</x:f>
        <x:v>0</x:v>
      </x:c>
      <x:c r="S329" s="50" t="b">
        <x:f>AND(OR(P329,Q329,R329),A329-AH328&gt;$E$8)</x:f>
        <x:v>0</x:v>
      </x:c>
      <x:c r="T329" s="50" t="str">
        <x:f>IF(NOT(OR(P329,Q329,R329)),"不调",IF(NOT(S329),"间隔规则跳过",IF(P329,"年末+季度",IF(AND(Q329,R329),"季度+动态",IF(Q329,"季度","动态")))))</x:f>
        <x:v>不调</x:v>
      </x:c>
      <x:c r="U329" s="115" t="n">
        <x:f>IF(OR(T329="年末+季度",T329="季度+动态"),N329*$E$5/2,IF(T329="季度",(J329+K329)/2,IF(T329="动态",N329*$E$5*IF(J329+K329=0,0.5,J329/(J329+K329)),J329)))</x:f>
        <x:v>0.1062051498063198</x:v>
      </x:c>
      <x:c r="V329" s="115" t="n">
        <x:f>IF(OR(T329="年末+季度",T329="季度+动态"),N329*$E$5/2,IF(T329="季度",(J329+K329)/2,IF(T329="动态",N329*$E$5*IF(J329+K329=0,0.5,K329/(J329+K329)),K329)))</x:f>
        <x:v>0.10781927950866152</x:v>
      </x:c>
      <x:c r="W329" s="115" t="n">
        <x:f>IF(OR(T329="年末+季度",T329="季度+动态",T329="动态"),N329*(1-$E$5)*IF(L329+M329=0,$B$7/($B$7+$B$8),L329/(L329+M329)),L329)</x:f>
        <x:v>0.8278178632033663</x:v>
      </x:c>
      <x:c r="X329" s="115" t="n">
        <x:f>IF(OR(T329="年末+季度",T329="季度+动态",T329="动态"),N329*(1-$E$5)*IF(L329+M329=0,$B$8/($B$7+$B$8),M329/(L329+M329)),M329)</x:f>
        <x:v>0.05570831641159332</x:v>
      </x:c>
      <x:c r="Y329" s="115" t="n">
        <x:f>POWER(1-$H$5,(A329-A328)/$H$8)</x:f>
        <x:v>0.9999588018747739</x:v>
      </x:c>
      <x:c r="Z329" s="115" t="n">
        <x:f>U329*Y329</x:f>
        <x:v>0.10620077435325842</x:v>
      </x:c>
      <x:c r="AA329" s="115" t="n">
        <x:f>V329*Y329</x:f>
        <x:v>0.10781483755648254</x:v>
      </x:c>
      <x:c r="AB329" s="115" t="n">
        <x:f>W329*Y329</x:f>
        <x:v>0.8277837586593736</x:v>
      </x:c>
      <x:c r="AC329" s="115" t="n">
        <x:f>X329*Y329</x:f>
        <x:v>0.055706021333397665</x:v>
      </x:c>
      <x:c r="AD329" s="115" t="n">
        <x:f>SUM(Z329:AC329)</x:f>
        <x:v>1.0975053919025124</x:v>
      </x:c>
      <x:c r="AE329" s="115" t="n">
        <x:f>MAX(AE328,AD329)</x:f>
        <x:v>1.1254058522343844</x:v>
      </x:c>
      <x:c r="AF329" s="114" t="n">
        <x:f>AD329/AE329-1</x:f>
        <x:v>-0.02479146547574662</x:v>
      </x:c>
      <x:c r="AG329" s="114" t="n">
        <x:f>AD329/AD328-1</x:f>
        <x:v>-0.004833333051779021</x:v>
      </x:c>
      <x:c r="AH329" s="111" t="n">
        <x:f>IF(OR(T329="年末+季度",T329="季度+动态",T329="季度",T329="动态"),A329,AH328)</x:f>
        <x:v>44196</x:v>
      </x:c>
      <x:c r="AI329" s="117" t="n">
        <x:f>YEAR(A329)</x:f>
        <x:v>2021</x:v>
      </x:c>
      <x:c r="AJ329" s="117" t="n">
        <x:f>MONTH(A329)</x:f>
        <x:v>3</x:v>
      </x:c>
      <x:c r="AK329" s="50" t="n">
        <x:f>IF(MONTH(A329)&lt;&gt;MONTH(A330),1,0)</x:f>
        <x:v>0</x:v>
      </x:c>
      <x:c r="AL329" s="115" t="n">
        <x:f>IF(AK328,AD328,AL328)</x:f>
        <x:v>1.1031173896861033</x:v>
      </x:c>
      <x:c r="AM329" s="116" t="str">
        <x:f>IF(AK329,AD329/AL329-1,"")</x:f>
      </x:c>
      <x:c r="AN329" s="115" t="n">
        <x:f>IF(AI329&lt;&gt;AI328,AD329,MAX(AN328,AD329))</x:f>
        <x:v>1.1254058522343844</x:v>
      </x:c>
      <x:c r="AO329" s="116" t="n">
        <x:f>AD329/AN329-1</x:f>
        <x:v>-0.02479146547574662</x:v>
      </x:c>
      <x:c r="AP329" s="112" t="n">
        <x:f>IFERROR(SUM(Z329:AC329)/AD329,0)</x:f>
        <x:v>1</x:v>
      </x:c>
      <x:c r="AQ329" s="50" t="b">
        <x:f>AND(B329&gt;0,C329&gt;0,D329&gt;0,E329&gt;0)</x:f>
        <x:v>1</x:v>
      </x:c>
    </x:row>
    <x:row r="330">
      <x:c r="A330" s="111" t="n">
        <x:f>'净值底稿'!A288</x:f>
        <x:v>44264</x:v>
      </x:c>
      <x:c r="B330" s="113" t="n">
        <x:f>'净值底稿'!F288</x:f>
        <x:v>1.4663020687154675</x:v>
      </x:c>
      <x:c r="C330" s="113" t="n">
        <x:f>'净值底稿'!O288</x:f>
        <x:v>1.2510373678033897</x:v>
      </x:c>
      <x:c r="D330" s="113" t="n">
        <x:f>'净值底稿'!P288</x:f>
        <x:v>1.4477</x:v>
      </x:c>
      <x:c r="E330" s="113" t="n">
        <x:f>'净值底稿'!Q288</x:f>
        <x:v>1.2997</x:v>
      </x:c>
      <x:c r="F330" s="114" t="n">
        <x:f>IFERROR(B330/B329-1,0)</x:f>
        <x:v>-0.02551785580344401</x:v>
      </x:c>
      <x:c r="G330" s="114" t="n">
        <x:f>IFERROR(C330/C329-1,0)</x:f>
        <x:v>-0.024380983938369183</x:v>
      </x:c>
      <x:c r="H330" s="114" t="n">
        <x:f>IFERROR(D330/D329-1,0)</x:f>
        <x:v>-0.0002071823204419232</x:v>
      </x:c>
      <x:c r="I330" s="114" t="n">
        <x:f>IFERROR(E330/E329-1,0)</x:f>
        <x:v>-0.003450391044318324</x:v>
      </x:c>
      <x:c r="J330" s="115" t="n">
        <x:f>Z329*(1+F330)</x:f>
        <x:v>0.10349075830709788</x:v>
      </x:c>
      <x:c r="K330" s="115" t="n">
        <x:f>AA329*(1+G330)</x:f>
        <x:v>0.10518620573370005</x:v>
      </x:c>
      <x:c r="L330" s="115" t="n">
        <x:f>AB329*(1+H330)</x:f>
        <x:v>0.8276122564994304</x:v>
      </x:c>
      <x:c r="M330" s="115" t="n">
        <x:f>AC329*(1+I330)</x:f>
        <x:v>0.055513813776274304</x:v>
      </x:c>
      <x:c r="N330" s="115" t="n">
        <x:f>SUM(J330:M330)</x:f>
        <x:v>1.0918030343165026</x:v>
      </x:c>
      <x:c r="O330" s="116" t="n">
        <x:f>IFERROR((J330+K330)/N330,0)</x:f>
        <x:v>0.19113059542963737</x:v>
      </x:c>
      <x:c r="P330" s="50" t="b">
        <x:f>AND(MONTH(A330)=12,OR(A331="",YEAR(A330)&lt;&gt;YEAR(A331)))</x:f>
        <x:v>0</x:v>
      </x:c>
      <x:c r="Q330" s="50" t="b">
        <x:f>AND(MOD(MONTH(A330),3)=0,OR(A331="",MONTH(A330)&lt;&gt;MONTH(A331)))</x:f>
        <x:v>0</x:v>
      </x:c>
      <x:c r="R330" s="50" t="b">
        <x:f>OR(O330&gt;$E$7,O330&lt;$E$6)</x:f>
        <x:v>0</x:v>
      </x:c>
      <x:c r="S330" s="50" t="b">
        <x:f>AND(OR(P330,Q330,R330),A330-AH329&gt;$E$8)</x:f>
        <x:v>0</x:v>
      </x:c>
      <x:c r="T330" s="50" t="str">
        <x:f>IF(NOT(OR(P330,Q330,R330)),"不调",IF(NOT(S330),"间隔规则跳过",IF(P330,"年末+季度",IF(AND(Q330,R330),"季度+动态",IF(Q330,"季度","动态")))))</x:f>
        <x:v>不调</x:v>
      </x:c>
      <x:c r="U330" s="115" t="n">
        <x:f>IF(OR(T330="年末+季度",T330="季度+动态"),N330*$E$5/2,IF(T330="季度",(J330+K330)/2,IF(T330="动态",N330*$E$5*IF(J330+K330=0,0.5,J330/(J330+K330)),J330)))</x:f>
        <x:v>0.10349075830709788</x:v>
      </x:c>
      <x:c r="V330" s="115" t="n">
        <x:f>IF(OR(T330="年末+季度",T330="季度+动态"),N330*$E$5/2,IF(T330="季度",(J330+K330)/2,IF(T330="动态",N330*$E$5*IF(J330+K330=0,0.5,K330/(J330+K330)),K330)))</x:f>
        <x:v>0.10518620573370005</x:v>
      </x:c>
      <x:c r="W330" s="115" t="n">
        <x:f>IF(OR(T330="年末+季度",T330="季度+动态",T330="动态"),N330*(1-$E$5)*IF(L330+M330=0,$B$7/($B$7+$B$8),L330/(L330+M330)),L330)</x:f>
        <x:v>0.8276122564994304</x:v>
      </x:c>
      <x:c r="X330" s="115" t="n">
        <x:f>IF(OR(T330="年末+季度",T330="季度+动态",T330="动态"),N330*(1-$E$5)*IF(L330+M330=0,$B$8/($B$7+$B$8),M330/(L330+M330)),M330)</x:f>
        <x:v>0.055513813776274304</x:v>
      </x:c>
      <x:c r="Y330" s="115" t="n">
        <x:f>POWER(1-$H$5,(A330-A329)/$H$8)</x:f>
        <x:v>0.9999862671029998</x:v>
      </x:c>
      <x:c r="Z330" s="115" t="n">
        <x:f>U330*Y330</x:f>
        <x:v>0.10348933707917357</x:v>
      </x:c>
      <x:c r="AA330" s="115" t="n">
        <x:f>V330*Y330</x:f>
        <x:v>0.10518476122237086</x:v>
      </x:c>
      <x:c r="AB330" s="115" t="n">
        <x:f>W330*Y330</x:f>
        <x:v>0.8276008909855558</x:v>
      </x:c>
      <x:c r="AC330" s="115" t="n">
        <x:f>X330*Y330</x:f>
        <x:v>0.05551305141078763</x:v>
      </x:c>
      <x:c r="AD330" s="115" t="n">
        <x:f>SUM(Z330:AC330)</x:f>
        <x:v>1.0917880406978877</x:v>
      </x:c>
      <x:c r="AE330" s="115" t="n">
        <x:f>MAX(AE329,AD330)</x:f>
        <x:v>1.1254058522343844</x:v>
      </x:c>
      <x:c r="AF330" s="114" t="n">
        <x:f>AD330/AE330-1</x:f>
        <x:v>-0.029871722694307823</x:v>
      </x:c>
      <x:c r="AG330" s="114" t="n">
        <x:f>AD330/AD329-1</x:f>
        <x:v>-0.005209406028259922</x:v>
      </x:c>
      <x:c r="AH330" s="111" t="n">
        <x:f>IF(OR(T330="年末+季度",T330="季度+动态",T330="季度",T330="动态"),A330,AH329)</x:f>
        <x:v>44196</x:v>
      </x:c>
      <x:c r="AI330" s="117" t="n">
        <x:f>YEAR(A330)</x:f>
        <x:v>2021</x:v>
      </x:c>
      <x:c r="AJ330" s="117" t="n">
        <x:f>MONTH(A330)</x:f>
        <x:v>3</x:v>
      </x:c>
      <x:c r="AK330" s="50" t="n">
        <x:f>IF(MONTH(A330)&lt;&gt;MONTH(A331),1,0)</x:f>
        <x:v>0</x:v>
      </x:c>
      <x:c r="AL330" s="115" t="n">
        <x:f>IF(AK329,AD329,AL329)</x:f>
        <x:v>1.1031173896861033</x:v>
      </x:c>
      <x:c r="AM330" s="116" t="str">
        <x:f>IF(AK330,AD330/AL330-1,"")</x:f>
      </x:c>
      <x:c r="AN330" s="115" t="n">
        <x:f>IF(AI330&lt;&gt;AI329,AD330,MAX(AN329,AD330))</x:f>
        <x:v>1.1254058522343844</x:v>
      </x:c>
      <x:c r="AO330" s="116" t="n">
        <x:f>AD330/AN330-1</x:f>
        <x:v>-0.029871722694307823</x:v>
      </x:c>
      <x:c r="AP330" s="112" t="n">
        <x:f>IFERROR(SUM(Z330:AC330)/AD330,0)</x:f>
        <x:v>1</x:v>
      </x:c>
      <x:c r="AQ330" s="50" t="b">
        <x:f>AND(B330&gt;0,C330&gt;0,D330&gt;0,E330&gt;0)</x:f>
        <x:v>1</x:v>
      </x:c>
    </x:row>
    <x:row r="331">
      <x:c r="A331" s="111" t="n">
        <x:f>'净值底稿'!A289</x:f>
        <x:v>44265</x:v>
      </x:c>
      <x:c r="B331" s="113" t="n">
        <x:f>'净值底稿'!F289</x:f>
        <x:v>1.4745634771908276</x:v>
      </x:c>
      <x:c r="C331" s="113" t="n">
        <x:f>'净值底稿'!O289</x:f>
        <x:v>1.2460438095110222</x:v>
      </x:c>
      <x:c r="D331" s="113" t="n">
        <x:f>'净值底稿'!P289</x:f>
        <x:v>1.4481</x:v>
      </x:c>
      <x:c r="E331" s="113" t="n">
        <x:f>'净值底稿'!Q289</x:f>
        <x:v>1.3121</x:v>
      </x:c>
      <x:c r="F331" s="114" t="n">
        <x:f>IFERROR(B331/B330-1,0)</x:f>
        <x:v>0.0056341791037621825</x:v>
      </x:c>
      <x:c r="G331" s="114" t="n">
        <x:f>IFERROR(C331/C330-1,0)</x:f>
        <x:v>-0.003991534082739112</x:v>
      </x:c>
      <x:c r="H331" s="114" t="n">
        <x:f>IFERROR(D331/D330-1,0)</x:f>
        <x:v>0.00027630033846781643</x:v>
      </x:c>
      <x:c r="I331" s="114" t="n">
        <x:f>IFERROR(E331/E330-1,0)</x:f>
        <x:v>0.009540663229976154</x:v>
      </x:c>
      <x:c r="J331" s="115" t="n">
        <x:f>Z330*(1+F331)</x:f>
        <x:v>0.10407241453960725</x:v>
      </x:c>
      <x:c r="K331" s="115" t="n">
        <x:f>AA330*(1+G331)</x:f>
        <x:v>0.10476491266296699</x:v>
      </x:c>
      <x:c r="L331" s="115" t="n">
        <x:f>AB330*(1+H331)</x:f>
        <x:v>0.8278295573918514</x:v>
      </x:c>
      <x:c r="M331" s="115" t="n">
        <x:f>AC330*(1+I331)</x:f>
        <x:v>0.0560426827391663</x:v>
      </x:c>
      <x:c r="N331" s="115" t="n">
        <x:f>SUM(J331:M331)</x:f>
        <x:v>1.0927095673335918</x:v>
      </x:c>
      <x:c r="O331" s="116" t="n">
        <x:f>IFERROR((J331+K331)/N331,0)</x:f>
        <x:v>0.1911187871377158</x:v>
      </x:c>
      <x:c r="P331" s="50" t="b">
        <x:f>AND(MONTH(A331)=12,OR(A332="",YEAR(A331)&lt;&gt;YEAR(A332)))</x:f>
        <x:v>0</x:v>
      </x:c>
      <x:c r="Q331" s="50" t="b">
        <x:f>AND(MOD(MONTH(A331),3)=0,OR(A332="",MONTH(A331)&lt;&gt;MONTH(A332)))</x:f>
        <x:v>0</x:v>
      </x:c>
      <x:c r="R331" s="50" t="b">
        <x:f>OR(O331&gt;$E$7,O331&lt;$E$6)</x:f>
        <x:v>0</x:v>
      </x:c>
      <x:c r="S331" s="50" t="b">
        <x:f>AND(OR(P331,Q331,R331),A331-AH330&gt;$E$8)</x:f>
        <x:v>0</x:v>
      </x:c>
      <x:c r="T331" s="50" t="str">
        <x:f>IF(NOT(OR(P331,Q331,R331)),"不调",IF(NOT(S331),"间隔规则跳过",IF(P331,"年末+季度",IF(AND(Q331,R331),"季度+动态",IF(Q331,"季度","动态")))))</x:f>
        <x:v>不调</x:v>
      </x:c>
      <x:c r="U331" s="115" t="n">
        <x:f>IF(OR(T331="年末+季度",T331="季度+动态"),N331*$E$5/2,IF(T331="季度",(J331+K331)/2,IF(T331="动态",N331*$E$5*IF(J331+K331=0,0.5,J331/(J331+K331)),J331)))</x:f>
        <x:v>0.10407241453960725</x:v>
      </x:c>
      <x:c r="V331" s="115" t="n">
        <x:f>IF(OR(T331="年末+季度",T331="季度+动态"),N331*$E$5/2,IF(T331="季度",(J331+K331)/2,IF(T331="动态",N331*$E$5*IF(J331+K331=0,0.5,K331/(J331+K331)),K331)))</x:f>
        <x:v>0.10476491266296699</x:v>
      </x:c>
      <x:c r="W331" s="115" t="n">
        <x:f>IF(OR(T331="年末+季度",T331="季度+动态",T331="动态"),N331*(1-$E$5)*IF(L331+M331=0,$B$7/($B$7+$B$8),L331/(L331+M331)),L331)</x:f>
        <x:v>0.8278295573918514</x:v>
      </x:c>
      <x:c r="X331" s="115" t="n">
        <x:f>IF(OR(T331="年末+季度",T331="季度+动态",T331="动态"),N331*(1-$E$5)*IF(L331+M331=0,$B$8/($B$7+$B$8),M331/(L331+M331)),M331)</x:f>
        <x:v>0.0560426827391663</x:v>
      </x:c>
      <x:c r="Y331" s="115" t="n">
        <x:f>POWER(1-$H$5,(A331-A330)/$H$8)</x:f>
        <x:v>0.9999862671029998</x:v>
      </x:c>
      <x:c r="Z331" s="115" t="n">
        <x:f>U331*Y331</x:f>
        <x:v>0.1040709853238578</x:v>
      </x:c>
      <x:c r="AA331" s="115" t="n">
        <x:f>V331*Y331</x:f>
        <x:v>0.10476347393721215</x:v>
      </x:c>
      <x:c r="AB331" s="115" t="n">
        <x:f>W331*Y331</x:f>
        <x:v>0.827818188893806</x:v>
      </x:c>
      <x:c r="AC331" s="115" t="n">
        <x:f>X331*Y331</x:f>
        <x:v>0.05604191311077663</x:v>
      </x:c>
      <x:c r="AD331" s="115" t="n">
        <x:f>SUM(Z331:AC331)</x:f>
        <x:v>1.0926945612656525</x:v>
      </x:c>
      <x:c r="AE331" s="115" t="n">
        <x:f>MAX(AE330,AD331)</x:f>
        <x:v>1.1254058522343844</x:v>
      </x:c>
      <x:c r="AF331" s="114" t="n">
        <x:f>AD331/AE331-1</x:f>
        <x:v>-0.029066217226244917</x:v>
      </x:c>
      <x:c r="AG331" s="114" t="n">
        <x:f>AD331/AD330-1</x:f>
        <x:v>0.0008303082044984755</x:v>
      </x:c>
      <x:c r="AH331" s="111" t="n">
        <x:f>IF(OR(T331="年末+季度",T331="季度+动态",T331="季度",T331="动态"),A331,AH330)</x:f>
        <x:v>44196</x:v>
      </x:c>
      <x:c r="AI331" s="117" t="n">
        <x:f>YEAR(A331)</x:f>
        <x:v>2021</x:v>
      </x:c>
      <x:c r="AJ331" s="117" t="n">
        <x:f>MONTH(A331)</x:f>
        <x:v>3</x:v>
      </x:c>
      <x:c r="AK331" s="50" t="n">
        <x:f>IF(MONTH(A331)&lt;&gt;MONTH(A332),1,0)</x:f>
        <x:v>0</x:v>
      </x:c>
      <x:c r="AL331" s="115" t="n">
        <x:f>IF(AK330,AD330,AL330)</x:f>
        <x:v>1.1031173896861033</x:v>
      </x:c>
      <x:c r="AM331" s="116" t="str">
        <x:f>IF(AK331,AD331/AL331-1,"")</x:f>
      </x:c>
      <x:c r="AN331" s="115" t="n">
        <x:f>IF(AI331&lt;&gt;AI330,AD331,MAX(AN330,AD331))</x:f>
        <x:v>1.1254058522343844</x:v>
      </x:c>
      <x:c r="AO331" s="116" t="n">
        <x:f>AD331/AN331-1</x:f>
        <x:v>-0.029066217226244917</x:v>
      </x:c>
      <x:c r="AP331" s="112" t="n">
        <x:f>IFERROR(SUM(Z331:AC331)/AD331,0)</x:f>
        <x:v>1</x:v>
      </x:c>
      <x:c r="AQ331" s="50" t="b">
        <x:f>AND(B331&gt;0,C331&gt;0,D331&gt;0,E331&gt;0)</x:f>
        <x:v>1</x:v>
      </x:c>
    </x:row>
    <x:row r="332">
      <x:c r="A332" s="111" t="n">
        <x:f>'净值底稿'!A290</x:f>
        <x:v>44266</x:v>
      </x:c>
      <x:c r="B332" s="113" t="n">
        <x:f>'净值底稿'!F290</x:f>
        <x:v>1.504524420839835</x:v>
      </x:c>
      <x:c r="C332" s="113" t="n">
        <x:f>'净值底稿'!O290</x:f>
        <x:v>1.2753142936288773</x:v>
      </x:c>
      <x:c r="D332" s="113" t="n">
        <x:f>'净值底稿'!P290</x:f>
        <x:v>1.448</x:v>
      </x:c>
      <x:c r="E332" s="113" t="n">
        <x:f>'净值底稿'!Q290</x:f>
        <x:v>1.3256</x:v>
      </x:c>
      <x:c r="F332" s="114" t="n">
        <x:f>IFERROR(B332/B331-1,0)</x:f>
        <x:v>0.020318517386640922</x:v>
      </x:c>
      <x:c r="G332" s="114" t="n">
        <x:f>IFERROR(C332/C331-1,0)</x:f>
        <x:v>0.023490734350136044</x:v>
      </x:c>
      <x:c r="H332" s="114" t="n">
        <x:f>IFERROR(D332/D331-1,0)</x:f>
        <x:v>-0.00006905600441953208</x:v>
      </x:c>
      <x:c r="I332" s="114" t="n">
        <x:f>IFERROR(E332/E331-1,0)</x:f>
        <x:v>0.01028884993521828</x:v>
      </x:c>
      <x:c r="J332" s="115" t="n">
        <x:f>Z331*(1+F332)</x:f>
        <x:v>0.10618555344860546</x:v>
      </x:c>
      <x:c r="K332" s="115" t="n">
        <x:f>AA331*(1+G332)</x:f>
        <x:v>0.1072244448730686</x:v>
      </x:c>
      <x:c r="L332" s="115" t="n">
        <x:f>AB331*(1+H332)</x:f>
        <x:v>0.8277610230772952</x:v>
      </x:c>
      <x:c r="M332" s="115" t="n">
        <x:f>AC331*(1+I332)</x:f>
        <x:v>0.05661851994485595</x:v>
      </x:c>
      <x:c r="N332" s="115" t="n">
        <x:f>SUM(J332:M332)</x:f>
        <x:v>1.097789541343825</x:v>
      </x:c>
      <x:c r="O332" s="116" t="n">
        <x:f>IFERROR((J332+K332)/N332,0)</x:f>
        <x:v>0.19439973718499343</x:v>
      </x:c>
      <x:c r="P332" s="50" t="b">
        <x:f>AND(MONTH(A332)=12,OR(A333="",YEAR(A332)&lt;&gt;YEAR(A333)))</x:f>
        <x:v>0</x:v>
      </x:c>
      <x:c r="Q332" s="50" t="b">
        <x:f>AND(MOD(MONTH(A332),3)=0,OR(A333="",MONTH(A332)&lt;&gt;MONTH(A333)))</x:f>
        <x:v>0</x:v>
      </x:c>
      <x:c r="R332" s="50" t="b">
        <x:f>OR(O332&gt;$E$7,O332&lt;$E$6)</x:f>
        <x:v>0</x:v>
      </x:c>
      <x:c r="S332" s="50" t="b">
        <x:f>AND(OR(P332,Q332,R332),A332-AH331&gt;$E$8)</x:f>
        <x:v>0</x:v>
      </x:c>
      <x:c r="T332" s="50" t="str">
        <x:f>IF(NOT(OR(P332,Q332,R332)),"不调",IF(NOT(S332),"间隔规则跳过",IF(P332,"年末+季度",IF(AND(Q332,R332),"季度+动态",IF(Q332,"季度","动态")))))</x:f>
        <x:v>不调</x:v>
      </x:c>
      <x:c r="U332" s="115" t="n">
        <x:f>IF(OR(T332="年末+季度",T332="季度+动态"),N332*$E$5/2,IF(T332="季度",(J332+K332)/2,IF(T332="动态",N332*$E$5*IF(J332+K332=0,0.5,J332/(J332+K332)),J332)))</x:f>
        <x:v>0.10618555344860546</x:v>
      </x:c>
      <x:c r="V332" s="115" t="n">
        <x:f>IF(OR(T332="年末+季度",T332="季度+动态"),N332*$E$5/2,IF(T332="季度",(J332+K332)/2,IF(T332="动态",N332*$E$5*IF(J332+K332=0,0.5,K332/(J332+K332)),K332)))</x:f>
        <x:v>0.1072244448730686</x:v>
      </x:c>
      <x:c r="W332" s="115" t="n">
        <x:f>IF(OR(T332="年末+季度",T332="季度+动态",T332="动态"),N332*(1-$E$5)*IF(L332+M332=0,$B$7/($B$7+$B$8),L332/(L332+M332)),L332)</x:f>
        <x:v>0.8277610230772952</x:v>
      </x:c>
      <x:c r="X332" s="115" t="n">
        <x:f>IF(OR(T332="年末+季度",T332="季度+动态",T332="动态"),N332*(1-$E$5)*IF(L332+M332=0,$B$8/($B$7+$B$8),M332/(L332+M332)),M332)</x:f>
        <x:v>0.05661851994485595</x:v>
      </x:c>
      <x:c r="Y332" s="115" t="n">
        <x:f>POWER(1-$H$5,(A332-A331)/$H$8)</x:f>
        <x:v>0.9999862671029998</x:v>
      </x:c>
      <x:c r="Z332" s="115" t="n">
        <x:f>U332*Y332</x:f>
        <x:v>0.10618409521333703</x:v>
      </x:c>
      <x:c r="AA332" s="115" t="n">
        <x:f>V332*Y332</x:f>
        <x:v>0.10722297237081126</x:v>
      </x:c>
      <x:c r="AB332" s="115" t="n">
        <x:f>W332*Y332</x:f>
        <x:v>0.8277496555204245</x:v>
      </x:c>
      <x:c r="AC332" s="115" t="n">
        <x:f>X332*Y332</x:f>
        <x:v>0.05661774240855324</x:v>
      </x:c>
      <x:c r="AD332" s="115" t="n">
        <x:f>SUM(Z332:AC332)</x:f>
        <x:v>1.0977744655131259</x:v>
      </x:c>
      <x:c r="AE332" s="115" t="n">
        <x:f>MAX(AE331,AD332)</x:f>
        <x:v>1.1254058522343844</x:v>
      </x:c>
      <x:c r="AF332" s="114" t="n">
        <x:f>AD332/AE332-1</x:f>
        <x:v>-0.024552375186604136</x:v>
      </x:c>
      <x:c r="AG332" s="114" t="n">
        <x:f>AD332/AD331-1</x:f>
        <x:v>0.004648970011884579</x:v>
      </x:c>
      <x:c r="AH332" s="111" t="n">
        <x:f>IF(OR(T332="年末+季度",T332="季度+动态",T332="季度",T332="动态"),A332,AH331)</x:f>
        <x:v>44196</x:v>
      </x:c>
      <x:c r="AI332" s="117" t="n">
        <x:f>YEAR(A332)</x:f>
        <x:v>2021</x:v>
      </x:c>
      <x:c r="AJ332" s="117" t="n">
        <x:f>MONTH(A332)</x:f>
        <x:v>3</x:v>
      </x:c>
      <x:c r="AK332" s="50" t="n">
        <x:f>IF(MONTH(A332)&lt;&gt;MONTH(A333),1,0)</x:f>
        <x:v>0</x:v>
      </x:c>
      <x:c r="AL332" s="115" t="n">
        <x:f>IF(AK331,AD331,AL331)</x:f>
        <x:v>1.1031173896861033</x:v>
      </x:c>
      <x:c r="AM332" s="116" t="str">
        <x:f>IF(AK332,AD332/AL332-1,"")</x:f>
      </x:c>
      <x:c r="AN332" s="115" t="n">
        <x:f>IF(AI332&lt;&gt;AI331,AD332,MAX(AN331,AD332))</x:f>
        <x:v>1.1254058522343844</x:v>
      </x:c>
      <x:c r="AO332" s="116" t="n">
        <x:f>AD332/AN332-1</x:f>
        <x:v>-0.024552375186604136</x:v>
      </x:c>
      <x:c r="AP332" s="112" t="n">
        <x:f>IFERROR(SUM(Z332:AC332)/AD332,0)</x:f>
        <x:v>1</x:v>
      </x:c>
      <x:c r="AQ332" s="50" t="b">
        <x:f>AND(B332&gt;0,C332&gt;0,D332&gt;0,E332&gt;0)</x:f>
        <x:v>1</x:v>
      </x:c>
    </x:row>
    <x:row r="333">
      <x:c r="A333" s="111" t="n">
        <x:f>'净值底稿'!A291</x:f>
        <x:v>44267</x:v>
      </x:c>
      <x:c r="B333" s="113" t="n">
        <x:f>'净值底稿'!F291</x:f>
        <x:v>1.5023001420646276</x:v>
      </x:c>
      <x:c r="C333" s="113" t="n">
        <x:f>'净值底稿'!O291</x:f>
        <x:v>1.278109303568261</x:v>
      </x:c>
      <x:c r="D333" s="113" t="n">
        <x:f>'净值底稿'!P291</x:f>
        <x:v>1.4477</x:v>
      </x:c>
      <x:c r="E333" s="113" t="n">
        <x:f>'净值底稿'!Q291</x:f>
        <x:v>1.3074</x:v>
      </x:c>
      <x:c r="F333" s="114" t="n">
        <x:f>IFERROR(B333/B332-1,0)</x:f>
        <x:v>-0.0014783932679309775</x:v>
      </x:c>
      <x:c r="G333" s="114" t="n">
        <x:f>IFERROR(C333/C332-1,0)</x:f>
        <x:v>0.002191624412387405</x:v>
      </x:c>
      <x:c r="H333" s="114" t="n">
        <x:f>IFERROR(D333/D332-1,0)</x:f>
        <x:v>-0.0002071823204419232</x:v>
      </x:c>
      <x:c r="I333" s="114" t="n">
        <x:f>IFERROR(E333/E332-1,0)</x:f>
        <x:v>-0.013729631864815905</x:v>
      </x:c>
      <x:c r="J333" s="115" t="n">
        <x:f>Z332*(1+F333)</x:f>
        <x:v>0.1060271133618123</x:v>
      </x:c>
      <x:c r="K333" s="115" t="n">
        <x:f>AA332*(1+G333)</x:f>
        <x:v>0.10745796485462787</x:v>
      </x:c>
      <x:c r="L333" s="115" t="n">
        <x:f>AB332*(1+H333)</x:f>
        <x:v>0.8275781604260487</x:v>
      </x:c>
      <x:c r="M333" s="115" t="n">
        <x:f>AC332*(1+I333)</x:f>
        <x:v>0.05584040164826683</x:v>
      </x:c>
      <x:c r="N333" s="115" t="n">
        <x:f>SUM(J333:M333)</x:f>
        <x:v>1.0969036402907557</x:v>
      </x:c>
      <x:c r="O333" s="116" t="n">
        <x:f>IFERROR((J333+K333)/N333,0)</x:f>
        <x:v>0.19462518891800903</x:v>
      </x:c>
      <x:c r="P333" s="50" t="b">
        <x:f>AND(MONTH(A333)=12,OR(A334="",YEAR(A333)&lt;&gt;YEAR(A334)))</x:f>
        <x:v>0</x:v>
      </x:c>
      <x:c r="Q333" s="50" t="b">
        <x:f>AND(MOD(MONTH(A333),3)=0,OR(A334="",MONTH(A333)&lt;&gt;MONTH(A334)))</x:f>
        <x:v>0</x:v>
      </x:c>
      <x:c r="R333" s="50" t="b">
        <x:f>OR(O333&gt;$E$7,O333&lt;$E$6)</x:f>
        <x:v>0</x:v>
      </x:c>
      <x:c r="S333" s="50" t="b">
        <x:f>AND(OR(P333,Q333,R333),A333-AH332&gt;$E$8)</x:f>
        <x:v>0</x:v>
      </x:c>
      <x:c r="T333" s="50" t="str">
        <x:f>IF(NOT(OR(P333,Q333,R333)),"不调",IF(NOT(S333),"间隔规则跳过",IF(P333,"年末+季度",IF(AND(Q333,R333),"季度+动态",IF(Q333,"季度","动态")))))</x:f>
        <x:v>不调</x:v>
      </x:c>
      <x:c r="U333" s="115" t="n">
        <x:f>IF(OR(T333="年末+季度",T333="季度+动态"),N333*$E$5/2,IF(T333="季度",(J333+K333)/2,IF(T333="动态",N333*$E$5*IF(J333+K333=0,0.5,J333/(J333+K333)),J333)))</x:f>
        <x:v>0.1060271133618123</x:v>
      </x:c>
      <x:c r="V333" s="115" t="n">
        <x:f>IF(OR(T333="年末+季度",T333="季度+动态"),N333*$E$5/2,IF(T333="季度",(J333+K333)/2,IF(T333="动态",N333*$E$5*IF(J333+K333=0,0.5,K333/(J333+K333)),K333)))</x:f>
        <x:v>0.10745796485462787</x:v>
      </x:c>
      <x:c r="W333" s="115" t="n">
        <x:f>IF(OR(T333="年末+季度",T333="季度+动态",T333="动态"),N333*(1-$E$5)*IF(L333+M333=0,$B$7/($B$7+$B$8),L333/(L333+M333)),L333)</x:f>
        <x:v>0.8275781604260487</x:v>
      </x:c>
      <x:c r="X333" s="115" t="n">
        <x:f>IF(OR(T333="年末+季度",T333="季度+动态",T333="动态"),N333*(1-$E$5)*IF(L333+M333=0,$B$8/($B$7+$B$8),M333/(L333+M333)),M333)</x:f>
        <x:v>0.05584040164826683</x:v>
      </x:c>
      <x:c r="Y333" s="115" t="n">
        <x:f>POWER(1-$H$5,(A333-A332)/$H$8)</x:f>
        <x:v>0.9999862671029998</x:v>
      </x:c>
      <x:c r="Z333" s="115" t="n">
        <x:f>U333*Y333</x:f>
        <x:v>0.10602565730238526</x:v>
      </x:c>
      <x:c r="AA333" s="115" t="n">
        <x:f>V333*Y333</x:f>
        <x:v>0.10745648914546467</x:v>
      </x:c>
      <x:c r="AB333" s="115" t="n">
        <x:f>W333*Y333</x:f>
        <x:v>0.8275667953804119</x:v>
      </x:c>
      <x:c r="AC333" s="115" t="n">
        <x:f>X333*Y333</x:f>
        <x:v>0.05583963479778254</x:v>
      </x:c>
      <x:c r="AD333" s="115" t="n">
        <x:f>SUM(Z333:AC333)</x:f>
        <x:v>1.0968885766260443</x:v>
      </x:c>
      <x:c r="AE333" s="115" t="n">
        <x:f>MAX(AE332,AD333)</x:f>
        <x:v>1.1254058522343844</x:v>
      </x:c>
      <x:c r="AF333" s="114" t="n">
        <x:f>AD333/AE333-1</x:f>
        <x:v>-0.025339547996593215</x:v>
      </x:c>
      <x:c r="AG333" s="114" t="n">
        <x:f>AD333/AD332-1</x:f>
        <x:v>-0.0008069862388969673</x:v>
      </x:c>
      <x:c r="AH333" s="111" t="n">
        <x:f>IF(OR(T333="年末+季度",T333="季度+动态",T333="季度",T333="动态"),A333,AH332)</x:f>
        <x:v>44196</x:v>
      </x:c>
      <x:c r="AI333" s="117" t="n">
        <x:f>YEAR(A333)</x:f>
        <x:v>2021</x:v>
      </x:c>
      <x:c r="AJ333" s="117" t="n">
        <x:f>MONTH(A333)</x:f>
        <x:v>3</x:v>
      </x:c>
      <x:c r="AK333" s="50" t="n">
        <x:f>IF(MONTH(A333)&lt;&gt;MONTH(A334),1,0)</x:f>
        <x:v>0</x:v>
      </x:c>
      <x:c r="AL333" s="115" t="n">
        <x:f>IF(AK332,AD332,AL332)</x:f>
        <x:v>1.1031173896861033</x:v>
      </x:c>
      <x:c r="AM333" s="116" t="str">
        <x:f>IF(AK333,AD333/AL333-1,"")</x:f>
      </x:c>
      <x:c r="AN333" s="115" t="n">
        <x:f>IF(AI333&lt;&gt;AI332,AD333,MAX(AN332,AD333))</x:f>
        <x:v>1.1254058522343844</x:v>
      </x:c>
      <x:c r="AO333" s="116" t="n">
        <x:f>AD333/AN333-1</x:f>
        <x:v>-0.025339547996593215</x:v>
      </x:c>
      <x:c r="AP333" s="112" t="n">
        <x:f>IFERROR(SUM(Z333:AC333)/AD333,0)</x:f>
        <x:v>1</x:v>
      </x:c>
      <x:c r="AQ333" s="50" t="b">
        <x:f>AND(B333&gt;0,C333&gt;0,D333&gt;0,E333&gt;0)</x:f>
        <x:v>1</x:v>
      </x:c>
    </x:row>
    <x:row r="334">
      <x:c r="A334" s="111" t="n">
        <x:f>'净值底稿'!A292</x:f>
        <x:v>44270</x:v>
      </x:c>
      <x:c r="B334" s="113" t="n">
        <x:f>'净值底稿'!F292</x:f>
        <x:v>1.4720138400192475</x:v>
      </x:c>
      <x:c r="C334" s="113" t="n">
        <x:f>'净值底稿'!O292</x:f>
        <x:v>1.265097863960178</x:v>
      </x:c>
      <x:c r="D334" s="113" t="n">
        <x:f>'净值底稿'!P292</x:f>
        <x:v>1.4477</x:v>
      </x:c>
      <x:c r="E334" s="113" t="n">
        <x:f>'净值底稿'!Q292</x:f>
        <x:v>1.3184</x:v>
      </x:c>
      <x:c r="F334" s="114" t="n">
        <x:f>IFERROR(B334/B333-1,0)</x:f>
        <x:v>-0.020159954191149354</x:v>
      </x:c>
      <x:c r="G334" s="114" t="n">
        <x:f>IFERROR(C334/C333-1,0)</x:f>
        <x:v>-0.010180224470440202</x:v>
      </x:c>
      <x:c r="H334" s="114" t="n">
        <x:f>IFERROR(D334/D333-1,0)</x:f>
        <x:v>0</x:v>
      </x:c>
      <x:c r="I334" s="114" t="n">
        <x:f>IFERROR(E334/E333-1,0)</x:f>
        <x:v>0.008413645403090086</x:v>
      </x:c>
      <x:c r="J334" s="115" t="n">
        <x:f>Z333*(1+F334)</x:f>
        <x:v>0.10388818490808267</x:v>
      </x:c>
      <x:c r="K334" s="115" t="n">
        <x:f>AA333*(1+G334)</x:f>
        <x:v>0.10636255796515842</x:v>
      </x:c>
      <x:c r="L334" s="115" t="n">
        <x:f>AB333*(1+H334)</x:f>
        <x:v>0.8275667953804119</x:v>
      </x:c>
      <x:c r="M334" s="115" t="n">
        <x:f>AC333*(1+I334)</x:f>
        <x:v>0.05630944968440913</x:v>
      </x:c>
      <x:c r="N334" s="115" t="n">
        <x:f>SUM(J334:M334)</x:f>
        <x:v>1.0941269879380622</x:v>
      </x:c>
      <x:c r="O334" s="116" t="n">
        <x:f>IFERROR((J334+K334)/N334,0)</x:f>
        <x:v>0.1921630168994088</x:v>
      </x:c>
      <x:c r="P334" s="50" t="b">
        <x:f>AND(MONTH(A334)=12,OR(A335="",YEAR(A334)&lt;&gt;YEAR(A335)))</x:f>
        <x:v>0</x:v>
      </x:c>
      <x:c r="Q334" s="50" t="b">
        <x:f>AND(MOD(MONTH(A334),3)=0,OR(A335="",MONTH(A334)&lt;&gt;MONTH(A335)))</x:f>
        <x:v>0</x:v>
      </x:c>
      <x:c r="R334" s="50" t="b">
        <x:f>OR(O334&gt;$E$7,O334&lt;$E$6)</x:f>
        <x:v>0</x:v>
      </x:c>
      <x:c r="S334" s="50" t="b">
        <x:f>AND(OR(P334,Q334,R334),A334-AH333&gt;$E$8)</x:f>
        <x:v>0</x:v>
      </x:c>
      <x:c r="T334" s="50" t="str">
        <x:f>IF(NOT(OR(P334,Q334,R334)),"不调",IF(NOT(S334),"间隔规则跳过",IF(P334,"年末+季度",IF(AND(Q334,R334),"季度+动态",IF(Q334,"季度","动态")))))</x:f>
        <x:v>不调</x:v>
      </x:c>
      <x:c r="U334" s="115" t="n">
        <x:f>IF(OR(T334="年末+季度",T334="季度+动态"),N334*$E$5/2,IF(T334="季度",(J334+K334)/2,IF(T334="动态",N334*$E$5*IF(J334+K334=0,0.5,J334/(J334+K334)),J334)))</x:f>
        <x:v>0.10388818490808267</x:v>
      </x:c>
      <x:c r="V334" s="115" t="n">
        <x:f>IF(OR(T334="年末+季度",T334="季度+动态"),N334*$E$5/2,IF(T334="季度",(J334+K334)/2,IF(T334="动态",N334*$E$5*IF(J334+K334=0,0.5,K334/(J334+K334)),K334)))</x:f>
        <x:v>0.10636255796515842</x:v>
      </x:c>
      <x:c r="W334" s="115" t="n">
        <x:f>IF(OR(T334="年末+季度",T334="季度+动态",T334="动态"),N334*(1-$E$5)*IF(L334+M334=0,$B$7/($B$7+$B$8),L334/(L334+M334)),L334)</x:f>
        <x:v>0.8275667953804119</x:v>
      </x:c>
      <x:c r="X334" s="115" t="n">
        <x:f>IF(OR(T334="年末+季度",T334="季度+动态",T334="动态"),N334*(1-$E$5)*IF(L334+M334=0,$B$8/($B$7+$B$8),M334/(L334+M334)),M334)</x:f>
        <x:v>0.05630944968440913</x:v>
      </x:c>
      <x:c r="Y334" s="115" t="n">
        <x:f>POWER(1-$H$5,(A334-A333)/$H$8)</x:f>
        <x:v>0.9999588018747739</x:v>
      </x:c>
      <x:c r="Z334" s="115" t="n">
        <x:f>U334*Y334</x:f>
        <x:v>0.10388390490963131</x:v>
      </x:c>
      <x:c r="AA334" s="115" t="n">
        <x:f>V334*Y334</x:f>
        <x:v>0.10635817602717601</x:v>
      </x:c>
      <x:c r="AB334" s="115" t="n">
        <x:f>W334*Y334</x:f>
        <x:v>0.8275327011799428</x:v>
      </x:c>
      <x:c r="AC334" s="115" t="n">
        <x:f>X334*Y334</x:f>
        <x:v>0.056307129840649624</x:v>
      </x:c>
      <x:c r="AD334" s="115" t="n">
        <x:f>SUM(Z334:AC334)</x:f>
        <x:v>1.0940819119574</x:v>
      </x:c>
      <x:c r="AE334" s="115" t="n">
        <x:f>MAX(AE333,AD334)</x:f>
        <x:v>1.1254058522343844</x:v>
      </x:c>
      <x:c r="AF334" s="114" t="n">
        <x:f>AD334/AE334-1</x:f>
        <x:v>-0.027833461337342325</x:v>
      </x:c>
      <x:c r="AG334" s="114" t="n">
        <x:f>AD334/AD333-1</x:f>
        <x:v>-0.002558750932822651</x:v>
      </x:c>
      <x:c r="AH334" s="111" t="n">
        <x:f>IF(OR(T334="年末+季度",T334="季度+动态",T334="季度",T334="动态"),A334,AH333)</x:f>
        <x:v>44196</x:v>
      </x:c>
      <x:c r="AI334" s="117" t="n">
        <x:f>YEAR(A334)</x:f>
        <x:v>2021</x:v>
      </x:c>
      <x:c r="AJ334" s="117" t="n">
        <x:f>MONTH(A334)</x:f>
        <x:v>3</x:v>
      </x:c>
      <x:c r="AK334" s="50" t="n">
        <x:f>IF(MONTH(A334)&lt;&gt;MONTH(A335),1,0)</x:f>
        <x:v>0</x:v>
      </x:c>
      <x:c r="AL334" s="115" t="n">
        <x:f>IF(AK333,AD333,AL333)</x:f>
        <x:v>1.1031173896861033</x:v>
      </x:c>
      <x:c r="AM334" s="116" t="str">
        <x:f>IF(AK334,AD334/AL334-1,"")</x:f>
      </x:c>
      <x:c r="AN334" s="115" t="n">
        <x:f>IF(AI334&lt;&gt;AI333,AD334,MAX(AN333,AD334))</x:f>
        <x:v>1.1254058522343844</x:v>
      </x:c>
      <x:c r="AO334" s="116" t="n">
        <x:f>AD334/AN334-1</x:f>
        <x:v>-0.027833461337342325</x:v>
      </x:c>
      <x:c r="AP334" s="112" t="n">
        <x:f>IFERROR(SUM(Z334:AC334)/AD334,0)</x:f>
        <x:v>1</x:v>
      </x:c>
      <x:c r="AQ334" s="50" t="b">
        <x:f>AND(B334&gt;0,C334&gt;0,D334&gt;0,E334&gt;0)</x:f>
        <x:v>1</x:v>
      </x:c>
    </x:row>
    <x:row r="335">
      <x:c r="A335" s="111" t="n">
        <x:f>'净值底稿'!A293</x:f>
        <x:v>44271</x:v>
      </x:c>
      <x:c r="B335" s="113" t="n">
        <x:f>'净值底稿'!F293</x:f>
        <x:v>1.4740545221551675</x:v>
      </x:c>
      <x:c r="C335" s="113" t="n">
        <x:f>'净值底稿'!O293</x:f>
        <x:v>1.275638612400055</x:v>
      </x:c>
      <x:c r="D335" s="113" t="n">
        <x:f>'净值底稿'!P293</x:f>
        <x:v>1.4486</x:v>
      </x:c>
      <x:c r="E335" s="113" t="n">
        <x:f>'净值底稿'!Q293</x:f>
        <x:v>1.3203</x:v>
      </x:c>
      <x:c r="F335" s="114" t="n">
        <x:f>IFERROR(B335/B334-1,0)</x:f>
        <x:v>0.001386319938332381</x:v>
      </x:c>
      <x:c r="G335" s="114" t="n">
        <x:f>IFERROR(C335/C334-1,0)</x:f>
        <x:v>0.008331962878255883</x:v>
      </x:c>
      <x:c r="H335" s="114" t="n">
        <x:f>IFERROR(D335/D334-1,0)</x:f>
        <x:v>0.00062167576155292</x:v>
      </x:c>
      <x:c r="I335" s="114" t="n">
        <x:f>IFERROR(E335/E334-1,0)</x:f>
        <x:v>0.0014411407766989903</x:v>
      </x:c>
      <x:c r="J335" s="115" t="n">
        <x:f>Z334*(1+F335)</x:f>
        <x:v>0.10402792123827936</x:v>
      </x:c>
      <x:c r="K335" s="115" t="n">
        <x:f>AA334*(1+G335)</x:f>
        <x:v>0.10724434840163345</x:v>
      </x:c>
      <x:c r="L335" s="115" t="n">
        <x:f>AB334*(1+H335)</x:f>
        <x:v>0.8280471582021588</x:v>
      </x:c>
      <x:c r="M335" s="115" t="n">
        <x:f>AC334*(1+I335)</x:f>
        <x:v>0.05638827634148187</x:v>
      </x:c>
      <x:c r="N335" s="115" t="n">
        <x:f>SUM(J335:M335)</x:f>
        <x:v>1.0957077041835535</x:v>
      </x:c>
      <x:c r="O335" s="116" t="n">
        <x:f>IFERROR((J335+K335)/N335,0)</x:f>
        <x:v>0.1928180926658159</x:v>
      </x:c>
      <x:c r="P335" s="50" t="b">
        <x:f>AND(MONTH(A335)=12,OR(A336="",YEAR(A335)&lt;&gt;YEAR(A336)))</x:f>
        <x:v>0</x:v>
      </x:c>
      <x:c r="Q335" s="50" t="b">
        <x:f>AND(MOD(MONTH(A335),3)=0,OR(A336="",MONTH(A335)&lt;&gt;MONTH(A336)))</x:f>
        <x:v>0</x:v>
      </x:c>
      <x:c r="R335" s="50" t="b">
        <x:f>OR(O335&gt;$E$7,O335&lt;$E$6)</x:f>
        <x:v>0</x:v>
      </x:c>
      <x:c r="S335" s="50" t="b">
        <x:f>AND(OR(P335,Q335,R335),A335-AH334&gt;$E$8)</x:f>
        <x:v>0</x:v>
      </x:c>
      <x:c r="T335" s="50" t="str">
        <x:f>IF(NOT(OR(P335,Q335,R335)),"不调",IF(NOT(S335),"间隔规则跳过",IF(P335,"年末+季度",IF(AND(Q335,R335),"季度+动态",IF(Q335,"季度","动态")))))</x:f>
        <x:v>不调</x:v>
      </x:c>
      <x:c r="U335" s="115" t="n">
        <x:f>IF(OR(T335="年末+季度",T335="季度+动态"),N335*$E$5/2,IF(T335="季度",(J335+K335)/2,IF(T335="动态",N335*$E$5*IF(J335+K335=0,0.5,J335/(J335+K335)),J335)))</x:f>
        <x:v>0.10402792123827936</x:v>
      </x:c>
      <x:c r="V335" s="115" t="n">
        <x:f>IF(OR(T335="年末+季度",T335="季度+动态"),N335*$E$5/2,IF(T335="季度",(J335+K335)/2,IF(T335="动态",N335*$E$5*IF(J335+K335=0,0.5,K335/(J335+K335)),K335)))</x:f>
        <x:v>0.10724434840163345</x:v>
      </x:c>
      <x:c r="W335" s="115" t="n">
        <x:f>IF(OR(T335="年末+季度",T335="季度+动态",T335="动态"),N335*(1-$E$5)*IF(L335+M335=0,$B$7/($B$7+$B$8),L335/(L335+M335)),L335)</x:f>
        <x:v>0.8280471582021588</x:v>
      </x:c>
      <x:c r="X335" s="115" t="n">
        <x:f>IF(OR(T335="年末+季度",T335="季度+动态",T335="动态"),N335*(1-$E$5)*IF(L335+M335=0,$B$8/($B$7+$B$8),M335/(L335+M335)),M335)</x:f>
        <x:v>0.05638827634148187</x:v>
      </x:c>
      <x:c r="Y335" s="115" t="n">
        <x:f>POWER(1-$H$5,(A335-A334)/$H$8)</x:f>
        <x:v>0.9999862671029998</x:v>
      </x:c>
      <x:c r="Z335" s="115" t="n">
        <x:f>U335*Y335</x:f>
        <x:v>0.10402649263355185</x:v>
      </x:c>
      <x:c r="AA335" s="115" t="n">
        <x:f>V335*Y335</x:f>
        <x:v>0.107242875626043</x:v>
      </x:c>
      <x:c r="AB335" s="115" t="n">
        <x:f>W335*Y335</x:f>
        <x:v>0.8280357867158239</x:v>
      </x:c>
      <x:c r="AC335" s="115" t="n">
        <x:f>X335*Y335</x:f>
        <x:v>0.05638750196709085</x:v>
      </x:c>
      <x:c r="AD335" s="115" t="n">
        <x:f>SUM(Z335:AC335)</x:f>
        <x:v>1.0956926569425096</x:v>
      </x:c>
      <x:c r="AE335" s="115" t="n">
        <x:f>MAX(AE334,AD335)</x:f>
        <x:v>1.1254058522343844</x:v>
      </x:c>
      <x:c r="AF335" s="114" t="n">
        <x:f>AD335/AE335-1</x:f>
        <x:v>-0.02640220435399554</x:v>
      </x:c>
      <x:c r="AG335" s="114" t="n">
        <x:f>AD335/AD334-1</x:f>
        <x:v>0.00147223436152788</x:v>
      </x:c>
      <x:c r="AH335" s="111" t="n">
        <x:f>IF(OR(T335="年末+季度",T335="季度+动态",T335="季度",T335="动态"),A335,AH334)</x:f>
        <x:v>44196</x:v>
      </x:c>
      <x:c r="AI335" s="117" t="n">
        <x:f>YEAR(A335)</x:f>
        <x:v>2021</x:v>
      </x:c>
      <x:c r="AJ335" s="117" t="n">
        <x:f>MONTH(A335)</x:f>
        <x:v>3</x:v>
      </x:c>
      <x:c r="AK335" s="50" t="n">
        <x:f>IF(MONTH(A335)&lt;&gt;MONTH(A336),1,0)</x:f>
        <x:v>0</x:v>
      </x:c>
      <x:c r="AL335" s="115" t="n">
        <x:f>IF(AK334,AD334,AL334)</x:f>
        <x:v>1.1031173896861033</x:v>
      </x:c>
      <x:c r="AM335" s="116" t="str">
        <x:f>IF(AK335,AD335/AL335-1,"")</x:f>
      </x:c>
      <x:c r="AN335" s="115" t="n">
        <x:f>IF(AI335&lt;&gt;AI334,AD335,MAX(AN334,AD335))</x:f>
        <x:v>1.1254058522343844</x:v>
      </x:c>
      <x:c r="AO335" s="116" t="n">
        <x:f>AD335/AN335-1</x:f>
        <x:v>-0.02640220435399554</x:v>
      </x:c>
      <x:c r="AP335" s="112" t="n">
        <x:f>IFERROR(SUM(Z335:AC335)/AD335,0)</x:f>
        <x:v>1</x:v>
      </x:c>
      <x:c r="AQ335" s="50" t="b">
        <x:f>AND(B335&gt;0,C335&gt;0,D335&gt;0,E335&gt;0)</x:f>
        <x:v>1</x:v>
      </x:c>
    </x:row>
    <x:row r="336">
      <x:c r="A336" s="111" t="n">
        <x:f>'净值底稿'!A294</x:f>
        <x:v>44272</x:v>
      </x:c>
      <x:c r="B336" s="113" t="n">
        <x:f>'净值底稿'!F294</x:f>
        <x:v>1.490592831109215</x:v>
      </x:c>
      <x:c r="C336" s="113" t="n">
        <x:f>'净值底稿'!O294</x:f>
        <x:v>1.282689941414275</x:v>
      </x:c>
      <x:c r="D336" s="113" t="n">
        <x:f>'净值底稿'!P294</x:f>
        <x:v>1.449</x:v>
      </x:c>
      <x:c r="E336" s="113" t="n">
        <x:f>'净值底稿'!Q294</x:f>
        <x:v>1.3252</x:v>
      </x:c>
      <x:c r="F336" s="114" t="n">
        <x:f>IFERROR(B336/B335-1,0)</x:f>
        <x:v>0.011219604638414094</x:v>
      </x:c>
      <x:c r="G336" s="114" t="n">
        <x:f>IFERROR(C336/C335-1,0)</x:f>
        <x:v>0.005527685463325049</x:v>
      </x:c>
      <x:c r="H336" s="114" t="n">
        <x:f>IFERROR(D336/D335-1,0)</x:f>
        <x:v>0.0002761286759629389</x:v>
      </x:c>
      <x:c r="I336" s="114" t="n">
        <x:f>IFERROR(E336/E335-1,0)</x:f>
        <x:v>0.003711277739907537</x:v>
      </x:c>
      <x:c r="J336" s="115" t="n">
        <x:f>Z335*(1+F336)</x:f>
        <x:v>0.10519362875282119</x:v>
      </x:c>
      <x:c r="K336" s="115" t="n">
        <x:f>AA335*(1+G336)</x:f>
        <x:v>0.10783568051068625</x:v>
      </x:c>
      <x:c r="L336" s="115" t="n">
        <x:f>AB335*(1+H336)</x:f>
        <x:v>0.8282644311412597</x:v>
      </x:c>
      <x:c r="M336" s="115" t="n">
        <x:f>AC335*(1+I336)</x:f>
        <x:v>0.05659677164795031</x:v>
      </x:c>
      <x:c r="N336" s="115" t="n">
        <x:f>SUM(J336:M336)</x:f>
        <x:v>1.0978905120527174</x:v>
      </x:c>
      <x:c r="O336" s="116" t="n">
        <x:f>IFERROR((J336+K336)/N336,0)</x:f>
        <x:v>0.19403511272285995</x:v>
      </x:c>
      <x:c r="P336" s="50" t="b">
        <x:f>AND(MONTH(A336)=12,OR(A337="",YEAR(A336)&lt;&gt;YEAR(A337)))</x:f>
        <x:v>0</x:v>
      </x:c>
      <x:c r="Q336" s="50" t="b">
        <x:f>AND(MOD(MONTH(A336),3)=0,OR(A337="",MONTH(A336)&lt;&gt;MONTH(A337)))</x:f>
        <x:v>0</x:v>
      </x:c>
      <x:c r="R336" s="50" t="b">
        <x:f>OR(O336&gt;$E$7,O336&lt;$E$6)</x:f>
        <x:v>0</x:v>
      </x:c>
      <x:c r="S336" s="50" t="b">
        <x:f>AND(OR(P336,Q336,R336),A336-AH335&gt;$E$8)</x:f>
        <x:v>0</x:v>
      </x:c>
      <x:c r="T336" s="50" t="str">
        <x:f>IF(NOT(OR(P336,Q336,R336)),"不调",IF(NOT(S336),"间隔规则跳过",IF(P336,"年末+季度",IF(AND(Q336,R336),"季度+动态",IF(Q336,"季度","动态")))))</x:f>
        <x:v>不调</x:v>
      </x:c>
      <x:c r="U336" s="115" t="n">
        <x:f>IF(OR(T336="年末+季度",T336="季度+动态"),N336*$E$5/2,IF(T336="季度",(J336+K336)/2,IF(T336="动态",N336*$E$5*IF(J336+K336=0,0.5,J336/(J336+K336)),J336)))</x:f>
        <x:v>0.10519362875282119</x:v>
      </x:c>
      <x:c r="V336" s="115" t="n">
        <x:f>IF(OR(T336="年末+季度",T336="季度+动态"),N336*$E$5/2,IF(T336="季度",(J336+K336)/2,IF(T336="动态",N336*$E$5*IF(J336+K336=0,0.5,K336/(J336+K336)),K336)))</x:f>
        <x:v>0.10783568051068625</x:v>
      </x:c>
      <x:c r="W336" s="115" t="n">
        <x:f>IF(OR(T336="年末+季度",T336="季度+动态",T336="动态"),N336*(1-$E$5)*IF(L336+M336=0,$B$7/($B$7+$B$8),L336/(L336+M336)),L336)</x:f>
        <x:v>0.8282644311412597</x:v>
      </x:c>
      <x:c r="X336" s="115" t="n">
        <x:f>IF(OR(T336="年末+季度",T336="季度+动态",T336="动态"),N336*(1-$E$5)*IF(L336+M336=0,$B$8/($B$7+$B$8),M336/(L336+M336)),M336)</x:f>
        <x:v>0.05659677164795031</x:v>
      </x:c>
      <x:c r="Y336" s="115" t="n">
        <x:f>POWER(1-$H$5,(A336-A335)/$H$8)</x:f>
        <x:v>0.9999862671029998</x:v>
      </x:c>
      <x:c r="Z336" s="115" t="n">
        <x:f>U336*Y336</x:f>
        <x:v>0.10519218413955245</x:v>
      </x:c>
      <x:c r="AA336" s="115" t="n">
        <x:f>V336*Y336</x:f>
        <x:v>0.10783419961439285</x:v>
      </x:c>
      <x:c r="AB336" s="115" t="n">
        <x:f>W336*Y336</x:f>
        <x:v>0.8282530566711379</x:v>
      </x:c>
      <x:c r="AC336" s="115" t="n">
        <x:f>X336*Y336</x:f>
        <x:v>0.05659599441031472</x:v>
      </x:c>
      <x:c r="AD336" s="115" t="n">
        <x:f>SUM(Z336:AC336)</x:f>
        <x:v>1.0978754348353978</x:v>
      </x:c>
      <x:c r="AE336" s="115" t="n">
        <x:f>MAX(AE335,AD336)</x:f>
        <x:v>1.1254058522343844</x:v>
      </x:c>
      <x:c r="AF336" s="114" t="n">
        <x:f>AD336/AE336-1</x:f>
        <x:v>-0.024462657044414304</x:v>
      </x:c>
      <x:c r="AG336" s="114" t="n">
        <x:f>AD336/AD335-1</x:f>
        <x:v>0.0019921443107770997</x:v>
      </x:c>
      <x:c r="AH336" s="111" t="n">
        <x:f>IF(OR(T336="年末+季度",T336="季度+动态",T336="季度",T336="动态"),A336,AH335)</x:f>
        <x:v>44196</x:v>
      </x:c>
      <x:c r="AI336" s="117" t="n">
        <x:f>YEAR(A336)</x:f>
        <x:v>2021</x:v>
      </x:c>
      <x:c r="AJ336" s="117" t="n">
        <x:f>MONTH(A336)</x:f>
        <x:v>3</x:v>
      </x:c>
      <x:c r="AK336" s="50" t="n">
        <x:f>IF(MONTH(A336)&lt;&gt;MONTH(A337),1,0)</x:f>
        <x:v>0</x:v>
      </x:c>
      <x:c r="AL336" s="115" t="n">
        <x:f>IF(AK335,AD335,AL335)</x:f>
        <x:v>1.1031173896861033</x:v>
      </x:c>
      <x:c r="AM336" s="116" t="str">
        <x:f>IF(AK336,AD336/AL336-1,"")</x:f>
      </x:c>
      <x:c r="AN336" s="115" t="n">
        <x:f>IF(AI336&lt;&gt;AI335,AD336,MAX(AN335,AD336))</x:f>
        <x:v>1.1254058522343844</x:v>
      </x:c>
      <x:c r="AO336" s="116" t="n">
        <x:f>AD336/AN336-1</x:f>
        <x:v>-0.024462657044414304</x:v>
      </x:c>
      <x:c r="AP336" s="112" t="n">
        <x:f>IFERROR(SUM(Z336:AC336)/AD336,0)</x:f>
        <x:v>1</x:v>
      </x:c>
      <x:c r="AQ336" s="50" t="b">
        <x:f>AND(B336&gt;0,C336&gt;0,D336&gt;0,E336&gt;0)</x:f>
        <x:v>1</x:v>
      </x:c>
    </x:row>
    <x:row r="337">
      <x:c r="A337" s="111" t="n">
        <x:f>'净值底稿'!A295</x:f>
        <x:v>44273</x:v>
      </x:c>
      <x:c r="B337" s="113" t="n">
        <x:f>'净值底稿'!F295</x:f>
        <x:v>1.5075625140189026</x:v>
      </x:c>
      <x:c r="C337" s="113" t="n">
        <x:f>'净值底稿'!O295</x:f>
        <x:v>1.2905053033051888</x:v>
      </x:c>
      <x:c r="D337" s="113" t="n">
        <x:f>'净值底稿'!P295</x:f>
        <x:v>1.4489</x:v>
      </x:c>
      <x:c r="E337" s="113" t="n">
        <x:f>'净值底稿'!Q295</x:f>
        <x:v>1.3329</x:v>
      </x:c>
      <x:c r="F337" s="114" t="n">
        <x:f>IFERROR(B337/B336-1,0)</x:f>
        <x:v>0.011384519337222176</x:v>
      </x:c>
      <x:c r="G337" s="114" t="n">
        <x:f>IFERROR(C337/C336-1,0)</x:f>
        <x:v>0.006092947047122488</x:v>
      </x:c>
      <x:c r="H337" s="114" t="n">
        <x:f>IFERROR(D337/D336-1,0)</x:f>
        <x:v>-0.00006901311249141173</x:v>
      </x:c>
      <x:c r="I337" s="114" t="n">
        <x:f>IFERROR(E337/E336-1,0)</x:f>
        <x:v>0.005810443706610435</x:v>
      </x:c>
      <x:c r="J337" s="115" t="n">
        <x:f>Z336*(1+F337)</x:f>
        <x:v>0.10638974659401382</x:v>
      </x:c>
      <x:c r="K337" s="115" t="n">
        <x:f>AA336*(1+G337)</x:f>
        <x:v>0.10849122768251218</x:v>
      </x:c>
      <x:c r="L337" s="115" t="n">
        <x:f>AB336*(1+H337)</x:f>
        <x:v>0.8281958963497665</x:v>
      </x:c>
      <x:c r="M337" s="115" t="n">
        <x:f>AC336*(1+I337)</x:f>
        <x:v>0.056924842249855494</x:v>
      </x:c>
      <x:c r="N337" s="115" t="n">
        <x:f>SUM(J337:M337)</x:f>
        <x:v>1.100001712876148</x:v>
      </x:c>
      <x:c r="O337" s="116" t="n">
        <x:f>IFERROR((J337+K337)/N337,0)</x:f>
        <x:v>0.1953460360663275</x:v>
      </x:c>
      <x:c r="P337" s="50" t="b">
        <x:f>AND(MONTH(A337)=12,OR(A338="",YEAR(A337)&lt;&gt;YEAR(A338)))</x:f>
        <x:v>0</x:v>
      </x:c>
      <x:c r="Q337" s="50" t="b">
        <x:f>AND(MOD(MONTH(A337),3)=0,OR(A338="",MONTH(A337)&lt;&gt;MONTH(A338)))</x:f>
        <x:v>0</x:v>
      </x:c>
      <x:c r="R337" s="50" t="b">
        <x:f>OR(O337&gt;$E$7,O337&lt;$E$6)</x:f>
        <x:v>0</x:v>
      </x:c>
      <x:c r="S337" s="50" t="b">
        <x:f>AND(OR(P337,Q337,R337),A337-AH336&gt;$E$8)</x:f>
        <x:v>0</x:v>
      </x:c>
      <x:c r="T337" s="50" t="str">
        <x:f>IF(NOT(OR(P337,Q337,R337)),"不调",IF(NOT(S337),"间隔规则跳过",IF(P337,"年末+季度",IF(AND(Q337,R337),"季度+动态",IF(Q337,"季度","动态")))))</x:f>
        <x:v>不调</x:v>
      </x:c>
      <x:c r="U337" s="115" t="n">
        <x:f>IF(OR(T337="年末+季度",T337="季度+动态"),N337*$E$5/2,IF(T337="季度",(J337+K337)/2,IF(T337="动态",N337*$E$5*IF(J337+K337=0,0.5,J337/(J337+K337)),J337)))</x:f>
        <x:v>0.10638974659401382</x:v>
      </x:c>
      <x:c r="V337" s="115" t="n">
        <x:f>IF(OR(T337="年末+季度",T337="季度+动态"),N337*$E$5/2,IF(T337="季度",(J337+K337)/2,IF(T337="动态",N337*$E$5*IF(J337+K337=0,0.5,K337/(J337+K337)),K337)))</x:f>
        <x:v>0.10849122768251218</x:v>
      </x:c>
      <x:c r="W337" s="115" t="n">
        <x:f>IF(OR(T337="年末+季度",T337="季度+动态",T337="动态"),N337*(1-$E$5)*IF(L337+M337=0,$B$7/($B$7+$B$8),L337/(L337+M337)),L337)</x:f>
        <x:v>0.8281958963497665</x:v>
      </x:c>
      <x:c r="X337" s="115" t="n">
        <x:f>IF(OR(T337="年末+季度",T337="季度+动态",T337="动态"),N337*(1-$E$5)*IF(L337+M337=0,$B$8/($B$7+$B$8),M337/(L337+M337)),M337)</x:f>
        <x:v>0.056924842249855494</x:v>
      </x:c>
      <x:c r="Y337" s="115" t="n">
        <x:f>POWER(1-$H$5,(A337-A336)/$H$8)</x:f>
        <x:v>0.9999862671029998</x:v>
      </x:c>
      <x:c r="Z337" s="115" t="n">
        <x:f>U337*Y337</x:f>
        <x:v>0.10638828555458196</x:v>
      </x:c>
      <x:c r="AA337" s="115" t="n">
        <x:f>V337*Y337</x:f>
        <x:v>0.10848973778365699</x:v>
      </x:c>
      <x:c r="AB337" s="115" t="n">
        <x:f>W337*Y337</x:f>
        <x:v>0.828184522820826</x:v>
      </x:c>
      <x:c r="AC337" s="115" t="n">
        <x:f>X337*Y337</x:f>
        <x:v>0.05692406050686012</x:v>
      </x:c>
      <x:c r="AD337" s="115" t="n">
        <x:f>SUM(Z337:AC337)</x:f>
        <x:v>1.0999866066659252</x:v>
      </x:c>
      <x:c r="AE337" s="115" t="n">
        <x:f>MAX(AE336,AD337)</x:f>
        <x:v>1.1254058522343844</x:v>
      </x:c>
      <x:c r="AF337" s="114" t="n">
        <x:f>AD337/AE337-1</x:f>
        <x:v>-0.022586736614166103</x:v>
      </x:c>
      <x:c r="AG337" s="114" t="n">
        <x:f>AD337/AD336-1</x:f>
        <x:v>0.00192296116985613</x:v>
      </x:c>
      <x:c r="AH337" s="111" t="n">
        <x:f>IF(OR(T337="年末+季度",T337="季度+动态",T337="季度",T337="动态"),A337,AH336)</x:f>
        <x:v>44196</x:v>
      </x:c>
      <x:c r="AI337" s="117" t="n">
        <x:f>YEAR(A337)</x:f>
        <x:v>2021</x:v>
      </x:c>
      <x:c r="AJ337" s="117" t="n">
        <x:f>MONTH(A337)</x:f>
        <x:v>3</x:v>
      </x:c>
      <x:c r="AK337" s="50" t="n">
        <x:f>IF(MONTH(A337)&lt;&gt;MONTH(A338),1,0)</x:f>
        <x:v>0</x:v>
      </x:c>
      <x:c r="AL337" s="115" t="n">
        <x:f>IF(AK336,AD336,AL336)</x:f>
        <x:v>1.1031173896861033</x:v>
      </x:c>
      <x:c r="AM337" s="116" t="str">
        <x:f>IF(AK337,AD337/AL337-1,"")</x:f>
      </x:c>
      <x:c r="AN337" s="115" t="n">
        <x:f>IF(AI337&lt;&gt;AI336,AD337,MAX(AN336,AD337))</x:f>
        <x:v>1.1254058522343844</x:v>
      </x:c>
      <x:c r="AO337" s="116" t="n">
        <x:f>AD337/AN337-1</x:f>
        <x:v>-0.022586736614166103</x:v>
      </x:c>
      <x:c r="AP337" s="112" t="n">
        <x:f>IFERROR(SUM(Z337:AC337)/AD337,0)</x:f>
        <x:v>1</x:v>
      </x:c>
      <x:c r="AQ337" s="50" t="b">
        <x:f>AND(B337&gt;0,C337&gt;0,D337&gt;0,E337&gt;0)</x:f>
        <x:v>1</x:v>
      </x:c>
    </x:row>
    <x:row r="338">
      <x:c r="A338" s="111" t="n">
        <x:f>'净值底稿'!A296</x:f>
        <x:v>44274</x:v>
      </x:c>
      <x:c r="B338" s="113" t="n">
        <x:f>'净值底稿'!F296</x:f>
        <x:v>1.4685958360776525</x:v>
      </x:c>
      <x:c r="C338" s="113" t="n">
        <x:f>'净值底稿'!O296</x:f>
        <x:v>1.2744258202934375</x:v>
      </x:c>
      <x:c r="D338" s="113" t="n">
        <x:f>'净值底稿'!P296</x:f>
        <x:v>1.4494</x:v>
      </x:c>
      <x:c r="E338" s="113" t="n">
        <x:f>'净值底稿'!Q296</x:f>
        <x:v>1.3316</x:v>
      </x:c>
      <x:c r="F338" s="114" t="n">
        <x:f>IFERROR(B338/B337-1,0)</x:f>
        <x:v>-0.025847470721045984</x:v>
      </x:c>
      <x:c r="G338" s="114" t="n">
        <x:f>IFERROR(C338/C337-1,0)</x:f>
        <x:v>-0.012459834896121014</x:v>
      </x:c>
      <x:c r="H338" s="114" t="n">
        <x:f>IFERROR(D338/D337-1,0)</x:f>
        <x:v>0.0003450893781489217</x:v>
      </x:c>
      <x:c r="I338" s="114" t="n">
        <x:f>IFERROR(E338/E337-1,0)</x:f>
        <x:v>-0.0009753169780178927</x:v>
      </x:c>
      <x:c r="J338" s="115" t="n">
        <x:f>Z337*(1+F338)</x:f>
        <x:v>0.10363841745864763</x:v>
      </x:c>
      <x:c r="K338" s="115" t="n">
        <x:f>AA337*(1+G338)</x:f>
        <x:v>0.10713797356294916</x:v>
      </x:c>
      <x:c r="L338" s="115" t="n">
        <x:f>AB337*(1+H338)</x:f>
        <x:v>0.8284703205027988</x:v>
      </x:c>
      <x:c r="M338" s="115" t="n">
        <x:f>AC337*(1+I338)</x:f>
        <x:v>0.056868541504190066</x:v>
      </x:c>
      <x:c r="N338" s="115" t="n">
        <x:f>SUM(J338:M338)</x:f>
        <x:v>1.0961152530285856</x:v>
      </x:c>
      <x:c r="O338" s="116" t="n">
        <x:f>IFERROR((J338+K338)/N338,0)</x:f>
        <x:v>0.1922940041562399</x:v>
      </x:c>
      <x:c r="P338" s="50" t="b">
        <x:f>AND(MONTH(A338)=12,OR(A339="",YEAR(A338)&lt;&gt;YEAR(A339)))</x:f>
        <x:v>0</x:v>
      </x:c>
      <x:c r="Q338" s="50" t="b">
        <x:f>AND(MOD(MONTH(A338),3)=0,OR(A339="",MONTH(A338)&lt;&gt;MONTH(A339)))</x:f>
        <x:v>0</x:v>
      </x:c>
      <x:c r="R338" s="50" t="b">
        <x:f>OR(O338&gt;$E$7,O338&lt;$E$6)</x:f>
        <x:v>0</x:v>
      </x:c>
      <x:c r="S338" s="50" t="b">
        <x:f>AND(OR(P338,Q338,R338),A338-AH337&gt;$E$8)</x:f>
        <x:v>0</x:v>
      </x:c>
      <x:c r="T338" s="50" t="str">
        <x:f>IF(NOT(OR(P338,Q338,R338)),"不调",IF(NOT(S338),"间隔规则跳过",IF(P338,"年末+季度",IF(AND(Q338,R338),"季度+动态",IF(Q338,"季度","动态")))))</x:f>
        <x:v>不调</x:v>
      </x:c>
      <x:c r="U338" s="115" t="n">
        <x:f>IF(OR(T338="年末+季度",T338="季度+动态"),N338*$E$5/2,IF(T338="季度",(J338+K338)/2,IF(T338="动态",N338*$E$5*IF(J338+K338=0,0.5,J338/(J338+K338)),J338)))</x:f>
        <x:v>0.10363841745864763</x:v>
      </x:c>
      <x:c r="V338" s="115" t="n">
        <x:f>IF(OR(T338="年末+季度",T338="季度+动态"),N338*$E$5/2,IF(T338="季度",(J338+K338)/2,IF(T338="动态",N338*$E$5*IF(J338+K338=0,0.5,K338/(J338+K338)),K338)))</x:f>
        <x:v>0.10713797356294916</x:v>
      </x:c>
      <x:c r="W338" s="115" t="n">
        <x:f>IF(OR(T338="年末+季度",T338="季度+动态",T338="动态"),N338*(1-$E$5)*IF(L338+M338=0,$B$7/($B$7+$B$8),L338/(L338+M338)),L338)</x:f>
        <x:v>0.8284703205027988</x:v>
      </x:c>
      <x:c r="X338" s="115" t="n">
        <x:f>IF(OR(T338="年末+季度",T338="季度+动态",T338="动态"),N338*(1-$E$5)*IF(L338+M338=0,$B$8/($B$7+$B$8),M338/(L338+M338)),M338)</x:f>
        <x:v>0.056868541504190066</x:v>
      </x:c>
      <x:c r="Y338" s="115" t="n">
        <x:f>POWER(1-$H$5,(A338-A337)/$H$8)</x:f>
        <x:v>0.9999862671029998</x:v>
      </x:c>
      <x:c r="Z338" s="115" t="n">
        <x:f>U338*Y338</x:f>
        <x:v>0.1036369942029354</x:v>
      </x:c>
      <x:c r="AA338" s="115" t="n">
        <x:f>V338*Y338</x:f>
        <x:v>0.1071365022481934</x:v>
      </x:c>
      <x:c r="AB338" s="115" t="n">
        <x:f>W338*Y338</x:f>
        <x:v>0.8284589432052195</x:v>
      </x:c>
      <x:c r="AC338" s="115" t="n">
        <x:f>X338*Y338</x:f>
        <x:v>0.05686776053436703</x:v>
      </x:c>
      <x:c r="AD338" s="115" t="n">
        <x:f>SUM(Z338:AC338)</x:f>
        <x:v>1.0961002001907154</x:v>
      </x:c>
      <x:c r="AE338" s="115" t="n">
        <x:f>MAX(AE337,AD338)</x:f>
        <x:v>1.1254058522343844</x:v>
      </x:c>
      <x:c r="AF338" s="114" t="n">
        <x:f>AD338/AE338-1</x:f>
        <x:v>-0.026040074330060947</x:v>
      </x:c>
      <x:c r="AG338" s="114" t="n">
        <x:f>AD338/AD337-1</x:f>
        <x:v>-0.003533139814301478</x:v>
      </x:c>
      <x:c r="AH338" s="111" t="n">
        <x:f>IF(OR(T338="年末+季度",T338="季度+动态",T338="季度",T338="动态"),A338,AH337)</x:f>
        <x:v>44196</x:v>
      </x:c>
      <x:c r="AI338" s="117" t="n">
        <x:f>YEAR(A338)</x:f>
        <x:v>2021</x:v>
      </x:c>
      <x:c r="AJ338" s="117" t="n">
        <x:f>MONTH(A338)</x:f>
        <x:v>3</x:v>
      </x:c>
      <x:c r="AK338" s="50" t="n">
        <x:f>IF(MONTH(A338)&lt;&gt;MONTH(A339),1,0)</x:f>
        <x:v>0</x:v>
      </x:c>
      <x:c r="AL338" s="115" t="n">
        <x:f>IF(AK337,AD337,AL337)</x:f>
        <x:v>1.1031173896861033</x:v>
      </x:c>
      <x:c r="AM338" s="116" t="str">
        <x:f>IF(AK338,AD338/AL338-1,"")</x:f>
      </x:c>
      <x:c r="AN338" s="115" t="n">
        <x:f>IF(AI338&lt;&gt;AI337,AD338,MAX(AN337,AD338))</x:f>
        <x:v>1.1254058522343844</x:v>
      </x:c>
      <x:c r="AO338" s="116" t="n">
        <x:f>AD338/AN338-1</x:f>
        <x:v>-0.026040074330060947</x:v>
      </x:c>
      <x:c r="AP338" s="112" t="n">
        <x:f>IFERROR(SUM(Z338:AC338)/AD338,0)</x:f>
        <x:v>1</x:v>
      </x:c>
      <x:c r="AQ338" s="50" t="b">
        <x:f>AND(B338&gt;0,C338&gt;0,D338&gt;0,E338&gt;0)</x:f>
        <x:v>1</x:v>
      </x:c>
    </x:row>
    <x:row r="339">
      <x:c r="A339" s="111" t="n">
        <x:f>'净值底稿'!A297</x:f>
        <x:v>44277</x:v>
      </x:c>
      <x:c r="B339" s="113" t="n">
        <x:f>'净值底稿'!F297</x:f>
        <x:v>1.4783699471229925</x:v>
      </x:c>
      <x:c r="C339" s="113" t="n">
        <x:f>'净值底稿'!O297</x:f>
        <x:v>1.2934413148159463</x:v>
      </x:c>
      <x:c r="D339" s="113" t="n">
        <x:f>'净值底稿'!P297</x:f>
        <x:v>1.4501</x:v>
      </x:c>
      <x:c r="E339" s="113" t="n">
        <x:f>'净值底稿'!Q297</x:f>
        <x:v>1.3243</x:v>
      </x:c>
      <x:c r="F339" s="114" t="n">
        <x:f>IFERROR(B339/B338-1,0)</x:f>
        <x:v>0.006655412473076883</x:v>
      </x:c>
      <x:c r="G339" s="114" t="n">
        <x:f>IFERROR(C339/C338-1,0)</x:f>
        <x:v>0.014920832754416802</x:v>
      </x:c>
      <x:c r="H339" s="114" t="n">
        <x:f>IFERROR(D339/D338-1,0)</x:f>
        <x:v>0.00048295846557189215</x:v>
      </x:c>
      <x:c r="I339" s="114" t="n">
        <x:f>IFERROR(E339/E338-1,0)</x:f>
        <x:v>-0.005482126764794093</x:v>
      </x:c>
      <x:c r="J339" s="115" t="n">
        <x:f>Z338*(1+F339)</x:f>
        <x:v>0.10432674114682582</x:v>
      </x:c>
      <x:c r="K339" s="115" t="n">
        <x:f>AA338*(1+G339)</x:f>
        <x:v>0.10873506808013189</x:v>
      </x:c>
      <x:c r="L339" s="115" t="n">
        <x:f>AB338*(1+H339)</x:f>
        <x:v>0.8288590544652192</x:v>
      </x:c>
      <x:c r="M339" s="115" t="n">
        <x:f>AC338*(1+I339)</x:f>
        <x:v>0.05655600426228768</x:v>
      </x:c>
      <x:c r="N339" s="115" t="n">
        <x:f>SUM(J339:M339)</x:f>
        <x:v>1.0984768679544648</x:v>
      </x:c>
      <x:c r="O339" s="116" t="n">
        <x:f>IFERROR((J339+K339)/N339,0)</x:f>
        <x:v>0.1939611251201967</x:v>
      </x:c>
      <x:c r="P339" s="50" t="b">
        <x:f>AND(MONTH(A339)=12,OR(A340="",YEAR(A339)&lt;&gt;YEAR(A340)))</x:f>
        <x:v>0</x:v>
      </x:c>
      <x:c r="Q339" s="50" t="b">
        <x:f>AND(MOD(MONTH(A339),3)=0,OR(A340="",MONTH(A339)&lt;&gt;MONTH(A340)))</x:f>
        <x:v>0</x:v>
      </x:c>
      <x:c r="R339" s="50" t="b">
        <x:f>OR(O339&gt;$E$7,O339&lt;$E$6)</x:f>
        <x:v>0</x:v>
      </x:c>
      <x:c r="S339" s="50" t="b">
        <x:f>AND(OR(P339,Q339,R339),A339-AH338&gt;$E$8)</x:f>
        <x:v>0</x:v>
      </x:c>
      <x:c r="T339" s="50" t="str">
        <x:f>IF(NOT(OR(P339,Q339,R339)),"不调",IF(NOT(S339),"间隔规则跳过",IF(P339,"年末+季度",IF(AND(Q339,R339),"季度+动态",IF(Q339,"季度","动态")))))</x:f>
        <x:v>不调</x:v>
      </x:c>
      <x:c r="U339" s="115" t="n">
        <x:f>IF(OR(T339="年末+季度",T339="季度+动态"),N339*$E$5/2,IF(T339="季度",(J339+K339)/2,IF(T339="动态",N339*$E$5*IF(J339+K339=0,0.5,J339/(J339+K339)),J339)))</x:f>
        <x:v>0.10432674114682582</x:v>
      </x:c>
      <x:c r="V339" s="115" t="n">
        <x:f>IF(OR(T339="年末+季度",T339="季度+动态"),N339*$E$5/2,IF(T339="季度",(J339+K339)/2,IF(T339="动态",N339*$E$5*IF(J339+K339=0,0.5,K339/(J339+K339)),K339)))</x:f>
        <x:v>0.10873506808013189</x:v>
      </x:c>
      <x:c r="W339" s="115" t="n">
        <x:f>IF(OR(T339="年末+季度",T339="季度+动态",T339="动态"),N339*(1-$E$5)*IF(L339+M339=0,$B$7/($B$7+$B$8),L339/(L339+M339)),L339)</x:f>
        <x:v>0.8288590544652192</x:v>
      </x:c>
      <x:c r="X339" s="115" t="n">
        <x:f>IF(OR(T339="年末+季度",T339="季度+动态",T339="动态"),N339*(1-$E$5)*IF(L339+M339=0,$B$8/($B$7+$B$8),M339/(L339+M339)),M339)</x:f>
        <x:v>0.05655600426228768</x:v>
      </x:c>
      <x:c r="Y339" s="115" t="n">
        <x:f>POWER(1-$H$5,(A339-A338)/$H$8)</x:f>
        <x:v>0.9999588018747739</x:v>
      </x:c>
      <x:c r="Z339" s="115" t="n">
        <x:f>U339*Y339</x:f>
        <x:v>0.10432244308067962</x:v>
      </x:c>
      <x:c r="AA339" s="115" t="n">
        <x:f>V339*Y339</x:f>
        <x:v>0.10873058839918066</x:v>
      </x:c>
      <x:c r="AB339" s="115" t="n">
        <x:f>W339*Y339</x:f>
        <x:v>0.8288249070260986</x:v>
      </x:c>
      <x:c r="AC339" s="115" t="n">
        <x:f>X339*Y339</x:f>
        <x:v>0.056553674260941794</x:v>
      </x:c>
      <x:c r="AD339" s="115" t="n">
        <x:f>SUM(Z339:AC339)</x:f>
        <x:v>1.0984316127669007</x:v>
      </x:c>
      <x:c r="AE339" s="115" t="n">
        <x:f>MAX(AE338,AD339)</x:f>
        <x:v>1.1254058522343844</x:v>
      </x:c>
      <x:c r="AF339" s="114" t="n">
        <x:f>AD339/AE339-1</x:f>
        <x:v>-0.023968454947989604</x:v>
      </x:c>
      <x:c r="AG339" s="114" t="n">
        <x:f>AD339/AD338-1</x:f>
        <x:v>0.00212700679717015</x:v>
      </x:c>
      <x:c r="AH339" s="111" t="n">
        <x:f>IF(OR(T339="年末+季度",T339="季度+动态",T339="季度",T339="动态"),A339,AH338)</x:f>
        <x:v>44196</x:v>
      </x:c>
      <x:c r="AI339" s="117" t="n">
        <x:f>YEAR(A339)</x:f>
        <x:v>2021</x:v>
      </x:c>
      <x:c r="AJ339" s="117" t="n">
        <x:f>MONTH(A339)</x:f>
        <x:v>3</x:v>
      </x:c>
      <x:c r="AK339" s="50" t="n">
        <x:f>IF(MONTH(A339)&lt;&gt;MONTH(A340),1,0)</x:f>
        <x:v>0</x:v>
      </x:c>
      <x:c r="AL339" s="115" t="n">
        <x:f>IF(AK338,AD338,AL338)</x:f>
        <x:v>1.1031173896861033</x:v>
      </x:c>
      <x:c r="AM339" s="116" t="str">
        <x:f>IF(AK339,AD339/AL339-1,"")</x:f>
      </x:c>
      <x:c r="AN339" s="115" t="n">
        <x:f>IF(AI339&lt;&gt;AI338,AD339,MAX(AN338,AD339))</x:f>
        <x:v>1.1254058522343844</x:v>
      </x:c>
      <x:c r="AO339" s="116" t="n">
        <x:f>AD339/AN339-1</x:f>
        <x:v>-0.023968454947989604</x:v>
      </x:c>
      <x:c r="AP339" s="112" t="n">
        <x:f>IFERROR(SUM(Z339:AC339)/AD339,0)</x:f>
        <x:v>1</x:v>
      </x:c>
      <x:c r="AQ339" s="50" t="b">
        <x:f>AND(B339&gt;0,C339&gt;0,D339&gt;0,E339&gt;0)</x:f>
        <x:v>1</x:v>
      </x:c>
    </x:row>
    <x:row r="340">
      <x:c r="A340" s="111" t="n">
        <x:f>'净值底稿'!A298</x:f>
        <x:v>44278</x:v>
      </x:c>
      <x:c r="B340" s="113" t="n">
        <x:f>'净值底稿'!F298</x:f>
        <x:v>1.4461146674366525</x:v>
      </x:c>
      <x:c r="C340" s="113" t="n">
        <x:f>'净值底稿'!O298</x:f>
        <x:v>1.2783426982727775</x:v>
      </x:c>
      <x:c r="D340" s="113" t="n">
        <x:f>'净值底稿'!P298</x:f>
        <x:v>1.4508</x:v>
      </x:c>
      <x:c r="E340" s="113" t="n">
        <x:f>'净值底稿'!Q298</x:f>
        <x:v>1.3303</x:v>
      </x:c>
      <x:c r="F340" s="114" t="n">
        <x:f>IFERROR(B340/B339-1,0)</x:f>
        <x:v>-0.021818138111580954</x:v>
      </x:c>
      <x:c r="G340" s="114" t="n">
        <x:f>IFERROR(C340/C339-1,0)</x:f>
        <x:v>-0.01167321344248018</x:v>
      </x:c>
      <x:c r="H340" s="114" t="n">
        <x:f>IFERROR(D340/D339-1,0)</x:f>
        <x:v>0.0004827253292878364</x:v>
      </x:c>
      <x:c r="I340" s="114" t="n">
        <x:f>IFERROR(E340/E339-1,0)</x:f>
        <x:v>0.004530695461753442</x:v>
      </x:c>
      <x:c r="J340" s="115" t="n">
        <x:f>Z339*(1+F340)</x:f>
        <x:v>0.10204632160940781</x:v>
      </x:c>
      <x:c r="K340" s="115" t="n">
        <x:f>AA339*(1+G340)</x:f>
        <x:v>0.10746135303307057</x:v>
      </x:c>
      <x:c r="L340" s="115" t="n">
        <x:f>AB339*(1+H340)</x:f>
        <x:v>0.8292250018022647</x:v>
      </x:c>
      <x:c r="M340" s="115" t="n">
        <x:f>AC339*(1+I340)</x:f>
        <x:v>0.056809901736261326</x:v>
      </x:c>
      <x:c r="N340" s="115" t="n">
        <x:f>SUM(J340:M340)</x:f>
        <x:v>1.0955425781810044</x:v>
      </x:c>
      <x:c r="O340" s="116" t="n">
        <x:f>IFERROR((J340+K340)/N340,0)</x:f>
        <x:v>0.19123645106549544</x:v>
      </x:c>
      <x:c r="P340" s="50" t="b">
        <x:f>AND(MONTH(A340)=12,OR(A341="",YEAR(A340)&lt;&gt;YEAR(A341)))</x:f>
        <x:v>0</x:v>
      </x:c>
      <x:c r="Q340" s="50" t="b">
        <x:f>AND(MOD(MONTH(A340),3)=0,OR(A341="",MONTH(A340)&lt;&gt;MONTH(A341)))</x:f>
        <x:v>0</x:v>
      </x:c>
      <x:c r="R340" s="50" t="b">
        <x:f>OR(O340&gt;$E$7,O340&lt;$E$6)</x:f>
        <x:v>0</x:v>
      </x:c>
      <x:c r="S340" s="50" t="b">
        <x:f>AND(OR(P340,Q340,R340),A340-AH339&gt;$E$8)</x:f>
        <x:v>0</x:v>
      </x:c>
      <x:c r="T340" s="50" t="str">
        <x:f>IF(NOT(OR(P340,Q340,R340)),"不调",IF(NOT(S340),"间隔规则跳过",IF(P340,"年末+季度",IF(AND(Q340,R340),"季度+动态",IF(Q340,"季度","动态")))))</x:f>
        <x:v>不调</x:v>
      </x:c>
      <x:c r="U340" s="115" t="n">
        <x:f>IF(OR(T340="年末+季度",T340="季度+动态"),N340*$E$5/2,IF(T340="季度",(J340+K340)/2,IF(T340="动态",N340*$E$5*IF(J340+K340=0,0.5,J340/(J340+K340)),J340)))</x:f>
        <x:v>0.10204632160940781</x:v>
      </x:c>
      <x:c r="V340" s="115" t="n">
        <x:f>IF(OR(T340="年末+季度",T340="季度+动态"),N340*$E$5/2,IF(T340="季度",(J340+K340)/2,IF(T340="动态",N340*$E$5*IF(J340+K340=0,0.5,K340/(J340+K340)),K340)))</x:f>
        <x:v>0.10746135303307057</x:v>
      </x:c>
      <x:c r="W340" s="115" t="n">
        <x:f>IF(OR(T340="年末+季度",T340="季度+动态",T340="动态"),N340*(1-$E$5)*IF(L340+M340=0,$B$7/($B$7+$B$8),L340/(L340+M340)),L340)</x:f>
        <x:v>0.8292250018022647</x:v>
      </x:c>
      <x:c r="X340" s="115" t="n">
        <x:f>IF(OR(T340="年末+季度",T340="季度+动态",T340="动态"),N340*(1-$E$5)*IF(L340+M340=0,$B$8/($B$7+$B$8),M340/(L340+M340)),M340)</x:f>
        <x:v>0.056809901736261326</x:v>
      </x:c>
      <x:c r="Y340" s="115" t="n">
        <x:f>POWER(1-$H$5,(A340-A339)/$H$8)</x:f>
        <x:v>0.9999862671029998</x:v>
      </x:c>
      <x:c r="Z340" s="115" t="n">
        <x:f>U340*Y340</x:f>
        <x:v>0.1020449202177839</x:v>
      </x:c>
      <x:c r="AA340" s="115" t="n">
        <x:f>V340*Y340</x:f>
        <x:v>0.10745987727737787</x:v>
      </x:c>
      <x:c r="AB340" s="115" t="n">
        <x:f>W340*Y340</x:f>
        <x:v>0.8292136141407249</x:v>
      </x:c>
      <x:c r="AC340" s="115" t="n">
        <x:f>X340*Y340</x:f>
        <x:v>0.056809121571732187</x:v>
      </x:c>
      <x:c r="AD340" s="115" t="n">
        <x:f>SUM(Z340:AC340)</x:f>
        <x:v>1.0955275332076189</x:v>
      </x:c>
      <x:c r="AE340" s="115" t="n">
        <x:f>MAX(AE339,AD340)</x:f>
        <x:v>1.1254058522343844</x:v>
      </x:c>
      <x:c r="AF340" s="114" t="n">
        <x:f>AD340/AE340-1</x:f>
        <x:v>-0.026548928075542766</x:v>
      </x:c>
      <x:c r="AG340" s="114" t="n">
        <x:f>AD340/AD339-1</x:f>
        <x:v>-0.0026438419338338237</x:v>
      </x:c>
      <x:c r="AH340" s="111" t="n">
        <x:f>IF(OR(T340="年末+季度",T340="季度+动态",T340="季度",T340="动态"),A340,AH339)</x:f>
        <x:v>44196</x:v>
      </x:c>
      <x:c r="AI340" s="117" t="n">
        <x:f>YEAR(A340)</x:f>
        <x:v>2021</x:v>
      </x:c>
      <x:c r="AJ340" s="117" t="n">
        <x:f>MONTH(A340)</x:f>
        <x:v>3</x:v>
      </x:c>
      <x:c r="AK340" s="50" t="n">
        <x:f>IF(MONTH(A340)&lt;&gt;MONTH(A341),1,0)</x:f>
        <x:v>0</x:v>
      </x:c>
      <x:c r="AL340" s="115" t="n">
        <x:f>IF(AK339,AD339,AL339)</x:f>
        <x:v>1.1031173896861033</x:v>
      </x:c>
      <x:c r="AM340" s="116" t="str">
        <x:f>IF(AK340,AD340/AL340-1,"")</x:f>
      </x:c>
      <x:c r="AN340" s="115" t="n">
        <x:f>IF(AI340&lt;&gt;AI339,AD340,MAX(AN339,AD340))</x:f>
        <x:v>1.1254058522343844</x:v>
      </x:c>
      <x:c r="AO340" s="116" t="n">
        <x:f>AD340/AN340-1</x:f>
        <x:v>-0.026548928075542766</x:v>
      </x:c>
      <x:c r="AP340" s="112" t="n">
        <x:f>IFERROR(SUM(Z340:AC340)/AD340,0)</x:f>
        <x:v>1</x:v>
      </x:c>
      <x:c r="AQ340" s="50" t="b">
        <x:f>AND(B340&gt;0,C340&gt;0,D340&gt;0,E340&gt;0)</x:f>
        <x:v>1</x:v>
      </x:c>
    </x:row>
    <x:row r="341">
      <x:c r="A341" s="111" t="n">
        <x:f>'净值底稿'!A299</x:f>
        <x:v>44279</x:v>
      </x:c>
      <x:c r="B341" s="113" t="n">
        <x:f>'净值底稿'!F299</x:f>
        <x:v>1.4097489377242625</x:v>
      </x:c>
      <x:c r="C341" s="113" t="n">
        <x:f>'净值底稿'!O299</x:f>
        <x:v>1.261784476416505</x:v>
      </x:c>
      <x:c r="D341" s="113" t="n">
        <x:f>'净值底稿'!P299</x:f>
        <x:v>1.4518</x:v>
      </x:c>
      <x:c r="E341" s="113" t="n">
        <x:f>'净值底稿'!Q299</x:f>
        <x:v>1.3249</x:v>
      </x:c>
      <x:c r="F341" s="114" t="n">
        <x:f>IFERROR(B341/B340-1,0)</x:f>
        <x:v>-0.025147196506104863</x:v>
      </x:c>
      <x:c r="G341" s="114" t="n">
        <x:f>IFERROR(C341/C340-1,0)</x:f>
        <x:v>-0.012952881788776294</x:v>
      </x:c>
      <x:c r="H341" s="114" t="n">
        <x:f>IFERROR(D341/D340-1,0)</x:f>
        <x:v>0.0006892748828231099</x:v>
      </x:c>
      <x:c r="I341" s="114" t="n">
        <x:f>IFERROR(E341/E340-1,0)</x:f>
        <x:v>-0.004059234759076991</x:v>
      </x:c>
      <x:c r="J341" s="115" t="n">
        <x:f>Z340*(1+F341)</x:f>
        <x:v>0.0994787765566175</x:v>
      </x:c>
      <x:c r="K341" s="115" t="n">
        <x:f>AA340*(1+G341)</x:f>
        <x:v>0.10606796218996759</x:v>
      </x:c>
      <x:c r="L341" s="115" t="n">
        <x:f>AB340*(1+H341)</x:f>
        <x:v>0.8297851702574471</x:v>
      </x:c>
      <x:c r="M341" s="115" t="n">
        <x:f>AC340*(1+I341)</x:f>
        <x:v>0.05657852001081558</x:v>
      </x:c>
      <x:c r="N341" s="115" t="n">
        <x:f>SUM(J341:M341)</x:f>
        <x:v>1.0919104290148478</x:v>
      </x:c>
      <x:c r="O341" s="116" t="n">
        <x:f>IFERROR((J341+K341)/N341,0)</x:f>
        <x:v>0.1882450549831593</x:v>
      </x:c>
      <x:c r="P341" s="50" t="b">
        <x:f>AND(MONTH(A341)=12,OR(A342="",YEAR(A341)&lt;&gt;YEAR(A342)))</x:f>
        <x:v>0</x:v>
      </x:c>
      <x:c r="Q341" s="50" t="b">
        <x:f>AND(MOD(MONTH(A341),3)=0,OR(A342="",MONTH(A341)&lt;&gt;MONTH(A342)))</x:f>
        <x:v>0</x:v>
      </x:c>
      <x:c r="R341" s="50" t="b">
        <x:f>OR(O341&gt;$E$7,O341&lt;$E$6)</x:f>
        <x:v>0</x:v>
      </x:c>
      <x:c r="S341" s="50" t="b">
        <x:f>AND(OR(P341,Q341,R341),A341-AH340&gt;$E$8)</x:f>
        <x:v>0</x:v>
      </x:c>
      <x:c r="T341" s="50" t="str">
        <x:f>IF(NOT(OR(P341,Q341,R341)),"不调",IF(NOT(S341),"间隔规则跳过",IF(P341,"年末+季度",IF(AND(Q341,R341),"季度+动态",IF(Q341,"季度","动态")))))</x:f>
        <x:v>不调</x:v>
      </x:c>
      <x:c r="U341" s="115" t="n">
        <x:f>IF(OR(T341="年末+季度",T341="季度+动态"),N341*$E$5/2,IF(T341="季度",(J341+K341)/2,IF(T341="动态",N341*$E$5*IF(J341+K341=0,0.5,J341/(J341+K341)),J341)))</x:f>
        <x:v>0.0994787765566175</x:v>
      </x:c>
      <x:c r="V341" s="115" t="n">
        <x:f>IF(OR(T341="年末+季度",T341="季度+动态"),N341*$E$5/2,IF(T341="季度",(J341+K341)/2,IF(T341="动态",N341*$E$5*IF(J341+K341=0,0.5,K341/(J341+K341)),K341)))</x:f>
        <x:v>0.10606796218996759</x:v>
      </x:c>
      <x:c r="W341" s="115" t="n">
        <x:f>IF(OR(T341="年末+季度",T341="季度+动态",T341="动态"),N341*(1-$E$5)*IF(L341+M341=0,$B$7/($B$7+$B$8),L341/(L341+M341)),L341)</x:f>
        <x:v>0.8297851702574471</x:v>
      </x:c>
      <x:c r="X341" s="115" t="n">
        <x:f>IF(OR(T341="年末+季度",T341="季度+动态",T341="动态"),N341*(1-$E$5)*IF(L341+M341=0,$B$8/($B$7+$B$8),M341/(L341+M341)),M341)</x:f>
        <x:v>0.05657852001081558</x:v>
      </x:c>
      <x:c r="Y341" s="115" t="n">
        <x:f>POWER(1-$H$5,(A341-A340)/$H$8)</x:f>
        <x:v>0.9999862671029998</x:v>
      </x:c>
      <x:c r="Z341" s="115" t="n">
        <x:f>U341*Y341</x:f>
        <x:v>0.09947741042482533</x:v>
      </x:c>
      <x:c r="AA341" s="115" t="n">
        <x:f>V341*Y341</x:f>
        <x:v>0.1060665055695678</x:v>
      </x:c>
      <x:c r="AB341" s="115" t="n">
        <x:f>W341*Y341</x:f>
        <x:v>0.8297737749031716</x:v>
      </x:c>
      <x:c r="AC341" s="115" t="n">
        <x:f>X341*Y341</x:f>
        <x:v>0.05657774302382784</x:v>
      </x:c>
      <x:c r="AD341" s="115" t="n">
        <x:f>SUM(Z341:AC341)</x:f>
        <x:v>1.0918954339213927</x:v>
      </x:c>
      <x:c r="AE341" s="115" t="n">
        <x:f>MAX(AE340,AD341)</x:f>
        <x:v>1.1254058522343844</x:v>
      </x:c>
      <x:c r="AF341" s="114" t="n">
        <x:f>AD341/AE341-1</x:f>
        <x:v>-0.029776296476919928</x:v>
      </x:c>
      <x:c r="AG341" s="114" t="n">
        <x:f>AD341/AD340-1</x:f>
        <x:v>-0.003315388409811715</x:v>
      </x:c>
      <x:c r="AH341" s="111" t="n">
        <x:f>IF(OR(T341="年末+季度",T341="季度+动态",T341="季度",T341="动态"),A341,AH340)</x:f>
        <x:v>44196</x:v>
      </x:c>
      <x:c r="AI341" s="117" t="n">
        <x:f>YEAR(A341)</x:f>
        <x:v>2021</x:v>
      </x:c>
      <x:c r="AJ341" s="117" t="n">
        <x:f>MONTH(A341)</x:f>
        <x:v>3</x:v>
      </x:c>
      <x:c r="AK341" s="50" t="n">
        <x:f>IF(MONTH(A341)&lt;&gt;MONTH(A342),1,0)</x:f>
        <x:v>0</x:v>
      </x:c>
      <x:c r="AL341" s="115" t="n">
        <x:f>IF(AK340,AD340,AL340)</x:f>
        <x:v>1.1031173896861033</x:v>
      </x:c>
      <x:c r="AM341" s="116" t="str">
        <x:f>IF(AK341,AD341/AL341-1,"")</x:f>
      </x:c>
      <x:c r="AN341" s="115" t="n">
        <x:f>IF(AI341&lt;&gt;AI340,AD341,MAX(AN340,AD341))</x:f>
        <x:v>1.1254058522343844</x:v>
      </x:c>
      <x:c r="AO341" s="116" t="n">
        <x:f>AD341/AN341-1</x:f>
        <x:v>-0.029776296476919928</x:v>
      </x:c>
      <x:c r="AP341" s="112" t="n">
        <x:f>IFERROR(SUM(Z341:AC341)/AD341,0)</x:f>
        <x:v>1</x:v>
      </x:c>
      <x:c r="AQ341" s="50" t="b">
        <x:f>AND(B341&gt;0,C341&gt;0,D341&gt;0,E341&gt;0)</x:f>
        <x:v>1</x:v>
      </x:c>
    </x:row>
    <x:row r="342">
      <x:c r="A342" s="111" t="n">
        <x:f>'净值底稿'!A300</x:f>
        <x:v>44280</x:v>
      </x:c>
      <x:c r="B342" s="113" t="n">
        <x:f>'净值底稿'!F300</x:f>
        <x:v>1.4174378339252551</x:v>
      </x:c>
      <x:c r="C342" s="113" t="n">
        <x:f>'净值底稿'!O300</x:f>
        <x:v>1.261581137599773</x:v>
      </x:c>
      <x:c r="D342" s="113" t="n">
        <x:f>'净值底稿'!P300</x:f>
        <x:v>1.452</x:v>
      </x:c>
      <x:c r="E342" s="113" t="n">
        <x:f>'净值底稿'!Q300</x:f>
        <x:v>1.3288</x:v>
      </x:c>
      <x:c r="F342" s="114" t="n">
        <x:f>IFERROR(B342/B341-1,0)</x:f>
        <x:v>0.00545408901914457</x:v>
      </x:c>
      <x:c r="G342" s="114" t="n">
        <x:f>IFERROR(C342/C341-1,0)</x:f>
        <x:v>-0.00016115178188702561</x:v>
      </x:c>
      <x:c r="H342" s="114" t="n">
        <x:f>IFERROR(D342/D341-1,0)</x:f>
        <x:v>0.00013776002204157756</x:v>
      </x:c>
      <x:c r="I342" s="114" t="n">
        <x:f>IFERROR(E342/E341-1,0)</x:f>
        <x:v>0.002943618386293423</x:v>
      </x:c>
      <x:c r="J342" s="115" t="n">
        <x:f>Z341*(1+F342)</x:f>
        <x:v>0.1000199690766763</x:v>
      </x:c>
      <x:c r="K342" s="115" t="n">
        <x:f>AA341*(1+G342)</x:f>
        <x:v>0.10604941276319674</x:v>
      </x:c>
      <x:c r="L342" s="115" t="n">
        <x:f>AB341*(1+H342)</x:f>
        <x:v>0.8298880845566918</x:v>
      </x:c>
      <x:c r="M342" s="115" t="n">
        <x:f>AC341*(1+I342)</x:f>
        <x:v>0.056744286308447765</x:v>
      </x:c>
      <x:c r="N342" s="115" t="n">
        <x:f>SUM(J342:M342)</x:f>
        <x:v>1.0927017527050127</x:v>
      </x:c>
      <x:c r="O342" s="116" t="n">
        <x:f>IFERROR((J342+K342)/N342,0)</x:f>
        <x:v>0.18858703331420743</x:v>
      </x:c>
      <x:c r="P342" s="50" t="b">
        <x:f>AND(MONTH(A342)=12,OR(A343="",YEAR(A342)&lt;&gt;YEAR(A343)))</x:f>
        <x:v>0</x:v>
      </x:c>
      <x:c r="Q342" s="50" t="b">
        <x:f>AND(MOD(MONTH(A342),3)=0,OR(A343="",MONTH(A342)&lt;&gt;MONTH(A343)))</x:f>
        <x:v>0</x:v>
      </x:c>
      <x:c r="R342" s="50" t="b">
        <x:f>OR(O342&gt;$E$7,O342&lt;$E$6)</x:f>
        <x:v>0</x:v>
      </x:c>
      <x:c r="S342" s="50" t="b">
        <x:f>AND(OR(P342,Q342,R342),A342-AH341&gt;$E$8)</x:f>
        <x:v>0</x:v>
      </x:c>
      <x:c r="T342" s="50" t="str">
        <x:f>IF(NOT(OR(P342,Q342,R342)),"不调",IF(NOT(S342),"间隔规则跳过",IF(P342,"年末+季度",IF(AND(Q342,R342),"季度+动态",IF(Q342,"季度","动态")))))</x:f>
        <x:v>不调</x:v>
      </x:c>
      <x:c r="U342" s="115" t="n">
        <x:f>IF(OR(T342="年末+季度",T342="季度+动态"),N342*$E$5/2,IF(T342="季度",(J342+K342)/2,IF(T342="动态",N342*$E$5*IF(J342+K342=0,0.5,J342/(J342+K342)),J342)))</x:f>
        <x:v>0.1000199690766763</x:v>
      </x:c>
      <x:c r="V342" s="115" t="n">
        <x:f>IF(OR(T342="年末+季度",T342="季度+动态"),N342*$E$5/2,IF(T342="季度",(J342+K342)/2,IF(T342="动态",N342*$E$5*IF(J342+K342=0,0.5,K342/(J342+K342)),K342)))</x:f>
        <x:v>0.10604941276319674</x:v>
      </x:c>
      <x:c r="W342" s="115" t="n">
        <x:f>IF(OR(T342="年末+季度",T342="季度+动态",T342="动态"),N342*(1-$E$5)*IF(L342+M342=0,$B$7/($B$7+$B$8),L342/(L342+M342)),L342)</x:f>
        <x:v>0.8298880845566918</x:v>
      </x:c>
      <x:c r="X342" s="115" t="n">
        <x:f>IF(OR(T342="年末+季度",T342="季度+动态",T342="动态"),N342*(1-$E$5)*IF(L342+M342=0,$B$8/($B$7+$B$8),M342/(L342+M342)),M342)</x:f>
        <x:v>0.056744286308447765</x:v>
      </x:c>
      <x:c r="Y342" s="115" t="n">
        <x:f>POWER(1-$H$5,(A342-A341)/$H$8)</x:f>
        <x:v>0.9999862671029998</x:v>
      </x:c>
      <x:c r="Z342" s="115" t="n">
        <x:f>U342*Y342</x:f>
        <x:v>0.100018595512743</x:v>
      </x:c>
      <x:c r="AA342" s="115" t="n">
        <x:f>V342*Y342</x:f>
        <x:v>0.10604795639753432</x:v>
      </x:c>
      <x:c r="AB342" s="115" t="n">
        <x:f>W342*Y342</x:f>
        <x:v>0.8298766877891048</x:v>
      </x:c>
      <x:c r="AC342" s="115" t="n">
        <x:f>X342*Y342</x:f>
        <x:v>0.05674350704500854</x:v>
      </x:c>
      <x:c r="AD342" s="115" t="n">
        <x:f>SUM(Z342:AC342)</x:f>
        <x:v>1.0926867467443908</x:v>
      </x:c>
      <x:c r="AE342" s="115" t="n">
        <x:f>MAX(AE341,AD342)</x:f>
        <x:v>1.1254058522343844</x:v>
      </x:c>
      <x:c r="AF342" s="114" t="n">
        <x:f>AD342/AE342-1</x:f>
        <x:v>-0.029073160962361233</x:v>
      </x:c>
      <x:c r="AG342" s="114" t="n">
        <x:f>AD342/AD341-1</x:f>
        <x:v>0.0007247148384494917</x:v>
      </x:c>
      <x:c r="AH342" s="111" t="n">
        <x:f>IF(OR(T342="年末+季度",T342="季度+动态",T342="季度",T342="动态"),A342,AH341)</x:f>
        <x:v>44196</x:v>
      </x:c>
      <x:c r="AI342" s="117" t="n">
        <x:f>YEAR(A342)</x:f>
        <x:v>2021</x:v>
      </x:c>
      <x:c r="AJ342" s="117" t="n">
        <x:f>MONTH(A342)</x:f>
        <x:v>3</x:v>
      </x:c>
      <x:c r="AK342" s="50" t="n">
        <x:f>IF(MONTH(A342)&lt;&gt;MONTH(A343),1,0)</x:f>
        <x:v>0</x:v>
      </x:c>
      <x:c r="AL342" s="115" t="n">
        <x:f>IF(AK341,AD341,AL341)</x:f>
        <x:v>1.1031173896861033</x:v>
      </x:c>
      <x:c r="AM342" s="116" t="str">
        <x:f>IF(AK342,AD342/AL342-1,"")</x:f>
      </x:c>
      <x:c r="AN342" s="115" t="n">
        <x:f>IF(AI342&lt;&gt;AI341,AD342,MAX(AN341,AD342))</x:f>
        <x:v>1.1254058522343844</x:v>
      </x:c>
      <x:c r="AO342" s="116" t="n">
        <x:f>AD342/AN342-1</x:f>
        <x:v>-0.029073160962361233</x:v>
      </x:c>
      <x:c r="AP342" s="112" t="n">
        <x:f>IFERROR(SUM(Z342:AC342)/AD342,0)</x:f>
        <x:v>1</x:v>
      </x:c>
      <x:c r="AQ342" s="50" t="b">
        <x:f>AND(B342&gt;0,C342&gt;0,D342&gt;0,E342&gt;0)</x:f>
        <x:v>1</x:v>
      </x:c>
    </x:row>
    <x:row r="343">
      <x:c r="A343" s="111" t="n">
        <x:f>'净值底稿'!A301</x:f>
        <x:v>44281</x:v>
      </x:c>
      <x:c r="B343" s="113" t="n">
        <x:f>'净值底稿'!F301</x:f>
        <x:v>1.4551754277428126</x:v>
      </x:c>
      <x:c r="C343" s="113" t="n">
        <x:f>'净值底稿'!O301</x:f>
        <x:v>1.28345165295991</x:v>
      </x:c>
      <x:c r="D343" s="113" t="n">
        <x:f>'净值底稿'!P301</x:f>
        <x:v>1.4518</x:v>
      </x:c>
      <x:c r="E343" s="113" t="n">
        <x:f>'净值底稿'!Q301</x:f>
        <x:v>1.3269</x:v>
      </x:c>
      <x:c r="F343" s="114" t="n">
        <x:f>IFERROR(B343/B342-1,0)</x:f>
        <x:v>0.02662380875854864</x:v>
      </x:c>
      <x:c r="G343" s="114" t="n">
        <x:f>IFERROR(C343/C342-1,0)</x:f>
        <x:v>0.017335797681429232</x:v>
      </x:c>
      <x:c r="H343" s="114" t="n">
        <x:f>IFERROR(D343/D342-1,0)</x:f>
        <x:v>-0.00013774104683195176</x:v>
      </x:c>
      <x:c r="I343" s="114" t="n">
        <x:f>IFERROR(E343/E342-1,0)</x:f>
        <x:v>-0.0014298615291993277</x:v>
      </x:c>
      <x:c r="J343" s="115" t="n">
        <x:f>Z342*(1+F343)</x:f>
        <x:v>0.1026814714719729</x:v>
      </x:c>
      <x:c r="K343" s="115" t="n">
        <x:f>AA342*(1+G343)</x:f>
        <x:v>0.10788638231417101</x:v>
      </x:c>
      <x:c r="L343" s="115" t="n">
        <x:f>AB342*(1+H343)</x:f>
        <x:v>0.8297623797053874</x:v>
      </x:c>
      <x:c r="M343" s="115" t="n">
        <x:f>AC342*(1+I343)</x:f>
        <x:v>0.05666237168725303</x:v>
      </x:c>
      <x:c r="N343" s="115" t="n">
        <x:f>SUM(J343:M343)</x:f>
        <x:v>1.0969926051787842</x:v>
      </x:c>
      <x:c r="O343" s="116" t="n">
        <x:f>IFERROR((J343+K343)/N343,0)</x:f>
        <x:v>0.1919501123271713</x:v>
      </x:c>
      <x:c r="P343" s="50" t="b">
        <x:f>AND(MONTH(A343)=12,OR(A344="",YEAR(A343)&lt;&gt;YEAR(A344)))</x:f>
        <x:v>0</x:v>
      </x:c>
      <x:c r="Q343" s="50" t="b">
        <x:f>AND(MOD(MONTH(A343),3)=0,OR(A344="",MONTH(A343)&lt;&gt;MONTH(A344)))</x:f>
        <x:v>0</x:v>
      </x:c>
      <x:c r="R343" s="50" t="b">
        <x:f>OR(O343&gt;$E$7,O343&lt;$E$6)</x:f>
        <x:v>0</x:v>
      </x:c>
      <x:c r="S343" s="50" t="b">
        <x:f>AND(OR(P343,Q343,R343),A343-AH342&gt;$E$8)</x:f>
        <x:v>0</x:v>
      </x:c>
      <x:c r="T343" s="50" t="str">
        <x:f>IF(NOT(OR(P343,Q343,R343)),"不调",IF(NOT(S343),"间隔规则跳过",IF(P343,"年末+季度",IF(AND(Q343,R343),"季度+动态",IF(Q343,"季度","动态")))))</x:f>
        <x:v>不调</x:v>
      </x:c>
      <x:c r="U343" s="115" t="n">
        <x:f>IF(OR(T343="年末+季度",T343="季度+动态"),N343*$E$5/2,IF(T343="季度",(J343+K343)/2,IF(T343="动态",N343*$E$5*IF(J343+K343=0,0.5,J343/(J343+K343)),J343)))</x:f>
        <x:v>0.1026814714719729</x:v>
      </x:c>
      <x:c r="V343" s="115" t="n">
        <x:f>IF(OR(T343="年末+季度",T343="季度+动态"),N343*$E$5/2,IF(T343="季度",(J343+K343)/2,IF(T343="动态",N343*$E$5*IF(J343+K343=0,0.5,K343/(J343+K343)),K343)))</x:f>
        <x:v>0.10788638231417101</x:v>
      </x:c>
      <x:c r="W343" s="115" t="n">
        <x:f>IF(OR(T343="年末+季度",T343="季度+动态",T343="动态"),N343*(1-$E$5)*IF(L343+M343=0,$B$7/($B$7+$B$8),L343/(L343+M343)),L343)</x:f>
        <x:v>0.8297623797053874</x:v>
      </x:c>
      <x:c r="X343" s="115" t="n">
        <x:f>IF(OR(T343="年末+季度",T343="季度+动态",T343="动态"),N343*(1-$E$5)*IF(L343+M343=0,$B$8/($B$7+$B$8),M343/(L343+M343)),M343)</x:f>
        <x:v>0.05666237168725303</x:v>
      </x:c>
      <x:c r="Y343" s="115" t="n">
        <x:f>POWER(1-$H$5,(A343-A342)/$H$8)</x:f>
        <x:v>0.9999862671029998</x:v>
      </x:c>
      <x:c r="Z343" s="115" t="n">
        <x:f>U343*Y343</x:f>
        <x:v>0.10268006135790135</x:v>
      </x:c>
      <x:c r="AA343" s="115" t="n">
        <x:f>V343*Y343</x:f>
        <x:v>0.10788490072159496</x:v>
      </x:c>
      <x:c r="AB343" s="115" t="n">
        <x:f>W343*Y343</x:f>
        <x:v>0.8297509846640921</x:v>
      </x:c>
      <x:c r="AC343" s="115" t="n">
        <x:f>X343*Y343</x:f>
        <x:v>0.056661593548738856</x:v>
      </x:c>
      <x:c r="AD343" s="115" t="n">
        <x:f>SUM(Z343:AC343)</x:f>
        <x:v>1.0969775402923274</x:v>
      </x:c>
      <x:c r="AE343" s="115" t="n">
        <x:f>MAX(AE342,AD343)</x:f>
        <x:v>1.1254058522343844</x:v>
      </x:c>
      <x:c r="AF343" s="114" t="n">
        <x:f>AD343/AE343-1</x:f>
        <x:v>-0.025260497700109963</x:v>
      </x:c>
      <x:c r="AG343" s="114" t="n">
        <x:f>AD343/AD342-1</x:f>
        <x:v>0.003926828581678032</x:v>
      </x:c>
      <x:c r="AH343" s="111" t="n">
        <x:f>IF(OR(T343="年末+季度",T343="季度+动态",T343="季度",T343="动态"),A343,AH342)</x:f>
        <x:v>44196</x:v>
      </x:c>
      <x:c r="AI343" s="117" t="n">
        <x:f>YEAR(A343)</x:f>
        <x:v>2021</x:v>
      </x:c>
      <x:c r="AJ343" s="117" t="n">
        <x:f>MONTH(A343)</x:f>
        <x:v>3</x:v>
      </x:c>
      <x:c r="AK343" s="50" t="n">
        <x:f>IF(MONTH(A343)&lt;&gt;MONTH(A344),1,0)</x:f>
        <x:v>0</x:v>
      </x:c>
      <x:c r="AL343" s="115" t="n">
        <x:f>IF(AK342,AD342,AL342)</x:f>
        <x:v>1.1031173896861033</x:v>
      </x:c>
      <x:c r="AM343" s="116" t="str">
        <x:f>IF(AK343,AD343/AL343-1,"")</x:f>
      </x:c>
      <x:c r="AN343" s="115" t="n">
        <x:f>IF(AI343&lt;&gt;AI342,AD343,MAX(AN342,AD343))</x:f>
        <x:v>1.1254058522343844</x:v>
      </x:c>
      <x:c r="AO343" s="116" t="n">
        <x:f>AD343/AN343-1</x:f>
        <x:v>-0.025260497700109963</x:v>
      </x:c>
      <x:c r="AP343" s="112" t="n">
        <x:f>IFERROR(SUM(Z343:AC343)/AD343,0)</x:f>
        <x:v>1</x:v>
      </x:c>
      <x:c r="AQ343" s="50" t="b">
        <x:f>AND(B343&gt;0,C343&gt;0,D343&gt;0,E343&gt;0)</x:f>
        <x:v>1</x:v>
      </x:c>
    </x:row>
    <x:row r="344">
      <x:c r="A344" s="111" t="n">
        <x:f>'净值底稿'!A302</x:f>
        <x:v>44284</x:v>
      </x:c>
      <x:c r="B344" s="113" t="n">
        <x:f>'净值底稿'!F302</x:f>
        <x:v>1.462041960128795</x:v>
      </x:c>
      <x:c r="C344" s="113" t="n">
        <x:f>'净值底稿'!O302</x:f>
        <x:v>1.2866627653629474</x:v>
      </x:c>
      <x:c r="D344" s="113" t="n">
        <x:f>'净值底稿'!P302</x:f>
        <x:v>1.4524</x:v>
      </x:c>
      <x:c r="E344" s="113" t="n">
        <x:f>'净值底稿'!Q302</x:f>
        <x:v>1.3277</x:v>
      </x:c>
      <x:c r="F344" s="114" t="n">
        <x:f>IFERROR(B344/B343-1,0)</x:f>
        <x:v>0.0047186973165382895</x:v>
      </x:c>
      <x:c r="G344" s="114" t="n">
        <x:f>IFERROR(C344/C343-1,0)</x:f>
        <x:v>0.002501934837694897</x:v>
      </x:c>
      <x:c r="H344" s="114" t="n">
        <x:f>IFERROR(D344/D343-1,0)</x:f>
        <x:v>0.00041328006612473267</x:v>
      </x:c>
      <x:c r="I344" s="114" t="n">
        <x:f>IFERROR(E344/E343-1,0)</x:f>
        <x:v>0.000602909036099275</x:v>
      </x:c>
      <x:c r="J344" s="115" t="n">
        <x:f>Z343*(1+F344)</x:f>
        <x:v>0.10316457748789287</x:v>
      </x:c>
      <x:c r="K344" s="115" t="n">
        <x:f>AA343*(1+G344)</x:f>
        <x:v>0.10815482171317158</x:v>
      </x:c>
      <x:c r="L344" s="115" t="n">
        <x:f>AB343*(1+H344)</x:f>
        <x:v>0.8300939042059011</x:v>
      </x:c>
      <x:c r="M344" s="115" t="n">
        <x:f>AC343*(1+I344)</x:f>
        <x:v>0.05669575533548918</x:v>
      </x:c>
      <x:c r="N344" s="115" t="n">
        <x:f>SUM(J344:M344)</x:f>
        <x:v>1.098109058742455</x:v>
      </x:c>
      <x:c r="O344" s="116" t="n">
        <x:f>IFERROR((J344+K344)/N344,0)</x:f>
        <x:v>0.19243935519762093</x:v>
      </x:c>
      <x:c r="P344" s="50" t="b">
        <x:f>AND(MONTH(A344)=12,OR(A345="",YEAR(A344)&lt;&gt;YEAR(A345)))</x:f>
        <x:v>0</x:v>
      </x:c>
      <x:c r="Q344" s="50" t="b">
        <x:f>AND(MOD(MONTH(A344),3)=0,OR(A345="",MONTH(A344)&lt;&gt;MONTH(A345)))</x:f>
        <x:v>0</x:v>
      </x:c>
      <x:c r="R344" s="50" t="b">
        <x:f>OR(O344&gt;$E$7,O344&lt;$E$6)</x:f>
        <x:v>0</x:v>
      </x:c>
      <x:c r="S344" s="50" t="b">
        <x:f>AND(OR(P344,Q344,R344),A344-AH343&gt;$E$8)</x:f>
        <x:v>0</x:v>
      </x:c>
      <x:c r="T344" s="50" t="str">
        <x:f>IF(NOT(OR(P344,Q344,R344)),"不调",IF(NOT(S344),"间隔规则跳过",IF(P344,"年末+季度",IF(AND(Q344,R344),"季度+动态",IF(Q344,"季度","动态")))))</x:f>
        <x:v>不调</x:v>
      </x:c>
      <x:c r="U344" s="115" t="n">
        <x:f>IF(OR(T344="年末+季度",T344="季度+动态"),N344*$E$5/2,IF(T344="季度",(J344+K344)/2,IF(T344="动态",N344*$E$5*IF(J344+K344=0,0.5,J344/(J344+K344)),J344)))</x:f>
        <x:v>0.10316457748789287</x:v>
      </x:c>
      <x:c r="V344" s="115" t="n">
        <x:f>IF(OR(T344="年末+季度",T344="季度+动态"),N344*$E$5/2,IF(T344="季度",(J344+K344)/2,IF(T344="动态",N344*$E$5*IF(J344+K344=0,0.5,K344/(J344+K344)),K344)))</x:f>
        <x:v>0.10815482171317158</x:v>
      </x:c>
      <x:c r="W344" s="115" t="n">
        <x:f>IF(OR(T344="年末+季度",T344="季度+动态",T344="动态"),N344*(1-$E$5)*IF(L344+M344=0,$B$7/($B$7+$B$8),L344/(L344+M344)),L344)</x:f>
        <x:v>0.8300939042059011</x:v>
      </x:c>
      <x:c r="X344" s="115" t="n">
        <x:f>IF(OR(T344="年末+季度",T344="季度+动态",T344="动态"),N344*(1-$E$5)*IF(L344+M344=0,$B$8/($B$7+$B$8),M344/(L344+M344)),M344)</x:f>
        <x:v>0.05669575533548918</x:v>
      </x:c>
      <x:c r="Y344" s="115" t="n">
        <x:f>POWER(1-$H$5,(A344-A343)/$H$8)</x:f>
        <x:v>0.9999588018747739</x:v>
      </x:c>
      <x:c r="Z344" s="115" t="n">
        <x:f>U344*Y344</x:f>
        <x:v>0.10316032730071063</x:v>
      </x:c>
      <x:c r="AA344" s="115" t="n">
        <x:f>V344*Y344</x:f>
        <x:v>0.10815036593728283</x:v>
      </x:c>
      <x:c r="AB344" s="115" t="n">
        <x:f>W344*Y344</x:f>
        <x:v>0.8300597058932863</x:v>
      </x:c>
      <x:c r="AC344" s="115" t="n">
        <x:f>X344*Y344</x:f>
        <x:v>0.05669341957666108</x:v>
      </x:c>
      <x:c r="AD344" s="115" t="n">
        <x:f>SUM(Z344:AC344)</x:f>
        <x:v>1.0980638187079408</x:v>
      </x:c>
      <x:c r="AE344" s="115" t="n">
        <x:f>MAX(AE343,AD344)</x:f>
        <x:v>1.1254058522343844</x:v>
      </x:c>
      <x:c r="AF344" s="114" t="n">
        <x:f>AD344/AE344-1</x:f>
        <x:v>-0.02429526510117097</x:v>
      </x:c>
      <x:c r="AG344" s="114" t="n">
        <x:f>AD344/AD343-1</x:f>
        <x:v>0.0009902467240339163</x:v>
      </x:c>
      <x:c r="AH344" s="111" t="n">
        <x:f>IF(OR(T344="年末+季度",T344="季度+动态",T344="季度",T344="动态"),A344,AH343)</x:f>
        <x:v>44196</x:v>
      </x:c>
      <x:c r="AI344" s="117" t="n">
        <x:f>YEAR(A344)</x:f>
        <x:v>2021</x:v>
      </x:c>
      <x:c r="AJ344" s="117" t="n">
        <x:f>MONTH(A344)</x:f>
        <x:v>3</x:v>
      </x:c>
      <x:c r="AK344" s="50" t="n">
        <x:f>IF(MONTH(A344)&lt;&gt;MONTH(A345),1,0)</x:f>
        <x:v>0</x:v>
      </x:c>
      <x:c r="AL344" s="115" t="n">
        <x:f>IF(AK343,AD343,AL343)</x:f>
        <x:v>1.1031173896861033</x:v>
      </x:c>
      <x:c r="AM344" s="116" t="str">
        <x:f>IF(AK344,AD344/AL344-1,"")</x:f>
      </x:c>
      <x:c r="AN344" s="115" t="n">
        <x:f>IF(AI344&lt;&gt;AI343,AD344,MAX(AN343,AD344))</x:f>
        <x:v>1.1254058522343844</x:v>
      </x:c>
      <x:c r="AO344" s="116" t="n">
        <x:f>AD344/AN344-1</x:f>
        <x:v>-0.02429526510117097</x:v>
      </x:c>
      <x:c r="AP344" s="112" t="n">
        <x:f>IFERROR(SUM(Z344:AC344)/AD344,0)</x:f>
        <x:v>1</x:v>
      </x:c>
      <x:c r="AQ344" s="50" t="b">
        <x:f>AND(B344&gt;0,C344&gt;0,D344&gt;0,E344&gt;0)</x:f>
        <x:v>1</x:v>
      </x:c>
    </x:row>
    <x:row r="345">
      <x:c r="A345" s="111" t="n">
        <x:f>'净值底稿'!A303</x:f>
        <x:v>44285</x:v>
      </x:c>
      <x:c r="B345" s="113" t="n">
        <x:f>'净值底稿'!F303</x:f>
        <x:v>1.4715536046410576</x:v>
      </x:c>
      <x:c r="C345" s="113" t="n">
        <x:f>'净值底稿'!O303</x:f>
        <x:v>1.2873745832142958</x:v>
      </x:c>
      <x:c r="D345" s="113" t="n">
        <x:f>'净值底稿'!P303</x:f>
        <x:v>1.4523</x:v>
      </x:c>
      <x:c r="E345" s="113" t="n">
        <x:f>'净值底稿'!Q303</x:f>
        <x:v>1.3109</x:v>
      </x:c>
      <x:c r="F345" s="114" t="n">
        <x:f>IFERROR(B345/B344-1,0)</x:f>
        <x:v>0.006505726081503571</x:v>
      </x:c>
      <x:c r="G345" s="114" t="n">
        <x:f>IFERROR(C345/C344-1,0)</x:f>
        <x:v>0.0005532279867814793</x:v>
      </x:c>
      <x:c r="H345" s="114" t="n">
        <x:f>IFERROR(D345/D344-1,0)</x:f>
        <x:v>-0.00006885155604519078</x:v>
      </x:c>
      <x:c r="I345" s="114" t="n">
        <x:f>IFERROR(E345/E344-1,0)</x:f>
        <x:v>-0.012653460872185107</x:v>
      </x:c>
      <x:c r="J345" s="115" t="n">
        <x:f>Z344*(1+F345)</x:f>
        <x:v>0.10383146013260731</x:v>
      </x:c>
      <x:c r="K345" s="115" t="n">
        <x:f>AA344*(1+G345)</x:f>
        <x:v>0.1082101977465</x:v>
      </x:c>
      <x:c r="L345" s="115" t="n">
        <x:f>AB344*(1+H345)</x:f>
        <x:v>0.8300025549909251</x:v>
      </x:c>
      <x:c r="M345" s="115" t="n">
        <x:f>AC344*(1+I345)</x:f>
        <x:v>0.055976051610337425</x:v>
      </x:c>
      <x:c r="N345" s="115" t="n">
        <x:f>SUM(J345:M345)</x:f>
        <x:v>1.0980202644803698</x:v>
      </x:c>
      <x:c r="O345" s="116" t="n">
        <x:f>IFERROR((J345+K345)/N345,0)</x:f>
        <x:v>0.1931126999549999</x:v>
      </x:c>
      <x:c r="P345" s="50" t="b">
        <x:f>AND(MONTH(A345)=12,OR(A346="",YEAR(A345)&lt;&gt;YEAR(A346)))</x:f>
        <x:v>0</x:v>
      </x:c>
      <x:c r="Q345" s="50" t="b">
        <x:f>AND(MOD(MONTH(A345),3)=0,OR(A346="",MONTH(A345)&lt;&gt;MONTH(A346)))</x:f>
        <x:v>0</x:v>
      </x:c>
      <x:c r="R345" s="50" t="b">
        <x:f>OR(O345&gt;$E$7,O345&lt;$E$6)</x:f>
        <x:v>0</x:v>
      </x:c>
      <x:c r="S345" s="50" t="b">
        <x:f>AND(OR(P345,Q345,R345),A345-AH344&gt;$E$8)</x:f>
        <x:v>0</x:v>
      </x:c>
      <x:c r="T345" s="50" t="str">
        <x:f>IF(NOT(OR(P345,Q345,R345)),"不调",IF(NOT(S345),"间隔规则跳过",IF(P345,"年末+季度",IF(AND(Q345,R345),"季度+动态",IF(Q345,"季度","动态")))))</x:f>
        <x:v>不调</x:v>
      </x:c>
      <x:c r="U345" s="115" t="n">
        <x:f>IF(OR(T345="年末+季度",T345="季度+动态"),N345*$E$5/2,IF(T345="季度",(J345+K345)/2,IF(T345="动态",N345*$E$5*IF(J345+K345=0,0.5,J345/(J345+K345)),J345)))</x:f>
        <x:v>0.10383146013260731</x:v>
      </x:c>
      <x:c r="V345" s="115" t="n">
        <x:f>IF(OR(T345="年末+季度",T345="季度+动态"),N345*$E$5/2,IF(T345="季度",(J345+K345)/2,IF(T345="动态",N345*$E$5*IF(J345+K345=0,0.5,K345/(J345+K345)),K345)))</x:f>
        <x:v>0.1082101977465</x:v>
      </x:c>
      <x:c r="W345" s="115" t="n">
        <x:f>IF(OR(T345="年末+季度",T345="季度+动态",T345="动态"),N345*(1-$E$5)*IF(L345+M345=0,$B$7/($B$7+$B$8),L345/(L345+M345)),L345)</x:f>
        <x:v>0.8300025549909251</x:v>
      </x:c>
      <x:c r="X345" s="115" t="n">
        <x:f>IF(OR(T345="年末+季度",T345="季度+动态",T345="动态"),N345*(1-$E$5)*IF(L345+M345=0,$B$8/($B$7+$B$8),M345/(L345+M345)),M345)</x:f>
        <x:v>0.055976051610337425</x:v>
      </x:c>
      <x:c r="Y345" s="115" t="n">
        <x:f>POWER(1-$H$5,(A345-A344)/$H$8)</x:f>
        <x:v>0.9999862671029998</x:v>
      </x:c>
      <x:c r="Z345" s="115" t="n">
        <x:f>U345*Y345</x:f>
        <x:v>0.10383003422585993</x:v>
      </x:c>
      <x:c r="AA345" s="115" t="n">
        <x:f>V345*Y345</x:f>
        <x:v>0.10820871170699997</x:v>
      </x:c>
      <x:c r="AB345" s="115" t="n">
        <x:f>W345*Y345</x:f>
        <x:v>0.8299911566513275</x:v>
      </x:c>
      <x:c r="AC345" s="115" t="n">
        <x:f>X345*Y345</x:f>
        <x:v>0.05597528289698618</x:v>
      </x:c>
      <x:c r="AD345" s="115" t="n">
        <x:f>SUM(Z345:AC345)</x:f>
        <x:v>1.0980051854811737</x:v>
      </x:c>
      <x:c r="AE345" s="115" t="n">
        <x:f>MAX(AE344,AD345)</x:f>
        <x:v>1.1254058522343844</x:v>
      </x:c>
      <x:c r="AF345" s="114" t="n">
        <x:f>AD345/AE345-1</x:f>
        <x:v>-0.02434736472963006</x:v>
      </x:c>
      <x:c r="AG345" s="114" t="n">
        <x:f>AD345/AD344-1</x:f>
        <x:v>-0.000053396920805637293</x:v>
      </x:c>
      <x:c r="AH345" s="111" t="n">
        <x:f>IF(OR(T345="年末+季度",T345="季度+动态",T345="季度",T345="动态"),A345,AH344)</x:f>
        <x:v>44196</x:v>
      </x:c>
      <x:c r="AI345" s="117" t="n">
        <x:f>YEAR(A345)</x:f>
        <x:v>2021</x:v>
      </x:c>
      <x:c r="AJ345" s="117" t="n">
        <x:f>MONTH(A345)</x:f>
        <x:v>3</x:v>
      </x:c>
      <x:c r="AK345" s="50" t="n">
        <x:f>IF(MONTH(A345)&lt;&gt;MONTH(A346),1,0)</x:f>
        <x:v>0</x:v>
      </x:c>
      <x:c r="AL345" s="115" t="n">
        <x:f>IF(AK344,AD344,AL344)</x:f>
        <x:v>1.1031173896861033</x:v>
      </x:c>
      <x:c r="AM345" s="116" t="str">
        <x:f>IF(AK345,AD345/AL345-1,"")</x:f>
      </x:c>
      <x:c r="AN345" s="115" t="n">
        <x:f>IF(AI345&lt;&gt;AI344,AD345,MAX(AN344,AD345))</x:f>
        <x:v>1.1254058522343844</x:v>
      </x:c>
      <x:c r="AO345" s="116" t="n">
        <x:f>AD345/AN345-1</x:f>
        <x:v>-0.02434736472963006</x:v>
      </x:c>
      <x:c r="AP345" s="112" t="n">
        <x:f>IFERROR(SUM(Z345:AC345)/AD345,0)</x:f>
        <x:v>1</x:v>
      </x:c>
      <x:c r="AQ345" s="50" t="b">
        <x:f>AND(B345&gt;0,C345&gt;0,D345&gt;0,E345&gt;0)</x:f>
        <x:v>1</x:v>
      </x:c>
    </x:row>
    <x:row r="346">
      <x:c r="A346" s="111" t="n">
        <x:f>'净值底稿'!A304</x:f>
        <x:v>44286</x:v>
      </x:c>
      <x:c r="B346" s="113" t="n">
        <x:f>'净值底稿'!F304</x:f>
        <x:v>1.45917495990687</x:v>
      </x:c>
      <x:c r="C346" s="113" t="n">
        <x:f>'净值底稿'!O304</x:f>
        <x:v>1.2846490277129787</x:v>
      </x:c>
      <x:c r="D346" s="113" t="n">
        <x:f>'净值底稿'!P304</x:f>
        <x:v>1.453</x:v>
      </x:c>
      <x:c r="E346" s="113" t="n">
        <x:f>'净值底稿'!Q304</x:f>
        <x:v>1.2965</x:v>
      </x:c>
      <x:c r="F346" s="114" t="n">
        <x:f>IFERROR(B346/B345-1,0)</x:f>
        <x:v>-0.008411956380757868</x:v>
      </x:c>
      <x:c r="G346" s="114" t="n">
        <x:f>IFERROR(C346/C345-1,0)</x:f>
        <x:v>-0.0021171425448776038</x:v>
      </x:c>
      <x:c r="H346" s="114" t="n">
        <x:f>IFERROR(D346/D345-1,0)</x:f>
        <x:v>0.00048199407835847197</x:v>
      </x:c>
      <x:c r="I346" s="114" t="n">
        <x:f>IFERROR(E346/E345-1,0)</x:f>
        <x:v>-0.010984819589594963</x:v>
      </x:c>
      <x:c r="J346" s="115" t="n">
        <x:f>Z345*(1+F346)</x:f>
        <x:v>0.1029566205069394</x:v>
      </x:c>
      <x:c r="K346" s="115" t="n">
        <x:f>AA345*(1+G346)</x:f>
        <x:v>0.10797961843971869</x:v>
      </x:c>
      <x:c r="L346" s="115" t="n">
        <x:f>AB345*(1+H346)</x:f>
        <x:v>0.8303912074739234</x:v>
      </x:c>
      <x:c r="M346" s="115" t="n">
        <x:f>AC345*(1+I346)</x:f>
        <x:v>0.05536040451288625</x:v>
      </x:c>
      <x:c r="N346" s="115" t="n">
        <x:f>SUM(J346:M346)</x:f>
        <x:v>1.0966878509334677</x:v>
      </x:c>
      <x:c r="O346" s="116" t="n">
        <x:f>IFERROR((J346+K346)/N346,0)</x:f>
        <x:v>0.19233935961551457</x:v>
      </x:c>
      <x:c r="P346" s="50" t="b">
        <x:f>AND(MONTH(A346)=12,OR(A347="",YEAR(A346)&lt;&gt;YEAR(A347)))</x:f>
        <x:v>0</x:v>
      </x:c>
      <x:c r="Q346" s="50" t="b">
        <x:f>AND(MOD(MONTH(A346),3)=0,OR(A347="",MONTH(A346)&lt;&gt;MONTH(A347)))</x:f>
        <x:v>1</x:v>
      </x:c>
      <x:c r="R346" s="50" t="b">
        <x:f>OR(O346&gt;$E$7,O346&lt;$E$6)</x:f>
        <x:v>0</x:v>
      </x:c>
      <x:c r="S346" s="50" t="b">
        <x:f>AND(OR(P346,Q346,R346),A346-AH345&gt;$E$8)</x:f>
        <x:v>1</x:v>
      </x:c>
      <x:c r="T346" s="50" t="str">
        <x:f>IF(NOT(OR(P346,Q346,R346)),"不调",IF(NOT(S346),"间隔规则跳过",IF(P346,"年末+季度",IF(AND(Q346,R346),"季度+动态",IF(Q346,"季度","动态")))))</x:f>
        <x:v>季度</x:v>
      </x:c>
      <x:c r="U346" s="115" t="n">
        <x:f>IF(OR(T346="年末+季度",T346="季度+动态"),N346*$E$5/2,IF(T346="季度",(J346+K346)/2,IF(T346="动态",N346*$E$5*IF(J346+K346=0,0.5,J346/(J346+K346)),J346)))</x:f>
        <x:v>0.10546811947332904</x:v>
      </x:c>
      <x:c r="V346" s="115" t="n">
        <x:f>IF(OR(T346="年末+季度",T346="季度+动态"),N346*$E$5/2,IF(T346="季度",(J346+K346)/2,IF(T346="动态",N346*$E$5*IF(J346+K346=0,0.5,K346/(J346+K346)),K346)))</x:f>
        <x:v>0.10546811947332904</x:v>
      </x:c>
      <x:c r="W346" s="115" t="n">
        <x:f>IF(OR(T346="年末+季度",T346="季度+动态",T346="动态"),N346*(1-$E$5)*IF(L346+M346=0,$B$7/($B$7+$B$8),L346/(L346+M346)),L346)</x:f>
        <x:v>0.8303912074739234</x:v>
      </x:c>
      <x:c r="X346" s="115" t="n">
        <x:f>IF(OR(T346="年末+季度",T346="季度+动态",T346="动态"),N346*(1-$E$5)*IF(L346+M346=0,$B$8/($B$7+$B$8),M346/(L346+M346)),M346)</x:f>
        <x:v>0.05536040451288625</x:v>
      </x:c>
      <x:c r="Y346" s="115" t="n">
        <x:f>POWER(1-$H$5,(A346-A345)/$H$8)</x:f>
        <x:v>0.9999862671029998</x:v>
      </x:c>
      <x:c r="Z346" s="115" t="n">
        <x:f>U346*Y346</x:f>
        <x:v>0.1054666710905075</x:v>
      </x:c>
      <x:c r="AA346" s="115" t="n">
        <x:f>V346*Y346</x:f>
        <x:v>0.1054666710905075</x:v>
      </x:c>
      <x:c r="AB346" s="115" t="n">
        <x:f>W346*Y346</x:f>
        <x:v>0.8303798037970013</x:v>
      </x:c>
      <x:c r="AC346" s="115" t="n">
        <x:f>X346*Y346</x:f>
        <x:v>0.055359644254153184</x:v>
      </x:c>
      <x:c r="AD346" s="115" t="n">
        <x:f>SUM(Z346:AC346)</x:f>
        <x:v>1.0966727902321693</x:v>
      </x:c>
      <x:c r="AE346" s="115" t="n">
        <x:f>MAX(AE345,AD346)</x:f>
        <x:v>1.1254058522343844</x:v>
      </x:c>
      <x:c r="AF346" s="114" t="n">
        <x:f>AD346/AE346-1</x:f>
        <x:v>-0.02553128895248613</x:v>
      </x:c>
      <x:c r="AG346" s="114" t="n">
        <x:f>AD346/AD345-1</x:f>
        <x:v>-0.0012134689950671351</x:v>
      </x:c>
      <x:c r="AH346" s="111" t="n">
        <x:f>IF(OR(T346="年末+季度",T346="季度+动态",T346="季度",T346="动态"),A346,AH345)</x:f>
        <x:v>44286</x:v>
      </x:c>
      <x:c r="AI346" s="117" t="n">
        <x:f>YEAR(A346)</x:f>
        <x:v>2021</x:v>
      </x:c>
      <x:c r="AJ346" s="117" t="n">
        <x:f>MONTH(A346)</x:f>
        <x:v>3</x:v>
      </x:c>
      <x:c r="AK346" s="50" t="n">
        <x:f>IF(MONTH(A346)&lt;&gt;MONTH(A347),1,0)</x:f>
        <x:v>1</x:v>
      </x:c>
      <x:c r="AL346" s="115" t="n">
        <x:f>IF(AK345,AD345,AL345)</x:f>
        <x:v>1.1031173896861033</x:v>
      </x:c>
      <x:c r="AM346" s="116" t="n">
        <x:f>IF(AK346,AD346/AL346-1,"")</x:f>
        <x:v>-0.005842170120958556</x:v>
      </x:c>
      <x:c r="AN346" s="115" t="n">
        <x:f>IF(AI346&lt;&gt;AI345,AD346,MAX(AN345,AD346))</x:f>
        <x:v>1.1254058522343844</x:v>
      </x:c>
      <x:c r="AO346" s="116" t="n">
        <x:f>AD346/AN346-1</x:f>
        <x:v>-0.02553128895248613</x:v>
      </x:c>
      <x:c r="AP346" s="112" t="n">
        <x:f>IFERROR(SUM(Z346:AC346)/AD346,0)</x:f>
        <x:v>1</x:v>
      </x:c>
      <x:c r="AQ346" s="50" t="b">
        <x:f>AND(B346&gt;0,C346&gt;0,D346&gt;0,E346&gt;0)</x:f>
        <x:v>1</x:v>
      </x:c>
    </x:row>
    <x:row r="347">
      <x:c r="A347" s="111" t="n">
        <x:f>'净值底稿'!A305</x:f>
        <x:v>44287</x:v>
      </x:c>
      <x:c r="B347" s="113" t="n">
        <x:f>'净值底稿'!F305</x:f>
        <x:v>1.482413664761085</x:v>
      </x:c>
      <x:c r="C347" s="113" t="n">
        <x:f>'净值底稿'!O305</x:f>
        <x:v>1.294301966616685</x:v>
      </x:c>
      <x:c r="D347" s="113" t="n">
        <x:f>'净值底稿'!P305</x:f>
        <x:v>1.453</x:v>
      </x:c>
      <x:c r="E347" s="113" t="n">
        <x:f>'净值底稿'!Q305</x:f>
        <x:v>1.3234</x:v>
      </x:c>
      <x:c r="F347" s="114" t="n">
        <x:f>IFERROR(B347/B346-1,0)</x:f>
        <x:v>0.01592592080643862</x:v>
      </x:c>
      <x:c r="G347" s="114" t="n">
        <x:f>IFERROR(C347/C346-1,0)</x:f>
        <x:v>0.007514067029569249</x:v>
      </x:c>
      <x:c r="H347" s="114" t="n">
        <x:f>IFERROR(D347/D346-1,0)</x:f>
        <x:v>0</x:v>
      </x:c>
      <x:c r="I347" s="114" t="n">
        <x:f>IFERROR(E347/E346-1,0)</x:f>
        <x:v>0.020748168145005685</x:v>
      </x:c>
      <x:c r="J347" s="115" t="n">
        <x:f>Z346*(1+F347)</x:f>
        <x:v>0.10714632494201363</x:v>
      </x:c>
      <x:c r="K347" s="115" t="n">
        <x:f>AA346*(1+G347)</x:f>
        <x:v>0.1062591547264671</x:v>
      </x:c>
      <x:c r="L347" s="115" t="n">
        <x:f>AB346*(1+H347)</x:f>
        <x:v>0.8303798037970013</x:v>
      </x:c>
      <x:c r="M347" s="115" t="n">
        <x:f>AC346*(1+I347)</x:f>
        <x:v>0.056508255461586054</x:v>
      </x:c>
      <x:c r="N347" s="115" t="n">
        <x:f>SUM(J347:M347)</x:f>
        <x:v>1.100293538927068</x:v>
      </x:c>
      <x:c r="O347" s="116" t="n">
        <x:f>IFERROR((J347+K347)/N347,0)</x:f>
        <x:v>0.19395322440644278</x:v>
      </x:c>
      <x:c r="P347" s="50" t="b">
        <x:f>AND(MONTH(A347)=12,OR(A348="",YEAR(A347)&lt;&gt;YEAR(A348)))</x:f>
        <x:v>0</x:v>
      </x:c>
      <x:c r="Q347" s="50" t="b">
        <x:f>AND(MOD(MONTH(A347),3)=0,OR(A348="",MONTH(A347)&lt;&gt;MONTH(A348)))</x:f>
        <x:v>0</x:v>
      </x:c>
      <x:c r="R347" s="50" t="b">
        <x:f>OR(O347&gt;$E$7,O347&lt;$E$6)</x:f>
        <x:v>0</x:v>
      </x:c>
      <x:c r="S347" s="50" t="b">
        <x:f>AND(OR(P347,Q347,R347),A347-AH346&gt;$E$8)</x:f>
        <x:v>0</x:v>
      </x:c>
      <x:c r="T347" s="50" t="str">
        <x:f>IF(NOT(OR(P347,Q347,R347)),"不调",IF(NOT(S347),"间隔规则跳过",IF(P347,"年末+季度",IF(AND(Q347,R347),"季度+动态",IF(Q347,"季度","动态")))))</x:f>
        <x:v>不调</x:v>
      </x:c>
      <x:c r="U347" s="115" t="n">
        <x:f>IF(OR(T347="年末+季度",T347="季度+动态"),N347*$E$5/2,IF(T347="季度",(J347+K347)/2,IF(T347="动态",N347*$E$5*IF(J347+K347=0,0.5,J347/(J347+K347)),J347)))</x:f>
        <x:v>0.10714632494201363</x:v>
      </x:c>
      <x:c r="V347" s="115" t="n">
        <x:f>IF(OR(T347="年末+季度",T347="季度+动态"),N347*$E$5/2,IF(T347="季度",(J347+K347)/2,IF(T347="动态",N347*$E$5*IF(J347+K347=0,0.5,K347/(J347+K347)),K347)))</x:f>
        <x:v>0.1062591547264671</x:v>
      </x:c>
      <x:c r="W347" s="115" t="n">
        <x:f>IF(OR(T347="年末+季度",T347="季度+动态",T347="动态"),N347*(1-$E$5)*IF(L347+M347=0,$B$7/($B$7+$B$8),L347/(L347+M347)),L347)</x:f>
        <x:v>0.8303798037970013</x:v>
      </x:c>
      <x:c r="X347" s="115" t="n">
        <x:f>IF(OR(T347="年末+季度",T347="季度+动态",T347="动态"),N347*(1-$E$5)*IF(L347+M347=0,$B$8/($B$7+$B$8),M347/(L347+M347)),M347)</x:f>
        <x:v>0.056508255461586054</x:v>
      </x:c>
      <x:c r="Y347" s="115" t="n">
        <x:f>POWER(1-$H$5,(A347-A346)/$H$8)</x:f>
        <x:v>0.9999862671029998</x:v>
      </x:c>
      <x:c r="Z347" s="115" t="n">
        <x:f>U347*Y347</x:f>
        <x:v>0.10714485351256925</x:v>
      </x:c>
      <x:c r="AA347" s="115" t="n">
        <x:f>V347*Y347</x:f>
        <x:v>0.10625769548043991</x:v>
      </x:c>
      <x:c r="AB347" s="115" t="n">
        <x:f>W347*Y347</x:f>
        <x:v>0.8303684002766847</x:v>
      </x:c>
      <x:c r="AC347" s="115" t="n">
        <x:f>X347*Y347</x:f>
        <x:v>0.05650747943953414</x:v>
      </x:c>
      <x:c r="AD347" s="115" t="n">
        <x:f>SUM(Z347:AC347)</x:f>
        <x:v>1.100278428709228</x:v>
      </x:c>
      <x:c r="AE347" s="115" t="n">
        <x:f>MAX(AE346,AD347)</x:f>
        <x:v>1.1254058522343844</x:v>
      </x:c>
      <x:c r="AF347" s="114" t="n">
        <x:f>AD347/AE347-1</x:f>
        <x:v>-0.02232743278815219</x:v>
      </x:c>
      <x:c r="AG347" s="114" t="n">
        <x:f>AD347/AD346-1</x:f>
        <x:v>0.003287797882078669</x:v>
      </x:c>
      <x:c r="AH347" s="111" t="n">
        <x:f>IF(OR(T347="年末+季度",T347="季度+动态",T347="季度",T347="动态"),A347,AH346)</x:f>
        <x:v>44286</x:v>
      </x:c>
      <x:c r="AI347" s="117" t="n">
        <x:f>YEAR(A347)</x:f>
        <x:v>2021</x:v>
      </x:c>
      <x:c r="AJ347" s="117" t="n">
        <x:f>MONTH(A347)</x:f>
        <x:v>4</x:v>
      </x:c>
      <x:c r="AK347" s="50" t="n">
        <x:f>IF(MONTH(A347)&lt;&gt;MONTH(A348),1,0)</x:f>
        <x:v>0</x:v>
      </x:c>
      <x:c r="AL347" s="115" t="n">
        <x:f>IF(AK346,AD346,AL346)</x:f>
        <x:v>1.0966727902321693</x:v>
      </x:c>
      <x:c r="AM347" s="116" t="str">
        <x:f>IF(AK347,AD347/AL347-1,"")</x:f>
      </x:c>
      <x:c r="AN347" s="115" t="n">
        <x:f>IF(AI347&lt;&gt;AI346,AD347,MAX(AN346,AD347))</x:f>
        <x:v>1.1254058522343844</x:v>
      </x:c>
      <x:c r="AO347" s="116" t="n">
        <x:f>AD347/AN347-1</x:f>
        <x:v>-0.02232743278815219</x:v>
      </x:c>
      <x:c r="AP347" s="112" t="n">
        <x:f>IFERROR(SUM(Z347:AC347)/AD347,0)</x:f>
        <x:v>1</x:v>
      </x:c>
      <x:c r="AQ347" s="50" t="b">
        <x:f>AND(B347&gt;0,C347&gt;0,D347&gt;0,E347&gt;0)</x:f>
        <x:v>1</x:v>
      </x:c>
    </x:row>
    <x:row r="348">
      <x:c r="A348" s="111" t="n">
        <x:f>'净值底稿'!A306</x:f>
        <x:v>44288</x:v>
      </x:c>
      <x:c r="B348" s="113" t="n">
        <x:f>'净值底稿'!F306</x:f>
        <x:v>1.5000296648511373</x:v>
      </x:c>
      <x:c r="C348" s="113" t="n">
        <x:f>'净值底稿'!O306</x:f>
        <x:v>1.2992625040352088</x:v>
      </x:c>
      <x:c r="D348" s="113" t="n">
        <x:f>'净值底稿'!P306</x:f>
        <x:v>1.453</x:v>
      </x:c>
      <x:c r="E348" s="113" t="n">
        <x:f>'净值底稿'!Q306</x:f>
        <x:v>1.3366</x:v>
      </x:c>
      <x:c r="F348" s="114" t="n">
        <x:f>IFERROR(B348/B347-1,0)</x:f>
        <x:v>0.011883322792286544</x:v>
      </x:c>
      <x:c r="G348" s="114" t="n">
        <x:f>IFERROR(C348/C347-1,0)</x:f>
        <x:v>0.0038325966787260413</x:v>
      </x:c>
      <x:c r="H348" s="114" t="n">
        <x:f>IFERROR(D348/D347-1,0)</x:f>
        <x:v>0</x:v>
      </x:c>
      <x:c r="I348" s="114" t="n">
        <x:f>IFERROR(E348/E347-1,0)</x:f>
        <x:v>0.00997430859906312</x:v>
      </x:c>
      <x:c r="J348" s="115" t="n">
        <x:f>Z347*(1+F348)</x:f>
        <x:v>0.10841809039239136</x:v>
      </x:c>
      <x:c r="K348" s="115" t="n">
        <x:f>AA347*(1+G348)</x:f>
        <x:v>0.10666493837122733</x:v>
      </x:c>
      <x:c r="L348" s="115" t="n">
        <x:f>AB347*(1+H348)</x:f>
        <x:v>0.8303684002766847</x:v>
      </x:c>
      <x:c r="M348" s="115" t="n">
        <x:f>AC347*(1+I348)</x:f>
        <x:v>0.05707110247761926</x:v>
      </x:c>
      <x:c r="N348" s="115" t="n">
        <x:f>SUM(J348:M348)</x:f>
        <x:v>1.1025225315179226</x:v>
      </x:c>
      <x:c r="O348" s="116" t="n">
        <x:f>IFERROR((J348+K348)/N348,0)</x:f>
        <x:v>0.19508266054889445</x:v>
      </x:c>
      <x:c r="P348" s="50" t="b">
        <x:f>AND(MONTH(A348)=12,OR(A349="",YEAR(A348)&lt;&gt;YEAR(A349)))</x:f>
        <x:v>0</x:v>
      </x:c>
      <x:c r="Q348" s="50" t="b">
        <x:f>AND(MOD(MONTH(A348),3)=0,OR(A349="",MONTH(A348)&lt;&gt;MONTH(A349)))</x:f>
        <x:v>0</x:v>
      </x:c>
      <x:c r="R348" s="50" t="b">
        <x:f>OR(O348&gt;$E$7,O348&lt;$E$6)</x:f>
        <x:v>0</x:v>
      </x:c>
      <x:c r="S348" s="50" t="b">
        <x:f>AND(OR(P348,Q348,R348),A348-AH347&gt;$E$8)</x:f>
        <x:v>0</x:v>
      </x:c>
      <x:c r="T348" s="50" t="str">
        <x:f>IF(NOT(OR(P348,Q348,R348)),"不调",IF(NOT(S348),"间隔规则跳过",IF(P348,"年末+季度",IF(AND(Q348,R348),"季度+动态",IF(Q348,"季度","动态")))))</x:f>
        <x:v>不调</x:v>
      </x:c>
      <x:c r="U348" s="115" t="n">
        <x:f>IF(OR(T348="年末+季度",T348="季度+动态"),N348*$E$5/2,IF(T348="季度",(J348+K348)/2,IF(T348="动态",N348*$E$5*IF(J348+K348=0,0.5,J348/(J348+K348)),J348)))</x:f>
        <x:v>0.10841809039239136</x:v>
      </x:c>
      <x:c r="V348" s="115" t="n">
        <x:f>IF(OR(T348="年末+季度",T348="季度+动态"),N348*$E$5/2,IF(T348="季度",(J348+K348)/2,IF(T348="动态",N348*$E$5*IF(J348+K348=0,0.5,K348/(J348+K348)),K348)))</x:f>
        <x:v>0.10666493837122733</x:v>
      </x:c>
      <x:c r="W348" s="115" t="n">
        <x:f>IF(OR(T348="年末+季度",T348="季度+动态",T348="动态"),N348*(1-$E$5)*IF(L348+M348=0,$B$7/($B$7+$B$8),L348/(L348+M348)),L348)</x:f>
        <x:v>0.8303684002766847</x:v>
      </x:c>
      <x:c r="X348" s="115" t="n">
        <x:f>IF(OR(T348="年末+季度",T348="季度+动态",T348="动态"),N348*(1-$E$5)*IF(L348+M348=0,$B$8/($B$7+$B$8),M348/(L348+M348)),M348)</x:f>
        <x:v>0.05707110247761926</x:v>
      </x:c>
      <x:c r="Y348" s="115" t="n">
        <x:f>POWER(1-$H$5,(A348-A347)/$H$8)</x:f>
        <x:v>0.9999862671029998</x:v>
      </x:c>
      <x:c r="Z348" s="115" t="n">
        <x:f>U348*Y348</x:f>
        <x:v>0.10841660149792304</x:v>
      </x:c>
      <x:c r="AA348" s="115" t="n">
        <x:f>V348*Y348</x:f>
        <x:v>0.10666347355261514</x:v>
      </x:c>
      <x:c r="AB348" s="115" t="n">
        <x:f>W348*Y348</x:f>
        <x:v>0.8303569969129714</x:v>
      </x:c>
      <x:c r="AC348" s="115" t="n">
        <x:f>X348*Y348</x:f>
        <x:v>0.057070318726047245</x:v>
      </x:c>
      <x:c r="AD348" s="115" t="n">
        <x:f>SUM(Z348:AC348)</x:f>
        <x:v>1.1025073906895568</x:v>
      </x:c>
      <x:c r="AE348" s="115" t="n">
        <x:f>MAX(AE347,AD348)</x:f>
        <x:v>1.1254058522343844</x:v>
      </x:c>
      <x:c r="AF348" s="114" t="n">
        <x:f>AD348/AE348-1</x:f>
        <x:v>-0.020346847761067544</x:v>
      </x:c>
      <x:c r="AG348" s="114" t="n">
        <x:f>AD348/AD347-1</x:f>
        <x:v>0.0020258163044637456</x:v>
      </x:c>
      <x:c r="AH348" s="111" t="n">
        <x:f>IF(OR(T348="年末+季度",T348="季度+动态",T348="季度",T348="动态"),A348,AH347)</x:f>
        <x:v>44286</x:v>
      </x:c>
      <x:c r="AI348" s="117" t="n">
        <x:f>YEAR(A348)</x:f>
        <x:v>2021</x:v>
      </x:c>
      <x:c r="AJ348" s="117" t="n">
        <x:f>MONTH(A348)</x:f>
        <x:v>4</x:v>
      </x:c>
      <x:c r="AK348" s="50" t="n">
        <x:f>IF(MONTH(A348)&lt;&gt;MONTH(A349),1,0)</x:f>
        <x:v>0</x:v>
      </x:c>
      <x:c r="AL348" s="115" t="n">
        <x:f>IF(AK347,AD347,AL347)</x:f>
        <x:v>1.0966727902321693</x:v>
      </x:c>
      <x:c r="AM348" s="116" t="str">
        <x:f>IF(AK348,AD348/AL348-1,"")</x:f>
      </x:c>
      <x:c r="AN348" s="115" t="n">
        <x:f>IF(AI348&lt;&gt;AI347,AD348,MAX(AN347,AD348))</x:f>
        <x:v>1.1254058522343844</x:v>
      </x:c>
      <x:c r="AO348" s="116" t="n">
        <x:f>AD348/AN348-1</x:f>
        <x:v>-0.020346847761067544</x:v>
      </x:c>
      <x:c r="AP348" s="112" t="n">
        <x:f>IFERROR(SUM(Z348:AC348)/AD348,0)</x:f>
        <x:v>1</x:v>
      </x:c>
      <x:c r="AQ348" s="50" t="b">
        <x:f>AND(B348&gt;0,C348&gt;0,D348&gt;0,E348&gt;0)</x:f>
        <x:v>1</x:v>
      </x:c>
    </x:row>
    <x:row r="349">
      <x:c r="A349" s="111" t="n">
        <x:f>'净值底稿'!A307</x:f>
        <x:v>44292</x:v>
      </x:c>
      <x:c r="B349" s="113" t="n">
        <x:f>'净值底稿'!F307</x:f>
        <x:v>1.5052152911492476</x:v>
      </x:c>
      <x:c r="C349" s="113" t="n">
        <x:f>'净值底稿'!O307</x:f>
        <x:v>1.3059002637804487</x:v>
      </x:c>
      <x:c r="D349" s="113" t="n">
        <x:f>'净值底稿'!P307</x:f>
        <x:v>1.4532</x:v>
      </x:c>
      <x:c r="E349" s="113" t="n">
        <x:f>'净值底稿'!Q307</x:f>
        <x:v>1.3308</x:v>
      </x:c>
      <x:c r="F349" s="114" t="n">
        <x:f>IFERROR(B349/B348-1,0)</x:f>
        <x:v>0.0034570158308335763</x:v>
      </x:c>
      <x:c r="G349" s="114" t="n">
        <x:f>IFERROR(C349/C348-1,0)</x:f>
        <x:v>0.005108867318670773</x:v>
      </x:c>
      <x:c r="H349" s="114" t="n">
        <x:f>IFERROR(D349/D348-1,0)</x:f>
        <x:v>0.00013764624913958912</x:v>
      </x:c>
      <x:c r="I349" s="114" t="n">
        <x:f>IFERROR(E349/E348-1,0)</x:f>
        <x:v>-0.004339368547059741</x:v>
      </x:c>
      <x:c r="J349" s="115" t="n">
        <x:f>Z348*(1+F349)</x:f>
        <x:v>0.10879139940562653</x:v>
      </x:c>
      <x:c r="K349" s="115" t="n">
        <x:f>AA348*(1+G349)</x:f>
        <x:v>0.10720840308674401</x:v>
      </x:c>
      <x:c r="L349" s="115" t="n">
        <x:f>AB348*(1+H349)</x:f>
        <x:v>0.8304712924390433</x:v>
      </x:c>
      <x:c r="M349" s="115" t="n">
        <x:f>AC348*(1+I349)</x:f>
        <x:v>0.05682266957999676</x:v>
      </x:c>
      <x:c r="N349" s="115" t="n">
        <x:f>SUM(J349:M349)</x:f>
        <x:v>1.1032937645114105</x:v>
      </x:c>
      <x:c r="O349" s="116" t="n">
        <x:f>IFERROR((J349+K349)/N349,0)</x:f>
        <x:v>0.19577723489448456</x:v>
      </x:c>
      <x:c r="P349" s="50" t="b">
        <x:f>AND(MONTH(A349)=12,OR(A350="",YEAR(A349)&lt;&gt;YEAR(A350)))</x:f>
        <x:v>0</x:v>
      </x:c>
      <x:c r="Q349" s="50" t="b">
        <x:f>AND(MOD(MONTH(A349),3)=0,OR(A350="",MONTH(A349)&lt;&gt;MONTH(A350)))</x:f>
        <x:v>0</x:v>
      </x:c>
      <x:c r="R349" s="50" t="b">
        <x:f>OR(O349&gt;$E$7,O349&lt;$E$6)</x:f>
        <x:v>0</x:v>
      </x:c>
      <x:c r="S349" s="50" t="b">
        <x:f>AND(OR(P349,Q349,R349),A349-AH348&gt;$E$8)</x:f>
        <x:v>0</x:v>
      </x:c>
      <x:c r="T349" s="50" t="str">
        <x:f>IF(NOT(OR(P349,Q349,R349)),"不调",IF(NOT(S349),"间隔规则跳过",IF(P349,"年末+季度",IF(AND(Q349,R349),"季度+动态",IF(Q349,"季度","动态")))))</x:f>
        <x:v>不调</x:v>
      </x:c>
      <x:c r="U349" s="115" t="n">
        <x:f>IF(OR(T349="年末+季度",T349="季度+动态"),N349*$E$5/2,IF(T349="季度",(J349+K349)/2,IF(T349="动态",N349*$E$5*IF(J349+K349=0,0.5,J349/(J349+K349)),J349)))</x:f>
        <x:v>0.10879139940562653</x:v>
      </x:c>
      <x:c r="V349" s="115" t="n">
        <x:f>IF(OR(T349="年末+季度",T349="季度+动态"),N349*$E$5/2,IF(T349="季度",(J349+K349)/2,IF(T349="动态",N349*$E$5*IF(J349+K349=0,0.5,K349/(J349+K349)),K349)))</x:f>
        <x:v>0.10720840308674401</x:v>
      </x:c>
      <x:c r="W349" s="115" t="n">
        <x:f>IF(OR(T349="年末+季度",T349="季度+动态",T349="动态"),N349*(1-$E$5)*IF(L349+M349=0,$B$7/($B$7+$B$8),L349/(L349+M349)),L349)</x:f>
        <x:v>0.8304712924390433</x:v>
      </x:c>
      <x:c r="X349" s="115" t="n">
        <x:f>IF(OR(T349="年末+季度",T349="季度+动态",T349="动态"),N349*(1-$E$5)*IF(L349+M349=0,$B$8/($B$7+$B$8),M349/(L349+M349)),M349)</x:f>
        <x:v>0.05682266957999676</x:v>
      </x:c>
      <x:c r="Y349" s="115" t="n">
        <x:f>POWER(1-$H$5,(A349-A348)/$H$8)</x:f>
        <x:v>0.9999450695435432</x:v>
      </x:c>
      <x:c r="Z349" s="115" t="n">
        <x:f>U349*Y349</x:f>
        <x:v>0.10878542344439861</x:v>
      </x:c>
      <x:c r="AA349" s="115" t="n">
        <x:f>V349*Y349</x:f>
        <x:v>0.10720251408022645</x:v>
      </x:c>
      <x:c r="AB349" s="115" t="n">
        <x:f>W349*Y349</x:f>
        <x:v>0.8304256742718753</x:v>
      </x:c>
      <x:c r="AC349" s="115" t="n">
        <x:f>X349*Y349</x:f>
        <x:v>0.05681954828481964</x:v>
      </x:c>
      <x:c r="AD349" s="115" t="n">
        <x:f>SUM(Z349:AC349)</x:f>
        <x:v>1.10323316008132</x:v>
      </x:c>
      <x:c r="AE349" s="115" t="n">
        <x:f>MAX(AE348,AD349)</x:f>
        <x:v>1.1254058522343844</x:v>
      </x:c>
      <x:c r="AF349" s="114" t="n">
        <x:f>AD349/AE349-1</x:f>
        <x:v>-0.019701952063819972</x:v>
      </x:c>
      <x:c r="AG349" s="114" t="n">
        <x:f>AD349/AD348-1</x:f>
        <x:v>0.000658289819997826</x:v>
      </x:c>
      <x:c r="AH349" s="111" t="n">
        <x:f>IF(OR(T349="年末+季度",T349="季度+动态",T349="季度",T349="动态"),A349,AH348)</x:f>
        <x:v>44286</x:v>
      </x:c>
      <x:c r="AI349" s="117" t="n">
        <x:f>YEAR(A349)</x:f>
        <x:v>2021</x:v>
      </x:c>
      <x:c r="AJ349" s="117" t="n">
        <x:f>MONTH(A349)</x:f>
        <x:v>4</x:v>
      </x:c>
      <x:c r="AK349" s="50" t="n">
        <x:f>IF(MONTH(A349)&lt;&gt;MONTH(A350),1,0)</x:f>
        <x:v>0</x:v>
      </x:c>
      <x:c r="AL349" s="115" t="n">
        <x:f>IF(AK348,AD348,AL348)</x:f>
        <x:v>1.0966727902321693</x:v>
      </x:c>
      <x:c r="AM349" s="116" t="str">
        <x:f>IF(AK349,AD349/AL349-1,"")</x:f>
      </x:c>
      <x:c r="AN349" s="115" t="n">
        <x:f>IF(AI349&lt;&gt;AI348,AD349,MAX(AN348,AD349))</x:f>
        <x:v>1.1254058522343844</x:v>
      </x:c>
      <x:c r="AO349" s="116" t="n">
        <x:f>AD349/AN349-1</x:f>
        <x:v>-0.019701952063819972</x:v>
      </x:c>
      <x:c r="AP349" s="112" t="n">
        <x:f>IFERROR(SUM(Z349:AC349)/AD349,0)</x:f>
        <x:v>1</x:v>
      </x:c>
      <x:c r="AQ349" s="50" t="b">
        <x:f>AND(B349&gt;0,C349&gt;0,D349&gt;0,E349&gt;0)</x:f>
        <x:v>1</x:v>
      </x:c>
    </x:row>
    <x:row r="350">
      <x:c r="A350" s="111" t="n">
        <x:f>'净值底稿'!A308</x:f>
        <x:v>44293</x:v>
      </x:c>
      <x:c r="B350" s="113" t="n">
        <x:f>'净值底稿'!F308</x:f>
        <x:v>1.508149503023315</x:v>
      </x:c>
      <x:c r="C350" s="113" t="n">
        <x:f>'净值底稿'!O308</x:f>
        <x:v>1.30438509889203</x:v>
      </x:c>
      <x:c r="D350" s="113" t="n">
        <x:f>'净值底稿'!P308</x:f>
        <x:v>1.4529</x:v>
      </x:c>
      <x:c r="E350" s="113" t="n">
        <x:f>'净值底稿'!Q308</x:f>
        <x:v>1.3369</x:v>
      </x:c>
      <x:c r="F350" s="114" t="n">
        <x:f>IFERROR(B350/B349-1,0)</x:f>
        <x:v>0.0019493635836154155</x:v>
      </x:c>
      <x:c r="G350" s="114" t="n">
        <x:f>IFERROR(C350/C349-1,0)</x:f>
        <x:v>-0.0011602454876855628</x:v>
      </x:c>
      <x:c r="H350" s="114" t="n">
        <x:f>IFERROR(D350/D349-1,0)</x:f>
        <x:v>-0.00020644095788602268</x:v>
      </x:c>
      <x:c r="I350" s="114" t="n">
        <x:f>IFERROR(E350/E349-1,0)</x:f>
        <x:v>0.0045837090471896325</x:v>
      </x:c>
      <x:c r="J350" s="115" t="n">
        <x:f>Z349*(1+F350)</x:f>
        <x:v>0.1089974857872893</x:v>
      </x:c>
      <x:c r="K350" s="115" t="n">
        <x:f>AA349*(1+G350)</x:f>
        <x:v>0.10707813284699631</x:v>
      </x:c>
      <x:c r="L350" s="115" t="n">
        <x:f>AB349*(1+H350)</x:f>
        <x:v>0.8302542404002254</x:v>
      </x:c>
      <x:c r="M350" s="115" t="n">
        <x:f>AC349*(1+I350)</x:f>
        <x:v>0.057079992562349996</x:v>
      </x:c>
      <x:c r="N350" s="115" t="n">
        <x:f>SUM(J350:M350)</x:f>
        <x:v>1.1034098515968611</x:v>
      </x:c>
      <x:c r="O350" s="116" t="n">
        <x:f>IFERROR((J350+K350)/N350,0)</x:f>
        <x:v>0.19582534841571309</x:v>
      </x:c>
      <x:c r="P350" s="50" t="b">
        <x:f>AND(MONTH(A350)=12,OR(A351="",YEAR(A350)&lt;&gt;YEAR(A351)))</x:f>
        <x:v>0</x:v>
      </x:c>
      <x:c r="Q350" s="50" t="b">
        <x:f>AND(MOD(MONTH(A350),3)=0,OR(A351="",MONTH(A350)&lt;&gt;MONTH(A351)))</x:f>
        <x:v>0</x:v>
      </x:c>
      <x:c r="R350" s="50" t="b">
        <x:f>OR(O350&gt;$E$7,O350&lt;$E$6)</x:f>
        <x:v>0</x:v>
      </x:c>
      <x:c r="S350" s="50" t="b">
        <x:f>AND(OR(P350,Q350,R350),A350-AH349&gt;$E$8)</x:f>
        <x:v>0</x:v>
      </x:c>
      <x:c r="T350" s="50" t="str">
        <x:f>IF(NOT(OR(P350,Q350,R350)),"不调",IF(NOT(S350),"间隔规则跳过",IF(P350,"年末+季度",IF(AND(Q350,R350),"季度+动态",IF(Q350,"季度","动态")))))</x:f>
        <x:v>不调</x:v>
      </x:c>
      <x:c r="U350" s="115" t="n">
        <x:f>IF(OR(T350="年末+季度",T350="季度+动态"),N350*$E$5/2,IF(T350="季度",(J350+K350)/2,IF(T350="动态",N350*$E$5*IF(J350+K350=0,0.5,J350/(J350+K350)),J350)))</x:f>
        <x:v>0.1089974857872893</x:v>
      </x:c>
      <x:c r="V350" s="115" t="n">
        <x:f>IF(OR(T350="年末+季度",T350="季度+动态"),N350*$E$5/2,IF(T350="季度",(J350+K350)/2,IF(T350="动态",N350*$E$5*IF(J350+K350=0,0.5,K350/(J350+K350)),K350)))</x:f>
        <x:v>0.10707813284699631</x:v>
      </x:c>
      <x:c r="W350" s="115" t="n">
        <x:f>IF(OR(T350="年末+季度",T350="季度+动态",T350="动态"),N350*(1-$E$5)*IF(L350+M350=0,$B$7/($B$7+$B$8),L350/(L350+M350)),L350)</x:f>
        <x:v>0.8302542404002254</x:v>
      </x:c>
      <x:c r="X350" s="115" t="n">
        <x:f>IF(OR(T350="年末+季度",T350="季度+动态",T350="动态"),N350*(1-$E$5)*IF(L350+M350=0,$B$8/($B$7+$B$8),M350/(L350+M350)),M350)</x:f>
        <x:v>0.057079992562349996</x:v>
      </x:c>
      <x:c r="Y350" s="115" t="n">
        <x:f>POWER(1-$H$5,(A350-A349)/$H$8)</x:f>
        <x:v>0.9999862671029998</x:v>
      </x:c>
      <x:c r="Z350" s="115" t="n">
        <x:f>U350*Y350</x:f>
        <x:v>0.10899598893604369</x:v>
      </x:c>
      <x:c r="AA350" s="115" t="n">
        <x:f>V350*Y350</x:f>
        <x:v>0.10707666235402695</x:v>
      </x:c>
      <x:c r="AB350" s="115" t="n">
        <x:f>W350*Y350</x:f>
        <x:v>0.830242838604258</x:v>
      </x:c>
      <x:c r="AC350" s="115" t="n">
        <x:f>X350*Y350</x:f>
        <x:v>0.05707920868869136</x:v>
      </x:c>
      <x:c r="AD350" s="115" t="n">
        <x:f>SUM(Z350:AC350)</x:f>
        <x:v>1.1033946985830199</x:v>
      </x:c>
      <x:c r="AE350" s="115" t="n">
        <x:f>MAX(AE349,AD350)</x:f>
        <x:v>1.1254058522343844</x:v>
      </x:c>
      <x:c r="AF350" s="114" t="n">
        <x:f>AD350/AE350-1</x:f>
        <x:v>-0.01955841406694614</x:v>
      </x:c>
      <x:c r="AG350" s="114" t="n">
        <x:f>AD350/AD349-1</x:f>
        <x:v>0.00014642281209886754</x:v>
      </x:c>
      <x:c r="AH350" s="111" t="n">
        <x:f>IF(OR(T350="年末+季度",T350="季度+动态",T350="季度",T350="动态"),A350,AH349)</x:f>
        <x:v>44286</x:v>
      </x:c>
      <x:c r="AI350" s="117" t="n">
        <x:f>YEAR(A350)</x:f>
        <x:v>2021</x:v>
      </x:c>
      <x:c r="AJ350" s="117" t="n">
        <x:f>MONTH(A350)</x:f>
        <x:v>4</x:v>
      </x:c>
      <x:c r="AK350" s="50" t="n">
        <x:f>IF(MONTH(A350)&lt;&gt;MONTH(A351),1,0)</x:f>
        <x:v>0</x:v>
      </x:c>
      <x:c r="AL350" s="115" t="n">
        <x:f>IF(AK349,AD349,AL349)</x:f>
        <x:v>1.0966727902321693</x:v>
      </x:c>
      <x:c r="AM350" s="116" t="str">
        <x:f>IF(AK350,AD350/AL350-1,"")</x:f>
      </x:c>
      <x:c r="AN350" s="115" t="n">
        <x:f>IF(AI350&lt;&gt;AI349,AD350,MAX(AN349,AD350))</x:f>
        <x:v>1.1254058522343844</x:v>
      </x:c>
      <x:c r="AO350" s="116" t="n">
        <x:f>AD350/AN350-1</x:f>
        <x:v>-0.01955841406694614</x:v>
      </x:c>
      <x:c r="AP350" s="112" t="n">
        <x:f>IFERROR(SUM(Z350:AC350)/AD350,0)</x:f>
        <x:v>1</x:v>
      </x:c>
      <x:c r="AQ350" s="50" t="b">
        <x:f>AND(B350&gt;0,C350&gt;0,D350&gt;0,E350&gt;0)</x:f>
        <x:v>1</x:v>
      </x:c>
    </x:row>
    <x:row r="351">
      <x:c r="A351" s="111" t="n">
        <x:f>'净值底稿'!A309</x:f>
        <x:v>44294</x:v>
      </x:c>
      <x:c r="B351" s="113" t="n">
        <x:f>'净值底稿'!F309</x:f>
        <x:v>1.512544351563505</x:v>
      </x:c>
      <x:c r="C351" s="113" t="n">
        <x:f>'净值底稿'!O309</x:f>
        <x:v>1.3019654876050237</x:v>
      </x:c>
      <x:c r="D351" s="113" t="n">
        <x:f>'净值底稿'!P309</x:f>
        <x:v>1.4529</x:v>
      </x:c>
      <x:c r="E351" s="113" t="n">
        <x:f>'净值底稿'!Q309</x:f>
        <x:v>1.3406</x:v>
      </x:c>
      <x:c r="F351" s="114" t="n">
        <x:f>IFERROR(B351/B350-1,0)</x:f>
        <x:v>0.0029140668954767968</x:v>
      </x:c>
      <x:c r="G351" s="114" t="n">
        <x:f>IFERROR(C351/C350-1,0)</x:f>
        <x:v>-0.0018549823124026643</x:v>
      </x:c>
      <x:c r="H351" s="114" t="n">
        <x:f>IFERROR(D351/D350-1,0)</x:f>
        <x:v>0</x:v>
      </x:c>
      <x:c r="I351" s="114" t="n">
        <x:f>IFERROR(E351/E350-1,0)</x:f>
        <x:v>0.0027675966788840434</x:v>
      </x:c>
      <x:c r="J351" s="115" t="n">
        <x:f>Z350*(1+F351)</x:f>
        <x:v>0.10931361053914197</x:v>
      </x:c>
      <x:c r="K351" s="115" t="n">
        <x:f>AA350*(1+G351)</x:f>
        <x:v>0.10687803703928912</x:v>
      </x:c>
      <x:c r="L351" s="115" t="n">
        <x:f>AB350*(1+H351)</x:f>
        <x:v>0.830242838604258</x:v>
      </x:c>
      <x:c r="M351" s="115" t="n">
        <x:f>AC350*(1+I351)</x:f>
        <x:v>0.05723718091709151</x:v>
      </x:c>
      <x:c r="N351" s="115" t="n">
        <x:f>SUM(J351:M351)</x:f>
        <x:v>1.1036716670997806</x:v>
      </x:c>
      <x:c r="O351" s="116" t="n">
        <x:f>IFERROR((J351+K351)/N351,0)</x:f>
        <x:v>0.1958840242284535</x:v>
      </x:c>
      <x:c r="P351" s="50" t="b">
        <x:f>AND(MONTH(A351)=12,OR(A352="",YEAR(A351)&lt;&gt;YEAR(A352)))</x:f>
        <x:v>0</x:v>
      </x:c>
      <x:c r="Q351" s="50" t="b">
        <x:f>AND(MOD(MONTH(A351),3)=0,OR(A352="",MONTH(A351)&lt;&gt;MONTH(A352)))</x:f>
        <x:v>0</x:v>
      </x:c>
      <x:c r="R351" s="50" t="b">
        <x:f>OR(O351&gt;$E$7,O351&lt;$E$6)</x:f>
        <x:v>0</x:v>
      </x:c>
      <x:c r="S351" s="50" t="b">
        <x:f>AND(OR(P351,Q351,R351),A351-AH350&gt;$E$8)</x:f>
        <x:v>0</x:v>
      </x:c>
      <x:c r="T351" s="50" t="str">
        <x:f>IF(NOT(OR(P351,Q351,R351)),"不调",IF(NOT(S351),"间隔规则跳过",IF(P351,"年末+季度",IF(AND(Q351,R351),"季度+动态",IF(Q351,"季度","动态")))))</x:f>
        <x:v>不调</x:v>
      </x:c>
      <x:c r="U351" s="115" t="n">
        <x:f>IF(OR(T351="年末+季度",T351="季度+动态"),N351*$E$5/2,IF(T351="季度",(J351+K351)/2,IF(T351="动态",N351*$E$5*IF(J351+K351=0,0.5,J351/(J351+K351)),J351)))</x:f>
        <x:v>0.10931361053914197</x:v>
      </x:c>
      <x:c r="V351" s="115" t="n">
        <x:f>IF(OR(T351="年末+季度",T351="季度+动态"),N351*$E$5/2,IF(T351="季度",(J351+K351)/2,IF(T351="动态",N351*$E$5*IF(J351+K351=0,0.5,K351/(J351+K351)),K351)))</x:f>
        <x:v>0.10687803703928912</x:v>
      </x:c>
      <x:c r="W351" s="115" t="n">
        <x:f>IF(OR(T351="年末+季度",T351="季度+动态",T351="动态"),N351*(1-$E$5)*IF(L351+M351=0,$B$7/($B$7+$B$8),L351/(L351+M351)),L351)</x:f>
        <x:v>0.830242838604258</x:v>
      </x:c>
      <x:c r="X351" s="115" t="n">
        <x:f>IF(OR(T351="年末+季度",T351="季度+动态",T351="动态"),N351*(1-$E$5)*IF(L351+M351=0,$B$8/($B$7+$B$8),M351/(L351+M351)),M351)</x:f>
        <x:v>0.05723718091709151</x:v>
      </x:c>
      <x:c r="Y351" s="115" t="n">
        <x:f>POWER(1-$H$5,(A351-A350)/$H$8)</x:f>
        <x:v>0.9999862671029998</x:v>
      </x:c>
      <x:c r="Z351" s="115" t="n">
        <x:f>U351*Y351</x:f>
        <x:v>0.10931210934658771</x:v>
      </x:c>
      <x:c r="AA351" s="115" t="n">
        <x:f>V351*Y351</x:f>
        <x:v>0.10687656929421488</x:v>
      </x:c>
      <x:c r="AB351" s="115" t="n">
        <x:f>W351*Y351</x:f>
        <x:v>0.8302314369648702</x:v>
      </x:c>
      <x:c r="AC351" s="115" t="n">
        <x:f>X351*Y351</x:f>
        <x:v>0.0572363948847814</x:v>
      </x:c>
      <x:c r="AD351" s="115" t="n">
        <x:f>SUM(Z351:AC351)</x:f>
        <x:v>1.1036565104904543</x:v>
      </x:c>
      <x:c r="AE351" s="115" t="n">
        <x:f>MAX(AE350,AD351)</x:f>
        <x:v>1.1254058522343844</x:v>
      </x:c>
      <x:c r="AF351" s="114" t="n">
        <x:f>AD351/AE351-1</x:f>
        <x:v>-0.01932577629727872</x:v>
      </x:c>
      <x:c r="AG351" s="114" t="n">
        <x:f>AD351/AD350-1</x:f>
        <x:v>0.0002372785620328166</x:v>
      </x:c>
      <x:c r="AH351" s="111" t="n">
        <x:f>IF(OR(T351="年末+季度",T351="季度+动态",T351="季度",T351="动态"),A351,AH350)</x:f>
        <x:v>44286</x:v>
      </x:c>
      <x:c r="AI351" s="117" t="n">
        <x:f>YEAR(A351)</x:f>
        <x:v>2021</x:v>
      </x:c>
      <x:c r="AJ351" s="117" t="n">
        <x:f>MONTH(A351)</x:f>
        <x:v>4</x:v>
      </x:c>
      <x:c r="AK351" s="50" t="n">
        <x:f>IF(MONTH(A351)&lt;&gt;MONTH(A352),1,0)</x:f>
        <x:v>0</x:v>
      </x:c>
      <x:c r="AL351" s="115" t="n">
        <x:f>IF(AK350,AD350,AL350)</x:f>
        <x:v>1.0966727902321693</x:v>
      </x:c>
      <x:c r="AM351" s="116" t="str">
        <x:f>IF(AK351,AD351/AL351-1,"")</x:f>
      </x:c>
      <x:c r="AN351" s="115" t="n">
        <x:f>IF(AI351&lt;&gt;AI350,AD351,MAX(AN350,AD351))</x:f>
        <x:v>1.1254058522343844</x:v>
      </x:c>
      <x:c r="AO351" s="116" t="n">
        <x:f>AD351/AN351-1</x:f>
        <x:v>-0.01932577629727872</x:v>
      </x:c>
      <x:c r="AP351" s="112" t="n">
        <x:f>IFERROR(SUM(Z351:AC351)/AD351,0)</x:f>
        <x:v>1</x:v>
      </x:c>
      <x:c r="AQ351" s="50" t="b">
        <x:f>AND(B351&gt;0,C351&gt;0,D351&gt;0,E351&gt;0)</x:f>
        <x:v>1</x:v>
      </x:c>
    </x:row>
    <x:row r="352">
      <x:c r="A352" s="111" t="n">
        <x:f>'净值底稿'!A310</x:f>
        <x:v>44295</x:v>
      </x:c>
      <x:c r="B352" s="113" t="n">
        <x:f>'净值底稿'!F310</x:f>
        <x:v>1.4964937928802675</x:v>
      </x:c>
      <x:c r="C352" s="113" t="n">
        <x:f>'净值底稿'!O310</x:f>
        <x:v>1.29749610920322</x:v>
      </x:c>
      <x:c r="D352" s="113" t="n">
        <x:f>'净值底稿'!P310</x:f>
        <x:v>1.4538</x:v>
      </x:c>
      <x:c r="E352" s="113" t="n">
        <x:f>'净值底稿'!Q310</x:f>
        <x:v>1.3447</x:v>
      </x:c>
      <x:c r="F352" s="114" t="n">
        <x:f>IFERROR(B352/B351-1,0)</x:f>
        <x:v>-0.010611628456809408</x:v>
      </x:c>
      <x:c r="G352" s="114" t="n">
        <x:f>IFERROR(C352/C351-1,0)</x:f>
        <x:v>-0.003432793299325665</x:v>
      </x:c>
      <x:c r="H352" s="114" t="n">
        <x:f>IFERROR(D352/D351-1,0)</x:f>
        <x:v>0.0006194507536649851</x:v>
      </x:c>
      <x:c r="I352" s="114" t="n">
        <x:f>IFERROR(E352/E351-1,0)</x:f>
        <x:v>0.0030583320901089728</x:v>
      </x:c>
      <x:c r="J352" s="115" t="n">
        <x:f>Z351*(1+F352)</x:f>
        <x:v>0.1081521298563716</x:v>
      </x:c>
      <x:c r="K352" s="115" t="n">
        <x:f>AA351*(1+G352)</x:f>
        <x:v>0.10650968412328678</x:v>
      </x:c>
      <x:c r="L352" s="115" t="n">
        <x:f>AB351*(1+H352)</x:f>
        <x:v>0.8307457244542145</x:v>
      </x:c>
      <x:c r="M352" s="115" t="n">
        <x:f>AC351*(1+I352)</x:f>
        <x:v>0.057411442787979675</x:v>
      </x:c>
      <x:c r="N352" s="115" t="n">
        <x:f>SUM(J352:M352)</x:f>
        <x:v>1.1028189812218525</x:v>
      </x:c>
      <x:c r="O352" s="116" t="n">
        <x:f>IFERROR((J352+K352)/N352,0)</x:f>
        <x:v>0.19464827649395997</x:v>
      </x:c>
      <x:c r="P352" s="50" t="b">
        <x:f>AND(MONTH(A352)=12,OR(A353="",YEAR(A352)&lt;&gt;YEAR(A353)))</x:f>
        <x:v>0</x:v>
      </x:c>
      <x:c r="Q352" s="50" t="b">
        <x:f>AND(MOD(MONTH(A352),3)=0,OR(A353="",MONTH(A352)&lt;&gt;MONTH(A353)))</x:f>
        <x:v>0</x:v>
      </x:c>
      <x:c r="R352" s="50" t="b">
        <x:f>OR(O352&gt;$E$7,O352&lt;$E$6)</x:f>
        <x:v>0</x:v>
      </x:c>
      <x:c r="S352" s="50" t="b">
        <x:f>AND(OR(P352,Q352,R352),A352-AH351&gt;$E$8)</x:f>
        <x:v>0</x:v>
      </x:c>
      <x:c r="T352" s="50" t="str">
        <x:f>IF(NOT(OR(P352,Q352,R352)),"不调",IF(NOT(S352),"间隔规则跳过",IF(P352,"年末+季度",IF(AND(Q352,R352),"季度+动态",IF(Q352,"季度","动态")))))</x:f>
        <x:v>不调</x:v>
      </x:c>
      <x:c r="U352" s="115" t="n">
        <x:f>IF(OR(T352="年末+季度",T352="季度+动态"),N352*$E$5/2,IF(T352="季度",(J352+K352)/2,IF(T352="动态",N352*$E$5*IF(J352+K352=0,0.5,J352/(J352+K352)),J352)))</x:f>
        <x:v>0.1081521298563716</x:v>
      </x:c>
      <x:c r="V352" s="115" t="n">
        <x:f>IF(OR(T352="年末+季度",T352="季度+动态"),N352*$E$5/2,IF(T352="季度",(J352+K352)/2,IF(T352="动态",N352*$E$5*IF(J352+K352=0,0.5,K352/(J352+K352)),K352)))</x:f>
        <x:v>0.10650968412328678</x:v>
      </x:c>
      <x:c r="W352" s="115" t="n">
        <x:f>IF(OR(T352="年末+季度",T352="季度+动态",T352="动态"),N352*(1-$E$5)*IF(L352+M352=0,$B$7/($B$7+$B$8),L352/(L352+M352)),L352)</x:f>
        <x:v>0.8307457244542145</x:v>
      </x:c>
      <x:c r="X352" s="115" t="n">
        <x:f>IF(OR(T352="年末+季度",T352="季度+动态",T352="动态"),N352*(1-$E$5)*IF(L352+M352=0,$B$8/($B$7+$B$8),M352/(L352+M352)),M352)</x:f>
        <x:v>0.057411442787979675</x:v>
      </x:c>
      <x:c r="Y352" s="115" t="n">
        <x:f>POWER(1-$H$5,(A352-A351)/$H$8)</x:f>
        <x:v>0.9999862671029998</x:v>
      </x:c>
      <x:c r="Z352" s="115" t="n">
        <x:f>U352*Y352</x:f>
        <x:v>0.10815064461431192</x:v>
      </x:c>
      <x:c r="AA352" s="115" t="n">
        <x:f>V352*Y352</x:f>
        <x:v>0.10650822143676518</x:v>
      </x:c>
      <x:c r="AB352" s="115" t="n">
        <x:f>W352*Y352</x:f>
        <x:v>0.8307343159087471</x:v>
      </x:c>
      <x:c r="AC352" s="115" t="n">
        <x:f>X352*Y352</x:f>
        <x:v>0.05741065436254923</x:v>
      </x:c>
      <x:c r="AD352" s="115" t="n">
        <x:f>SUM(Z352:AC352)</x:f>
        <x:v>1.1028038363223736</x:v>
      </x:c>
      <x:c r="AE352" s="115" t="n">
        <x:f>MAX(AE351,AD352)</x:f>
        <x:v>1.1254058522343844</x:v>
      </x:c>
      <x:c r="AF352" s="114" t="n">
        <x:f>AD352/AE352-1</x:f>
        <x:v>-0.020083435559835383</x:v>
      </x:c>
      <x:c r="AG352" s="114" t="n">
        <x:f>AD352/AD351-1</x:f>
        <x:v>-0.0007725901672992475</x:v>
      </x:c>
      <x:c r="AH352" s="111" t="n">
        <x:f>IF(OR(T352="年末+季度",T352="季度+动态",T352="季度",T352="动态"),A352,AH351)</x:f>
        <x:v>44286</x:v>
      </x:c>
      <x:c r="AI352" s="117" t="n">
        <x:f>YEAR(A352)</x:f>
        <x:v>2021</x:v>
      </x:c>
      <x:c r="AJ352" s="117" t="n">
        <x:f>MONTH(A352)</x:f>
        <x:v>4</x:v>
      </x:c>
      <x:c r="AK352" s="50" t="n">
        <x:f>IF(MONTH(A352)&lt;&gt;MONTH(A353),1,0)</x:f>
        <x:v>0</x:v>
      </x:c>
      <x:c r="AL352" s="115" t="n">
        <x:f>IF(AK351,AD351,AL351)</x:f>
        <x:v>1.0966727902321693</x:v>
      </x:c>
      <x:c r="AM352" s="116" t="str">
        <x:f>IF(AK352,AD352/AL352-1,"")</x:f>
      </x:c>
      <x:c r="AN352" s="115" t="n">
        <x:f>IF(AI352&lt;&gt;AI351,AD352,MAX(AN351,AD352))</x:f>
        <x:v>1.1254058522343844</x:v>
      </x:c>
      <x:c r="AO352" s="116" t="n">
        <x:f>AD352/AN352-1</x:f>
        <x:v>-0.020083435559835383</x:v>
      </x:c>
      <x:c r="AP352" s="112" t="n">
        <x:f>IFERROR(SUM(Z352:AC352)/AD352,0)</x:f>
        <x:v>1</x:v>
      </x:c>
      <x:c r="AQ352" s="50" t="b">
        <x:f>AND(B352&gt;0,C352&gt;0,D352&gt;0,E352&gt;0)</x:f>
        <x:v>1</x:v>
      </x:c>
    </x:row>
    <x:row r="353">
      <x:c r="A353" s="111" t="n">
        <x:f>'净值底稿'!A311</x:f>
        <x:v>44298</x:v>
      </x:c>
      <x:c r="B353" s="113" t="n">
        <x:f>'净值底稿'!F311</x:f>
        <x:v>1.455975112483775</x:v>
      </x:c>
      <x:c r="C353" s="113" t="n">
        <x:f>'净值底稿'!O311</x:f>
        <x:v>1.2737112789161462</x:v>
      </x:c>
      <x:c r="D353" s="113" t="n">
        <x:f>'净值底稿'!P311</x:f>
        <x:v>1.4549</x:v>
      </x:c>
      <x:c r="E353" s="113" t="n">
        <x:f>'净值底稿'!Q311</x:f>
        <x:v>1.3386</x:v>
      </x:c>
      <x:c r="F353" s="114" t="n">
        <x:f>IFERROR(B353/B352-1,0)</x:f>
        <x:v>-0.027075742371444944</x:v>
      </x:c>
      <x:c r="G353" s="114" t="n">
        <x:f>IFERROR(C353/C352-1,0)</x:f>
        <x:v>-0.018331330721045314</x:v>
      </x:c>
      <x:c r="H353" s="114" t="n">
        <x:f>IFERROR(D353/D352-1,0)</x:f>
        <x:v>0.0007566377768606358</x:v>
      </x:c>
      <x:c r="I353" s="114" t="n">
        <x:f>IFERROR(E353/E352-1,0)</x:f>
        <x:v>-0.004536327805458429</x:v>
      </x:c>
      <x:c r="J353" s="115" t="n">
        <x:f>Z352*(1+F353)</x:f>
        <x:v>0.10522238562342912</x:v>
      </x:c>
      <x:c r="K353" s="115" t="n">
        <x:f>AA352*(1+G353)</x:f>
        <x:v>0.1045557840050975</x:v>
      </x:c>
      <x:c r="L353" s="115" t="n">
        <x:f>AB352*(1+H353)</x:f>
        <x:v>0.8313628808746981</x:v>
      </x:c>
      <x:c r="M353" s="115" t="n">
        <x:f>AC352*(1+I353)</x:f>
        <x:v>0.05715022081483484</x:v>
      </x:c>
      <x:c r="N353" s="115" t="n">
        <x:f>SUM(J353:M353)</x:f>
        <x:v>1.0982912713180597</x:v>
      </x:c>
      <x:c r="O353" s="116" t="n">
        <x:f>IFERROR((J353+K353)/N353,0)</x:f>
        <x:v>0.19100413078651876</x:v>
      </x:c>
      <x:c r="P353" s="50" t="b">
        <x:f>AND(MONTH(A353)=12,OR(A354="",YEAR(A353)&lt;&gt;YEAR(A354)))</x:f>
        <x:v>0</x:v>
      </x:c>
      <x:c r="Q353" s="50" t="b">
        <x:f>AND(MOD(MONTH(A353),3)=0,OR(A354="",MONTH(A353)&lt;&gt;MONTH(A354)))</x:f>
        <x:v>0</x:v>
      </x:c>
      <x:c r="R353" s="50" t="b">
        <x:f>OR(O353&gt;$E$7,O353&lt;$E$6)</x:f>
        <x:v>0</x:v>
      </x:c>
      <x:c r="S353" s="50" t="b">
        <x:f>AND(OR(P353,Q353,R353),A353-AH352&gt;$E$8)</x:f>
        <x:v>0</x:v>
      </x:c>
      <x:c r="T353" s="50" t="str">
        <x:f>IF(NOT(OR(P353,Q353,R353)),"不调",IF(NOT(S353),"间隔规则跳过",IF(P353,"年末+季度",IF(AND(Q353,R353),"季度+动态",IF(Q353,"季度","动态")))))</x:f>
        <x:v>不调</x:v>
      </x:c>
      <x:c r="U353" s="115" t="n">
        <x:f>IF(OR(T353="年末+季度",T353="季度+动态"),N353*$E$5/2,IF(T353="季度",(J353+K353)/2,IF(T353="动态",N353*$E$5*IF(J353+K353=0,0.5,J353/(J353+K353)),J353)))</x:f>
        <x:v>0.10522238562342912</x:v>
      </x:c>
      <x:c r="V353" s="115" t="n">
        <x:f>IF(OR(T353="年末+季度",T353="季度+动态"),N353*$E$5/2,IF(T353="季度",(J353+K353)/2,IF(T353="动态",N353*$E$5*IF(J353+K353=0,0.5,K353/(J353+K353)),K353)))</x:f>
        <x:v>0.1045557840050975</x:v>
      </x:c>
      <x:c r="W353" s="115" t="n">
        <x:f>IF(OR(T353="年末+季度",T353="季度+动态",T353="动态"),N353*(1-$E$5)*IF(L353+M353=0,$B$7/($B$7+$B$8),L353/(L353+M353)),L353)</x:f>
        <x:v>0.8313628808746981</x:v>
      </x:c>
      <x:c r="X353" s="115" t="n">
        <x:f>IF(OR(T353="年末+季度",T353="季度+动态",T353="动态"),N353*(1-$E$5)*IF(L353+M353=0,$B$8/($B$7+$B$8),M353/(L353+M353)),M353)</x:f>
        <x:v>0.05715022081483484</x:v>
      </x:c>
      <x:c r="Y353" s="115" t="n">
        <x:f>POWER(1-$H$5,(A353-A352)/$H$8)</x:f>
        <x:v>0.9999588018747739</x:v>
      </x:c>
      <x:c r="Z353" s="115" t="n">
        <x:f>U353*Y353</x:f>
        <x:v>0.10521805065840961</x:v>
      </x:c>
      <x:c r="AA353" s="115" t="n">
        <x:f>V353*Y353</x:f>
        <x:v>0.10455147650281495</x:v>
      </x:c>
      <x:c r="AB353" s="115" t="n">
        <x:f>W353*Y353</x:f>
        <x:v>0.8313286302826235</x:v>
      </x:c>
      <x:c r="AC353" s="115" t="n">
        <x:f>X353*Y353</x:f>
        <x:v>0.05714786633288101</x:v>
      </x:c>
      <x:c r="AD353" s="115" t="n">
        <x:f>SUM(Z353:AC353)</x:f>
        <x:v>1.098246023776729</x:v>
      </x:c>
      <x:c r="AE353" s="115" t="n">
        <x:f>MAX(AE352,AD353)</x:f>
        <x:v>1.1254058522343844</x:v>
      </x:c>
      <x:c r="AF353" s="114" t="n">
        <x:f>AD353/AE353-1</x:f>
        <x:v>-0.024133363447268463</x:v>
      </x:c>
      <x:c r="AG353" s="114" t="n">
        <x:f>AD353/AD352-1</x:f>
        <x:v>-0.0041329313478305485</x:v>
      </x:c>
      <x:c r="AH353" s="111" t="n">
        <x:f>IF(OR(T353="年末+季度",T353="季度+动态",T353="季度",T353="动态"),A353,AH352)</x:f>
        <x:v>44286</x:v>
      </x:c>
      <x:c r="AI353" s="117" t="n">
        <x:f>YEAR(A353)</x:f>
        <x:v>2021</x:v>
      </x:c>
      <x:c r="AJ353" s="117" t="n">
        <x:f>MONTH(A353)</x:f>
        <x:v>4</x:v>
      </x:c>
      <x:c r="AK353" s="50" t="n">
        <x:f>IF(MONTH(A353)&lt;&gt;MONTH(A354),1,0)</x:f>
        <x:v>0</x:v>
      </x:c>
      <x:c r="AL353" s="115" t="n">
        <x:f>IF(AK352,AD352,AL352)</x:f>
        <x:v>1.0966727902321693</x:v>
      </x:c>
      <x:c r="AM353" s="116" t="str">
        <x:f>IF(AK353,AD353/AL353-1,"")</x:f>
      </x:c>
      <x:c r="AN353" s="115" t="n">
        <x:f>IF(AI353&lt;&gt;AI352,AD353,MAX(AN352,AD353))</x:f>
        <x:v>1.1254058522343844</x:v>
      </x:c>
      <x:c r="AO353" s="116" t="n">
        <x:f>AD353/AN353-1</x:f>
        <x:v>-0.024133363447268463</x:v>
      </x:c>
      <x:c r="AP353" s="112" t="n">
        <x:f>IFERROR(SUM(Z353:AC353)/AD353,0)</x:f>
        <x:v>1</x:v>
      </x:c>
      <x:c r="AQ353" s="50" t="b">
        <x:f>AND(B353&gt;0,C353&gt;0,D353&gt;0,E353&gt;0)</x:f>
        <x:v>1</x:v>
      </x:c>
    </x:row>
    <x:row r="354">
      <x:c r="A354" s="111" t="n">
        <x:f>'净值底稿'!A312</x:f>
        <x:v>44299</x:v>
      </x:c>
      <x:c r="B354" s="113" t="n">
        <x:f>'净值底稿'!F312</x:f>
        <x:v>1.4559043234942575</x:v>
      </x:c>
      <x:c r="C354" s="113" t="n">
        <x:f>'净值底稿'!O312</x:f>
        <x:v>1.2697720725628567</x:v>
      </x:c>
      <x:c r="D354" s="113" t="n">
        <x:f>'净值底稿'!P312</x:f>
        <x:v>1.4563</x:v>
      </x:c>
      <x:c r="E354" s="113" t="n">
        <x:f>'净值底稿'!Q312</x:f>
        <x:v>1.3278</x:v>
      </x:c>
      <x:c r="F354" s="114" t="n">
        <x:f>IFERROR(B354/B353-1,0)</x:f>
        <x:v>-0.00004861964254099238</x:v>
      </x:c>
      <x:c r="G354" s="114" t="n">
        <x:f>IFERROR(C354/C353-1,0)</x:f>
        <x:v>-0.0030926995925179</x:v>
      </x:c>
      <x:c r="H354" s="114" t="n">
        <x:f>IFERROR(D354/D353-1,0)</x:f>
        <x:v>0.0009622654477969839</x:v>
      </x:c>
      <x:c r="I354" s="114" t="n">
        <x:f>IFERROR(E354/E353-1,0)</x:f>
        <x:v>-0.008068130883012059</x:v>
      </x:c>
      <x:c r="J354" s="115" t="n">
        <x:f>Z353*(1+F354)</x:f>
        <x:v>0.10521293499439774</x:v>
      </x:c>
      <x:c r="K354" s="115" t="n">
        <x:f>AA353*(1+G354)</x:f>
        <x:v>0.10422813019403755</x:v>
      </x:c>
      <x:c r="L354" s="115" t="n">
        <x:f>AB353*(1+H354)</x:f>
        <x:v>0.8321285890993089</x:v>
      </x:c>
      <x:c r="M354" s="115" t="n">
        <x:f>AC353*(1+I354)</x:f>
        <x:v>0.05668678986762245</x:v>
      </x:c>
      <x:c r="N354" s="115" t="n">
        <x:f>SUM(J354:M354)</x:f>
        <x:v>1.0982564441553666</x:v>
      </x:c>
      <x:c r="O354" s="116" t="n">
        <x:f>IFERROR((J354+K354)/N354,0)</x:f>
        <x:v>0.1907032426743552</x:v>
      </x:c>
      <x:c r="P354" s="50" t="b">
        <x:f>AND(MONTH(A354)=12,OR(A355="",YEAR(A354)&lt;&gt;YEAR(A355)))</x:f>
        <x:v>0</x:v>
      </x:c>
      <x:c r="Q354" s="50" t="b">
        <x:f>AND(MOD(MONTH(A354),3)=0,OR(A355="",MONTH(A354)&lt;&gt;MONTH(A355)))</x:f>
        <x:v>0</x:v>
      </x:c>
      <x:c r="R354" s="50" t="b">
        <x:f>OR(O354&gt;$E$7,O354&lt;$E$6)</x:f>
        <x:v>0</x:v>
      </x:c>
      <x:c r="S354" s="50" t="b">
        <x:f>AND(OR(P354,Q354,R354),A354-AH353&gt;$E$8)</x:f>
        <x:v>0</x:v>
      </x:c>
      <x:c r="T354" s="50" t="str">
        <x:f>IF(NOT(OR(P354,Q354,R354)),"不调",IF(NOT(S354),"间隔规则跳过",IF(P354,"年末+季度",IF(AND(Q354,R354),"季度+动态",IF(Q354,"季度","动态")))))</x:f>
        <x:v>不调</x:v>
      </x:c>
      <x:c r="U354" s="115" t="n">
        <x:f>IF(OR(T354="年末+季度",T354="季度+动态"),N354*$E$5/2,IF(T354="季度",(J354+K354)/2,IF(T354="动态",N354*$E$5*IF(J354+K354=0,0.5,J354/(J354+K354)),J354)))</x:f>
        <x:v>0.10521293499439774</x:v>
      </x:c>
      <x:c r="V354" s="115" t="n">
        <x:f>IF(OR(T354="年末+季度",T354="季度+动态"),N354*$E$5/2,IF(T354="季度",(J354+K354)/2,IF(T354="动态",N354*$E$5*IF(J354+K354=0,0.5,K354/(J354+K354)),K354)))</x:f>
        <x:v>0.10422813019403755</x:v>
      </x:c>
      <x:c r="W354" s="115" t="n">
        <x:f>IF(OR(T354="年末+季度",T354="季度+动态",T354="动态"),N354*(1-$E$5)*IF(L354+M354=0,$B$7/($B$7+$B$8),L354/(L354+M354)),L354)</x:f>
        <x:v>0.8321285890993089</x:v>
      </x:c>
      <x:c r="X354" s="115" t="n">
        <x:f>IF(OR(T354="年末+季度",T354="季度+动态",T354="动态"),N354*(1-$E$5)*IF(L354+M354=0,$B$8/($B$7+$B$8),M354/(L354+M354)),M354)</x:f>
        <x:v>0.05668678986762245</x:v>
      </x:c>
      <x:c r="Y354" s="115" t="n">
        <x:f>POWER(1-$H$5,(A354-A353)/$H$8)</x:f>
        <x:v>0.9999862671029998</x:v>
      </x:c>
      <x:c r="Z354" s="115" t="n">
        <x:f>U354*Y354</x:f>
        <x:v>0.10521149011599837</x:v>
      </x:c>
      <x:c r="AA354" s="115" t="n">
        <x:f>V354*Y354</x:f>
        <x:v>0.10422669883986108</x:v>
      </x:c>
      <x:c r="AB354" s="115" t="n">
        <x:f>W354*Y354</x:f>
        <x:v>0.8321171615631038</x:v>
      </x:c>
      <x:c r="AC354" s="115" t="n">
        <x:f>X354*Y354</x:f>
        <x:v>0.05668601139377592</x:v>
      </x:c>
      <x:c r="AD354" s="115" t="n">
        <x:f>SUM(Z354:AC354)</x:f>
        <x:v>1.0982413619127391</x:v>
      </x:c>
      <x:c r="AE354" s="115" t="n">
        <x:f>MAX(AE353,AD354)</x:f>
        <x:v>1.1254058522343844</x:v>
      </x:c>
      <x:c r="AF354" s="114" t="n">
        <x:f>AD354/AE354-1</x:f>
        <x:v>-0.02413750583197416</x:v>
      </x:c>
      <x:c r="AG354" s="114" t="n">
        <x:f>AD354/AD353-1</x:f>
        <x:v>-0.0000042448266499572895</x:v>
      </x:c>
      <x:c r="AH354" s="111" t="n">
        <x:f>IF(OR(T354="年末+季度",T354="季度+动态",T354="季度",T354="动态"),A354,AH353)</x:f>
        <x:v>44286</x:v>
      </x:c>
      <x:c r="AI354" s="117" t="n">
        <x:f>YEAR(A354)</x:f>
        <x:v>2021</x:v>
      </x:c>
      <x:c r="AJ354" s="117" t="n">
        <x:f>MONTH(A354)</x:f>
        <x:v>4</x:v>
      </x:c>
      <x:c r="AK354" s="50" t="n">
        <x:f>IF(MONTH(A354)&lt;&gt;MONTH(A355),1,0)</x:f>
        <x:v>0</x:v>
      </x:c>
      <x:c r="AL354" s="115" t="n">
        <x:f>IF(AK353,AD353,AL353)</x:f>
        <x:v>1.0966727902321693</x:v>
      </x:c>
      <x:c r="AM354" s="116" t="str">
        <x:f>IF(AK354,AD354/AL354-1,"")</x:f>
      </x:c>
      <x:c r="AN354" s="115" t="n">
        <x:f>IF(AI354&lt;&gt;AI353,AD354,MAX(AN353,AD354))</x:f>
        <x:v>1.1254058522343844</x:v>
      </x:c>
      <x:c r="AO354" s="116" t="n">
        <x:f>AD354/AN354-1</x:f>
        <x:v>-0.02413750583197416</x:v>
      </x:c>
      <x:c r="AP354" s="112" t="n">
        <x:f>IFERROR(SUM(Z354:AC354)/AD354,0)</x:f>
        <x:v>1</x:v>
      </x:c>
      <x:c r="AQ354" s="50" t="b">
        <x:f>AND(B354&gt;0,C354&gt;0,D354&gt;0,E354&gt;0)</x:f>
        <x:v>1</x:v>
      </x:c>
    </x:row>
    <x:row r="355">
      <x:c r="A355" s="111" t="n">
        <x:f>'净值底稿'!A313</x:f>
        <x:v>44300</x:v>
      </x:c>
      <x:c r="B355" s="113" t="n">
        <x:f>'净值底稿'!F313</x:f>
        <x:v>1.4806371889298175</x:v>
      </x:c>
      <x:c r="C355" s="113" t="n">
        <x:f>'净值底稿'!O313</x:f>
        <x:v>1.2839371789621288</x:v>
      </x:c>
      <x:c r="D355" s="113" t="n">
        <x:f>'净值底稿'!P313</x:f>
        <x:v>1.4566</x:v>
      </x:c>
      <x:c r="E355" s="113" t="n">
        <x:f>'净值底稿'!Q313</x:f>
        <x:v>1.3386</x:v>
      </x:c>
      <x:c r="F355" s="114" t="n">
        <x:f>IFERROR(B355/B354-1,0)</x:f>
        <x:v>0.016987974440655362</x:v>
      </x:c>
      <x:c r="G355" s="114" t="n">
        <x:f>IFERROR(C355/C354-1,0)</x:f>
        <x:v>0.011155629191530236</x:v>
      </x:c>
      <x:c r="H355" s="114" t="n">
        <x:f>IFERROR(D355/D354-1,0)</x:f>
        <x:v>0.00020600151067773353</x:v>
      </x:c>
      <x:c r="I355" s="114" t="n">
        <x:f>IFERROR(E355/E354-1,0)</x:f>
        <x:v>0.008133755083596927</x:v>
      </x:c>
      <x:c r="J355" s="115" t="n">
        <x:f>Z354*(1+F355)</x:f>
        <x:v>0.10699882022095221</x:v>
      </x:c>
      <x:c r="K355" s="115" t="n">
        <x:f>AA354*(1+G355)</x:f>
        <x:v>0.10538941324397585</x:v>
      </x:c>
      <x:c r="L355" s="115" t="n">
        <x:f>AB354*(1+H355)</x:f>
        <x:v>0.8322885789554466</x:v>
      </x:c>
      <x:c r="M355" s="115" t="n">
        <x:f>AC354*(1+I355)</x:f>
        <x:v>0.05714708152711888</x:v>
      </x:c>
      <x:c r="N355" s="115" t="n">
        <x:f>SUM(J355:M355)</x:f>
        <x:v>1.1018238939474936</x:v>
      </x:c>
      <x:c r="O355" s="116" t="n">
        <x:f>IFERROR((J355+K355)/N355,0)</x:f>
        <x:v>0.19276059870512233</x:v>
      </x:c>
      <x:c r="P355" s="50" t="b">
        <x:f>AND(MONTH(A355)=12,OR(A356="",YEAR(A355)&lt;&gt;YEAR(A356)))</x:f>
        <x:v>0</x:v>
      </x:c>
      <x:c r="Q355" s="50" t="b">
        <x:f>AND(MOD(MONTH(A355),3)=0,OR(A356="",MONTH(A355)&lt;&gt;MONTH(A356)))</x:f>
        <x:v>0</x:v>
      </x:c>
      <x:c r="R355" s="50" t="b">
        <x:f>OR(O355&gt;$E$7,O355&lt;$E$6)</x:f>
        <x:v>0</x:v>
      </x:c>
      <x:c r="S355" s="50" t="b">
        <x:f>AND(OR(P355,Q355,R355),A355-AH354&gt;$E$8)</x:f>
        <x:v>0</x:v>
      </x:c>
      <x:c r="T355" s="50" t="str">
        <x:f>IF(NOT(OR(P355,Q355,R355)),"不调",IF(NOT(S355),"间隔规则跳过",IF(P355,"年末+季度",IF(AND(Q355,R355),"季度+动态",IF(Q355,"季度","动态")))))</x:f>
        <x:v>不调</x:v>
      </x:c>
      <x:c r="U355" s="115" t="n">
        <x:f>IF(OR(T355="年末+季度",T355="季度+动态"),N355*$E$5/2,IF(T355="季度",(J355+K355)/2,IF(T355="动态",N355*$E$5*IF(J355+K355=0,0.5,J355/(J355+K355)),J355)))</x:f>
        <x:v>0.10699882022095221</x:v>
      </x:c>
      <x:c r="V355" s="115" t="n">
        <x:f>IF(OR(T355="年末+季度",T355="季度+动态"),N355*$E$5/2,IF(T355="季度",(J355+K355)/2,IF(T355="动态",N355*$E$5*IF(J355+K355=0,0.5,K355/(J355+K355)),K355)))</x:f>
        <x:v>0.10538941324397585</x:v>
      </x:c>
      <x:c r="W355" s="115" t="n">
        <x:f>IF(OR(T355="年末+季度",T355="季度+动态",T355="动态"),N355*(1-$E$5)*IF(L355+M355=0,$B$7/($B$7+$B$8),L355/(L355+M355)),L355)</x:f>
        <x:v>0.8322885789554466</x:v>
      </x:c>
      <x:c r="X355" s="115" t="n">
        <x:f>IF(OR(T355="年末+季度",T355="季度+动态",T355="动态"),N355*(1-$E$5)*IF(L355+M355=0,$B$8/($B$7+$B$8),M355/(L355+M355)),M355)</x:f>
        <x:v>0.05714708152711888</x:v>
      </x:c>
      <x:c r="Y355" s="115" t="n">
        <x:f>POWER(1-$H$5,(A355-A354)/$H$8)</x:f>
        <x:v>0.9999862671029998</x:v>
      </x:c>
      <x:c r="Z355" s="115" t="n">
        <x:f>U355*Y355</x:f>
        <x:v>0.10699735081717497</x:v>
      </x:c>
      <x:c r="AA355" s="115" t="n">
        <x:f>V355*Y355</x:f>
        <x:v>0.10538796594201887</x:v>
      </x:c>
      <x:c r="AB355" s="115" t="n">
        <x:f>W355*Y355</x:f>
        <x:v>0.8322771492221174</x:v>
      </x:c>
      <x:c r="AC355" s="115" t="n">
        <x:f>X355*Y355</x:f>
        <x:v>0.0571462967321344</x:v>
      </x:c>
      <x:c r="AD355" s="115" t="n">
        <x:f>SUM(Z355:AC355)</x:f>
        <x:v>1.1018087627134456</x:v>
      </x:c>
      <x:c r="AE355" s="115" t="n">
        <x:f>MAX(AE354,AD355)</x:f>
        <x:v>1.1254058522343844</x:v>
      </x:c>
      <x:c r="AF355" s="114" t="n">
        <x:f>AD355/AE355-1</x:f>
        <x:v>-0.020967626455903887</x:v>
      </x:c>
      <x:c r="AG355" s="114" t="n">
        <x:f>AD355/AD354-1</x:f>
        <x:v>0.003248284871089968</x:v>
      </x:c>
      <x:c r="AH355" s="111" t="n">
        <x:f>IF(OR(T355="年末+季度",T355="季度+动态",T355="季度",T355="动态"),A355,AH354)</x:f>
        <x:v>44286</x:v>
      </x:c>
      <x:c r="AI355" s="117" t="n">
        <x:f>YEAR(A355)</x:f>
        <x:v>2021</x:v>
      </x:c>
      <x:c r="AJ355" s="117" t="n">
        <x:f>MONTH(A355)</x:f>
        <x:v>4</x:v>
      </x:c>
      <x:c r="AK355" s="50" t="n">
        <x:f>IF(MONTH(A355)&lt;&gt;MONTH(A356),1,0)</x:f>
        <x:v>0</x:v>
      </x:c>
      <x:c r="AL355" s="115" t="n">
        <x:f>IF(AK354,AD354,AL354)</x:f>
        <x:v>1.0966727902321693</x:v>
      </x:c>
      <x:c r="AM355" s="116" t="str">
        <x:f>IF(AK355,AD355/AL355-1,"")</x:f>
      </x:c>
      <x:c r="AN355" s="115" t="n">
        <x:f>IF(AI355&lt;&gt;AI354,AD355,MAX(AN354,AD355))</x:f>
        <x:v>1.1254058522343844</x:v>
      </x:c>
      <x:c r="AO355" s="116" t="n">
        <x:f>AD355/AN355-1</x:f>
        <x:v>-0.020967626455903887</x:v>
      </x:c>
      <x:c r="AP355" s="112" t="n">
        <x:f>IFERROR(SUM(Z355:AC355)/AD355,0)</x:f>
        <x:v>1</x:v>
      </x:c>
      <x:c r="AQ355" s="50" t="b">
        <x:f>AND(B355&gt;0,C355&gt;0,D355&gt;0,E355&gt;0)</x:f>
        <x:v>1</x:v>
      </x:c>
    </x:row>
    <x:row r="356">
      <x:c r="A356" s="111" t="n">
        <x:f>'净值底稿'!A314</x:f>
        <x:v>44301</x:v>
      </x:c>
      <x:c r="B356" s="113" t="n">
        <x:f>'净值底稿'!F314</x:f>
        <x:v>1.4785840898066276</x:v>
      </x:c>
      <x:c r="C356" s="113" t="n">
        <x:f>'净值底稿'!O314</x:f>
        <x:v>1.2813642480711287</x:v>
      </x:c>
      <x:c r="D356" s="113" t="n">
        <x:f>'净值底稿'!P314</x:f>
        <x:v>1.4567</x:v>
      </x:c>
      <x:c r="E356" s="113" t="n">
        <x:f>'净值底稿'!Q314</x:f>
        <x:v>1.338</x:v>
      </x:c>
      <x:c r="F356" s="114" t="n">
        <x:f>IFERROR(B356/B355-1,0)</x:f>
        <x:v>-0.0013866321463085196</x:v>
      </x:c>
      <x:c r="G356" s="114" t="n">
        <x:f>IFERROR(C356/C355-1,0)</x:f>
        <x:v>-0.0020039383025577395</x:v>
      </x:c>
      <x:c r="H356" s="114" t="n">
        <x:f>IFERROR(D356/D355-1,0)</x:f>
        <x:v>0.00006865302759861969</x:v>
      </x:c>
      <x:c r="I356" s="114" t="n">
        <x:f>IFERROR(E356/E355-1,0)</x:f>
        <x:v>-0.00044822949350065144</x:v>
      </x:c>
      <x:c r="J356" s="115" t="n">
        <x:f>Z355*(1+F356)</x:f>
        <x:v>0.10684898485096203</x:v>
      </x:c>
      <x:c r="K356" s="115" t="n">
        <x:f>AA355*(1+G356)</x:f>
        <x:v>0.105176774960439</x:v>
      </x:c>
      <x:c r="L356" s="115" t="n">
        <x:f>AB355*(1+H356)</x:f>
        <x:v>0.8323342875682126</x:v>
      </x:c>
      <x:c r="M356" s="115" t="n">
        <x:f>AC355*(1+I356)</x:f>
        <x:v>0.05712068207649472</x:v>
      </x:c>
      <x:c r="N356" s="115" t="n">
        <x:f>SUM(J356:M356)</x:f>
        <x:v>1.1014807294561084</x:v>
      </x:c>
      <x:c r="O356" s="116" t="n">
        <x:f>IFERROR((J356+K356)/N356,0)</x:f>
        <x:v>0.19249157442463435</x:v>
      </x:c>
      <x:c r="P356" s="50" t="b">
        <x:f>AND(MONTH(A356)=12,OR(A357="",YEAR(A356)&lt;&gt;YEAR(A357)))</x:f>
        <x:v>0</x:v>
      </x:c>
      <x:c r="Q356" s="50" t="b">
        <x:f>AND(MOD(MONTH(A356),3)=0,OR(A357="",MONTH(A356)&lt;&gt;MONTH(A357)))</x:f>
        <x:v>0</x:v>
      </x:c>
      <x:c r="R356" s="50" t="b">
        <x:f>OR(O356&gt;$E$7,O356&lt;$E$6)</x:f>
        <x:v>0</x:v>
      </x:c>
      <x:c r="S356" s="50" t="b">
        <x:f>AND(OR(P356,Q356,R356),A356-AH355&gt;$E$8)</x:f>
        <x:v>0</x:v>
      </x:c>
      <x:c r="T356" s="50" t="str">
        <x:f>IF(NOT(OR(P356,Q356,R356)),"不调",IF(NOT(S356),"间隔规则跳过",IF(P356,"年末+季度",IF(AND(Q356,R356),"季度+动态",IF(Q356,"季度","动态")))))</x:f>
        <x:v>不调</x:v>
      </x:c>
      <x:c r="U356" s="115" t="n">
        <x:f>IF(OR(T356="年末+季度",T356="季度+动态"),N356*$E$5/2,IF(T356="季度",(J356+K356)/2,IF(T356="动态",N356*$E$5*IF(J356+K356=0,0.5,J356/(J356+K356)),J356)))</x:f>
        <x:v>0.10684898485096203</x:v>
      </x:c>
      <x:c r="V356" s="115" t="n">
        <x:f>IF(OR(T356="年末+季度",T356="季度+动态"),N356*$E$5/2,IF(T356="季度",(J356+K356)/2,IF(T356="动态",N356*$E$5*IF(J356+K356=0,0.5,K356/(J356+K356)),K356)))</x:f>
        <x:v>0.105176774960439</x:v>
      </x:c>
      <x:c r="W356" s="115" t="n">
        <x:f>IF(OR(T356="年末+季度",T356="季度+动态",T356="动态"),N356*(1-$E$5)*IF(L356+M356=0,$B$7/($B$7+$B$8),L356/(L356+M356)),L356)</x:f>
        <x:v>0.8323342875682126</x:v>
      </x:c>
      <x:c r="X356" s="115" t="n">
        <x:f>IF(OR(T356="年末+季度",T356="季度+动态",T356="动态"),N356*(1-$E$5)*IF(L356+M356=0,$B$8/($B$7+$B$8),M356/(L356+M356)),M356)</x:f>
        <x:v>0.05712068207649472</x:v>
      </x:c>
      <x:c r="Y356" s="115" t="n">
        <x:f>POWER(1-$H$5,(A356-A355)/$H$8)</x:f>
        <x:v>0.9999862671029998</x:v>
      </x:c>
      <x:c r="Z356" s="115" t="n">
        <x:f>U356*Y356</x:f>
        <x:v>0.10684751750485849</x:v>
      </x:c>
      <x:c r="AA356" s="115" t="n">
        <x:f>V356*Y356</x:f>
        <x:v>0.10517533057862166</x:v>
      </x:c>
      <x:c r="AB356" s="115" t="n">
        <x:f>W356*Y356</x:f>
        <x:v>0.8323228572071717</x:v>
      </x:c>
      <x:c r="AC356" s="115" t="n">
        <x:f>X356*Y356</x:f>
        <x:v>0.057119897644051176</x:v>
      </x:c>
      <x:c r="AD356" s="115" t="n">
        <x:f>SUM(Z356:AC356)</x:f>
        <x:v>1.1014656029347032</x:v>
      </x:c>
      <x:c r="AE356" s="115" t="n">
        <x:f>MAX(AE355,AD356)</x:f>
        <x:v>1.1254058522343844</x:v>
      </x:c>
      <x:c r="AF356" s="114" t="n">
        <x:f>AD356/AE356-1</x:f>
        <x:v>-0.021272547367823025</x:v>
      </x:c>
      <x:c r="AG356" s="114" t="n">
        <x:f>AD356/AD355-1</x:f>
        <x:v>-0.00031145130657461717</x:v>
      </x:c>
      <x:c r="AH356" s="111" t="n">
        <x:f>IF(OR(T356="年末+季度",T356="季度+动态",T356="季度",T356="动态"),A356,AH355)</x:f>
        <x:v>44286</x:v>
      </x:c>
      <x:c r="AI356" s="117" t="n">
        <x:f>YEAR(A356)</x:f>
        <x:v>2021</x:v>
      </x:c>
      <x:c r="AJ356" s="117" t="n">
        <x:f>MONTH(A356)</x:f>
        <x:v>4</x:v>
      </x:c>
      <x:c r="AK356" s="50" t="n">
        <x:f>IF(MONTH(A356)&lt;&gt;MONTH(A357),1,0)</x:f>
        <x:v>0</x:v>
      </x:c>
      <x:c r="AL356" s="115" t="n">
        <x:f>IF(AK355,AD355,AL355)</x:f>
        <x:v>1.0966727902321693</x:v>
      </x:c>
      <x:c r="AM356" s="116" t="str">
        <x:f>IF(AK356,AD356/AL356-1,"")</x:f>
      </x:c>
      <x:c r="AN356" s="115" t="n">
        <x:f>IF(AI356&lt;&gt;AI355,AD356,MAX(AN355,AD356))</x:f>
        <x:v>1.1254058522343844</x:v>
      </x:c>
      <x:c r="AO356" s="116" t="n">
        <x:f>AD356/AN356-1</x:f>
        <x:v>-0.021272547367823025</x:v>
      </x:c>
      <x:c r="AP356" s="112" t="n">
        <x:f>IFERROR(SUM(Z356:AC356)/AD356,0)</x:f>
        <x:v>1</x:v>
      </x:c>
      <x:c r="AQ356" s="50" t="b">
        <x:f>AND(B356&gt;0,C356&gt;0,D356&gt;0,E356&gt;0)</x:f>
        <x:v>1</x:v>
      </x:c>
    </x:row>
    <x:row r="357">
      <x:c r="A357" s="111" t="n">
        <x:f>'净值底稿'!A315</x:f>
        <x:v>44302</x:v>
      </x:c>
      <x:c r="B357" s="113" t="n">
        <x:f>'净值底稿'!F315</x:f>
        <x:v>1.4783875282150074</x:v>
      </x:c>
      <x:c r="C357" s="113" t="n">
        <x:f>'净值底稿'!O315</x:f>
        <x:v>1.2944215564737251</x:v>
      </x:c>
      <x:c r="D357" s="113" t="n">
        <x:f>'净值底稿'!P315</x:f>
        <x:v>1.4571</x:v>
      </x:c>
      <x:c r="E357" s="113" t="n">
        <x:f>'净值底稿'!Q315</x:f>
        <x:v>1.35</x:v>
      </x:c>
      <x:c r="F357" s="114" t="n">
        <x:f>IFERROR(B357/B356-1,0)</x:f>
        <x:v>-0.00013293906851508108</x:v>
      </x:c>
      <x:c r="G357" s="114" t="n">
        <x:f>IFERROR(C357/C356-1,0)</x:f>
        <x:v>0.01019016132395767</x:v>
      </x:c>
      <x:c r="H357" s="114" t="n">
        <x:f>IFERROR(D357/D356-1,0)</x:f>
        <x:v>0.00027459325873557816</x:v>
      </x:c>
      <x:c r="I357" s="114" t="n">
        <x:f>IFERROR(E357/E356-1,0)</x:f>
        <x:v>0.008968609865470878</x:v>
      </x:c>
      <x:c r="J357" s="115" t="n">
        <x:f>Z356*(1+F357)</x:f>
        <x:v>0.10683331329540825</x:v>
      </x:c>
      <x:c r="K357" s="115" t="n">
        <x:f>AA356*(1+G357)</x:f>
        <x:v>0.10624708416451839</x:v>
      </x:c>
      <x:c r="L357" s="115" t="n">
        <x:f>AB356*(1+H357)</x:f>
        <x:v>0.8325514074528523</x:v>
      </x:c>
      <x:c r="M357" s="115" t="n">
        <x:f>AC356*(1+I357)</x:f>
        <x:v>0.0576321837215763</x:v>
      </x:c>
      <x:c r="N357" s="115" t="n">
        <x:f>SUM(J357:M357)</x:f>
        <x:v>1.1032639886343552</x:v>
      </x:c>
      <x:c r="O357" s="116" t="n">
        <x:f>IFERROR((J357+K357)/N357,0)</x:f>
        <x:v>0.19313636596050082</x:v>
      </x:c>
      <x:c r="P357" s="50" t="b">
        <x:f>AND(MONTH(A357)=12,OR(A358="",YEAR(A357)&lt;&gt;YEAR(A358)))</x:f>
        <x:v>0</x:v>
      </x:c>
      <x:c r="Q357" s="50" t="b">
        <x:f>AND(MOD(MONTH(A357),3)=0,OR(A358="",MONTH(A357)&lt;&gt;MONTH(A358)))</x:f>
        <x:v>0</x:v>
      </x:c>
      <x:c r="R357" s="50" t="b">
        <x:f>OR(O357&gt;$E$7,O357&lt;$E$6)</x:f>
        <x:v>0</x:v>
      </x:c>
      <x:c r="S357" s="50" t="b">
        <x:f>AND(OR(P357,Q357,R357),A357-AH356&gt;$E$8)</x:f>
        <x:v>0</x:v>
      </x:c>
      <x:c r="T357" s="50" t="str">
        <x:f>IF(NOT(OR(P357,Q357,R357)),"不调",IF(NOT(S357),"间隔规则跳过",IF(P357,"年末+季度",IF(AND(Q357,R357),"季度+动态",IF(Q357,"季度","动态")))))</x:f>
        <x:v>不调</x:v>
      </x:c>
      <x:c r="U357" s="115" t="n">
        <x:f>IF(OR(T357="年末+季度",T357="季度+动态"),N357*$E$5/2,IF(T357="季度",(J357+K357)/2,IF(T357="动态",N357*$E$5*IF(J357+K357=0,0.5,J357/(J357+K357)),J357)))</x:f>
        <x:v>0.10683331329540825</x:v>
      </x:c>
      <x:c r="V357" s="115" t="n">
        <x:f>IF(OR(T357="年末+季度",T357="季度+动态"),N357*$E$5/2,IF(T357="季度",(J357+K357)/2,IF(T357="动态",N357*$E$5*IF(J357+K357=0,0.5,K357/(J357+K357)),K357)))</x:f>
        <x:v>0.10624708416451839</x:v>
      </x:c>
      <x:c r="W357" s="115" t="n">
        <x:f>IF(OR(T357="年末+季度",T357="季度+动态",T357="动态"),N357*(1-$E$5)*IF(L357+M357=0,$B$7/($B$7+$B$8),L357/(L357+M357)),L357)</x:f>
        <x:v>0.8325514074528523</x:v>
      </x:c>
      <x:c r="X357" s="115" t="n">
        <x:f>IF(OR(T357="年末+季度",T357="季度+动态",T357="动态"),N357*(1-$E$5)*IF(L357+M357=0,$B$8/($B$7+$B$8),M357/(L357+M357)),M357)</x:f>
        <x:v>0.0576321837215763</x:v>
      </x:c>
      <x:c r="Y357" s="115" t="n">
        <x:f>POWER(1-$H$5,(A357-A356)/$H$8)</x:f>
        <x:v>0.9999862671029998</x:v>
      </x:c>
      <x:c r="Z357" s="115" t="n">
        <x:f>U357*Y357</x:f>
        <x:v>0.10683184616452057</x:v>
      </x:c>
      <x:c r="AA357" s="115" t="n">
        <x:f>V357*Y357</x:f>
        <x:v>0.10624562508425499</x:v>
      </x:c>
      <x:c r="AB357" s="115" t="n">
        <x:f>W357*Y357</x:f>
        <x:v>0.8325399741101264</x:v>
      </x:c>
      <x:c r="AC357" s="115" t="n">
        <x:f>X357*Y357</x:f>
        <x:v>0.05763139226473336</x:v>
      </x:c>
      <x:c r="AD357" s="115" t="n">
        <x:f>SUM(Z357:AC357)</x:f>
        <x:v>1.1032488376236353</x:v>
      </x:c>
      <x:c r="AE357" s="115" t="n">
        <x:f>MAX(AE356,AD357)</x:f>
        <x:v>1.1254058522343844</x:v>
      </x:c>
      <x:c r="AF357" s="114" t="n">
        <x:f>AD357/AE357-1</x:f>
        <x:v>-0.019688021496208186</x:v>
      </x:c>
      <x:c r="AG357" s="114" t="n">
        <x:f>AD357/AD356-1</x:f>
        <x:v>0.0016189653895508638</x:v>
      </x:c>
      <x:c r="AH357" s="111" t="n">
        <x:f>IF(OR(T357="年末+季度",T357="季度+动态",T357="季度",T357="动态"),A357,AH356)</x:f>
        <x:v>44286</x:v>
      </x:c>
      <x:c r="AI357" s="117" t="n">
        <x:f>YEAR(A357)</x:f>
        <x:v>2021</x:v>
      </x:c>
      <x:c r="AJ357" s="117" t="n">
        <x:f>MONTH(A357)</x:f>
        <x:v>4</x:v>
      </x:c>
      <x:c r="AK357" s="50" t="n">
        <x:f>IF(MONTH(A357)&lt;&gt;MONTH(A358),1,0)</x:f>
        <x:v>0</x:v>
      </x:c>
      <x:c r="AL357" s="115" t="n">
        <x:f>IF(AK356,AD356,AL356)</x:f>
        <x:v>1.0966727902321693</x:v>
      </x:c>
      <x:c r="AM357" s="116" t="str">
        <x:f>IF(AK357,AD357/AL357-1,"")</x:f>
      </x:c>
      <x:c r="AN357" s="115" t="n">
        <x:f>IF(AI357&lt;&gt;AI356,AD357,MAX(AN356,AD357))</x:f>
        <x:v>1.1254058522343844</x:v>
      </x:c>
      <x:c r="AO357" s="116" t="n">
        <x:f>AD357/AN357-1</x:f>
        <x:v>-0.019688021496208186</x:v>
      </x:c>
      <x:c r="AP357" s="112" t="n">
        <x:f>IFERROR(SUM(Z357:AC357)/AD357,0)</x:f>
        <x:v>1</x:v>
      </x:c>
      <x:c r="AQ357" s="50" t="b">
        <x:f>AND(B357&gt;0,C357&gt;0,D357&gt;0,E357&gt;0)</x:f>
        <x:v>1</x:v>
      </x:c>
    </x:row>
    <x:row r="358">
      <x:c r="A358" s="111" t="n">
        <x:f>'净值底稿'!A316</x:f>
        <x:v>44305</x:v>
      </x:c>
      <x:c r="B358" s="113" t="n">
        <x:f>'净值底稿'!F316</x:f>
        <x:v>1.5184188347110976</x:v>
      </x:c>
      <x:c r="C358" s="113" t="n">
        <x:f>'净值底稿'!O316</x:f>
        <x:v>1.3141956998075588</x:v>
      </x:c>
      <x:c r="D358" s="113" t="n">
        <x:f>'净值底稿'!P316</x:f>
        <x:v>1.458</x:v>
      </x:c>
      <x:c r="E358" s="113" t="n">
        <x:f>'净值底稿'!Q316</x:f>
        <x:v>1.3608</x:v>
      </x:c>
      <x:c r="F358" s="114" t="n">
        <x:f>IFERROR(B358/B357-1,0)</x:f>
        <x:v>0.027077681414442</x:v>
      </x:c>
      <x:c r="G358" s="114" t="n">
        <x:f>IFERROR(C358/C357-1,0)</x:f>
        <x:v>0.015276432345350033</x:v>
      </x:c>
      <x:c r="H358" s="114" t="n">
        <x:f>IFERROR(D358/D357-1,0)</x:f>
        <x:v>0.0006176652254477055</x:v>
      </x:c>
      <x:c r="I358" s="114" t="n">
        <x:f>IFERROR(E358/E357-1,0)</x:f>
        <x:v>0.008000000000000007</x:v>
      </x:c>
      <x:c r="J358" s="115" t="n">
        <x:f>Z357*(1+F358)</x:f>
        <x:v>0.10972460485988014</x:v>
      </x:c>
      <x:c r="K358" s="115" t="n">
        <x:f>AA357*(1+G358)</x:f>
        <x:v>0.10786867918784403</x:v>
      </x:c>
      <x:c r="L358" s="115" t="n">
        <x:f>AB357*(1+H358)</x:f>
        <x:v>0.8330542051009293</x:v>
      </x:c>
      <x:c r="M358" s="115" t="n">
        <x:f>AC357*(1+I358)</x:f>
        <x:v>0.058092443402851225</x:v>
      </x:c>
      <x:c r="N358" s="115" t="n">
        <x:f>SUM(J358:M358)</x:f>
        <x:v>1.1087399325515046</x:v>
      </x:c>
      <x:c r="O358" s="116" t="n">
        <x:f>IFERROR((J358+K358)/N358,0)</x:f>
        <x:v>0.19625277096945928</x:v>
      </x:c>
      <x:c r="P358" s="50" t="b">
        <x:f>AND(MONTH(A358)=12,OR(A359="",YEAR(A358)&lt;&gt;YEAR(A359)))</x:f>
        <x:v>0</x:v>
      </x:c>
      <x:c r="Q358" s="50" t="b">
        <x:f>AND(MOD(MONTH(A358),3)=0,OR(A359="",MONTH(A358)&lt;&gt;MONTH(A359)))</x:f>
        <x:v>0</x:v>
      </x:c>
      <x:c r="R358" s="50" t="b">
        <x:f>OR(O358&gt;$E$7,O358&lt;$E$6)</x:f>
        <x:v>0</x:v>
      </x:c>
      <x:c r="S358" s="50" t="b">
        <x:f>AND(OR(P358,Q358,R358),A358-AH357&gt;$E$8)</x:f>
        <x:v>0</x:v>
      </x:c>
      <x:c r="T358" s="50" t="str">
        <x:f>IF(NOT(OR(P358,Q358,R358)),"不调",IF(NOT(S358),"间隔规则跳过",IF(P358,"年末+季度",IF(AND(Q358,R358),"季度+动态",IF(Q358,"季度","动态")))))</x:f>
        <x:v>不调</x:v>
      </x:c>
      <x:c r="U358" s="115" t="n">
        <x:f>IF(OR(T358="年末+季度",T358="季度+动态"),N358*$E$5/2,IF(T358="季度",(J358+K358)/2,IF(T358="动态",N358*$E$5*IF(J358+K358=0,0.5,J358/(J358+K358)),J358)))</x:f>
        <x:v>0.10972460485988014</x:v>
      </x:c>
      <x:c r="V358" s="115" t="n">
        <x:f>IF(OR(T358="年末+季度",T358="季度+动态"),N358*$E$5/2,IF(T358="季度",(J358+K358)/2,IF(T358="动态",N358*$E$5*IF(J358+K358=0,0.5,K358/(J358+K358)),K358)))</x:f>
        <x:v>0.10786867918784403</x:v>
      </x:c>
      <x:c r="W358" s="115" t="n">
        <x:f>IF(OR(T358="年末+季度",T358="季度+动态",T358="动态"),N358*(1-$E$5)*IF(L358+M358=0,$B$7/($B$7+$B$8),L358/(L358+M358)),L358)</x:f>
        <x:v>0.8330542051009293</x:v>
      </x:c>
      <x:c r="X358" s="115" t="n">
        <x:f>IF(OR(T358="年末+季度",T358="季度+动态",T358="动态"),N358*(1-$E$5)*IF(L358+M358=0,$B$8/($B$7+$B$8),M358/(L358+M358)),M358)</x:f>
        <x:v>0.058092443402851225</x:v>
      </x:c>
      <x:c r="Y358" s="115" t="n">
        <x:f>POWER(1-$H$5,(A358-A357)/$H$8)</x:f>
        <x:v>0.9999588018747739</x:v>
      </x:c>
      <x:c r="Z358" s="115" t="n">
        <x:f>U358*Y358</x:f>
        <x:v>0.10972008441186874</x:v>
      </x:c>
      <x:c r="AA358" s="115" t="n">
        <x:f>V358*Y358</x:f>
        <x:v>0.10786423520049088</x:v>
      </x:c>
      <x:c r="AB358" s="115" t="n">
        <x:f>W358*Y358</x:f>
        <x:v>0.8330198848294674</x:v>
      </x:c>
      <x:c r="AC358" s="115" t="n">
        <x:f>X358*Y358</x:f>
        <x:v>0.058090050103093226</x:v>
      </x:c>
      <x:c r="AD358" s="115" t="n">
        <x:f>SUM(Z358:AC358)</x:f>
        <x:v>1.1086942545449203</x:v>
      </x:c>
      <x:c r="AE358" s="115" t="n">
        <x:f>MAX(AE357,AD358)</x:f>
        <x:v>1.1254058522343844</x:v>
      </x:c>
      <x:c r="AF358" s="114" t="n">
        <x:f>AD358/AE358-1</x:f>
        <x:v>-0.014849396469979959</x:v>
      </x:c>
      <x:c r="AG358" s="114" t="n">
        <x:f>AD358/AD357-1</x:f>
        <x:v>0.004935801186080724</x:v>
      </x:c>
      <x:c r="AH358" s="111" t="n">
        <x:f>IF(OR(T358="年末+季度",T358="季度+动态",T358="季度",T358="动态"),A358,AH357)</x:f>
        <x:v>44286</x:v>
      </x:c>
      <x:c r="AI358" s="117" t="n">
        <x:f>YEAR(A358)</x:f>
        <x:v>2021</x:v>
      </x:c>
      <x:c r="AJ358" s="117" t="n">
        <x:f>MONTH(A358)</x:f>
        <x:v>4</x:v>
      </x:c>
      <x:c r="AK358" s="50" t="n">
        <x:f>IF(MONTH(A358)&lt;&gt;MONTH(A359),1,0)</x:f>
        <x:v>0</x:v>
      </x:c>
      <x:c r="AL358" s="115" t="n">
        <x:f>IF(AK357,AD357,AL357)</x:f>
        <x:v>1.0966727902321693</x:v>
      </x:c>
      <x:c r="AM358" s="116" t="str">
        <x:f>IF(AK358,AD358/AL358-1,"")</x:f>
      </x:c>
      <x:c r="AN358" s="115" t="n">
        <x:f>IF(AI358&lt;&gt;AI357,AD358,MAX(AN357,AD358))</x:f>
        <x:v>1.1254058522343844</x:v>
      </x:c>
      <x:c r="AO358" s="116" t="n">
        <x:f>AD358/AN358-1</x:f>
        <x:v>-0.014849396469979959</x:v>
      </x:c>
      <x:c r="AP358" s="112" t="n">
        <x:f>IFERROR(SUM(Z358:AC358)/AD358,0)</x:f>
        <x:v>1</x:v>
      </x:c>
      <x:c r="AQ358" s="50" t="b">
        <x:f>AND(B358&gt;0,C358&gt;0,D358&gt;0,E358&gt;0)</x:f>
        <x:v>1</x:v>
      </x:c>
    </x:row>
    <x:row r="359">
      <x:c r="A359" s="111" t="n">
        <x:f>'净值底稿'!A317</x:f>
        <x:v>44306</x:v>
      </x:c>
      <x:c r="B359" s="113" t="n">
        <x:f>'净值底稿'!F317</x:f>
        <x:v>1.5160892347770827</x:v>
      </x:c>
      <x:c r="C359" s="113" t="n">
        <x:f>'净值底稿'!O317</x:f>
        <x:v>1.3130589038035336</x:v>
      </x:c>
      <x:c r="D359" s="113" t="n">
        <x:f>'净值底稿'!P317</x:f>
        <x:v>1.4591</x:v>
      </x:c>
      <x:c r="E359" s="113" t="n">
        <x:f>'净值底稿'!Q317</x:f>
        <x:v>1.3488</x:v>
      </x:c>
      <x:c r="F359" s="114" t="n">
        <x:f>IFERROR(B359/B358-1,0)</x:f>
        <x:v>-0.0015342275008450867</x:v>
      </x:c>
      <x:c r="G359" s="114" t="n">
        <x:f>IFERROR(C359/C358-1,0)</x:f>
        <x:v>-0.0008650127254195006</x:v>
      </x:c>
      <x:c r="H359" s="114" t="n">
        <x:f>IFERROR(D359/D358-1,0)</x:f>
        <x:v>0.0007544581618657009</x:v>
      </x:c>
      <x:c r="I359" s="114" t="n">
        <x:f>IFERROR(E359/E358-1,0)</x:f>
        <x:v>-0.00881834215167554</x:v>
      </x:c>
      <x:c r="J359" s="115" t="n">
        <x:f>Z358*(1+F359)</x:f>
        <x:v>0.10955174884096901</x:v>
      </x:c>
      <x:c r="K359" s="115" t="n">
        <x:f>AA358*(1+G359)</x:f>
        <x:v>0.10777093126442482</x:v>
      </x:c>
      <x:c r="L359" s="115" t="n">
        <x:f>AB358*(1+H359)</x:f>
        <x:v>0.8336483634805735</x:v>
      </x:c>
      <x:c r="M359" s="115" t="n">
        <x:f>AC358*(1+I359)</x:f>
        <x:v>0.05757779216567618</x:v>
      </x:c>
      <x:c r="N359" s="115" t="n">
        <x:f>SUM(J359:M359)</x:f>
        <x:v>1.1085488357516435</x:v>
      </x:c>
      <x:c r="O359" s="116" t="n">
        <x:f>IFERROR((J359+K359)/N359,0)</x:f>
        <x:v>0.19604249546483873</x:v>
      </x:c>
      <x:c r="P359" s="50" t="b">
        <x:f>AND(MONTH(A359)=12,OR(A360="",YEAR(A359)&lt;&gt;YEAR(A360)))</x:f>
        <x:v>0</x:v>
      </x:c>
      <x:c r="Q359" s="50" t="b">
        <x:f>AND(MOD(MONTH(A359),3)=0,OR(A360="",MONTH(A359)&lt;&gt;MONTH(A360)))</x:f>
        <x:v>0</x:v>
      </x:c>
      <x:c r="R359" s="50" t="b">
        <x:f>OR(O359&gt;$E$7,O359&lt;$E$6)</x:f>
        <x:v>0</x:v>
      </x:c>
      <x:c r="S359" s="50" t="b">
        <x:f>AND(OR(P359,Q359,R359),A359-AH358&gt;$E$8)</x:f>
        <x:v>0</x:v>
      </x:c>
      <x:c r="T359" s="50" t="str">
        <x:f>IF(NOT(OR(P359,Q359,R359)),"不调",IF(NOT(S359),"间隔规则跳过",IF(P359,"年末+季度",IF(AND(Q359,R359),"季度+动态",IF(Q359,"季度","动态")))))</x:f>
        <x:v>不调</x:v>
      </x:c>
      <x:c r="U359" s="115" t="n">
        <x:f>IF(OR(T359="年末+季度",T359="季度+动态"),N359*$E$5/2,IF(T359="季度",(J359+K359)/2,IF(T359="动态",N359*$E$5*IF(J359+K359=0,0.5,J359/(J359+K359)),J359)))</x:f>
        <x:v>0.10955174884096901</x:v>
      </x:c>
      <x:c r="V359" s="115" t="n">
        <x:f>IF(OR(T359="年末+季度",T359="季度+动态"),N359*$E$5/2,IF(T359="季度",(J359+K359)/2,IF(T359="动态",N359*$E$5*IF(J359+K359=0,0.5,K359/(J359+K359)),K359)))</x:f>
        <x:v>0.10777093126442482</x:v>
      </x:c>
      <x:c r="W359" s="115" t="n">
        <x:f>IF(OR(T359="年末+季度",T359="季度+动态",T359="动态"),N359*(1-$E$5)*IF(L359+M359=0,$B$7/($B$7+$B$8),L359/(L359+M359)),L359)</x:f>
        <x:v>0.8336483634805735</x:v>
      </x:c>
      <x:c r="X359" s="115" t="n">
        <x:f>IF(OR(T359="年末+季度",T359="季度+动态",T359="动态"),N359*(1-$E$5)*IF(L359+M359=0,$B$8/($B$7+$B$8),M359/(L359+M359)),M359)</x:f>
        <x:v>0.05757779216567618</x:v>
      </x:c>
      <x:c r="Y359" s="115" t="n">
        <x:f>POWER(1-$H$5,(A359-A358)/$H$8)</x:f>
        <x:v>0.9999862671029998</x:v>
      </x:c>
      <x:c r="Z359" s="115" t="n">
        <x:f>U359*Y359</x:f>
        <x:v>0.10955024437808598</x:v>
      </x:c>
      <x:c r="AA359" s="115" t="n">
        <x:f>V359*Y359</x:f>
        <x:v>0.10776945125732613</x:v>
      </x:c>
      <x:c r="AB359" s="115" t="n">
        <x:f>W359*Y359</x:f>
        <x:v>0.8336369150734634</x:v>
      </x:c>
      <x:c r="AC359" s="115" t="n">
        <x:f>X359*Y359</x:f>
        <x:v>0.05757700145578686</x:v>
      </x:c>
      <x:c r="AD359" s="115" t="n">
        <x:f>SUM(Z359:AC359)</x:f>
        <x:v>1.1085336121646623</x:v>
      </x:c>
      <x:c r="AE359" s="115" t="n">
        <x:f>MAX(AE358,AD359)</x:f>
        <x:v>1.1254058522343844</x:v>
      </x:c>
      <x:c r="AF359" s="114" t="n">
        <x:f>AD359/AE359-1</x:f>
        <x:v>-0.01499213820171974</x:v>
      </x:c>
      <x:c r="AG359" s="114" t="n">
        <x:f>AD359/AD358-1</x:f>
        <x:v>-0.0001448933099450489</x:v>
      </x:c>
      <x:c r="AH359" s="111" t="n">
        <x:f>IF(OR(T359="年末+季度",T359="季度+动态",T359="季度",T359="动态"),A359,AH358)</x:f>
        <x:v>44286</x:v>
      </x:c>
      <x:c r="AI359" s="117" t="n">
        <x:f>YEAR(A359)</x:f>
        <x:v>2021</x:v>
      </x:c>
      <x:c r="AJ359" s="117" t="n">
        <x:f>MONTH(A359)</x:f>
        <x:v>4</x:v>
      </x:c>
      <x:c r="AK359" s="50" t="n">
        <x:f>IF(MONTH(A359)&lt;&gt;MONTH(A360),1,0)</x:f>
        <x:v>0</x:v>
      </x:c>
      <x:c r="AL359" s="115" t="n">
        <x:f>IF(AK358,AD358,AL358)</x:f>
        <x:v>1.0966727902321693</x:v>
      </x:c>
      <x:c r="AM359" s="116" t="str">
        <x:f>IF(AK359,AD359/AL359-1,"")</x:f>
      </x:c>
      <x:c r="AN359" s="115" t="n">
        <x:f>IF(AI359&lt;&gt;AI358,AD359,MAX(AN358,AD359))</x:f>
        <x:v>1.1254058522343844</x:v>
      </x:c>
      <x:c r="AO359" s="116" t="n">
        <x:f>AD359/AN359-1</x:f>
        <x:v>-0.01499213820171974</x:v>
      </x:c>
      <x:c r="AP359" s="112" t="n">
        <x:f>IFERROR(SUM(Z359:AC359)/AD359,0)</x:f>
        <x:v>1</x:v>
      </x:c>
      <x:c r="AQ359" s="50" t="b">
        <x:f>AND(B359&gt;0,C359&gt;0,D359&gt;0,E359&gt;0)</x:f>
        <x:v>1</x:v>
      </x:c>
    </x:row>
    <x:row r="360">
      <x:c r="A360" s="111" t="n">
        <x:f>'净值底稿'!A318</x:f>
        <x:v>44307</x:v>
      </x:c>
      <x:c r="B360" s="113" t="n">
        <x:f>'净值底稿'!F318</x:f>
        <x:v>1.5152138878178651</x:v>
      </x:c>
      <x:c r="C360" s="113" t="n">
        <x:f>'净值底稿'!O318</x:f>
        <x:v>1.3127429627581437</x:v>
      </x:c>
      <x:c r="D360" s="113" t="n">
        <x:f>'净值底稿'!P318</x:f>
        <x:v>1.4597</x:v>
      </x:c>
      <x:c r="E360" s="113" t="n">
        <x:f>'净值底稿'!Q318</x:f>
        <x:v>1.3603</x:v>
      </x:c>
      <x:c r="F360" s="114" t="n">
        <x:f>IFERROR(B360/B359-1,0)</x:f>
        <x:v>-0.0005773716606768398</x:v>
      </x:c>
      <x:c r="G360" s="114" t="n">
        <x:f>IFERROR(C360/C359-1,0)</x:f>
        <x:v>-0.00024061452572665676</x:v>
      </x:c>
      <x:c r="H360" s="114" t="n">
        <x:f>IFERROR(D360/D359-1,0)</x:f>
        <x:v>0.00041121239119989994</x:v>
      </x:c>
      <x:c r="I360" s="114" t="n">
        <x:f>IFERROR(E360/E359-1,0)</x:f>
        <x:v>0.008526097271648991</x:v>
      </x:c>
      <x:c r="J360" s="115" t="n">
        <x:f>Z359*(1+F360)</x:f>
        <x:v>0.10948699317156185</x:v>
      </x:c>
      <x:c r="K360" s="115" t="n">
        <x:f>AA359*(1+G360)</x:f>
        <x:v>0.10774352036192403</x:v>
      </x:c>
      <x:c r="L360" s="115" t="n">
        <x:f>AB359*(1+H360)</x:f>
        <x:v>0.8339797169027032</x:v>
      </x:c>
      <x:c r="M360" s="115" t="n">
        <x:f>AC359*(1+I360)</x:f>
        <x:v>0.05806790857080878</x:v>
      </x:c>
      <x:c r="N360" s="115" t="n">
        <x:f>SUM(J360:M360)</x:f>
        <x:v>1.1092781390069977</x:v>
      </x:c>
      <x:c r="O360" s="116" t="n">
        <x:f>IFERROR((J360+K360)/N360,0)</x:f>
        <x:v>0.19583051887053868</x:v>
      </x:c>
      <x:c r="P360" s="50" t="b">
        <x:f>AND(MONTH(A360)=12,OR(A361="",YEAR(A360)&lt;&gt;YEAR(A361)))</x:f>
        <x:v>0</x:v>
      </x:c>
      <x:c r="Q360" s="50" t="b">
        <x:f>AND(MOD(MONTH(A360),3)=0,OR(A361="",MONTH(A360)&lt;&gt;MONTH(A361)))</x:f>
        <x:v>0</x:v>
      </x:c>
      <x:c r="R360" s="50" t="b">
        <x:f>OR(O360&gt;$E$7,O360&lt;$E$6)</x:f>
        <x:v>0</x:v>
      </x:c>
      <x:c r="S360" s="50" t="b">
        <x:f>AND(OR(P360,Q360,R360),A360-AH359&gt;$E$8)</x:f>
        <x:v>0</x:v>
      </x:c>
      <x:c r="T360" s="50" t="str">
        <x:f>IF(NOT(OR(P360,Q360,R360)),"不调",IF(NOT(S360),"间隔规则跳过",IF(P360,"年末+季度",IF(AND(Q360,R360),"季度+动态",IF(Q360,"季度","动态")))))</x:f>
        <x:v>不调</x:v>
      </x:c>
      <x:c r="U360" s="115" t="n">
        <x:f>IF(OR(T360="年末+季度",T360="季度+动态"),N360*$E$5/2,IF(T360="季度",(J360+K360)/2,IF(T360="动态",N360*$E$5*IF(J360+K360=0,0.5,J360/(J360+K360)),J360)))</x:f>
        <x:v>0.10948699317156185</x:v>
      </x:c>
      <x:c r="V360" s="115" t="n">
        <x:f>IF(OR(T360="年末+季度",T360="季度+动态"),N360*$E$5/2,IF(T360="季度",(J360+K360)/2,IF(T360="动态",N360*$E$5*IF(J360+K360=0,0.5,K360/(J360+K360)),K360)))</x:f>
        <x:v>0.10774352036192403</x:v>
      </x:c>
      <x:c r="W360" s="115" t="n">
        <x:f>IF(OR(T360="年末+季度",T360="季度+动态",T360="动态"),N360*(1-$E$5)*IF(L360+M360=0,$B$7/($B$7+$B$8),L360/(L360+M360)),L360)</x:f>
        <x:v>0.8339797169027032</x:v>
      </x:c>
      <x:c r="X360" s="115" t="n">
        <x:f>IF(OR(T360="年末+季度",T360="季度+动态",T360="动态"),N360*(1-$E$5)*IF(L360+M360=0,$B$8/($B$7+$B$8),M360/(L360+M360)),M360)</x:f>
        <x:v>0.05806790857080878</x:v>
      </x:c>
      <x:c r="Y360" s="115" t="n">
        <x:f>POWER(1-$H$5,(A360-A359)/$H$8)</x:f>
        <x:v>0.9999862671029998</x:v>
      </x:c>
      <x:c r="Z360" s="115" t="n">
        <x:f>U360*Y360</x:f>
        <x:v>0.10948548959796175</x:v>
      </x:c>
      <x:c r="AA360" s="115" t="n">
        <x:f>V360*Y360</x:f>
        <x:v>0.10774204073125646</x:v>
      </x:c>
      <x:c r="AB360" s="115" t="n">
        <x:f>W360*Y360</x:f>
        <x:v>0.8339682639451507</x:v>
      </x:c>
      <x:c r="AC360" s="115" t="n">
        <x:f>X360*Y360</x:f>
        <x:v>0.058067111130201354</x:v>
      </x:c>
      <x:c r="AD360" s="115" t="n">
        <x:f>SUM(Z360:AC360)</x:f>
        <x:v>1.1092629054045702</x:v>
      </x:c>
      <x:c r="AE360" s="115" t="n">
        <x:f>MAX(AE359,AD360)</x:f>
        <x:v>1.1254058522343844</x:v>
      </x:c>
      <x:c r="AF360" s="114" t="n">
        <x:f>AD360/AE360-1</x:f>
        <x:v>-0.014344111324607</x:v>
      </x:c>
      <x:c r="AG360" s="114" t="n">
        <x:f>AD360/AD359-1</x:f>
        <x:v>0.000657890055750121</x:v>
      </x:c>
      <x:c r="AH360" s="111" t="n">
        <x:f>IF(OR(T360="年末+季度",T360="季度+动态",T360="季度",T360="动态"),A360,AH359)</x:f>
        <x:v>44286</x:v>
      </x:c>
      <x:c r="AI360" s="117" t="n">
        <x:f>YEAR(A360)</x:f>
        <x:v>2021</x:v>
      </x:c>
      <x:c r="AJ360" s="117" t="n">
        <x:f>MONTH(A360)</x:f>
        <x:v>4</x:v>
      </x:c>
      <x:c r="AK360" s="50" t="n">
        <x:f>IF(MONTH(A360)&lt;&gt;MONTH(A361),1,0)</x:f>
        <x:v>0</x:v>
      </x:c>
      <x:c r="AL360" s="115" t="n">
        <x:f>IF(AK359,AD359,AL359)</x:f>
        <x:v>1.0966727902321693</x:v>
      </x:c>
      <x:c r="AM360" s="116" t="str">
        <x:f>IF(AK360,AD360/AL360-1,"")</x:f>
      </x:c>
      <x:c r="AN360" s="115" t="n">
        <x:f>IF(AI360&lt;&gt;AI359,AD360,MAX(AN359,AD360))</x:f>
        <x:v>1.1254058522343844</x:v>
      </x:c>
      <x:c r="AO360" s="116" t="n">
        <x:f>AD360/AN360-1</x:f>
        <x:v>-0.014344111324607</x:v>
      </x:c>
      <x:c r="AP360" s="112" t="n">
        <x:f>IFERROR(SUM(Z360:AC360)/AD360,0)</x:f>
        <x:v>1</x:v>
      </x:c>
      <x:c r="AQ360" s="50" t="b">
        <x:f>AND(B360&gt;0,C360&gt;0,D360&gt;0,E360&gt;0)</x:f>
        <x:v>1</x:v>
      </x:c>
    </x:row>
    <x:row r="361">
      <x:c r="A361" s="111" t="n">
        <x:f>'净值底稿'!A319</x:f>
        <x:v>44308</x:v>
      </x:c>
      <x:c r="B361" s="113" t="n">
        <x:f>'净值底稿'!F319</x:f>
        <x:v>1.5318639279836175</x:v>
      </x:c>
      <x:c r="C361" s="113" t="n">
        <x:f>'净值底稿'!O319</x:f>
        <x:v>1.3172525850612162</x:v>
      </x:c>
      <x:c r="D361" s="113" t="n">
        <x:f>'净值底稿'!P319</x:f>
        <x:v>1.4597</x:v>
      </x:c>
      <x:c r="E361" s="113" t="n">
        <x:f>'净值底稿'!Q319</x:f>
        <x:v>1.3626</x:v>
      </x:c>
      <x:c r="F361" s="114" t="n">
        <x:f>IFERROR(B361/B360-1,0)</x:f>
        <x:v>0.010988574154194852</x:v>
      </x:c>
      <x:c r="G361" s="114" t="n">
        <x:f>IFERROR(C361/C360-1,0)</x:f>
        <x:v>0.00343526678946926</x:v>
      </x:c>
      <x:c r="H361" s="114" t="n">
        <x:f>IFERROR(D361/D360-1,0)</x:f>
        <x:v>0</x:v>
      </x:c>
      <x:c r="I361" s="114" t="n">
        <x:f>IFERROR(E361/E360-1,0)</x:f>
        <x:v>0.0016908034992280108</x:v>
      </x:c>
      <x:c r="J361" s="115" t="n">
        <x:f>Z360*(1+F361)</x:f>
        <x:v>0.11068857901921729</x:v>
      </x:c>
      <x:c r="K361" s="115" t="n">
        <x:f>AA360*(1+G361)</x:f>
        <x:v>0.10811216338561018</x:v>
      </x:c>
      <x:c r="L361" s="115" t="n">
        <x:f>AB360*(1+H361)</x:f>
        <x:v>0.8339682639451507</x:v>
      </x:c>
      <x:c r="M361" s="115" t="n">
        <x:f>AC360*(1+I361)</x:f>
        <x:v>0.05816529120489036</x:v>
      </x:c>
      <x:c r="N361" s="115" t="n">
        <x:f>SUM(J361:M361)</x:f>
        <x:v>1.1109342975548686</x:v>
      </x:c>
      <x:c r="O361" s="116" t="n">
        <x:f>IFERROR((J361+K361)/N361,0)</x:f>
        <x:v>0.19695200957104395</x:v>
      </x:c>
      <x:c r="P361" s="50" t="b">
        <x:f>AND(MONTH(A361)=12,OR(A362="",YEAR(A361)&lt;&gt;YEAR(A362)))</x:f>
        <x:v>0</x:v>
      </x:c>
      <x:c r="Q361" s="50" t="b">
        <x:f>AND(MOD(MONTH(A361),3)=0,OR(A362="",MONTH(A361)&lt;&gt;MONTH(A362)))</x:f>
        <x:v>0</x:v>
      </x:c>
      <x:c r="R361" s="50" t="b">
        <x:f>OR(O361&gt;$E$7,O361&lt;$E$6)</x:f>
        <x:v>0</x:v>
      </x:c>
      <x:c r="S361" s="50" t="b">
        <x:f>AND(OR(P361,Q361,R361),A361-AH360&gt;$E$8)</x:f>
        <x:v>0</x:v>
      </x:c>
      <x:c r="T361" s="50" t="str">
        <x:f>IF(NOT(OR(P361,Q361,R361)),"不调",IF(NOT(S361),"间隔规则跳过",IF(P361,"年末+季度",IF(AND(Q361,R361),"季度+动态",IF(Q361,"季度","动态")))))</x:f>
        <x:v>不调</x:v>
      </x:c>
      <x:c r="U361" s="115" t="n">
        <x:f>IF(OR(T361="年末+季度",T361="季度+动态"),N361*$E$5/2,IF(T361="季度",(J361+K361)/2,IF(T361="动态",N361*$E$5*IF(J361+K361=0,0.5,J361/(J361+K361)),J361)))</x:f>
        <x:v>0.11068857901921729</x:v>
      </x:c>
      <x:c r="V361" s="115" t="n">
        <x:f>IF(OR(T361="年末+季度",T361="季度+动态"),N361*$E$5/2,IF(T361="季度",(J361+K361)/2,IF(T361="动态",N361*$E$5*IF(J361+K361=0,0.5,K361/(J361+K361)),K361)))</x:f>
        <x:v>0.10811216338561018</x:v>
      </x:c>
      <x:c r="W361" s="115" t="n">
        <x:f>IF(OR(T361="年末+季度",T361="季度+动态",T361="动态"),N361*(1-$E$5)*IF(L361+M361=0,$B$7/($B$7+$B$8),L361/(L361+M361)),L361)</x:f>
        <x:v>0.8339682639451507</x:v>
      </x:c>
      <x:c r="X361" s="115" t="n">
        <x:f>IF(OR(T361="年末+季度",T361="季度+动态",T361="动态"),N361*(1-$E$5)*IF(L361+M361=0,$B$8/($B$7+$B$8),M361/(L361+M361)),M361)</x:f>
        <x:v>0.05816529120489036</x:v>
      </x:c>
      <x:c r="Y361" s="115" t="n">
        <x:f>POWER(1-$H$5,(A361-A360)/$H$8)</x:f>
        <x:v>0.9999862671029998</x:v>
      </x:c>
      <x:c r="Z361" s="115" t="n">
        <x:f>U361*Y361</x:f>
        <x:v>0.11068705894436251</x:v>
      </x:c>
      <x:c r="AA361" s="115" t="n">
        <x:f>V361*Y361</x:f>
        <x:v>0.10811067869240593</x:v>
      </x:c>
      <x:c r="AB361" s="115" t="n">
        <x:f>W361*Y361</x:f>
        <x:v>0.8339568111448804</x:v>
      </x:c>
      <x:c r="AC361" s="115" t="n">
        <x:f>X361*Y361</x:f>
        <x:v>0.058164492426937255</x:v>
      </x:c>
      <x:c r="AD361" s="115" t="n">
        <x:f>SUM(Z361:AC361)</x:f>
        <x:v>1.110919041208586</x:v>
      </x:c>
      <x:c r="AE361" s="115" t="n">
        <x:f>MAX(AE360,AD361)</x:f>
        <x:v>1.1254058522343844</x:v>
      </x:c>
      <x:c r="AF361" s="114" t="n">
        <x:f>AD361/AE361-1</x:f>
        <x:v>-0.012872521497054756</x:v>
      </x:c>
      <x:c r="AG361" s="114" t="n">
        <x:f>AD361/AD360-1</x:f>
        <x:v>0.0014930056670485747</x:v>
      </x:c>
      <x:c r="AH361" s="111" t="n">
        <x:f>IF(OR(T361="年末+季度",T361="季度+动态",T361="季度",T361="动态"),A361,AH360)</x:f>
        <x:v>44286</x:v>
      </x:c>
      <x:c r="AI361" s="117" t="n">
        <x:f>YEAR(A361)</x:f>
        <x:v>2021</x:v>
      </x:c>
      <x:c r="AJ361" s="117" t="n">
        <x:f>MONTH(A361)</x:f>
        <x:v>4</x:v>
      </x:c>
      <x:c r="AK361" s="50" t="n">
        <x:f>IF(MONTH(A361)&lt;&gt;MONTH(A362),1,0)</x:f>
        <x:v>0</x:v>
      </x:c>
      <x:c r="AL361" s="115" t="n">
        <x:f>IF(AK360,AD360,AL360)</x:f>
        <x:v>1.0966727902321693</x:v>
      </x:c>
      <x:c r="AM361" s="116" t="str">
        <x:f>IF(AK361,AD361/AL361-1,"")</x:f>
      </x:c>
      <x:c r="AN361" s="115" t="n">
        <x:f>IF(AI361&lt;&gt;AI360,AD361,MAX(AN360,AD361))</x:f>
        <x:v>1.1254058522343844</x:v>
      </x:c>
      <x:c r="AO361" s="116" t="n">
        <x:f>AD361/AN361-1</x:f>
        <x:v>-0.012872521497054756</x:v>
      </x:c>
      <x:c r="AP361" s="112" t="n">
        <x:f>IFERROR(SUM(Z361:AC361)/AD361,0)</x:f>
        <x:v>1</x:v>
      </x:c>
      <x:c r="AQ361" s="50" t="b">
        <x:f>AND(B361&gt;0,C361&gt;0,D361&gt;0,E361&gt;0)</x:f>
        <x:v>1</x:v>
      </x:c>
    </x:row>
    <x:row r="362">
      <x:c r="A362" s="111" t="n">
        <x:f>'净值底稿'!A320</x:f>
        <x:v>44309</x:v>
      </x:c>
      <x:c r="B362" s="113" t="n">
        <x:f>'净值底稿'!F320</x:f>
        <x:v>1.5379385889935575</x:v>
      </x:c>
      <x:c r="C362" s="113" t="n">
        <x:f>'净值底稿'!O320</x:f>
        <x:v>1.3183770333448837</x:v>
      </x:c>
      <x:c r="D362" s="113" t="n">
        <x:f>'净值底稿'!P320</x:f>
        <x:v>1.4592</x:v>
      </x:c>
      <x:c r="E362" s="113" t="n">
        <x:f>'净值底稿'!Q320</x:f>
        <x:v>1.3576</x:v>
      </x:c>
      <x:c r="F362" s="114" t="n">
        <x:f>IFERROR(B362/B361-1,0)</x:f>
        <x:v>0.003965535645150897</x:v>
      </x:c>
      <x:c r="G362" s="114" t="n">
        <x:f>IFERROR(C362/C361-1,0)</x:f>
        <x:v>0.0008536314875520201</x:v>
      </x:c>
      <x:c r="H362" s="114" t="n">
        <x:f>IFERROR(D362/D361-1,0)</x:f>
        <x:v>-0.0003425361375625213</x:v>
      </x:c>
      <x:c r="I362" s="114" t="n">
        <x:f>IFERROR(E362/E361-1,0)</x:f>
        <x:v>-0.0036694554528108325</x:v>
      </x:c>
      <x:c r="J362" s="115" t="n">
        <x:f>Z361*(1+F362)</x:f>
        <x:v>0.1111259924220633</x:v>
      </x:c>
      <x:c r="K362" s="115" t="n">
        <x:f>AA361*(1+G362)</x:f>
        <x:v>0.10820296537187839</x:v>
      </x:c>
      <x:c r="L362" s="115" t="n">
        <x:f>AB361*(1+H362)</x:f>
        <x:v>0.8336711507998968</x:v>
      </x:c>
      <x:c r="M362" s="115" t="n">
        <x:f>AC361*(1+I362)</x:f>
        <x:v>0.05795106041304125</x:v>
      </x:c>
      <x:c r="N362" s="115" t="n">
        <x:f>SUM(J362:M362)</x:f>
        <x:v>1.1109511690068798</x:v>
      </x:c>
      <x:c r="O362" s="116" t="n">
        <x:f>IFERROR((J362+K362)/N362,0)</x:f>
        <x:v>0.19742448085275244</x:v>
      </x:c>
      <x:c r="P362" s="50" t="b">
        <x:f>AND(MONTH(A362)=12,OR(A363="",YEAR(A362)&lt;&gt;YEAR(A363)))</x:f>
        <x:v>0</x:v>
      </x:c>
      <x:c r="Q362" s="50" t="b">
        <x:f>AND(MOD(MONTH(A362),3)=0,OR(A363="",MONTH(A362)&lt;&gt;MONTH(A363)))</x:f>
        <x:v>0</x:v>
      </x:c>
      <x:c r="R362" s="50" t="b">
        <x:f>OR(O362&gt;$E$7,O362&lt;$E$6)</x:f>
        <x:v>0</x:v>
      </x:c>
      <x:c r="S362" s="50" t="b">
        <x:f>AND(OR(P362,Q362,R362),A362-AH361&gt;$E$8)</x:f>
        <x:v>0</x:v>
      </x:c>
      <x:c r="T362" s="50" t="str">
        <x:f>IF(NOT(OR(P362,Q362,R362)),"不调",IF(NOT(S362),"间隔规则跳过",IF(P362,"年末+季度",IF(AND(Q362,R362),"季度+动态",IF(Q362,"季度","动态")))))</x:f>
        <x:v>不调</x:v>
      </x:c>
      <x:c r="U362" s="115" t="n">
        <x:f>IF(OR(T362="年末+季度",T362="季度+动态"),N362*$E$5/2,IF(T362="季度",(J362+K362)/2,IF(T362="动态",N362*$E$5*IF(J362+K362=0,0.5,J362/(J362+K362)),J362)))</x:f>
        <x:v>0.1111259924220633</x:v>
      </x:c>
      <x:c r="V362" s="115" t="n">
        <x:f>IF(OR(T362="年末+季度",T362="季度+动态"),N362*$E$5/2,IF(T362="季度",(J362+K362)/2,IF(T362="动态",N362*$E$5*IF(J362+K362=0,0.5,K362/(J362+K362)),K362)))</x:f>
        <x:v>0.10820296537187839</x:v>
      </x:c>
      <x:c r="W362" s="115" t="n">
        <x:f>IF(OR(T362="年末+季度",T362="季度+动态",T362="动态"),N362*(1-$E$5)*IF(L362+M362=0,$B$7/($B$7+$B$8),L362/(L362+M362)),L362)</x:f>
        <x:v>0.8336711507998968</x:v>
      </x:c>
      <x:c r="X362" s="115" t="n">
        <x:f>IF(OR(T362="年末+季度",T362="季度+动态",T362="动态"),N362*(1-$E$5)*IF(L362+M362=0,$B$8/($B$7+$B$8),M362/(L362+M362)),M362)</x:f>
        <x:v>0.05795106041304125</x:v>
      </x:c>
      <x:c r="Y362" s="115" t="n">
        <x:f>POWER(1-$H$5,(A362-A361)/$H$8)</x:f>
        <x:v>0.9999862671029998</x:v>
      </x:c>
      <x:c r="Z362" s="115" t="n">
        <x:f>U362*Y362</x:f>
        <x:v>0.11112446634025532</x:v>
      </x:c>
      <x:c r="AA362" s="115" t="n">
        <x:f>V362*Y362</x:f>
        <x:v>0.10820147943169982</x:v>
      </x:c>
      <x:c r="AB362" s="115" t="n">
        <x:f>W362*Y362</x:f>
        <x:v>0.8336597020798509</x:v>
      </x:c>
      <x:c r="AC362" s="115" t="n">
        <x:f>X362*Y362</x:f>
        <x:v>0.057950264577097545</x:v>
      </x:c>
      <x:c r="AD362" s="115" t="n">
        <x:f>SUM(Z362:AC362)</x:f>
        <x:v>1.1109359124289035</x:v>
      </x:c>
      <x:c r="AE362" s="115" t="n">
        <x:f>MAX(AE361,AD362)</x:f>
        <x:v>1.1254058522343844</x:v>
      </x:c>
      <x:c r="AF362" s="114" t="n">
        <x:f>AD362/AE362-1</x:f>
        <x:v>-0.012857530264972605</x:v>
      </x:c>
      <x:c r="AG362" s="114" t="n">
        <x:f>AD362/AD361-1</x:f>
        <x:v>0.000015186723506976918</x:v>
      </x:c>
      <x:c r="AH362" s="111" t="n">
        <x:f>IF(OR(T362="年末+季度",T362="季度+动态",T362="季度",T362="动态"),A362,AH361)</x:f>
        <x:v>44286</x:v>
      </x:c>
      <x:c r="AI362" s="117" t="n">
        <x:f>YEAR(A362)</x:f>
        <x:v>2021</x:v>
      </x:c>
      <x:c r="AJ362" s="117" t="n">
        <x:f>MONTH(A362)</x:f>
        <x:v>4</x:v>
      </x:c>
      <x:c r="AK362" s="50" t="n">
        <x:f>IF(MONTH(A362)&lt;&gt;MONTH(A363),1,0)</x:f>
        <x:v>0</x:v>
      </x:c>
      <x:c r="AL362" s="115" t="n">
        <x:f>IF(AK361,AD361,AL361)</x:f>
        <x:v>1.0966727902321693</x:v>
      </x:c>
      <x:c r="AM362" s="116" t="str">
        <x:f>IF(AK362,AD362/AL362-1,"")</x:f>
      </x:c>
      <x:c r="AN362" s="115" t="n">
        <x:f>IF(AI362&lt;&gt;AI361,AD362,MAX(AN361,AD362))</x:f>
        <x:v>1.1254058522343844</x:v>
      </x:c>
      <x:c r="AO362" s="116" t="n">
        <x:f>AD362/AN362-1</x:f>
        <x:v>-0.012857530264972605</x:v>
      </x:c>
      <x:c r="AP362" s="112" t="n">
        <x:f>IFERROR(SUM(Z362:AC362)/AD362,0)</x:f>
        <x:v>1</x:v>
      </x:c>
      <x:c r="AQ362" s="50" t="b">
        <x:f>AND(B362&gt;0,C362&gt;0,D362&gt;0,E362&gt;0)</x:f>
        <x:v>1</x:v>
      </x:c>
    </x:row>
    <x:row r="363">
      <x:c r="A363" s="111" t="n">
        <x:f>'净值底稿'!A321</x:f>
        <x:v>44312</x:v>
      </x:c>
      <x:c r="B363" s="113" t="n">
        <x:f>'净值底稿'!F321</x:f>
        <x:v>1.5323457633945026</x:v>
      </x:c>
      <x:c r="C363" s="113" t="n">
        <x:f>'净值底稿'!O321</x:f>
        <x:v>1.31340748852659</x:v>
      </x:c>
      <x:c r="D363" s="113" t="n">
        <x:f>'净值底稿'!P321</x:f>
        <x:v>1.458</x:v>
      </x:c>
      <x:c r="E363" s="113" t="n">
        <x:f>'净值底稿'!Q321</x:f>
        <x:v>1.3539</x:v>
      </x:c>
      <x:c r="F363" s="114" t="n">
        <x:f>IFERROR(B363/B362-1,0)</x:f>
        <x:v>-0.0036365727728536745</x:v>
      </x:c>
      <x:c r="G363" s="114" t="n">
        <x:f>IFERROR(C363/C362-1,0)</x:f>
        <x:v>-0.0037694412847023573</x:v>
      </x:c>
      <x:c r="H363" s="114" t="n">
        <x:f>IFERROR(D363/D362-1,0)</x:f>
        <x:v>-0.000822368421052655</x:v>
      </x:c>
      <x:c r="I363" s="114" t="n">
        <x:f>IFERROR(E363/E362-1,0)</x:f>
        <x:v>-0.002725397760754089</x:v>
      </x:c>
      <x:c r="J363" s="115" t="n">
        <x:f>Z362*(1+F363)</x:f>
        <x:v>0.11072035413156445</x:v>
      </x:c>
      <x:c r="K363" s="115" t="n">
        <x:f>AA362*(1+G363)</x:f>
        <x:v>0.1077936203080641</x:v>
      </x:c>
      <x:c r="L363" s="115" t="n">
        <x:f>AB362*(1+H363)</x:f>
        <x:v>0.8329741266669562</x:v>
      </x:c>
      <x:c r="M363" s="115" t="n">
        <x:f>AC362*(1+I363)</x:f>
        <x:v>0.057792327055784014</x:v>
      </x:c>
      <x:c r="N363" s="115" t="n">
        <x:f>SUM(J363:M363)</x:f>
        <x:v>1.109280428162369</x:v>
      </x:c>
      <x:c r="O363" s="116" t="n">
        <x:f>IFERROR((J363+K363)/N363,0)</x:f>
        <x:v>0.19698713588737723</x:v>
      </x:c>
      <x:c r="P363" s="50" t="b">
        <x:f>AND(MONTH(A363)=12,OR(A364="",YEAR(A363)&lt;&gt;YEAR(A364)))</x:f>
        <x:v>0</x:v>
      </x:c>
      <x:c r="Q363" s="50" t="b">
        <x:f>AND(MOD(MONTH(A363),3)=0,OR(A364="",MONTH(A363)&lt;&gt;MONTH(A364)))</x:f>
        <x:v>0</x:v>
      </x:c>
      <x:c r="R363" s="50" t="b">
        <x:f>OR(O363&gt;$E$7,O363&lt;$E$6)</x:f>
        <x:v>0</x:v>
      </x:c>
      <x:c r="S363" s="50" t="b">
        <x:f>AND(OR(P363,Q363,R363),A363-AH362&gt;$E$8)</x:f>
        <x:v>0</x:v>
      </x:c>
      <x:c r="T363" s="50" t="str">
        <x:f>IF(NOT(OR(P363,Q363,R363)),"不调",IF(NOT(S363),"间隔规则跳过",IF(P363,"年末+季度",IF(AND(Q363,R363),"季度+动态",IF(Q363,"季度","动态")))))</x:f>
        <x:v>不调</x:v>
      </x:c>
      <x:c r="U363" s="115" t="n">
        <x:f>IF(OR(T363="年末+季度",T363="季度+动态"),N363*$E$5/2,IF(T363="季度",(J363+K363)/2,IF(T363="动态",N363*$E$5*IF(J363+K363=0,0.5,J363/(J363+K363)),J363)))</x:f>
        <x:v>0.11072035413156445</x:v>
      </x:c>
      <x:c r="V363" s="115" t="n">
        <x:f>IF(OR(T363="年末+季度",T363="季度+动态"),N363*$E$5/2,IF(T363="季度",(J363+K363)/2,IF(T363="动态",N363*$E$5*IF(J363+K363=0,0.5,K363/(J363+K363)),K363)))</x:f>
        <x:v>0.1077936203080641</x:v>
      </x:c>
      <x:c r="W363" s="115" t="n">
        <x:f>IF(OR(T363="年末+季度",T363="季度+动态",T363="动态"),N363*(1-$E$5)*IF(L363+M363=0,$B$7/($B$7+$B$8),L363/(L363+M363)),L363)</x:f>
        <x:v>0.8329741266669562</x:v>
      </x:c>
      <x:c r="X363" s="115" t="n">
        <x:f>IF(OR(T363="年末+季度",T363="季度+动态",T363="动态"),N363*(1-$E$5)*IF(L363+M363=0,$B$8/($B$7+$B$8),M363/(L363+M363)),M363)</x:f>
        <x:v>0.057792327055784014</x:v>
      </x:c>
      <x:c r="Y363" s="115" t="n">
        <x:f>POWER(1-$H$5,(A363-A362)/$H$8)</x:f>
        <x:v>0.9999588018747739</x:v>
      </x:c>
      <x:c r="Z363" s="115" t="n">
        <x:f>U363*Y363</x:f>
        <x:v>0.11071579266054986</x:v>
      </x:c>
      <x:c r="AA363" s="115" t="n">
        <x:f>V363*Y363</x:f>
        <x:v>0.10778917941299607</x:v>
      </x:c>
      <x:c r="AB363" s="115" t="n">
        <x:f>W363*Y363</x:f>
        <x:v>0.8329398096945757</x:v>
      </x:c>
      <x:c r="AC363" s="115" t="n">
        <x:f>X363*Y363</x:f>
        <x:v>0.05778994612025686</x:v>
      </x:c>
      <x:c r="AD363" s="115" t="n">
        <x:f>SUM(Z363:AC363)</x:f>
        <x:v>1.1092347278883785</x:v>
      </x:c>
      <x:c r="AE363" s="115" t="n">
        <x:f>MAX(AE362,AD363)</x:f>
        <x:v>1.1254058522343844</x:v>
      </x:c>
      <x:c r="AF363" s="114" t="n">
        <x:f>AD363/AE363-1</x:f>
        <x:v>-0.014369148973145673</x:v>
      </x:c>
      <x:c r="AG363" s="114" t="n">
        <x:f>AD363/AD362-1</x:f>
        <x:v>-0.001531307541229432</x:v>
      </x:c>
      <x:c r="AH363" s="111" t="n">
        <x:f>IF(OR(T363="年末+季度",T363="季度+动态",T363="季度",T363="动态"),A363,AH362)</x:f>
        <x:v>44286</x:v>
      </x:c>
      <x:c r="AI363" s="117" t="n">
        <x:f>YEAR(A363)</x:f>
        <x:v>2021</x:v>
      </x:c>
      <x:c r="AJ363" s="117" t="n">
        <x:f>MONTH(A363)</x:f>
        <x:v>4</x:v>
      </x:c>
      <x:c r="AK363" s="50" t="n">
        <x:f>IF(MONTH(A363)&lt;&gt;MONTH(A364),1,0)</x:f>
        <x:v>0</x:v>
      </x:c>
      <x:c r="AL363" s="115" t="n">
        <x:f>IF(AK362,AD362,AL362)</x:f>
        <x:v>1.0966727902321693</x:v>
      </x:c>
      <x:c r="AM363" s="116" t="str">
        <x:f>IF(AK363,AD363/AL363-1,"")</x:f>
      </x:c>
      <x:c r="AN363" s="115" t="n">
        <x:f>IF(AI363&lt;&gt;AI362,AD363,MAX(AN362,AD363))</x:f>
        <x:v>1.1254058522343844</x:v>
      </x:c>
      <x:c r="AO363" s="116" t="n">
        <x:f>AD363/AN363-1</x:f>
        <x:v>-0.014369148973145673</x:v>
      </x:c>
      <x:c r="AP363" s="112" t="n">
        <x:f>IFERROR(SUM(Z363:AC363)/AD363,0)</x:f>
        <x:v>1</x:v>
      </x:c>
      <x:c r="AQ363" s="50" t="b">
        <x:f>AND(B363&gt;0,C363&gt;0,D363&gt;0,E363&gt;0)</x:f>
        <x:v>1</x:v>
      </x:c>
    </x:row>
    <x:row r="364">
      <x:c r="A364" s="111" t="n">
        <x:f>'净值底稿'!A322</x:f>
        <x:v>44313</x:v>
      </x:c>
      <x:c r="B364" s="113" t="n">
        <x:f>'净值底稿'!F322</x:f>
        <x:v>1.53299443709194</x:v>
      </x:c>
      <x:c r="C364" s="113" t="n">
        <x:f>'净值底稿'!O322</x:f>
        <x:v>1.3121740433213025</x:v>
      </x:c>
      <x:c r="D364" s="113" t="n">
        <x:f>'净值底稿'!P322</x:f>
        <x:v>1.4579</x:v>
      </x:c>
      <x:c r="E364" s="113" t="n">
        <x:f>'净值底稿'!Q322</x:f>
        <x:v>1.3542</x:v>
      </x:c>
      <x:c r="F364" s="114" t="n">
        <x:f>IFERROR(B364/B363-1,0)</x:f>
        <x:v>0.00042332071059503207</x:v>
      </x:c>
      <x:c r="G364" s="114" t="n">
        <x:f>IFERROR(C364/C363-1,0)</x:f>
        <x:v>-0.0009391184503381167</x:v>
      </x:c>
      <x:c r="H364" s="114" t="n">
        <x:f>IFERROR(D364/D363-1,0)</x:f>
        <x:v>-0.00006858710562418491</x:v>
      </x:c>
      <x:c r="I364" s="114" t="n">
        <x:f>IFERROR(E364/E363-1,0)</x:f>
        <x:v>0.00022158209616662816</x:v>
      </x:c>
      <x:c r="J364" s="115" t="n">
        <x:f>Z363*(1+F364)</x:f>
        <x:v>0.11076266094857301</x:v>
      </x:c>
      <x:c r="K364" s="115" t="n">
        <x:f>AA363*(1+G364)</x:f>
        <x:v>0.10768795260586252</x:v>
      </x:c>
      <x:c r="L364" s="115" t="n">
        <x:f>AB363*(1+H364)</x:f>
        <x:v>0.8328826807638696</x:v>
      </x:c>
      <x:c r="M364" s="115" t="n">
        <x:f>AC363*(1+I364)</x:f>
        <x:v>0.05780275133765554</x:v>
      </x:c>
      <x:c r="N364" s="115" t="n">
        <x:f>SUM(J364:M364)</x:f>
        <x:v>1.1091360456559607</x:v>
      </x:c>
      <x:c r="O364" s="116" t="n">
        <x:f>IFERROR((J364+K364)/N364,0)</x:f>
        <x:v>0.1969556524738499</x:v>
      </x:c>
      <x:c r="P364" s="50" t="b">
        <x:f>AND(MONTH(A364)=12,OR(A365="",YEAR(A364)&lt;&gt;YEAR(A365)))</x:f>
        <x:v>0</x:v>
      </x:c>
      <x:c r="Q364" s="50" t="b">
        <x:f>AND(MOD(MONTH(A364),3)=0,OR(A365="",MONTH(A364)&lt;&gt;MONTH(A365)))</x:f>
        <x:v>0</x:v>
      </x:c>
      <x:c r="R364" s="50" t="b">
        <x:f>OR(O364&gt;$E$7,O364&lt;$E$6)</x:f>
        <x:v>0</x:v>
      </x:c>
      <x:c r="S364" s="50" t="b">
        <x:f>AND(OR(P364,Q364,R364),A364-AH363&gt;$E$8)</x:f>
        <x:v>0</x:v>
      </x:c>
      <x:c r="T364" s="50" t="str">
        <x:f>IF(NOT(OR(P364,Q364,R364)),"不调",IF(NOT(S364),"间隔规则跳过",IF(P364,"年末+季度",IF(AND(Q364,R364),"季度+动态",IF(Q364,"季度","动态")))))</x:f>
        <x:v>不调</x:v>
      </x:c>
      <x:c r="U364" s="115" t="n">
        <x:f>IF(OR(T364="年末+季度",T364="季度+动态"),N364*$E$5/2,IF(T364="季度",(J364+K364)/2,IF(T364="动态",N364*$E$5*IF(J364+K364=0,0.5,J364/(J364+K364)),J364)))</x:f>
        <x:v>0.11076266094857301</x:v>
      </x:c>
      <x:c r="V364" s="115" t="n">
        <x:f>IF(OR(T364="年末+季度",T364="季度+动态"),N364*$E$5/2,IF(T364="季度",(J364+K364)/2,IF(T364="动态",N364*$E$5*IF(J364+K364=0,0.5,K364/(J364+K364)),K364)))</x:f>
        <x:v>0.10768795260586252</x:v>
      </x:c>
      <x:c r="W364" s="115" t="n">
        <x:f>IF(OR(T364="年末+季度",T364="季度+动态",T364="动态"),N364*(1-$E$5)*IF(L364+M364=0,$B$7/($B$7+$B$8),L364/(L364+M364)),L364)</x:f>
        <x:v>0.8328826807638696</x:v>
      </x:c>
      <x:c r="X364" s="115" t="n">
        <x:f>IF(OR(T364="年末+季度",T364="季度+动态",T364="动态"),N364*(1-$E$5)*IF(L364+M364=0,$B$8/($B$7+$B$8),M364/(L364+M364)),M364)</x:f>
        <x:v>0.05780275133765554</x:v>
      </x:c>
      <x:c r="Y364" s="115" t="n">
        <x:f>POWER(1-$H$5,(A364-A363)/$H$8)</x:f>
        <x:v>0.9999862671029998</x:v>
      </x:c>
      <x:c r="Z364" s="115" t="n">
        <x:f>U364*Y364</x:f>
        <x:v>0.11076113985635873</x:v>
      </x:c>
      <x:c r="AA364" s="115" t="n">
        <x:f>V364*Y364</x:f>
        <x:v>0.10768647373830122</x:v>
      </x:c>
      <x:c r="AB364" s="115" t="n">
        <x:f>W364*Y364</x:f>
        <x:v>0.8328712428718014</x:v>
      </x:c>
      <x:c r="AC364" s="115" t="n">
        <x:f>X364*Y364</x:f>
        <x:v>0.05780195753842509</x:v>
      </x:c>
      <x:c r="AD364" s="115" t="n">
        <x:f>SUM(Z364:AC364)</x:f>
        <x:v>1.1091208140048863</x:v>
      </x:c>
      <x:c r="AE364" s="115" t="n">
        <x:f>MAX(AE363,AD364)</x:f>
        <x:v>1.1254058522343844</x:v>
      </x:c>
      <x:c r="AF364" s="114" t="n">
        <x:f>AD364/AE364-1</x:f>
        <x:v>-0.014470369242496561</x:v>
      </x:c>
      <x:c r="AG364" s="114" t="n">
        <x:f>AD364/AD363-1</x:f>
        <x:v>-0.00010269592235823133</x:v>
      </x:c>
      <x:c r="AH364" s="111" t="n">
        <x:f>IF(OR(T364="年末+季度",T364="季度+动态",T364="季度",T364="动态"),A364,AH363)</x:f>
        <x:v>44286</x:v>
      </x:c>
      <x:c r="AI364" s="117" t="n">
        <x:f>YEAR(A364)</x:f>
        <x:v>2021</x:v>
      </x:c>
      <x:c r="AJ364" s="117" t="n">
        <x:f>MONTH(A364)</x:f>
        <x:v>4</x:v>
      </x:c>
      <x:c r="AK364" s="50" t="n">
        <x:f>IF(MONTH(A364)&lt;&gt;MONTH(A365),1,0)</x:f>
        <x:v>0</x:v>
      </x:c>
      <x:c r="AL364" s="115" t="n">
        <x:f>IF(AK363,AD363,AL363)</x:f>
        <x:v>1.0966727902321693</x:v>
      </x:c>
      <x:c r="AM364" s="116" t="str">
        <x:f>IF(AK364,AD364/AL364-1,"")</x:f>
      </x:c>
      <x:c r="AN364" s="115" t="n">
        <x:f>IF(AI364&lt;&gt;AI363,AD364,MAX(AN363,AD364))</x:f>
        <x:v>1.1254058522343844</x:v>
      </x:c>
      <x:c r="AO364" s="116" t="n">
        <x:f>AD364/AN364-1</x:f>
        <x:v>-0.014470369242496561</x:v>
      </x:c>
      <x:c r="AP364" s="112" t="n">
        <x:f>IFERROR(SUM(Z364:AC364)/AD364,0)</x:f>
        <x:v>1</x:v>
      </x:c>
      <x:c r="AQ364" s="50" t="b">
        <x:f>AND(B364&gt;0,C364&gt;0,D364&gt;0,E364&gt;0)</x:f>
        <x:v>1</x:v>
      </x:c>
    </x:row>
    <x:row r="365">
      <x:c r="A365" s="111" t="n">
        <x:f>'净值底稿'!A323</x:f>
        <x:v>44314</x:v>
      </x:c>
      <x:c r="B365" s="113" t="n">
        <x:f>'净值底稿'!F323</x:f>
        <x:v>1.548560802788315</x:v>
      </x:c>
      <x:c r="C365" s="113" t="n">
        <x:f>'净值底稿'!O323</x:f>
        <x:v>1.3186306044199676</x:v>
      </x:c>
      <x:c r="D365" s="113" t="n">
        <x:f>'净值底稿'!P323</x:f>
        <x:v>1.4588</x:v>
      </x:c>
      <x:c r="E365" s="113" t="n">
        <x:f>'净值底稿'!Q323</x:f>
        <x:v>1.3439</x:v>
      </x:c>
      <x:c r="F365" s="114" t="n">
        <x:f>IFERROR(B365/B364-1,0)</x:f>
        <x:v>0.010154221906965466</x:v>
      </x:c>
      <x:c r="G365" s="114" t="n">
        <x:f>IFERROR(C365/C364-1,0)</x:f>
        <x:v>0.004920506644318756</x:v>
      </x:c>
      <x:c r="H365" s="114" t="n">
        <x:f>IFERROR(D365/D364-1,0)</x:f>
        <x:v>0.0006173262912410049</x:v>
      </x:c>
      <x:c r="I365" s="114" t="n">
        <x:f>IFERROR(E365/E364-1,0)</x:f>
        <x:v>-0.007605966622360016</x:v>
      </x:c>
      <x:c r="J365" s="115" t="n">
        <x:f>Z364*(1+F365)</x:f>
        <x:v>0.11188583304912864</x:v>
      </x:c>
      <x:c r="K365" s="115" t="n">
        <x:f>AA364*(1+G365)</x:f>
        <x:v>0.10821634574783379</x:v>
      </x:c>
      <x:c r="L365" s="115" t="n">
        <x:f>AB364*(1+H365)</x:f>
        <x:v>0.8333853961872447</x:v>
      </x:c>
      <x:c r="M365" s="115" t="n">
        <x:f>AC364*(1+I365)</x:f>
        <x:v>0.057362317778680755</x:v>
      </x:c>
      <x:c r="N365" s="115" t="n">
        <x:f>SUM(J365:M365)</x:f>
        <x:v>1.110849892762888</x:v>
      </x:c>
      <x:c r="O365" s="116" t="n">
        <x:f>IFERROR((J365+K365)/N365,0)</x:f>
        <x:v>0.19813854259780123</x:v>
      </x:c>
      <x:c r="P365" s="50" t="b">
        <x:f>AND(MONTH(A365)=12,OR(A366="",YEAR(A365)&lt;&gt;YEAR(A366)))</x:f>
        <x:v>0</x:v>
      </x:c>
      <x:c r="Q365" s="50" t="b">
        <x:f>AND(MOD(MONTH(A365),3)=0,OR(A366="",MONTH(A365)&lt;&gt;MONTH(A366)))</x:f>
        <x:v>0</x:v>
      </x:c>
      <x:c r="R365" s="50" t="b">
        <x:f>OR(O365&gt;$E$7,O365&lt;$E$6)</x:f>
        <x:v>0</x:v>
      </x:c>
      <x:c r="S365" s="50" t="b">
        <x:f>AND(OR(P365,Q365,R365),A365-AH364&gt;$E$8)</x:f>
        <x:v>0</x:v>
      </x:c>
      <x:c r="T365" s="50" t="str">
        <x:f>IF(NOT(OR(P365,Q365,R365)),"不调",IF(NOT(S365),"间隔规则跳过",IF(P365,"年末+季度",IF(AND(Q365,R365),"季度+动态",IF(Q365,"季度","动态")))))</x:f>
        <x:v>不调</x:v>
      </x:c>
      <x:c r="U365" s="115" t="n">
        <x:f>IF(OR(T365="年末+季度",T365="季度+动态"),N365*$E$5/2,IF(T365="季度",(J365+K365)/2,IF(T365="动态",N365*$E$5*IF(J365+K365=0,0.5,J365/(J365+K365)),J365)))</x:f>
        <x:v>0.11188583304912864</x:v>
      </x:c>
      <x:c r="V365" s="115" t="n">
        <x:f>IF(OR(T365="年末+季度",T365="季度+动态"),N365*$E$5/2,IF(T365="季度",(J365+K365)/2,IF(T365="动态",N365*$E$5*IF(J365+K365=0,0.5,K365/(J365+K365)),K365)))</x:f>
        <x:v>0.10821634574783379</x:v>
      </x:c>
      <x:c r="W365" s="115" t="n">
        <x:f>IF(OR(T365="年末+季度",T365="季度+动态",T365="动态"),N365*(1-$E$5)*IF(L365+M365=0,$B$7/($B$7+$B$8),L365/(L365+M365)),L365)</x:f>
        <x:v>0.8333853961872447</x:v>
      </x:c>
      <x:c r="X365" s="115" t="n">
        <x:f>IF(OR(T365="年末+季度",T365="季度+动态",T365="动态"),N365*(1-$E$5)*IF(L365+M365=0,$B$8/($B$7+$B$8),M365/(L365+M365)),M365)</x:f>
        <x:v>0.057362317778680755</x:v>
      </x:c>
      <x:c r="Y365" s="115" t="n">
        <x:f>POWER(1-$H$5,(A365-A364)/$H$8)</x:f>
        <x:v>0.9999862671029998</x:v>
      </x:c>
      <x:c r="Z365" s="115" t="n">
        <x:f>U365*Y365</x:f>
        <x:v>0.11188429653250759</x:v>
      </x:c>
      <x:c r="AA365" s="115" t="n">
        <x:f>V365*Y365</x:f>
        <x:v>0.10821485962390388</x:v>
      </x:c>
      <x:c r="AB365" s="115" t="n">
        <x:f>W365*Y365</x:f>
        <x:v>0.8333739513914373</x:v>
      </x:c>
      <x:c r="AC365" s="115" t="n">
        <x:f>X365*Y365</x:f>
        <x:v>0.057361530027879006</x:v>
      </x:c>
      <x:c r="AD365" s="115" t="n">
        <x:f>SUM(Z365:AC365)</x:f>
        <x:v>1.1108346375757276</x:v>
      </x:c>
      <x:c r="AE365" s="115" t="n">
        <x:f>MAX(AE364,AD365)</x:f>
        <x:v>1.1254058522343844</x:v>
      </x:c>
      <x:c r="AF365" s="114" t="n">
        <x:f>AD365/AE365-1</x:f>
        <x:v>-0.012947519892247739</x:v>
      </x:c>
      <x:c r="AG365" s="114" t="n">
        <x:f>AD365/AD364-1</x:f>
        <x:v>0.0015452090964309662</x:v>
      </x:c>
      <x:c r="AH365" s="111" t="n">
        <x:f>IF(OR(T365="年末+季度",T365="季度+动态",T365="季度",T365="动态"),A365,AH364)</x:f>
        <x:v>44286</x:v>
      </x:c>
      <x:c r="AI365" s="117" t="n">
        <x:f>YEAR(A365)</x:f>
        <x:v>2021</x:v>
      </x:c>
      <x:c r="AJ365" s="117" t="n">
        <x:f>MONTH(A365)</x:f>
        <x:v>4</x:v>
      </x:c>
      <x:c r="AK365" s="50" t="n">
        <x:f>IF(MONTH(A365)&lt;&gt;MONTH(A366),1,0)</x:f>
        <x:v>0</x:v>
      </x:c>
      <x:c r="AL365" s="115" t="n">
        <x:f>IF(AK364,AD364,AL364)</x:f>
        <x:v>1.0966727902321693</x:v>
      </x:c>
      <x:c r="AM365" s="116" t="str">
        <x:f>IF(AK365,AD365/AL365-1,"")</x:f>
      </x:c>
      <x:c r="AN365" s="115" t="n">
        <x:f>IF(AI365&lt;&gt;AI364,AD365,MAX(AN364,AD365))</x:f>
        <x:v>1.1254058522343844</x:v>
      </x:c>
      <x:c r="AO365" s="116" t="n">
        <x:f>AD365/AN365-1</x:f>
        <x:v>-0.012947519892247739</x:v>
      </x:c>
      <x:c r="AP365" s="112" t="n">
        <x:f>IFERROR(SUM(Z365:AC365)/AD365,0)</x:f>
        <x:v>1</x:v>
      </x:c>
      <x:c r="AQ365" s="50" t="b">
        <x:f>AND(B365&gt;0,C365&gt;0,D365&gt;0,E365&gt;0)</x:f>
        <x:v>1</x:v>
      </x:c>
    </x:row>
    <x:row r="366">
      <x:c r="A366" s="111" t="n">
        <x:f>'净值底稿'!A324</x:f>
        <x:v>44315</x:v>
      </x:c>
      <x:c r="B366" s="113" t="n">
        <x:f>'净值底稿'!F324</x:f>
        <x:v>1.5537865611217376</x:v>
      </x:c>
      <x:c r="C366" s="113" t="n">
        <x:f>'净值底稿'!O324</x:f>
        <x:v>1.3195706089430788</x:v>
      </x:c>
      <x:c r="D366" s="113" t="n">
        <x:f>'净值底稿'!P324</x:f>
        <x:v>1.4597</x:v>
      </x:c>
      <x:c r="E366" s="113" t="n">
        <x:f>'净值底稿'!Q324</x:f>
        <x:v>1.3524</x:v>
      </x:c>
      <x:c r="F366" s="114" t="n">
        <x:f>IFERROR(B366/B365-1,0)</x:f>
        <x:v>0.003374590344798367</x:v>
      </x:c>
      <x:c r="G366" s="114" t="n">
        <x:f>IFERROR(C366/C365-1,0)</x:f>
        <x:v>0.000712864178914252</x:v>
      </x:c>
      <x:c r="H366" s="114" t="n">
        <x:f>IFERROR(D366/D365-1,0)</x:f>
        <x:v>0.0006169454346036662</x:v>
      </x:c>
      <x:c r="I366" s="114" t="n">
        <x:f>IFERROR(E366/E365-1,0)</x:f>
        <x:v>0.00632487536275006</x:v>
      </x:c>
      <x:c r="J366" s="115" t="n">
        <x:f>Z365*(1+F366)</x:f>
        <x:v>0.11226186019932075</x:v>
      </x:c>
      <x:c r="K366" s="115" t="n">
        <x:f>AA365*(1+G366)</x:f>
        <x:v>0.108292002120956</x:v>
      </x:c>
      <x:c r="L366" s="115" t="n">
        <x:f>AB365*(1+H366)</x:f>
        <x:v>0.8338880976460659</x:v>
      </x:c>
      <x:c r="M366" s="115" t="n">
        <x:f>AC365*(1+I366)</x:f>
        <x:v>0.057724334555921984</x:v>
      </x:c>
      <x:c r="N366" s="115" t="n">
        <x:f>SUM(J366:M366)</x:f>
        <x:v>1.1121662945222646</x:v>
      </x:c>
      <x:c r="O366" s="116" t="n">
        <x:f>IFERROR((J366+K366)/N366,0)</x:f>
        <x:v>0.19831014786778495</x:v>
      </x:c>
      <x:c r="P366" s="50" t="b">
        <x:f>AND(MONTH(A366)=12,OR(A367="",YEAR(A366)&lt;&gt;YEAR(A367)))</x:f>
        <x:v>0</x:v>
      </x:c>
      <x:c r="Q366" s="50" t="b">
        <x:f>AND(MOD(MONTH(A366),3)=0,OR(A367="",MONTH(A366)&lt;&gt;MONTH(A367)))</x:f>
        <x:v>0</x:v>
      </x:c>
      <x:c r="R366" s="50" t="b">
        <x:f>OR(O366&gt;$E$7,O366&lt;$E$6)</x:f>
        <x:v>0</x:v>
      </x:c>
      <x:c r="S366" s="50" t="b">
        <x:f>AND(OR(P366,Q366,R366),A366-AH365&gt;$E$8)</x:f>
        <x:v>0</x:v>
      </x:c>
      <x:c r="T366" s="50" t="str">
        <x:f>IF(NOT(OR(P366,Q366,R366)),"不调",IF(NOT(S366),"间隔规则跳过",IF(P366,"年末+季度",IF(AND(Q366,R366),"季度+动态",IF(Q366,"季度","动态")))))</x:f>
        <x:v>不调</x:v>
      </x:c>
      <x:c r="U366" s="115" t="n">
        <x:f>IF(OR(T366="年末+季度",T366="季度+动态"),N366*$E$5/2,IF(T366="季度",(J366+K366)/2,IF(T366="动态",N366*$E$5*IF(J366+K366=0,0.5,J366/(J366+K366)),J366)))</x:f>
        <x:v>0.11226186019932075</x:v>
      </x:c>
      <x:c r="V366" s="115" t="n">
        <x:f>IF(OR(T366="年末+季度",T366="季度+动态"),N366*$E$5/2,IF(T366="季度",(J366+K366)/2,IF(T366="动态",N366*$E$5*IF(J366+K366=0,0.5,K366/(J366+K366)),K366)))</x:f>
        <x:v>0.108292002120956</x:v>
      </x:c>
      <x:c r="W366" s="115" t="n">
        <x:f>IF(OR(T366="年末+季度",T366="季度+动态",T366="动态"),N366*(1-$E$5)*IF(L366+M366=0,$B$7/($B$7+$B$8),L366/(L366+M366)),L366)</x:f>
        <x:v>0.8338880976460659</x:v>
      </x:c>
      <x:c r="X366" s="115" t="n">
        <x:f>IF(OR(T366="年末+季度",T366="季度+动态",T366="动态"),N366*(1-$E$5)*IF(L366+M366=0,$B$8/($B$7+$B$8),M366/(L366+M366)),M366)</x:f>
        <x:v>0.057724334555921984</x:v>
      </x:c>
      <x:c r="Y366" s="115" t="n">
        <x:f>POWER(1-$H$5,(A366-A365)/$H$8)</x:f>
        <x:v>0.9999862671029998</x:v>
      </x:c>
      <x:c r="Z366" s="115" t="n">
        <x:f>U366*Y366</x:f>
        <x:v>0.11226031851875758</x:v>
      </x:c>
      <x:c r="AA366" s="115" t="n">
        <x:f>V366*Y366</x:f>
        <x:v>0.10829051495804491</x:v>
      </x:c>
      <x:c r="AB366" s="115" t="n">
        <x:f>W366*Y366</x:f>
        <x:v>0.8338766459467112</x:v>
      </x:c>
      <x:c r="AC366" s="115" t="n">
        <x:f>X366*Y366</x:f>
        <x:v>0.05772354183358112</x:v>
      </x:c>
      <x:c r="AD366" s="115" t="n">
        <x:f>SUM(Z366:AC366)</x:f>
        <x:v>1.1121510212570949</x:v>
      </x:c>
      <x:c r="AE366" s="115" t="n">
        <x:f>MAX(AE365,AD366)</x:f>
        <x:v>1.1254058522343844</x:v>
      </x:c>
      <x:c r="AF366" s="114" t="n">
        <x:f>AD366/AE366-1</x:f>
        <x:v>-0.01177782304132624</x:v>
      </x:c>
      <x:c r="AG366" s="114" t="n">
        <x:f>AD366/AD365-1</x:f>
        <x:v>0.0011850401822544043</x:v>
      </x:c>
      <x:c r="AH366" s="111" t="n">
        <x:f>IF(OR(T366="年末+季度",T366="季度+动态",T366="季度",T366="动态"),A366,AH365)</x:f>
        <x:v>44286</x:v>
      </x:c>
      <x:c r="AI366" s="117" t="n">
        <x:f>YEAR(A366)</x:f>
        <x:v>2021</x:v>
      </x:c>
      <x:c r="AJ366" s="117" t="n">
        <x:f>MONTH(A366)</x:f>
        <x:v>4</x:v>
      </x:c>
      <x:c r="AK366" s="50" t="n">
        <x:f>IF(MONTH(A366)&lt;&gt;MONTH(A367),1,0)</x:f>
        <x:v>0</x:v>
      </x:c>
      <x:c r="AL366" s="115" t="n">
        <x:f>IF(AK365,AD365,AL365)</x:f>
        <x:v>1.0966727902321693</x:v>
      </x:c>
      <x:c r="AM366" s="116" t="str">
        <x:f>IF(AK366,AD366/AL366-1,"")</x:f>
      </x:c>
      <x:c r="AN366" s="115" t="n">
        <x:f>IF(AI366&lt;&gt;AI365,AD366,MAX(AN365,AD366))</x:f>
        <x:v>1.1254058522343844</x:v>
      </x:c>
      <x:c r="AO366" s="116" t="n">
        <x:f>AD366/AN366-1</x:f>
        <x:v>-0.01177782304132624</x:v>
      </x:c>
      <x:c r="AP366" s="112" t="n">
        <x:f>IFERROR(SUM(Z366:AC366)/AD366,0)</x:f>
        <x:v>1</x:v>
      </x:c>
      <x:c r="AQ366" s="50" t="b">
        <x:f>AND(B366&gt;0,C366&gt;0,D366&gt;0,E366&gt;0)</x:f>
        <x:v>1</x:v>
      </x:c>
    </x:row>
    <x:row r="367">
      <x:c r="A367" s="111" t="n">
        <x:f>'净值底稿'!A325</x:f>
        <x:v>44316</x:v>
      </x:c>
      <x:c r="B367" s="113" t="n">
        <x:f>'净值底稿'!F325</x:f>
        <x:v>1.5548591493353077</x:v>
      </x:c>
      <x:c r="C367" s="113" t="n">
        <x:f>'净值底稿'!O325</x:f>
        <x:v>1.3133701126572337</x:v>
      </x:c>
      <x:c r="D367" s="113" t="n">
        <x:f>'净值底稿'!P325</x:f>
        <x:v>1.4608</x:v>
      </x:c>
      <x:c r="E367" s="113" t="n">
        <x:f>'净值底稿'!Q325</x:f>
        <x:v>1.3467</x:v>
      </x:c>
      <x:c r="F367" s="114" t="n">
        <x:f>IFERROR(B367/B366-1,0)</x:f>
        <x:v>0.0006903060178327092</x:v>
      </x:c>
      <x:c r="G367" s="114" t="n">
        <x:f>IFERROR(C367/C366-1,0)</x:f>
        <x:v>-0.004698874197274994</x:v>
      </x:c>
      <x:c r="H367" s="114" t="n">
        <x:f>IFERROR(D367/D366-1,0)</x:f>
        <x:v>0.0007535795026376579</x:v>
      </x:c>
      <x:c r="I367" s="114" t="n">
        <x:f>IFERROR(E367/E366-1,0)</x:f>
        <x:v>-0.004214729370008885</x:v>
      </x:c>
      <x:c r="J367" s="115" t="n">
        <x:f>Z366*(1+F367)</x:f>
        <x:v>0.11233781249219489</x:v>
      </x:c>
      <x:c r="K367" s="115" t="n">
        <x:f>AA366*(1+G367)</x:f>
        <x:v>0.10778167145149893</x:v>
      </x:c>
      <x:c r="L367" s="115" t="n">
        <x:f>AB366*(1+H367)</x:f>
        <x:v>0.8345050382948248</x:v>
      </x:c>
      <x:c r="M367" s="115" t="n">
        <x:f>AC366*(1+I367)</x:f>
        <x:v>0.05748025272647419</x:v>
      </x:c>
      <x:c r="N367" s="115" t="n">
        <x:f>SUM(J367:M367)</x:f>
        <x:v>1.1121047749649928</x:v>
      </x:c>
      <x:c r="O367" s="116" t="n">
        <x:f>IFERROR((J367+K367)/N367,0)</x:f>
        <x:v>0.19793052678028725</x:v>
      </x:c>
      <x:c r="P367" s="50" t="b">
        <x:f>AND(MONTH(A367)=12,OR(A368="",YEAR(A367)&lt;&gt;YEAR(A368)))</x:f>
        <x:v>0</x:v>
      </x:c>
      <x:c r="Q367" s="50" t="b">
        <x:f>AND(MOD(MONTH(A367),3)=0,OR(A368="",MONTH(A367)&lt;&gt;MONTH(A368)))</x:f>
        <x:v>0</x:v>
      </x:c>
      <x:c r="R367" s="50" t="b">
        <x:f>OR(O367&gt;$E$7,O367&lt;$E$6)</x:f>
        <x:v>0</x:v>
      </x:c>
      <x:c r="S367" s="50" t="b">
        <x:f>AND(OR(P367,Q367,R367),A367-AH366&gt;$E$8)</x:f>
        <x:v>0</x:v>
      </x:c>
      <x:c r="T367" s="50" t="str">
        <x:f>IF(NOT(OR(P367,Q367,R367)),"不调",IF(NOT(S367),"间隔规则跳过",IF(P367,"年末+季度",IF(AND(Q367,R367),"季度+动态",IF(Q367,"季度","动态")))))</x:f>
        <x:v>不调</x:v>
      </x:c>
      <x:c r="U367" s="115" t="n">
        <x:f>IF(OR(T367="年末+季度",T367="季度+动态"),N367*$E$5/2,IF(T367="季度",(J367+K367)/2,IF(T367="动态",N367*$E$5*IF(J367+K367=0,0.5,J367/(J367+K367)),J367)))</x:f>
        <x:v>0.11233781249219489</x:v>
      </x:c>
      <x:c r="V367" s="115" t="n">
        <x:f>IF(OR(T367="年末+季度",T367="季度+动态"),N367*$E$5/2,IF(T367="季度",(J367+K367)/2,IF(T367="动态",N367*$E$5*IF(J367+K367=0,0.5,K367/(J367+K367)),K367)))</x:f>
        <x:v>0.10778167145149893</x:v>
      </x:c>
      <x:c r="W367" s="115" t="n">
        <x:f>IF(OR(T367="年末+季度",T367="季度+动态",T367="动态"),N367*(1-$E$5)*IF(L367+M367=0,$B$7/($B$7+$B$8),L367/(L367+M367)),L367)</x:f>
        <x:v>0.8345050382948248</x:v>
      </x:c>
      <x:c r="X367" s="115" t="n">
        <x:f>IF(OR(T367="年末+季度",T367="季度+动态",T367="动态"),N367*(1-$E$5)*IF(L367+M367=0,$B$8/($B$7+$B$8),M367/(L367+M367)),M367)</x:f>
        <x:v>0.05748025272647419</x:v>
      </x:c>
      <x:c r="Y367" s="115" t="n">
        <x:f>POWER(1-$H$5,(A367-A366)/$H$8)</x:f>
        <x:v>0.9999862671029998</x:v>
      </x:c>
      <x:c r="Z367" s="115" t="n">
        <x:f>U367*Y367</x:f>
        <x:v>0.1123362697685867</x:v>
      </x:c>
      <x:c r="AA367" s="115" t="n">
        <x:f>V367*Y367</x:f>
        <x:v>0.10778019129690637</x:v>
      </x:c>
      <x:c r="AB367" s="115" t="n">
        <x:f>W367*Y367</x:f>
        <x:v>0.8344935781230878</x:v>
      </x:c>
      <x:c r="AC367" s="115" t="n">
        <x:f>X367*Y367</x:f>
        <x:v>0.05747946335608395</x:v>
      </x:c>
      <x:c r="AD367" s="115" t="n">
        <x:f>SUM(Z367:AC367)</x:f>
        <x:v>1.1120895025446649</x:v>
      </x:c>
      <x:c r="AE367" s="115" t="n">
        <x:f>MAX(AE366,AD367)</x:f>
        <x:v>1.1254058522343844</x:v>
      </x:c>
      <x:c r="AF367" s="114" t="n">
        <x:f>AD367/AE367-1</x:f>
        <x:v>-0.011832486620965366</x:v>
      </x:c>
      <x:c r="AG367" s="114" t="n">
        <x:f>AD367/AD366-1</x:f>
        <x:v>-0.000055315070754069495</x:v>
      </x:c>
      <x:c r="AH367" s="111" t="n">
        <x:f>IF(OR(T367="年末+季度",T367="季度+动态",T367="季度",T367="动态"),A367,AH366)</x:f>
        <x:v>44286</x:v>
      </x:c>
      <x:c r="AI367" s="117" t="n">
        <x:f>YEAR(A367)</x:f>
        <x:v>2021</x:v>
      </x:c>
      <x:c r="AJ367" s="117" t="n">
        <x:f>MONTH(A367)</x:f>
        <x:v>4</x:v>
      </x:c>
      <x:c r="AK367" s="50" t="n">
        <x:f>IF(MONTH(A367)&lt;&gt;MONTH(A368),1,0)</x:f>
        <x:v>1</x:v>
      </x:c>
      <x:c r="AL367" s="115" t="n">
        <x:f>IF(AK366,AD366,AL366)</x:f>
        <x:v>1.0966727902321693</x:v>
      </x:c>
      <x:c r="AM367" s="116" t="n">
        <x:f>IF(AK367,AD367/AL367-1,"")</x:f>
        <x:v>0.014057713886775458</x:v>
      </x:c>
      <x:c r="AN367" s="115" t="n">
        <x:f>IF(AI367&lt;&gt;AI366,AD367,MAX(AN366,AD367))</x:f>
        <x:v>1.1254058522343844</x:v>
      </x:c>
      <x:c r="AO367" s="116" t="n">
        <x:f>AD367/AN367-1</x:f>
        <x:v>-0.011832486620965366</x:v>
      </x:c>
      <x:c r="AP367" s="112" t="n">
        <x:f>IFERROR(SUM(Z367:AC367)/AD367,0)</x:f>
        <x:v>1</x:v>
      </x:c>
      <x:c r="AQ367" s="50" t="b">
        <x:f>AND(B367&gt;0,C367&gt;0,D367&gt;0,E367&gt;0)</x:f>
        <x:v>1</x:v>
      </x:c>
    </x:row>
    <x:row r="368">
      <x:c r="A368" s="111" t="n">
        <x:f>'净值底稿'!A326</x:f>
        <x:v>44322</x:v>
      </x:c>
      <x:c r="B368" s="113" t="n">
        <x:f>'净值底稿'!F326</x:f>
        <x:v>1.5504304802045277</x:v>
      </x:c>
      <x:c r="C368" s="113" t="n">
        <x:f>'净值底稿'!O326</x:f>
        <x:v>1.312769890469595</x:v>
      </x:c>
      <x:c r="D368" s="113" t="n">
        <x:f>'净值底稿'!P326</x:f>
        <x:v>1.4621</x:v>
      </x:c>
      <x:c r="E368" s="113" t="n">
        <x:f>'净值底稿'!Q326</x:f>
        <x:v>1.3625</x:v>
      </x:c>
      <x:c r="F368" s="114" t="n">
        <x:f>IFERROR(B368/B367-1,0)</x:f>
        <x:v>-0.002848276728263932</x:v>
      </x:c>
      <x:c r="G368" s="114" t="n">
        <x:f>IFERROR(C368/C367-1,0)</x:f>
        <x:v>-0.00045700917194180235</x:v>
      </x:c>
      <x:c r="H368" s="114" t="n">
        <x:f>IFERROR(D368/D367-1,0)</x:f>
        <x:v>0.0008899233296821851</x:v>
      </x:c>
      <x:c r="I368" s="114" t="n">
        <x:f>IFERROR(E368/E367-1,0)</x:f>
        <x:v>0.011732382861810331</x:v>
      </x:c>
      <x:c r="J368" s="115" t="n">
        <x:f>Z367*(1+F368)</x:f>
        <x:v>0.11201630498566485</x:v>
      </x:c>
      <x:c r="K368" s="115" t="n">
        <x:f>AA367*(1+G368)</x:f>
        <x:v>0.10773093476093004</x:v>
      </x:c>
      <x:c r="L368" s="115" t="n">
        <x:f>AB367*(1+H368)</x:f>
        <x:v>0.8352362134267295</x:v>
      </x:c>
      <x:c r="M368" s="115" t="n">
        <x:f>AC367*(1+I368)</x:f>
        <x:v>0.058153834426868924</x:v>
      </x:c>
      <x:c r="N368" s="115" t="n">
        <x:f>SUM(J368:M368)</x:f>
        <x:v>1.1131372876001933</x:v>
      </x:c>
      <x:c r="O368" s="116" t="n">
        <x:f>IFERROR((J368+K368)/N368,0)</x:f>
        <x:v>0.1974125224215126</x:v>
      </x:c>
      <x:c r="P368" s="50" t="b">
        <x:f>AND(MONTH(A368)=12,OR(A369="",YEAR(A368)&lt;&gt;YEAR(A369)))</x:f>
        <x:v>0</x:v>
      </x:c>
      <x:c r="Q368" s="50" t="b">
        <x:f>AND(MOD(MONTH(A368),3)=0,OR(A369="",MONTH(A368)&lt;&gt;MONTH(A369)))</x:f>
        <x:v>0</x:v>
      </x:c>
      <x:c r="R368" s="50" t="b">
        <x:f>OR(O368&gt;$E$7,O368&lt;$E$6)</x:f>
        <x:v>0</x:v>
      </x:c>
      <x:c r="S368" s="50" t="b">
        <x:f>AND(OR(P368,Q368,R368),A368-AH367&gt;$E$8)</x:f>
        <x:v>0</x:v>
      </x:c>
      <x:c r="T368" s="50" t="str">
        <x:f>IF(NOT(OR(P368,Q368,R368)),"不调",IF(NOT(S368),"间隔规则跳过",IF(P368,"年末+季度",IF(AND(Q368,R368),"季度+动态",IF(Q368,"季度","动态")))))</x:f>
        <x:v>不调</x:v>
      </x:c>
      <x:c r="U368" s="115" t="n">
        <x:f>IF(OR(T368="年末+季度",T368="季度+动态"),N368*$E$5/2,IF(T368="季度",(J368+K368)/2,IF(T368="动态",N368*$E$5*IF(J368+K368=0,0.5,J368/(J368+K368)),J368)))</x:f>
        <x:v>0.11201630498566485</x:v>
      </x:c>
      <x:c r="V368" s="115" t="n">
        <x:f>IF(OR(T368="年末+季度",T368="季度+动态"),N368*$E$5/2,IF(T368="季度",(J368+K368)/2,IF(T368="动态",N368*$E$5*IF(J368+K368=0,0.5,K368/(J368+K368)),K368)))</x:f>
        <x:v>0.10773093476093004</x:v>
      </x:c>
      <x:c r="W368" s="115" t="n">
        <x:f>IF(OR(T368="年末+季度",T368="季度+动态",T368="动态"),N368*(1-$E$5)*IF(L368+M368=0,$B$7/($B$7+$B$8),L368/(L368+M368)),L368)</x:f>
        <x:v>0.8352362134267295</x:v>
      </x:c>
      <x:c r="X368" s="115" t="n">
        <x:f>IF(OR(T368="年末+季度",T368="季度+动态",T368="动态"),N368*(1-$E$5)*IF(L368+M368=0,$B$8/($B$7+$B$8),M368/(L368+M368)),M368)</x:f>
        <x:v>0.058153834426868924</x:v>
      </x:c>
      <x:c r="Y368" s="115" t="n">
        <x:f>POWER(1-$H$5,(A368-A367)/$H$8)</x:f>
        <x:v>0.9999176054468334</x:v>
      </x:c>
      <x:c r="Z368" s="115" t="n">
        <x:f>U368*Y368</x:f>
        <x:v>0.11200707545226818</x:v>
      </x:c>
      <x:c r="AA368" s="115" t="n">
        <x:f>V368*Y368</x:f>
        <x:v>0.10772205831869819</x:v>
      </x:c>
      <x:c r="AB368" s="115" t="n">
        <x:f>W368*Y368</x:f>
        <x:v>0.8351673945121356</x:v>
      </x:c>
      <x:c r="AC368" s="115" t="n">
        <x:f>X368*Y368</x:f>
        <x:v>0.058149042867666395</x:v>
      </x:c>
      <x:c r="AD368" s="115" t="n">
        <x:f>SUM(Z368:AC368)</x:f>
        <x:v>1.1130455711507683</x:v>
      </x:c>
      <x:c r="AE368" s="115" t="n">
        <x:f>MAX(AE367,AD368)</x:f>
        <x:v>1.1254058522343844</x:v>
      </x:c>
      <x:c r="AF368" s="114" t="n">
        <x:f>AD368/AE368-1</x:f>
        <x:v>-0.010982954335163608</x:v>
      </x:c>
      <x:c r="AG368" s="114" t="n">
        <x:f>AD368/AD367-1</x:f>
        <x:v>0.0008597047305236583</x:v>
      </x:c>
      <x:c r="AH368" s="111" t="n">
        <x:f>IF(OR(T368="年末+季度",T368="季度+动态",T368="季度",T368="动态"),A368,AH367)</x:f>
        <x:v>44286</x:v>
      </x:c>
      <x:c r="AI368" s="117" t="n">
        <x:f>YEAR(A368)</x:f>
        <x:v>2021</x:v>
      </x:c>
      <x:c r="AJ368" s="117" t="n">
        <x:f>MONTH(A368)</x:f>
        <x:v>5</x:v>
      </x:c>
      <x:c r="AK368" s="50" t="n">
        <x:f>IF(MONTH(A368)&lt;&gt;MONTH(A369),1,0)</x:f>
        <x:v>0</x:v>
      </x:c>
      <x:c r="AL368" s="115" t="n">
        <x:f>IF(AK367,AD367,AL367)</x:f>
        <x:v>1.1120895025446649</x:v>
      </x:c>
      <x:c r="AM368" s="116" t="str">
        <x:f>IF(AK368,AD368/AL368-1,"")</x:f>
      </x:c>
      <x:c r="AN368" s="115" t="n">
        <x:f>IF(AI368&lt;&gt;AI367,AD368,MAX(AN367,AD368))</x:f>
        <x:v>1.1254058522343844</x:v>
      </x:c>
      <x:c r="AO368" s="116" t="n">
        <x:f>AD368/AN368-1</x:f>
        <x:v>-0.010982954335163608</x:v>
      </x:c>
      <x:c r="AP368" s="112" t="n">
        <x:f>IFERROR(SUM(Z368:AC368)/AD368,0)</x:f>
        <x:v>1</x:v>
      </x:c>
      <x:c r="AQ368" s="50" t="b">
        <x:f>AND(B368&gt;0,C368&gt;0,D368&gt;0,E368&gt;0)</x:f>
        <x:v>1</x:v>
      </x:c>
    </x:row>
    <x:row r="369">
      <x:c r="A369" s="111" t="n">
        <x:f>'净值底稿'!A327</x:f>
        <x:v>44323</x:v>
      </x:c>
      <x:c r="B369" s="113" t="n">
        <x:f>'净值底稿'!F327</x:f>
        <x:v>1.5130969589605074</x:v>
      </x:c>
      <x:c r="C369" s="113" t="n">
        <x:f>'净值底稿'!O327</x:f>
        <x:v>1.3017573784895748</x:v>
      </x:c>
      <x:c r="D369" s="113" t="n">
        <x:f>'净值底稿'!P327</x:f>
        <x:v>1.462</x:v>
      </x:c>
      <x:c r="E369" s="113" t="n">
        <x:f>'净值底稿'!Q327</x:f>
        <x:v>1.3786</x:v>
      </x:c>
      <x:c r="F369" s="114" t="n">
        <x:f>IFERROR(B369/B368-1,0)</x:f>
        <x:v>-0.024079455171118203</x:v>
      </x:c>
      <x:c r="G369" s="114" t="n">
        <x:f>IFERROR(C369/C368-1,0)</x:f>
        <x:v>-0.008388760330327871</x:v>
      </x:c>
      <x:c r="H369" s="114" t="n">
        <x:f>IFERROR(D369/D368-1,0)</x:f>
        <x:v>-0.00006839477463915777</x:v>
      </x:c>
      <x:c r="I369" s="114" t="n">
        <x:f>IFERROR(E369/E368-1,0)</x:f>
        <x:v>0.011816513761467862</x:v>
      </x:c>
      <x:c r="J369" s="115" t="n">
        <x:f>Z368*(1+F369)</x:f>
        <x:v>0.10931000610006723</x:v>
      </x:c>
      <x:c r="K369" s="115" t="n">
        <x:f>AA368*(1+G369)</x:f>
        <x:v>0.10681840378917302</x:v>
      </x:c>
      <x:c r="L369" s="115" t="n">
        <x:f>AB368*(1+H369)</x:f>
        <x:v>0.835110273426402</x:v>
      </x:c>
      <x:c r="M369" s="115" t="n">
        <x:f>AC368*(1+I369)</x:f>
        <x:v>0.05883616183292836</x:v>
      </x:c>
      <x:c r="N369" s="115" t="n">
        <x:f>SUM(J369:M369)</x:f>
        <x:v>1.1100748451485705</x:v>
      </x:c>
      <x:c r="O369" s="116" t="n">
        <x:f>IFERROR((J369+K369)/N369,0)</x:f>
        <x:v>0.19469715112796201</x:v>
      </x:c>
      <x:c r="P369" s="50" t="b">
        <x:f>AND(MONTH(A369)=12,OR(A370="",YEAR(A369)&lt;&gt;YEAR(A370)))</x:f>
        <x:v>0</x:v>
      </x:c>
      <x:c r="Q369" s="50" t="b">
        <x:f>AND(MOD(MONTH(A369),3)=0,OR(A370="",MONTH(A369)&lt;&gt;MONTH(A370)))</x:f>
        <x:v>0</x:v>
      </x:c>
      <x:c r="R369" s="50" t="b">
        <x:f>OR(O369&gt;$E$7,O369&lt;$E$6)</x:f>
        <x:v>0</x:v>
      </x:c>
      <x:c r="S369" s="50" t="b">
        <x:f>AND(OR(P369,Q369,R369),A369-AH368&gt;$E$8)</x:f>
        <x:v>0</x:v>
      </x:c>
      <x:c r="T369" s="50" t="str">
        <x:f>IF(NOT(OR(P369,Q369,R369)),"不调",IF(NOT(S369),"间隔规则跳过",IF(P369,"年末+季度",IF(AND(Q369,R369),"季度+动态",IF(Q369,"季度","动态")))))</x:f>
        <x:v>不调</x:v>
      </x:c>
      <x:c r="U369" s="115" t="n">
        <x:f>IF(OR(T369="年末+季度",T369="季度+动态"),N369*$E$5/2,IF(T369="季度",(J369+K369)/2,IF(T369="动态",N369*$E$5*IF(J369+K369=0,0.5,J369/(J369+K369)),J369)))</x:f>
        <x:v>0.10931000610006723</x:v>
      </x:c>
      <x:c r="V369" s="115" t="n">
        <x:f>IF(OR(T369="年末+季度",T369="季度+动态"),N369*$E$5/2,IF(T369="季度",(J369+K369)/2,IF(T369="动态",N369*$E$5*IF(J369+K369=0,0.5,K369/(J369+K369)),K369)))</x:f>
        <x:v>0.10681840378917302</x:v>
      </x:c>
      <x:c r="W369" s="115" t="n">
        <x:f>IF(OR(T369="年末+季度",T369="季度+动态",T369="动态"),N369*(1-$E$5)*IF(L369+M369=0,$B$7/($B$7+$B$8),L369/(L369+M369)),L369)</x:f>
        <x:v>0.835110273426402</x:v>
      </x:c>
      <x:c r="X369" s="115" t="n">
        <x:f>IF(OR(T369="年末+季度",T369="季度+动态",T369="动态"),N369*(1-$E$5)*IF(L369+M369=0,$B$8/($B$7+$B$8),M369/(L369+M369)),M369)</x:f>
        <x:v>0.05883616183292836</x:v>
      </x:c>
      <x:c r="Y369" s="115" t="n">
        <x:f>POWER(1-$H$5,(A369-A368)/$H$8)</x:f>
        <x:v>0.9999862671029998</x:v>
      </x:c>
      <x:c r="Z369" s="115" t="n">
        <x:f>U369*Y369</x:f>
        <x:v>0.10930850495701236</x:v>
      </x:c>
      <x:c r="AA369" s="115" t="n">
        <x:f>V369*Y369</x:f>
        <x:v>0.10681693686303606</x:v>
      </x:c>
      <x:c r="AB369" s="115" t="n">
        <x:f>W369*Y369</x:f>
        <x:v>0.8350988049430331</x:v>
      </x:c>
      <x:c r="AC369" s="115" t="n">
        <x:f>X369*Y369</x:f>
        <x:v>0.05883535384197802</x:v>
      </x:c>
      <x:c r="AD369" s="115" t="n">
        <x:f>SUM(Z369:AC369)</x:f>
        <x:v>1.1100596006050596</x:v>
      </x:c>
      <x:c r="AE369" s="115" t="n">
        <x:f>MAX(AE368,AD369)</x:f>
        <x:v>1.1254058522343844</x:v>
      </x:c>
      <x:c r="AF369" s="114" t="n">
        <x:f>AD369/AE369-1</x:f>
        <x:v>-0.0136361931998632</x:v>
      </x:c>
      <x:c r="AG369" s="114" t="n">
        <x:f>AD369/AD368-1</x:f>
        <x:v>-0.0026827028677913756</x:v>
      </x:c>
      <x:c r="AH369" s="111" t="n">
        <x:f>IF(OR(T369="年末+季度",T369="季度+动态",T369="季度",T369="动态"),A369,AH368)</x:f>
        <x:v>44286</x:v>
      </x:c>
      <x:c r="AI369" s="117" t="n">
        <x:f>YEAR(A369)</x:f>
        <x:v>2021</x:v>
      </x:c>
      <x:c r="AJ369" s="117" t="n">
        <x:f>MONTH(A369)</x:f>
        <x:v>5</x:v>
      </x:c>
      <x:c r="AK369" s="50" t="n">
        <x:f>IF(MONTH(A369)&lt;&gt;MONTH(A370),1,0)</x:f>
        <x:v>0</x:v>
      </x:c>
      <x:c r="AL369" s="115" t="n">
        <x:f>IF(AK368,AD368,AL368)</x:f>
        <x:v>1.1120895025446649</x:v>
      </x:c>
      <x:c r="AM369" s="116" t="str">
        <x:f>IF(AK369,AD369/AL369-1,"")</x:f>
      </x:c>
      <x:c r="AN369" s="115" t="n">
        <x:f>IF(AI369&lt;&gt;AI368,AD369,MAX(AN368,AD369))</x:f>
        <x:v>1.1254058522343844</x:v>
      </x:c>
      <x:c r="AO369" s="116" t="n">
        <x:f>AD369/AN369-1</x:f>
        <x:v>-0.0136361931998632</x:v>
      </x:c>
      <x:c r="AP369" s="112" t="n">
        <x:f>IFERROR(SUM(Z369:AC369)/AD369,0)</x:f>
        <x:v>1</x:v>
      </x:c>
      <x:c r="AQ369" s="50" t="b">
        <x:f>AND(B369&gt;0,C369&gt;0,D369&gt;0,E369&gt;0)</x:f>
        <x:v>1</x:v>
      </x:c>
    </x:row>
    <x:row r="370">
      <x:c r="A370" s="111" t="n">
        <x:f>'净值底稿'!A328</x:f>
        <x:v>44326</x:v>
      </x:c>
      <x:c r="B370" s="113" t="n">
        <x:f>'净值底稿'!F328</x:f>
        <x:v>1.5201210092384576</x:v>
      </x:c>
      <x:c r="C370" s="113" t="n">
        <x:f>'净值底稿'!O328</x:f>
        <x:v>1.3066081312030948</x:v>
      </x:c>
      <x:c r="D370" s="113" t="n">
        <x:f>'净值底稿'!P328</x:f>
        <x:v>1.4632</x:v>
      </x:c>
      <x:c r="E370" s="113" t="n">
        <x:f>'净值底稿'!Q328</x:f>
        <x:v>1.3822</x:v>
      </x:c>
      <x:c r="F370" s="114" t="n">
        <x:f>IFERROR(B370/B369-1,0)</x:f>
        <x:v>0.004642167996144586</x:v>
      </x:c>
      <x:c r="G370" s="114" t="n">
        <x:f>IFERROR(C370/C369-1,0)</x:f>
        <x:v>0.003726310903763297</x:v>
      </x:c>
      <x:c r="H370" s="114" t="n">
        <x:f>IFERROR(D370/D369-1,0)</x:f>
        <x:v>0.0008207934336526002</x:v>
      </x:c>
      <x:c r="I370" s="114" t="n">
        <x:f>IFERROR(E370/E369-1,0)</x:f>
        <x:v>0.0026113448425939545</x:v>
      </x:c>
      <x:c r="J370" s="115" t="n">
        <x:f>Z369*(1+F370)</x:f>
        <x:v>0.10981593340043021</x:v>
      </x:c>
      <x:c r="K370" s="115" t="n">
        <x:f>AA369*(1+G370)</x:f>
        <x:v>0.10721496997957539</x:v>
      </x:c>
      <x:c r="L370" s="115" t="n">
        <x:f>AB369*(1+H370)</x:f>
        <x:v>0.8357842485585815</x:v>
      </x:c>
      <x:c r="M370" s="115" t="n">
        <x:f>AC369*(1+I370)</x:f>
        <x:v>0.058988993239795465</x:v>
      </x:c>
      <x:c r="N370" s="115" t="n">
        <x:f>SUM(J370:M370)</x:f>
        <x:v>1.1118041451783827</x:v>
      </x:c>
      <x:c r="O370" s="116" t="n">
        <x:f>IFERROR((J370+K370)/N370,0)</x:f>
        <x:v>0.19520605703910576</x:v>
      </x:c>
      <x:c r="P370" s="50" t="b">
        <x:f>AND(MONTH(A370)=12,OR(A371="",YEAR(A370)&lt;&gt;YEAR(A371)))</x:f>
        <x:v>0</x:v>
      </x:c>
      <x:c r="Q370" s="50" t="b">
        <x:f>AND(MOD(MONTH(A370),3)=0,OR(A371="",MONTH(A370)&lt;&gt;MONTH(A371)))</x:f>
        <x:v>0</x:v>
      </x:c>
      <x:c r="R370" s="50" t="b">
        <x:f>OR(O370&gt;$E$7,O370&lt;$E$6)</x:f>
        <x:v>0</x:v>
      </x:c>
      <x:c r="S370" s="50" t="b">
        <x:f>AND(OR(P370,Q370,R370),A370-AH369&gt;$E$8)</x:f>
        <x:v>0</x:v>
      </x:c>
      <x:c r="T370" s="50" t="str">
        <x:f>IF(NOT(OR(P370,Q370,R370)),"不调",IF(NOT(S370),"间隔规则跳过",IF(P370,"年末+季度",IF(AND(Q370,R370),"季度+动态",IF(Q370,"季度","动态")))))</x:f>
        <x:v>不调</x:v>
      </x:c>
      <x:c r="U370" s="115" t="n">
        <x:f>IF(OR(T370="年末+季度",T370="季度+动态"),N370*$E$5/2,IF(T370="季度",(J370+K370)/2,IF(T370="动态",N370*$E$5*IF(J370+K370=0,0.5,J370/(J370+K370)),J370)))</x:f>
        <x:v>0.10981593340043021</x:v>
      </x:c>
      <x:c r="V370" s="115" t="n">
        <x:f>IF(OR(T370="年末+季度",T370="季度+动态"),N370*$E$5/2,IF(T370="季度",(J370+K370)/2,IF(T370="动态",N370*$E$5*IF(J370+K370=0,0.5,K370/(J370+K370)),K370)))</x:f>
        <x:v>0.10721496997957539</x:v>
      </x:c>
      <x:c r="W370" s="115" t="n">
        <x:f>IF(OR(T370="年末+季度",T370="季度+动态",T370="动态"),N370*(1-$E$5)*IF(L370+M370=0,$B$7/($B$7+$B$8),L370/(L370+M370)),L370)</x:f>
        <x:v>0.8357842485585815</x:v>
      </x:c>
      <x:c r="X370" s="115" t="n">
        <x:f>IF(OR(T370="年末+季度",T370="季度+动态",T370="动态"),N370*(1-$E$5)*IF(L370+M370=0,$B$8/($B$7+$B$8),M370/(L370+M370)),M370)</x:f>
        <x:v>0.058988993239795465</x:v>
      </x:c>
      <x:c r="Y370" s="115" t="n">
        <x:f>POWER(1-$H$5,(A370-A369)/$H$8)</x:f>
        <x:v>0.9999588018747739</x:v>
      </x:c>
      <x:c r="Z370" s="115" t="n">
        <x:f>U370*Y370</x:f>
        <x:v>0.10981140918985416</x:v>
      </x:c>
      <x:c r="AA370" s="115" t="n">
        <x:f>V370*Y370</x:f>
        <x:v>0.10721055292381605</x:v>
      </x:c>
      <x:c r="AB370" s="115" t="n">
        <x:f>W370*Y370</x:f>
        <x:v>0.8357498158144474</x:v>
      </x:c>
      <x:c r="AC370" s="115" t="n">
        <x:f>X370*Y370</x:f>
        <x:v>0.05898656300386501</x:v>
      </x:c>
      <x:c r="AD370" s="115" t="n">
        <x:f>SUM(Z370:AC370)</x:f>
        <x:v>1.1117583409319827</x:v>
      </x:c>
      <x:c r="AE370" s="115" t="n">
        <x:f>MAX(AE369,AD370)</x:f>
        <x:v>1.1254058522343844</x:v>
      </x:c>
      <x:c r="AF370" s="114" t="n">
        <x:f>AD370/AE370-1</x:f>
        <x:v>-0.012126746342491335</x:v>
      </x:c>
      <x:c r="AG370" s="114" t="n">
        <x:f>AD370/AD369-1</x:f>
        <x:v>0.001530314521848375</x:v>
      </x:c>
      <x:c r="AH370" s="111" t="n">
        <x:f>IF(OR(T370="年末+季度",T370="季度+动态",T370="季度",T370="动态"),A370,AH369)</x:f>
        <x:v>44286</x:v>
      </x:c>
      <x:c r="AI370" s="117" t="n">
        <x:f>YEAR(A370)</x:f>
        <x:v>2021</x:v>
      </x:c>
      <x:c r="AJ370" s="117" t="n">
        <x:f>MONTH(A370)</x:f>
        <x:v>5</x:v>
      </x:c>
      <x:c r="AK370" s="50" t="n">
        <x:f>IF(MONTH(A370)&lt;&gt;MONTH(A371),1,0)</x:f>
        <x:v>0</x:v>
      </x:c>
      <x:c r="AL370" s="115" t="n">
        <x:f>IF(AK369,AD369,AL369)</x:f>
        <x:v>1.1120895025446649</x:v>
      </x:c>
      <x:c r="AM370" s="116" t="str">
        <x:f>IF(AK370,AD370/AL370-1,"")</x:f>
      </x:c>
      <x:c r="AN370" s="115" t="n">
        <x:f>IF(AI370&lt;&gt;AI369,AD370,MAX(AN369,AD370))</x:f>
        <x:v>1.1254058522343844</x:v>
      </x:c>
      <x:c r="AO370" s="116" t="n">
        <x:f>AD370/AN370-1</x:f>
        <x:v>-0.012126746342491335</x:v>
      </x:c>
      <x:c r="AP370" s="112" t="n">
        <x:f>IFERROR(SUM(Z370:AC370)/AD370,0)</x:f>
        <x:v>1</x:v>
      </x:c>
      <x:c r="AQ370" s="50" t="b">
        <x:f>AND(B370&gt;0,C370&gt;0,D370&gt;0,E370&gt;0)</x:f>
        <x:v>1</x:v>
      </x:c>
    </x:row>
    <x:row r="371">
      <x:c r="A371" s="111" t="n">
        <x:f>'净值底稿'!A329</x:f>
        <x:v>44327</x:v>
      </x:c>
      <x:c r="B371" s="113" t="n">
        <x:f>'净值底稿'!F329</x:f>
        <x:v>1.5017626962921</x:v>
      </x:c>
      <x:c r="C371" s="113" t="n">
        <x:f>'净值底稿'!O329</x:f>
        <x:v>1.3061402578567813</x:v>
      </x:c>
      <x:c r="D371" s="113" t="n">
        <x:f>'净值底稿'!P329</x:f>
        <x:v>1.4641</x:v>
      </x:c>
      <x:c r="E371" s="113" t="n">
        <x:f>'净值底稿'!Q329</x:f>
        <x:v>1.3821</x:v>
      </x:c>
      <x:c r="F371" s="114" t="n">
        <x:f>IFERROR(B371/B370-1,0)</x:f>
        <x:v>-0.012076876008413673</x:v>
      </x:c>
      <x:c r="G371" s="114" t="n">
        <x:f>IFERROR(C371/C370-1,0)</x:f>
        <x:v>-0.0003580823776770936</x:v>
      </x:c>
      <x:c r="H371" s="114" t="n">
        <x:f>IFERROR(D371/D370-1,0)</x:f>
        <x:v>0.0006150902132311398</x:v>
      </x:c>
      <x:c r="I371" s="114" t="n">
        <x:f>IFERROR(E371/E370-1,0)</x:f>
        <x:v>-0.00007234843003911529</x:v>
      </x:c>
      <x:c r="J371" s="115" t="n">
        <x:f>Z370*(1+F371)</x:f>
        <x:v>0.10848523041675912</x:v>
      </x:c>
      <x:c r="K371" s="115" t="n">
        <x:f>AA370*(1+G371)</x:f>
        <x:v>0.10717216271411302</x:v>
      </x:c>
      <x:c r="L371" s="115" t="n">
        <x:f>AB370*(1+H371)</x:f>
        <x:v>0.8362638773468646</x:v>
      </x:c>
      <x:c r="M371" s="115" t="n">
        <x:f>AC370*(1+I371)</x:f>
        <x:v>0.05898229541863828</x:v>
      </x:c>
      <x:c r="N371" s="115" t="n">
        <x:f>SUM(J371:M371)</x:f>
        <x:v>1.110903565896375</x:v>
      </x:c>
      <x:c r="O371" s="116" t="n">
        <x:f>IFERROR((J371+K371)/N371,0)</x:f>
        <x:v>0.19412791510562907</x:v>
      </x:c>
      <x:c r="P371" s="50" t="b">
        <x:f>AND(MONTH(A371)=12,OR(A372="",YEAR(A371)&lt;&gt;YEAR(A372)))</x:f>
        <x:v>0</x:v>
      </x:c>
      <x:c r="Q371" s="50" t="b">
        <x:f>AND(MOD(MONTH(A371),3)=0,OR(A372="",MONTH(A371)&lt;&gt;MONTH(A372)))</x:f>
        <x:v>0</x:v>
      </x:c>
      <x:c r="R371" s="50" t="b">
        <x:f>OR(O371&gt;$E$7,O371&lt;$E$6)</x:f>
        <x:v>0</x:v>
      </x:c>
      <x:c r="S371" s="50" t="b">
        <x:f>AND(OR(P371,Q371,R371),A371-AH370&gt;$E$8)</x:f>
        <x:v>0</x:v>
      </x:c>
      <x:c r="T371" s="50" t="str">
        <x:f>IF(NOT(OR(P371,Q371,R371)),"不调",IF(NOT(S371),"间隔规则跳过",IF(P371,"年末+季度",IF(AND(Q371,R371),"季度+动态",IF(Q371,"季度","动态")))))</x:f>
        <x:v>不调</x:v>
      </x:c>
      <x:c r="U371" s="115" t="n">
        <x:f>IF(OR(T371="年末+季度",T371="季度+动态"),N371*$E$5/2,IF(T371="季度",(J371+K371)/2,IF(T371="动态",N371*$E$5*IF(J371+K371=0,0.5,J371/(J371+K371)),J371)))</x:f>
        <x:v>0.10848523041675912</x:v>
      </x:c>
      <x:c r="V371" s="115" t="n">
        <x:f>IF(OR(T371="年末+季度",T371="季度+动态"),N371*$E$5/2,IF(T371="季度",(J371+K371)/2,IF(T371="动态",N371*$E$5*IF(J371+K371=0,0.5,K371/(J371+K371)),K371)))</x:f>
        <x:v>0.10717216271411302</x:v>
      </x:c>
      <x:c r="W371" s="115" t="n">
        <x:f>IF(OR(T371="年末+季度",T371="季度+动态",T371="动态"),N371*(1-$E$5)*IF(L371+M371=0,$B$7/($B$7+$B$8),L371/(L371+M371)),L371)</x:f>
        <x:v>0.8362638773468646</x:v>
      </x:c>
      <x:c r="X371" s="115" t="n">
        <x:f>IF(OR(T371="年末+季度",T371="季度+动态",T371="动态"),N371*(1-$E$5)*IF(L371+M371=0,$B$8/($B$7+$B$8),M371/(L371+M371)),M371)</x:f>
        <x:v>0.05898229541863828</x:v>
      </x:c>
      <x:c r="Y371" s="115" t="n">
        <x:f>POWER(1-$H$5,(A371-A370)/$H$8)</x:f>
        <x:v>0.9999862671029998</x:v>
      </x:c>
      <x:c r="Z371" s="115" t="n">
        <x:f>U371*Y371</x:f>
        <x:v>0.10848374060026375</x:v>
      </x:c>
      <x:c r="AA371" s="115" t="n">
        <x:f>V371*Y371</x:f>
        <x:v>0.10717069092984118</x:v>
      </x:c>
      <x:c r="AB371" s="115" t="n">
        <x:f>W371*Y371</x:f>
        <x:v>0.8362523930211719</x:v>
      </x:c>
      <x:c r="AC371" s="115" t="n">
        <x:f>X371*Y371</x:f>
        <x:v>0.05898148542085046</x:v>
      </x:c>
      <x:c r="AD371" s="115" t="n">
        <x:f>SUM(Z371:AC371)</x:f>
        <x:v>1.1108883099721272</x:v>
      </x:c>
      <x:c r="AE371" s="115" t="n">
        <x:f>MAX(AE370,AD371)</x:f>
        <x:v>1.1254058522343844</x:v>
      </x:c>
      <x:c r="AF371" s="114" t="n">
        <x:f>AD371/AE371-1</x:f>
        <x:v>-0.012899828300549587</x:v>
      </x:c>
      <x:c r="AG371" s="114" t="n">
        <x:f>AD371/AD370-1</x:f>
        <x:v>-0.0007825720103220579</x:v>
      </x:c>
      <x:c r="AH371" s="111" t="n">
        <x:f>IF(OR(T371="年末+季度",T371="季度+动态",T371="季度",T371="动态"),A371,AH370)</x:f>
        <x:v>44286</x:v>
      </x:c>
      <x:c r="AI371" s="117" t="n">
        <x:f>YEAR(A371)</x:f>
        <x:v>2021</x:v>
      </x:c>
      <x:c r="AJ371" s="117" t="n">
        <x:f>MONTH(A371)</x:f>
        <x:v>5</x:v>
      </x:c>
      <x:c r="AK371" s="50" t="n">
        <x:f>IF(MONTH(A371)&lt;&gt;MONTH(A372),1,0)</x:f>
        <x:v>0</x:v>
      </x:c>
      <x:c r="AL371" s="115" t="n">
        <x:f>IF(AK370,AD370,AL370)</x:f>
        <x:v>1.1120895025446649</x:v>
      </x:c>
      <x:c r="AM371" s="116" t="str">
        <x:f>IF(AK371,AD371/AL371-1,"")</x:f>
      </x:c>
      <x:c r="AN371" s="115" t="n">
        <x:f>IF(AI371&lt;&gt;AI370,AD371,MAX(AN370,AD371))</x:f>
        <x:v>1.1254058522343844</x:v>
      </x:c>
      <x:c r="AO371" s="116" t="n">
        <x:f>AD371/AN371-1</x:f>
        <x:v>-0.012899828300549587</x:v>
      </x:c>
      <x:c r="AP371" s="112" t="n">
        <x:f>IFERROR(SUM(Z371:AC371)/AD371,0)</x:f>
        <x:v>1</x:v>
      </x:c>
      <x:c r="AQ371" s="50" t="b">
        <x:f>AND(B371&gt;0,C371&gt;0,D371&gt;0,E371&gt;0)</x:f>
        <x:v>1</x:v>
      </x:c>
    </x:row>
    <x:row r="372">
      <x:c r="A372" s="111" t="n">
        <x:f>'净值底稿'!A330</x:f>
        <x:v>44328</x:v>
      </x:c>
      <x:c r="B372" s="113" t="n">
        <x:f>'净值底稿'!F330</x:f>
        <x:v>1.5147195618247427</x:v>
      </x:c>
      <x:c r="C372" s="113" t="n">
        <x:f>'净值底稿'!O330</x:f>
        <x:v>1.3184497530274975</x:v>
      </x:c>
      <x:c r="D372" s="113" t="n">
        <x:f>'净值底稿'!P330</x:f>
        <x:v>1.4645</x:v>
      </x:c>
      <x:c r="E372" s="113" t="n">
        <x:f>'净值底稿'!Q330</x:f>
        <x:v>1.3838</x:v>
      </x:c>
      <x:c r="F372" s="114" t="n">
        <x:f>IFERROR(B372/B371-1,0)</x:f>
        <x:v>0.008627771594429401</x:v>
      </x:c>
      <x:c r="G372" s="114" t="n">
        <x:f>IFERROR(C372/C371-1,0)</x:f>
        <x:v>0.009424328740096133</x:v>
      </x:c>
      <x:c r="H372" s="114" t="n">
        <x:f>IFERROR(D372/D371-1,0)</x:f>
        <x:v>0.0002732053821459246</x:v>
      </x:c>
      <x:c r="I372" s="114" t="n">
        <x:f>IFERROR(E372/E371-1,0)</x:f>
        <x:v>0.0012300123001227625</x:v>
      </x:c>
      <x:c r="J372" s="115" t="n">
        <x:f>Z371*(1+F372)</x:f>
        <x:v>0.10941971353587215</x:v>
      </x:c>
      <x:c r="K372" s="115" t="n">
        <x:f>AA371*(1+G372)</x:f>
        <x:v>0.10818070275246723</x:v>
      </x:c>
      <x:c r="L372" s="115" t="n">
        <x:f>AB371*(1+H372)</x:f>
        <x:v>0.8364808616757777</x:v>
      </x:c>
      <x:c r="M372" s="115" t="n">
        <x:f>AC371*(1+I372)</x:f>
        <x:v>0.05905403337339762</x:v>
      </x:c>
      <x:c r="N372" s="115" t="n">
        <x:f>SUM(J372:M372)</x:f>
        <x:v>1.1131353113375146</x:v>
      </x:c>
      <x:c r="O372" s="116" t="n">
        <x:f>IFERROR((J372+K372)/N372,0)</x:f>
        <x:v>0.19548424533121345</x:v>
      </x:c>
      <x:c r="P372" s="50" t="b">
        <x:f>AND(MONTH(A372)=12,OR(A373="",YEAR(A372)&lt;&gt;YEAR(A373)))</x:f>
        <x:v>0</x:v>
      </x:c>
      <x:c r="Q372" s="50" t="b">
        <x:f>AND(MOD(MONTH(A372),3)=0,OR(A373="",MONTH(A372)&lt;&gt;MONTH(A373)))</x:f>
        <x:v>0</x:v>
      </x:c>
      <x:c r="R372" s="50" t="b">
        <x:f>OR(O372&gt;$E$7,O372&lt;$E$6)</x:f>
        <x:v>0</x:v>
      </x:c>
      <x:c r="S372" s="50" t="b">
        <x:f>AND(OR(P372,Q372,R372),A372-AH371&gt;$E$8)</x:f>
        <x:v>0</x:v>
      </x:c>
      <x:c r="T372" s="50" t="str">
        <x:f>IF(NOT(OR(P372,Q372,R372)),"不调",IF(NOT(S372),"间隔规则跳过",IF(P372,"年末+季度",IF(AND(Q372,R372),"季度+动态",IF(Q372,"季度","动态")))))</x:f>
        <x:v>不调</x:v>
      </x:c>
      <x:c r="U372" s="115" t="n">
        <x:f>IF(OR(T372="年末+季度",T372="季度+动态"),N372*$E$5/2,IF(T372="季度",(J372+K372)/2,IF(T372="动态",N372*$E$5*IF(J372+K372=0,0.5,J372/(J372+K372)),J372)))</x:f>
        <x:v>0.10941971353587215</x:v>
      </x:c>
      <x:c r="V372" s="115" t="n">
        <x:f>IF(OR(T372="年末+季度",T372="季度+动态"),N372*$E$5/2,IF(T372="季度",(J372+K372)/2,IF(T372="动态",N372*$E$5*IF(J372+K372=0,0.5,K372/(J372+K372)),K372)))</x:f>
        <x:v>0.10818070275246723</x:v>
      </x:c>
      <x:c r="W372" s="115" t="n">
        <x:f>IF(OR(T372="年末+季度",T372="季度+动态",T372="动态"),N372*(1-$E$5)*IF(L372+M372=0,$B$7/($B$7+$B$8),L372/(L372+M372)),L372)</x:f>
        <x:v>0.8364808616757777</x:v>
      </x:c>
      <x:c r="X372" s="115" t="n">
        <x:f>IF(OR(T372="年末+季度",T372="季度+动态",T372="动态"),N372*(1-$E$5)*IF(L372+M372=0,$B$8/($B$7+$B$8),M372/(L372+M372)),M372)</x:f>
        <x:v>0.05905403337339762</x:v>
      </x:c>
      <x:c r="Y372" s="115" t="n">
        <x:f>POWER(1-$H$5,(A372-A371)/$H$8)</x:f>
        <x:v>0.9999862671029998</x:v>
      </x:c>
      <x:c r="Z372" s="115" t="n">
        <x:f>U372*Y372</x:f>
        <x:v>0.10941821088621637</x:v>
      </x:c>
      <x:c r="AA372" s="115" t="n">
        <x:f>V372*Y372</x:f>
        <x:v>0.10817921711801892</x:v>
      </x:c>
      <x:c r="AB372" s="115" t="n">
        <x:f>W372*Y372</x:f>
        <x:v>0.8364693743702617</x:v>
      </x:c>
      <x:c r="AC372" s="115" t="n">
        <x:f>X372*Y372</x:f>
        <x:v>0.05905322239043985</x:v>
      </x:c>
      <x:c r="AD372" s="115" t="n">
        <x:f>SUM(Z372:AC372)</x:f>
        <x:v>1.1131200247649369</x:v>
      </x:c>
      <x:c r="AE372" s="115" t="n">
        <x:f>MAX(AE371,AD372)</x:f>
        <x:v>1.1254058522343844</x:v>
      </x:c>
      <x:c r="AF372" s="114" t="n">
        <x:f>AD372/AE372-1</x:f>
        <x:v>-0.010916797211472762</x:v>
      </x:c>
      <x:c r="AG372" s="114" t="n">
        <x:f>AD372/AD371-1</x:f>
        <x:v>0.0020089461494698924</x:v>
      </x:c>
      <x:c r="AH372" s="111" t="n">
        <x:f>IF(OR(T372="年末+季度",T372="季度+动态",T372="季度",T372="动态"),A372,AH371)</x:f>
        <x:v>44286</x:v>
      </x:c>
      <x:c r="AI372" s="117" t="n">
        <x:f>YEAR(A372)</x:f>
        <x:v>2021</x:v>
      </x:c>
      <x:c r="AJ372" s="117" t="n">
        <x:f>MONTH(A372)</x:f>
        <x:v>5</x:v>
      </x:c>
      <x:c r="AK372" s="50" t="n">
        <x:f>IF(MONTH(A372)&lt;&gt;MONTH(A373),1,0)</x:f>
        <x:v>0</x:v>
      </x:c>
      <x:c r="AL372" s="115" t="n">
        <x:f>IF(AK371,AD371,AL371)</x:f>
        <x:v>1.1120895025446649</x:v>
      </x:c>
      <x:c r="AM372" s="116" t="str">
        <x:f>IF(AK372,AD372/AL372-1,"")</x:f>
      </x:c>
      <x:c r="AN372" s="115" t="n">
        <x:f>IF(AI372&lt;&gt;AI371,AD372,MAX(AN371,AD372))</x:f>
        <x:v>1.1254058522343844</x:v>
      </x:c>
      <x:c r="AO372" s="116" t="n">
        <x:f>AD372/AN372-1</x:f>
        <x:v>-0.010916797211472762</x:v>
      </x:c>
      <x:c r="AP372" s="112" t="n">
        <x:f>IFERROR(SUM(Z372:AC372)/AD372,0)</x:f>
        <x:v>1</x:v>
      </x:c>
      <x:c r="AQ372" s="50" t="b">
        <x:f>AND(B372&gt;0,C372&gt;0,D372&gt;0,E372&gt;0)</x:f>
        <x:v>1</x:v>
      </x:c>
    </x:row>
    <x:row r="373">
      <x:c r="A373" s="111" t="n">
        <x:f>'净值底稿'!A331</x:f>
        <x:v>44329</x:v>
      </x:c>
      <x:c r="B373" s="113" t="n">
        <x:f>'净值底稿'!F331</x:f>
        <x:v>1.492361511165475</x:v>
      </x:c>
      <x:c r="C373" s="113" t="n">
        <x:f>'净值底稿'!O331</x:f>
        <x:v>1.3054822209810801</x:v>
      </x:c>
      <x:c r="D373" s="113" t="n">
        <x:f>'净值底稿'!P331</x:f>
        <x:v>1.4645</x:v>
      </x:c>
      <x:c r="E373" s="113" t="n">
        <x:f>'净值底稿'!Q331</x:f>
        <x:v>1.3775</x:v>
      </x:c>
      <x:c r="F373" s="114" t="n">
        <x:f>IFERROR(B373/B372-1,0)</x:f>
        <x:v>-0.014760521500318813</x:v>
      </x:c>
      <x:c r="G373" s="114" t="n">
        <x:f>IFERROR(C373/C372-1,0)</x:f>
        <x:v>-0.009835438943835761</x:v>
      </x:c>
      <x:c r="H373" s="114" t="n">
        <x:f>IFERROR(D373/D372-1,0)</x:f>
        <x:v>0</x:v>
      </x:c>
      <x:c r="I373" s="114" t="n">
        <x:f>IFERROR(E373/E372-1,0)</x:f>
        <x:v>-0.004552681023269223</x:v>
      </x:c>
      <x:c r="J373" s="115" t="n">
        <x:f>Z372*(1+F373)</x:f>
        <x:v>0.10780314103190396</x:v>
      </x:c>
      <x:c r="K373" s="115" t="n">
        <x:f>AA372*(1+G373)</x:f>
        <x:v>0.1071152270330627</x:v>
      </x:c>
      <x:c r="L373" s="115" t="n">
        <x:f>AB372*(1+H373)</x:f>
        <x:v>0.8364693743702617</x:v>
      </x:c>
      <x:c r="M373" s="115" t="n">
        <x:f>AC372*(1+I373)</x:f>
        <x:v>0.058784371905499996</x:v>
      </x:c>
      <x:c r="N373" s="115" t="n">
        <x:f>SUM(J373:M373)</x:f>
        <x:v>1.1101721143407284</x:v>
      </x:c>
      <x:c r="O373" s="116" t="n">
        <x:f>IFERROR((J373+K373)/N373,0)</x:f>
        <x:v>0.19359013371777506</x:v>
      </x:c>
      <x:c r="P373" s="50" t="b">
        <x:f>AND(MONTH(A373)=12,OR(A374="",YEAR(A373)&lt;&gt;YEAR(A374)))</x:f>
        <x:v>0</x:v>
      </x:c>
      <x:c r="Q373" s="50" t="b">
        <x:f>AND(MOD(MONTH(A373),3)=0,OR(A374="",MONTH(A373)&lt;&gt;MONTH(A374)))</x:f>
        <x:v>0</x:v>
      </x:c>
      <x:c r="R373" s="50" t="b">
        <x:f>OR(O373&gt;$E$7,O373&lt;$E$6)</x:f>
        <x:v>0</x:v>
      </x:c>
      <x:c r="S373" s="50" t="b">
        <x:f>AND(OR(P373,Q373,R373),A373-AH372&gt;$E$8)</x:f>
        <x:v>0</x:v>
      </x:c>
      <x:c r="T373" s="50" t="str">
        <x:f>IF(NOT(OR(P373,Q373,R373)),"不调",IF(NOT(S373),"间隔规则跳过",IF(P373,"年末+季度",IF(AND(Q373,R373),"季度+动态",IF(Q373,"季度","动态")))))</x:f>
        <x:v>不调</x:v>
      </x:c>
      <x:c r="U373" s="115" t="n">
        <x:f>IF(OR(T373="年末+季度",T373="季度+动态"),N373*$E$5/2,IF(T373="季度",(J373+K373)/2,IF(T373="动态",N373*$E$5*IF(J373+K373=0,0.5,J373/(J373+K373)),J373)))</x:f>
        <x:v>0.10780314103190396</x:v>
      </x:c>
      <x:c r="V373" s="115" t="n">
        <x:f>IF(OR(T373="年末+季度",T373="季度+动态"),N373*$E$5/2,IF(T373="季度",(J373+K373)/2,IF(T373="动态",N373*$E$5*IF(J373+K373=0,0.5,K373/(J373+K373)),K373)))</x:f>
        <x:v>0.1071152270330627</x:v>
      </x:c>
      <x:c r="W373" s="115" t="n">
        <x:f>IF(OR(T373="年末+季度",T373="季度+动态",T373="动态"),N373*(1-$E$5)*IF(L373+M373=0,$B$7/($B$7+$B$8),L373/(L373+M373)),L373)</x:f>
        <x:v>0.8364693743702617</x:v>
      </x:c>
      <x:c r="X373" s="115" t="n">
        <x:f>IF(OR(T373="年末+季度",T373="季度+动态",T373="动态"),N373*(1-$E$5)*IF(L373+M373=0,$B$8/($B$7+$B$8),M373/(L373+M373)),M373)</x:f>
        <x:v>0.058784371905499996</x:v>
      </x:c>
      <x:c r="Y373" s="115" t="n">
        <x:f>POWER(1-$H$5,(A373-A372)/$H$8)</x:f>
        <x:v>0.9999862671029998</x:v>
      </x:c>
      <x:c r="Z373" s="115" t="n">
        <x:f>U373*Y373</x:f>
        <x:v>0.10780166058247187</x:v>
      </x:c>
      <x:c r="AA373" s="115" t="n">
        <x:f>V373*Y373</x:f>
        <x:v>0.1071137560306827</x:v>
      </x:c>
      <x:c r="AB373" s="115" t="n">
        <x:f>W373*Y373</x:f>
        <x:v>0.8364578872224996</x:v>
      </x:c>
      <x:c r="AC373" s="115" t="n">
        <x:f>X373*Y373</x:f>
        <x:v>0.05878356462577539</x:v>
      </x:c>
      <x:c r="AD373" s="115" t="n">
        <x:f>SUM(Z373:AC373)</x:f>
        <x:v>1.1101568684614296</x:v>
      </x:c>
      <x:c r="AE373" s="115" t="n">
        <x:f>MAX(AE372,AD373)</x:f>
        <x:v>1.1254058522343844</x:v>
      </x:c>
      <x:c r="AF373" s="114" t="n">
        <x:f>AD373/AE373-1</x:f>
        <x:v>-0.01354976406305286</x:v>
      </x:c>
      <x:c r="AG373" s="114" t="n">
        <x:f>AD373/AD372-1</x:f>
        <x:v>-0.0026620276678007704</x:v>
      </x:c>
      <x:c r="AH373" s="111" t="n">
        <x:f>IF(OR(T373="年末+季度",T373="季度+动态",T373="季度",T373="动态"),A373,AH372)</x:f>
        <x:v>44286</x:v>
      </x:c>
      <x:c r="AI373" s="117" t="n">
        <x:f>YEAR(A373)</x:f>
        <x:v>2021</x:v>
      </x:c>
      <x:c r="AJ373" s="117" t="n">
        <x:f>MONTH(A373)</x:f>
        <x:v>5</x:v>
      </x:c>
      <x:c r="AK373" s="50" t="n">
        <x:f>IF(MONTH(A373)&lt;&gt;MONTH(A374),1,0)</x:f>
        <x:v>0</x:v>
      </x:c>
      <x:c r="AL373" s="115" t="n">
        <x:f>IF(AK372,AD372,AL372)</x:f>
        <x:v>1.1120895025446649</x:v>
      </x:c>
      <x:c r="AM373" s="116" t="str">
        <x:f>IF(AK373,AD373/AL373-1,"")</x:f>
      </x:c>
      <x:c r="AN373" s="115" t="n">
        <x:f>IF(AI373&lt;&gt;AI372,AD373,MAX(AN372,AD373))</x:f>
        <x:v>1.1254058522343844</x:v>
      </x:c>
      <x:c r="AO373" s="116" t="n">
        <x:f>AD373/AN373-1</x:f>
        <x:v>-0.01354976406305286</x:v>
      </x:c>
      <x:c r="AP373" s="112" t="n">
        <x:f>IFERROR(SUM(Z373:AC373)/AD373,0)</x:f>
        <x:v>1</x:v>
      </x:c>
      <x:c r="AQ373" s="50" t="b">
        <x:f>AND(B373&gt;0,C373&gt;0,D373&gt;0,E373&gt;0)</x:f>
        <x:v>1</x:v>
      </x:c>
    </x:row>
    <x:row r="374">
      <x:c r="A374" s="111" t="n">
        <x:f>'净值底稿'!A332</x:f>
        <x:v>44330</x:v>
      </x:c>
      <x:c r="B374" s="113" t="n">
        <x:f>'净值底稿'!F332</x:f>
        <x:v>1.5120922873958826</x:v>
      </x:c>
      <x:c r="C374" s="113" t="n">
        <x:f>'净值底稿'!O332</x:f>
        <x:v>1.324210528060569</x:v>
      </x:c>
      <x:c r="D374" s="113" t="n">
        <x:f>'净值底稿'!P332</x:f>
        <x:v>1.4648</x:v>
      </x:c>
      <x:c r="E374" s="113" t="n">
        <x:f>'净值底稿'!Q332</x:f>
        <x:v>1.3832</x:v>
      </x:c>
      <x:c r="F374" s="114" t="n">
        <x:f>IFERROR(B374/B373-1,0)</x:f>
        <x:v>0.013221177364054704</x:v>
      </x:c>
      <x:c r="G374" s="114" t="n">
        <x:f>IFERROR(C374/C373-1,0)</x:f>
        <x:v>0.014345892099100643</x:v>
      </x:c>
      <x:c r="H374" s="114" t="n">
        <x:f>IFERROR(D374/D373-1,0)</x:f>
        <x:v>0.00020484807101417424</x:v>
      </x:c>
      <x:c r="I374" s="114" t="n">
        <x:f>IFERROR(E374/E373-1,0)</x:f>
        <x:v>0.004137931034482678</x:v>
      </x:c>
      <x:c r="J374" s="115" t="n">
        <x:f>Z373*(1+F374)</x:f>
        <x:v>0.10922692545717236</x:v>
      </x:c>
      <x:c r="K374" s="115" t="n">
        <x:f>AA373*(1+G374)</x:f>
        <x:v>0.10865039841702827</x:v>
      </x:c>
      <x:c r="L374" s="115" t="n">
        <x:f>AB373*(1+H374)</x:f>
        <x:v>0.8366292340071817</x:v>
      </x:c>
      <x:c r="M374" s="115" t="n">
        <x:f>AC373*(1+I374)</x:f>
        <x:v>0.05902680696215791</x:v>
      </x:c>
      <x:c r="N374" s="115" t="n">
        <x:f>SUM(J374:M374)</x:f>
        <x:v>1.1135333648435404</x:v>
      </x:c>
      <x:c r="O374" s="116" t="n">
        <x:f>IFERROR((J374+K374)/N374,0)</x:f>
        <x:v>0.19566304050962494</x:v>
      </x:c>
      <x:c r="P374" s="50" t="b">
        <x:f>AND(MONTH(A374)=12,OR(A375="",YEAR(A374)&lt;&gt;YEAR(A375)))</x:f>
        <x:v>0</x:v>
      </x:c>
      <x:c r="Q374" s="50" t="b">
        <x:f>AND(MOD(MONTH(A374),3)=0,OR(A375="",MONTH(A374)&lt;&gt;MONTH(A375)))</x:f>
        <x:v>0</x:v>
      </x:c>
      <x:c r="R374" s="50" t="b">
        <x:f>OR(O374&gt;$E$7,O374&lt;$E$6)</x:f>
        <x:v>0</x:v>
      </x:c>
      <x:c r="S374" s="50" t="b">
        <x:f>AND(OR(P374,Q374,R374),A374-AH373&gt;$E$8)</x:f>
        <x:v>0</x:v>
      </x:c>
      <x:c r="T374" s="50" t="str">
        <x:f>IF(NOT(OR(P374,Q374,R374)),"不调",IF(NOT(S374),"间隔规则跳过",IF(P374,"年末+季度",IF(AND(Q374,R374),"季度+动态",IF(Q374,"季度","动态")))))</x:f>
        <x:v>不调</x:v>
      </x:c>
      <x:c r="U374" s="115" t="n">
        <x:f>IF(OR(T374="年末+季度",T374="季度+动态"),N374*$E$5/2,IF(T374="季度",(J374+K374)/2,IF(T374="动态",N374*$E$5*IF(J374+K374=0,0.5,J374/(J374+K374)),J374)))</x:f>
        <x:v>0.10922692545717236</x:v>
      </x:c>
      <x:c r="V374" s="115" t="n">
        <x:f>IF(OR(T374="年末+季度",T374="季度+动态"),N374*$E$5/2,IF(T374="季度",(J374+K374)/2,IF(T374="动态",N374*$E$5*IF(J374+K374=0,0.5,K374/(J374+K374)),K374)))</x:f>
        <x:v>0.10865039841702827</x:v>
      </x:c>
      <x:c r="W374" s="115" t="n">
        <x:f>IF(OR(T374="年末+季度",T374="季度+动态",T374="动态"),N374*(1-$E$5)*IF(L374+M374=0,$B$7/($B$7+$B$8),L374/(L374+M374)),L374)</x:f>
        <x:v>0.8366292340071817</x:v>
      </x:c>
      <x:c r="X374" s="115" t="n">
        <x:f>IF(OR(T374="年末+季度",T374="季度+动态",T374="动态"),N374*(1-$E$5)*IF(L374+M374=0,$B$8/($B$7+$B$8),M374/(L374+M374)),M374)</x:f>
        <x:v>0.05902680696215791</x:v>
      </x:c>
      <x:c r="Y374" s="115" t="n">
        <x:f>POWER(1-$H$5,(A374-A373)/$H$8)</x:f>
        <x:v>0.9999862671029998</x:v>
      </x:c>
      <x:c r="Z374" s="115" t="n">
        <x:f>U374*Y374</x:f>
        <x:v>0.1092254254550554</x:v>
      </x:c>
      <x:c r="AA374" s="115" t="n">
        <x:f>V374*Y374</x:f>
        <x:v>0.10864890633229778</x:v>
      </x:c>
      <x:c r="AB374" s="115" t="n">
        <x:f>W374*Y374</x:f>
        <x:v>0.8366177446640837</x:v>
      </x:c>
      <x:c r="AC374" s="115" t="n">
        <x:f>X374*Y374</x:f>
        <x:v>0.059025996353097646</x:v>
      </x:c>
      <x:c r="AD374" s="115" t="n">
        <x:f>SUM(Z374:AC374)</x:f>
        <x:v>1.1135180728045346</x:v>
      </x:c>
      <x:c r="AE374" s="115" t="n">
        <x:f>MAX(AE373,AD374)</x:f>
        <x:v>1.1254058522343844</x:v>
      </x:c>
      <x:c r="AF374" s="114" t="n">
        <x:f>AD374/AE374-1</x:f>
        <x:v>-0.010563104329205042</x:v>
      </x:c>
      <x:c r="AG374" s="114" t="n">
        <x:f>AD374/AD373-1</x:f>
        <x:v>0.0030276841395966425</x:v>
      </x:c>
      <x:c r="AH374" s="111" t="n">
        <x:f>IF(OR(T374="年末+季度",T374="季度+动态",T374="季度",T374="动态"),A374,AH373)</x:f>
        <x:v>44286</x:v>
      </x:c>
      <x:c r="AI374" s="117" t="n">
        <x:f>YEAR(A374)</x:f>
        <x:v>2021</x:v>
      </x:c>
      <x:c r="AJ374" s="117" t="n">
        <x:f>MONTH(A374)</x:f>
        <x:v>5</x:v>
      </x:c>
      <x:c r="AK374" s="50" t="n">
        <x:f>IF(MONTH(A374)&lt;&gt;MONTH(A375),1,0)</x:f>
        <x:v>0</x:v>
      </x:c>
      <x:c r="AL374" s="115" t="n">
        <x:f>IF(AK373,AD373,AL373)</x:f>
        <x:v>1.1120895025446649</x:v>
      </x:c>
      <x:c r="AM374" s="116" t="str">
        <x:f>IF(AK374,AD374/AL374-1,"")</x:f>
      </x:c>
      <x:c r="AN374" s="115" t="n">
        <x:f>IF(AI374&lt;&gt;AI373,AD374,MAX(AN373,AD374))</x:f>
        <x:v>1.1254058522343844</x:v>
      </x:c>
      <x:c r="AO374" s="116" t="n">
        <x:f>AD374/AN374-1</x:f>
        <x:v>-0.010563104329205042</x:v>
      </x:c>
      <x:c r="AP374" s="112" t="n">
        <x:f>IFERROR(SUM(Z374:AC374)/AD374,0)</x:f>
        <x:v>1</x:v>
      </x:c>
      <x:c r="AQ374" s="50" t="b">
        <x:f>AND(B374&gt;0,C374&gt;0,D374&gt;0,E374&gt;0)</x:f>
        <x:v>1</x:v>
      </x:c>
    </x:row>
    <x:row r="375">
      <x:c r="A375" s="111" t="n">
        <x:f>'净值底稿'!A333</x:f>
        <x:v>44333</x:v>
      </x:c>
      <x:c r="B375" s="113" t="n">
        <x:f>'净值底稿'!F333</x:f>
        <x:v>1.5460861918073223</x:v>
      </x:c>
      <x:c r="C375" s="113" t="n">
        <x:f>'净值底稿'!O333</x:f>
        <x:v>1.3281322918065388</x:v>
      </x:c>
      <x:c r="D375" s="113" t="n">
        <x:f>'净值底稿'!P333</x:f>
        <x:v>1.4647</x:v>
      </x:c>
      <x:c r="E375" s="113" t="n">
        <x:f>'净值底稿'!Q333</x:f>
        <x:v>1.3993</x:v>
      </x:c>
      <x:c r="F375" s="114" t="n">
        <x:f>IFERROR(B375/B374-1,0)</x:f>
        <x:v>0.022481368825697734</x:v>
      </x:c>
      <x:c r="G375" s="114" t="n">
        <x:f>IFERROR(C375/C374-1,0)</x:f>
        <x:v>0.002961586290749052</x:v>
      </x:c>
      <x:c r="H375" s="114" t="n">
        <x:f>IFERROR(D375/D374-1,0)</x:f>
        <x:v>-0.00006826870562548493</x:v>
      </x:c>
      <x:c r="I375" s="114" t="n">
        <x:f>IFERROR(E375/E374-1,0)</x:f>
        <x:v>0.011639676113360364</x:v>
      </x:c>
      <x:c r="J375" s="115" t="n">
        <x:f>Z374*(1+F375)</x:f>
        <x:v>0.11168096252985425</x:v>
      </x:c>
      <x:c r="K375" s="115" t="n">
        <x:f>AA374*(1+G375)</x:f>
        <x:v>0.10897067944379639</x:v>
      </x:c>
      <x:c r="L375" s="115" t="n">
        <x:f>AB374*(1+H375)</x:f>
        <x:v>0.8365606298535522</x:v>
      </x:c>
      <x:c r="M375" s="115" t="n">
        <x:f>AC374*(1+I375)</x:f>
        <x:v>0.05971303983291609</x:v>
      </x:c>
      <x:c r="N375" s="115" t="n">
        <x:f>SUM(J375:M375)</x:f>
        <x:v>1.1169253116601188</x:v>
      </x:c>
      <x:c r="O375" s="116" t="n">
        <x:f>IFERROR((J375+K375)/N375,0)</x:f>
        <x:v>0.19755272771613497</x:v>
      </x:c>
      <x:c r="P375" s="50" t="b">
        <x:f>AND(MONTH(A375)=12,OR(A376="",YEAR(A375)&lt;&gt;YEAR(A376)))</x:f>
        <x:v>0</x:v>
      </x:c>
      <x:c r="Q375" s="50" t="b">
        <x:f>AND(MOD(MONTH(A375),3)=0,OR(A376="",MONTH(A375)&lt;&gt;MONTH(A376)))</x:f>
        <x:v>0</x:v>
      </x:c>
      <x:c r="R375" s="50" t="b">
        <x:f>OR(O375&gt;$E$7,O375&lt;$E$6)</x:f>
        <x:v>0</x:v>
      </x:c>
      <x:c r="S375" s="50" t="b">
        <x:f>AND(OR(P375,Q375,R375),A375-AH374&gt;$E$8)</x:f>
        <x:v>0</x:v>
      </x:c>
      <x:c r="T375" s="50" t="str">
        <x:f>IF(NOT(OR(P375,Q375,R375)),"不调",IF(NOT(S375),"间隔规则跳过",IF(P375,"年末+季度",IF(AND(Q375,R375),"季度+动态",IF(Q375,"季度","动态")))))</x:f>
        <x:v>不调</x:v>
      </x:c>
      <x:c r="U375" s="115" t="n">
        <x:f>IF(OR(T375="年末+季度",T375="季度+动态"),N375*$E$5/2,IF(T375="季度",(J375+K375)/2,IF(T375="动态",N375*$E$5*IF(J375+K375=0,0.5,J375/(J375+K375)),J375)))</x:f>
        <x:v>0.11168096252985425</x:v>
      </x:c>
      <x:c r="V375" s="115" t="n">
        <x:f>IF(OR(T375="年末+季度",T375="季度+动态"),N375*$E$5/2,IF(T375="季度",(J375+K375)/2,IF(T375="动态",N375*$E$5*IF(J375+K375=0,0.5,K375/(J375+K375)),K375)))</x:f>
        <x:v>0.10897067944379639</x:v>
      </x:c>
      <x:c r="W375" s="115" t="n">
        <x:f>IF(OR(T375="年末+季度",T375="季度+动态",T375="动态"),N375*(1-$E$5)*IF(L375+M375=0,$B$7/($B$7+$B$8),L375/(L375+M375)),L375)</x:f>
        <x:v>0.8365606298535522</x:v>
      </x:c>
      <x:c r="X375" s="115" t="n">
        <x:f>IF(OR(T375="年末+季度",T375="季度+动态",T375="动态"),N375*(1-$E$5)*IF(L375+M375=0,$B$8/($B$7+$B$8),M375/(L375+M375)),M375)</x:f>
        <x:v>0.05971303983291609</x:v>
      </x:c>
      <x:c r="Y375" s="115" t="n">
        <x:f>POWER(1-$H$5,(A375-A374)/$H$8)</x:f>
        <x:v>0.9999588018747739</x:v>
      </x:c>
      <x:c r="Z375" s="115" t="n">
        <x:f>U375*Y375</x:f>
        <x:v>0.11167636148357458</x:v>
      </x:c>
      <x:c r="AA375" s="115" t="n">
        <x:f>V375*Y375</x:f>
        <x:v>0.1089661900560987</x:v>
      </x:c>
      <x:c r="AB375" s="115" t="n">
        <x:f>W375*Y375</x:f>
        <x:v>0.8365261651239643</x:v>
      </x:c>
      <x:c r="AC375" s="115" t="n">
        <x:f>X375*Y375</x:f>
        <x:v>0.05971057976762343</x:v>
      </x:c>
      <x:c r="AD375" s="115" t="n">
        <x:f>SUM(Z375:AC375)</x:f>
        <x:v>1.116879296431261</x:v>
      </x:c>
      <x:c r="AE375" s="115" t="n">
        <x:f>MAX(AE374,AD375)</x:f>
        <x:v>1.1254058522343844</x:v>
      </x:c>
      <x:c r="AF375" s="114" t="n">
        <x:f>AD375/AE375-1</x:f>
        <x:v>-0.007576427460542101</x:v>
      </x:c>
      <x:c r="AG375" s="114" t="n">
        <x:f>AD375/AD374-1</x:f>
        <x:v>0.0030185622567047155</x:v>
      </x:c>
      <x:c r="AH375" s="111" t="n">
        <x:f>IF(OR(T375="年末+季度",T375="季度+动态",T375="季度",T375="动态"),A375,AH374)</x:f>
        <x:v>44286</x:v>
      </x:c>
      <x:c r="AI375" s="117" t="n">
        <x:f>YEAR(A375)</x:f>
        <x:v>2021</x:v>
      </x:c>
      <x:c r="AJ375" s="117" t="n">
        <x:f>MONTH(A375)</x:f>
        <x:v>5</x:v>
      </x:c>
      <x:c r="AK375" s="50" t="n">
        <x:f>IF(MONTH(A375)&lt;&gt;MONTH(A376),1,0)</x:f>
        <x:v>0</x:v>
      </x:c>
      <x:c r="AL375" s="115" t="n">
        <x:f>IF(AK374,AD374,AL374)</x:f>
        <x:v>1.1120895025446649</x:v>
      </x:c>
      <x:c r="AM375" s="116" t="str">
        <x:f>IF(AK375,AD375/AL375-1,"")</x:f>
      </x:c>
      <x:c r="AN375" s="115" t="n">
        <x:f>IF(AI375&lt;&gt;AI374,AD375,MAX(AN374,AD375))</x:f>
        <x:v>1.1254058522343844</x:v>
      </x:c>
      <x:c r="AO375" s="116" t="n">
        <x:f>AD375/AN375-1</x:f>
        <x:v>-0.007576427460542101</x:v>
      </x:c>
      <x:c r="AP375" s="112" t="n">
        <x:f>IFERROR(SUM(Z375:AC375)/AD375,0)</x:f>
        <x:v>1</x:v>
      </x:c>
      <x:c r="AQ375" s="50" t="b">
        <x:f>AND(B375&gt;0,C375&gt;0,D375&gt;0,E375&gt;0)</x:f>
        <x:v>1</x:v>
      </x:c>
    </x:row>
    <x:row r="376">
      <x:c r="A376" s="111" t="n">
        <x:f>'净值底稿'!A334</x:f>
        <x:v>44334</x:v>
      </x:c>
      <x:c r="B376" s="113" t="n">
        <x:f>'净值底稿'!F334</x:f>
        <x:v>1.550460292516475</x:v>
      </x:c>
      <x:c r="C376" s="113" t="n">
        <x:f>'净值底稿'!O334</x:f>
        <x:v>1.332187494986075</x:v>
      </x:c>
      <x:c r="D376" s="113" t="n">
        <x:f>'净值底稿'!P334</x:f>
        <x:v>1.4651</x:v>
      </x:c>
      <x:c r="E376" s="113" t="n">
        <x:f>'净值底稿'!Q334</x:f>
        <x:v>1.409</x:v>
      </x:c>
      <x:c r="F376" s="114" t="n">
        <x:f>IFERROR(B376/B375-1,0)</x:f>
        <x:v>0.0028291441527199535</x:v>
      </x:c>
      <x:c r="G376" s="114" t="n">
        <x:f>IFERROR(C376/C375-1,0)</x:f>
        <x:v>0.0030533126892202667</x:v>
      </x:c>
      <x:c r="H376" s="114" t="n">
        <x:f>IFERROR(D376/D375-1,0)</x:f>
        <x:v>0.0002730934662389384</x:v>
      </x:c>
      <x:c r="I376" s="114" t="n">
        <x:f>IFERROR(E376/E375-1,0)</x:f>
        <x:v>0.006932037447295203</x:v>
      </x:c>
      <x:c r="J376" s="115" t="n">
        <x:f>Z375*(1+F376)</x:f>
        <x:v>0.11199231000866287</x:v>
      </x:c>
      <x:c r="K376" s="115" t="n">
        <x:f>AA375*(1+G376)</x:f>
        <x:v>0.10929889790689297</x:v>
      </x:c>
      <x:c r="L376" s="115" t="n">
        <x:f>AB375*(1+H376)</x:f>
        <x:v>0.8367546149539975</x:v>
      </x:c>
      <x:c r="M376" s="115" t="n">
        <x:f>AC375*(1+I376)</x:f>
        <x:v>0.0601244957425723</x:v>
      </x:c>
      <x:c r="N376" s="115" t="n">
        <x:f>SUM(J376:M376)</x:f>
        <x:v>1.1181703186121257</x:v>
      </x:c>
      <x:c r="O376" s="116" t="n">
        <x:f>IFERROR((J376+K376)/N376,0)</x:f>
        <x:v>0.19790474155155785</x:v>
      </x:c>
      <x:c r="P376" s="50" t="b">
        <x:f>AND(MONTH(A376)=12,OR(A377="",YEAR(A376)&lt;&gt;YEAR(A377)))</x:f>
        <x:v>0</x:v>
      </x:c>
      <x:c r="Q376" s="50" t="b">
        <x:f>AND(MOD(MONTH(A376),3)=0,OR(A377="",MONTH(A376)&lt;&gt;MONTH(A377)))</x:f>
        <x:v>0</x:v>
      </x:c>
      <x:c r="R376" s="50" t="b">
        <x:f>OR(O376&gt;$E$7,O376&lt;$E$6)</x:f>
        <x:v>0</x:v>
      </x:c>
      <x:c r="S376" s="50" t="b">
        <x:f>AND(OR(P376,Q376,R376),A376-AH375&gt;$E$8)</x:f>
        <x:v>0</x:v>
      </x:c>
      <x:c r="T376" s="50" t="str">
        <x:f>IF(NOT(OR(P376,Q376,R376)),"不调",IF(NOT(S376),"间隔规则跳过",IF(P376,"年末+季度",IF(AND(Q376,R376),"季度+动态",IF(Q376,"季度","动态")))))</x:f>
        <x:v>不调</x:v>
      </x:c>
      <x:c r="U376" s="115" t="n">
        <x:f>IF(OR(T376="年末+季度",T376="季度+动态"),N376*$E$5/2,IF(T376="季度",(J376+K376)/2,IF(T376="动态",N376*$E$5*IF(J376+K376=0,0.5,J376/(J376+K376)),J376)))</x:f>
        <x:v>0.11199231000866287</x:v>
      </x:c>
      <x:c r="V376" s="115" t="n">
        <x:f>IF(OR(T376="年末+季度",T376="季度+动态"),N376*$E$5/2,IF(T376="季度",(J376+K376)/2,IF(T376="动态",N376*$E$5*IF(J376+K376=0,0.5,K376/(J376+K376)),K376)))</x:f>
        <x:v>0.10929889790689297</x:v>
      </x:c>
      <x:c r="W376" s="115" t="n">
        <x:f>IF(OR(T376="年末+季度",T376="季度+动态",T376="动态"),N376*(1-$E$5)*IF(L376+M376=0,$B$7/($B$7+$B$8),L376/(L376+M376)),L376)</x:f>
        <x:v>0.8367546149539975</x:v>
      </x:c>
      <x:c r="X376" s="115" t="n">
        <x:f>IF(OR(T376="年末+季度",T376="季度+动态",T376="动态"),N376*(1-$E$5)*IF(L376+M376=0,$B$8/($B$7+$B$8),M376/(L376+M376)),M376)</x:f>
        <x:v>0.0601244957425723</x:v>
      </x:c>
      <x:c r="Y376" s="115" t="n">
        <x:f>POWER(1-$H$5,(A376-A375)/$H$8)</x:f>
        <x:v>0.9999862671029998</x:v>
      </x:c>
      <x:c r="Z376" s="115" t="n">
        <x:f>U376*Y376</x:f>
        <x:v>0.1119907720298047</x:v>
      </x:c>
      <x:c r="AA376" s="115" t="n">
        <x:f>V376*Y376</x:f>
        <x:v>0.10929739691638578</x:v>
      </x:c>
      <x:c r="AB376" s="115" t="n">
        <x:f>W376*Y376</x:f>
        <x:v>0.8367431238890558</x:v>
      </x:c>
      <x:c r="AC376" s="115" t="n">
        <x:f>X376*Y376</x:f>
        <x:v>0.060123670059065076</x:v>
      </x:c>
      <x:c r="AD376" s="115" t="n">
        <x:f>SUM(Z376:AC376)</x:f>
        <x:v>1.1181549628943113</x:v>
      </x:c>
      <x:c r="AE376" s="115" t="n">
        <x:f>MAX(AE375,AD376)</x:f>
        <x:v>1.1254058522343844</x:v>
      </x:c>
      <x:c r="AF376" s="114" t="n">
        <x:f>AD376/AE376-1</x:f>
        <x:v>-0.006442910640350075</x:v>
      </x:c>
      <x:c r="AG376" s="114" t="n">
        <x:f>AD376/AD375-1</x:f>
        <x:v>0.0011421703913092607</x:v>
      </x:c>
      <x:c r="AH376" s="111" t="n">
        <x:f>IF(OR(T376="年末+季度",T376="季度+动态",T376="季度",T376="动态"),A376,AH375)</x:f>
        <x:v>44286</x:v>
      </x:c>
      <x:c r="AI376" s="117" t="n">
        <x:f>YEAR(A376)</x:f>
        <x:v>2021</x:v>
      </x:c>
      <x:c r="AJ376" s="117" t="n">
        <x:f>MONTH(A376)</x:f>
        <x:v>5</x:v>
      </x:c>
      <x:c r="AK376" s="50" t="n">
        <x:f>IF(MONTH(A376)&lt;&gt;MONTH(A377),1,0)</x:f>
        <x:v>0</x:v>
      </x:c>
      <x:c r="AL376" s="115" t="n">
        <x:f>IF(AK375,AD375,AL375)</x:f>
        <x:v>1.1120895025446649</x:v>
      </x:c>
      <x:c r="AM376" s="116" t="str">
        <x:f>IF(AK376,AD376/AL376-1,"")</x:f>
      </x:c>
      <x:c r="AN376" s="115" t="n">
        <x:f>IF(AI376&lt;&gt;AI375,AD376,MAX(AN375,AD376))</x:f>
        <x:v>1.1254058522343844</x:v>
      </x:c>
      <x:c r="AO376" s="116" t="n">
        <x:f>AD376/AN376-1</x:f>
        <x:v>-0.006442910640350075</x:v>
      </x:c>
      <x:c r="AP376" s="112" t="n">
        <x:f>IFERROR(SUM(Z376:AC376)/AD376,0)</x:f>
        <x:v>1</x:v>
      </x:c>
      <x:c r="AQ376" s="50" t="b">
        <x:f>AND(B376&gt;0,C376&gt;0,D376&gt;0,E376&gt;0)</x:f>
        <x:v>1</x:v>
      </x:c>
    </x:row>
    <x:row r="377">
      <x:c r="A377" s="111" t="n">
        <x:f>'净值底稿'!A335</x:f>
        <x:v>44335</x:v>
      </x:c>
      <x:c r="B377" s="113" t="n">
        <x:f>'净值底稿'!F335</x:f>
        <x:v>1.5600732394742924</x:v>
      </x:c>
      <x:c r="C377" s="113" t="n">
        <x:f>'净值底稿'!O335</x:f>
        <x:v>1.3302782851536212</x:v>
      </x:c>
      <x:c r="D377" s="113" t="n">
        <x:f>'净值底稿'!P335</x:f>
        <x:v>1.4662</x:v>
      </x:c>
      <x:c r="E377" s="113" t="n">
        <x:f>'净值底稿'!Q335</x:f>
        <x:v>1.4111</x:v>
      </x:c>
      <x:c r="F377" s="114" t="n">
        <x:f>IFERROR(B377/B376-1,0)</x:f>
        <x:v>0.0062000600752021295</x:v>
      </x:c>
      <x:c r="G377" s="114" t="n">
        <x:f>IFERROR(C377/C376-1,0)</x:f>
        <x:v>-0.0014331389835435804</x:v>
      </x:c>
      <x:c r="H377" s="114" t="n">
        <x:f>IFERROR(D377/D376-1,0)</x:f>
        <x:v>0.0007508019930380083</x:v>
      </x:c>
      <x:c r="I377" s="114" t="n">
        <x:f>IFERROR(E377/E376-1,0)</x:f>
        <x:v>0.0014904187366926447</x:v>
      </x:c>
      <x:c r="J377" s="115" t="n">
        <x:f>Z376*(1+F377)</x:f>
        <x:v>0.11268512154425776</x:v>
      </x:c>
      <x:c r="K377" s="115" t="n">
        <x:f>AA376*(1+G377)</x:f>
        <x:v>0.10914075855606507</x:v>
      </x:c>
      <x:c r="L377" s="115" t="n">
        <x:f>AB376*(1+H377)</x:f>
        <x:v>0.8373713522941325</x:v>
      </x:c>
      <x:c r="M377" s="115" t="n">
        <x:f>AC376*(1+I377)</x:f>
        <x:v>0.06021327950343983</x:v>
      </x:c>
      <x:c r="N377" s="115" t="n">
        <x:f>SUM(J377:M377)</x:f>
        <x:v>1.1194105118978952</x:v>
      </x:c>
      <x:c r="O377" s="116" t="n">
        <x:f>IFERROR((J377+K377)/N377,0)</x:f>
        <x:v>0.1981631204483063</x:v>
      </x:c>
      <x:c r="P377" s="50" t="b">
        <x:f>AND(MONTH(A377)=12,OR(A378="",YEAR(A377)&lt;&gt;YEAR(A378)))</x:f>
        <x:v>0</x:v>
      </x:c>
      <x:c r="Q377" s="50" t="b">
        <x:f>AND(MOD(MONTH(A377),3)=0,OR(A378="",MONTH(A377)&lt;&gt;MONTH(A378)))</x:f>
        <x:v>0</x:v>
      </x:c>
      <x:c r="R377" s="50" t="b">
        <x:f>OR(O377&gt;$E$7,O377&lt;$E$6)</x:f>
        <x:v>0</x:v>
      </x:c>
      <x:c r="S377" s="50" t="b">
        <x:f>AND(OR(P377,Q377,R377),A377-AH376&gt;$E$8)</x:f>
        <x:v>0</x:v>
      </x:c>
      <x:c r="T377" s="50" t="str">
        <x:f>IF(NOT(OR(P377,Q377,R377)),"不调",IF(NOT(S377),"间隔规则跳过",IF(P377,"年末+季度",IF(AND(Q377,R377),"季度+动态",IF(Q377,"季度","动态")))))</x:f>
        <x:v>不调</x:v>
      </x:c>
      <x:c r="U377" s="115" t="n">
        <x:f>IF(OR(T377="年末+季度",T377="季度+动态"),N377*$E$5/2,IF(T377="季度",(J377+K377)/2,IF(T377="动态",N377*$E$5*IF(J377+K377=0,0.5,J377/(J377+K377)),J377)))</x:f>
        <x:v>0.11268512154425776</x:v>
      </x:c>
      <x:c r="V377" s="115" t="n">
        <x:f>IF(OR(T377="年末+季度",T377="季度+动态"),N377*$E$5/2,IF(T377="季度",(J377+K377)/2,IF(T377="动态",N377*$E$5*IF(J377+K377=0,0.5,K377/(J377+K377)),K377)))</x:f>
        <x:v>0.10914075855606507</x:v>
      </x:c>
      <x:c r="W377" s="115" t="n">
        <x:f>IF(OR(T377="年末+季度",T377="季度+动态",T377="动态"),N377*(1-$E$5)*IF(L377+M377=0,$B$7/($B$7+$B$8),L377/(L377+M377)),L377)</x:f>
        <x:v>0.8373713522941325</x:v>
      </x:c>
      <x:c r="X377" s="115" t="n">
        <x:f>IF(OR(T377="年末+季度",T377="季度+动态",T377="动态"),N377*(1-$E$5)*IF(L377+M377=0,$B$8/($B$7+$B$8),M377/(L377+M377)),M377)</x:f>
        <x:v>0.06021327950343983</x:v>
      </x:c>
      <x:c r="Y377" s="115" t="n">
        <x:f>POWER(1-$H$5,(A377-A376)/$H$8)</x:f>
        <x:v>0.9999862671029998</x:v>
      </x:c>
      <x:c r="Z377" s="115" t="n">
        <x:f>U377*Y377</x:f>
        <x:v>0.11268357405109014</x:v>
      </x:c>
      <x:c r="AA377" s="115" t="n">
        <x:f>V377*Y377</x:f>
        <x:v>0.10913925973726929</x:v>
      </x:c>
      <x:c r="AB377" s="115" t="n">
        <x:f>W377*Y377</x:f>
        <x:v>0.8373598527596005</x:v>
      </x:c>
      <x:c r="AC377" s="115" t="n">
        <x:f>X377*Y377</x:f>
        <x:v>0.060212452600674364</x:v>
      </x:c>
      <x:c r="AD377" s="115" t="n">
        <x:f>SUM(Z377:AC377)</x:f>
        <x:v>1.1193951391486343</x:v>
      </x:c>
      <x:c r="AE377" s="115" t="n">
        <x:f>MAX(AE376,AD377)</x:f>
        <x:v>1.1254058522343844</x:v>
      </x:c>
      <x:c r="AF377" s="114" t="n">
        <x:f>AD377/AE377-1</x:f>
        <x:v>-0.005340929295699293</x:v>
      </x:c>
      <x:c r="AG377" s="114" t="n">
        <x:f>AD377/AD376-1</x:f>
        <x:v>0.0011091273530754453</x:v>
      </x:c>
      <x:c r="AH377" s="111" t="n">
        <x:f>IF(OR(T377="年末+季度",T377="季度+动态",T377="季度",T377="动态"),A377,AH376)</x:f>
        <x:v>44286</x:v>
      </x:c>
      <x:c r="AI377" s="117" t="n">
        <x:f>YEAR(A377)</x:f>
        <x:v>2021</x:v>
      </x:c>
      <x:c r="AJ377" s="117" t="n">
        <x:f>MONTH(A377)</x:f>
        <x:v>5</x:v>
      </x:c>
      <x:c r="AK377" s="50" t="n">
        <x:f>IF(MONTH(A377)&lt;&gt;MONTH(A378),1,0)</x:f>
        <x:v>0</x:v>
      </x:c>
      <x:c r="AL377" s="115" t="n">
        <x:f>IF(AK376,AD376,AL376)</x:f>
        <x:v>1.1120895025446649</x:v>
      </x:c>
      <x:c r="AM377" s="116" t="str">
        <x:f>IF(AK377,AD377/AL377-1,"")</x:f>
      </x:c>
      <x:c r="AN377" s="115" t="n">
        <x:f>IF(AI377&lt;&gt;AI376,AD377,MAX(AN376,AD377))</x:f>
        <x:v>1.1254058522343844</x:v>
      </x:c>
      <x:c r="AO377" s="116" t="n">
        <x:f>AD377/AN377-1</x:f>
        <x:v>-0.005340929295699293</x:v>
      </x:c>
      <x:c r="AP377" s="112" t="n">
        <x:f>IFERROR(SUM(Z377:AC377)/AD377,0)</x:f>
        <x:v>1</x:v>
      </x:c>
      <x:c r="AQ377" s="50" t="b">
        <x:f>AND(B377&gt;0,C377&gt;0,D377&gt;0,E377&gt;0)</x:f>
        <x:v>1</x:v>
      </x:c>
    </x:row>
    <x:row r="378">
      <x:c r="A378" s="111" t="n">
        <x:f>'净值底稿'!A336</x:f>
        <x:v>44336</x:v>
      </x:c>
      <x:c r="B378" s="113" t="n">
        <x:f>'净值底稿'!F336</x:f>
        <x:v>1.5535225108676651</x:v>
      </x:c>
      <x:c r="C378" s="113" t="n">
        <x:f>'净值底稿'!O336</x:f>
        <x:v>1.32656348019675</x:v>
      </x:c>
      <x:c r="D378" s="113" t="n">
        <x:f>'净值底稿'!P336</x:f>
        <x:v>1.4674</x:v>
      </x:c>
      <x:c r="E378" s="113" t="n">
        <x:f>'净值底稿'!Q336</x:f>
        <x:v>1.4125</x:v>
      </x:c>
      <x:c r="F378" s="114" t="n">
        <x:f>IFERROR(B378/B377-1,0)</x:f>
        <x:v>-0.004198987868566206</x:v>
      </x:c>
      <x:c r="G378" s="114" t="n">
        <x:f>IFERROR(C378/C377-1,0)</x:f>
        <x:v>-0.002792502139085995</x:v>
      </x:c>
      <x:c r="H378" s="114" t="n">
        <x:f>IFERROR(D378/D377-1,0)</x:f>
        <x:v>0.0008184422316193096</x:v>
      </x:c>
      <x:c r="I378" s="114" t="n">
        <x:f>IFERROR(E378/E377-1,0)</x:f>
        <x:v>0.000992133796329231</x:v>
      </x:c>
      <x:c r="J378" s="115" t="n">
        <x:f>Z377*(1+F378)</x:f>
        <x:v>0.11221041709066293</x:v>
      </x:c>
      <x:c r="K378" s="115" t="n">
        <x:f>AA377*(1+G378)</x:f>
        <x:v>0.10883448812099471</x:v>
      </x:c>
      <x:c r="L378" s="115" t="n">
        <x:f>AB377*(1+H378)</x:f>
        <x:v>0.8380451834261614</x:v>
      </x:c>
      <x:c r="M378" s="115" t="n">
        <x:f>AC377*(1+I378)</x:f>
        <x:v>0.060272191409859364</x:v>
      </x:c>
      <x:c r="N378" s="115" t="n">
        <x:f>SUM(J378:M378)</x:f>
        <x:v>1.1193622800476786</x:v>
      </x:c>
      <x:c r="O378" s="116" t="n">
        <x:f>IFERROR((J378+K378)/N378,0)</x:f>
        <x:v>0.1974739627658727</x:v>
      </x:c>
      <x:c r="P378" s="50" t="b">
        <x:f>AND(MONTH(A378)=12,OR(A379="",YEAR(A378)&lt;&gt;YEAR(A379)))</x:f>
        <x:v>0</x:v>
      </x:c>
      <x:c r="Q378" s="50" t="b">
        <x:f>AND(MOD(MONTH(A378),3)=0,OR(A379="",MONTH(A378)&lt;&gt;MONTH(A379)))</x:f>
        <x:v>0</x:v>
      </x:c>
      <x:c r="R378" s="50" t="b">
        <x:f>OR(O378&gt;$E$7,O378&lt;$E$6)</x:f>
        <x:v>0</x:v>
      </x:c>
      <x:c r="S378" s="50" t="b">
        <x:f>AND(OR(P378,Q378,R378),A378-AH377&gt;$E$8)</x:f>
        <x:v>0</x:v>
      </x:c>
      <x:c r="T378" s="50" t="str">
        <x:f>IF(NOT(OR(P378,Q378,R378)),"不调",IF(NOT(S378),"间隔规则跳过",IF(P378,"年末+季度",IF(AND(Q378,R378),"季度+动态",IF(Q378,"季度","动态")))))</x:f>
        <x:v>不调</x:v>
      </x:c>
      <x:c r="U378" s="115" t="n">
        <x:f>IF(OR(T378="年末+季度",T378="季度+动态"),N378*$E$5/2,IF(T378="季度",(J378+K378)/2,IF(T378="动态",N378*$E$5*IF(J378+K378=0,0.5,J378/(J378+K378)),J378)))</x:f>
        <x:v>0.11221041709066293</x:v>
      </x:c>
      <x:c r="V378" s="115" t="n">
        <x:f>IF(OR(T378="年末+季度",T378="季度+动态"),N378*$E$5/2,IF(T378="季度",(J378+K378)/2,IF(T378="动态",N378*$E$5*IF(J378+K378=0,0.5,K378/(J378+K378)),K378)))</x:f>
        <x:v>0.10883448812099471</x:v>
      </x:c>
      <x:c r="W378" s="115" t="n">
        <x:f>IF(OR(T378="年末+季度",T378="季度+动态",T378="动态"),N378*(1-$E$5)*IF(L378+M378=0,$B$7/($B$7+$B$8),L378/(L378+M378)),L378)</x:f>
        <x:v>0.8380451834261614</x:v>
      </x:c>
      <x:c r="X378" s="115" t="n">
        <x:f>IF(OR(T378="年末+季度",T378="季度+动态",T378="动态"),N378*(1-$E$5)*IF(L378+M378=0,$B$8/($B$7+$B$8),M378/(L378+M378)),M378)</x:f>
        <x:v>0.060272191409859364</x:v>
      </x:c>
      <x:c r="Y378" s="115" t="n">
        <x:f>POWER(1-$H$5,(A378-A377)/$H$8)</x:f>
        <x:v>0.9999862671029998</x:v>
      </x:c>
      <x:c r="Z378" s="115" t="n">
        <x:f>U378*Y378</x:f>
        <x:v>0.11220887611656266</x:v>
      </x:c>
      <x:c r="AA378" s="115" t="n">
        <x:f>V378*Y378</x:f>
        <x:v>0.10883299350817927</x:v>
      </x:c>
      <x:c r="AB378" s="115" t="n">
        <x:f>W378*Y378</x:f>
        <x:v>0.8380336746379758</x:v>
      </x:c>
      <x:c r="AC378" s="115" t="n">
        <x:f>X378*Y378</x:f>
        <x:v>0.060271363698062755</x:v>
      </x:c>
      <x:c r="AD378" s="115" t="n">
        <x:f>SUM(Z378:AC378)</x:f>
        <x:v>1.1193469079607805</x:v>
      </x:c>
      <x:c r="AE378" s="115" t="n">
        <x:f>MAX(AE377,AD378)</x:f>
        <x:v>1.1254058522343844</x:v>
      </x:c>
      <x:c r="AF378" s="114" t="n">
        <x:f>AD378/AE378-1</x:f>
        <x:v>-0.005383786001800561</x:v>
      </x:c>
      <x:c r="AG378" s="114" t="n">
        <x:f>AD378/AD377-1</x:f>
        <x:v>-0.00004308682981279954</x:v>
      </x:c>
      <x:c r="AH378" s="111" t="n">
        <x:f>IF(OR(T378="年末+季度",T378="季度+动态",T378="季度",T378="动态"),A378,AH377)</x:f>
        <x:v>44286</x:v>
      </x:c>
      <x:c r="AI378" s="117" t="n">
        <x:f>YEAR(A378)</x:f>
        <x:v>2021</x:v>
      </x:c>
      <x:c r="AJ378" s="117" t="n">
        <x:f>MONTH(A378)</x:f>
        <x:v>5</x:v>
      </x:c>
      <x:c r="AK378" s="50" t="n">
        <x:f>IF(MONTH(A378)&lt;&gt;MONTH(A379),1,0)</x:f>
        <x:v>0</x:v>
      </x:c>
      <x:c r="AL378" s="115" t="n">
        <x:f>IF(AK377,AD377,AL377)</x:f>
        <x:v>1.1120895025446649</x:v>
      </x:c>
      <x:c r="AM378" s="116" t="str">
        <x:f>IF(AK378,AD378/AL378-1,"")</x:f>
      </x:c>
      <x:c r="AN378" s="115" t="n">
        <x:f>IF(AI378&lt;&gt;AI377,AD378,MAX(AN377,AD378))</x:f>
        <x:v>1.1254058522343844</x:v>
      </x:c>
      <x:c r="AO378" s="116" t="n">
        <x:f>AD378/AN378-1</x:f>
        <x:v>-0.005383786001800561</x:v>
      </x:c>
      <x:c r="AP378" s="112" t="n">
        <x:f>IFERROR(SUM(Z378:AC378)/AD378,0)</x:f>
        <x:v>1</x:v>
      </x:c>
      <x:c r="AQ378" s="50" t="b">
        <x:f>AND(B378&gt;0,C378&gt;0,D378&gt;0,E378&gt;0)</x:f>
        <x:v>1</x:v>
      </x:c>
    </x:row>
    <x:row r="379">
      <x:c r="A379" s="111" t="n">
        <x:f>'净值底稿'!A337</x:f>
        <x:v>44337</x:v>
      </x:c>
      <x:c r="B379" s="113" t="n">
        <x:f>'净值底稿'!F337</x:f>
        <x:v>1.5489419765625925</x:v>
      </x:c>
      <x:c r="C379" s="113" t="n">
        <x:f>'净值底稿'!O337</x:f>
        <x:v>1.32421111944679</x:v>
      </x:c>
      <x:c r="D379" s="113" t="n">
        <x:f>'净值底稿'!P337</x:f>
        <x:v>1.4684</x:v>
      </x:c>
      <x:c r="E379" s="113" t="n">
        <x:f>'净值底稿'!Q337</x:f>
        <x:v>1.4134</x:v>
      </x:c>
      <x:c r="F379" s="114" t="n">
        <x:f>IFERROR(B379/B378-1,0)</x:f>
        <x:v>-0.002948482737153535</x:v>
      </x:c>
      <x:c r="G379" s="114" t="n">
        <x:f>IFERROR(C379/C378-1,0)</x:f>
        <x:v>-0.001773274166729788</x:v>
      </x:c>
      <x:c r="H379" s="114" t="n">
        <x:f>IFERROR(D379/D378-1,0)</x:f>
        <x:v>0.0006814774430965453</x:v>
      </x:c>
      <x:c r="I379" s="114" t="n">
        <x:f>IFERROR(E379/E378-1,0)</x:f>
        <x:v>0.0006371681415928698</x:v>
      </x:c>
      <x:c r="J379" s="115" t="n">
        <x:f>Z378*(1+F379)</x:f>
        <x:v>0.11187803018237757</x:v>
      </x:c>
      <x:c r="K379" s="115" t="n">
        <x:f>AA378*(1+G379)</x:f>
        <x:v>0.10864000277230335</x:v>
      </x:c>
      <x:c r="L379" s="115" t="n">
        <x:f>AB378*(1+H379)</x:f>
        <x:v>0.838604775683797</x:v>
      </x:c>
      <x:c r="M379" s="115" t="n">
        <x:f>AC378*(1+I379)</x:f>
        <x:v>0.060309766690861515</x:v>
      </x:c>
      <x:c r="N379" s="115" t="n">
        <x:f>SUM(J379:M379)</x:f>
        <x:v>1.1194325753293393</x:v>
      </x:c>
      <x:c r="O379" s="116" t="n">
        <x:f>IFERROR((J379+K379)/N379,0)</x:f>
        <x:v>0.19699090218971346</x:v>
      </x:c>
      <x:c r="P379" s="50" t="b">
        <x:f>AND(MONTH(A379)=12,OR(A380="",YEAR(A379)&lt;&gt;YEAR(A380)))</x:f>
        <x:v>0</x:v>
      </x:c>
      <x:c r="Q379" s="50" t="b">
        <x:f>AND(MOD(MONTH(A379),3)=0,OR(A380="",MONTH(A379)&lt;&gt;MONTH(A380)))</x:f>
        <x:v>0</x:v>
      </x:c>
      <x:c r="R379" s="50" t="b">
        <x:f>OR(O379&gt;$E$7,O379&lt;$E$6)</x:f>
        <x:v>0</x:v>
      </x:c>
      <x:c r="S379" s="50" t="b">
        <x:f>AND(OR(P379,Q379,R379),A379-AH378&gt;$E$8)</x:f>
        <x:v>0</x:v>
      </x:c>
      <x:c r="T379" s="50" t="str">
        <x:f>IF(NOT(OR(P379,Q379,R379)),"不调",IF(NOT(S379),"间隔规则跳过",IF(P379,"年末+季度",IF(AND(Q379,R379),"季度+动态",IF(Q379,"季度","动态")))))</x:f>
        <x:v>不调</x:v>
      </x:c>
      <x:c r="U379" s="115" t="n">
        <x:f>IF(OR(T379="年末+季度",T379="季度+动态"),N379*$E$5/2,IF(T379="季度",(J379+K379)/2,IF(T379="动态",N379*$E$5*IF(J379+K379=0,0.5,J379/(J379+K379)),J379)))</x:f>
        <x:v>0.11187803018237757</x:v>
      </x:c>
      <x:c r="V379" s="115" t="n">
        <x:f>IF(OR(T379="年末+季度",T379="季度+动态"),N379*$E$5/2,IF(T379="季度",(J379+K379)/2,IF(T379="动态",N379*$E$5*IF(J379+K379=0,0.5,K379/(J379+K379)),K379)))</x:f>
        <x:v>0.10864000277230335</x:v>
      </x:c>
      <x:c r="W379" s="115" t="n">
        <x:f>IF(OR(T379="年末+季度",T379="季度+动态",T379="动态"),N379*(1-$E$5)*IF(L379+M379=0,$B$7/($B$7+$B$8),L379/(L379+M379)),L379)</x:f>
        <x:v>0.838604775683797</x:v>
      </x:c>
      <x:c r="X379" s="115" t="n">
        <x:f>IF(OR(T379="年末+季度",T379="季度+动态",T379="动态"),N379*(1-$E$5)*IF(L379+M379=0,$B$8/($B$7+$B$8),M379/(L379+M379)),M379)</x:f>
        <x:v>0.060309766690861515</x:v>
      </x:c>
      <x:c r="Y379" s="115" t="n">
        <x:f>POWER(1-$H$5,(A379-A378)/$H$8)</x:f>
        <x:v>0.9999862671029998</x:v>
      </x:c>
      <x:c r="Z379" s="115" t="n">
        <x:f>U379*Y379</x:f>
        <x:v>0.11187649377291249</x:v>
      </x:c>
      <x:c r="AA379" s="115" t="n">
        <x:f>V379*Y379</x:f>
        <x:v>0.10863851083033517</x:v>
      </x:c>
      <x:c r="AB379" s="115" t="n">
        <x:f>W379*Y379</x:f>
        <x:v>0.8385932592107886</x:v>
      </x:c>
      <x:c r="AC379" s="115" t="n">
        <x:f>X379*Y379</x:f>
        <x:v>0.06030893846304744</x:v>
      </x:c>
      <x:c r="AD379" s="115" t="n">
        <x:f>SUM(Z379:AC379)</x:f>
        <x:v>1.1194172022770839</x:v>
      </x:c>
      <x:c r="AE379" s="115" t="n">
        <x:f>MAX(AE378,AD379)</x:f>
        <x:v>1.1254058522343844</x:v>
      </x:c>
      <x:c r="AF379" s="114" t="n">
        <x:f>AD379/AE379-1</x:f>
        <x:v>-0.005321324698472685</x:v>
      </x:c>
      <x:c r="AG379" s="114" t="n">
        <x:f>AD379/AD378-1</x:f>
        <x:v>0.0000627994018684852</x:v>
      </x:c>
      <x:c r="AH379" s="111" t="n">
        <x:f>IF(OR(T379="年末+季度",T379="季度+动态",T379="季度",T379="动态"),A379,AH378)</x:f>
        <x:v>44286</x:v>
      </x:c>
      <x:c r="AI379" s="117" t="n">
        <x:f>YEAR(A379)</x:f>
        <x:v>2021</x:v>
      </x:c>
      <x:c r="AJ379" s="117" t="n">
        <x:f>MONTH(A379)</x:f>
        <x:v>5</x:v>
      </x:c>
      <x:c r="AK379" s="50" t="n">
        <x:f>IF(MONTH(A379)&lt;&gt;MONTH(A380),1,0)</x:f>
        <x:v>0</x:v>
      </x:c>
      <x:c r="AL379" s="115" t="n">
        <x:f>IF(AK378,AD378,AL378)</x:f>
        <x:v>1.1120895025446649</x:v>
      </x:c>
      <x:c r="AM379" s="116" t="str">
        <x:f>IF(AK379,AD379/AL379-1,"")</x:f>
      </x:c>
      <x:c r="AN379" s="115" t="n">
        <x:f>IF(AI379&lt;&gt;AI378,AD379,MAX(AN378,AD379))</x:f>
        <x:v>1.1254058522343844</x:v>
      </x:c>
      <x:c r="AO379" s="116" t="n">
        <x:f>AD379/AN379-1</x:f>
        <x:v>-0.005321324698472685</x:v>
      </x:c>
      <x:c r="AP379" s="112" t="n">
        <x:f>IFERROR(SUM(Z379:AC379)/AD379,0)</x:f>
        <x:v>1</x:v>
      </x:c>
      <x:c r="AQ379" s="50" t="b">
        <x:f>AND(B379&gt;0,C379&gt;0,D379&gt;0,E379&gt;0)</x:f>
        <x:v>1</x:v>
      </x:c>
    </x:row>
    <x:row r="380">
      <x:c r="A380" s="111" t="n">
        <x:f>'净值底稿'!A338</x:f>
        <x:v>44340</x:v>
      </x:c>
      <x:c r="B380" s="113" t="n">
        <x:f>'净值底稿'!F338</x:f>
        <x:v>1.5576685868734899</x:v>
      </x:c>
      <x:c r="C380" s="113" t="n">
        <x:f>'净值底稿'!O338</x:f>
        <x:v>1.3295979561074676</x:v>
      </x:c>
      <x:c r="D380" s="113" t="n">
        <x:f>'净值底稿'!P338</x:f>
        <x:v>1.469</x:v>
      </x:c>
      <x:c r="E380" s="113" t="n">
        <x:f>'净值底稿'!Q338</x:f>
        <x:v>1.4185</x:v>
      </x:c>
      <x:c r="F380" s="114" t="n">
        <x:f>IFERROR(B380/B379-1,0)</x:f>
        <x:v>0.0056339168561132524</x:v>
      </x:c>
      <x:c r="G380" s="114" t="n">
        <x:f>IFERROR(C380/C379-1,0)</x:f>
        <x:v>0.0040679590901848695</x:v>
      </x:c>
      <x:c r="H380" s="114" t="n">
        <x:f>IFERROR(D380/D379-1,0)</x:f>
        <x:v>0.0004086080087171151</x:v>
      </x:c>
      <x:c r="I380" s="114" t="n">
        <x:f>IFERROR(E380/E379-1,0)</x:f>
        <x:v>0.0036083203622472304</x:v>
      </x:c>
      <x:c r="J380" s="115" t="n">
        <x:f>Z379*(1+F380)</x:f>
        <x:v>0.11250679663698256</x:v>
      </x:c>
      <x:c r="K380" s="115" t="n">
        <x:f>AA379*(1+G380)</x:f>
        <x:v>0.10908044784801157</x:v>
      </x:c>
      <x:c r="L380" s="115" t="n">
        <x:f>AB379*(1+H380)</x:f>
        <x:v>0.8389359151325584</x:v>
      </x:c>
      <x:c r="M380" s="115" t="n">
        <x:f>AC379*(1+I380)</x:f>
        <x:v>0.06052655243372917</x:v>
      </x:c>
      <x:c r="N380" s="115" t="n">
        <x:f>SUM(J380:M380)</x:f>
        <x:v>1.1210497120512815</x:v>
      </x:c>
      <x:c r="O380" s="116" t="n">
        <x:f>IFERROR((J380+K380)/N380,0)</x:f>
        <x:v>0.19766049810542013</x:v>
      </x:c>
      <x:c r="P380" s="50" t="b">
        <x:f>AND(MONTH(A380)=12,OR(A381="",YEAR(A380)&lt;&gt;YEAR(A381)))</x:f>
        <x:v>0</x:v>
      </x:c>
      <x:c r="Q380" s="50" t="b">
        <x:f>AND(MOD(MONTH(A380),3)=0,OR(A381="",MONTH(A380)&lt;&gt;MONTH(A381)))</x:f>
        <x:v>0</x:v>
      </x:c>
      <x:c r="R380" s="50" t="b">
        <x:f>OR(O380&gt;$E$7,O380&lt;$E$6)</x:f>
        <x:v>0</x:v>
      </x:c>
      <x:c r="S380" s="50" t="b">
        <x:f>AND(OR(P380,Q380,R380),A380-AH379&gt;$E$8)</x:f>
        <x:v>0</x:v>
      </x:c>
      <x:c r="T380" s="50" t="str">
        <x:f>IF(NOT(OR(P380,Q380,R380)),"不调",IF(NOT(S380),"间隔规则跳过",IF(P380,"年末+季度",IF(AND(Q380,R380),"季度+动态",IF(Q380,"季度","动态")))))</x:f>
        <x:v>不调</x:v>
      </x:c>
      <x:c r="U380" s="115" t="n">
        <x:f>IF(OR(T380="年末+季度",T380="季度+动态"),N380*$E$5/2,IF(T380="季度",(J380+K380)/2,IF(T380="动态",N380*$E$5*IF(J380+K380=0,0.5,J380/(J380+K380)),J380)))</x:f>
        <x:v>0.11250679663698256</x:v>
      </x:c>
      <x:c r="V380" s="115" t="n">
        <x:f>IF(OR(T380="年末+季度",T380="季度+动态"),N380*$E$5/2,IF(T380="季度",(J380+K380)/2,IF(T380="动态",N380*$E$5*IF(J380+K380=0,0.5,K380/(J380+K380)),K380)))</x:f>
        <x:v>0.10908044784801157</x:v>
      </x:c>
      <x:c r="W380" s="115" t="n">
        <x:f>IF(OR(T380="年末+季度",T380="季度+动态",T380="动态"),N380*(1-$E$5)*IF(L380+M380=0,$B$7/($B$7+$B$8),L380/(L380+M380)),L380)</x:f>
        <x:v>0.8389359151325584</x:v>
      </x:c>
      <x:c r="X380" s="115" t="n">
        <x:f>IF(OR(T380="年末+季度",T380="季度+动态",T380="动态"),N380*(1-$E$5)*IF(L380+M380=0,$B$8/($B$7+$B$8),M380/(L380+M380)),M380)</x:f>
        <x:v>0.06052655243372917</x:v>
      </x:c>
      <x:c r="Y380" s="115" t="n">
        <x:f>POWER(1-$H$5,(A380-A379)/$H$8)</x:f>
        <x:v>0.9999588018747739</x:v>
      </x:c>
      <x:c r="Z380" s="115" t="n">
        <x:f>U380*Y380</x:f>
        <x:v>0.11250216156788592</x:v>
      </x:c>
      <x:c r="AA380" s="115" t="n">
        <x:f>V380*Y380</x:f>
        <x:v>0.10907595393806141</x:v>
      </x:c>
      <x:c r="AB380" s="115" t="n">
        <x:f>W380*Y380</x:f>
        <x:v>0.8389013525456701</x:v>
      </x:c>
      <x:c r="AC380" s="115" t="n">
        <x:f>X380*Y380</x:f>
        <x:v>0.0605240588532425</x:v>
      </x:c>
      <x:c r="AD380" s="115" t="n">
        <x:f>SUM(Z380:AC380)</x:f>
        <x:v>1.12100352690486</x:v>
      </x:c>
      <x:c r="AE380" s="115" t="n">
        <x:f>MAX(AE379,AD380)</x:f>
        <x:v>1.1254058522343844</x:v>
      </x:c>
      <x:c r="AF380" s="114" t="n">
        <x:f>AD380/AE380-1</x:f>
        <x:v>-0.003911766871288358</x:v>
      </x:c>
      <x:c r="AG380" s="114" t="n">
        <x:f>AD380/AD379-1</x:f>
        <x:v>0.001417098669333594</x:v>
      </x:c>
      <x:c r="AH380" s="111" t="n">
        <x:f>IF(OR(T380="年末+季度",T380="季度+动态",T380="季度",T380="动态"),A380,AH379)</x:f>
        <x:v>44286</x:v>
      </x:c>
      <x:c r="AI380" s="117" t="n">
        <x:f>YEAR(A380)</x:f>
        <x:v>2021</x:v>
      </x:c>
      <x:c r="AJ380" s="117" t="n">
        <x:f>MONTH(A380)</x:f>
        <x:v>5</x:v>
      </x:c>
      <x:c r="AK380" s="50" t="n">
        <x:f>IF(MONTH(A380)&lt;&gt;MONTH(A381),1,0)</x:f>
        <x:v>0</x:v>
      </x:c>
      <x:c r="AL380" s="115" t="n">
        <x:f>IF(AK379,AD379,AL379)</x:f>
        <x:v>1.1120895025446649</x:v>
      </x:c>
      <x:c r="AM380" s="116" t="str">
        <x:f>IF(AK380,AD380/AL380-1,"")</x:f>
      </x:c>
      <x:c r="AN380" s="115" t="n">
        <x:f>IF(AI380&lt;&gt;AI379,AD380,MAX(AN379,AD380))</x:f>
        <x:v>1.1254058522343844</x:v>
      </x:c>
      <x:c r="AO380" s="116" t="n">
        <x:f>AD380/AN380-1</x:f>
        <x:v>-0.003911766871288358</x:v>
      </x:c>
      <x:c r="AP380" s="112" t="n">
        <x:f>IFERROR(SUM(Z380:AC380)/AD380,0)</x:f>
        <x:v>1</x:v>
      </x:c>
      <x:c r="AQ380" s="50" t="b">
        <x:f>AND(B380&gt;0,C380&gt;0,D380&gt;0,E380&gt;0)</x:f>
        <x:v>1</x:v>
      </x:c>
    </x:row>
    <x:row r="381">
      <x:c r="A381" s="111" t="n">
        <x:f>'净值底稿'!A339</x:f>
        <x:v>44341</x:v>
      </x:c>
      <x:c r="B381" s="113" t="n">
        <x:f>'净值底稿'!F339</x:f>
        <x:v>1.5878038518652575</x:v>
      </x:c>
      <x:c r="C381" s="113" t="n">
        <x:f>'净值底稿'!O339</x:f>
        <x:v>1.3507668803747364</x:v>
      </x:c>
      <x:c r="D381" s="113" t="n">
        <x:f>'净值底稿'!P339</x:f>
        <x:v>1.469</x:v>
      </x:c>
      <x:c r="E381" s="113" t="n">
        <x:f>'净值底稿'!Q339</x:f>
        <x:v>1.414</x:v>
      </x:c>
      <x:c r="F381" s="114" t="n">
        <x:f>IFERROR(B381/B380-1,0)</x:f>
        <x:v>0.01934639065441668</x:v>
      </x:c>
      <x:c r="G381" s="114" t="n">
        <x:f>IFERROR(C381/C380-1,0)</x:f>
        <x:v>0.01592129723878566</x:v>
      </x:c>
      <x:c r="H381" s="114" t="n">
        <x:f>IFERROR(D381/D380-1,0)</x:f>
        <x:v>0</x:v>
      </x:c>
      <x:c r="I381" s="114" t="n">
        <x:f>IFERROR(E381/E380-1,0)</x:f>
        <x:v>-0.003172365174480163</x:v>
      </x:c>
      <x:c r="J381" s="115" t="n">
        <x:f>Z380*(1+F381)</x:f>
        <x:v>0.11467867233504454</x:v>
      </x:c>
      <x:c r="K381" s="115" t="n">
        <x:f>AA380*(1+G381)</x:f>
        <x:v>0.11081258462231337</x:v>
      </x:c>
      <x:c r="L381" s="115" t="n">
        <x:f>AB380*(1+H381)</x:f>
        <x:v>0.8389013525456701</x:v>
      </x:c>
      <x:c r="M381" s="115" t="n">
        <x:f>AC380*(1+I381)</x:f>
        <x:v>0.06033205443671829</x:v>
      </x:c>
      <x:c r="N381" s="115" t="n">
        <x:f>SUM(J381:M381)</x:f>
        <x:v>1.1247246639397463</x:v>
      </x:c>
      <x:c r="O381" s="116" t="n">
        <x:f>IFERROR((J381+K381)/N381,0)</x:f>
        <x:v>0.20048574036555308</x:v>
      </x:c>
      <x:c r="P381" s="50" t="b">
        <x:f>AND(MONTH(A381)=12,OR(A382="",YEAR(A381)&lt;&gt;YEAR(A382)))</x:f>
        <x:v>0</x:v>
      </x:c>
      <x:c r="Q381" s="50" t="b">
        <x:f>AND(MOD(MONTH(A381),3)=0,OR(A382="",MONTH(A381)&lt;&gt;MONTH(A382)))</x:f>
        <x:v>0</x:v>
      </x:c>
      <x:c r="R381" s="50" t="b">
        <x:f>OR(O381&gt;$E$7,O381&lt;$E$6)</x:f>
        <x:v>0</x:v>
      </x:c>
      <x:c r="S381" s="50" t="b">
        <x:f>AND(OR(P381,Q381,R381),A381-AH380&gt;$E$8)</x:f>
        <x:v>0</x:v>
      </x:c>
      <x:c r="T381" s="50" t="str">
        <x:f>IF(NOT(OR(P381,Q381,R381)),"不调",IF(NOT(S381),"间隔规则跳过",IF(P381,"年末+季度",IF(AND(Q381,R381),"季度+动态",IF(Q381,"季度","动态")))))</x:f>
        <x:v>不调</x:v>
      </x:c>
      <x:c r="U381" s="115" t="n">
        <x:f>IF(OR(T381="年末+季度",T381="季度+动态"),N381*$E$5/2,IF(T381="季度",(J381+K381)/2,IF(T381="动态",N381*$E$5*IF(J381+K381=0,0.5,J381/(J381+K381)),J381)))</x:f>
        <x:v>0.11467867233504454</x:v>
      </x:c>
      <x:c r="V381" s="115" t="n">
        <x:f>IF(OR(T381="年末+季度",T381="季度+动态"),N381*$E$5/2,IF(T381="季度",(J381+K381)/2,IF(T381="动态",N381*$E$5*IF(J381+K381=0,0.5,K381/(J381+K381)),K381)))</x:f>
        <x:v>0.11081258462231337</x:v>
      </x:c>
      <x:c r="W381" s="115" t="n">
        <x:f>IF(OR(T381="年末+季度",T381="季度+动态",T381="动态"),N381*(1-$E$5)*IF(L381+M381=0,$B$7/($B$7+$B$8),L381/(L381+M381)),L381)</x:f>
        <x:v>0.8389013525456701</x:v>
      </x:c>
      <x:c r="X381" s="115" t="n">
        <x:f>IF(OR(T381="年末+季度",T381="季度+动态",T381="动态"),N381*(1-$E$5)*IF(L381+M381=0,$B$8/($B$7+$B$8),M381/(L381+M381)),M381)</x:f>
        <x:v>0.06033205443671829</x:v>
      </x:c>
      <x:c r="Y381" s="115" t="n">
        <x:f>POWER(1-$H$5,(A381-A380)/$H$8)</x:f>
        <x:v>0.9999862671029998</x:v>
      </x:c>
      <x:c r="Z381" s="115" t="n">
        <x:f>U381*Y381</x:f>
        <x:v>0.11467709746464924</x:v>
      </x:c>
      <x:c r="AA381" s="115" t="n">
        <x:f>V381*Y381</x:f>
        <x:v>0.11081106284450243</x:v>
      </x:c>
      <x:c r="AB381" s="115" t="n">
        <x:f>W381*Y381</x:f>
        <x:v>0.8388898319998023</x:v>
      </x:c>
      <x:c r="AC381" s="115" t="n">
        <x:f>X381*Y381</x:f>
        <x:v>0.0603312259028289</x:v>
      </x:c>
      <x:c r="AD381" s="115" t="n">
        <x:f>SUM(Z381:AC381)</x:f>
        <x:v>1.1247092182117828</x:v>
      </x:c>
      <x:c r="AE381" s="115" t="n">
        <x:f>MAX(AE380,AD381)</x:f>
        <x:v>1.1254058522343844</x:v>
      </x:c>
      <x:c r="AF381" s="114" t="n">
        <x:f>AD381/AE381-1</x:f>
        <x:v>-0.000619006930893784</x:v>
      </x:c>
      <x:c r="AG381" s="114" t="n">
        <x:f>AD381/AD380-1</x:f>
        <x:v>0.0033056910330644396</x:v>
      </x:c>
      <x:c r="AH381" s="111" t="n">
        <x:f>IF(OR(T381="年末+季度",T381="季度+动态",T381="季度",T381="动态"),A381,AH380)</x:f>
        <x:v>44286</x:v>
      </x:c>
      <x:c r="AI381" s="117" t="n">
        <x:f>YEAR(A381)</x:f>
        <x:v>2021</x:v>
      </x:c>
      <x:c r="AJ381" s="117" t="n">
        <x:f>MONTH(A381)</x:f>
        <x:v>5</x:v>
      </x:c>
      <x:c r="AK381" s="50" t="n">
        <x:f>IF(MONTH(A381)&lt;&gt;MONTH(A382),1,0)</x:f>
        <x:v>0</x:v>
      </x:c>
      <x:c r="AL381" s="115" t="n">
        <x:f>IF(AK380,AD380,AL380)</x:f>
        <x:v>1.1120895025446649</x:v>
      </x:c>
      <x:c r="AM381" s="116" t="str">
        <x:f>IF(AK381,AD381/AL381-1,"")</x:f>
      </x:c>
      <x:c r="AN381" s="115" t="n">
        <x:f>IF(AI381&lt;&gt;AI380,AD381,MAX(AN380,AD381))</x:f>
        <x:v>1.1254058522343844</x:v>
      </x:c>
      <x:c r="AO381" s="116" t="n">
        <x:f>AD381/AN381-1</x:f>
        <x:v>-0.000619006930893784</x:v>
      </x:c>
      <x:c r="AP381" s="112" t="n">
        <x:f>IFERROR(SUM(Z381:AC381)/AD381,0)</x:f>
        <x:v>1</x:v>
      </x:c>
      <x:c r="AQ381" s="50" t="b">
        <x:f>AND(B381&gt;0,C381&gt;0,D381&gt;0,E381&gt;0)</x:f>
        <x:v>1</x:v>
      </x:c>
    </x:row>
    <x:row r="382">
      <x:c r="A382" s="111" t="n">
        <x:f>'净值底稿'!A340</x:f>
        <x:v>44342</x:v>
      </x:c>
      <x:c r="B382" s="113" t="n">
        <x:f>'净值底稿'!F340</x:f>
        <x:v>1.5763643346017575</x:v>
      </x:c>
      <x:c r="C382" s="113" t="n">
        <x:f>'净值底稿'!O340</x:f>
        <x:v>1.3552629912323775</x:v>
      </x:c>
      <x:c r="D382" s="113" t="n">
        <x:f>'净值底稿'!P340</x:f>
        <x:v>1.4696</x:v>
      </x:c>
      <x:c r="E382" s="113" t="n">
        <x:f>'净值底稿'!Q340</x:f>
        <x:v>1.4269</x:v>
      </x:c>
      <x:c r="F382" s="114" t="n">
        <x:f>IFERROR(B382/B381-1,0)</x:f>
        <x:v>-0.007204616143273279</x:v>
      </x:c>
      <x:c r="G382" s="114" t="n">
        <x:f>IFERROR(C382/C381-1,0)</x:f>
        <x:v>0.003328561665943308</x:v>
      </x:c>
      <x:c r="H382" s="114" t="n">
        <x:f>IFERROR(D382/D381-1,0)</x:f>
        <x:v>0.000408441116405589</x:v>
      </x:c>
      <x:c r="I382" s="114" t="n">
        <x:f>IFERROR(E382/E381-1,0)</x:f>
        <x:v>0.009123055162659321</x:v>
      </x:c>
      <x:c r="J382" s="115" t="n">
        <x:f>Z381*(1+F382)</x:f>
        <x:v>0.1138508929969917</x:v>
      </x:c>
      <x:c r="K382" s="115" t="n">
        <x:f>AA381*(1+G382)</x:f>
        <x:v>0.11117990430044908</x:v>
      </x:c>
      <x:c r="L382" s="115" t="n">
        <x:f>AB381*(1+H382)</x:f>
        <x:v>0.8392324690993256</x:v>
      </x:c>
      <x:c r="M382" s="115" t="n">
        <x:f>AC381*(1+I382)</x:f>
        <x:v>0.060881631004771265</x:v>
      </x:c>
      <x:c r="N382" s="115" t="n">
        <x:f>SUM(J382:M382)</x:f>
        <x:v>1.1251448974015377</x:v>
      </x:c>
      <x:c r="O382" s="116" t="n">
        <x:f>IFERROR((J382+K382)/N382,0)</x:f>
        <x:v>0.20000161562936247</x:v>
      </x:c>
      <x:c r="P382" s="50" t="b">
        <x:f>AND(MONTH(A382)=12,OR(A383="",YEAR(A382)&lt;&gt;YEAR(A383)))</x:f>
        <x:v>0</x:v>
      </x:c>
      <x:c r="Q382" s="50" t="b">
        <x:f>AND(MOD(MONTH(A382),3)=0,OR(A383="",MONTH(A382)&lt;&gt;MONTH(A383)))</x:f>
        <x:v>0</x:v>
      </x:c>
      <x:c r="R382" s="50" t="b">
        <x:f>OR(O382&gt;$E$7,O382&lt;$E$6)</x:f>
        <x:v>0</x:v>
      </x:c>
      <x:c r="S382" s="50" t="b">
        <x:f>AND(OR(P382,Q382,R382),A382-AH381&gt;$E$8)</x:f>
        <x:v>0</x:v>
      </x:c>
      <x:c r="T382" s="50" t="str">
        <x:f>IF(NOT(OR(P382,Q382,R382)),"不调",IF(NOT(S382),"间隔规则跳过",IF(P382,"年末+季度",IF(AND(Q382,R382),"季度+动态",IF(Q382,"季度","动态")))))</x:f>
        <x:v>不调</x:v>
      </x:c>
      <x:c r="U382" s="115" t="n">
        <x:f>IF(OR(T382="年末+季度",T382="季度+动态"),N382*$E$5/2,IF(T382="季度",(J382+K382)/2,IF(T382="动态",N382*$E$5*IF(J382+K382=0,0.5,J382/(J382+K382)),J382)))</x:f>
        <x:v>0.1138508929969917</x:v>
      </x:c>
      <x:c r="V382" s="115" t="n">
        <x:f>IF(OR(T382="年末+季度",T382="季度+动态"),N382*$E$5/2,IF(T382="季度",(J382+K382)/2,IF(T382="动态",N382*$E$5*IF(J382+K382=0,0.5,K382/(J382+K382)),K382)))</x:f>
        <x:v>0.11117990430044908</x:v>
      </x:c>
      <x:c r="W382" s="115" t="n">
        <x:f>IF(OR(T382="年末+季度",T382="季度+动态",T382="动态"),N382*(1-$E$5)*IF(L382+M382=0,$B$7/($B$7+$B$8),L382/(L382+M382)),L382)</x:f>
        <x:v>0.8392324690993256</x:v>
      </x:c>
      <x:c r="X382" s="115" t="n">
        <x:f>IF(OR(T382="年末+季度",T382="季度+动态",T382="动态"),N382*(1-$E$5)*IF(L382+M382=0,$B$8/($B$7+$B$8),M382/(L382+M382)),M382)</x:f>
        <x:v>0.060881631004771265</x:v>
      </x:c>
      <x:c r="Y382" s="115" t="n">
        <x:f>POWER(1-$H$5,(A382-A381)/$H$8)</x:f>
        <x:v>0.9999862671029998</x:v>
      </x:c>
      <x:c r="Z382" s="115" t="n">
        <x:f>U382*Y382</x:f>
        <x:v>0.1138493294944048</x:v>
      </x:c>
      <x:c r="AA382" s="115" t="n">
        <x:f>V382*Y382</x:f>
        <x:v>0.11117837747827482</x:v>
      </x:c>
      <x:c r="AB382" s="115" t="n">
        <x:f>W382*Y382</x:f>
        <x:v>0.8392209440062682</x:v>
      </x:c>
      <x:c r="AC382" s="115" t="n">
        <x:f>X382*Y382</x:f>
        <x:v>0.06088079492360347</x:v>
      </x:c>
      <x:c r="AD382" s="115" t="n">
        <x:f>SUM(Z382:AC382)</x:f>
        <x:v>1.1251294459025512</x:v>
      </x:c>
      <x:c r="AE382" s="115" t="n">
        <x:f>MAX(AE381,AD382)</x:f>
        <x:v>1.1254058522343844</x:v>
      </x:c>
      <x:c r="AF382" s="114" t="n">
        <x:f>AD382/AE382-1</x:f>
        <x:v>-0.00024560591299971346</x:v>
      </x:c>
      <x:c r="AG382" s="114" t="n">
        <x:f>AD382/AD381-1</x:f>
        <x:v>0.0003736322988767693</x:v>
      </x:c>
      <x:c r="AH382" s="111" t="n">
        <x:f>IF(OR(T382="年末+季度",T382="季度+动态",T382="季度",T382="动态"),A382,AH381)</x:f>
        <x:v>44286</x:v>
      </x:c>
      <x:c r="AI382" s="117" t="n">
        <x:f>YEAR(A382)</x:f>
        <x:v>2021</x:v>
      </x:c>
      <x:c r="AJ382" s="117" t="n">
        <x:f>MONTH(A382)</x:f>
        <x:v>5</x:v>
      </x:c>
      <x:c r="AK382" s="50" t="n">
        <x:f>IF(MONTH(A382)&lt;&gt;MONTH(A383),1,0)</x:f>
        <x:v>0</x:v>
      </x:c>
      <x:c r="AL382" s="115" t="n">
        <x:f>IF(AK381,AD381,AL381)</x:f>
        <x:v>1.1120895025446649</x:v>
      </x:c>
      <x:c r="AM382" s="116" t="str">
        <x:f>IF(AK382,AD382/AL382-1,"")</x:f>
      </x:c>
      <x:c r="AN382" s="115" t="n">
        <x:f>IF(AI382&lt;&gt;AI381,AD382,MAX(AN381,AD382))</x:f>
        <x:v>1.1254058522343844</x:v>
      </x:c>
      <x:c r="AO382" s="116" t="n">
        <x:f>AD382/AN382-1</x:f>
        <x:v>-0.00024560591299971346</x:v>
      </x:c>
      <x:c r="AP382" s="112" t="n">
        <x:f>IFERROR(SUM(Z382:AC382)/AD382,0)</x:f>
        <x:v>1</x:v>
      </x:c>
      <x:c r="AQ382" s="50" t="b">
        <x:f>AND(B382&gt;0,C382&gt;0,D382&gt;0,E382&gt;0)</x:f>
        <x:v>1</x:v>
      </x:c>
    </x:row>
    <x:row r="383">
      <x:c r="A383" s="111" t="n">
        <x:f>'净值底稿'!A341</x:f>
        <x:v>44343</x:v>
      </x:c>
      <x:c r="B383" s="113" t="n">
        <x:f>'净值底稿'!F341</x:f>
        <x:v>1.5978881251781627</x:v>
      </x:c>
      <x:c r="C383" s="113" t="n">
        <x:f>'净值底稿'!O341</x:f>
        <x:v>1.3668613221615062</x:v>
      </x:c>
      <x:c r="D383" s="113" t="n">
        <x:f>'净值底稿'!P341</x:f>
        <x:v>1.4695</x:v>
      </x:c>
      <x:c r="E383" s="113" t="n">
        <x:f>'净值底稿'!Q341</x:f>
        <x:v>1.4174</x:v>
      </x:c>
      <x:c r="F383" s="114" t="n">
        <x:f>IFERROR(B383/B382-1,0)</x:f>
        <x:v>0.013654071018958103</x:v>
      </x:c>
      <x:c r="G383" s="114" t="n">
        <x:f>IFERROR(C383/C382-1,0)</x:f>
        <x:v>0.008557992805944048</x:v>
      </x:c>
      <x:c r="H383" s="114" t="n">
        <x:f>IFERROR(D383/D382-1,0)</x:f>
        <x:v>-0.00006804572672836073</x:v>
      </x:c>
      <x:c r="I383" s="114" t="n">
        <x:f>IFERROR(E383/E382-1,0)</x:f>
        <x:v>-0.0066577896138482195</x:v>
      </x:c>
      <x:c r="J383" s="115" t="n">
        <x:f>Z382*(1+F383)</x:f>
        <x:v>0.11540383632478216</x:v>
      </x:c>
      <x:c r="K383" s="115" t="n">
        <x:f>AA382*(1+G383)</x:f>
        <x:v>0.11212984123291042</x:v>
      </x:c>
      <x:c r="L383" s="115" t="n">
        <x:f>AB382*(1+H383)</x:f>
        <x:v>0.8391638386072476</x:v>
      </x:c>
      <x:c r="M383" s="115" t="n">
        <x:f>AC382*(1+I383)</x:f>
        <x:v>0.060475463399478284</x:v>
      </x:c>
      <x:c r="N383" s="115" t="n">
        <x:f>SUM(J383:M383)</x:f>
        <x:v>1.1271729795644183</x:v>
      </x:c>
      <x:c r="O383" s="116" t="n">
        <x:f>IFERROR((J383+K383)/N383,0)</x:f>
        <x:v>0.20186225333898625</x:v>
      </x:c>
      <x:c r="P383" s="50" t="b">
        <x:f>AND(MONTH(A383)=12,OR(A384="",YEAR(A383)&lt;&gt;YEAR(A384)))</x:f>
        <x:v>0</x:v>
      </x:c>
      <x:c r="Q383" s="50" t="b">
        <x:f>AND(MOD(MONTH(A383),3)=0,OR(A384="",MONTH(A383)&lt;&gt;MONTH(A384)))</x:f>
        <x:v>0</x:v>
      </x:c>
      <x:c r="R383" s="50" t="b">
        <x:f>OR(O383&gt;$E$7,O383&lt;$E$6)</x:f>
        <x:v>0</x:v>
      </x:c>
      <x:c r="S383" s="50" t="b">
        <x:f>AND(OR(P383,Q383,R383),A383-AH382&gt;$E$8)</x:f>
        <x:v>0</x:v>
      </x:c>
      <x:c r="T383" s="50" t="str">
        <x:f>IF(NOT(OR(P383,Q383,R383)),"不调",IF(NOT(S383),"间隔规则跳过",IF(P383,"年末+季度",IF(AND(Q383,R383),"季度+动态",IF(Q383,"季度","动态")))))</x:f>
        <x:v>不调</x:v>
      </x:c>
      <x:c r="U383" s="115" t="n">
        <x:f>IF(OR(T383="年末+季度",T383="季度+动态"),N383*$E$5/2,IF(T383="季度",(J383+K383)/2,IF(T383="动态",N383*$E$5*IF(J383+K383=0,0.5,J383/(J383+K383)),J383)))</x:f>
        <x:v>0.11540383632478216</x:v>
      </x:c>
      <x:c r="V383" s="115" t="n">
        <x:f>IF(OR(T383="年末+季度",T383="季度+动态"),N383*$E$5/2,IF(T383="季度",(J383+K383)/2,IF(T383="动态",N383*$E$5*IF(J383+K383=0,0.5,K383/(J383+K383)),K383)))</x:f>
        <x:v>0.11212984123291042</x:v>
      </x:c>
      <x:c r="W383" s="115" t="n">
        <x:f>IF(OR(T383="年末+季度",T383="季度+动态",T383="动态"),N383*(1-$E$5)*IF(L383+M383=0,$B$7/($B$7+$B$8),L383/(L383+M383)),L383)</x:f>
        <x:v>0.8391638386072476</x:v>
      </x:c>
      <x:c r="X383" s="115" t="n">
        <x:f>IF(OR(T383="年末+季度",T383="季度+动态",T383="动态"),N383*(1-$E$5)*IF(L383+M383=0,$B$8/($B$7+$B$8),M383/(L383+M383)),M383)</x:f>
        <x:v>0.060475463399478284</x:v>
      </x:c>
      <x:c r="Y383" s="115" t="n">
        <x:f>POWER(1-$H$5,(A383-A382)/$H$8)</x:f>
        <x:v>0.9999862671029998</x:v>
      </x:c>
      <x:c r="Z383" s="115" t="n">
        <x:f>U383*Y383</x:f>
        <x:v>0.11540225149578448</x:v>
      </x:c>
      <x:c r="AA383" s="115" t="n">
        <x:f>V383*Y383</x:f>
        <x:v>0.11212830136535011</x:v>
      </x:c>
      <x:c r="AB383" s="115" t="n">
        <x:f>W383*Y383</x:f>
        <x:v>0.8391523144566857</x:v>
      </x:c>
      <x:c r="AC383" s="115" t="n">
        <x:f>X383*Y383</x:f>
        <x:v>0.060474632896168376</x:v>
      </x:c>
      <x:c r="AD383" s="115" t="n">
        <x:f>SUM(Z383:AC383)</x:f>
        <x:v>1.1271575002139886</x:v>
      </x:c>
      <x:c r="AE383" s="115" t="n">
        <x:f>MAX(AE382,AD383)</x:f>
        <x:v>1.1271575002139886</x:v>
      </x:c>
      <x:c r="AF383" s="114" t="n">
        <x:f>AD383/AE383-1</x:f>
        <x:v>0</x:v>
      </x:c>
      <x:c r="AG383" s="114" t="n">
        <x:f>AD383/AD382-1</x:f>
        <x:v>0.0018025075415306624</x:v>
      </x:c>
      <x:c r="AH383" s="111" t="n">
        <x:f>IF(OR(T383="年末+季度",T383="季度+动态",T383="季度",T383="动态"),A383,AH382)</x:f>
        <x:v>44286</x:v>
      </x:c>
      <x:c r="AI383" s="117" t="n">
        <x:f>YEAR(A383)</x:f>
        <x:v>2021</x:v>
      </x:c>
      <x:c r="AJ383" s="117" t="n">
        <x:f>MONTH(A383)</x:f>
        <x:v>5</x:v>
      </x:c>
      <x:c r="AK383" s="50" t="n">
        <x:f>IF(MONTH(A383)&lt;&gt;MONTH(A384),1,0)</x:f>
        <x:v>0</x:v>
      </x:c>
      <x:c r="AL383" s="115" t="n">
        <x:f>IF(AK382,AD382,AL382)</x:f>
        <x:v>1.1120895025446649</x:v>
      </x:c>
      <x:c r="AM383" s="116" t="str">
        <x:f>IF(AK383,AD383/AL383-1,"")</x:f>
      </x:c>
      <x:c r="AN383" s="115" t="n">
        <x:f>IF(AI383&lt;&gt;AI382,AD383,MAX(AN382,AD383))</x:f>
        <x:v>1.1271575002139886</x:v>
      </x:c>
      <x:c r="AO383" s="116" t="n">
        <x:f>AD383/AN383-1</x:f>
        <x:v>0</x:v>
      </x:c>
      <x:c r="AP383" s="112" t="n">
        <x:f>IFERROR(SUM(Z383:AC383)/AD383,0)</x:f>
        <x:v>1</x:v>
      </x:c>
      <x:c r="AQ383" s="50" t="b">
        <x:f>AND(B383&gt;0,C383&gt;0,D383&gt;0,E383&gt;0)</x:f>
        <x:v>1</x:v>
      </x:c>
    </x:row>
    <x:row r="384">
      <x:c r="A384" s="111" t="n">
        <x:f>'净值底稿'!A342</x:f>
        <x:v>44344</x:v>
      </x:c>
      <x:c r="B384" s="113" t="n">
        <x:f>'净值底稿'!F342</x:f>
        <x:v>1.6088053915485099</x:v>
      </x:c>
      <x:c r="C384" s="113" t="n">
        <x:f>'净值底稿'!O342</x:f>
        <x:v>1.3644702457539413</x:v>
      </x:c>
      <x:c r="D384" s="113" t="n">
        <x:f>'净值底稿'!P342</x:f>
        <x:v>1.4693</x:v>
      </x:c>
      <x:c r="E384" s="113" t="n">
        <x:f>'净值底稿'!Q342</x:f>
        <x:v>1.4112</x:v>
      </x:c>
      <x:c r="F384" s="114" t="n">
        <x:f>IFERROR(B384/B383-1,0)</x:f>
        <x:v>0.006832309595598218</x:v>
      </x:c>
      <x:c r="G384" s="114" t="n">
        <x:f>IFERROR(C384/C383-1,0)</x:f>
        <x:v>-0.0017493189461120773</x:v>
      </x:c>
      <x:c r="H384" s="114" t="n">
        <x:f>IFERROR(D384/D383-1,0)</x:f>
        <x:v>-0.00013610071452874184</x:v>
      </x:c>
      <x:c r="I384" s="114" t="n">
        <x:f>IFERROR(E384/E383-1,0)</x:f>
        <x:v>-0.0043742062932129455</x:v>
      </x:c>
      <x:c r="J384" s="115" t="n">
        <x:f>Z383*(1+F384)</x:f>
        <x:v>0.11619071540603276</x:v>
      </x:c>
      <x:c r="K384" s="115" t="n">
        <x:f>AA383*(1+G384)</x:f>
        <x:v>0.11193215320337634</x:v>
      </x:c>
      <x:c r="L384" s="115" t="n">
        <x:f>AB383*(1+H384)</x:f>
        <x:v>0.8390381052270897</x:v>
      </x:c>
      <x:c r="M384" s="115" t="n">
        <x:f>AC383*(1+I384)</x:f>
        <x:v>0.06021010437637422</x:v>
      </x:c>
      <x:c r="N384" s="115" t="n">
        <x:f>SUM(J384:M384)</x:f>
        <x:v>1.1273710782128732</x:v>
      </x:c>
      <x:c r="O384" s="116" t="n">
        <x:f>IFERROR((J384+K384)/N384,0)</x:f>
        <x:v>0.20234940652463176</x:v>
      </x:c>
      <x:c r="P384" s="50" t="b">
        <x:f>AND(MONTH(A384)=12,OR(A385="",YEAR(A384)&lt;&gt;YEAR(A385)))</x:f>
        <x:v>0</x:v>
      </x:c>
      <x:c r="Q384" s="50" t="b">
        <x:f>AND(MOD(MONTH(A384),3)=0,OR(A385="",MONTH(A384)&lt;&gt;MONTH(A385)))</x:f>
        <x:v>0</x:v>
      </x:c>
      <x:c r="R384" s="50" t="b">
        <x:f>OR(O384&gt;$E$7,O384&lt;$E$6)</x:f>
        <x:v>0</x:v>
      </x:c>
      <x:c r="S384" s="50" t="b">
        <x:f>AND(OR(P384,Q384,R384),A384-AH383&gt;$E$8)</x:f>
        <x:v>0</x:v>
      </x:c>
      <x:c r="T384" s="50" t="str">
        <x:f>IF(NOT(OR(P384,Q384,R384)),"不调",IF(NOT(S384),"间隔规则跳过",IF(P384,"年末+季度",IF(AND(Q384,R384),"季度+动态",IF(Q384,"季度","动态")))))</x:f>
        <x:v>不调</x:v>
      </x:c>
      <x:c r="U384" s="115" t="n">
        <x:f>IF(OR(T384="年末+季度",T384="季度+动态"),N384*$E$5/2,IF(T384="季度",(J384+K384)/2,IF(T384="动态",N384*$E$5*IF(J384+K384=0,0.5,J384/(J384+K384)),J384)))</x:f>
        <x:v>0.11619071540603276</x:v>
      </x:c>
      <x:c r="V384" s="115" t="n">
        <x:f>IF(OR(T384="年末+季度",T384="季度+动态"),N384*$E$5/2,IF(T384="季度",(J384+K384)/2,IF(T384="动态",N384*$E$5*IF(J384+K384=0,0.5,K384/(J384+K384)),K384)))</x:f>
        <x:v>0.11193215320337634</x:v>
      </x:c>
      <x:c r="W384" s="115" t="n">
        <x:f>IF(OR(T384="年末+季度",T384="季度+动态",T384="动态"),N384*(1-$E$5)*IF(L384+M384=0,$B$7/($B$7+$B$8),L384/(L384+M384)),L384)</x:f>
        <x:v>0.8390381052270897</x:v>
      </x:c>
      <x:c r="X384" s="115" t="n">
        <x:f>IF(OR(T384="年末+季度",T384="季度+动态",T384="动态"),N384*(1-$E$5)*IF(L384+M384=0,$B$8/($B$7+$B$8),M384/(L384+M384)),M384)</x:f>
        <x:v>0.06021010437637422</x:v>
      </x:c>
      <x:c r="Y384" s="115" t="n">
        <x:f>POWER(1-$H$5,(A384-A383)/$H$8)</x:f>
        <x:v>0.9999862671029998</x:v>
      </x:c>
      <x:c r="Z384" s="115" t="n">
        <x:f>U384*Y384</x:f>
        <x:v>0.11618911977090571</x:v>
      </x:c>
      <x:c r="AA384" s="115" t="n">
        <x:f>V384*Y384</x:f>
        <x:v>0.11193061605064537</x:v>
      </x:c>
      <x:c r="AB384" s="115" t="n">
        <x:f>W384*Y384</x:f>
        <x:v>0.8390265828032113</x:v>
      </x:c>
      <x:c r="AC384" s="115" t="n">
        <x:f>X384*Y384</x:f>
        <x:v>0.060209277517212445</x:v>
      </x:c>
      <x:c r="AD384" s="115" t="n">
        <x:f>SUM(Z384:AC384)</x:f>
        <x:v>1.1273555961419748</x:v>
      </x:c>
      <x:c r="AE384" s="115" t="n">
        <x:f>MAX(AE383,AD384)</x:f>
        <x:v>1.1273555961419748</x:v>
      </x:c>
      <x:c r="AF384" s="114" t="n">
        <x:f>AD384/AE384-1</x:f>
        <x:v>0</x:v>
      </x:c>
      <x:c r="AG384" s="114" t="n">
        <x:f>AD384/AD383-1</x:f>
        <x:v>0.00017574822325050476</x:v>
      </x:c>
      <x:c r="AH384" s="111" t="n">
        <x:f>IF(OR(T384="年末+季度",T384="季度+动态",T384="季度",T384="动态"),A384,AH383)</x:f>
        <x:v>44286</x:v>
      </x:c>
      <x:c r="AI384" s="117" t="n">
        <x:f>YEAR(A384)</x:f>
        <x:v>2021</x:v>
      </x:c>
      <x:c r="AJ384" s="117" t="n">
        <x:f>MONTH(A384)</x:f>
        <x:v>5</x:v>
      </x:c>
      <x:c r="AK384" s="50" t="n">
        <x:f>IF(MONTH(A384)&lt;&gt;MONTH(A385),1,0)</x:f>
        <x:v>0</x:v>
      </x:c>
      <x:c r="AL384" s="115" t="n">
        <x:f>IF(AK383,AD383,AL383)</x:f>
        <x:v>1.1120895025446649</x:v>
      </x:c>
      <x:c r="AM384" s="116" t="str">
        <x:f>IF(AK384,AD384/AL384-1,"")</x:f>
      </x:c>
      <x:c r="AN384" s="115" t="n">
        <x:f>IF(AI384&lt;&gt;AI383,AD384,MAX(AN383,AD384))</x:f>
        <x:v>1.1273555961419748</x:v>
      </x:c>
      <x:c r="AO384" s="116" t="n">
        <x:f>AD384/AN384-1</x:f>
        <x:v>0</x:v>
      </x:c>
      <x:c r="AP384" s="112" t="n">
        <x:f>IFERROR(SUM(Z384:AC384)/AD384,0)</x:f>
        <x:v>1</x:v>
      </x:c>
      <x:c r="AQ384" s="50" t="b">
        <x:f>AND(B384&gt;0,C384&gt;0,D384&gt;0,E384&gt;0)</x:f>
        <x:v>1</x:v>
      </x:c>
    </x:row>
    <x:row r="385">
      <x:c r="A385" s="111" t="n">
        <x:f>'净值底稿'!A343</x:f>
        <x:v>44347</x:v>
      </x:c>
      <x:c r="B385" s="113" t="n">
        <x:f>'净值底稿'!F343</x:f>
        <x:v>1.6463830321128299</x:v>
      </x:c>
      <x:c r="C385" s="113" t="n">
        <x:f>'净值底稿'!O343</x:f>
        <x:v>1.3802520431142162</x:v>
      </x:c>
      <x:c r="D385" s="113" t="n">
        <x:f>'净值底稿'!P343</x:f>
        <x:v>1.4698</x:v>
      </x:c>
      <x:c r="E385" s="113" t="n">
        <x:f>'净值底稿'!Q343</x:f>
        <x:v>1.4192</x:v>
      </x:c>
      <x:c r="F385" s="114" t="n">
        <x:f>IFERROR(B385/B384-1,0)</x:f>
        <x:v>0.023357480501821737</x:v>
      </x:c>
      <x:c r="G385" s="114" t="n">
        <x:f>IFERROR(C385/C384-1,0)</x:f>
        <x:v>0.011566245148537213</x:v>
      </x:c>
      <x:c r="H385" s="114" t="n">
        <x:f>IFERROR(D385/D384-1,0)</x:f>
        <x:v>0.0003402981011364492</x:v>
      </x:c>
      <x:c r="I385" s="114" t="n">
        <x:f>IFERROR(E385/E384-1,0)</x:f>
        <x:v>0.005668934240362855</x:v>
      </x:c>
      <x:c r="J385" s="115" t="n">
        <x:f>Z384*(1+F385)</x:f>
        <x:v>0.11890300487047847</x:v>
      </x:c>
      <x:c r="K385" s="115" t="n">
        <x:f>AA384*(1+G385)</x:f>
        <x:v>0.11322523299551393</x:v>
      </x:c>
      <x:c r="L385" s="115" t="n">
        <x:f>AB384*(1+H385)</x:f>
        <x:v>0.8393121019561423</x:v>
      </x:c>
      <x:c r="M385" s="115" t="n">
        <x:f>AC384*(1+I385)</x:f>
        <x:v>0.06055059995211728</x:v>
      </x:c>
      <x:c r="N385" s="115" t="n">
        <x:f>SUM(J385:M385)</x:f>
        <x:v>1.1319909397742518</x:v>
      </x:c>
      <x:c r="O385" s="116" t="n">
        <x:f>IFERROR((J385+K385)/N385,0)</x:f>
        <x:v>0.20506192206121787</x:v>
      </x:c>
      <x:c r="P385" s="50" t="b">
        <x:f>AND(MONTH(A385)=12,OR(A386="",YEAR(A385)&lt;&gt;YEAR(A386)))</x:f>
        <x:v>0</x:v>
      </x:c>
      <x:c r="Q385" s="50" t="b">
        <x:f>AND(MOD(MONTH(A385),3)=0,OR(A386="",MONTH(A385)&lt;&gt;MONTH(A386)))</x:f>
        <x:v>0</x:v>
      </x:c>
      <x:c r="R385" s="50" t="b">
        <x:f>OR(O385&gt;$E$7,O385&lt;$E$6)</x:f>
        <x:v>0</x:v>
      </x:c>
      <x:c r="S385" s="50" t="b">
        <x:f>AND(OR(P385,Q385,R385),A385-AH384&gt;$E$8)</x:f>
        <x:v>0</x:v>
      </x:c>
      <x:c r="T385" s="50" t="str">
        <x:f>IF(NOT(OR(P385,Q385,R385)),"不调",IF(NOT(S385),"间隔规则跳过",IF(P385,"年末+季度",IF(AND(Q385,R385),"季度+动态",IF(Q385,"季度","动态")))))</x:f>
        <x:v>不调</x:v>
      </x:c>
      <x:c r="U385" s="115" t="n">
        <x:f>IF(OR(T385="年末+季度",T385="季度+动态"),N385*$E$5/2,IF(T385="季度",(J385+K385)/2,IF(T385="动态",N385*$E$5*IF(J385+K385=0,0.5,J385/(J385+K385)),J385)))</x:f>
        <x:v>0.11890300487047847</x:v>
      </x:c>
      <x:c r="V385" s="115" t="n">
        <x:f>IF(OR(T385="年末+季度",T385="季度+动态"),N385*$E$5/2,IF(T385="季度",(J385+K385)/2,IF(T385="动态",N385*$E$5*IF(J385+K385=0,0.5,K385/(J385+K385)),K385)))</x:f>
        <x:v>0.11322523299551393</x:v>
      </x:c>
      <x:c r="W385" s="115" t="n">
        <x:f>IF(OR(T385="年末+季度",T385="季度+动态",T385="动态"),N385*(1-$E$5)*IF(L385+M385=0,$B$7/($B$7+$B$8),L385/(L385+M385)),L385)</x:f>
        <x:v>0.8393121019561423</x:v>
      </x:c>
      <x:c r="X385" s="115" t="n">
        <x:f>IF(OR(T385="年末+季度",T385="季度+动态",T385="动态"),N385*(1-$E$5)*IF(L385+M385=0,$B$8/($B$7+$B$8),M385/(L385+M385)),M385)</x:f>
        <x:v>0.06055059995211728</x:v>
      </x:c>
      <x:c r="Y385" s="115" t="n">
        <x:f>POWER(1-$H$5,(A385-A384)/$H$8)</x:f>
        <x:v>0.9999588018747739</x:v>
      </x:c>
      <x:c r="Z385" s="115" t="n">
        <x:f>U385*Y385</x:f>
        <x:v>0.11889810628959406</x:v>
      </x:c>
      <x:c r="AA385" s="115" t="n">
        <x:f>V385*Y385</x:f>
        <x:v>0.11322056832818624</x:v>
      </x:c>
      <x:c r="AB385" s="115" t="n">
        <x:f>W385*Y385</x:f>
        <x:v>0.8392775238710621</x:v>
      </x:c>
      <x:c r="AC385" s="115" t="n">
        <x:f>X385*Y385</x:f>
        <x:v>0.060548105380917934</x:v>
      </x:c>
      <x:c r="AD385" s="115" t="n">
        <x:f>SUM(Z385:AC385)</x:f>
        <x:v>1.1319443038697605</x:v>
      </x:c>
      <x:c r="AE385" s="115" t="n">
        <x:f>MAX(AE384,AD385)</x:f>
        <x:v>1.1319443038697605</x:v>
      </x:c>
      <x:c r="AF385" s="114" t="n">
        <x:f>AD385/AE385-1</x:f>
        <x:v>0</x:v>
      </x:c>
      <x:c r="AG385" s="114" t="n">
        <x:f>AD385/AD384-1</x:f>
        <x:v>0.004070328602163498</x:v>
      </x:c>
      <x:c r="AH385" s="111" t="n">
        <x:f>IF(OR(T385="年末+季度",T385="季度+动态",T385="季度",T385="动态"),A385,AH384)</x:f>
        <x:v>44286</x:v>
      </x:c>
      <x:c r="AI385" s="117" t="n">
        <x:f>YEAR(A385)</x:f>
        <x:v>2021</x:v>
      </x:c>
      <x:c r="AJ385" s="117" t="n">
        <x:f>MONTH(A385)</x:f>
        <x:v>5</x:v>
      </x:c>
      <x:c r="AK385" s="50" t="n">
        <x:f>IF(MONTH(A385)&lt;&gt;MONTH(A386),1,0)</x:f>
        <x:v>1</x:v>
      </x:c>
      <x:c r="AL385" s="115" t="n">
        <x:f>IF(AK384,AD384,AL384)</x:f>
        <x:v>1.1120895025446649</x:v>
      </x:c>
      <x:c r="AM385" s="116" t="n">
        <x:f>IF(AK385,AD385/AL385-1,"")</x:f>
        <x:v>0.017853600164073224</x:v>
      </x:c>
      <x:c r="AN385" s="115" t="n">
        <x:f>IF(AI385&lt;&gt;AI384,AD385,MAX(AN384,AD385))</x:f>
        <x:v>1.1319443038697605</x:v>
      </x:c>
      <x:c r="AO385" s="116" t="n">
        <x:f>AD385/AN385-1</x:f>
        <x:v>0</x:v>
      </x:c>
      <x:c r="AP385" s="112" t="n">
        <x:f>IFERROR(SUM(Z385:AC385)/AD385,0)</x:f>
        <x:v>1</x:v>
      </x:c>
      <x:c r="AQ385" s="50" t="b">
        <x:f>AND(B385&gt;0,C385&gt;0,D385&gt;0,E385&gt;0)</x:f>
        <x:v>1</x:v>
      </x:c>
    </x:row>
    <x:row r="386">
      <x:c r="A386" s="111" t="n">
        <x:f>'净值底稿'!A344</x:f>
        <x:v>44348</x:v>
      </x:c>
      <x:c r="B386" s="113" t="n">
        <x:f>'净值底稿'!F344</x:f>
        <x:v>1.65009081268684</x:v>
      </x:c>
      <x:c r="C386" s="113" t="n">
        <x:f>'净值底稿'!O344</x:f>
        <x:v>1.3877802949780313</x:v>
      </x:c>
      <x:c r="D386" s="113" t="n">
        <x:f>'净值底稿'!P344</x:f>
        <x:v>1.4702</x:v>
      </x:c>
      <x:c r="E386" s="113" t="n">
        <x:f>'净值底稿'!Q344</x:f>
        <x:v>1.4277</x:v>
      </x:c>
      <x:c r="F386" s="114" t="n">
        <x:f>IFERROR(B386/B385-1,0)</x:f>
        <x:v>0.0022520765227105333</x:v>
      </x:c>
      <x:c r="G386" s="114" t="n">
        <x:f>IFERROR(C386/C385-1,0)</x:f>
        <x:v>0.005454258808289314</x:v>
      </x:c>
      <x:c r="H386" s="114" t="n">
        <x:f>IFERROR(D386/D385-1,0)</x:f>
        <x:v>0.00027214587018642433</x:v>
      </x:c>
      <x:c r="I386" s="114" t="n">
        <x:f>IFERROR(E386/E385-1,0)</x:f>
        <x:v>0.005989289740699011</x:v>
      </x:c>
      <x:c r="J386" s="115" t="n">
        <x:f>Z385*(1+F386)</x:f>
        <x:v>0.1191658739233636</x:v>
      </x:c>
      <x:c r="K386" s="115" t="n">
        <x:f>AA385*(1+G386)</x:f>
        <x:v>0.11383810261026976</x:v>
      </x:c>
      <x:c r="L386" s="115" t="n">
        <x:f>AB385*(1+H386)</x:f>
        <x:v>0.8395059297831239</x:v>
      </x:c>
      <x:c r="M386" s="115" t="n">
        <x:f>AC385*(1+I386)</x:f>
        <x:v>0.06091074552729463</x:v>
      </x:c>
      <x:c r="N386" s="115" t="n">
        <x:f>SUM(J386:M386)</x:f>
        <x:v>1.133420651844052</x:v>
      </x:c>
      <x:c r="O386" s="116" t="n">
        <x:f>IFERROR((J386+K386)/N386,0)</x:f>
        <x:v>0.20557590525154162</x:v>
      </x:c>
      <x:c r="P386" s="50" t="b">
        <x:f>AND(MONTH(A386)=12,OR(A387="",YEAR(A386)&lt;&gt;YEAR(A387)))</x:f>
        <x:v>0</x:v>
      </x:c>
      <x:c r="Q386" s="50" t="b">
        <x:f>AND(MOD(MONTH(A386),3)=0,OR(A387="",MONTH(A386)&lt;&gt;MONTH(A387)))</x:f>
        <x:v>0</x:v>
      </x:c>
      <x:c r="R386" s="50" t="b">
        <x:f>OR(O386&gt;$E$7,O386&lt;$E$6)</x:f>
        <x:v>0</x:v>
      </x:c>
      <x:c r="S386" s="50" t="b">
        <x:f>AND(OR(P386,Q386,R386),A386-AH385&gt;$E$8)</x:f>
        <x:v>0</x:v>
      </x:c>
      <x:c r="T386" s="50" t="str">
        <x:f>IF(NOT(OR(P386,Q386,R386)),"不调",IF(NOT(S386),"间隔规则跳过",IF(P386,"年末+季度",IF(AND(Q386,R386),"季度+动态",IF(Q386,"季度","动态")))))</x:f>
        <x:v>不调</x:v>
      </x:c>
      <x:c r="U386" s="115" t="n">
        <x:f>IF(OR(T386="年末+季度",T386="季度+动态"),N386*$E$5/2,IF(T386="季度",(J386+K386)/2,IF(T386="动态",N386*$E$5*IF(J386+K386=0,0.5,J386/(J386+K386)),J386)))</x:f>
        <x:v>0.1191658739233636</x:v>
      </x:c>
      <x:c r="V386" s="115" t="n">
        <x:f>IF(OR(T386="年末+季度",T386="季度+动态"),N386*$E$5/2,IF(T386="季度",(J386+K386)/2,IF(T386="动态",N386*$E$5*IF(J386+K386=0,0.5,K386/(J386+K386)),K386)))</x:f>
        <x:v>0.11383810261026976</x:v>
      </x:c>
      <x:c r="W386" s="115" t="n">
        <x:f>IF(OR(T386="年末+季度",T386="季度+动态",T386="动态"),N386*(1-$E$5)*IF(L386+M386=0,$B$7/($B$7+$B$8),L386/(L386+M386)),L386)</x:f>
        <x:v>0.8395059297831239</x:v>
      </x:c>
      <x:c r="X386" s="115" t="n">
        <x:f>IF(OR(T386="年末+季度",T386="季度+动态",T386="动态"),N386*(1-$E$5)*IF(L386+M386=0,$B$8/($B$7+$B$8),M386/(L386+M386)),M386)</x:f>
        <x:v>0.06091074552729463</x:v>
      </x:c>
      <x:c r="Y386" s="115" t="n">
        <x:f>POWER(1-$H$5,(A386-A385)/$H$8)</x:f>
        <x:v>0.9999862671029998</x:v>
      </x:c>
      <x:c r="Z386" s="115" t="n">
        <x:f>U386*Y386</x:f>
        <x:v>0.11916423743069107</x:v>
      </x:c>
      <x:c r="AA386" s="115" t="n">
        <x:f>V386*Y386</x:f>
        <x:v>0.11383653928333191</x:v>
      </x:c>
      <x:c r="AB386" s="115" t="n">
        <x:f>W386*Y386</x:f>
        <x:v>0.8394944009346591</x:v>
      </x:c>
      <x:c r="AC386" s="115" t="n">
        <x:f>X386*Y386</x:f>
        <x:v>0.060909909046300094</x:v>
      </x:c>
      <x:c r="AD386" s="115" t="n">
        <x:f>SUM(Z386:AC386)</x:f>
        <x:v>1.133405086694982</x:v>
      </x:c>
      <x:c r="AE386" s="115" t="n">
        <x:f>MAX(AE385,AD386)</x:f>
        <x:v>1.133405086694982</x:v>
      </x:c>
      <x:c r="AF386" s="114" t="n">
        <x:f>AD386/AE386-1</x:f>
        <x:v>0</x:v>
      </x:c>
      <x:c r="AG386" s="114" t="n">
        <x:f>AD386/AD385-1</x:f>
        <x:v>0.001290507686842579</x:v>
      </x:c>
      <x:c r="AH386" s="111" t="n">
        <x:f>IF(OR(T386="年末+季度",T386="季度+动态",T386="季度",T386="动态"),A386,AH385)</x:f>
        <x:v>44286</x:v>
      </x:c>
      <x:c r="AI386" s="117" t="n">
        <x:f>YEAR(A386)</x:f>
        <x:v>2021</x:v>
      </x:c>
      <x:c r="AJ386" s="117" t="n">
        <x:f>MONTH(A386)</x:f>
        <x:v>6</x:v>
      </x:c>
      <x:c r="AK386" s="50" t="n">
        <x:f>IF(MONTH(A386)&lt;&gt;MONTH(A387),1,0)</x:f>
        <x:v>0</x:v>
      </x:c>
      <x:c r="AL386" s="115" t="n">
        <x:f>IF(AK385,AD385,AL385)</x:f>
        <x:v>1.1319443038697605</x:v>
      </x:c>
      <x:c r="AM386" s="116" t="str">
        <x:f>IF(AK386,AD386/AL386-1,"")</x:f>
      </x:c>
      <x:c r="AN386" s="115" t="n">
        <x:f>IF(AI386&lt;&gt;AI385,AD386,MAX(AN385,AD386))</x:f>
        <x:v>1.133405086694982</x:v>
      </x:c>
      <x:c r="AO386" s="116" t="n">
        <x:f>AD386/AN386-1</x:f>
        <x:v>0</x:v>
      </x:c>
      <x:c r="AP386" s="112" t="n">
        <x:f>IFERROR(SUM(Z386:AC386)/AD386,0)</x:f>
        <x:v>1</x:v>
      </x:c>
      <x:c r="AQ386" s="50" t="b">
        <x:f>AND(B386&gt;0,C386&gt;0,D386&gt;0,E386&gt;0)</x:f>
        <x:v>1</x:v>
      </x:c>
    </x:row>
    <x:row r="387">
      <x:c r="A387" s="111" t="n">
        <x:f>'净值底稿'!A345</x:f>
        <x:v>44349</x:v>
      </x:c>
      <x:c r="B387" s="113" t="n">
        <x:f>'净值底稿'!F345</x:f>
        <x:v>1.6291712975909325</x:v>
      </x:c>
      <x:c r="C387" s="113" t="n">
        <x:f>'净值底稿'!O345</x:f>
        <x:v>1.374937503743795</x:v>
      </x:c>
      <x:c r="D387" s="113" t="n">
        <x:f>'净值底稿'!P345</x:f>
        <x:v>1.4697</x:v>
      </x:c>
      <x:c r="E387" s="113" t="n">
        <x:f>'净值底稿'!Q345</x:f>
        <x:v>1.4082</x:v>
      </x:c>
      <x:c r="F387" s="114" t="n">
        <x:f>IFERROR(B387/B386-1,0)</x:f>
        <x:v>-0.012677796237071548</x:v>
      </x:c>
      <x:c r="G387" s="114" t="n">
        <x:f>IFERROR(C387/C386-1,0)</x:f>
        <x:v>-0.009254196273510096</x:v>
      </x:c>
      <x:c r="H387" s="114" t="n">
        <x:f>IFERROR(D387/D386-1,0)</x:f>
        <x:v>-0.00034008978370281273</x:v>
      </x:c>
      <x:c r="I387" s="114" t="n">
        <x:f>IFERROR(E387/E386-1,0)</x:f>
        <x:v>-0.01365833158226526</x:v>
      </x:c>
      <x:c r="J387" s="115" t="n">
        <x:f>Z386*(1+F387)</x:f>
        <x:v>0.11765349750979875</x:v>
      </x:c>
      <x:c r="K387" s="115" t="n">
        <x:f>AA386*(1+G387)</x:f>
        <x:v>0.11278307360570682</x:v>
      </x:c>
      <x:c r="L387" s="115" t="n">
        <x:f>AB386*(1+H387)</x:f>
        <x:v>0.8392088974654255</x:v>
      </x:c>
      <x:c r="M387" s="115" t="n">
        <x:f>AC386*(1+I387)</x:f>
        <x:v>0.060077981311900105</x:v>
      </x:c>
      <x:c r="N387" s="115" t="n">
        <x:f>SUM(J387:M387)</x:f>
        <x:v>1.1297234498928312</x:v>
      </x:c>
      <x:c r="O387" s="116" t="n">
        <x:f>IFERROR((J387+K387)/N387,0)</x:f>
        <x:v>0.20397608913700557</x:v>
      </x:c>
      <x:c r="P387" s="50" t="b">
        <x:f>AND(MONTH(A387)=12,OR(A388="",YEAR(A387)&lt;&gt;YEAR(A388)))</x:f>
        <x:v>0</x:v>
      </x:c>
      <x:c r="Q387" s="50" t="b">
        <x:f>AND(MOD(MONTH(A387),3)=0,OR(A388="",MONTH(A387)&lt;&gt;MONTH(A388)))</x:f>
        <x:v>0</x:v>
      </x:c>
      <x:c r="R387" s="50" t="b">
        <x:f>OR(O387&gt;$E$7,O387&lt;$E$6)</x:f>
        <x:v>0</x:v>
      </x:c>
      <x:c r="S387" s="50" t="b">
        <x:f>AND(OR(P387,Q387,R387),A387-AH386&gt;$E$8)</x:f>
        <x:v>0</x:v>
      </x:c>
      <x:c r="T387" s="50" t="str">
        <x:f>IF(NOT(OR(P387,Q387,R387)),"不调",IF(NOT(S387),"间隔规则跳过",IF(P387,"年末+季度",IF(AND(Q387,R387),"季度+动态",IF(Q387,"季度","动态")))))</x:f>
        <x:v>不调</x:v>
      </x:c>
      <x:c r="U387" s="115" t="n">
        <x:f>IF(OR(T387="年末+季度",T387="季度+动态"),N387*$E$5/2,IF(T387="季度",(J387+K387)/2,IF(T387="动态",N387*$E$5*IF(J387+K387=0,0.5,J387/(J387+K387)),J387)))</x:f>
        <x:v>0.11765349750979875</x:v>
      </x:c>
      <x:c r="V387" s="115" t="n">
        <x:f>IF(OR(T387="年末+季度",T387="季度+动态"),N387*$E$5/2,IF(T387="季度",(J387+K387)/2,IF(T387="动态",N387*$E$5*IF(J387+K387=0,0.5,K387/(J387+K387)),K387)))</x:f>
        <x:v>0.11278307360570682</x:v>
      </x:c>
      <x:c r="W387" s="115" t="n">
        <x:f>IF(OR(T387="年末+季度",T387="季度+动态",T387="动态"),N387*(1-$E$5)*IF(L387+M387=0,$B$7/($B$7+$B$8),L387/(L387+M387)),L387)</x:f>
        <x:v>0.8392088974654255</x:v>
      </x:c>
      <x:c r="X387" s="115" t="n">
        <x:f>IF(OR(T387="年末+季度",T387="季度+动态",T387="动态"),N387*(1-$E$5)*IF(L387+M387=0,$B$8/($B$7+$B$8),M387/(L387+M387)),M387)</x:f>
        <x:v>0.060077981311900105</x:v>
      </x:c>
      <x:c r="Y387" s="115" t="n">
        <x:f>POWER(1-$H$5,(A387-A386)/$H$8)</x:f>
        <x:v>0.9999862671029998</x:v>
      </x:c>
      <x:c r="Z387" s="115" t="n">
        <x:f>U387*Y387</x:f>
        <x:v>0.11765188178643574</x:v>
      </x:c>
      <x:c r="AA387" s="115" t="n">
        <x:f>V387*Y387</x:f>
        <x:v>0.11278152476737362</x:v>
      </x:c>
      <x:c r="AB387" s="115" t="n">
        <x:f>W387*Y387</x:f>
        <x:v>0.8391973726960749</x:v>
      </x:c>
      <x:c r="AC387" s="115" t="n">
        <x:f>X387*Y387</x:f>
        <x:v>0.060077156267170764</x:v>
      </x:c>
      <x:c r="AD387" s="115" t="n">
        <x:f>SUM(Z387:AC387)</x:f>
        <x:v>1.129707935517055</x:v>
      </x:c>
      <x:c r="AE387" s="115" t="n">
        <x:f>MAX(AE386,AD387)</x:f>
        <x:v>1.133405086694982</x:v>
      </x:c>
      <x:c r="AF387" s="114" t="n">
        <x:f>AD387/AE387-1</x:f>
        <x:v>-0.0032619856936658698</x:v>
      </x:c>
      <x:c r="AG387" s="114" t="n">
        <x:f>AD387/AD386-1</x:f>
        <x:v>-0.0032619856936658698</x:v>
      </x:c>
      <x:c r="AH387" s="111" t="n">
        <x:f>IF(OR(T387="年末+季度",T387="季度+动态",T387="季度",T387="动态"),A387,AH386)</x:f>
        <x:v>44286</x:v>
      </x:c>
      <x:c r="AI387" s="117" t="n">
        <x:f>YEAR(A387)</x:f>
        <x:v>2021</x:v>
      </x:c>
      <x:c r="AJ387" s="117" t="n">
        <x:f>MONTH(A387)</x:f>
        <x:v>6</x:v>
      </x:c>
      <x:c r="AK387" s="50" t="n">
        <x:f>IF(MONTH(A387)&lt;&gt;MONTH(A388),1,0)</x:f>
        <x:v>0</x:v>
      </x:c>
      <x:c r="AL387" s="115" t="n">
        <x:f>IF(AK386,AD386,AL386)</x:f>
        <x:v>1.1319443038697605</x:v>
      </x:c>
      <x:c r="AM387" s="116" t="str">
        <x:f>IF(AK387,AD387/AL387-1,"")</x:f>
      </x:c>
      <x:c r="AN387" s="115" t="n">
        <x:f>IF(AI387&lt;&gt;AI386,AD387,MAX(AN386,AD387))</x:f>
        <x:v>1.133405086694982</x:v>
      </x:c>
      <x:c r="AO387" s="116" t="n">
        <x:f>AD387/AN387-1</x:f>
        <x:v>-0.0032619856936658698</x:v>
      </x:c>
      <x:c r="AP387" s="112" t="n">
        <x:f>IFERROR(SUM(Z387:AC387)/AD387,0)</x:f>
        <x:v>1</x:v>
      </x:c>
      <x:c r="AQ387" s="50" t="b">
        <x:f>AND(B387&gt;0,C387&gt;0,D387&gt;0,E387&gt;0)</x:f>
        <x:v>1</x:v>
      </x:c>
    </x:row>
    <x:row r="388">
      <x:c r="A388" s="111" t="n">
        <x:f>'净值底稿'!A346</x:f>
        <x:v>44350</x:v>
      </x:c>
      <x:c r="B388" s="113" t="n">
        <x:f>'净值底稿'!F346</x:f>
        <x:v>1.61949510349239</x:v>
      </x:c>
      <x:c r="C388" s="113" t="n">
        <x:f>'净值底稿'!O346</x:f>
        <x:v>1.37192870341234</x:v>
      </x:c>
      <x:c r="D388" s="113" t="n">
        <x:f>'净值底稿'!P346</x:f>
        <x:v>1.4703</x:v>
      </x:c>
      <x:c r="E388" s="113" t="n">
        <x:f>'净值底稿'!Q346</x:f>
        <x:v>1.3991</x:v>
      </x:c>
      <x:c r="F388" s="114" t="n">
        <x:f>IFERROR(B388/B387-1,0)</x:f>
        <x:v>-0.005939334993717904</x:v>
      </x:c>
      <x:c r="G388" s="114" t="n">
        <x:f>IFERROR(C388/C387-1,0)</x:f>
        <x:v>-0.0021883178859128938</x:v>
      </x:c>
      <x:c r="H388" s="114" t="n">
        <x:f>IFERROR(D388/D387-1,0)</x:f>
        <x:v>0.00040824658093474575</x:v>
      </x:c>
      <x:c r="I388" s="114" t="n">
        <x:f>IFERROR(E388/E387-1,0)</x:f>
        <x:v>-0.006462150262746658</x:v>
      </x:c>
      <x:c r="J388" s="115" t="n">
        <x:f>Z387*(1+F388)</x:f>
        <x:v>0.11695310784786479</x:v>
      </x:c>
      <x:c r="K388" s="115" t="n">
        <x:f>AA387*(1+G388)</x:f>
        <x:v>0.11253472293952464</x:v>
      </x:c>
      <x:c r="L388" s="115" t="n">
        <x:f>AB387*(1+H388)</x:f>
        <x:v>0.8395399721542075</x:v>
      </x:c>
      <x:c r="M388" s="115" t="n">
        <x:f>AC387*(1+I388)</x:f>
        <x:v>0.059688928656013794</x:v>
      </x:c>
      <x:c r="N388" s="115" t="n">
        <x:f>SUM(J388:M388)</x:f>
        <x:v>1.1287167315976108</x:v>
      </x:c>
      <x:c r="O388" s="116" t="n">
        <x:f>IFERROR((J388+K388)/N388,0)</x:f>
        <x:v>0.2033174705070308</x:v>
      </x:c>
      <x:c r="P388" s="50" t="b">
        <x:f>AND(MONTH(A388)=12,OR(A389="",YEAR(A388)&lt;&gt;YEAR(A389)))</x:f>
        <x:v>0</x:v>
      </x:c>
      <x:c r="Q388" s="50" t="b">
        <x:f>AND(MOD(MONTH(A388),3)=0,OR(A389="",MONTH(A388)&lt;&gt;MONTH(A389)))</x:f>
        <x:v>0</x:v>
      </x:c>
      <x:c r="R388" s="50" t="b">
        <x:f>OR(O388&gt;$E$7,O388&lt;$E$6)</x:f>
        <x:v>0</x:v>
      </x:c>
      <x:c r="S388" s="50" t="b">
        <x:f>AND(OR(P388,Q388,R388),A388-AH387&gt;$E$8)</x:f>
        <x:v>0</x:v>
      </x:c>
      <x:c r="T388" s="50" t="str">
        <x:f>IF(NOT(OR(P388,Q388,R388)),"不调",IF(NOT(S388),"间隔规则跳过",IF(P388,"年末+季度",IF(AND(Q388,R388),"季度+动态",IF(Q388,"季度","动态")))))</x:f>
        <x:v>不调</x:v>
      </x:c>
      <x:c r="U388" s="115" t="n">
        <x:f>IF(OR(T388="年末+季度",T388="季度+动态"),N388*$E$5/2,IF(T388="季度",(J388+K388)/2,IF(T388="动态",N388*$E$5*IF(J388+K388=0,0.5,J388/(J388+K388)),J388)))</x:f>
        <x:v>0.11695310784786479</x:v>
      </x:c>
      <x:c r="V388" s="115" t="n">
        <x:f>IF(OR(T388="年末+季度",T388="季度+动态"),N388*$E$5/2,IF(T388="季度",(J388+K388)/2,IF(T388="动态",N388*$E$5*IF(J388+K388=0,0.5,K388/(J388+K388)),K388)))</x:f>
        <x:v>0.11253472293952464</x:v>
      </x:c>
      <x:c r="W388" s="115" t="n">
        <x:f>IF(OR(T388="年末+季度",T388="季度+动态",T388="动态"),N388*(1-$E$5)*IF(L388+M388=0,$B$7/($B$7+$B$8),L388/(L388+M388)),L388)</x:f>
        <x:v>0.8395399721542075</x:v>
      </x:c>
      <x:c r="X388" s="115" t="n">
        <x:f>IF(OR(T388="年末+季度",T388="季度+动态",T388="动态"),N388*(1-$E$5)*IF(L388+M388=0,$B$8/($B$7+$B$8),M388/(L388+M388)),M388)</x:f>
        <x:v>0.059688928656013794</x:v>
      </x:c>
      <x:c r="Y388" s="115" t="n">
        <x:f>POWER(1-$H$5,(A388-A387)/$H$8)</x:f>
        <x:v>0.9999862671029998</x:v>
      </x:c>
      <x:c r="Z388" s="115" t="n">
        <x:f>U388*Y388</x:f>
        <x:v>0.11695150174288085</x:v>
      </x:c>
      <x:c r="AA388" s="115" t="n">
        <x:f>V388*Y388</x:f>
        <x:v>0.11253317751176556</x:v>
      </x:c>
      <x:c r="AB388" s="115" t="n">
        <x:f>W388*Y388</x:f>
        <x:v>0.8395284428382424</x:v>
      </x:c>
      <x:c r="AC388" s="115" t="n">
        <x:f>X388*Y388</x:f>
        <x:v>0.05968810895410451</x:v>
      </x:c>
      <x:c r="AD388" s="115" t="n">
        <x:f>SUM(Z388:AC388)</x:f>
        <x:v>1.1287012310469933</x:v>
      </x:c>
      <x:c r="AE388" s="115" t="n">
        <x:f>MAX(AE387,AD388)</x:f>
        <x:v>1.133405086694982</x:v>
      </x:c>
      <x:c r="AF388" s="114" t="n">
        <x:f>AD388/AE388-1</x:f>
        <x:v>-0.0041501981094026474</x:v>
      </x:c>
      <x:c r="AG388" s="114" t="n">
        <x:f>AD388/AD387-1</x:f>
        <x:v>-0.0008911192339291496</x:v>
      </x:c>
      <x:c r="AH388" s="111" t="n">
        <x:f>IF(OR(T388="年末+季度",T388="季度+动态",T388="季度",T388="动态"),A388,AH387)</x:f>
        <x:v>44286</x:v>
      </x:c>
      <x:c r="AI388" s="117" t="n">
        <x:f>YEAR(A388)</x:f>
        <x:v>2021</x:v>
      </x:c>
      <x:c r="AJ388" s="117" t="n">
        <x:f>MONTH(A388)</x:f>
        <x:v>6</x:v>
      </x:c>
      <x:c r="AK388" s="50" t="n">
        <x:f>IF(MONTH(A388)&lt;&gt;MONTH(A389),1,0)</x:f>
        <x:v>0</x:v>
      </x:c>
      <x:c r="AL388" s="115" t="n">
        <x:f>IF(AK387,AD387,AL387)</x:f>
        <x:v>1.1319443038697605</x:v>
      </x:c>
      <x:c r="AM388" s="116" t="str">
        <x:f>IF(AK388,AD388/AL388-1,"")</x:f>
      </x:c>
      <x:c r="AN388" s="115" t="n">
        <x:f>IF(AI388&lt;&gt;AI387,AD388,MAX(AN387,AD388))</x:f>
        <x:v>1.133405086694982</x:v>
      </x:c>
      <x:c r="AO388" s="116" t="n">
        <x:f>AD388/AN388-1</x:f>
        <x:v>-0.0041501981094026474</x:v>
      </x:c>
      <x:c r="AP388" s="112" t="n">
        <x:f>IFERROR(SUM(Z388:AC388)/AD388,0)</x:f>
        <x:v>1</x:v>
      </x:c>
      <x:c r="AQ388" s="50" t="b">
        <x:f>AND(B388&gt;0,C388&gt;0,D388&gt;0,E388&gt;0)</x:f>
        <x:v>1</x:v>
      </x:c>
    </x:row>
    <x:row r="389">
      <x:c r="A389" s="111" t="n">
        <x:f>'净值底稿'!A347</x:f>
        <x:v>44351</x:v>
      </x:c>
      <x:c r="B389" s="113" t="n">
        <x:f>'净值底稿'!F347</x:f>
        <x:v>1.6298955517696876</x:v>
      </x:c>
      <x:c r="C389" s="113" t="n">
        <x:f>'净值底稿'!O347</x:f>
        <x:v>1.3780169097850288</x:v>
      </x:c>
      <x:c r="D389" s="113" t="n">
        <x:f>'净值底稿'!P347</x:f>
        <x:v>1.4689</x:v>
      </x:c>
      <x:c r="E389" s="113" t="n">
        <x:f>'净值底稿'!Q347</x:f>
        <x:v>1.3869</x:v>
      </x:c>
      <x:c r="F389" s="114" t="n">
        <x:f>IFERROR(B389/B388-1,0)</x:f>
        <x:v>0.006422031320051147</x:v>
      </x:c>
      <x:c r="G389" s="114" t="n">
        <x:f>IFERROR(C389/C388-1,0)</x:f>
        <x:v>0.004437698808652302</x:v>
      </x:c>
      <x:c r="H389" s="114" t="n">
        <x:f>IFERROR(D389/D388-1,0)</x:f>
        <x:v>-0.0009521866285790992</x:v>
      </x:c>
      <x:c r="I389" s="114" t="n">
        <x:f>IFERROR(E389/E388-1,0)</x:f>
        <x:v>-0.008719891358730636</x:v>
      </x:c>
      <x:c r="J389" s="115" t="n">
        <x:f>Z388*(1+F389)</x:f>
        <x:v>0.11770256795000066</x:v>
      </x:c>
      <x:c r="K389" s="115" t="n">
        <x:f>AA388*(1+G389)</x:f>
        <x:v>0.11303256585954338</x:v>
      </x:c>
      <x:c r="L389" s="115" t="n">
        <x:f>AB388*(1+H389)</x:f>
        <x:v>0.83872905508066</x:v>
      </x:c>
      <x:c r="M389" s="115" t="n">
        <x:f>AC388*(1+I389)</x:f>
        <x:v>0.05916763512861664</x:v>
      </x:c>
      <x:c r="N389" s="115" t="n">
        <x:f>SUM(J389:M389)</x:f>
        <x:v>1.1286318240188205</x:v>
      </x:c>
      <x:c r="O389" s="116" t="n">
        <x:f>IFERROR((J389+K389)/N389,0)</x:f>
        <x:v>0.20443791225728933</x:v>
      </x:c>
      <x:c r="P389" s="50" t="b">
        <x:f>AND(MONTH(A389)=12,OR(A390="",YEAR(A389)&lt;&gt;YEAR(A390)))</x:f>
        <x:v>0</x:v>
      </x:c>
      <x:c r="Q389" s="50" t="b">
        <x:f>AND(MOD(MONTH(A389),3)=0,OR(A390="",MONTH(A389)&lt;&gt;MONTH(A390)))</x:f>
        <x:v>0</x:v>
      </x:c>
      <x:c r="R389" s="50" t="b">
        <x:f>OR(O389&gt;$E$7,O389&lt;$E$6)</x:f>
        <x:v>0</x:v>
      </x:c>
      <x:c r="S389" s="50" t="b">
        <x:f>AND(OR(P389,Q389,R389),A389-AH388&gt;$E$8)</x:f>
        <x:v>0</x:v>
      </x:c>
      <x:c r="T389" s="50" t="str">
        <x:f>IF(NOT(OR(P389,Q389,R389)),"不调",IF(NOT(S389),"间隔规则跳过",IF(P389,"年末+季度",IF(AND(Q389,R389),"季度+动态",IF(Q389,"季度","动态")))))</x:f>
        <x:v>不调</x:v>
      </x:c>
      <x:c r="U389" s="115" t="n">
        <x:f>IF(OR(T389="年末+季度",T389="季度+动态"),N389*$E$5/2,IF(T389="季度",(J389+K389)/2,IF(T389="动态",N389*$E$5*IF(J389+K389=0,0.5,J389/(J389+K389)),J389)))</x:f>
        <x:v>0.11770256795000066</x:v>
      </x:c>
      <x:c r="V389" s="115" t="n">
        <x:f>IF(OR(T389="年末+季度",T389="季度+动态"),N389*$E$5/2,IF(T389="季度",(J389+K389)/2,IF(T389="动态",N389*$E$5*IF(J389+K389=0,0.5,K389/(J389+K389)),K389)))</x:f>
        <x:v>0.11303256585954338</x:v>
      </x:c>
      <x:c r="W389" s="115" t="n">
        <x:f>IF(OR(T389="年末+季度",T389="季度+动态",T389="动态"),N389*(1-$E$5)*IF(L389+M389=0,$B$7/($B$7+$B$8),L389/(L389+M389)),L389)</x:f>
        <x:v>0.83872905508066</x:v>
      </x:c>
      <x:c r="X389" s="115" t="n">
        <x:f>IF(OR(T389="年末+季度",T389="季度+动态",T389="动态"),N389*(1-$E$5)*IF(L389+M389=0,$B$8/($B$7+$B$8),M389/(L389+M389)),M389)</x:f>
        <x:v>0.05916763512861664</x:v>
      </x:c>
      <x:c r="Y389" s="115" t="n">
        <x:f>POWER(1-$H$5,(A389-A388)/$H$8)</x:f>
        <x:v>0.9999862671029998</x:v>
      </x:c>
      <x:c r="Z389" s="115" t="n">
        <x:f>U389*Y389</x:f>
        <x:v>0.11770095155275834</x:v>
      </x:c>
      <x:c r="AA389" s="115" t="n">
        <x:f>V389*Y389</x:f>
        <x:v>0.11303101359495876</x:v>
      </x:c>
      <x:c r="AB389" s="115" t="n">
        <x:f>W389*Y389</x:f>
        <x:v>0.8387175369009354</x:v>
      </x:c>
      <x:c r="AC389" s="115" t="n">
        <x:f>X389*Y389</x:f>
        <x:v>0.05916682258557767</x:v>
      </x:c>
      <x:c r="AD389" s="115" t="n">
        <x:f>SUM(Z389:AC389)</x:f>
        <x:v>1.1286163246342302</x:v>
      </x:c>
      <x:c r="AE389" s="115" t="n">
        <x:f>MAX(AE388,AD389)</x:f>
        <x:v>1.133405086694982</x:v>
      </x:c>
      <x:c r="AF389" s="114" t="n">
        <x:f>AD389/AE389-1</x:f>
        <x:v>-0.0042251107895729945</x:v>
      </x:c>
      <x:c r="AG389" s="114" t="n">
        <x:f>AD389/AD388-1</x:f>
        <x:v>-0.0000752248783181253</x:v>
      </x:c>
      <x:c r="AH389" s="111" t="n">
        <x:f>IF(OR(T389="年末+季度",T389="季度+动态",T389="季度",T389="动态"),A389,AH388)</x:f>
        <x:v>44286</x:v>
      </x:c>
      <x:c r="AI389" s="117" t="n">
        <x:f>YEAR(A389)</x:f>
        <x:v>2021</x:v>
      </x:c>
      <x:c r="AJ389" s="117" t="n">
        <x:f>MONTH(A389)</x:f>
        <x:v>6</x:v>
      </x:c>
      <x:c r="AK389" s="50" t="n">
        <x:f>IF(MONTH(A389)&lt;&gt;MONTH(A390),1,0)</x:f>
        <x:v>0</x:v>
      </x:c>
      <x:c r="AL389" s="115" t="n">
        <x:f>IF(AK388,AD388,AL388)</x:f>
        <x:v>1.1319443038697605</x:v>
      </x:c>
      <x:c r="AM389" s="116" t="str">
        <x:f>IF(AK389,AD389/AL389-1,"")</x:f>
      </x:c>
      <x:c r="AN389" s="115" t="n">
        <x:f>IF(AI389&lt;&gt;AI388,AD389,MAX(AN388,AD389))</x:f>
        <x:v>1.133405086694982</x:v>
      </x:c>
      <x:c r="AO389" s="116" t="n">
        <x:f>AD389/AN389-1</x:f>
        <x:v>-0.0042251107895729945</x:v>
      </x:c>
      <x:c r="AP389" s="112" t="n">
        <x:f>IFERROR(SUM(Z389:AC389)/AD389,0)</x:f>
        <x:v>1</x:v>
      </x:c>
      <x:c r="AQ389" s="50" t="b">
        <x:f>AND(B389&gt;0,C389&gt;0,D389&gt;0,E389&gt;0)</x:f>
        <x:v>1</x:v>
      </x:c>
    </x:row>
    <x:row r="390">
      <x:c r="A390" s="111" t="n">
        <x:f>'净值底稿'!A348</x:f>
        <x:v>44354</x:v>
      </x:c>
      <x:c r="B390" s="113" t="n">
        <x:f>'净值底稿'!F348</x:f>
        <x:v>1.636827892301595</x:v>
      </x:c>
      <x:c r="C390" s="113" t="n">
        <x:f>'净值底稿'!O348</x:f>
        <x:v>1.3883211222052387</x:v>
      </x:c>
      <x:c r="D390" s="113" t="n">
        <x:f>'净值底稿'!P348</x:f>
        <x:v>1.4679</x:v>
      </x:c>
      <x:c r="E390" s="113" t="n">
        <x:f>'净值底稿'!Q348</x:f>
        <x:v>1.3943</x:v>
      </x:c>
      <x:c r="F390" s="114" t="n">
        <x:f>IFERROR(B390/B389-1,0)</x:f>
        <x:v>0.004253242193575257</x:v>
      </x:c>
      <x:c r="G390" s="114" t="n">
        <x:f>IFERROR(C390/C389-1,0)</x:f>
        <x:v>0.007477566020447135</x:v>
      </x:c>
      <x:c r="H390" s="114" t="n">
        <x:f>IFERROR(D390/D389-1,0)</x:f>
        <x:v>-0.0006807815372047443</x:v>
      </x:c>
      <x:c r="I390" s="114" t="n">
        <x:f>IFERROR(E390/E389-1,0)</x:f>
        <x:v>0.00533564063739278</x:v>
      </x:c>
      <x:c r="J390" s="115" t="n">
        <x:f>Z389*(1+F390)</x:f>
        <x:v>0.11820156220612649</x:v>
      </x:c>
      <x:c r="K390" s="115" t="n">
        <x:f>AA389*(1+G390)</x:f>
        <x:v>0.11387621046147313</x:v>
      </x:c>
      <x:c r="L390" s="115" t="n">
        <x:f>AB389*(1+H390)</x:f>
        <x:v>0.8381465534868834</x:v>
      </x:c>
      <x:c r="M390" s="115" t="n">
        <x:f>AC389*(1+I390)</x:f>
        <x:v>0.059482515488550686</x:v>
      </x:c>
      <x:c r="N390" s="115" t="n">
        <x:f>SUM(J390:M390)</x:f>
        <x:v>1.1297068416430338</x:v>
      </x:c>
      <x:c r="O390" s="116" t="n">
        <x:f>IFERROR((J390+K390)/N390,0)</x:f>
        <x:v>0.20543185551577975</x:v>
      </x:c>
      <x:c r="P390" s="50" t="b">
        <x:f>AND(MONTH(A390)=12,OR(A391="",YEAR(A390)&lt;&gt;YEAR(A391)))</x:f>
        <x:v>0</x:v>
      </x:c>
      <x:c r="Q390" s="50" t="b">
        <x:f>AND(MOD(MONTH(A390),3)=0,OR(A391="",MONTH(A390)&lt;&gt;MONTH(A391)))</x:f>
        <x:v>0</x:v>
      </x:c>
      <x:c r="R390" s="50" t="b">
        <x:f>OR(O390&gt;$E$7,O390&lt;$E$6)</x:f>
        <x:v>0</x:v>
      </x:c>
      <x:c r="S390" s="50" t="b">
        <x:f>AND(OR(P390,Q390,R390),A390-AH389&gt;$E$8)</x:f>
        <x:v>0</x:v>
      </x:c>
      <x:c r="T390" s="50" t="str">
        <x:f>IF(NOT(OR(P390,Q390,R390)),"不调",IF(NOT(S390),"间隔规则跳过",IF(P390,"年末+季度",IF(AND(Q390,R390),"季度+动态",IF(Q390,"季度","动态")))))</x:f>
        <x:v>不调</x:v>
      </x:c>
      <x:c r="U390" s="115" t="n">
        <x:f>IF(OR(T390="年末+季度",T390="季度+动态"),N390*$E$5/2,IF(T390="季度",(J390+K390)/2,IF(T390="动态",N390*$E$5*IF(J390+K390=0,0.5,J390/(J390+K390)),J390)))</x:f>
        <x:v>0.11820156220612649</x:v>
      </x:c>
      <x:c r="V390" s="115" t="n">
        <x:f>IF(OR(T390="年末+季度",T390="季度+动态"),N390*$E$5/2,IF(T390="季度",(J390+K390)/2,IF(T390="动态",N390*$E$5*IF(J390+K390=0,0.5,K390/(J390+K390)),K390)))</x:f>
        <x:v>0.11387621046147313</x:v>
      </x:c>
      <x:c r="W390" s="115" t="n">
        <x:f>IF(OR(T390="年末+季度",T390="季度+动态",T390="动态"),N390*(1-$E$5)*IF(L390+M390=0,$B$7/($B$7+$B$8),L390/(L390+M390)),L390)</x:f>
        <x:v>0.8381465534868834</x:v>
      </x:c>
      <x:c r="X390" s="115" t="n">
        <x:f>IF(OR(T390="年末+季度",T390="季度+动态",T390="动态"),N390*(1-$E$5)*IF(L390+M390=0,$B$8/($B$7+$B$8),M390/(L390+M390)),M390)</x:f>
        <x:v>0.059482515488550686</x:v>
      </x:c>
      <x:c r="Y390" s="115" t="n">
        <x:f>POWER(1-$H$5,(A390-A389)/$H$8)</x:f>
        <x:v>0.9999588018747739</x:v>
      </x:c>
      <x:c r="Z390" s="115" t="n">
        <x:f>U390*Y390</x:f>
        <x:v>0.1181966925233648</x:v>
      </x:c>
      <x:c r="AA390" s="115" t="n">
        <x:f>V390*Y390</x:f>
        <x:v>0.11387151897509426</x:v>
      </x:c>
      <x:c r="AB390" s="115" t="n">
        <x:f>W390*Y390</x:f>
        <x:v>0.8381120234202151</x:v>
      </x:c>
      <x:c r="AC390" s="115" t="n">
        <x:f>X390*Y390</x:f>
        <x:v>0.05948006492042883</x:v>
      </x:c>
      <x:c r="AD390" s="115" t="n">
        <x:f>SUM(Z390:AC390)</x:f>
        <x:v>1.129660299839103</x:v>
      </x:c>
      <x:c r="AE390" s="115" t="n">
        <x:f>MAX(AE389,AD390)</x:f>
        <x:v>1.133405086694982</x:v>
      </x:c>
      <x:c r="AF390" s="114" t="n">
        <x:f>AD390/AE390-1</x:f>
        <x:v>-0.0033040145132918752</x:v>
      </x:c>
      <x:c r="AG390" s="114" t="n">
        <x:f>AD390/AD389-1</x:f>
        <x:v>0.0009250045228710313</x:v>
      </x:c>
      <x:c r="AH390" s="111" t="n">
        <x:f>IF(OR(T390="年末+季度",T390="季度+动态",T390="季度",T390="动态"),A390,AH389)</x:f>
        <x:v>44286</x:v>
      </x:c>
      <x:c r="AI390" s="117" t="n">
        <x:f>YEAR(A390)</x:f>
        <x:v>2021</x:v>
      </x:c>
      <x:c r="AJ390" s="117" t="n">
        <x:f>MONTH(A390)</x:f>
        <x:v>6</x:v>
      </x:c>
      <x:c r="AK390" s="50" t="n">
        <x:f>IF(MONTH(A390)&lt;&gt;MONTH(A391),1,0)</x:f>
        <x:v>0</x:v>
      </x:c>
      <x:c r="AL390" s="115" t="n">
        <x:f>IF(AK389,AD389,AL389)</x:f>
        <x:v>1.1319443038697605</x:v>
      </x:c>
      <x:c r="AM390" s="116" t="str">
        <x:f>IF(AK390,AD390/AL390-1,"")</x:f>
      </x:c>
      <x:c r="AN390" s="115" t="n">
        <x:f>IF(AI390&lt;&gt;AI389,AD390,MAX(AN389,AD390))</x:f>
        <x:v>1.133405086694982</x:v>
      </x:c>
      <x:c r="AO390" s="116" t="n">
        <x:f>AD390/AN390-1</x:f>
        <x:v>-0.0033040145132918752</x:v>
      </x:c>
      <x:c r="AP390" s="112" t="n">
        <x:f>IFERROR(SUM(Z390:AC390)/AD390,0)</x:f>
        <x:v>1</x:v>
      </x:c>
      <x:c r="AQ390" s="50" t="b">
        <x:f>AND(B390&gt;0,C390&gt;0,D390&gt;0,E390&gt;0)</x:f>
        <x:v>1</x:v>
      </x:c>
    </x:row>
    <x:row r="391">
      <x:c r="A391" s="111" t="n">
        <x:f>'净值底稿'!A349</x:f>
        <x:v>44355</x:v>
      </x:c>
      <x:c r="B391" s="113" t="n">
        <x:f>'净值底稿'!F349</x:f>
        <x:v>1.6176463678322324</x:v>
      </x:c>
      <x:c r="C391" s="113" t="n">
        <x:f>'净值底稿'!O349</x:f>
        <x:v>1.3790777503354612</x:v>
      </x:c>
      <x:c r="D391" s="113" t="n">
        <x:f>'净值底稿'!P349</x:f>
        <x:v>1.4675</x:v>
      </x:c>
      <x:c r="E391" s="113" t="n">
        <x:f>'净值底稿'!Q349</x:f>
        <x:v>1.3984</x:v>
      </x:c>
      <x:c r="F391" s="114" t="n">
        <x:f>IFERROR(B391/B390-1,0)</x:f>
        <x:v>-0.01171871799080293</x:v>
      </x:c>
      <x:c r="G391" s="114" t="n">
        <x:f>IFERROR(C391/C390-1,0)</x:f>
        <x:v>-0.006657949462798074</x:v>
      </x:c>
      <x:c r="H391" s="114" t="n">
        <x:f>IFERROR(D391/D390-1,0)</x:f>
        <x:v>-0.0002724981265753712</x:v>
      </x:c>
      <x:c r="I391" s="114" t="n">
        <x:f>IFERROR(E391/E390-1,0)</x:f>
        <x:v>0.0029405436419709385</x:v>
      </x:c>
      <x:c r="J391" s="115" t="n">
        <x:f>Z390*(1+F391)</x:f>
        <x:v>0.11681157881623784</x:v>
      </x:c>
      <x:c r="K391" s="115" t="n">
        <x:f>AA390*(1+G391)</x:f>
        <x:v>0.11311336815650604</x:v>
      </x:c>
      <x:c r="L391" s="115" t="n">
        <x:f>AB390*(1+H391)</x:f>
        <x:v>0.8378836394639728</x:v>
      </x:c>
      <x:c r="M391" s="115" t="n">
        <x:f>AC390*(1+I391)</x:f>
        <x:v>0.05965496864715462</x:v>
      </x:c>
      <x:c r="N391" s="115" t="n">
        <x:f>SUM(J391:M391)</x:f>
        <x:v>1.1274635550838712</x:v>
      </x:c>
      <x:c r="O391" s="116" t="n">
        <x:f>IFERROR((J391+K391)/N391,0)</x:f>
        <x:v>0.2039311567420376</x:v>
      </x:c>
      <x:c r="P391" s="50" t="b">
        <x:f>AND(MONTH(A391)=12,OR(A392="",YEAR(A391)&lt;&gt;YEAR(A392)))</x:f>
        <x:v>0</x:v>
      </x:c>
      <x:c r="Q391" s="50" t="b">
        <x:f>AND(MOD(MONTH(A391),3)=0,OR(A392="",MONTH(A391)&lt;&gt;MONTH(A392)))</x:f>
        <x:v>0</x:v>
      </x:c>
      <x:c r="R391" s="50" t="b">
        <x:f>OR(O391&gt;$E$7,O391&lt;$E$6)</x:f>
        <x:v>0</x:v>
      </x:c>
      <x:c r="S391" s="50" t="b">
        <x:f>AND(OR(P391,Q391,R391),A391-AH390&gt;$E$8)</x:f>
        <x:v>0</x:v>
      </x:c>
      <x:c r="T391" s="50" t="str">
        <x:f>IF(NOT(OR(P391,Q391,R391)),"不调",IF(NOT(S391),"间隔规则跳过",IF(P391,"年末+季度",IF(AND(Q391,R391),"季度+动态",IF(Q391,"季度","动态")))))</x:f>
        <x:v>不调</x:v>
      </x:c>
      <x:c r="U391" s="115" t="n">
        <x:f>IF(OR(T391="年末+季度",T391="季度+动态"),N391*$E$5/2,IF(T391="季度",(J391+K391)/2,IF(T391="动态",N391*$E$5*IF(J391+K391=0,0.5,J391/(J391+K391)),J391)))</x:f>
        <x:v>0.11681157881623784</x:v>
      </x:c>
      <x:c r="V391" s="115" t="n">
        <x:f>IF(OR(T391="年末+季度",T391="季度+动态"),N391*$E$5/2,IF(T391="季度",(J391+K391)/2,IF(T391="动态",N391*$E$5*IF(J391+K391=0,0.5,K391/(J391+K391)),K391)))</x:f>
        <x:v>0.11311336815650604</x:v>
      </x:c>
      <x:c r="W391" s="115" t="n">
        <x:f>IF(OR(T391="年末+季度",T391="季度+动态",T391="动态"),N391*(1-$E$5)*IF(L391+M391=0,$B$7/($B$7+$B$8),L391/(L391+M391)),L391)</x:f>
        <x:v>0.8378836394639728</x:v>
      </x:c>
      <x:c r="X391" s="115" t="n">
        <x:f>IF(OR(T391="年末+季度",T391="季度+动态",T391="动态"),N391*(1-$E$5)*IF(L391+M391=0,$B$8/($B$7+$B$8),M391/(L391+M391)),M391)</x:f>
        <x:v>0.05965496864715462</x:v>
      </x:c>
      <x:c r="Y391" s="115" t="n">
        <x:f>POWER(1-$H$5,(A391-A390)/$H$8)</x:f>
        <x:v>0.9999862671029998</x:v>
      </x:c>
      <x:c r="Z391" s="115" t="n">
        <x:f>U391*Y391</x:f>
        <x:v>0.11680997465485753</x:v>
      </x:c>
      <x:c r="AA391" s="115" t="n">
        <x:f>V391*Y391</x:f>
        <x:v>0.1131118147822718</x:v>
      </x:c>
      <x:c r="AB391" s="115" t="n">
        <x:f>W391*Y391</x:f>
        <x:v>0.8378721328942539</x:v>
      </x:c>
      <x:c r="AC391" s="115" t="n">
        <x:f>X391*Y391</x:f>
        <x:v>0.059654149411614635</x:v>
      </x:c>
      <x:c r="AD391" s="115" t="n">
        <x:f>SUM(Z391:AC391)</x:f>
        <x:v>1.127448071742998</x:v>
      </x:c>
      <x:c r="AE391" s="115" t="n">
        <x:f>MAX(AE390,AD391)</x:f>
        <x:v>1.133405086694982</x:v>
      </x:c>
      <x:c r="AF391" s="114" t="n">
        <x:f>AD391/AE391-1</x:f>
        <x:v>-0.0052558569058083204</x:v>
      </x:c>
      <x:c r="AG391" s="114" t="n">
        <x:f>AD391/AD390-1</x:f>
        <x:v>-0.0019583126860527322</x:v>
      </x:c>
      <x:c r="AH391" s="111" t="n">
        <x:f>IF(OR(T391="年末+季度",T391="季度+动态",T391="季度",T391="动态"),A391,AH390)</x:f>
        <x:v>44286</x:v>
      </x:c>
      <x:c r="AI391" s="117" t="n">
        <x:f>YEAR(A391)</x:f>
        <x:v>2021</x:v>
      </x:c>
      <x:c r="AJ391" s="117" t="n">
        <x:f>MONTH(A391)</x:f>
        <x:v>6</x:v>
      </x:c>
      <x:c r="AK391" s="50" t="n">
        <x:f>IF(MONTH(A391)&lt;&gt;MONTH(A392),1,0)</x:f>
        <x:v>0</x:v>
      </x:c>
      <x:c r="AL391" s="115" t="n">
        <x:f>IF(AK390,AD390,AL390)</x:f>
        <x:v>1.1319443038697605</x:v>
      </x:c>
      <x:c r="AM391" s="116" t="str">
        <x:f>IF(AK391,AD391/AL391-1,"")</x:f>
      </x:c>
      <x:c r="AN391" s="115" t="n">
        <x:f>IF(AI391&lt;&gt;AI390,AD391,MAX(AN390,AD391))</x:f>
        <x:v>1.133405086694982</x:v>
      </x:c>
      <x:c r="AO391" s="116" t="n">
        <x:f>AD391/AN391-1</x:f>
        <x:v>-0.0052558569058083204</x:v>
      </x:c>
      <x:c r="AP391" s="112" t="n">
        <x:f>IFERROR(SUM(Z391:AC391)/AD391,0)</x:f>
        <x:v>1</x:v>
      </x:c>
      <x:c r="AQ391" s="50" t="b">
        <x:f>AND(B391&gt;0,C391&gt;0,D391&gt;0,E391&gt;0)</x:f>
        <x:v>1</x:v>
      </x:c>
    </x:row>
    <x:row r="392">
      <x:c r="A392" s="111" t="n">
        <x:f>'净值底稿'!A350</x:f>
        <x:v>44356</x:v>
      </x:c>
      <x:c r="B392" s="113" t="n">
        <x:f>'净值底稿'!F350</x:f>
        <x:v>1.6377749662803351</x:v>
      </x:c>
      <x:c r="C392" s="113" t="n">
        <x:f>'净值底稿'!O350</x:f>
        <x:v>1.38345265825188</x:v>
      </x:c>
      <x:c r="D392" s="113" t="n">
        <x:f>'净值底稿'!P350</x:f>
        <x:v>1.4677</x:v>
      </x:c>
      <x:c r="E392" s="113" t="n">
        <x:f>'净值底稿'!Q350</x:f>
        <x:v>1.4006</x:v>
      </x:c>
      <x:c r="F392" s="114" t="n">
        <x:f>IFERROR(B392/B391-1,0)</x:f>
        <x:v>0.012443138901289341</x:v>
      </x:c>
      <x:c r="G392" s="114" t="n">
        <x:f>IFERROR(C392/C391-1,0)</x:f>
        <x:v>0.003172343194830507</x:v>
      </x:c>
      <x:c r="H392" s="114" t="n">
        <x:f>IFERROR(D392/D391-1,0)</x:f>
        <x:v>0.00013628620102212885</x:v>
      </x:c>
      <x:c r="I392" s="114" t="n">
        <x:f>IFERROR(E392/E391-1,0)</x:f>
        <x:v>0.0015732265446224414</x:v>
      </x:c>
      <x:c r="J392" s="115" t="n">
        <x:f>Z391*(1+F392)</x:f>
        <x:v>0.11826345739454401</x:v>
      </x:c>
      <x:c r="K392" s="115" t="n">
        <x:f>AA391*(1+G392)</x:f>
        <x:v>0.11347064427815126</x:v>
      </x:c>
      <x:c r="L392" s="115" t="n">
        <x:f>AB391*(1+H392)</x:f>
        <x:v>0.8379863233041883</x:v>
      </x:c>
      <x:c r="M392" s="115" t="n">
        <x:f>AC391*(1+I392)</x:f>
        <x:v>0.05974799890296586</x:v>
      </x:c>
      <x:c r="N392" s="115" t="n">
        <x:f>SUM(J392:M392)</x:f>
        <x:v>1.1294684238798496</x:v>
      </x:c>
      <x:c r="O392" s="116" t="n">
        <x:f>IFERROR((J392+K392)/N392,0)</x:f>
        <x:v>0.20517094305006142</x:v>
      </x:c>
      <x:c r="P392" s="50" t="b">
        <x:f>AND(MONTH(A392)=12,OR(A393="",YEAR(A392)&lt;&gt;YEAR(A393)))</x:f>
        <x:v>0</x:v>
      </x:c>
      <x:c r="Q392" s="50" t="b">
        <x:f>AND(MOD(MONTH(A392),3)=0,OR(A393="",MONTH(A392)&lt;&gt;MONTH(A393)))</x:f>
        <x:v>0</x:v>
      </x:c>
      <x:c r="R392" s="50" t="b">
        <x:f>OR(O392&gt;$E$7,O392&lt;$E$6)</x:f>
        <x:v>0</x:v>
      </x:c>
      <x:c r="S392" s="50" t="b">
        <x:f>AND(OR(P392,Q392,R392),A392-AH391&gt;$E$8)</x:f>
        <x:v>0</x:v>
      </x:c>
      <x:c r="T392" s="50" t="str">
        <x:f>IF(NOT(OR(P392,Q392,R392)),"不调",IF(NOT(S392),"间隔规则跳过",IF(P392,"年末+季度",IF(AND(Q392,R392),"季度+动态",IF(Q392,"季度","动态")))))</x:f>
        <x:v>不调</x:v>
      </x:c>
      <x:c r="U392" s="115" t="n">
        <x:f>IF(OR(T392="年末+季度",T392="季度+动态"),N392*$E$5/2,IF(T392="季度",(J392+K392)/2,IF(T392="动态",N392*$E$5*IF(J392+K392=0,0.5,J392/(J392+K392)),J392)))</x:f>
        <x:v>0.11826345739454401</x:v>
      </x:c>
      <x:c r="V392" s="115" t="n">
        <x:f>IF(OR(T392="年末+季度",T392="季度+动态"),N392*$E$5/2,IF(T392="季度",(J392+K392)/2,IF(T392="动态",N392*$E$5*IF(J392+K392=0,0.5,K392/(J392+K392)),K392)))</x:f>
        <x:v>0.11347064427815126</x:v>
      </x:c>
      <x:c r="W392" s="115" t="n">
        <x:f>IF(OR(T392="年末+季度",T392="季度+动态",T392="动态"),N392*(1-$E$5)*IF(L392+M392=0,$B$7/($B$7+$B$8),L392/(L392+M392)),L392)</x:f>
        <x:v>0.8379863233041883</x:v>
      </x:c>
      <x:c r="X392" s="115" t="n">
        <x:f>IF(OR(T392="年末+季度",T392="季度+动态",T392="动态"),N392*(1-$E$5)*IF(L392+M392=0,$B$8/($B$7+$B$8),M392/(L392+M392)),M392)</x:f>
        <x:v>0.05974799890296586</x:v>
      </x:c>
      <x:c r="Y392" s="115" t="n">
        <x:f>POWER(1-$H$5,(A392-A391)/$H$8)</x:f>
        <x:v>0.9999862671029998</x:v>
      </x:c>
      <x:c r="Z392" s="115" t="n">
        <x:f>U392*Y392</x:f>
        <x:v>0.11826183329466472</x:v>
      </x:c>
      <x:c r="AA392" s="115" t="n">
        <x:f>V392*Y392</x:f>
        <x:v>0.11346908599748085</x:v>
      </x:c>
      <x:c r="AB392" s="115" t="n">
        <x:f>W392*Y392</x:f>
        <x:v>0.8379748153243227</x:v>
      </x:c>
      <x:c r="AC392" s="115" t="n">
        <x:f>X392*Y392</x:f>
        <x:v>0.059747178389850955</x:v>
      </x:c>
      <x:c r="AD392" s="115" t="n">
        <x:f>SUM(Z392:AC392)</x:f>
        <x:v>1.1294529130063191</x:v>
      </x:c>
      <x:c r="AE392" s="115" t="n">
        <x:f>MAX(AE391,AD392)</x:f>
        <x:v>1.133405086694982</x:v>
      </x:c>
      <x:c r="AF392" s="114" t="n">
        <x:f>AD392/AE392-1</x:f>
        <x:v>-0.003486991310571508</x:v>
      </x:c>
      <x:c r="AG392" s="114" t="n">
        <x:f>AD392/AD391-1</x:f>
        <x:v>0.0017782116210653953</x:v>
      </x:c>
      <x:c r="AH392" s="111" t="n">
        <x:f>IF(OR(T392="年末+季度",T392="季度+动态",T392="季度",T392="动态"),A392,AH391)</x:f>
        <x:v>44286</x:v>
      </x:c>
      <x:c r="AI392" s="117" t="n">
        <x:f>YEAR(A392)</x:f>
        <x:v>2021</x:v>
      </x:c>
      <x:c r="AJ392" s="117" t="n">
        <x:f>MONTH(A392)</x:f>
        <x:v>6</x:v>
      </x:c>
      <x:c r="AK392" s="50" t="n">
        <x:f>IF(MONTH(A392)&lt;&gt;MONTH(A393),1,0)</x:f>
        <x:v>0</x:v>
      </x:c>
      <x:c r="AL392" s="115" t="n">
        <x:f>IF(AK391,AD391,AL391)</x:f>
        <x:v>1.1319443038697605</x:v>
      </x:c>
      <x:c r="AM392" s="116" t="str">
        <x:f>IF(AK392,AD392/AL392-1,"")</x:f>
      </x:c>
      <x:c r="AN392" s="115" t="n">
        <x:f>IF(AI392&lt;&gt;AI391,AD392,MAX(AN391,AD392))</x:f>
        <x:v>1.133405086694982</x:v>
      </x:c>
      <x:c r="AO392" s="116" t="n">
        <x:f>AD392/AN392-1</x:f>
        <x:v>-0.003486991310571508</x:v>
      </x:c>
      <x:c r="AP392" s="112" t="n">
        <x:f>IFERROR(SUM(Z392:AC392)/AD392,0)</x:f>
        <x:v>1</x:v>
      </x:c>
      <x:c r="AQ392" s="50" t="b">
        <x:f>AND(B392&gt;0,C392&gt;0,D392&gt;0,E392&gt;0)</x:f>
        <x:v>1</x:v>
      </x:c>
    </x:row>
    <x:row r="393">
      <x:c r="A393" s="111" t="n">
        <x:f>'净值底稿'!A351</x:f>
        <x:v>44357</x:v>
      </x:c>
      <x:c r="B393" s="113" t="n">
        <x:f>'净值底稿'!F351</x:f>
        <x:v>1.65770738411551</x:v>
      </x:c>
      <x:c r="C393" s="113" t="n">
        <x:f>'净值底稿'!O351</x:f>
        <x:v>1.3950583659759137</x:v>
      </x:c>
      <x:c r="D393" s="113" t="n">
        <x:f>'净值底稿'!P351</x:f>
        <x:v>1.4681</x:v>
      </x:c>
      <x:c r="E393" s="113" t="n">
        <x:f>'净值底稿'!Q351</x:f>
        <x:v>1.3961</x:v>
      </x:c>
      <x:c r="F393" s="114" t="n">
        <x:f>IFERROR(B393/B392-1,0)</x:f>
        <x:v>0.012170425269379281</x:v>
      </x:c>
      <x:c r="G393" s="114" t="n">
        <x:f>IFERROR(C393/C392-1,0)</x:f>
        <x:v>0.008388944612458538</x:v>
      </x:c>
      <x:c r="H393" s="114" t="n">
        <x:f>IFERROR(D393/D392-1,0)</x:f>
        <x:v>0.00027253525924919586</x:v>
      </x:c>
      <x:c r="I393" s="114" t="n">
        <x:f>IFERROR(E393/E392-1,0)</x:f>
        <x:v>-0.00321290875339153</x:v>
      </x:c>
      <x:c r="J393" s="115" t="n">
        <x:f>Z392*(1+F393)</x:f>
        <x:v>0.11970113009899723</x:v>
      </x:c>
      <x:c r="K393" s="115" t="n">
        <x:f>AA392*(1+G393)</x:f>
        <x:v>0.11442097187514001</x:v>
      </x:c>
      <x:c r="L393" s="115" t="n">
        <x:f>AB392*(1+H393)</x:f>
        <x:v>0.8382031930078614</x:v>
      </x:c>
      <x:c r="M393" s="115" t="n">
        <x:f>AC392*(1+I393)</x:f>
        <x:v>0.05955521615741176</x:v>
      </x:c>
      <x:c r="N393" s="115" t="n">
        <x:f>SUM(J393:M393)</x:f>
        <x:v>1.1318805111394104</x:v>
      </x:c>
      <x:c r="O393" s="116" t="n">
        <x:f>IFERROR((J393+K393)/N393,0)</x:f>
        <x:v>0.206843478326575</x:v>
      </x:c>
      <x:c r="P393" s="50" t="b">
        <x:f>AND(MONTH(A393)=12,OR(A394="",YEAR(A393)&lt;&gt;YEAR(A394)))</x:f>
        <x:v>0</x:v>
      </x:c>
      <x:c r="Q393" s="50" t="b">
        <x:f>AND(MOD(MONTH(A393),3)=0,OR(A394="",MONTH(A393)&lt;&gt;MONTH(A394)))</x:f>
        <x:v>0</x:v>
      </x:c>
      <x:c r="R393" s="50" t="b">
        <x:f>OR(O393&gt;$E$7,O393&lt;$E$6)</x:f>
        <x:v>0</x:v>
      </x:c>
      <x:c r="S393" s="50" t="b">
        <x:f>AND(OR(P393,Q393,R393),A393-AH392&gt;$E$8)</x:f>
        <x:v>0</x:v>
      </x:c>
      <x:c r="T393" s="50" t="str">
        <x:f>IF(NOT(OR(P393,Q393,R393)),"不调",IF(NOT(S393),"间隔规则跳过",IF(P393,"年末+季度",IF(AND(Q393,R393),"季度+动态",IF(Q393,"季度","动态")))))</x:f>
        <x:v>不调</x:v>
      </x:c>
      <x:c r="U393" s="115" t="n">
        <x:f>IF(OR(T393="年末+季度",T393="季度+动态"),N393*$E$5/2,IF(T393="季度",(J393+K393)/2,IF(T393="动态",N393*$E$5*IF(J393+K393=0,0.5,J393/(J393+K393)),J393)))</x:f>
        <x:v>0.11970113009899723</x:v>
      </x:c>
      <x:c r="V393" s="115" t="n">
        <x:f>IF(OR(T393="年末+季度",T393="季度+动态"),N393*$E$5/2,IF(T393="季度",(J393+K393)/2,IF(T393="动态",N393*$E$5*IF(J393+K393=0,0.5,K393/(J393+K393)),K393)))</x:f>
        <x:v>0.11442097187514001</x:v>
      </x:c>
      <x:c r="W393" s="115" t="n">
        <x:f>IF(OR(T393="年末+季度",T393="季度+动态",T393="动态"),N393*(1-$E$5)*IF(L393+M393=0,$B$7/($B$7+$B$8),L393/(L393+M393)),L393)</x:f>
        <x:v>0.8382031930078614</x:v>
      </x:c>
      <x:c r="X393" s="115" t="n">
        <x:f>IF(OR(T393="年末+季度",T393="季度+动态",T393="动态"),N393*(1-$E$5)*IF(L393+M393=0,$B$8/($B$7+$B$8),M393/(L393+M393)),M393)</x:f>
        <x:v>0.05955521615741176</x:v>
      </x:c>
      <x:c r="Y393" s="115" t="n">
        <x:f>POWER(1-$H$5,(A393-A392)/$H$8)</x:f>
        <x:v>0.9999862671029998</x:v>
      </x:c>
      <x:c r="Z393" s="115" t="n">
        <x:f>U393*Y393</x:f>
        <x:v>0.11969948625570677</x:v>
      </x:c>
      <x:c r="AA393" s="115" t="n">
        <x:f>V393*Y393</x:f>
        <x:v>0.11441940054371859</x:v>
      </x:c>
      <x:c r="AB393" s="115" t="n">
        <x:f>W393*Y393</x:f>
        <x:v>0.8381916820497466</x:v>
      </x:c>
      <x:c r="AC393" s="115" t="n">
        <x:f>X393*Y393</x:f>
        <x:v>0.05955439829176244</x:v>
      </x:c>
      <x:c r="AD393" s="115" t="n">
        <x:f>SUM(Z393:AC393)</x:f>
        <x:v>1.1318649671409342</x:v>
      </x:c>
      <x:c r="AE393" s="115" t="n">
        <x:f>MAX(AE392,AD393)</x:f>
        <x:v>1.133405086694982</x:v>
      </x:c>
      <x:c r="AF393" s="114" t="n">
        <x:f>AD393/AE393-1</x:f>
        <x:v>-0.0013588429874961117</x:v>
      </x:c>
      <x:c r="AG393" s="114" t="n">
        <x:f>AD393/AD392-1</x:f>
        <x:v>0.0021355951247181704</x:v>
      </x:c>
      <x:c r="AH393" s="111" t="n">
        <x:f>IF(OR(T393="年末+季度",T393="季度+动态",T393="季度",T393="动态"),A393,AH392)</x:f>
        <x:v>44286</x:v>
      </x:c>
      <x:c r="AI393" s="117" t="n">
        <x:f>YEAR(A393)</x:f>
        <x:v>2021</x:v>
      </x:c>
      <x:c r="AJ393" s="117" t="n">
        <x:f>MONTH(A393)</x:f>
        <x:v>6</x:v>
      </x:c>
      <x:c r="AK393" s="50" t="n">
        <x:f>IF(MONTH(A393)&lt;&gt;MONTH(A394),1,0)</x:f>
        <x:v>0</x:v>
      </x:c>
      <x:c r="AL393" s="115" t="n">
        <x:f>IF(AK392,AD392,AL392)</x:f>
        <x:v>1.1319443038697605</x:v>
      </x:c>
      <x:c r="AM393" s="116" t="str">
        <x:f>IF(AK393,AD393/AL393-1,"")</x:f>
      </x:c>
      <x:c r="AN393" s="115" t="n">
        <x:f>IF(AI393&lt;&gt;AI392,AD393,MAX(AN392,AD393))</x:f>
        <x:v>1.133405086694982</x:v>
      </x:c>
      <x:c r="AO393" s="116" t="n">
        <x:f>AD393/AN393-1</x:f>
        <x:v>-0.0013588429874961117</x:v>
      </x:c>
      <x:c r="AP393" s="112" t="n">
        <x:f>IFERROR(SUM(Z393:AC393)/AD393,0)</x:f>
        <x:v>1</x:v>
      </x:c>
      <x:c r="AQ393" s="50" t="b">
        <x:f>AND(B393&gt;0,C393&gt;0,D393&gt;0,E393&gt;0)</x:f>
        <x:v>1</x:v>
      </x:c>
    </x:row>
    <x:row r="394">
      <x:c r="A394" s="111" t="n">
        <x:f>'净值底稿'!A352</x:f>
        <x:v>44358</x:v>
      </x:c>
      <x:c r="B394" s="113" t="n">
        <x:f>'净值底稿'!F352</x:f>
        <x:v>1.6519585157826975</x:v>
      </x:c>
      <x:c r="C394" s="113" t="n">
        <x:f>'净值底稿'!O352</x:f>
        <x:v>1.3861797318911513</x:v>
      </x:c>
      <x:c r="D394" s="113" t="n">
        <x:f>'净值底稿'!P352</x:f>
        <x:v>1.4675</x:v>
      </x:c>
      <x:c r="E394" s="113" t="n">
        <x:f>'净值底稿'!Q352</x:f>
        <x:v>1.4077</x:v>
      </x:c>
      <x:c r="F394" s="114" t="n">
        <x:f>IFERROR(B394/B393-1,0)</x:f>
        <x:v>-0.0034679632774151647</x:v>
      </x:c>
      <x:c r="G394" s="114" t="n">
        <x:f>IFERROR(C394/C393-1,0)</x:f>
        <x:v>-0.0063643459666660185</x:v>
      </x:c>
      <x:c r="H394" s="114" t="n">
        <x:f>IFERROR(D394/D393-1,0)</x:f>
        <x:v>-0.0004086915060281804</x:v>
      </x:c>
      <x:c r="I394" s="114" t="n">
        <x:f>IFERROR(E394/E393-1,0)</x:f>
        <x:v>0.008308860396819773</x:v>
      </x:c>
      <x:c r="J394" s="115" t="n">
        <x:f>Z393*(1+F394)</x:f>
        <x:v>0.11928437283304652</x:v>
      </x:c>
      <x:c r="K394" s="115" t="n">
        <x:f>AA393*(1+G394)</x:f>
        <x:v>0.11369119589335983</x:v>
      </x:c>
      <x:c r="L394" s="115" t="n">
        <x:f>AB393*(1+H394)</x:f>
        <x:v>0.8378491202288694</x:v>
      </x:c>
      <x:c r="M394" s="115" t="n">
        <x:f>AC393*(1+I394)</x:f>
        <x:v>0.0600492274731853</x:v>
      </x:c>
      <x:c r="N394" s="115" t="n">
        <x:f>SUM(J394:M394)</x:f>
        <x:v>1.130873916428461</x:v>
      </x:c>
      <x:c r="O394" s="116" t="n">
        <x:f>IFERROR((J394+K394)/N394,0)</x:f>
        <x:v>0.20601374330234132</x:v>
      </x:c>
      <x:c r="P394" s="50" t="b">
        <x:f>AND(MONTH(A394)=12,OR(A395="",YEAR(A394)&lt;&gt;YEAR(A395)))</x:f>
        <x:v>0</x:v>
      </x:c>
      <x:c r="Q394" s="50" t="b">
        <x:f>AND(MOD(MONTH(A394),3)=0,OR(A395="",MONTH(A394)&lt;&gt;MONTH(A395)))</x:f>
        <x:v>0</x:v>
      </x:c>
      <x:c r="R394" s="50" t="b">
        <x:f>OR(O394&gt;$E$7,O394&lt;$E$6)</x:f>
        <x:v>0</x:v>
      </x:c>
      <x:c r="S394" s="50" t="b">
        <x:f>AND(OR(P394,Q394,R394),A394-AH393&gt;$E$8)</x:f>
        <x:v>0</x:v>
      </x:c>
      <x:c r="T394" s="50" t="str">
        <x:f>IF(NOT(OR(P394,Q394,R394)),"不调",IF(NOT(S394),"间隔规则跳过",IF(P394,"年末+季度",IF(AND(Q394,R394),"季度+动态",IF(Q394,"季度","动态")))))</x:f>
        <x:v>不调</x:v>
      </x:c>
      <x:c r="U394" s="115" t="n">
        <x:f>IF(OR(T394="年末+季度",T394="季度+动态"),N394*$E$5/2,IF(T394="季度",(J394+K394)/2,IF(T394="动态",N394*$E$5*IF(J394+K394=0,0.5,J394/(J394+K394)),J394)))</x:f>
        <x:v>0.11928437283304652</x:v>
      </x:c>
      <x:c r="V394" s="115" t="n">
        <x:f>IF(OR(T394="年末+季度",T394="季度+动态"),N394*$E$5/2,IF(T394="季度",(J394+K394)/2,IF(T394="动态",N394*$E$5*IF(J394+K394=0,0.5,K394/(J394+K394)),K394)))</x:f>
        <x:v>0.11369119589335983</x:v>
      </x:c>
      <x:c r="W394" s="115" t="n">
        <x:f>IF(OR(T394="年末+季度",T394="季度+动态",T394="动态"),N394*(1-$E$5)*IF(L394+M394=0,$B$7/($B$7+$B$8),L394/(L394+M394)),L394)</x:f>
        <x:v>0.8378491202288694</x:v>
      </x:c>
      <x:c r="X394" s="115" t="n">
        <x:f>IF(OR(T394="年末+季度",T394="季度+动态",T394="动态"),N394*(1-$E$5)*IF(L394+M394=0,$B$8/($B$7+$B$8),M394/(L394+M394)),M394)</x:f>
        <x:v>0.0600492274731853</x:v>
      </x:c>
      <x:c r="Y394" s="115" t="n">
        <x:f>POWER(1-$H$5,(A394-A393)/$H$8)</x:f>
        <x:v>0.9999862671029998</x:v>
      </x:c>
      <x:c r="Z394" s="115" t="n">
        <x:f>U394*Y394</x:f>
        <x:v>0.11928273471304067</x:v>
      </x:c>
      <x:c r="AA394" s="115" t="n">
        <x:f>V394*Y394</x:f>
        <x:v>0.11368963458387679</x:v>
      </x:c>
      <x:c r="AB394" s="115" t="n">
        <x:f>W394*Y394</x:f>
        <x:v>0.8378376141331996</x:v>
      </x:c>
      <x:c r="AC394" s="115" t="n">
        <x:f>X394*Y394</x:f>
        <x:v>0.06004840282332947</x:v>
      </x:c>
      <x:c r="AD394" s="115" t="n">
        <x:f>SUM(Z394:AC394)</x:f>
        <x:v>1.1308583862534465</x:v>
      </x:c>
      <x:c r="AE394" s="115" t="n">
        <x:f>MAX(AE393,AD394)</x:f>
        <x:v>1.133405086694982</x:v>
      </x:c>
      <x:c r="AF394" s="114" t="n">
        <x:f>AD394/AE394-1</x:f>
        <x:v>-0.0022469463666885403</x:v>
      </x:c>
      <x:c r="AG394" s="114" t="n">
        <x:f>AD394/AD393-1</x:f>
        <x:v>-0.0008893118143150636</x:v>
      </x:c>
      <x:c r="AH394" s="111" t="n">
        <x:f>IF(OR(T394="年末+季度",T394="季度+动态",T394="季度",T394="动态"),A394,AH393)</x:f>
        <x:v>44286</x:v>
      </x:c>
      <x:c r="AI394" s="117" t="n">
        <x:f>YEAR(A394)</x:f>
        <x:v>2021</x:v>
      </x:c>
      <x:c r="AJ394" s="117" t="n">
        <x:f>MONTH(A394)</x:f>
        <x:v>6</x:v>
      </x:c>
      <x:c r="AK394" s="50" t="n">
        <x:f>IF(MONTH(A394)&lt;&gt;MONTH(A395),1,0)</x:f>
        <x:v>0</x:v>
      </x:c>
      <x:c r="AL394" s="115" t="n">
        <x:f>IF(AK393,AD393,AL393)</x:f>
        <x:v>1.1319443038697605</x:v>
      </x:c>
      <x:c r="AM394" s="116" t="str">
        <x:f>IF(AK394,AD394/AL394-1,"")</x:f>
      </x:c>
      <x:c r="AN394" s="115" t="n">
        <x:f>IF(AI394&lt;&gt;AI393,AD394,MAX(AN393,AD394))</x:f>
        <x:v>1.133405086694982</x:v>
      </x:c>
      <x:c r="AO394" s="116" t="n">
        <x:f>AD394/AN394-1</x:f>
        <x:v>-0.0022469463666885403</x:v>
      </x:c>
      <x:c r="AP394" s="112" t="n">
        <x:f>IFERROR(SUM(Z394:AC394)/AD394,0)</x:f>
        <x:v>1</x:v>
      </x:c>
      <x:c r="AQ394" s="50" t="b">
        <x:f>AND(B394&gt;0,C394&gt;0,D394&gt;0,E394&gt;0)</x:f>
        <x:v>1</x:v>
      </x:c>
    </x:row>
    <x:row r="395">
      <x:c r="A395" s="111" t="n">
        <x:f>'净值底稿'!A353</x:f>
        <x:v>44362</x:v>
      </x:c>
      <x:c r="B395" s="113" t="n">
        <x:f>'净值底稿'!F353</x:f>
        <x:v>1.6475800568174699</x:v>
      </x:c>
      <x:c r="C395" s="113" t="n">
        <x:f>'净值底稿'!O353</x:f>
        <x:v>1.3762506800610574</x:v>
      </x:c>
      <x:c r="D395" s="113" t="n">
        <x:f>'净值底稿'!P353</x:f>
        <x:v>1.468</x:v>
      </x:c>
      <x:c r="E395" s="113" t="n">
        <x:f>'净值底稿'!Q353</x:f>
        <x:v>1.3856</x:v>
      </x:c>
      <x:c r="F395" s="114" t="n">
        <x:f>IFERROR(B395/B394-1,0)</x:f>
        <x:v>-0.0026504654465570043</x:v>
      </x:c>
      <x:c r="G395" s="114" t="n">
        <x:f>IFERROR(C395/C394-1,0)</x:f>
        <x:v>-0.00716288919947472</x:v>
      </x:c>
      <x:c r="H395" s="114" t="n">
        <x:f>IFERROR(D395/D394-1,0)</x:f>
        <x:v>0.00034071550255543315</x:v>
      </x:c>
      <x:c r="I395" s="114" t="n">
        <x:f>IFERROR(E395/E394-1,0)</x:f>
        <x:v>-0.015699367763017724</x:v>
      </x:c>
      <x:c r="J395" s="115" t="n">
        <x:f>Z394*(1+F395)</x:f>
        <x:v>0.11896657994631293</x:v>
      </x:c>
      <x:c r="K395" s="115" t="n">
        <x:f>AA394*(1+G395)</x:f>
        <x:v>0.11287528832822372</x:v>
      </x:c>
      <x:c r="L395" s="115" t="n">
        <x:f>AB394*(1+H395)</x:f>
        <x:v>0.8381230783969588</x:v>
      </x:c>
      <x:c r="M395" s="115" t="n">
        <x:f>AC394*(1+I395)</x:f>
        <x:v>0.059105680863824187</x:v>
      </x:c>
      <x:c r="N395" s="115" t="n">
        <x:f>SUM(J395:M395)</x:f>
        <x:v>1.1290706275353195</x:v>
      </x:c>
      <x:c r="O395" s="116" t="n">
        <x:f>IFERROR((J395+K395)/N395,0)</x:f>
        <x:v>0.2053386764481075</x:v>
      </x:c>
      <x:c r="P395" s="50" t="b">
        <x:f>AND(MONTH(A395)=12,OR(A396="",YEAR(A395)&lt;&gt;YEAR(A396)))</x:f>
        <x:v>0</x:v>
      </x:c>
      <x:c r="Q395" s="50" t="b">
        <x:f>AND(MOD(MONTH(A395),3)=0,OR(A396="",MONTH(A395)&lt;&gt;MONTH(A396)))</x:f>
        <x:v>0</x:v>
      </x:c>
      <x:c r="R395" s="50" t="b">
        <x:f>OR(O395&gt;$E$7,O395&lt;$E$6)</x:f>
        <x:v>0</x:v>
      </x:c>
      <x:c r="S395" s="50" t="b">
        <x:f>AND(OR(P395,Q395,R395),A395-AH394&gt;$E$8)</x:f>
        <x:v>0</x:v>
      </x:c>
      <x:c r="T395" s="50" t="str">
        <x:f>IF(NOT(OR(P395,Q395,R395)),"不调",IF(NOT(S395),"间隔规则跳过",IF(P395,"年末+季度",IF(AND(Q395,R395),"季度+动态",IF(Q395,"季度","动态")))))</x:f>
        <x:v>不调</x:v>
      </x:c>
      <x:c r="U395" s="115" t="n">
        <x:f>IF(OR(T395="年末+季度",T395="季度+动态"),N395*$E$5/2,IF(T395="季度",(J395+K395)/2,IF(T395="动态",N395*$E$5*IF(J395+K395=0,0.5,J395/(J395+K395)),J395)))</x:f>
        <x:v>0.11896657994631293</x:v>
      </x:c>
      <x:c r="V395" s="115" t="n">
        <x:f>IF(OR(T395="年末+季度",T395="季度+动态"),N395*$E$5/2,IF(T395="季度",(J395+K395)/2,IF(T395="动态",N395*$E$5*IF(J395+K395=0,0.5,K395/(J395+K395)),K395)))</x:f>
        <x:v>0.11287528832822372</x:v>
      </x:c>
      <x:c r="W395" s="115" t="n">
        <x:f>IF(OR(T395="年末+季度",T395="季度+动态",T395="动态"),N395*(1-$E$5)*IF(L395+M395=0,$B$7/($B$7+$B$8),L395/(L395+M395)),L395)</x:f>
        <x:v>0.8381230783969588</x:v>
      </x:c>
      <x:c r="X395" s="115" t="n">
        <x:f>IF(OR(T395="年末+季度",T395="季度+动态",T395="动态"),N395*(1-$E$5)*IF(L395+M395=0,$B$8/($B$7+$B$8),M395/(L395+M395)),M395)</x:f>
        <x:v>0.059105680863824187</x:v>
      </x:c>
      <x:c r="Y395" s="115" t="n">
        <x:f>POWER(1-$H$5,(A395-A394)/$H$8)</x:f>
        <x:v>0.9999450695435432</x:v>
      </x:c>
      <x:c r="Z395" s="115" t="n">
        <x:f>U395*Y395</x:f>
        <x:v>0.11896004505777338</x:v>
      </x:c>
      <x:c r="AA395" s="115" t="n">
        <x:f>V395*Y395</x:f>
        <x:v>0.11286908803711315</x:v>
      </x:c>
      <x:c r="AB395" s="115" t="n">
        <x:f>W395*Y395</x:f>
        <x:v>0.8380770399136954</x:v>
      </x:c>
      <x:c r="AC395" s="115" t="n">
        <x:f>X395*Y395</x:f>
        <x:v>0.05910243416179515</x:v>
      </x:c>
      <x:c r="AD395" s="115" t="n">
        <x:f>SUM(Z395:AC395)</x:f>
        <x:v>1.129008607170377</x:v>
      </x:c>
      <x:c r="AE395" s="115" t="n">
        <x:f>MAX(AE394,AD395)</x:f>
        <x:v>1.133405086694982</x:v>
      </x:c>
      <x:c r="AF395" s="114" t="n">
        <x:f>AD395/AE395-1</x:f>
        <x:v>-0.003879001052858433</x:v>
      </x:c>
      <x:c r="AG395" s="114" t="n">
        <x:f>AD395/AD394-1</x:f>
        <x:v>-0.0016357300839389133</x:v>
      </x:c>
      <x:c r="AH395" s="111" t="n">
        <x:f>IF(OR(T395="年末+季度",T395="季度+动态",T395="季度",T395="动态"),A395,AH394)</x:f>
        <x:v>44286</x:v>
      </x:c>
      <x:c r="AI395" s="117" t="n">
        <x:f>YEAR(A395)</x:f>
        <x:v>2021</x:v>
      </x:c>
      <x:c r="AJ395" s="117" t="n">
        <x:f>MONTH(A395)</x:f>
        <x:v>6</x:v>
      </x:c>
      <x:c r="AK395" s="50" t="n">
        <x:f>IF(MONTH(A395)&lt;&gt;MONTH(A396),1,0)</x:f>
        <x:v>0</x:v>
      </x:c>
      <x:c r="AL395" s="115" t="n">
        <x:f>IF(AK394,AD394,AL394)</x:f>
        <x:v>1.1319443038697605</x:v>
      </x:c>
      <x:c r="AM395" s="116" t="str">
        <x:f>IF(AK395,AD395/AL395-1,"")</x:f>
      </x:c>
      <x:c r="AN395" s="115" t="n">
        <x:f>IF(AI395&lt;&gt;AI394,AD395,MAX(AN394,AD395))</x:f>
        <x:v>1.133405086694982</x:v>
      </x:c>
      <x:c r="AO395" s="116" t="n">
        <x:f>AD395/AN395-1</x:f>
        <x:v>-0.003879001052858433</x:v>
      </x:c>
      <x:c r="AP395" s="112" t="n">
        <x:f>IFERROR(SUM(Z395:AC395)/AD395,0)</x:f>
        <x:v>1</x:v>
      </x:c>
      <x:c r="AQ395" s="50" t="b">
        <x:f>AND(B395&gt;0,C395&gt;0,D395&gt;0,E395&gt;0)</x:f>
        <x:v>1</x:v>
      </x:c>
    </x:row>
    <x:row r="396">
      <x:c r="A396" s="111" t="n">
        <x:f>'净值底稿'!A354</x:f>
        <x:v>44363</x:v>
      </x:c>
      <x:c r="B396" s="113" t="n">
        <x:f>'净值底稿'!F354</x:f>
        <x:v>1.58176029204123</x:v>
      </x:c>
      <x:c r="C396" s="113" t="n">
        <x:f>'净值底稿'!O354</x:f>
        <x:v>1.3528103685644775</x:v>
      </x:c>
      <x:c r="D396" s="113" t="n">
        <x:f>'净值底稿'!P354</x:f>
        <x:v>1.4677</x:v>
      </x:c>
      <x:c r="E396" s="113" t="n">
        <x:f>'净值底稿'!Q354</x:f>
        <x:v>1.3825</x:v>
      </x:c>
      <x:c r="F396" s="114" t="n">
        <x:f>IFERROR(B396/B395-1,0)</x:f>
        <x:v>-0.03994935754647333</x:v>
      </x:c>
      <x:c r="G396" s="114" t="n">
        <x:f>IFERROR(C396/C395-1,0)</x:f>
        <x:v>-0.017032007203469646</x:v>
      </x:c>
      <x:c r="H396" s="114" t="n">
        <x:f>IFERROR(D396/D395-1,0)</x:f>
        <x:v>-0.0002043596730244568</x:v>
      </x:c>
      <x:c r="I396" s="114" t="n">
        <x:f>IFERROR(E396/E395-1,0)</x:f>
        <x:v>-0.0022372979214779765</x:v>
      </x:c>
      <x:c r="J396" s="115" t="n">
        <x:f>Z395*(1+F396)</x:f>
        <x:v>0.11420766768401582</x:v>
      </x:c>
      <x:c r="K396" s="115" t="n">
        <x:f>AA395*(1+G396)</x:f>
        <x:v>0.11094670091661599</x:v>
      </x:c>
      <x:c r="L396" s="115" t="n">
        <x:f>AB395*(1+H396)</x:f>
        <x:v>0.8379057707638493</x:v>
      </x:c>
      <x:c r="M396" s="115" t="n">
        <x:f>AC395*(1+I396)</x:f>
        <x:v>0.05897020440869068</x:v>
      </x:c>
      <x:c r="N396" s="115" t="n">
        <x:f>SUM(J396:M396)</x:f>
        <x:v>1.1220303437731718</x:v>
      </x:c>
      <x:c r="O396" s="116" t="n">
        <x:f>IFERROR((J396+K396)/N396,0)</x:f>
        <x:v>0.20066691587277494</x:v>
      </x:c>
      <x:c r="P396" s="50" t="b">
        <x:f>AND(MONTH(A396)=12,OR(A397="",YEAR(A396)&lt;&gt;YEAR(A397)))</x:f>
        <x:v>0</x:v>
      </x:c>
      <x:c r="Q396" s="50" t="b">
        <x:f>AND(MOD(MONTH(A396),3)=0,OR(A397="",MONTH(A396)&lt;&gt;MONTH(A397)))</x:f>
        <x:v>0</x:v>
      </x:c>
      <x:c r="R396" s="50" t="b">
        <x:f>OR(O396&gt;$E$7,O396&lt;$E$6)</x:f>
        <x:v>0</x:v>
      </x:c>
      <x:c r="S396" s="50" t="b">
        <x:f>AND(OR(P396,Q396,R396),A396-AH395&gt;$E$8)</x:f>
        <x:v>0</x:v>
      </x:c>
      <x:c r="T396" s="50" t="str">
        <x:f>IF(NOT(OR(P396,Q396,R396)),"不调",IF(NOT(S396),"间隔规则跳过",IF(P396,"年末+季度",IF(AND(Q396,R396),"季度+动态",IF(Q396,"季度","动态")))))</x:f>
        <x:v>不调</x:v>
      </x:c>
      <x:c r="U396" s="115" t="n">
        <x:f>IF(OR(T396="年末+季度",T396="季度+动态"),N396*$E$5/2,IF(T396="季度",(J396+K396)/2,IF(T396="动态",N396*$E$5*IF(J396+K396=0,0.5,J396/(J396+K396)),J396)))</x:f>
        <x:v>0.11420766768401582</x:v>
      </x:c>
      <x:c r="V396" s="115" t="n">
        <x:f>IF(OR(T396="年末+季度",T396="季度+动态"),N396*$E$5/2,IF(T396="季度",(J396+K396)/2,IF(T396="动态",N396*$E$5*IF(J396+K396=0,0.5,K396/(J396+K396)),K396)))</x:f>
        <x:v>0.11094670091661599</x:v>
      </x:c>
      <x:c r="W396" s="115" t="n">
        <x:f>IF(OR(T396="年末+季度",T396="季度+动态",T396="动态"),N396*(1-$E$5)*IF(L396+M396=0,$B$7/($B$7+$B$8),L396/(L396+M396)),L396)</x:f>
        <x:v>0.8379057707638493</x:v>
      </x:c>
      <x:c r="X396" s="115" t="n">
        <x:f>IF(OR(T396="年末+季度",T396="季度+动态",T396="动态"),N396*(1-$E$5)*IF(L396+M396=0,$B$8/($B$7+$B$8),M396/(L396+M396)),M396)</x:f>
        <x:v>0.05897020440869068</x:v>
      </x:c>
      <x:c r="Y396" s="115" t="n">
        <x:f>POWER(1-$H$5,(A396-A395)/$H$8)</x:f>
        <x:v>0.9999862671029998</x:v>
      </x:c>
      <x:c r="Z396" s="115" t="n">
        <x:f>U396*Y396</x:f>
        <x:v>0.11420609928187887</x:v>
      </x:c>
      <x:c r="AA396" s="115" t="n">
        <x:f>V396*Y396</x:f>
        <x:v>0.11094517729699978</x:v>
      </x:c>
      <x:c r="AB396" s="115" t="n">
        <x:f>W396*Y396</x:f>
        <x:v>0.8378942638902035</x:v>
      </x:c>
      <x:c r="AC396" s="115" t="n">
        <x:f>X396*Y396</x:f>
        <x:v>0.05896939457694745</x:v>
      </x:c>
      <x:c r="AD396" s="115" t="n">
        <x:f>SUM(Z396:AC396)</x:f>
        <x:v>1.1220149350460296</x:v>
      </x:c>
      <x:c r="AE396" s="115" t="n">
        <x:f>MAX(AE395,AD396)</x:f>
        <x:v>1.133405086694982</x:v>
      </x:c>
      <x:c r="AF396" s="114" t="n">
        <x:f>AD396/AE396-1</x:f>
        <x:v>-0.01004949755622353</x:v>
      </x:c>
      <x:c r="AG396" s="114" t="n">
        <x:f>AD396/AD395-1</x:f>
        <x:v>-0.006194525072643731</x:v>
      </x:c>
      <x:c r="AH396" s="111" t="n">
        <x:f>IF(OR(T396="年末+季度",T396="季度+动态",T396="季度",T396="动态"),A396,AH395)</x:f>
        <x:v>44286</x:v>
      </x:c>
      <x:c r="AI396" s="117" t="n">
        <x:f>YEAR(A396)</x:f>
        <x:v>2021</x:v>
      </x:c>
      <x:c r="AJ396" s="117" t="n">
        <x:f>MONTH(A396)</x:f>
        <x:v>6</x:v>
      </x:c>
      <x:c r="AK396" s="50" t="n">
        <x:f>IF(MONTH(A396)&lt;&gt;MONTH(A397),1,0)</x:f>
        <x:v>0</x:v>
      </x:c>
      <x:c r="AL396" s="115" t="n">
        <x:f>IF(AK395,AD395,AL395)</x:f>
        <x:v>1.1319443038697605</x:v>
      </x:c>
      <x:c r="AM396" s="116" t="str">
        <x:f>IF(AK396,AD396/AL396-1,"")</x:f>
      </x:c>
      <x:c r="AN396" s="115" t="n">
        <x:f>IF(AI396&lt;&gt;AI395,AD396,MAX(AN395,AD396))</x:f>
        <x:v>1.133405086694982</x:v>
      </x:c>
      <x:c r="AO396" s="116" t="n">
        <x:f>AD396/AN396-1</x:f>
        <x:v>-0.01004949755622353</x:v>
      </x:c>
      <x:c r="AP396" s="112" t="n">
        <x:f>IFERROR(SUM(Z396:AC396)/AD396,0)</x:f>
        <x:v>1</x:v>
      </x:c>
      <x:c r="AQ396" s="50" t="b">
        <x:f>AND(B396&gt;0,C396&gt;0,D396&gt;0,E396&gt;0)</x:f>
        <x:v>1</x:v>
      </x:c>
    </x:row>
    <x:row r="397">
      <x:c r="A397" s="111" t="n">
        <x:f>'净值底稿'!A355</x:f>
        <x:v>44364</x:v>
      </x:c>
      <x:c r="B397" s="113" t="n">
        <x:f>'净值底稿'!F355</x:f>
        <x:v>1.621845915653555</x:v>
      </x:c>
      <x:c r="C397" s="113" t="n">
        <x:f>'净值底稿'!O355</x:f>
        <x:v>1.3683098245613676</x:v>
      </x:c>
      <x:c r="D397" s="113" t="n">
        <x:f>'净值底稿'!P355</x:f>
        <x:v>1.4672</x:v>
      </x:c>
      <x:c r="E397" s="113" t="n">
        <x:f>'净值底稿'!Q355</x:f>
        <x:v>1.3577</x:v>
      </x:c>
      <x:c r="F397" s="114" t="n">
        <x:f>IFERROR(B397/B396-1,0)</x:f>
        <x:v>0.02534241364764278</x:v>
      </x:c>
      <x:c r="G397" s="114" t="n">
        <x:f>IFERROR(C397/C396-1,0)</x:f>
        <x:v>0.011457227381644897</x:v>
      </x:c>
      <x:c r="H397" s="114" t="n">
        <x:f>IFERROR(D397/D396-1,0)</x:f>
        <x:v>-0.0003406690740613838</x:v>
      </x:c>
      <x:c r="I397" s="114" t="n">
        <x:f>IFERROR(E397/E396-1,0)</x:f>
        <x:v>-0.017938517179023616</x:v>
      </x:c>
      <x:c r="J397" s="115" t="n">
        <x:f>Z396*(1+F397)</x:f>
        <x:v>0.11710035749096401</x:v>
      </x:c>
      <x:c r="K397" s="115" t="n">
        <x:f>AA396*(1+G397)</x:f>
        <x:v>0.11221630142018842</x:v>
      </x:c>
      <x:c r="L397" s="115" t="n">
        <x:f>AB396*(1+H397)</x:f>
        <x:v>0.8376088192271627</x:v>
      </x:c>
      <x:c r="M397" s="115" t="n">
        <x:f>AC396*(1+I397)</x:f>
        <x:v>0.057911571079292255</x:v>
      </x:c>
      <x:c r="N397" s="115" t="n">
        <x:f>SUM(J397:M397)</x:f>
        <x:v>1.1248370492176074</x:v>
      </x:c>
      <x:c r="O397" s="116" t="n">
        <x:f>IFERROR((J397+K397)/N397,0)</x:f>
        <x:v>0.2038665592235392</x:v>
      </x:c>
      <x:c r="P397" s="50" t="b">
        <x:f>AND(MONTH(A397)=12,OR(A398="",YEAR(A397)&lt;&gt;YEAR(A398)))</x:f>
        <x:v>0</x:v>
      </x:c>
      <x:c r="Q397" s="50" t="b">
        <x:f>AND(MOD(MONTH(A397),3)=0,OR(A398="",MONTH(A397)&lt;&gt;MONTH(A398)))</x:f>
        <x:v>0</x:v>
      </x:c>
      <x:c r="R397" s="50" t="b">
        <x:f>OR(O397&gt;$E$7,O397&lt;$E$6)</x:f>
        <x:v>0</x:v>
      </x:c>
      <x:c r="S397" s="50" t="b">
        <x:f>AND(OR(P397,Q397,R397),A397-AH396&gt;$E$8)</x:f>
        <x:v>0</x:v>
      </x:c>
      <x:c r="T397" s="50" t="str">
        <x:f>IF(NOT(OR(P397,Q397,R397)),"不调",IF(NOT(S397),"间隔规则跳过",IF(P397,"年末+季度",IF(AND(Q397,R397),"季度+动态",IF(Q397,"季度","动态")))))</x:f>
        <x:v>不调</x:v>
      </x:c>
      <x:c r="U397" s="115" t="n">
        <x:f>IF(OR(T397="年末+季度",T397="季度+动态"),N397*$E$5/2,IF(T397="季度",(J397+K397)/2,IF(T397="动态",N397*$E$5*IF(J397+K397=0,0.5,J397/(J397+K397)),J397)))</x:f>
        <x:v>0.11710035749096401</x:v>
      </x:c>
      <x:c r="V397" s="115" t="n">
        <x:f>IF(OR(T397="年末+季度",T397="季度+动态"),N397*$E$5/2,IF(T397="季度",(J397+K397)/2,IF(T397="动态",N397*$E$5*IF(J397+K397=0,0.5,K397/(J397+K397)),K397)))</x:f>
        <x:v>0.11221630142018842</x:v>
      </x:c>
      <x:c r="W397" s="115" t="n">
        <x:f>IF(OR(T397="年末+季度",T397="季度+动态",T397="动态"),N397*(1-$E$5)*IF(L397+M397=0,$B$7/($B$7+$B$8),L397/(L397+M397)),L397)</x:f>
        <x:v>0.8376088192271627</x:v>
      </x:c>
      <x:c r="X397" s="115" t="n">
        <x:f>IF(OR(T397="年末+季度",T397="季度+动态",T397="动态"),N397*(1-$E$5)*IF(L397+M397=0,$B$8/($B$7+$B$8),M397/(L397+M397)),M397)</x:f>
        <x:v>0.057911571079292255</x:v>
      </x:c>
      <x:c r="Y397" s="115" t="n">
        <x:f>POWER(1-$H$5,(A397-A396)/$H$8)</x:f>
        <x:v>0.9999862671029998</x:v>
      </x:c>
      <x:c r="Z397" s="115" t="n">
        <x:f>U397*Y397</x:f>
        <x:v>0.1170987493638159</x:v>
      </x:c>
      <x:c r="AA397" s="115" t="n">
        <x:f>V397*Y397</x:f>
        <x:v>0.11221476036527926</x:v>
      </x:c>
      <x:c r="AB397" s="115" t="n">
        <x:f>W397*Y397</x:f>
        <x:v>0.8375973164315217</x:v>
      </x:c>
      <x:c r="AC397" s="115" t="n">
        <x:f>X397*Y397</x:f>
        <x:v>0.0579107757856515</x:v>
      </x:c>
      <x:c r="AD397" s="115" t="n">
        <x:f>SUM(Z397:AC397)</x:f>
        <x:v>1.1248216019462682</x:v>
      </x:c>
      <x:c r="AE397" s="115" t="n">
        <x:f>MAX(AE396,AD397)</x:f>
        <x:v>1.133405086694982</x:v>
      </x:c>
      <x:c r="AF397" s="114" t="n">
        <x:f>AD397/AE397-1</x:f>
        <x:v>-0.007573183541767392</x:v>
      </x:c>
      <x:c r="AG397" s="114" t="n">
        <x:f>AD397/AD396-1</x:f>
        <x:v>0.0025014523537723043</x:v>
      </x:c>
      <x:c r="AH397" s="111" t="n">
        <x:f>IF(OR(T397="年末+季度",T397="季度+动态",T397="季度",T397="动态"),A397,AH396)</x:f>
        <x:v>44286</x:v>
      </x:c>
      <x:c r="AI397" s="117" t="n">
        <x:f>YEAR(A397)</x:f>
        <x:v>2021</x:v>
      </x:c>
      <x:c r="AJ397" s="117" t="n">
        <x:f>MONTH(A397)</x:f>
        <x:v>6</x:v>
      </x:c>
      <x:c r="AK397" s="50" t="n">
        <x:f>IF(MONTH(A397)&lt;&gt;MONTH(A398),1,0)</x:f>
        <x:v>0</x:v>
      </x:c>
      <x:c r="AL397" s="115" t="n">
        <x:f>IF(AK396,AD396,AL396)</x:f>
        <x:v>1.1319443038697605</x:v>
      </x:c>
      <x:c r="AM397" s="116" t="str">
        <x:f>IF(AK397,AD397/AL397-1,"")</x:f>
      </x:c>
      <x:c r="AN397" s="115" t="n">
        <x:f>IF(AI397&lt;&gt;AI396,AD397,MAX(AN396,AD397))</x:f>
        <x:v>1.133405086694982</x:v>
      </x:c>
      <x:c r="AO397" s="116" t="n">
        <x:f>AD397/AN397-1</x:f>
        <x:v>-0.007573183541767392</x:v>
      </x:c>
      <x:c r="AP397" s="112" t="n">
        <x:f>IFERROR(SUM(Z397:AC397)/AD397,0)</x:f>
        <x:v>1</x:v>
      </x:c>
      <x:c r="AQ397" s="50" t="b">
        <x:f>AND(B397&gt;0,C397&gt;0,D397&gt;0,E397&gt;0)</x:f>
        <x:v>1</x:v>
      </x:c>
    </x:row>
    <x:row r="398">
      <x:c r="A398" s="111" t="n">
        <x:f>'净值底稿'!A356</x:f>
        <x:v>44365</x:v>
      </x:c>
      <x:c r="B398" s="113" t="n">
        <x:f>'净值底稿'!F356</x:f>
        <x:v>1.64309967129415</x:v>
      </x:c>
      <x:c r="C398" s="113" t="n">
        <x:f>'净值底稿'!O356</x:f>
        <x:v>1.3773082504789163</x:v>
      </x:c>
      <x:c r="D398" s="113" t="n">
        <x:f>'净值底稿'!P356</x:f>
        <x:v>1.4676</x:v>
      </x:c>
      <x:c r="E398" s="113" t="n">
        <x:f>'净值底稿'!Q356</x:f>
        <x:v>1.346</x:v>
      </x:c>
      <x:c r="F398" s="114" t="n">
        <x:f>IFERROR(B398/B397-1,0)</x:f>
        <x:v>0.013104670077138891</x:v>
      </x:c>
      <x:c r="G398" s="114" t="n">
        <x:f>IFERROR(C398/C397-1,0)</x:f>
        <x:v>0.006576307321650043</x:v>
      </x:c>
      <x:c r="H398" s="114" t="n">
        <x:f>IFERROR(D398/D397-1,0)</x:f>
        <x:v>0.00027262813522344054</x:v>
      </x:c>
      <x:c r="I398" s="114" t="n">
        <x:f>IFERROR(E398/E397-1,0)</x:f>
        <x:v>-0.00861751491492957</x:v>
      </x:c>
      <x:c r="J398" s="115" t="n">
        <x:f>Z397*(1+F398)</x:f>
        <x:v>0.11863328984067428</x:v>
      </x:c>
      <x:c r="K398" s="115" t="n">
        <x:f>AA397*(1+G398)</x:f>
        <x:v>0.11295271911546666</x:v>
      </x:c>
      <x:c r="L398" s="115" t="n">
        <x:f>AB397*(1+H398)</x:f>
        <x:v>0.8378256690259686</x:v>
      </x:c>
      <x:c r="M398" s="115" t="n">
        <x:f>AC397*(1+I398)</x:f>
        <x:v>0.057411728811583504</x:v>
      </x:c>
      <x:c r="N398" s="115" t="n">
        <x:f>SUM(J398:M398)</x:f>
        <x:v>1.1268234067936929</x:v>
      </x:c>
      <x:c r="O398" s="116" t="n">
        <x:f>IFERROR((J398+K398)/N398,0)</x:f>
        <x:v>0.20552112031032865</x:v>
      </x:c>
      <x:c r="P398" s="50" t="b">
        <x:f>AND(MONTH(A398)=12,OR(A399="",YEAR(A398)&lt;&gt;YEAR(A399)))</x:f>
        <x:v>0</x:v>
      </x:c>
      <x:c r="Q398" s="50" t="b">
        <x:f>AND(MOD(MONTH(A398),3)=0,OR(A399="",MONTH(A398)&lt;&gt;MONTH(A399)))</x:f>
        <x:v>0</x:v>
      </x:c>
      <x:c r="R398" s="50" t="b">
        <x:f>OR(O398&gt;$E$7,O398&lt;$E$6)</x:f>
        <x:v>0</x:v>
      </x:c>
      <x:c r="S398" s="50" t="b">
        <x:f>AND(OR(P398,Q398,R398),A398-AH397&gt;$E$8)</x:f>
        <x:v>0</x:v>
      </x:c>
      <x:c r="T398" s="50" t="str">
        <x:f>IF(NOT(OR(P398,Q398,R398)),"不调",IF(NOT(S398),"间隔规则跳过",IF(P398,"年末+季度",IF(AND(Q398,R398),"季度+动态",IF(Q398,"季度","动态")))))</x:f>
        <x:v>不调</x:v>
      </x:c>
      <x:c r="U398" s="115" t="n">
        <x:f>IF(OR(T398="年末+季度",T398="季度+动态"),N398*$E$5/2,IF(T398="季度",(J398+K398)/2,IF(T398="动态",N398*$E$5*IF(J398+K398=0,0.5,J398/(J398+K398)),J398)))</x:f>
        <x:v>0.11863328984067428</x:v>
      </x:c>
      <x:c r="V398" s="115" t="n">
        <x:f>IF(OR(T398="年末+季度",T398="季度+动态"),N398*$E$5/2,IF(T398="季度",(J398+K398)/2,IF(T398="动态",N398*$E$5*IF(J398+K398=0,0.5,K398/(J398+K398)),K398)))</x:f>
        <x:v>0.11295271911546666</x:v>
      </x:c>
      <x:c r="W398" s="115" t="n">
        <x:f>IF(OR(T398="年末+季度",T398="季度+动态",T398="动态"),N398*(1-$E$5)*IF(L398+M398=0,$B$7/($B$7+$B$8),L398/(L398+M398)),L398)</x:f>
        <x:v>0.8378256690259686</x:v>
      </x:c>
      <x:c r="X398" s="115" t="n">
        <x:f>IF(OR(T398="年末+季度",T398="季度+动态",T398="动态"),N398*(1-$E$5)*IF(L398+M398=0,$B$8/($B$7+$B$8),M398/(L398+M398)),M398)</x:f>
        <x:v>0.057411728811583504</x:v>
      </x:c>
      <x:c r="Y398" s="115" t="n">
        <x:f>POWER(1-$H$5,(A398-A397)/$H$8)</x:f>
        <x:v>0.9999862671029998</x:v>
      </x:c>
      <x:c r="Z398" s="115" t="n">
        <x:f>U398*Y398</x:f>
        <x:v>0.1186316606619241</x:v>
      </x:c>
      <x:c r="AA398" s="115" t="n">
        <x:f>V398*Y398</x:f>
        <x:v>0.11295116794740914</x:v>
      </x:c>
      <x:c r="AB398" s="115" t="n">
        <x:f>W398*Y398</x:f>
        <x:v>0.8378141632523517</x:v>
      </x:c>
      <x:c r="AC398" s="115" t="n">
        <x:f>X398*Y398</x:f>
        <x:v>0.05741094038222513</x:v>
      </x:c>
      <x:c r="AD398" s="115" t="n">
        <x:f>SUM(Z398:AC398)</x:f>
        <x:v>1.1268079322439102</x:v>
      </x:c>
      <x:c r="AE398" s="115" t="n">
        <x:f>MAX(AE397,AD398)</x:f>
        <x:v>1.133405086694982</x:v>
      </x:c>
      <x:c r="AF398" s="114" t="n">
        <x:f>AD398/AE398-1</x:f>
        <x:v>-0.005820650117522641</x:v>
      </x:c>
      <x:c r="AG398" s="114" t="n">
        <x:f>AD398/AD397-1</x:f>
        <x:v>0.001765906961783914</x:v>
      </x:c>
      <x:c r="AH398" s="111" t="n">
        <x:f>IF(OR(T398="年末+季度",T398="季度+动态",T398="季度",T398="动态"),A398,AH397)</x:f>
        <x:v>44286</x:v>
      </x:c>
      <x:c r="AI398" s="117" t="n">
        <x:f>YEAR(A398)</x:f>
        <x:v>2021</x:v>
      </x:c>
      <x:c r="AJ398" s="117" t="n">
        <x:f>MONTH(A398)</x:f>
        <x:v>6</x:v>
      </x:c>
      <x:c r="AK398" s="50" t="n">
        <x:f>IF(MONTH(A398)&lt;&gt;MONTH(A399),1,0)</x:f>
        <x:v>0</x:v>
      </x:c>
      <x:c r="AL398" s="115" t="n">
        <x:f>IF(AK397,AD397,AL397)</x:f>
        <x:v>1.1319443038697605</x:v>
      </x:c>
      <x:c r="AM398" s="116" t="str">
        <x:f>IF(AK398,AD398/AL398-1,"")</x:f>
      </x:c>
      <x:c r="AN398" s="115" t="n">
        <x:f>IF(AI398&lt;&gt;AI397,AD398,MAX(AN397,AD398))</x:f>
        <x:v>1.133405086694982</x:v>
      </x:c>
      <x:c r="AO398" s="116" t="n">
        <x:f>AD398/AN398-1</x:f>
        <x:v>-0.005820650117522641</x:v>
      </x:c>
      <x:c r="AP398" s="112" t="n">
        <x:f>IFERROR(SUM(Z398:AC398)/AD398,0)</x:f>
        <x:v>1</x:v>
      </x:c>
      <x:c r="AQ398" s="50" t="b">
        <x:f>AND(B398&gt;0,C398&gt;0,D398&gt;0,E398&gt;0)</x:f>
        <x:v>1</x:v>
      </x:c>
    </x:row>
    <x:row r="399">
      <x:c r="A399" s="111" t="n">
        <x:f>'净值底稿'!A357</x:f>
        <x:v>44368</x:v>
      </x:c>
      <x:c r="B399" s="113" t="n">
        <x:f>'净值底稿'!F357</x:f>
        <x:v>1.66104648558888</x:v>
      </x:c>
      <x:c r="C399" s="113" t="n">
        <x:f>'净值底稿'!O357</x:f>
        <x:v>1.38876090083946</x:v>
      </x:c>
      <x:c r="D399" s="113" t="n">
        <x:f>'净值底稿'!P357</x:f>
        <x:v>1.469</x:v>
      </x:c>
      <x:c r="E399" s="113" t="n">
        <x:f>'净值底稿'!Q357</x:f>
        <x:v>1.3446</x:v>
      </x:c>
      <x:c r="F399" s="114" t="n">
        <x:f>IFERROR(B399/B398-1,0)</x:f>
        <x:v>0.010922535381310494</x:v>
      </x:c>
      <x:c r="G399" s="114" t="n">
        <x:f>IFERROR(C399/C398-1,0)</x:f>
        <x:v>0.008315241237073279</x:v>
      </x:c>
      <x:c r="H399" s="114" t="n">
        <x:f>IFERROR(D399/D398-1,0)</x:f>
        <x:v>0.000953938402834531</x:v>
      </x:c>
      <x:c r="I399" s="114" t="n">
        <x:f>IFERROR(E399/E398-1,0)</x:f>
        <x:v>-0.0010401188707280795</x:v>
      </x:c>
      <x:c r="J399" s="115" t="n">
        <x:f>Z398*(1+F399)</x:f>
        <x:v>0.11992741917284759</x:v>
      </x:c>
      <x:c r="K399" s="115" t="n">
        <x:f>AA398*(1+G399)</x:f>
        <x:v>0.11389038415690103</x:v>
      </x:c>
      <x:c r="L399" s="115" t="n">
        <x:f>AB398*(1+H399)</x:f>
        <x:v>0.8386133863571168</x:v>
      </x:c>
      <x:c r="M399" s="115" t="n">
        <x:f>AC398*(1+I399)</x:f>
        <x:v>0.05735122617974733</x:v>
      </x:c>
      <x:c r="N399" s="115" t="n">
        <x:f>SUM(J399:M399)</x:f>
        <x:v>1.1297824158666128</x:v>
      </x:c>
      <x:c r="O399" s="116" t="n">
        <x:f>IFERROR((J399+K399)/N399,0)</x:f>
        <x:v>0.20695826032165313</x:v>
      </x:c>
      <x:c r="P399" s="50" t="b">
        <x:f>AND(MONTH(A399)=12,OR(A400="",YEAR(A399)&lt;&gt;YEAR(A400)))</x:f>
        <x:v>0</x:v>
      </x:c>
      <x:c r="Q399" s="50" t="b">
        <x:f>AND(MOD(MONTH(A399),3)=0,OR(A400="",MONTH(A399)&lt;&gt;MONTH(A400)))</x:f>
        <x:v>0</x:v>
      </x:c>
      <x:c r="R399" s="50" t="b">
        <x:f>OR(O399&gt;$E$7,O399&lt;$E$6)</x:f>
        <x:v>0</x:v>
      </x:c>
      <x:c r="S399" s="50" t="b">
        <x:f>AND(OR(P399,Q399,R399),A399-AH398&gt;$E$8)</x:f>
        <x:v>0</x:v>
      </x:c>
      <x:c r="T399" s="50" t="str">
        <x:f>IF(NOT(OR(P399,Q399,R399)),"不调",IF(NOT(S399),"间隔规则跳过",IF(P399,"年末+季度",IF(AND(Q399,R399),"季度+动态",IF(Q399,"季度","动态")))))</x:f>
        <x:v>不调</x:v>
      </x:c>
      <x:c r="U399" s="115" t="n">
        <x:f>IF(OR(T399="年末+季度",T399="季度+动态"),N399*$E$5/2,IF(T399="季度",(J399+K399)/2,IF(T399="动态",N399*$E$5*IF(J399+K399=0,0.5,J399/(J399+K399)),J399)))</x:f>
        <x:v>0.11992741917284759</x:v>
      </x:c>
      <x:c r="V399" s="115" t="n">
        <x:f>IF(OR(T399="年末+季度",T399="季度+动态"),N399*$E$5/2,IF(T399="季度",(J399+K399)/2,IF(T399="动态",N399*$E$5*IF(J399+K399=0,0.5,K399/(J399+K399)),K399)))</x:f>
        <x:v>0.11389038415690103</x:v>
      </x:c>
      <x:c r="W399" s="115" t="n">
        <x:f>IF(OR(T399="年末+季度",T399="季度+动态",T399="动态"),N399*(1-$E$5)*IF(L399+M399=0,$B$7/($B$7+$B$8),L399/(L399+M399)),L399)</x:f>
        <x:v>0.8386133863571168</x:v>
      </x:c>
      <x:c r="X399" s="115" t="n">
        <x:f>IF(OR(T399="年末+季度",T399="季度+动态",T399="动态"),N399*(1-$E$5)*IF(L399+M399=0,$B$8/($B$7+$B$8),M399/(L399+M399)),M399)</x:f>
        <x:v>0.05735122617974733</x:v>
      </x:c>
      <x:c r="Y399" s="115" t="n">
        <x:f>POWER(1-$H$5,(A399-A398)/$H$8)</x:f>
        <x:v>0.9999588018747739</x:v>
      </x:c>
      <x:c r="Z399" s="115" t="n">
        <x:f>U399*Y399</x:f>
        <x:v>0.11992247838801447</x:v>
      </x:c>
      <x:c r="AA399" s="115" t="n">
        <x:f>V399*Y399</x:f>
        <x:v>0.1138856920865925</x:v>
      </x:c>
      <x:c r="AB399" s="115" t="n">
        <x:f>W399*Y399</x:f>
        <x:v>0.8385788370578094</x:v>
      </x:c>
      <x:c r="AC399" s="115" t="n">
        <x:f>X399*Y399</x:f>
        <x:v>0.05734886341674931</x:v>
      </x:c>
      <x:c r="AD399" s="115" t="n">
        <x:f>SUM(Z399:AC399)</x:f>
        <x:v>1.1297358709491658</x:v>
      </x:c>
      <x:c r="AE399" s="115" t="n">
        <x:f>MAX(AE398,AD399)</x:f>
        <x:v>1.133405086694982</x:v>
      </x:c>
      <x:c r="AF399" s="114" t="n">
        <x:f>AD399/AE399-1</x:f>
        <x:v>-0.0032373383434476377</x:v>
      </x:c>
      <x:c r="AG399" s="114" t="n">
        <x:f>AD399/AD398-1</x:f>
        <x:v>0.0025984363629967255</x:v>
      </x:c>
      <x:c r="AH399" s="111" t="n">
        <x:f>IF(OR(T399="年末+季度",T399="季度+动态",T399="季度",T399="动态"),A399,AH398)</x:f>
        <x:v>44286</x:v>
      </x:c>
      <x:c r="AI399" s="117" t="n">
        <x:f>YEAR(A399)</x:f>
        <x:v>2021</x:v>
      </x:c>
      <x:c r="AJ399" s="117" t="n">
        <x:f>MONTH(A399)</x:f>
        <x:v>6</x:v>
      </x:c>
      <x:c r="AK399" s="50" t="n">
        <x:f>IF(MONTH(A399)&lt;&gt;MONTH(A400),1,0)</x:f>
        <x:v>0</x:v>
      </x:c>
      <x:c r="AL399" s="115" t="n">
        <x:f>IF(AK398,AD398,AL398)</x:f>
        <x:v>1.1319443038697605</x:v>
      </x:c>
      <x:c r="AM399" s="116" t="str">
        <x:f>IF(AK399,AD399/AL399-1,"")</x:f>
      </x:c>
      <x:c r="AN399" s="115" t="n">
        <x:f>IF(AI399&lt;&gt;AI398,AD399,MAX(AN398,AD399))</x:f>
        <x:v>1.133405086694982</x:v>
      </x:c>
      <x:c r="AO399" s="116" t="n">
        <x:f>AD399/AN399-1</x:f>
        <x:v>-0.0032373383434476377</x:v>
      </x:c>
      <x:c r="AP399" s="112" t="n">
        <x:f>IFERROR(SUM(Z399:AC399)/AD399,0)</x:f>
        <x:v>1</x:v>
      </x:c>
      <x:c r="AQ399" s="50" t="b">
        <x:f>AND(B399&gt;0,C399&gt;0,D399&gt;0,E399&gt;0)</x:f>
        <x:v>1</x:v>
      </x:c>
    </x:row>
    <x:row r="400">
      <x:c r="A400" s="111" t="n">
        <x:f>'净值底稿'!A358</x:f>
        <x:v>44369</x:v>
      </x:c>
      <x:c r="B400" s="113" t="n">
        <x:f>'净值底稿'!F358</x:f>
        <x:v>1.65872458288189</x:v>
      </x:c>
      <x:c r="C400" s="113" t="n">
        <x:f>'净值底稿'!O358</x:f>
        <x:v>1.397999380557445</x:v>
      </x:c>
      <x:c r="D400" s="113" t="n">
        <x:f>'净值底稿'!P358</x:f>
        <x:v>1.4693</x:v>
      </x:c>
      <x:c r="E400" s="113" t="n">
        <x:f>'净值底稿'!Q358</x:f>
        <x:v>1.3483</x:v>
      </x:c>
      <x:c r="F400" s="114" t="n">
        <x:f>IFERROR(B400/B399-1,0)</x:f>
        <x:v>-0.0013978553442872688</x:v>
      </x:c>
      <x:c r="G400" s="114" t="n">
        <x:f>IFERROR(C400/C399-1,0)</x:f>
        <x:v>0.006652318417375458</x:v>
      </x:c>
      <x:c r="H400" s="114" t="n">
        <x:f>IFERROR(D400/D399-1,0)</x:f>
        <x:v>0.00020422055820290552</x:v>
      </x:c>
      <x:c r="I400" s="114" t="n">
        <x:f>IFERROR(E400/E399-1,0)</x:f>
        <x:v>0.00275174773166742</x:v>
      </x:c>
      <x:c r="J400" s="115" t="n">
        <x:f>Z399*(1+F400)</x:f>
        <x:v>0.1197548441106996</x:v>
      </x:c>
      <x:c r="K400" s="115" t="n">
        <x:f>AA399*(1+G400)</x:f>
        <x:v>0.11464329597353569</x:v>
      </x:c>
      <x:c r="L400" s="115" t="n">
        <x:f>AB399*(1+H400)</x:f>
        <x:v>0.8387500920960105</x:v>
      </x:c>
      <x:c r="M400" s="115" t="n">
        <x:f>AC399*(1+I400)</x:f>
        <x:v>0.05750667302157005</x:v>
      </x:c>
      <x:c r="N400" s="115" t="n">
        <x:f>SUM(J400:M400)</x:f>
        <x:v>1.1306549052018158</x:v>
      </x:c>
      <x:c r="O400" s="116" t="n">
        <x:f>IFERROR((J400+K400)/N400,0)</x:f>
        <x:v>0.20731183228926645</x:v>
      </x:c>
      <x:c r="P400" s="50" t="b">
        <x:f>AND(MONTH(A400)=12,OR(A401="",YEAR(A400)&lt;&gt;YEAR(A401)))</x:f>
        <x:v>0</x:v>
      </x:c>
      <x:c r="Q400" s="50" t="b">
        <x:f>AND(MOD(MONTH(A400),3)=0,OR(A401="",MONTH(A400)&lt;&gt;MONTH(A401)))</x:f>
        <x:v>0</x:v>
      </x:c>
      <x:c r="R400" s="50" t="b">
        <x:f>OR(O400&gt;$E$7,O400&lt;$E$6)</x:f>
        <x:v>0</x:v>
      </x:c>
      <x:c r="S400" s="50" t="b">
        <x:f>AND(OR(P400,Q400,R400),A400-AH399&gt;$E$8)</x:f>
        <x:v>0</x:v>
      </x:c>
      <x:c r="T400" s="50" t="str">
        <x:f>IF(NOT(OR(P400,Q400,R400)),"不调",IF(NOT(S400),"间隔规则跳过",IF(P400,"年末+季度",IF(AND(Q400,R400),"季度+动态",IF(Q400,"季度","动态")))))</x:f>
        <x:v>不调</x:v>
      </x:c>
      <x:c r="U400" s="115" t="n">
        <x:f>IF(OR(T400="年末+季度",T400="季度+动态"),N400*$E$5/2,IF(T400="季度",(J400+K400)/2,IF(T400="动态",N400*$E$5*IF(J400+K400=0,0.5,J400/(J400+K400)),J400)))</x:f>
        <x:v>0.1197548441106996</x:v>
      </x:c>
      <x:c r="V400" s="115" t="n">
        <x:f>IF(OR(T400="年末+季度",T400="季度+动态"),N400*$E$5/2,IF(T400="季度",(J400+K400)/2,IF(T400="动态",N400*$E$5*IF(J400+K400=0,0.5,K400/(J400+K400)),K400)))</x:f>
        <x:v>0.11464329597353569</x:v>
      </x:c>
      <x:c r="W400" s="115" t="n">
        <x:f>IF(OR(T400="年末+季度",T400="季度+动态",T400="动态"),N400*(1-$E$5)*IF(L400+M400=0,$B$7/($B$7+$B$8),L400/(L400+M400)),L400)</x:f>
        <x:v>0.8387500920960105</x:v>
      </x:c>
      <x:c r="X400" s="115" t="n">
        <x:f>IF(OR(T400="年末+季度",T400="季度+动态",T400="动态"),N400*(1-$E$5)*IF(L400+M400=0,$B$8/($B$7+$B$8),M400/(L400+M400)),M400)</x:f>
        <x:v>0.05750667302157005</x:v>
      </x:c>
      <x:c r="Y400" s="115" t="n">
        <x:f>POWER(1-$H$5,(A400-A399)/$H$8)</x:f>
        <x:v>0.9999862671029998</x:v>
      </x:c>
      <x:c r="Z400" s="115" t="n">
        <x:f>U400*Y400</x:f>
        <x:v>0.11975319952976014</x:v>
      </x:c>
      <x:c r="AA400" s="115" t="n">
        <x:f>V400*Y400</x:f>
        <x:v>0.11464172158896031</x:v>
      </x:c>
      <x:c r="AB400" s="115" t="n">
        <x:f>W400*Y400</x:f>
        <x:v>0.8387385736273868</x:v>
      </x:c>
      <x:c r="AC400" s="115" t="n">
        <x:f>X400*Y400</x:f>
        <x:v>0.05750588328835262</x:v>
      </x:c>
      <x:c r="AD400" s="115" t="n">
        <x:f>SUM(Z400:AC400)</x:f>
        <x:v>1.13063937803446</x:v>
      </x:c>
      <x:c r="AE400" s="115" t="n">
        <x:f>MAX(AE399,AD400)</x:f>
        <x:v>1.133405086694982</x:v>
      </x:c>
      <x:c r="AF400" s="114" t="n">
        <x:f>AD400/AE400-1</x:f>
        <x:v>-0.00244017667909624</x:v>
      </x:c>
      <x:c r="AG400" s="114" t="n">
        <x:f>AD400/AD399-1</x:f>
        <x:v>0.0007997507280483873</x:v>
      </x:c>
      <x:c r="AH400" s="111" t="n">
        <x:f>IF(OR(T400="年末+季度",T400="季度+动态",T400="季度",T400="动态"),A400,AH399)</x:f>
        <x:v>44286</x:v>
      </x:c>
      <x:c r="AI400" s="117" t="n">
        <x:f>YEAR(A400)</x:f>
        <x:v>2021</x:v>
      </x:c>
      <x:c r="AJ400" s="117" t="n">
        <x:f>MONTH(A400)</x:f>
        <x:v>6</x:v>
      </x:c>
      <x:c r="AK400" s="50" t="n">
        <x:f>IF(MONTH(A400)&lt;&gt;MONTH(A401),1,0)</x:f>
        <x:v>0</x:v>
      </x:c>
      <x:c r="AL400" s="115" t="n">
        <x:f>IF(AK399,AD399,AL399)</x:f>
        <x:v>1.1319443038697605</x:v>
      </x:c>
      <x:c r="AM400" s="116" t="str">
        <x:f>IF(AK400,AD400/AL400-1,"")</x:f>
      </x:c>
      <x:c r="AN400" s="115" t="n">
        <x:f>IF(AI400&lt;&gt;AI399,AD400,MAX(AN399,AD400))</x:f>
        <x:v>1.133405086694982</x:v>
      </x:c>
      <x:c r="AO400" s="116" t="n">
        <x:f>AD400/AN400-1</x:f>
        <x:v>-0.00244017667909624</x:v>
      </x:c>
      <x:c r="AP400" s="112" t="n">
        <x:f>IFERROR(SUM(Z400:AC400)/AD400,0)</x:f>
        <x:v>1</x:v>
      </x:c>
      <x:c r="AQ400" s="50" t="b">
        <x:f>AND(B400&gt;0,C400&gt;0,D400&gt;0,E400&gt;0)</x:f>
        <x:v>1</x:v>
      </x:c>
    </x:row>
    <x:row r="401">
      <x:c r="A401" s="111" t="n">
        <x:f>'净值底稿'!A359</x:f>
        <x:v>44370</x:v>
      </x:c>
      <x:c r="B401" s="113" t="n">
        <x:f>'净值底稿'!F359</x:f>
        <x:v>1.6992468289900948</x:v>
      </x:c>
      <x:c r="C401" s="113" t="n">
        <x:f>'净值底稿'!O359</x:f>
        <x:v>1.4068987116706562</x:v>
      </x:c>
      <x:c r="D401" s="113" t="n">
        <x:f>'净值底稿'!P359</x:f>
        <x:v>1.47</x:v>
      </x:c>
      <x:c r="E401" s="113" t="n">
        <x:f>'净值底稿'!Q359</x:f>
        <x:v>1.3496</x:v>
      </x:c>
      <x:c r="F401" s="114" t="n">
        <x:f>IFERROR(B401/B400-1,0)</x:f>
        <x:v>0.024429761592970944</x:v>
      </x:c>
      <x:c r="G401" s="114" t="n">
        <x:f>IFERROR(C401/C400-1,0)</x:f>
        <x:v>0.006365761842943352</x:v>
      </x:c>
      <x:c r="H401" s="114" t="n">
        <x:f>IFERROR(D401/D400-1,0)</x:f>
        <x:v>0.0004764173415912065</x:v>
      </x:c>
      <x:c r="I401" s="114" t="n">
        <x:f>IFERROR(E401/E400-1,0)</x:f>
        <x:v>0.0009641771119186515</x:v>
      </x:c>
      <x:c r="J401" s="115" t="n">
        <x:f>Z400*(1+F401)</x:f>
        <x:v>0.12267874164426766</x:v>
      </x:c>
      <x:c r="K401" s="115" t="n">
        <x:f>AA400*(1+G401)</x:f>
        <x:v>0.11537150348586066</x:v>
      </x:c>
      <x:c r="L401" s="115" t="n">
        <x:f>AB400*(1+H401)</x:f>
        <x:v>0.8391381632289243</x:v>
      </x:c>
      <x:c r="M401" s="115" t="n">
        <x:f>AC400*(1+I401)</x:f>
        <x:v>0.057561329144819914</x:v>
      </x:c>
      <x:c r="N401" s="115" t="n">
        <x:f>SUM(J401:M401)</x:f>
        <x:v>1.1347497375038724</x:v>
      </x:c>
      <x:c r="O401" s="116" t="n">
        <x:f>IFERROR((J401+K401)/N401,0)</x:f>
        <x:v>0.20978215483333915</x:v>
      </x:c>
      <x:c r="P401" s="50" t="b">
        <x:f>AND(MONTH(A401)=12,OR(A402="",YEAR(A401)&lt;&gt;YEAR(A402)))</x:f>
        <x:v>0</x:v>
      </x:c>
      <x:c r="Q401" s="50" t="b">
        <x:f>AND(MOD(MONTH(A401),3)=0,OR(A402="",MONTH(A401)&lt;&gt;MONTH(A402)))</x:f>
        <x:v>0</x:v>
      </x:c>
      <x:c r="R401" s="50" t="b">
        <x:f>OR(O401&gt;$E$7,O401&lt;$E$6)</x:f>
        <x:v>0</x:v>
      </x:c>
      <x:c r="S401" s="50" t="b">
        <x:f>AND(OR(P401,Q401,R401),A401-AH400&gt;$E$8)</x:f>
        <x:v>0</x:v>
      </x:c>
      <x:c r="T401" s="50" t="str">
        <x:f>IF(NOT(OR(P401,Q401,R401)),"不调",IF(NOT(S401),"间隔规则跳过",IF(P401,"年末+季度",IF(AND(Q401,R401),"季度+动态",IF(Q401,"季度","动态")))))</x:f>
        <x:v>不调</x:v>
      </x:c>
      <x:c r="U401" s="115" t="n">
        <x:f>IF(OR(T401="年末+季度",T401="季度+动态"),N401*$E$5/2,IF(T401="季度",(J401+K401)/2,IF(T401="动态",N401*$E$5*IF(J401+K401=0,0.5,J401/(J401+K401)),J401)))</x:f>
        <x:v>0.12267874164426766</x:v>
      </x:c>
      <x:c r="V401" s="115" t="n">
        <x:f>IF(OR(T401="年末+季度",T401="季度+动态"),N401*$E$5/2,IF(T401="季度",(J401+K401)/2,IF(T401="动态",N401*$E$5*IF(J401+K401=0,0.5,K401/(J401+K401)),K401)))</x:f>
        <x:v>0.11537150348586066</x:v>
      </x:c>
      <x:c r="W401" s="115" t="n">
        <x:f>IF(OR(T401="年末+季度",T401="季度+动态",T401="动态"),N401*(1-$E$5)*IF(L401+M401=0,$B$7/($B$7+$B$8),L401/(L401+M401)),L401)</x:f>
        <x:v>0.8391381632289243</x:v>
      </x:c>
      <x:c r="X401" s="115" t="n">
        <x:f>IF(OR(T401="年末+季度",T401="季度+动态",T401="动态"),N401*(1-$E$5)*IF(L401+M401=0,$B$8/($B$7+$B$8),M401/(L401+M401)),M401)</x:f>
        <x:v>0.057561329144819914</x:v>
      </x:c>
      <x:c r="Y401" s="115" t="n">
        <x:f>POWER(1-$H$5,(A401-A400)/$H$8)</x:f>
        <x:v>0.9999862671029998</x:v>
      </x:c>
      <x:c r="Z401" s="115" t="n">
        <x:f>U401*Y401</x:f>
        <x:v>0.12267705690974454</x:v>
      </x:c>
      <x:c r="AA401" s="115" t="n">
        <x:f>V401*Y401</x:f>
        <x:v>0.11536991910088652</x:v>
      </x:c>
      <x:c r="AB401" s="115" t="n">
        <x:f>W401*Y401</x:f>
        <x:v>0.8391266394309598</x:v>
      </x:c>
      <x:c r="AC401" s="115" t="n">
        <x:f>X401*Y401</x:f>
        <x:v>0.05756053866101557</x:v>
      </x:c>
      <x:c r="AD401" s="115" t="n">
        <x:f>SUM(Z401:AC401)</x:f>
        <x:v>1.1347341541026064</x:v>
      </x:c>
      <x:c r="AE401" s="115" t="n">
        <x:f>MAX(AE400,AD401)</x:f>
        <x:v>1.1347341541026064</x:v>
      </x:c>
      <x:c r="AF401" s="114" t="n">
        <x:f>AD401/AE401-1</x:f>
        <x:v>0</x:v>
      </x:c>
      <x:c r="AG401" s="114" t="n">
        <x:f>AD401/AD400-1</x:f>
        <x:v>0.0036216464309468677</x:v>
      </x:c>
      <x:c r="AH401" s="111" t="n">
        <x:f>IF(OR(T401="年末+季度",T401="季度+动态",T401="季度",T401="动态"),A401,AH400)</x:f>
        <x:v>44286</x:v>
      </x:c>
      <x:c r="AI401" s="117" t="n">
        <x:f>YEAR(A401)</x:f>
        <x:v>2021</x:v>
      </x:c>
      <x:c r="AJ401" s="117" t="n">
        <x:f>MONTH(A401)</x:f>
        <x:v>6</x:v>
      </x:c>
      <x:c r="AK401" s="50" t="n">
        <x:f>IF(MONTH(A401)&lt;&gt;MONTH(A402),1,0)</x:f>
        <x:v>0</x:v>
      </x:c>
      <x:c r="AL401" s="115" t="n">
        <x:f>IF(AK400,AD400,AL400)</x:f>
        <x:v>1.1319443038697605</x:v>
      </x:c>
      <x:c r="AM401" s="116" t="str">
        <x:f>IF(AK401,AD401/AL401-1,"")</x:f>
      </x:c>
      <x:c r="AN401" s="115" t="n">
        <x:f>IF(AI401&lt;&gt;AI400,AD401,MAX(AN400,AD401))</x:f>
        <x:v>1.1347341541026064</x:v>
      </x:c>
      <x:c r="AO401" s="116" t="n">
        <x:f>AD401/AN401-1</x:f>
        <x:v>0</x:v>
      </x:c>
      <x:c r="AP401" s="112" t="n">
        <x:f>IFERROR(SUM(Z401:AC401)/AD401,0)</x:f>
        <x:v>1</x:v>
      </x:c>
      <x:c r="AQ401" s="50" t="b">
        <x:f>AND(B401&gt;0,C401&gt;0,D401&gt;0,E401&gt;0)</x:f>
        <x:v>1</x:v>
      </x:c>
    </x:row>
    <x:row r="402">
      <x:c r="A402" s="111" t="n">
        <x:f>'净值底稿'!A360</x:f>
        <x:v>44371</x:v>
      </x:c>
      <x:c r="B402" s="113" t="n">
        <x:f>'净值底稿'!F360</x:f>
        <x:v>1.6801667098775974</x:v>
      </x:c>
      <x:c r="C402" s="113" t="n">
        <x:f>'净值底稿'!O360</x:f>
        <x:v>1.3997537161350675</x:v>
      </x:c>
      <x:c r="D402" s="113" t="n">
        <x:f>'净值底稿'!P360</x:f>
        <x:v>1.4706</x:v>
      </x:c>
      <x:c r="E402" s="113" t="n">
        <x:f>'净值底稿'!Q360</x:f>
        <x:v>1.3443</x:v>
      </x:c>
      <x:c r="F402" s="114" t="n">
        <x:f>IFERROR(B402/B401-1,0)</x:f>
        <x:v>-0.011228574205336184</x:v>
      </x:c>
      <x:c r="G402" s="114" t="n">
        <x:f>IFERROR(C402/C401-1,0)</x:f>
        <x:v>-0.005078542951471032</x:v>
      </x:c>
      <x:c r="H402" s="114" t="n">
        <x:f>IFERROR(D402/D401-1,0)</x:f>
        <x:v>0.00040816326530612734</x:v>
      </x:c>
      <x:c r="I402" s="114" t="n">
        <x:f>IFERROR(E402/E401-1,0)</x:f>
        <x:v>-0.003927089508002246</x:v>
      </x:c>
      <x:c r="J402" s="115" t="n">
        <x:f>Z401*(1+F402)</x:f>
        <x:v>0.12129956847294122</x:v>
      </x:c>
      <x:c r="K402" s="115" t="n">
        <x:f>AA401*(1+G402)</x:f>
        <x:v>0.11478400801142494</x:v>
      </x:c>
      <x:c r="L402" s="115" t="n">
        <x:f>AB401*(1+H402)</x:f>
        <x:v>0.8394691401001153</x:v>
      </x:c>
      <x:c r="M402" s="115" t="n">
        <x:f>AC401*(1+I402)</x:f>
        <x:v>0.057334493273564935</x:v>
      </x:c>
      <x:c r="N402" s="115" t="n">
        <x:f>SUM(J402:M402)</x:f>
        <x:v>1.1328872098580465</x:v>
      </x:c>
      <x:c r="O402" s="116" t="n">
        <x:f>IFERROR((J402+K402)/N402,0)</x:f>
        <x:v>0.20839106879311314</x:v>
      </x:c>
      <x:c r="P402" s="50" t="b">
        <x:f>AND(MONTH(A402)=12,OR(A403="",YEAR(A402)&lt;&gt;YEAR(A403)))</x:f>
        <x:v>0</x:v>
      </x:c>
      <x:c r="Q402" s="50" t="b">
        <x:f>AND(MOD(MONTH(A402),3)=0,OR(A403="",MONTH(A402)&lt;&gt;MONTH(A403)))</x:f>
        <x:v>0</x:v>
      </x:c>
      <x:c r="R402" s="50" t="b">
        <x:f>OR(O402&gt;$E$7,O402&lt;$E$6)</x:f>
        <x:v>0</x:v>
      </x:c>
      <x:c r="S402" s="50" t="b">
        <x:f>AND(OR(P402,Q402,R402),A402-AH401&gt;$E$8)</x:f>
        <x:v>0</x:v>
      </x:c>
      <x:c r="T402" s="50" t="str">
        <x:f>IF(NOT(OR(P402,Q402,R402)),"不调",IF(NOT(S402),"间隔规则跳过",IF(P402,"年末+季度",IF(AND(Q402,R402),"季度+动态",IF(Q402,"季度","动态")))))</x:f>
        <x:v>不调</x:v>
      </x:c>
      <x:c r="U402" s="115" t="n">
        <x:f>IF(OR(T402="年末+季度",T402="季度+动态"),N402*$E$5/2,IF(T402="季度",(J402+K402)/2,IF(T402="动态",N402*$E$5*IF(J402+K402=0,0.5,J402/(J402+K402)),J402)))</x:f>
        <x:v>0.12129956847294122</x:v>
      </x:c>
      <x:c r="V402" s="115" t="n">
        <x:f>IF(OR(T402="年末+季度",T402="季度+动态"),N402*$E$5/2,IF(T402="季度",(J402+K402)/2,IF(T402="动态",N402*$E$5*IF(J402+K402=0,0.5,K402/(J402+K402)),K402)))</x:f>
        <x:v>0.11478400801142494</x:v>
      </x:c>
      <x:c r="W402" s="115" t="n">
        <x:f>IF(OR(T402="年末+季度",T402="季度+动态",T402="动态"),N402*(1-$E$5)*IF(L402+M402=0,$B$7/($B$7+$B$8),L402/(L402+M402)),L402)</x:f>
        <x:v>0.8394691401001153</x:v>
      </x:c>
      <x:c r="X402" s="115" t="n">
        <x:f>IF(OR(T402="年末+季度",T402="季度+动态",T402="动态"),N402*(1-$E$5)*IF(L402+M402=0,$B$8/($B$7+$B$8),M402/(L402+M402)),M402)</x:f>
        <x:v>0.057334493273564935</x:v>
      </x:c>
      <x:c r="Y402" s="115" t="n">
        <x:f>POWER(1-$H$5,(A402-A401)/$H$8)</x:f>
        <x:v>0.9999862671029998</x:v>
      </x:c>
      <x:c r="Z402" s="115" t="n">
        <x:f>U402*Y402</x:f>
        <x:v>0.12129790267846122</x:v>
      </x:c>
      <x:c r="AA402" s="115" t="n">
        <x:f>V402*Y402</x:f>
        <x:v>0.11478243169446564</x:v>
      </x:c>
      <x:c r="AB402" s="115" t="n">
        <x:f>W402*Y402</x:f>
        <x:v>0.8394576117568794</x:v>
      </x:c>
      <x:c r="AC402" s="115" t="n">
        <x:f>X402*Y402</x:f>
        <x:v>0.05733370590487425</x:v>
      </x:c>
      <x:c r="AD402" s="115" t="n">
        <x:f>SUM(Z402:AC402)</x:f>
        <x:v>1.1328716520346804</x:v>
      </x:c>
      <x:c r="AE402" s="115" t="n">
        <x:f>MAX(AE401,AD402)</x:f>
        <x:v>1.1347341541026064</x:v>
      </x:c>
      <x:c r="AF402" s="114" t="n">
        <x:f>AD402/AE402-1</x:f>
        <x:v>-0.0016413554321883517</x:v>
      </x:c>
      <x:c r="AG402" s="114" t="n">
        <x:f>AD402/AD401-1</x:f>
        <x:v>-0.0016413554321883517</x:v>
      </x:c>
      <x:c r="AH402" s="111" t="n">
        <x:f>IF(OR(T402="年末+季度",T402="季度+动态",T402="季度",T402="动态"),A402,AH401)</x:f>
        <x:v>44286</x:v>
      </x:c>
      <x:c r="AI402" s="117" t="n">
        <x:f>YEAR(A402)</x:f>
        <x:v>2021</x:v>
      </x:c>
      <x:c r="AJ402" s="117" t="n">
        <x:f>MONTH(A402)</x:f>
        <x:v>6</x:v>
      </x:c>
      <x:c r="AK402" s="50" t="n">
        <x:f>IF(MONTH(A402)&lt;&gt;MONTH(A403),1,0)</x:f>
        <x:v>0</x:v>
      </x:c>
      <x:c r="AL402" s="115" t="n">
        <x:f>IF(AK401,AD401,AL401)</x:f>
        <x:v>1.1319443038697605</x:v>
      </x:c>
      <x:c r="AM402" s="116" t="str">
        <x:f>IF(AK402,AD402/AL402-1,"")</x:f>
      </x:c>
      <x:c r="AN402" s="115" t="n">
        <x:f>IF(AI402&lt;&gt;AI401,AD402,MAX(AN401,AD402))</x:f>
        <x:v>1.1347341541026064</x:v>
      </x:c>
      <x:c r="AO402" s="116" t="n">
        <x:f>AD402/AN402-1</x:f>
        <x:v>-0.0016413554321883517</x:v>
      </x:c>
      <x:c r="AP402" s="112" t="n">
        <x:f>IFERROR(SUM(Z402:AC402)/AD402,0)</x:f>
        <x:v>1</x:v>
      </x:c>
      <x:c r="AQ402" s="50" t="b">
        <x:f>AND(B402&gt;0,C402&gt;0,D402&gt;0,E402&gt;0)</x:f>
        <x:v>1</x:v>
      </x:c>
    </x:row>
    <x:row r="403">
      <x:c r="A403" s="111" t="n">
        <x:f>'净值底稿'!A361</x:f>
        <x:v>44372</x:v>
      </x:c>
      <x:c r="B403" s="113" t="n">
        <x:f>'净值底稿'!F361</x:f>
        <x:v>1.6984736248618924</x:v>
      </x:c>
      <x:c r="C403" s="113" t="n">
        <x:f>'净值底稿'!O361</x:f>
        <x:v>1.4144312782608064</x:v>
      </x:c>
      <x:c r="D403" s="113" t="n">
        <x:f>'净值底稿'!P361</x:f>
        <x:v>1.4712</x:v>
      </x:c>
      <x:c r="E403" s="113" t="n">
        <x:f>'净值底稿'!Q361</x:f>
        <x:v>1.3452</x:v>
      </x:c>
      <x:c r="F403" s="114" t="n">
        <x:f>IFERROR(B403/B402-1,0)</x:f>
        <x:v>0.010895891983021544</x:v>
      </x:c>
      <x:c r="G403" s="114" t="n">
        <x:f>IFERROR(C403/C402-1,0)</x:f>
        <x:v>0.010485817581014079</x:v>
      </x:c>
      <x:c r="H403" s="114" t="n">
        <x:f>IFERROR(D403/D402-1,0)</x:f>
        <x:v>0.000407996736026206</x:v>
      </x:c>
      <x:c r="I403" s="114" t="n">
        <x:f>IFERROR(E403/E402-1,0)</x:f>
        <x:v>0.0006694934166480149</x:v>
      </x:c>
      <x:c r="J403" s="115" t="n">
        <x:f>Z402*(1+F403)</x:f>
        <x:v>0.12261955152381279</x:v>
      </x:c>
      <x:c r="K403" s="115" t="n">
        <x:f>AA402*(1+G403)</x:f>
        <x:v>0.11598601933471901</x:v>
      </x:c>
      <x:c r="L403" s="115" t="n">
        <x:f>AB402*(1+H403)</x:f>
        <x:v>0.8398001077225086</x:v>
      </x:c>
      <x:c r="M403" s="115" t="n">
        <x:f>AC402*(1+I403)</x:f>
        <x:v>0.057372090443529596</x:v>
      </x:c>
      <x:c r="N403" s="115" t="n">
        <x:f>SUM(J403:M403)</x:f>
        <x:v>1.1357777690245698</x:v>
      </x:c>
      <x:c r="O403" s="116" t="n">
        <x:f>IFERROR((J403+K403)/N403,0)</x:f>
        <x:v>0.21008121250995374</x:v>
      </x:c>
      <x:c r="P403" s="50" t="b">
        <x:f>AND(MONTH(A403)=12,OR(A404="",YEAR(A403)&lt;&gt;YEAR(A404)))</x:f>
        <x:v>0</x:v>
      </x:c>
      <x:c r="Q403" s="50" t="b">
        <x:f>AND(MOD(MONTH(A403),3)=0,OR(A404="",MONTH(A403)&lt;&gt;MONTH(A404)))</x:f>
        <x:v>0</x:v>
      </x:c>
      <x:c r="R403" s="50" t="b">
        <x:f>OR(O403&gt;$E$7,O403&lt;$E$6)</x:f>
        <x:v>0</x:v>
      </x:c>
      <x:c r="S403" s="50" t="b">
        <x:f>AND(OR(P403,Q403,R403),A403-AH402&gt;$E$8)</x:f>
        <x:v>0</x:v>
      </x:c>
      <x:c r="T403" s="50" t="str">
        <x:f>IF(NOT(OR(P403,Q403,R403)),"不调",IF(NOT(S403),"间隔规则跳过",IF(P403,"年末+季度",IF(AND(Q403,R403),"季度+动态",IF(Q403,"季度","动态")))))</x:f>
        <x:v>不调</x:v>
      </x:c>
      <x:c r="U403" s="115" t="n">
        <x:f>IF(OR(T403="年末+季度",T403="季度+动态"),N403*$E$5/2,IF(T403="季度",(J403+K403)/2,IF(T403="动态",N403*$E$5*IF(J403+K403=0,0.5,J403/(J403+K403)),J403)))</x:f>
        <x:v>0.12261955152381279</x:v>
      </x:c>
      <x:c r="V403" s="115" t="n">
        <x:f>IF(OR(T403="年末+季度",T403="季度+动态"),N403*$E$5/2,IF(T403="季度",(J403+K403)/2,IF(T403="动态",N403*$E$5*IF(J403+K403=0,0.5,K403/(J403+K403)),K403)))</x:f>
        <x:v>0.11598601933471901</x:v>
      </x:c>
      <x:c r="W403" s="115" t="n">
        <x:f>IF(OR(T403="年末+季度",T403="季度+动态",T403="动态"),N403*(1-$E$5)*IF(L403+M403=0,$B$7/($B$7+$B$8),L403/(L403+M403)),L403)</x:f>
        <x:v>0.8398001077225086</x:v>
      </x:c>
      <x:c r="X403" s="115" t="n">
        <x:f>IF(OR(T403="年末+季度",T403="季度+动态",T403="动态"),N403*(1-$E$5)*IF(L403+M403=0,$B$8/($B$7+$B$8),M403/(L403+M403)),M403)</x:f>
        <x:v>0.057372090443529596</x:v>
      </x:c>
      <x:c r="Y403" s="115" t="n">
        <x:f>POWER(1-$H$5,(A403-A402)/$H$8)</x:f>
        <x:v>0.9999862671029998</x:v>
      </x:c>
      <x:c r="Z403" s="115" t="n">
        <x:f>U403*Y403</x:f>
        <x:v>0.1226178676021415</x:v>
      </x:c>
      <x:c r="AA403" s="115" t="n">
        <x:f>V403*Y403</x:f>
        <x:v>0.11598442651066201</x:v>
      </x:c>
      <x:c r="AB403" s="115" t="n">
        <x:f>W403*Y403</x:f>
        <x:v>0.8397885748341284</x:v>
      </x:c>
      <x:c r="AC403" s="115" t="n">
        <x:f>X403*Y403</x:f>
        <x:v>0.05737130255852085</x:v>
      </x:c>
      <x:c r="AD403" s="115" t="n">
        <x:f>SUM(Z403:AC403)</x:f>
        <x:v>1.1357621715054527</x:v>
      </x:c>
      <x:c r="AE403" s="115" t="n">
        <x:f>MAX(AE402,AD403)</x:f>
        <x:v>1.1357621715054527</x:v>
      </x:c>
      <x:c r="AF403" s="114" t="n">
        <x:f>AD403/AE403-1</x:f>
        <x:v>0</x:v>
      </x:c>
      <x:c r="AG403" s="114" t="n">
        <x:f>AD403/AD402-1</x:f>
        <x:v>0.002551497749617715</x:v>
      </x:c>
      <x:c r="AH403" s="111" t="n">
        <x:f>IF(OR(T403="年末+季度",T403="季度+动态",T403="季度",T403="动态"),A403,AH402)</x:f>
        <x:v>44286</x:v>
      </x:c>
      <x:c r="AI403" s="117" t="n">
        <x:f>YEAR(A403)</x:f>
        <x:v>2021</x:v>
      </x:c>
      <x:c r="AJ403" s="117" t="n">
        <x:f>MONTH(A403)</x:f>
        <x:v>6</x:v>
      </x:c>
      <x:c r="AK403" s="50" t="n">
        <x:f>IF(MONTH(A403)&lt;&gt;MONTH(A404),1,0)</x:f>
        <x:v>0</x:v>
      </x:c>
      <x:c r="AL403" s="115" t="n">
        <x:f>IF(AK402,AD402,AL402)</x:f>
        <x:v>1.1319443038697605</x:v>
      </x:c>
      <x:c r="AM403" s="116" t="str">
        <x:f>IF(AK403,AD403/AL403-1,"")</x:f>
      </x:c>
      <x:c r="AN403" s="115" t="n">
        <x:f>IF(AI403&lt;&gt;AI402,AD403,MAX(AN402,AD403))</x:f>
        <x:v>1.1357621715054527</x:v>
      </x:c>
      <x:c r="AO403" s="116" t="n">
        <x:f>AD403/AN403-1</x:f>
        <x:v>0</x:v>
      </x:c>
      <x:c r="AP403" s="112" t="n">
        <x:f>IFERROR(SUM(Z403:AC403)/AD403,0)</x:f>
        <x:v>1</x:v>
      </x:c>
      <x:c r="AQ403" s="50" t="b">
        <x:f>AND(B403&gt;0,C403&gt;0,D403&gt;0,E403&gt;0)</x:f>
        <x:v>1</x:v>
      </x:c>
    </x:row>
    <x:row r="404">
      <x:c r="A404" s="111" t="n">
        <x:f>'净值底稿'!A362</x:f>
        <x:v>44375</x:v>
      </x:c>
      <x:c r="B404" s="113" t="n">
        <x:f>'净值底稿'!F362</x:f>
        <x:v>1.7168005096319123</x:v>
      </x:c>
      <x:c r="C404" s="113" t="n">
        <x:f>'净值底稿'!O362</x:f>
        <x:v>1.4219844486750437</x:v>
      </x:c>
      <x:c r="D404" s="113" t="n">
        <x:f>'净值底稿'!P362</x:f>
        <x:v>1.4712</x:v>
      </x:c>
      <x:c r="E404" s="113" t="n">
        <x:f>'净值底稿'!Q362</x:f>
        <x:v>1.3466</x:v>
      </x:c>
      <x:c r="F404" s="114" t="n">
        <x:f>IFERROR(B404/B403-1,0)</x:f>
        <x:v>0.010790208633066234</x:v>
      </x:c>
      <x:c r="G404" s="114" t="n">
        <x:f>IFERROR(C404/C403-1,0)</x:f>
        <x:v>0.0053400759233241946</x:v>
      </x:c>
      <x:c r="H404" s="114" t="n">
        <x:f>IFERROR(D404/D403-1,0)</x:f>
        <x:v>0</x:v>
      </x:c>
      <x:c r="I404" s="114" t="n">
        <x:f>IFERROR(E404/E403-1,0)</x:f>
        <x:v>0.0010407374368124334</x:v>
      </x:c>
      <x:c r="J404" s="115" t="n">
        <x:f>Z403*(1+F404)</x:f>
        <x:v>0.12394093997571029</x:v>
      </x:c>
      <x:c r="K404" s="115" t="n">
        <x:f>AA403*(1+G404)</x:f>
        <x:v>0.11660379215415216</x:v>
      </x:c>
      <x:c r="L404" s="115" t="n">
        <x:f>AB403*(1+H404)</x:f>
        <x:v>0.8397885748341284</x:v>
      </x:c>
      <x:c r="M404" s="115" t="n">
        <x:f>AC403*(1+I404)</x:f>
        <x:v>0.057431011020892195</x:v>
      </x:c>
      <x:c r="N404" s="115" t="n">
        <x:f>SUM(J404:M404)</x:f>
        <x:v>1.137764317984883</x:v>
      </x:c>
      <x:c r="O404" s="116" t="n">
        <x:f>IFERROR((J404+K404)/N404,0)</x:f>
        <x:v>0.21141876953558886</x:v>
      </x:c>
      <x:c r="P404" s="50" t="b">
        <x:f>AND(MONTH(A404)=12,OR(A405="",YEAR(A404)&lt;&gt;YEAR(A405)))</x:f>
        <x:v>0</x:v>
      </x:c>
      <x:c r="Q404" s="50" t="b">
        <x:f>AND(MOD(MONTH(A404),3)=0,OR(A405="",MONTH(A404)&lt;&gt;MONTH(A405)))</x:f>
        <x:v>0</x:v>
      </x:c>
      <x:c r="R404" s="50" t="b">
        <x:f>OR(O404&gt;$E$7,O404&lt;$E$6)</x:f>
        <x:v>0</x:v>
      </x:c>
      <x:c r="S404" s="50" t="b">
        <x:f>AND(OR(P404,Q404,R404),A404-AH403&gt;$E$8)</x:f>
        <x:v>0</x:v>
      </x:c>
      <x:c r="T404" s="50" t="str">
        <x:f>IF(NOT(OR(P404,Q404,R404)),"不调",IF(NOT(S404),"间隔规则跳过",IF(P404,"年末+季度",IF(AND(Q404,R404),"季度+动态",IF(Q404,"季度","动态")))))</x:f>
        <x:v>不调</x:v>
      </x:c>
      <x:c r="U404" s="115" t="n">
        <x:f>IF(OR(T404="年末+季度",T404="季度+动态"),N404*$E$5/2,IF(T404="季度",(J404+K404)/2,IF(T404="动态",N404*$E$5*IF(J404+K404=0,0.5,J404/(J404+K404)),J404)))</x:f>
        <x:v>0.12394093997571029</x:v>
      </x:c>
      <x:c r="V404" s="115" t="n">
        <x:f>IF(OR(T404="年末+季度",T404="季度+动态"),N404*$E$5/2,IF(T404="季度",(J404+K404)/2,IF(T404="动态",N404*$E$5*IF(J404+K404=0,0.5,K404/(J404+K404)),K404)))</x:f>
        <x:v>0.11660379215415216</x:v>
      </x:c>
      <x:c r="W404" s="115" t="n">
        <x:f>IF(OR(T404="年末+季度",T404="季度+动态",T404="动态"),N404*(1-$E$5)*IF(L404+M404=0,$B$7/($B$7+$B$8),L404/(L404+M404)),L404)</x:f>
        <x:v>0.8397885748341284</x:v>
      </x:c>
      <x:c r="X404" s="115" t="n">
        <x:f>IF(OR(T404="年末+季度",T404="季度+动态",T404="动态"),N404*(1-$E$5)*IF(L404+M404=0,$B$8/($B$7+$B$8),M404/(L404+M404)),M404)</x:f>
        <x:v>0.057431011020892195</x:v>
      </x:c>
      <x:c r="Y404" s="115" t="n">
        <x:f>POWER(1-$H$5,(A404-A403)/$H$8)</x:f>
        <x:v>0.9999588018747739</x:v>
      </x:c>
      <x:c r="Z404" s="115" t="n">
        <x:f>U404*Y404</x:f>
        <x:v>0.12393583384134453</x:v>
      </x:c>
      <x:c r="AA404" s="115" t="n">
        <x:f>V404*Y404</x:f>
        <x:v>0.11659898829652116</x:v>
      </x:c>
      <x:c r="AB404" s="115" t="n">
        <x:f>W404*Y404</x:f>
        <x:v>0.8397539771192589</x:v>
      </x:c>
      <x:c r="AC404" s="115" t="n">
        <x:f>X404*Y404</x:f>
        <x:v>0.0574286449709083</x:v>
      </x:c>
      <x:c r="AD404" s="115" t="n">
        <x:f>SUM(Z404:AC404)</x:f>
        <x:v>1.137717444228033</x:v>
      </x:c>
      <x:c r="AE404" s="115" t="n">
        <x:f>MAX(AE403,AD404)</x:f>
        <x:v>1.137717444228033</x:v>
      </x:c>
      <x:c r="AF404" s="114" t="n">
        <x:f>AD404/AE404-1</x:f>
        <x:v>0</x:v>
      </x:c>
      <x:c r="AG404" s="114" t="n">
        <x:f>AD404/AD403-1</x:f>
        <x:v>0.0017215511941099937</x:v>
      </x:c>
      <x:c r="AH404" s="111" t="n">
        <x:f>IF(OR(T404="年末+季度",T404="季度+动态",T404="季度",T404="动态"),A404,AH403)</x:f>
        <x:v>44286</x:v>
      </x:c>
      <x:c r="AI404" s="117" t="n">
        <x:f>YEAR(A404)</x:f>
        <x:v>2021</x:v>
      </x:c>
      <x:c r="AJ404" s="117" t="n">
        <x:f>MONTH(A404)</x:f>
        <x:v>6</x:v>
      </x:c>
      <x:c r="AK404" s="50" t="n">
        <x:f>IF(MONTH(A404)&lt;&gt;MONTH(A405),1,0)</x:f>
        <x:v>0</x:v>
      </x:c>
      <x:c r="AL404" s="115" t="n">
        <x:f>IF(AK403,AD403,AL403)</x:f>
        <x:v>1.1319443038697605</x:v>
      </x:c>
      <x:c r="AM404" s="116" t="str">
        <x:f>IF(AK404,AD404/AL404-1,"")</x:f>
      </x:c>
      <x:c r="AN404" s="115" t="n">
        <x:f>IF(AI404&lt;&gt;AI403,AD404,MAX(AN403,AD404))</x:f>
        <x:v>1.137717444228033</x:v>
      </x:c>
      <x:c r="AO404" s="116" t="n">
        <x:f>AD404/AN404-1</x:f>
        <x:v>0</x:v>
      </x:c>
      <x:c r="AP404" s="112" t="n">
        <x:f>IFERROR(SUM(Z404:AC404)/AD404,0)</x:f>
        <x:v>1</x:v>
      </x:c>
      <x:c r="AQ404" s="50" t="b">
        <x:f>AND(B404&gt;0,C404&gt;0,D404&gt;0,E404&gt;0)</x:f>
        <x:v>1</x:v>
      </x:c>
    </x:row>
    <x:row r="405">
      <x:c r="A405" s="111" t="n">
        <x:f>'净值底稿'!A363</x:f>
        <x:v>44376</x:v>
      </x:c>
      <x:c r="B405" s="113" t="n">
        <x:f>'净值底稿'!F363</x:f>
        <x:v>1.7088315321198775</x:v>
      </x:c>
      <x:c r="C405" s="113" t="n">
        <x:f>'净值底稿'!O363</x:f>
        <x:v>1.4114378509391412</x:v>
      </x:c>
      <x:c r="D405" s="113" t="n">
        <x:f>'净值底稿'!P363</x:f>
        <x:v>1.4719</x:v>
      </x:c>
      <x:c r="E405" s="113" t="n">
        <x:f>'净值底稿'!Q363</x:f>
        <x:v>1.3401</x:v>
      </x:c>
      <x:c r="F405" s="114" t="n">
        <x:f>IFERROR(B405/B404-1,0)</x:f>
        <x:v>-0.004641760919411264</x:v>
      </x:c>
      <x:c r="G405" s="114" t="n">
        <x:f>IFERROR(C405/C404-1,0)</x:f>
        <x:v>-0.007416816510004365</x:v>
      </x:c>
      <x:c r="H405" s="114" t="n">
        <x:f>IFERROR(D405/D404-1,0)</x:f>
        <x:v>0.0004758020663404583</x:v>
      </x:c>
      <x:c r="I405" s="114" t="n">
        <x:f>IFERROR(E405/E404-1,0)</x:f>
        <x:v>-0.004826971632258981</x:v>
      </x:c>
      <x:c r="J405" s="115" t="n">
        <x:f>Z404*(1+F405)</x:f>
        <x:v>0.12336055333130513</x:v>
      </x:c>
      <x:c r="K405" s="115" t="n">
        <x:f>AA404*(1+G405)</x:f>
        <x:v>0.11573419499507372</x:v>
      </x:c>
      <x:c r="L405" s="115" t="n">
        <x:f>AB404*(1+H405)</x:f>
        <x:v>0.8401535337967899</x:v>
      </x:c>
      <x:c r="M405" s="115" t="n">
        <x:f>AC404*(1+I405)</x:f>
        <x:v>0.057151438530754654</x:v>
      </x:c>
      <x:c r="N405" s="115" t="n">
        <x:f>SUM(J405:M405)</x:f>
        <x:v>1.1363997206539234</x:v>
      </x:c>
      <x:c r="O405" s="116" t="n">
        <x:f>IFERROR((J405+K405)/N405,0)</x:f>
        <x:v>0.21039669755356463</x:v>
      </x:c>
      <x:c r="P405" s="50" t="b">
        <x:f>AND(MONTH(A405)=12,OR(A406="",YEAR(A405)&lt;&gt;YEAR(A406)))</x:f>
        <x:v>0</x:v>
      </x:c>
      <x:c r="Q405" s="50" t="b">
        <x:f>AND(MOD(MONTH(A405),3)=0,OR(A406="",MONTH(A405)&lt;&gt;MONTH(A406)))</x:f>
        <x:v>0</x:v>
      </x:c>
      <x:c r="R405" s="50" t="b">
        <x:f>OR(O405&gt;$E$7,O405&lt;$E$6)</x:f>
        <x:v>0</x:v>
      </x:c>
      <x:c r="S405" s="50" t="b">
        <x:f>AND(OR(P405,Q405,R405),A405-AH404&gt;$E$8)</x:f>
        <x:v>0</x:v>
      </x:c>
      <x:c r="T405" s="50" t="str">
        <x:f>IF(NOT(OR(P405,Q405,R405)),"不调",IF(NOT(S405),"间隔规则跳过",IF(P405,"年末+季度",IF(AND(Q405,R405),"季度+动态",IF(Q405,"季度","动态")))))</x:f>
        <x:v>不调</x:v>
      </x:c>
      <x:c r="U405" s="115" t="n">
        <x:f>IF(OR(T405="年末+季度",T405="季度+动态"),N405*$E$5/2,IF(T405="季度",(J405+K405)/2,IF(T405="动态",N405*$E$5*IF(J405+K405=0,0.5,J405/(J405+K405)),J405)))</x:f>
        <x:v>0.12336055333130513</x:v>
      </x:c>
      <x:c r="V405" s="115" t="n">
        <x:f>IF(OR(T405="年末+季度",T405="季度+动态"),N405*$E$5/2,IF(T405="季度",(J405+K405)/2,IF(T405="动态",N405*$E$5*IF(J405+K405=0,0.5,K405/(J405+K405)),K405)))</x:f>
        <x:v>0.11573419499507372</x:v>
      </x:c>
      <x:c r="W405" s="115" t="n">
        <x:f>IF(OR(T405="年末+季度",T405="季度+动态",T405="动态"),N405*(1-$E$5)*IF(L405+M405=0,$B$7/($B$7+$B$8),L405/(L405+M405)),L405)</x:f>
        <x:v>0.8401535337967899</x:v>
      </x:c>
      <x:c r="X405" s="115" t="n">
        <x:f>IF(OR(T405="年末+季度",T405="季度+动态",T405="动态"),N405*(1-$E$5)*IF(L405+M405=0,$B$8/($B$7+$B$8),M405/(L405+M405)),M405)</x:f>
        <x:v>0.057151438530754654</x:v>
      </x:c>
      <x:c r="Y405" s="115" t="n">
        <x:f>POWER(1-$H$5,(A405-A404)/$H$8)</x:f>
        <x:v>0.9999862671029998</x:v>
      </x:c>
      <x:c r="Z405" s="115" t="n">
        <x:f>U405*Y405</x:f>
        <x:v>0.12335885923353235</x:v>
      </x:c>
      <x:c r="AA405" s="115" t="n">
        <x:f>V405*Y405</x:f>
        <x:v>0.11573260562929444</x:v>
      </x:c>
      <x:c r="AB405" s="115" t="n">
        <x:f>W405*Y405</x:f>
        <x:v>0.8401419960548459</x:v>
      </x:c>
      <x:c r="AC405" s="115" t="n">
        <x:f>X405*Y405</x:f>
        <x:v>0.05715065367593589</x:v>
      </x:c>
      <x:c r="AD405" s="115" t="n">
        <x:f>SUM(Z405:AC405)</x:f>
        <x:v>1.1363841145936084</x:v>
      </x:c>
      <x:c r="AE405" s="115" t="n">
        <x:f>MAX(AE404,AD405)</x:f>
        <x:v>1.137717444228033</x:v>
      </x:c>
      <x:c r="AF405" s="114" t="n">
        <x:f>AD405/AE405-1</x:f>
        <x:v>-0.0011719338937702384</x:v>
      </x:c>
      <x:c r="AG405" s="114" t="n">
        <x:f>AD405/AD404-1</x:f>
        <x:v>-0.0011719338937702384</x:v>
      </x:c>
      <x:c r="AH405" s="111" t="n">
        <x:f>IF(OR(T405="年末+季度",T405="季度+动态",T405="季度",T405="动态"),A405,AH404)</x:f>
        <x:v>44286</x:v>
      </x:c>
      <x:c r="AI405" s="117" t="n">
        <x:f>YEAR(A405)</x:f>
        <x:v>2021</x:v>
      </x:c>
      <x:c r="AJ405" s="117" t="n">
        <x:f>MONTH(A405)</x:f>
        <x:v>6</x:v>
      </x:c>
      <x:c r="AK405" s="50" t="n">
        <x:f>IF(MONTH(A405)&lt;&gt;MONTH(A406),1,0)</x:f>
        <x:v>0</x:v>
      </x:c>
      <x:c r="AL405" s="115" t="n">
        <x:f>IF(AK404,AD404,AL404)</x:f>
        <x:v>1.1319443038697605</x:v>
      </x:c>
      <x:c r="AM405" s="116" t="str">
        <x:f>IF(AK405,AD405/AL405-1,"")</x:f>
      </x:c>
      <x:c r="AN405" s="115" t="n">
        <x:f>IF(AI405&lt;&gt;AI404,AD405,MAX(AN404,AD405))</x:f>
        <x:v>1.137717444228033</x:v>
      </x:c>
      <x:c r="AO405" s="116" t="n">
        <x:f>AD405/AN405-1</x:f>
        <x:v>-0.0011719338937702384</x:v>
      </x:c>
      <x:c r="AP405" s="112" t="n">
        <x:f>IFERROR(SUM(Z405:AC405)/AD405,0)</x:f>
        <x:v>1</x:v>
      </x:c>
      <x:c r="AQ405" s="50" t="b">
        <x:f>AND(B405&gt;0,C405&gt;0,D405&gt;0,E405&gt;0)</x:f>
        <x:v>1</x:v>
      </x:c>
    </x:row>
    <x:row r="406">
      <x:c r="A406" s="111" t="n">
        <x:f>'净值底稿'!A364</x:f>
        <x:v>44377</x:v>
      </x:c>
      <x:c r="B406" s="113" t="n">
        <x:f>'净值底稿'!F364</x:f>
        <x:v>1.741805534897555</x:v>
      </x:c>
      <x:c r="C406" s="113" t="n">
        <x:f>'净值底稿'!O364</x:f>
        <x:v>1.4261439068172175</x:v>
      </x:c>
      <x:c r="D406" s="113" t="n">
        <x:f>'净值底稿'!P364</x:f>
        <x:v>1.4725</x:v>
      </x:c>
      <x:c r="E406" s="113" t="n">
        <x:f>'净值底稿'!Q364</x:f>
        <x:v>1.3276</x:v>
      </x:c>
      <x:c r="F406" s="114" t="n">
        <x:f>IFERROR(B406/B405-1,0)</x:f>
        <x:v>0.019296227953361722</x:v>
      </x:c>
      <x:c r="G406" s="114" t="n">
        <x:f>IFERROR(C406/C405-1,0)</x:f>
        <x:v>0.010419201857376326</x:v>
      </x:c>
      <x:c r="H406" s="114" t="n">
        <x:f>IFERROR(D406/D405-1,0)</x:f>
        <x:v>0.00040763638834162563</x:v>
      </x:c>
      <x:c r="I406" s="114" t="n">
        <x:f>IFERROR(E406/E405-1,0)</x:f>
        <x:v>-0.009327662114767654</x:v>
      </x:c>
      <x:c r="J406" s="115" t="n">
        <x:f>Z405*(1+F406)</x:f>
        <x:v>0.12573921990136924</x:v>
      </x:c>
      <x:c r="K406" s="115" t="n">
        <x:f>AA405*(1+G406)</x:f>
        <x:v>0.11693844700882619</x:v>
      </x:c>
      <x:c r="L406" s="115" t="n">
        <x:f>AB405*(1+H406)</x:f>
        <x:v>0.8404844685038118</x:v>
      </x:c>
      <x:c r="M406" s="115" t="n">
        <x:f>AC405*(1+I406)</x:f>
        <x:v>0.05661757168880866</x:v>
      </x:c>
      <x:c r="N406" s="115" t="n">
        <x:f>SUM(J406:M406)</x:f>
        <x:v>1.139779707102816</x:v>
      </x:c>
      <x:c r="O406" s="116" t="n">
        <x:f>IFERROR((J406+K406)/N406,0)</x:f>
        <x:v>0.21291629022511124</x:v>
      </x:c>
      <x:c r="P406" s="50" t="b">
        <x:f>AND(MONTH(A406)=12,OR(A407="",YEAR(A406)&lt;&gt;YEAR(A407)))</x:f>
        <x:v>0</x:v>
      </x:c>
      <x:c r="Q406" s="50" t="b">
        <x:f>AND(MOD(MONTH(A406),3)=0,OR(A407="",MONTH(A406)&lt;&gt;MONTH(A407)))</x:f>
        <x:v>1</x:v>
      </x:c>
      <x:c r="R406" s="50" t="b">
        <x:f>OR(O406&gt;$E$7,O406&lt;$E$6)</x:f>
        <x:v>0</x:v>
      </x:c>
      <x:c r="S406" s="50" t="b">
        <x:f>AND(OR(P406,Q406,R406),A406-AH405&gt;$E$8)</x:f>
        <x:v>1</x:v>
      </x:c>
      <x:c r="T406" s="50" t="str">
        <x:f>IF(NOT(OR(P406,Q406,R406)),"不调",IF(NOT(S406),"间隔规则跳过",IF(P406,"年末+季度",IF(AND(Q406,R406),"季度+动态",IF(Q406,"季度","动态")))))</x:f>
        <x:v>季度</x:v>
      </x:c>
      <x:c r="U406" s="115" t="n">
        <x:f>IF(OR(T406="年末+季度",T406="季度+动态"),N406*$E$5/2,IF(T406="季度",(J406+K406)/2,IF(T406="动态",N406*$E$5*IF(J406+K406=0,0.5,J406/(J406+K406)),J406)))</x:f>
        <x:v>0.12133883345509772</x:v>
      </x:c>
      <x:c r="V406" s="115" t="n">
        <x:f>IF(OR(T406="年末+季度",T406="季度+动态"),N406*$E$5/2,IF(T406="季度",(J406+K406)/2,IF(T406="动态",N406*$E$5*IF(J406+K406=0,0.5,K406/(J406+K406)),K406)))</x:f>
        <x:v>0.12133883345509772</x:v>
      </x:c>
      <x:c r="W406" s="115" t="n">
        <x:f>IF(OR(T406="年末+季度",T406="季度+动态",T406="动态"),N406*(1-$E$5)*IF(L406+M406=0,$B$7/($B$7+$B$8),L406/(L406+M406)),L406)</x:f>
        <x:v>0.8404844685038118</x:v>
      </x:c>
      <x:c r="X406" s="115" t="n">
        <x:f>IF(OR(T406="年末+季度",T406="季度+动态",T406="动态"),N406*(1-$E$5)*IF(L406+M406=0,$B$8/($B$7+$B$8),M406/(L406+M406)),M406)</x:f>
        <x:v>0.05661757168880866</x:v>
      </x:c>
      <x:c r="Y406" s="115" t="n">
        <x:f>POWER(1-$H$5,(A406-A405)/$H$8)</x:f>
        <x:v>0.9999862671029998</x:v>
      </x:c>
      <x:c r="Z406" s="115" t="n">
        <x:f>U406*Y406</x:f>
        <x:v>0.12133716712139575</x:v>
      </x:c>
      <x:c r="AA406" s="115" t="n">
        <x:f>V406*Y406</x:f>
        <x:v>0.12133716712139575</x:v>
      </x:c>
      <x:c r="AB406" s="115" t="n">
        <x:f>W406*Y406</x:f>
        <x:v>0.8404729262171755</x:v>
      </x:c>
      <x:c r="AC406" s="115" t="n">
        <x:f>X406*Y406</x:f>
        <x:v>0.056616794165528256</x:v>
      </x:c>
      <x:c r="AD406" s="115" t="n">
        <x:f>SUM(Z406:AC406)</x:f>
        <x:v>1.1397640546254952</x:v>
      </x:c>
      <x:c r="AE406" s="115" t="n">
        <x:f>MAX(AE405,AD406)</x:f>
        <x:v>1.1397640546254952</x:v>
      </x:c>
      <x:c r="AF406" s="114" t="n">
        <x:f>AD406/AE406-1</x:f>
        <x:v>0</x:v>
      </x:c>
      <x:c r="AG406" s="114" t="n">
        <x:f>AD406/AD405-1</x:f>
        <x:v>0.002974293628783764</x:v>
      </x:c>
      <x:c r="AH406" s="111" t="n">
        <x:f>IF(OR(T406="年末+季度",T406="季度+动态",T406="季度",T406="动态"),A406,AH405)</x:f>
        <x:v>44377</x:v>
      </x:c>
      <x:c r="AI406" s="117" t="n">
        <x:f>YEAR(A406)</x:f>
        <x:v>2021</x:v>
      </x:c>
      <x:c r="AJ406" s="117" t="n">
        <x:f>MONTH(A406)</x:f>
        <x:v>6</x:v>
      </x:c>
      <x:c r="AK406" s="50" t="n">
        <x:f>IF(MONTH(A406)&lt;&gt;MONTH(A407),1,0)</x:f>
        <x:v>1</x:v>
      </x:c>
      <x:c r="AL406" s="115" t="n">
        <x:f>IF(AK405,AD405,AL405)</x:f>
        <x:v>1.1319443038697605</x:v>
      </x:c>
      <x:c r="AM406" s="116" t="n">
        <x:f>IF(AK406,AD406/AL406-1,"")</x:f>
        <x:v>0.006908246924341999</x:v>
      </x:c>
      <x:c r="AN406" s="115" t="n">
        <x:f>IF(AI406&lt;&gt;AI405,AD406,MAX(AN405,AD406))</x:f>
        <x:v>1.1397640546254952</x:v>
      </x:c>
      <x:c r="AO406" s="116" t="n">
        <x:f>AD406/AN406-1</x:f>
        <x:v>0</x:v>
      </x:c>
      <x:c r="AP406" s="112" t="n">
        <x:f>IFERROR(SUM(Z406:AC406)/AD406,0)</x:f>
        <x:v>1</x:v>
      </x:c>
      <x:c r="AQ406" s="50" t="b">
        <x:f>AND(B406&gt;0,C406&gt;0,D406&gt;0,E406&gt;0)</x:f>
        <x:v>1</x:v>
      </x:c>
    </x:row>
    <x:row r="407">
      <x:c r="A407" s="111" t="n">
        <x:f>'净值底稿'!A365</x:f>
        <x:v>44378</x:v>
      </x:c>
      <x:c r="B407" s="113" t="n">
        <x:f>'净值底稿'!F365</x:f>
        <x:v>1.71662495282638</x:v>
      </x:c>
      <x:c r="C407" s="113" t="n">
        <x:f>'净值底稿'!O365</x:f>
        <x:v>1.410877729217145</x:v>
      </x:c>
      <x:c r="D407" s="113" t="n">
        <x:f>'净值底稿'!P365</x:f>
        <x:v>1.4728</x:v>
      </x:c>
      <x:c r="E407" s="113" t="n">
        <x:f>'净值底稿'!Q365</x:f>
        <x:v>1.343</x:v>
      </x:c>
      <x:c r="F407" s="114" t="n">
        <x:f>IFERROR(B407/B406-1,0)</x:f>
        <x:v>-0.014456597804218152</x:v>
      </x:c>
      <x:c r="G407" s="114" t="n">
        <x:f>IFERROR(C407/C406-1,0)</x:f>
        <x:v>-0.010704514128691667</x:v>
      </x:c>
      <x:c r="H407" s="114" t="n">
        <x:f>IFERROR(D407/D406-1,0)</x:f>
        <x:v>0.00020373514431248907</x:v>
      </x:c>
      <x:c r="I407" s="114" t="n">
        <x:f>IFERROR(E407/E406-1,0)</x:f>
        <x:v>0.011599879481771769</x:v>
      </x:c>
      <x:c r="J407" s="115" t="n">
        <x:f>Z406*(1+F407)</x:f>
        <x:v>0.11958304449761853</x:v>
      </x:c>
      <x:c r="K407" s="115" t="n">
        <x:f>AA406*(1+G407)</x:f>
        <x:v>0.12003831170160935</x:v>
      </x:c>
      <x:c r="L407" s="115" t="n">
        <x:f>AB406*(1+H407)</x:f>
        <x:v>0.8406441600900891</x:v>
      </x:c>
      <x:c r="M407" s="115" t="n">
        <x:f>AC406*(1+I407)</x:f>
        <x:v>0.057273542154492665</x:v>
      </x:c>
      <x:c r="N407" s="115" t="n">
        <x:f>SUM(J407:M407)</x:f>
        <x:v>1.1375390584438096</x:v>
      </x:c>
      <x:c r="O407" s="116" t="n">
        <x:f>IFERROR((J407+K407)/N407,0)</x:f>
        <x:v>0.21064890424689034</x:v>
      </x:c>
      <x:c r="P407" s="50" t="b">
        <x:f>AND(MONTH(A407)=12,OR(A408="",YEAR(A407)&lt;&gt;YEAR(A408)))</x:f>
        <x:v>0</x:v>
      </x:c>
      <x:c r="Q407" s="50" t="b">
        <x:f>AND(MOD(MONTH(A407),3)=0,OR(A408="",MONTH(A407)&lt;&gt;MONTH(A408)))</x:f>
        <x:v>0</x:v>
      </x:c>
      <x:c r="R407" s="50" t="b">
        <x:f>OR(O407&gt;$E$7,O407&lt;$E$6)</x:f>
        <x:v>0</x:v>
      </x:c>
      <x:c r="S407" s="50" t="b">
        <x:f>AND(OR(P407,Q407,R407),A407-AH406&gt;$E$8)</x:f>
        <x:v>0</x:v>
      </x:c>
      <x:c r="T407" s="50" t="str">
        <x:f>IF(NOT(OR(P407,Q407,R407)),"不调",IF(NOT(S407),"间隔规则跳过",IF(P407,"年末+季度",IF(AND(Q407,R407),"季度+动态",IF(Q407,"季度","动态")))))</x:f>
        <x:v>不调</x:v>
      </x:c>
      <x:c r="U407" s="115" t="n">
        <x:f>IF(OR(T407="年末+季度",T407="季度+动态"),N407*$E$5/2,IF(T407="季度",(J407+K407)/2,IF(T407="动态",N407*$E$5*IF(J407+K407=0,0.5,J407/(J407+K407)),J407)))</x:f>
        <x:v>0.11958304449761853</x:v>
      </x:c>
      <x:c r="V407" s="115" t="n">
        <x:f>IF(OR(T407="年末+季度",T407="季度+动态"),N407*$E$5/2,IF(T407="季度",(J407+K407)/2,IF(T407="动态",N407*$E$5*IF(J407+K407=0,0.5,K407/(J407+K407)),K407)))</x:f>
        <x:v>0.12003831170160935</x:v>
      </x:c>
      <x:c r="W407" s="115" t="n">
        <x:f>IF(OR(T407="年末+季度",T407="季度+动态",T407="动态"),N407*(1-$E$5)*IF(L407+M407=0,$B$7/($B$7+$B$8),L407/(L407+M407)),L407)</x:f>
        <x:v>0.8406441600900891</x:v>
      </x:c>
      <x:c r="X407" s="115" t="n">
        <x:f>IF(OR(T407="年末+季度",T407="季度+动态",T407="动态"),N407*(1-$E$5)*IF(L407+M407=0,$B$8/($B$7+$B$8),M407/(L407+M407)),M407)</x:f>
        <x:v>0.057273542154492665</x:v>
      </x:c>
      <x:c r="Y407" s="115" t="n">
        <x:f>POWER(1-$H$5,(A407-A406)/$H$8)</x:f>
        <x:v>0.9999862671029998</x:v>
      </x:c>
      <x:c r="Z407" s="115" t="n">
        <x:f>U407*Y407</x:f>
        <x:v>0.11958140227598547</x:v>
      </x:c>
      <x:c r="AA407" s="115" t="n">
        <x:f>V407*Y407</x:f>
        <x:v>0.12003666322783867</x:v>
      </x:c>
      <x:c r="AB407" s="115" t="n">
        <x:f>W407*Y407</x:f>
        <x:v>0.8406326156104248</x:v>
      </x:c>
      <x:c r="AC407" s="115" t="n">
        <x:f>X407*Y407</x:f>
        <x:v>0.05727275562283742</x:v>
      </x:c>
      <x:c r="AD407" s="115" t="n">
        <x:f>SUM(Z407:AC407)</x:f>
        <x:v>1.1375234367370863</x:v>
      </x:c>
      <x:c r="AE407" s="115" t="n">
        <x:f>MAX(AE406,AD407)</x:f>
        <x:v>1.1397640546254952</x:v>
      </x:c>
      <x:c r="AF407" s="114" t="n">
        <x:f>AD407/AE407-1</x:f>
        <x:v>-0.00196586116162889</x:v>
      </x:c>
      <x:c r="AG407" s="114" t="n">
        <x:f>AD407/AD406-1</x:f>
        <x:v>-0.00196586116162889</x:v>
      </x:c>
      <x:c r="AH407" s="111" t="n">
        <x:f>IF(OR(T407="年末+季度",T407="季度+动态",T407="季度",T407="动态"),A407,AH406)</x:f>
        <x:v>44377</x:v>
      </x:c>
      <x:c r="AI407" s="117" t="n">
        <x:f>YEAR(A407)</x:f>
        <x:v>2021</x:v>
      </x:c>
      <x:c r="AJ407" s="117" t="n">
        <x:f>MONTH(A407)</x:f>
        <x:v>7</x:v>
      </x:c>
      <x:c r="AK407" s="50" t="n">
        <x:f>IF(MONTH(A407)&lt;&gt;MONTH(A408),1,0)</x:f>
        <x:v>0</x:v>
      </x:c>
      <x:c r="AL407" s="115" t="n">
        <x:f>IF(AK406,AD406,AL406)</x:f>
        <x:v>1.1397640546254952</x:v>
      </x:c>
      <x:c r="AM407" s="116" t="str">
        <x:f>IF(AK407,AD407/AL407-1,"")</x:f>
      </x:c>
      <x:c r="AN407" s="115" t="n">
        <x:f>IF(AI407&lt;&gt;AI406,AD407,MAX(AN406,AD407))</x:f>
        <x:v>1.1397640546254952</x:v>
      </x:c>
      <x:c r="AO407" s="116" t="n">
        <x:f>AD407/AN407-1</x:f>
        <x:v>-0.00196586116162889</x:v>
      </x:c>
      <x:c r="AP407" s="112" t="n">
        <x:f>IFERROR(SUM(Z407:AC407)/AD407,0)</x:f>
        <x:v>1</x:v>
      </x:c>
      <x:c r="AQ407" s="50" t="b">
        <x:f>AND(B407&gt;0,C407&gt;0,D407&gt;0,E407&gt;0)</x:f>
        <x:v>1</x:v>
      </x:c>
    </x:row>
    <x:row r="408">
      <x:c r="A408" s="111" t="n">
        <x:f>'净值底稿'!A366</x:f>
        <x:v>44379</x:v>
      </x:c>
      <x:c r="B408" s="113" t="n">
        <x:f>'净值底稿'!F366</x:f>
        <x:v>1.6922096953062649</x:v>
      </x:c>
      <x:c r="C408" s="113" t="n">
        <x:f>'净值底稿'!O366</x:f>
        <x:v>1.3952989083870162</x:v>
      </x:c>
      <x:c r="D408" s="113" t="n">
        <x:f>'净值底稿'!P366</x:f>
        <x:v>1.4736</x:v>
      </x:c>
      <x:c r="E408" s="113" t="n">
        <x:f>'净值底稿'!Q366</x:f>
        <x:v>1.3462</x:v>
      </x:c>
      <x:c r="F408" s="114" t="n">
        <x:f>IFERROR(B408/B407-1,0)</x:f>
        <x:v>-0.014222825713861353</x:v>
      </x:c>
      <x:c r="G408" s="114" t="n">
        <x:f>IFERROR(C408/C407-1,0)</x:f>
        <x:v>-0.011041935461532204</x:v>
      </x:c>
      <x:c r="H408" s="114" t="n">
        <x:f>IFERROR(D408/D407-1,0)</x:f>
        <x:v>0.0005431830526887449</x:v>
      </x:c>
      <x:c r="I408" s="114" t="n">
        <x:f>IFERROR(E408/E407-1,0)</x:f>
        <x:v>0.0023827252419956757</x:v>
      </x:c>
      <x:c r="J408" s="115" t="n">
        <x:f>Z407*(1+F408)</x:f>
        <x:v>0.117880616832795</x:v>
      </x:c>
      <x:c r="K408" s="115" t="n">
        <x:f>AA407*(1+G408)</x:f>
        <x:v>0.1187112261394592</x:v>
      </x:c>
      <x:c r="L408" s="115" t="n">
        <x:f>AB407*(1+H408)</x:f>
        <x:v>0.8410892330007618</x:v>
      </x:c>
      <x:c r="M408" s="115" t="n">
        <x:f>AC407*(1+I408)</x:f>
        <x:v>0.057409220863338606</x:v>
      </x:c>
      <x:c r="N408" s="115" t="n">
        <x:f>SUM(J408:M408)</x:f>
        <x:v>1.1350902968363545</x:v>
      </x:c>
      <x:c r="O408" s="116" t="n">
        <x:f>IFERROR((J408+K408)/N408,0)</x:f>
        <x:v>0.20843438062299244</x:v>
      </x:c>
      <x:c r="P408" s="50" t="b">
        <x:f>AND(MONTH(A408)=12,OR(A409="",YEAR(A408)&lt;&gt;YEAR(A409)))</x:f>
        <x:v>0</x:v>
      </x:c>
      <x:c r="Q408" s="50" t="b">
        <x:f>AND(MOD(MONTH(A408),3)=0,OR(A409="",MONTH(A408)&lt;&gt;MONTH(A409)))</x:f>
        <x:v>0</x:v>
      </x:c>
      <x:c r="R408" s="50" t="b">
        <x:f>OR(O408&gt;$E$7,O408&lt;$E$6)</x:f>
        <x:v>0</x:v>
      </x:c>
      <x:c r="S408" s="50" t="b">
        <x:f>AND(OR(P408,Q408,R408),A408-AH407&gt;$E$8)</x:f>
        <x:v>0</x:v>
      </x:c>
      <x:c r="T408" s="50" t="str">
        <x:f>IF(NOT(OR(P408,Q408,R408)),"不调",IF(NOT(S408),"间隔规则跳过",IF(P408,"年末+季度",IF(AND(Q408,R408),"季度+动态",IF(Q408,"季度","动态")))))</x:f>
        <x:v>不调</x:v>
      </x:c>
      <x:c r="U408" s="115" t="n">
        <x:f>IF(OR(T408="年末+季度",T408="季度+动态"),N408*$E$5/2,IF(T408="季度",(J408+K408)/2,IF(T408="动态",N408*$E$5*IF(J408+K408=0,0.5,J408/(J408+K408)),J408)))</x:f>
        <x:v>0.117880616832795</x:v>
      </x:c>
      <x:c r="V408" s="115" t="n">
        <x:f>IF(OR(T408="年末+季度",T408="季度+动态"),N408*$E$5/2,IF(T408="季度",(J408+K408)/2,IF(T408="动态",N408*$E$5*IF(J408+K408=0,0.5,K408/(J408+K408)),K408)))</x:f>
        <x:v>0.1187112261394592</x:v>
      </x:c>
      <x:c r="W408" s="115" t="n">
        <x:f>IF(OR(T408="年末+季度",T408="季度+动态",T408="动态"),N408*(1-$E$5)*IF(L408+M408=0,$B$7/($B$7+$B$8),L408/(L408+M408)),L408)</x:f>
        <x:v>0.8410892330007618</x:v>
      </x:c>
      <x:c r="X408" s="115" t="n">
        <x:f>IF(OR(T408="年末+季度",T408="季度+动态",T408="动态"),N408*(1-$E$5)*IF(L408+M408=0,$B$8/($B$7+$B$8),M408/(L408+M408)),M408)</x:f>
        <x:v>0.057409220863338606</x:v>
      </x:c>
      <x:c r="Y408" s="115" t="n">
        <x:f>POWER(1-$H$5,(A408-A407)/$H$8)</x:f>
        <x:v>0.9999862671029998</x:v>
      </x:c>
      <x:c r="Z408" s="115" t="n">
        <x:f>U408*Y408</x:f>
        <x:v>0.1178789979904257</x:v>
      </x:c>
      <x:c r="AA408" s="115" t="n">
        <x:f>V408*Y408</x:f>
        <x:v>0.11870959589041785</x:v>
      </x:c>
      <x:c r="AB408" s="115" t="n">
        <x:f>W408*Y408</x:f>
        <x:v>0.841077682408957</x:v>
      </x:c>
      <x:c r="AC408" s="115" t="n">
        <x:f>X408*Y408</x:f>
        <x:v>0.05740843246842162</x:v>
      </x:c>
      <x:c r="AD408" s="115" t="n">
        <x:f>SUM(Z408:AC408)</x:f>
        <x:v>1.1350747087582223</x:v>
      </x:c>
      <x:c r="AE408" s="115" t="n">
        <x:f>MAX(AE407,AD408)</x:f>
        <x:v>1.1397640546254952</x:v>
      </x:c>
      <x:c r="AF408" s="114" t="n">
        <x:f>AD408/AE408-1</x:f>
        <x:v>-0.004114312824871291</x:v>
      </x:c>
      <x:c r="AG408" s="114" t="n">
        <x:f>AD408/AD407-1</x:f>
        <x:v>-0.0021526835402073674</x:v>
      </x:c>
      <x:c r="AH408" s="111" t="n">
        <x:f>IF(OR(T408="年末+季度",T408="季度+动态",T408="季度",T408="动态"),A408,AH407)</x:f>
        <x:v>44377</x:v>
      </x:c>
      <x:c r="AI408" s="117" t="n">
        <x:f>YEAR(A408)</x:f>
        <x:v>2021</x:v>
      </x:c>
      <x:c r="AJ408" s="117" t="n">
        <x:f>MONTH(A408)</x:f>
        <x:v>7</x:v>
      </x:c>
      <x:c r="AK408" s="50" t="n">
        <x:f>IF(MONTH(A408)&lt;&gt;MONTH(A409),1,0)</x:f>
        <x:v>0</x:v>
      </x:c>
      <x:c r="AL408" s="115" t="n">
        <x:f>IF(AK407,AD407,AL407)</x:f>
        <x:v>1.1397640546254952</x:v>
      </x:c>
      <x:c r="AM408" s="116" t="str">
        <x:f>IF(AK408,AD408/AL408-1,"")</x:f>
      </x:c>
      <x:c r="AN408" s="115" t="n">
        <x:f>IF(AI408&lt;&gt;AI407,AD408,MAX(AN407,AD408))</x:f>
        <x:v>1.1397640546254952</x:v>
      </x:c>
      <x:c r="AO408" s="116" t="n">
        <x:f>AD408/AN408-1</x:f>
        <x:v>-0.004114312824871291</x:v>
      </x:c>
      <x:c r="AP408" s="112" t="n">
        <x:f>IFERROR(SUM(Z408:AC408)/AD408,0)</x:f>
        <x:v>1</x:v>
      </x:c>
      <x:c r="AQ408" s="50" t="b">
        <x:f>AND(B408&gt;0,C408&gt;0,D408&gt;0,E408&gt;0)</x:f>
        <x:v>1</x:v>
      </x:c>
    </x:row>
    <x:row r="409">
      <x:c r="A409" s="111" t="n">
        <x:f>'净值底稿'!A367</x:f>
        <x:v>44382</x:v>
      </x:c>
      <x:c r="B409" s="113" t="n">
        <x:f>'净值底稿'!F367</x:f>
        <x:v>1.738176891976005</x:v>
      </x:c>
      <x:c r="C409" s="113" t="n">
        <x:f>'净值底稿'!O367</x:f>
        <x:v>1.4095385473353326</x:v>
      </x:c>
      <x:c r="D409" s="113" t="n">
        <x:f>'净值底稿'!P367</x:f>
        <x:v>1.4744</x:v>
      </x:c>
      <x:c r="E409" s="113" t="n">
        <x:f>'净值底稿'!Q367</x:f>
        <x:v>1.3513</x:v>
      </x:c>
      <x:c r="F409" s="114" t="n">
        <x:f>IFERROR(B409/B408-1,0)</x:f>
        <x:v>0.027164007390597433</x:v>
      </x:c>
      <x:c r="G409" s="114" t="n">
        <x:f>IFERROR(C409/C408-1,0)</x:f>
        <x:v>0.010205439753964596</x:v>
      </x:c>
      <x:c r="H409" s="114" t="n">
        <x:f>IFERROR(D409/D408-1,0)</x:f>
        <x:v>0.0005428881650380024</x:v>
      </x:c>
      <x:c r="I409" s="114" t="n">
        <x:f>IFERROR(E409/E408-1,0)</x:f>
        <x:v>0.003788441539147147</x:v>
      </x:c>
      <x:c r="J409" s="115" t="n">
        <x:f>Z408*(1+F409)</x:f>
        <x:v>0.12108106396303384</x:v>
      </x:c>
      <x:c r="K409" s="115" t="n">
        <x:f>AA408*(1+G409)</x:f>
        <x:v>0.11992107951949499</x:v>
      </x:c>
      <x:c r="L409" s="115" t="n">
        <x:f>AB408*(1+H409)</x:f>
        <x:v>0.8415342935286144</x:v>
      </x:c>
      <x:c r="M409" s="115" t="n">
        <x:f>AC408*(1+I409)</x:f>
        <x:v>0.05762592095868232</x:v>
      </x:c>
      <x:c r="N409" s="115" t="n">
        <x:f>SUM(J409:M409)</x:f>
        <x:v>1.1401623579698255</x:v>
      </x:c>
      <x:c r="O409" s="116" t="n">
        <x:f>IFERROR((J409+K409)/N409,0)</x:f>
        <x:v>0.2113752851055858</x:v>
      </x:c>
      <x:c r="P409" s="50" t="b">
        <x:f>AND(MONTH(A409)=12,OR(A410="",YEAR(A409)&lt;&gt;YEAR(A410)))</x:f>
        <x:v>0</x:v>
      </x:c>
      <x:c r="Q409" s="50" t="b">
        <x:f>AND(MOD(MONTH(A409),3)=0,OR(A410="",MONTH(A409)&lt;&gt;MONTH(A410)))</x:f>
        <x:v>0</x:v>
      </x:c>
      <x:c r="R409" s="50" t="b">
        <x:f>OR(O409&gt;$E$7,O409&lt;$E$6)</x:f>
        <x:v>0</x:v>
      </x:c>
      <x:c r="S409" s="50" t="b">
        <x:f>AND(OR(P409,Q409,R409),A409-AH408&gt;$E$8)</x:f>
        <x:v>0</x:v>
      </x:c>
      <x:c r="T409" s="50" t="str">
        <x:f>IF(NOT(OR(P409,Q409,R409)),"不调",IF(NOT(S409),"间隔规则跳过",IF(P409,"年末+季度",IF(AND(Q409,R409),"季度+动态",IF(Q409,"季度","动态")))))</x:f>
        <x:v>不调</x:v>
      </x:c>
      <x:c r="U409" s="115" t="n">
        <x:f>IF(OR(T409="年末+季度",T409="季度+动态"),N409*$E$5/2,IF(T409="季度",(J409+K409)/2,IF(T409="动态",N409*$E$5*IF(J409+K409=0,0.5,J409/(J409+K409)),J409)))</x:f>
        <x:v>0.12108106396303384</x:v>
      </x:c>
      <x:c r="V409" s="115" t="n">
        <x:f>IF(OR(T409="年末+季度",T409="季度+动态"),N409*$E$5/2,IF(T409="季度",(J409+K409)/2,IF(T409="动态",N409*$E$5*IF(J409+K409=0,0.5,K409/(J409+K409)),K409)))</x:f>
        <x:v>0.11992107951949499</x:v>
      </x:c>
      <x:c r="W409" s="115" t="n">
        <x:f>IF(OR(T409="年末+季度",T409="季度+动态",T409="动态"),N409*(1-$E$5)*IF(L409+M409=0,$B$7/($B$7+$B$8),L409/(L409+M409)),L409)</x:f>
        <x:v>0.8415342935286144</x:v>
      </x:c>
      <x:c r="X409" s="115" t="n">
        <x:f>IF(OR(T409="年末+季度",T409="季度+动态",T409="动态"),N409*(1-$E$5)*IF(L409+M409=0,$B$8/($B$7+$B$8),M409/(L409+M409)),M409)</x:f>
        <x:v>0.05762592095868232</x:v>
      </x:c>
      <x:c r="Y409" s="115" t="n">
        <x:f>POWER(1-$H$5,(A409-A408)/$H$8)</x:f>
        <x:v>0.9999588018747739</x:v>
      </x:c>
      <x:c r="Z409" s="115" t="n">
        <x:f>U409*Y409</x:f>
        <x:v>0.12107607565019818</x:v>
      </x:c>
      <x:c r="AA409" s="115" t="n">
        <x:f>V409*Y409</x:f>
        <x:v>0.1199161389958437</x:v>
      </x:c>
      <x:c r="AB409" s="115" t="n">
        <x:f>W409*Y409</x:f>
        <x:v>0.8414996238934076</x:v>
      </x:c>
      <x:c r="AC409" s="115" t="n">
        <x:f>X409*Y409</x:f>
        <x:v>0.05762354687877439</x:v>
      </x:c>
      <x:c r="AD409" s="115" t="n">
        <x:f>SUM(Z409:AC409)</x:f>
        <x:v>1.140115385418224</x:v>
      </x:c>
      <x:c r="AE409" s="115" t="n">
        <x:f>MAX(AE408,AD409)</x:f>
        <x:v>1.140115385418224</x:v>
      </x:c>
      <x:c r="AF409" s="114" t="n">
        <x:f>AD409/AE409-1</x:f>
        <x:v>0</x:v>
      </x:c>
      <x:c r="AG409" s="114" t="n">
        <x:f>AD409/AD408-1</x:f>
        <x:v>0.004440832503013192</x:v>
      </x:c>
      <x:c r="AH409" s="111" t="n">
        <x:f>IF(OR(T409="年末+季度",T409="季度+动态",T409="季度",T409="动态"),A409,AH408)</x:f>
        <x:v>44377</x:v>
      </x:c>
      <x:c r="AI409" s="117" t="n">
        <x:f>YEAR(A409)</x:f>
        <x:v>2021</x:v>
      </x:c>
      <x:c r="AJ409" s="117" t="n">
        <x:f>MONTH(A409)</x:f>
        <x:v>7</x:v>
      </x:c>
      <x:c r="AK409" s="50" t="n">
        <x:f>IF(MONTH(A409)&lt;&gt;MONTH(A410),1,0)</x:f>
        <x:v>0</x:v>
      </x:c>
      <x:c r="AL409" s="115" t="n">
        <x:f>IF(AK408,AD408,AL408)</x:f>
        <x:v>1.1397640546254952</x:v>
      </x:c>
      <x:c r="AM409" s="116" t="str">
        <x:f>IF(AK409,AD409/AL409-1,"")</x:f>
      </x:c>
      <x:c r="AN409" s="115" t="n">
        <x:f>IF(AI409&lt;&gt;AI408,AD409,MAX(AN408,AD409))</x:f>
        <x:v>1.140115385418224</x:v>
      </x:c>
      <x:c r="AO409" s="116" t="n">
        <x:f>AD409/AN409-1</x:f>
        <x:v>0</x:v>
      </x:c>
      <x:c r="AP409" s="112" t="n">
        <x:f>IFERROR(SUM(Z409:AC409)/AD409,0)</x:f>
        <x:v>1</x:v>
      </x:c>
      <x:c r="AQ409" s="50" t="b">
        <x:f>AND(B409&gt;0,C409&gt;0,D409&gt;0,E409&gt;0)</x:f>
        <x:v>1</x:v>
      </x:c>
    </x:row>
    <x:row r="410">
      <x:c r="A410" s="111" t="n">
        <x:f>'净值底稿'!A368</x:f>
        <x:v>44383</x:v>
      </x:c>
      <x:c r="B410" s="113" t="n">
        <x:f>'净值底稿'!F368</x:f>
        <x:v>1.7334602232335898</x:v>
      </x:c>
      <x:c r="C410" s="113" t="n">
        <x:f>'净值底稿'!O368</x:f>
        <x:v>1.4076393755329213</x:v>
      </x:c>
      <x:c r="D410" s="113" t="n">
        <x:f>'净值底稿'!P368</x:f>
        <x:v>1.4743</x:v>
      </x:c>
      <x:c r="E410" s="113" t="n">
        <x:f>'净值底稿'!Q368</x:f>
        <x:v>1.3635</x:v>
      </x:c>
      <x:c r="F410" s="114" t="n">
        <x:f>IFERROR(B410/B409-1,0)</x:f>
        <x:v>-0.002713572343637116</x:v>
      </x:c>
      <x:c r="G410" s="114" t="n">
        <x:f>IFERROR(C410/C409-1,0)</x:f>
        <x:v>-0.0013473713124069198</x:v>
      </x:c>
      <x:c r="H410" s="114" t="n">
        <x:f>IFERROR(D410/D409-1,0)</x:f>
        <x:v>-0.00006782419967443776</x:v>
      </x:c>
      <x:c r="I410" s="114" t="n">
        <x:f>IFERROR(E410/E409-1,0)</x:f>
        <x:v>0.009028343077036816</x:v>
      </x:c>
      <x:c r="J410" s="115" t="n">
        <x:f>Z409*(1+F410)</x:f>
        <x:v>0.12074752695983769</x:v>
      </x:c>
      <x:c r="K410" s="115" t="n">
        <x:f>AA409*(1+G410)</x:f>
        <x:v>0.1197545674302661</x:v>
      </x:c>
      <x:c r="L410" s="115" t="n">
        <x:f>AB409*(1+H410)</x:f>
        <x:v>0.8414425498548906</x:v>
      </x:c>
      <x:c r="M410" s="115" t="n">
        <x:f>AC409*(1+I410)</x:f>
        <x:v>0.05814379202931168</x:v>
      </x:c>
      <x:c r="N410" s="115" t="n">
        <x:f>SUM(J410:M410)</x:f>
        <x:v>1.1400884362743062</x:v>
      </x:c>
      <x:c r="O410" s="116" t="n">
        <x:f>IFERROR((J410+K410)/N410,0)</x:f>
        <x:v>0.21095038484561804</x:v>
      </x:c>
      <x:c r="P410" s="50" t="b">
        <x:f>AND(MONTH(A410)=12,OR(A411="",YEAR(A410)&lt;&gt;YEAR(A411)))</x:f>
        <x:v>0</x:v>
      </x:c>
      <x:c r="Q410" s="50" t="b">
        <x:f>AND(MOD(MONTH(A410),3)=0,OR(A411="",MONTH(A410)&lt;&gt;MONTH(A411)))</x:f>
        <x:v>0</x:v>
      </x:c>
      <x:c r="R410" s="50" t="b">
        <x:f>OR(O410&gt;$E$7,O410&lt;$E$6)</x:f>
        <x:v>0</x:v>
      </x:c>
      <x:c r="S410" s="50" t="b">
        <x:f>AND(OR(P410,Q410,R410),A410-AH409&gt;$E$8)</x:f>
        <x:v>0</x:v>
      </x:c>
      <x:c r="T410" s="50" t="str">
        <x:f>IF(NOT(OR(P410,Q410,R410)),"不调",IF(NOT(S410),"间隔规则跳过",IF(P410,"年末+季度",IF(AND(Q410,R410),"季度+动态",IF(Q410,"季度","动态")))))</x:f>
        <x:v>不调</x:v>
      </x:c>
      <x:c r="U410" s="115" t="n">
        <x:f>IF(OR(T410="年末+季度",T410="季度+动态"),N410*$E$5/2,IF(T410="季度",(J410+K410)/2,IF(T410="动态",N410*$E$5*IF(J410+K410=0,0.5,J410/(J410+K410)),J410)))</x:f>
        <x:v>0.12074752695983769</x:v>
      </x:c>
      <x:c r="V410" s="115" t="n">
        <x:f>IF(OR(T410="年末+季度",T410="季度+动态"),N410*$E$5/2,IF(T410="季度",(J410+K410)/2,IF(T410="动态",N410*$E$5*IF(J410+K410=0,0.5,K410/(J410+K410)),K410)))</x:f>
        <x:v>0.1197545674302661</x:v>
      </x:c>
      <x:c r="W410" s="115" t="n">
        <x:f>IF(OR(T410="年末+季度",T410="季度+动态",T410="动态"),N410*(1-$E$5)*IF(L410+M410=0,$B$7/($B$7+$B$8),L410/(L410+M410)),L410)</x:f>
        <x:v>0.8414425498548906</x:v>
      </x:c>
      <x:c r="X410" s="115" t="n">
        <x:f>IF(OR(T410="年末+季度",T410="季度+动态",T410="动态"),N410*(1-$E$5)*IF(L410+M410=0,$B$8/($B$7+$B$8),M410/(L410+M410)),M410)</x:f>
        <x:v>0.05814379202931168</x:v>
      </x:c>
      <x:c r="Y410" s="115" t="n">
        <x:f>POWER(1-$H$5,(A410-A409)/$H$8)</x:f>
        <x:v>0.9999862671029998</x:v>
      </x:c>
      <x:c r="Z410" s="115" t="n">
        <x:f>U410*Y410</x:f>
        <x:v>0.12074586874648692</x:v>
      </x:c>
      <x:c r="AA410" s="115" t="n">
        <x:f>V410*Y410</x:f>
        <x:v>0.11975292285312628</x:v>
      </x:c>
      <x:c r="AB410" s="115" t="n">
        <x:f>W410*Y410</x:f>
        <x:v>0.8414309944110219</x:v>
      </x:c>
      <x:c r="AC410" s="115" t="n">
        <x:f>X410*Y410</x:f>
        <x:v>0.058142993546604536</x:v>
      </x:c>
      <x:c r="AD410" s="115" t="n">
        <x:f>SUM(Z410:AC410)</x:f>
        <x:v>1.1400727795572394</x:v>
      </x:c>
      <x:c r="AE410" s="115" t="n">
        <x:f>MAX(AE409,AD410)</x:f>
        <x:v>1.140115385418224</x:v>
      </x:c>
      <x:c r="AF410" s="114" t="n">
        <x:f>AD410/AE410-1</x:f>
        <x:v>-0.000037369779874452114</x:v>
      </x:c>
      <x:c r="AG410" s="114" t="n">
        <x:f>AD410/AD409-1</x:f>
        <x:v>-0.000037369779874452114</x:v>
      </x:c>
      <x:c r="AH410" s="111" t="n">
        <x:f>IF(OR(T410="年末+季度",T410="季度+动态",T410="季度",T410="动态"),A410,AH409)</x:f>
        <x:v>44377</x:v>
      </x:c>
      <x:c r="AI410" s="117" t="n">
        <x:f>YEAR(A410)</x:f>
        <x:v>2021</x:v>
      </x:c>
      <x:c r="AJ410" s="117" t="n">
        <x:f>MONTH(A410)</x:f>
        <x:v>7</x:v>
      </x:c>
      <x:c r="AK410" s="50" t="n">
        <x:f>IF(MONTH(A410)&lt;&gt;MONTH(A411),1,0)</x:f>
        <x:v>0</x:v>
      </x:c>
      <x:c r="AL410" s="115" t="n">
        <x:f>IF(AK409,AD409,AL409)</x:f>
        <x:v>1.1397640546254952</x:v>
      </x:c>
      <x:c r="AM410" s="116" t="str">
        <x:f>IF(AK410,AD410/AL410-1,"")</x:f>
      </x:c>
      <x:c r="AN410" s="115" t="n">
        <x:f>IF(AI410&lt;&gt;AI409,AD410,MAX(AN409,AD410))</x:f>
        <x:v>1.140115385418224</x:v>
      </x:c>
      <x:c r="AO410" s="116" t="n">
        <x:f>AD410/AN410-1</x:f>
        <x:v>-0.000037369779874452114</x:v>
      </x:c>
      <x:c r="AP410" s="112" t="n">
        <x:f>IFERROR(SUM(Z410:AC410)/AD410,0)</x:f>
        <x:v>1</x:v>
      </x:c>
      <x:c r="AQ410" s="50" t="b">
        <x:f>AND(B410&gt;0,C410&gt;0,D410&gt;0,E410&gt;0)</x:f>
        <x:v>1</x:v>
      </x:c>
    </x:row>
    <x:row r="411">
      <x:c r="A411" s="111" t="n">
        <x:f>'净值底稿'!A369</x:f>
        <x:v>44384</x:v>
      </x:c>
      <x:c r="B411" s="113" t="n">
        <x:f>'净值底稿'!F369</x:f>
        <x:v>1.783769396383995</x:v>
      </x:c>
      <x:c r="C411" s="113" t="n">
        <x:f>'净值底稿'!O369</x:f>
        <x:v>1.424227652305615</x:v>
      </x:c>
      <x:c r="D411" s="113" t="n">
        <x:f>'净值底稿'!P369</x:f>
        <x:v>1.4756</x:v>
      </x:c>
      <x:c r="E411" s="113" t="n">
        <x:f>'净值底稿'!Q369</x:f>
        <x:v>1.3618</x:v>
      </x:c>
      <x:c r="F411" s="114" t="n">
        <x:f>IFERROR(B411/B410-1,0)</x:f>
        <x:v>0.029022398366060242</x:v>
      </x:c>
      <x:c r="G411" s="114" t="n">
        <x:f>IFERROR(C411/C410-1,0)</x:f>
        <x:v>0.011784464871489986</x:v>
      </x:c>
      <x:c r="H411" s="114" t="n">
        <x:f>IFERROR(D411/D410-1,0)</x:f>
        <x:v>0.0008817744014109063</x:v>
      </x:c>
      <x:c r="I411" s="114" t="n">
        <x:f>IFERROR(E411/E410-1,0)</x:f>
        <x:v>-0.0012467913458013014</x:v>
      </x:c>
      <x:c r="J411" s="115" t="n">
        <x:f>Z410*(1+F411)</x:f>
        <x:v>0.12425020345030349</x:v>
      </x:c>
      <x:c r="K411" s="115" t="n">
        <x:f>AA410*(1+G411)</x:f>
        <x:v>0.12116414696574719</x:v>
      </x:c>
      <x:c r="L411" s="115" t="n">
        <x:f>AB410*(1+H411)</x:f>
        <x:v>0.8421729467224472</x:v>
      </x:c>
      <x:c r="M411" s="115" t="n">
        <x:f>AC410*(1+I411)</x:f>
        <x:v>0.05807050136543165</x:v>
      </x:c>
      <x:c r="N411" s="115" t="n">
        <x:f>SUM(J411:M411)</x:f>
        <x:v>1.1456577985039296</x:v>
      </x:c>
      <x:c r="O411" s="116" t="n">
        <x:f>IFERROR((J411+K411)/N411,0)</x:f>
        <x:v>0.21421261282079854</x:v>
      </x:c>
      <x:c r="P411" s="50" t="b">
        <x:f>AND(MONTH(A411)=12,OR(A412="",YEAR(A411)&lt;&gt;YEAR(A412)))</x:f>
        <x:v>0</x:v>
      </x:c>
      <x:c r="Q411" s="50" t="b">
        <x:f>AND(MOD(MONTH(A411),3)=0,OR(A412="",MONTH(A411)&lt;&gt;MONTH(A412)))</x:f>
        <x:v>0</x:v>
      </x:c>
      <x:c r="R411" s="50" t="b">
        <x:f>OR(O411&gt;$E$7,O411&lt;$E$6)</x:f>
        <x:v>0</x:v>
      </x:c>
      <x:c r="S411" s="50" t="b">
        <x:f>AND(OR(P411,Q411,R411),A411-AH410&gt;$E$8)</x:f>
        <x:v>0</x:v>
      </x:c>
      <x:c r="T411" s="50" t="str">
        <x:f>IF(NOT(OR(P411,Q411,R411)),"不调",IF(NOT(S411),"间隔规则跳过",IF(P411,"年末+季度",IF(AND(Q411,R411),"季度+动态",IF(Q411,"季度","动态")))))</x:f>
        <x:v>不调</x:v>
      </x:c>
      <x:c r="U411" s="115" t="n">
        <x:f>IF(OR(T411="年末+季度",T411="季度+动态"),N411*$E$5/2,IF(T411="季度",(J411+K411)/2,IF(T411="动态",N411*$E$5*IF(J411+K411=0,0.5,J411/(J411+K411)),J411)))</x:f>
        <x:v>0.12425020345030349</x:v>
      </x:c>
      <x:c r="V411" s="115" t="n">
        <x:f>IF(OR(T411="年末+季度",T411="季度+动态"),N411*$E$5/2,IF(T411="季度",(J411+K411)/2,IF(T411="动态",N411*$E$5*IF(J411+K411=0,0.5,K411/(J411+K411)),K411)))</x:f>
        <x:v>0.12116414696574719</x:v>
      </x:c>
      <x:c r="W411" s="115" t="n">
        <x:f>IF(OR(T411="年末+季度",T411="季度+动态",T411="动态"),N411*(1-$E$5)*IF(L411+M411=0,$B$7/($B$7+$B$8),L411/(L411+M411)),L411)</x:f>
        <x:v>0.8421729467224472</x:v>
      </x:c>
      <x:c r="X411" s="115" t="n">
        <x:f>IF(OR(T411="年末+季度",T411="季度+动态",T411="动态"),N411*(1-$E$5)*IF(L411+M411=0,$B$8/($B$7+$B$8),M411/(L411+M411)),M411)</x:f>
        <x:v>0.05807050136543165</x:v>
      </x:c>
      <x:c r="Y411" s="115" t="n">
        <x:f>POWER(1-$H$5,(A411-A410)/$H$8)</x:f>
        <x:v>0.9999862671029998</x:v>
      </x:c>
      <x:c r="Z411" s="115" t="n">
        <x:f>U411*Y411</x:f>
        <x:v>0.12424849713505726</x:v>
      </x:c>
      <x:c r="AA411" s="115" t="n">
        <x:f>V411*Y411</x:f>
        <x:v>0.12116248303099679</x:v>
      </x:c>
      <x:c r="AB411" s="115" t="n">
        <x:f>W411*Y411</x:f>
        <x:v>0.8421613812481136</x:v>
      </x:c>
      <x:c r="AC411" s="115" t="n">
        <x:f>X411*Y411</x:f>
        <x:v>0.058069703889217644</x:v>
      </x:c>
      <x:c r="AD411" s="115" t="n">
        <x:f>SUM(Z411:AC411)</x:f>
        <x:v>1.1456420653033854</x:v>
      </x:c>
      <x:c r="AE411" s="115" t="n">
        <x:f>MAX(AE410,AD411)</x:f>
        <x:v>1.1456420653033854</x:v>
      </x:c>
      <x:c r="AF411" s="114" t="n">
        <x:f>AD411/AE411-1</x:f>
        <x:v>0</x:v>
      </x:c>
      <x:c r="AG411" s="114" t="n">
        <x:f>AD411/AD410-1</x:f>
        <x:v>0.00488502650533329</x:v>
      </x:c>
      <x:c r="AH411" s="111" t="n">
        <x:f>IF(OR(T411="年末+季度",T411="季度+动态",T411="季度",T411="动态"),A411,AH410)</x:f>
        <x:v>44377</x:v>
      </x:c>
      <x:c r="AI411" s="117" t="n">
        <x:f>YEAR(A411)</x:f>
        <x:v>2021</x:v>
      </x:c>
      <x:c r="AJ411" s="117" t="n">
        <x:f>MONTH(A411)</x:f>
        <x:v>7</x:v>
      </x:c>
      <x:c r="AK411" s="50" t="n">
        <x:f>IF(MONTH(A411)&lt;&gt;MONTH(A412),1,0)</x:f>
        <x:v>0</x:v>
      </x:c>
      <x:c r="AL411" s="115" t="n">
        <x:f>IF(AK410,AD410,AL410)</x:f>
        <x:v>1.1397640546254952</x:v>
      </x:c>
      <x:c r="AM411" s="116" t="str">
        <x:f>IF(AK411,AD411/AL411-1,"")</x:f>
      </x:c>
      <x:c r="AN411" s="115" t="n">
        <x:f>IF(AI411&lt;&gt;AI410,AD411,MAX(AN410,AD411))</x:f>
        <x:v>1.1456420653033854</x:v>
      </x:c>
      <x:c r="AO411" s="116" t="n">
        <x:f>AD411/AN411-1</x:f>
        <x:v>0</x:v>
      </x:c>
      <x:c r="AP411" s="112" t="n">
        <x:f>IFERROR(SUM(Z411:AC411)/AD411,0)</x:f>
        <x:v>1</x:v>
      </x:c>
      <x:c r="AQ411" s="50" t="b">
        <x:f>AND(B411&gt;0,C411&gt;0,D411&gt;0,E411&gt;0)</x:f>
        <x:v>1</x:v>
      </x:c>
    </x:row>
    <x:row r="412">
      <x:c r="A412" s="111" t="n">
        <x:f>'净值底稿'!A370</x:f>
        <x:v>44385</x:v>
      </x:c>
      <x:c r="B412" s="113" t="n">
        <x:f>'净值底稿'!F370</x:f>
        <x:v>1.817011338663755</x:v>
      </x:c>
      <x:c r="C412" s="113" t="n">
        <x:f>'净值底稿'!O370</x:f>
        <x:v>1.4198374718198201</x:v>
      </x:c>
      <x:c r="D412" s="113" t="n">
        <x:f>'净值底稿'!P370</x:f>
        <x:v>1.4792</x:v>
      </x:c>
      <x:c r="E412" s="113" t="n">
        <x:f>'净值底稿'!Q370</x:f>
        <x:v>1.3637</x:v>
      </x:c>
      <x:c r="F412" s="114" t="n">
        <x:f>IFERROR(B412/B411-1,0)</x:f>
        <x:v>0.018635784618318496</x:v>
      </x:c>
      <x:c r="G412" s="114" t="n">
        <x:f>IFERROR(C412/C411-1,0)</x:f>
        <x:v>-0.003082499120620086</x:v>
      </x:c>
      <x:c r="H412" s="114" t="n">
        <x:f>IFERROR(D412/D411-1,0)</x:f>
        <x:v>0.0024396855516399807</x:v>
      </x:c>
      <x:c r="I412" s="114" t="n">
        <x:f>IFERROR(E412/E411-1,0)</x:f>
        <x:v>0.0013952122191218663</x:v>
      </x:c>
      <x:c r="J412" s="115" t="n">
        <x:f>Z411*(1+F412)</x:f>
        <x:v>0.12656396536681594</x:v>
      </x:c>
      <x:c r="K412" s="115" t="n">
        <x:f>AA411*(1+G412)</x:f>
        <x:v>0.1207889997836016</x:v>
      </x:c>
      <x:c r="L412" s="115" t="n">
        <x:f>AB411*(1+H412)</x:f>
        <x:v>0.8442159902020938</x:v>
      </x:c>
      <x:c r="M412" s="115" t="n">
        <x:f>AC411*(1+I412)</x:f>
        <x:v>0.05815072344964467</x:v>
      </x:c>
      <x:c r="N412" s="115" t="n">
        <x:f>SUM(J412:M412)</x:f>
        <x:v>1.149719678802156</x:v>
      </x:c>
      <x:c r="O412" s="116" t="n">
        <x:f>IFERROR((J412+K412)/N412,0)</x:f>
        <x:v>0.21514197739758972</x:v>
      </x:c>
      <x:c r="P412" s="50" t="b">
        <x:f>AND(MONTH(A412)=12,OR(A413="",YEAR(A412)&lt;&gt;YEAR(A413)))</x:f>
        <x:v>0</x:v>
      </x:c>
      <x:c r="Q412" s="50" t="b">
        <x:f>AND(MOD(MONTH(A412),3)=0,OR(A413="",MONTH(A412)&lt;&gt;MONTH(A413)))</x:f>
        <x:v>0</x:v>
      </x:c>
      <x:c r="R412" s="50" t="b">
        <x:f>OR(O412&gt;$E$7,O412&lt;$E$6)</x:f>
        <x:v>0</x:v>
      </x:c>
      <x:c r="S412" s="50" t="b">
        <x:f>AND(OR(P412,Q412,R412),A412-AH411&gt;$E$8)</x:f>
        <x:v>0</x:v>
      </x:c>
      <x:c r="T412" s="50" t="str">
        <x:f>IF(NOT(OR(P412,Q412,R412)),"不调",IF(NOT(S412),"间隔规则跳过",IF(P412,"年末+季度",IF(AND(Q412,R412),"季度+动态",IF(Q412,"季度","动态")))))</x:f>
        <x:v>不调</x:v>
      </x:c>
      <x:c r="U412" s="115" t="n">
        <x:f>IF(OR(T412="年末+季度",T412="季度+动态"),N412*$E$5/2,IF(T412="季度",(J412+K412)/2,IF(T412="动态",N412*$E$5*IF(J412+K412=0,0.5,J412/(J412+K412)),J412)))</x:f>
        <x:v>0.12656396536681594</x:v>
      </x:c>
      <x:c r="V412" s="115" t="n">
        <x:f>IF(OR(T412="年末+季度",T412="季度+动态"),N412*$E$5/2,IF(T412="季度",(J412+K412)/2,IF(T412="动态",N412*$E$5*IF(J412+K412=0,0.5,K412/(J412+K412)),K412)))</x:f>
        <x:v>0.1207889997836016</x:v>
      </x:c>
      <x:c r="W412" s="115" t="n">
        <x:f>IF(OR(T412="年末+季度",T412="季度+动态",T412="动态"),N412*(1-$E$5)*IF(L412+M412=0,$B$7/($B$7+$B$8),L412/(L412+M412)),L412)</x:f>
        <x:v>0.8442159902020938</x:v>
      </x:c>
      <x:c r="X412" s="115" t="n">
        <x:f>IF(OR(T412="年末+季度",T412="季度+动态",T412="动态"),N412*(1-$E$5)*IF(L412+M412=0,$B$8/($B$7+$B$8),M412/(L412+M412)),M412)</x:f>
        <x:v>0.05815072344964467</x:v>
      </x:c>
      <x:c r="Y412" s="115" t="n">
        <x:f>POWER(1-$H$5,(A412-A411)/$H$8)</x:f>
        <x:v>0.9999862671029998</x:v>
      </x:c>
      <x:c r="Z412" s="115" t="n">
        <x:f>U412*Y412</x:f>
        <x:v>0.1265622272769156</x:v>
      </x:c>
      <x:c r="AA412" s="115" t="n">
        <x:f>V412*Y412</x:f>
        <x:v>0.1207873410007088</x:v>
      </x:c>
      <x:c r="AB412" s="115" t="n">
        <x:f>W412*Y412</x:f>
        <x:v>0.8442043966708545</x:v>
      </x:c>
      <x:c r="AC412" s="115" t="n">
        <x:f>X412*Y412</x:f>
        <x:v>0.05814992487174905</x:v>
      </x:c>
      <x:c r="AD412" s="115" t="n">
        <x:f>SUM(Z412:AC412)</x:f>
        <x:v>1.1497038898202279</x:v>
      </x:c>
      <x:c r="AE412" s="115" t="n">
        <x:f>MAX(AE411,AD412)</x:f>
        <x:v>1.1497038898202279</x:v>
      </x:c>
      <x:c r="AF412" s="114" t="n">
        <x:f>AD412/AE412-1</x:f>
        <x:v>0</x:v>
      </x:c>
      <x:c r="AG412" s="114" t="n">
        <x:f>AD412/AD411-1</x:f>
        <x:v>0.0035454568576502865</x:v>
      </x:c>
      <x:c r="AH412" s="111" t="n">
        <x:f>IF(OR(T412="年末+季度",T412="季度+动态",T412="季度",T412="动态"),A412,AH411)</x:f>
        <x:v>44377</x:v>
      </x:c>
      <x:c r="AI412" s="117" t="n">
        <x:f>YEAR(A412)</x:f>
        <x:v>2021</x:v>
      </x:c>
      <x:c r="AJ412" s="117" t="n">
        <x:f>MONTH(A412)</x:f>
        <x:v>7</x:v>
      </x:c>
      <x:c r="AK412" s="50" t="n">
        <x:f>IF(MONTH(A412)&lt;&gt;MONTH(A413),1,0)</x:f>
        <x:v>0</x:v>
      </x:c>
      <x:c r="AL412" s="115" t="n">
        <x:f>IF(AK411,AD411,AL411)</x:f>
        <x:v>1.1397640546254952</x:v>
      </x:c>
      <x:c r="AM412" s="116" t="str">
        <x:f>IF(AK412,AD412/AL412-1,"")</x:f>
      </x:c>
      <x:c r="AN412" s="115" t="n">
        <x:f>IF(AI412&lt;&gt;AI411,AD412,MAX(AN411,AD412))</x:f>
        <x:v>1.1497038898202279</x:v>
      </x:c>
      <x:c r="AO412" s="116" t="n">
        <x:f>AD412/AN412-1</x:f>
        <x:v>0</x:v>
      </x:c>
      <x:c r="AP412" s="112" t="n">
        <x:f>IFERROR(SUM(Z412:AC412)/AD412,0)</x:f>
        <x:v>1</x:v>
      </x:c>
      <x:c r="AQ412" s="50" t="b">
        <x:f>AND(B412&gt;0,C412&gt;0,D412&gt;0,E412&gt;0)</x:f>
        <x:v>1</x:v>
      </x:c>
    </x:row>
    <x:row r="413">
      <x:c r="A413" s="111" t="n">
        <x:f>'净值底稿'!A371</x:f>
        <x:v>44386</x:v>
      </x:c>
      <x:c r="B413" s="113" t="n">
        <x:f>'净值底稿'!F371</x:f>
        <x:v>1.83198774859546</x:v>
      </x:c>
      <x:c r="C413" s="113" t="n">
        <x:f>'净值底稿'!O371</x:f>
        <x:v>1.426740797896225</x:v>
      </x:c>
      <x:c r="D413" s="113" t="n">
        <x:f>'净值底稿'!P371</x:f>
        <x:v>1.4789</x:v>
      </x:c>
      <x:c r="E413" s="113" t="n">
        <x:f>'净值底稿'!Q371</x:f>
        <x:v>1.3665</x:v>
      </x:c>
      <x:c r="F413" s="114" t="n">
        <x:f>IFERROR(B413/B412-1,0)</x:f>
        <x:v>0.008242331576598039</x:v>
      </x:c>
      <x:c r="G413" s="114" t="n">
        <x:f>IFERROR(C413/C412-1,0)</x:f>
        <x:v>0.0048620537303869504</x:v>
      </x:c>
      <x:c r="H413" s="114" t="n">
        <x:f>IFERROR(D413/D412-1,0)</x:f>
        <x:v>-0.00020281233098973228</x:v>
      </x:c>
      <x:c r="I413" s="114" t="n">
        <x:f>IFERROR(E413/E412-1,0)</x:f>
        <x:v>0.0020532375155826177</x:v>
      </x:c>
      <x:c r="J413" s="115" t="n">
        <x:f>Z412*(1+F413)</x:f>
        <x:v>0.1276053951192047</x:v>
      </x:c>
      <x:c r="K413" s="115" t="n">
        <x:f>AA412*(1+G413)</x:f>
        <x:v>0.12137461554260481</x:v>
      </x:c>
      <x:c r="L413" s="115" t="n">
        <x:f>AB412*(1+H413)</x:f>
        <x:v>0.8440331816093338</x:v>
      </x:c>
      <x:c r="M413" s="115" t="n">
        <x:f>AC412*(1+I413)</x:f>
        <x:v>0.058269320479024035</x:v>
      </x:c>
      <x:c r="N413" s="115" t="n">
        <x:f>SUM(J413:M413)</x:f>
        <x:v>1.1512825127501676</x:v>
      </x:c>
      <x:c r="O413" s="116" t="n">
        <x:f>IFERROR((J413+K413)/N413,0)</x:f>
        <x:v>0.2162631742464754</x:v>
      </x:c>
      <x:c r="P413" s="50" t="b">
        <x:f>AND(MONTH(A413)=12,OR(A414="",YEAR(A413)&lt;&gt;YEAR(A414)))</x:f>
        <x:v>0</x:v>
      </x:c>
      <x:c r="Q413" s="50" t="b">
        <x:f>AND(MOD(MONTH(A413),3)=0,OR(A414="",MONTH(A413)&lt;&gt;MONTH(A414)))</x:f>
        <x:v>0</x:v>
      </x:c>
      <x:c r="R413" s="50" t="b">
        <x:f>OR(O413&gt;$E$7,O413&lt;$E$6)</x:f>
        <x:v>0</x:v>
      </x:c>
      <x:c r="S413" s="50" t="b">
        <x:f>AND(OR(P413,Q413,R413),A413-AH412&gt;$E$8)</x:f>
        <x:v>0</x:v>
      </x:c>
      <x:c r="T413" s="50" t="str">
        <x:f>IF(NOT(OR(P413,Q413,R413)),"不调",IF(NOT(S413),"间隔规则跳过",IF(P413,"年末+季度",IF(AND(Q413,R413),"季度+动态",IF(Q413,"季度","动态")))))</x:f>
        <x:v>不调</x:v>
      </x:c>
      <x:c r="U413" s="115" t="n">
        <x:f>IF(OR(T413="年末+季度",T413="季度+动态"),N413*$E$5/2,IF(T413="季度",(J413+K413)/2,IF(T413="动态",N413*$E$5*IF(J413+K413=0,0.5,J413/(J413+K413)),J413)))</x:f>
        <x:v>0.1276053951192047</x:v>
      </x:c>
      <x:c r="V413" s="115" t="n">
        <x:f>IF(OR(T413="年末+季度",T413="季度+动态"),N413*$E$5/2,IF(T413="季度",(J413+K413)/2,IF(T413="动态",N413*$E$5*IF(J413+K413=0,0.5,K413/(J413+K413)),K413)))</x:f>
        <x:v>0.12137461554260481</x:v>
      </x:c>
      <x:c r="W413" s="115" t="n">
        <x:f>IF(OR(T413="年末+季度",T413="季度+动态",T413="动态"),N413*(1-$E$5)*IF(L413+M413=0,$B$7/($B$7+$B$8),L413/(L413+M413)),L413)</x:f>
        <x:v>0.8440331816093338</x:v>
      </x:c>
      <x:c r="X413" s="115" t="n">
        <x:f>IF(OR(T413="年末+季度",T413="季度+动态",T413="动态"),N413*(1-$E$5)*IF(L413+M413=0,$B$8/($B$7+$B$8),M413/(L413+M413)),M413)</x:f>
        <x:v>0.058269320479024035</x:v>
      </x:c>
      <x:c r="Y413" s="115" t="n">
        <x:f>POWER(1-$H$5,(A413-A412)/$H$8)</x:f>
        <x:v>0.9999862671029998</x:v>
      </x:c>
      <x:c r="Z413" s="115" t="n">
        <x:f>U413*Y413</x:f>
        <x:v>0.12760364272745686</x:v>
      </x:c>
      <x:c r="AA413" s="115" t="n">
        <x:f>V413*Y413</x:f>
        <x:v>0.12137294871751113</x:v>
      </x:c>
      <x:c r="AB413" s="115" t="n">
        <x:f>W413*Y413</x:f>
        <x:v>0.844021590588586</x:v>
      </x:c>
      <x:c r="AC413" s="115" t="n">
        <x:f>X413*Y413</x:f>
        <x:v>0.058268520272447624</x:v>
      </x:c>
      <x:c r="AD413" s="115" t="n">
        <x:f>SUM(Z413:AC413)</x:f>
        <x:v>1.1512667023060015</x:v>
      </x:c>
      <x:c r="AE413" s="115" t="n">
        <x:f>MAX(AE412,AD413)</x:f>
        <x:v>1.1512667023060015</x:v>
      </x:c>
      <x:c r="AF413" s="114" t="n">
        <x:f>AD413/AE413-1</x:f>
        <x:v>0</x:v>
      </x:c>
      <x:c r="AG413" s="114" t="n">
        <x:f>AD413/AD412-1</x:f>
        <x:v>0.0013593173856425445</x:v>
      </x:c>
      <x:c r="AH413" s="111" t="n">
        <x:f>IF(OR(T413="年末+季度",T413="季度+动态",T413="季度",T413="动态"),A413,AH412)</x:f>
        <x:v>44377</x:v>
      </x:c>
      <x:c r="AI413" s="117" t="n">
        <x:f>YEAR(A413)</x:f>
        <x:v>2021</x:v>
      </x:c>
      <x:c r="AJ413" s="117" t="n">
        <x:f>MONTH(A413)</x:f>
        <x:v>7</x:v>
      </x:c>
      <x:c r="AK413" s="50" t="n">
        <x:f>IF(MONTH(A413)&lt;&gt;MONTH(A414),1,0)</x:f>
        <x:v>0</x:v>
      </x:c>
      <x:c r="AL413" s="115" t="n">
        <x:f>IF(AK412,AD412,AL412)</x:f>
        <x:v>1.1397640546254952</x:v>
      </x:c>
      <x:c r="AM413" s="116" t="str">
        <x:f>IF(AK413,AD413/AL413-1,"")</x:f>
      </x:c>
      <x:c r="AN413" s="115" t="n">
        <x:f>IF(AI413&lt;&gt;AI412,AD413,MAX(AN412,AD413))</x:f>
        <x:v>1.1512667023060015</x:v>
      </x:c>
      <x:c r="AO413" s="116" t="n">
        <x:f>AD413/AN413-1</x:f>
        <x:v>0</x:v>
      </x:c>
      <x:c r="AP413" s="112" t="n">
        <x:f>IFERROR(SUM(Z413:AC413)/AD413,0)</x:f>
        <x:v>1</x:v>
      </x:c>
      <x:c r="AQ413" s="50" t="b">
        <x:f>AND(B413&gt;0,C413&gt;0,D413&gt;0,E413&gt;0)</x:f>
        <x:v>1</x:v>
      </x:c>
    </x:row>
    <x:row r="414">
      <x:c r="A414" s="111" t="n">
        <x:f>'净值底稿'!A372</x:f>
        <x:v>44389</x:v>
      </x:c>
      <x:c r="B414" s="113" t="n">
        <x:f>'净值底稿'!F372</x:f>
        <x:v>1.8909766136758874</x:v>
      </x:c>
      <x:c r="C414" s="113" t="n">
        <x:f>'净值底稿'!O372</x:f>
        <x:v>1.44969414191495</x:v>
      </x:c>
      <x:c r="D414" s="113" t="n">
        <x:f>'净值底稿'!P372</x:f>
        <x:v>1.4826</x:v>
      </x:c>
      <x:c r="E414" s="113" t="n">
        <x:f>'净值底稿'!Q372</x:f>
        <x:v>1.3627</x:v>
      </x:c>
      <x:c r="F414" s="114" t="n">
        <x:f>IFERROR(B414/B413-1,0)</x:f>
        <x:v>0.032199377493464576</x:v>
      </x:c>
      <x:c r="G414" s="114" t="n">
        <x:f>IFERROR(C414/C413-1,0)</x:f>
        <x:v>0.016087956587889307</x:v>
      </x:c>
      <x:c r="H414" s="114" t="n">
        <x:f>IFERROR(D414/D413-1,0)</x:f>
        <x:v>0.002501859490161573</x:v>
      </x:c>
      <x:c r="I414" s="114" t="n">
        <x:f>IFERROR(E414/E413-1,0)</x:f>
        <x:v>-0.0027808269301135002</x:v>
      </x:c>
      <x:c r="J414" s="115" t="n">
        <x:f>Z413*(1+F414)</x:f>
        <x:v>0.13171240058917943</x:v>
      </x:c>
      <x:c r="K414" s="115" t="n">
        <x:f>AA413*(1+G414)</x:f>
        <x:v>0.12332559144742256</x:v>
      </x:c>
      <x:c r="L414" s="115" t="n">
        <x:f>AB413*(1+H414)</x:f>
        <x:v>0.8461332140149013</x:v>
      </x:c>
      <x:c r="M414" s="115" t="n">
        <x:f>AC413*(1+I414)</x:f>
        <x:v>0.058106485602096136</x:v>
      </x:c>
      <x:c r="N414" s="115" t="n">
        <x:f>SUM(J414:M414)</x:f>
        <x:v>1.1592776916535994</x:v>
      </x:c>
      <x:c r="O414" s="116" t="n">
        <x:f>IFERROR((J414+K414)/N414,0)</x:f>
        <x:v>0.21999732581139775</x:v>
      </x:c>
      <x:c r="P414" s="50" t="b">
        <x:f>AND(MONTH(A414)=12,OR(A415="",YEAR(A414)&lt;&gt;YEAR(A415)))</x:f>
        <x:v>0</x:v>
      </x:c>
      <x:c r="Q414" s="50" t="b">
        <x:f>AND(MOD(MONTH(A414),3)=0,OR(A415="",MONTH(A414)&lt;&gt;MONTH(A415)))</x:f>
        <x:v>0</x:v>
      </x:c>
      <x:c r="R414" s="50" t="b">
        <x:f>OR(O414&gt;$E$7,O414&lt;$E$6)</x:f>
        <x:v>0</x:v>
      </x:c>
      <x:c r="S414" s="50" t="b">
        <x:f>AND(OR(P414,Q414,R414),A414-AH413&gt;$E$8)</x:f>
        <x:v>0</x:v>
      </x:c>
      <x:c r="T414" s="50" t="str">
        <x:f>IF(NOT(OR(P414,Q414,R414)),"不调",IF(NOT(S414),"间隔规则跳过",IF(P414,"年末+季度",IF(AND(Q414,R414),"季度+动态",IF(Q414,"季度","动态")))))</x:f>
        <x:v>不调</x:v>
      </x:c>
      <x:c r="U414" s="115" t="n">
        <x:f>IF(OR(T414="年末+季度",T414="季度+动态"),N414*$E$5/2,IF(T414="季度",(J414+K414)/2,IF(T414="动态",N414*$E$5*IF(J414+K414=0,0.5,J414/(J414+K414)),J414)))</x:f>
        <x:v>0.13171240058917943</x:v>
      </x:c>
      <x:c r="V414" s="115" t="n">
        <x:f>IF(OR(T414="年末+季度",T414="季度+动态"),N414*$E$5/2,IF(T414="季度",(J414+K414)/2,IF(T414="动态",N414*$E$5*IF(J414+K414=0,0.5,K414/(J414+K414)),K414)))</x:f>
        <x:v>0.12332559144742256</x:v>
      </x:c>
      <x:c r="W414" s="115" t="n">
        <x:f>IF(OR(T414="年末+季度",T414="季度+动态",T414="动态"),N414*(1-$E$5)*IF(L414+M414=0,$B$7/($B$7+$B$8),L414/(L414+M414)),L414)</x:f>
        <x:v>0.8461332140149013</x:v>
      </x:c>
      <x:c r="X414" s="115" t="n">
        <x:f>IF(OR(T414="年末+季度",T414="季度+动态",T414="动态"),N414*(1-$E$5)*IF(L414+M414=0,$B$8/($B$7+$B$8),M414/(L414+M414)),M414)</x:f>
        <x:v>0.058106485602096136</x:v>
      </x:c>
      <x:c r="Y414" s="115" t="n">
        <x:f>POWER(1-$H$5,(A414-A413)/$H$8)</x:f>
        <x:v>0.9999588018747739</x:v>
      </x:c>
      <x:c r="Z414" s="115" t="n">
        <x:f>U414*Y414</x:f>
        <x:v>0.13170697428520614</x:v>
      </x:c>
      <x:c r="AA414" s="115" t="n">
        <x:f>V414*Y414</x:f>
        <x:v>0.12332051066426253</x:v>
      </x:c>
      <x:c r="AB414" s="115" t="n">
        <x:f>W414*Y414</x:f>
        <x:v>0.8460983549127924</x:v>
      </x:c>
      <x:c r="AC414" s="115" t="n">
        <x:f>X414*Y414</x:f>
        <x:v>0.05810409172382586</x:v>
      </x:c>
      <x:c r="AD414" s="115" t="n">
        <x:f>SUM(Z414:AC414)</x:f>
        <x:v>1.159229931586087</x:v>
      </x:c>
      <x:c r="AE414" s="115" t="n">
        <x:f>MAX(AE413,AD414)</x:f>
        <x:v>1.159229931586087</x:v>
      </x:c>
      <x:c r="AF414" s="114" t="n">
        <x:f>AD414/AE414-1</x:f>
        <x:v>0</x:v>
      </x:c>
      <x:c r="AG414" s="114" t="n">
        <x:f>AD414/AD413-1</x:f>
        <x:v>0.006916928340005901</x:v>
      </x:c>
      <x:c r="AH414" s="111" t="n">
        <x:f>IF(OR(T414="年末+季度",T414="季度+动态",T414="季度",T414="动态"),A414,AH413)</x:f>
        <x:v>44377</x:v>
      </x:c>
      <x:c r="AI414" s="117" t="n">
        <x:f>YEAR(A414)</x:f>
        <x:v>2021</x:v>
      </x:c>
      <x:c r="AJ414" s="117" t="n">
        <x:f>MONTH(A414)</x:f>
        <x:v>7</x:v>
      </x:c>
      <x:c r="AK414" s="50" t="n">
        <x:f>IF(MONTH(A414)&lt;&gt;MONTH(A415),1,0)</x:f>
        <x:v>0</x:v>
      </x:c>
      <x:c r="AL414" s="115" t="n">
        <x:f>IF(AK413,AD413,AL413)</x:f>
        <x:v>1.1397640546254952</x:v>
      </x:c>
      <x:c r="AM414" s="116" t="str">
        <x:f>IF(AK414,AD414/AL414-1,"")</x:f>
      </x:c>
      <x:c r="AN414" s="115" t="n">
        <x:f>IF(AI414&lt;&gt;AI413,AD414,MAX(AN413,AD414))</x:f>
        <x:v>1.159229931586087</x:v>
      </x:c>
      <x:c r="AO414" s="116" t="n">
        <x:f>AD414/AN414-1</x:f>
        <x:v>0</x:v>
      </x:c>
      <x:c r="AP414" s="112" t="n">
        <x:f>IFERROR(SUM(Z414:AC414)/AD414,0)</x:f>
        <x:v>1</x:v>
      </x:c>
      <x:c r="AQ414" s="50" t="b">
        <x:f>AND(B414&gt;0,C414&gt;0,D414&gt;0,E414&gt;0)</x:f>
        <x:v>1</x:v>
      </x:c>
    </x:row>
    <x:row r="415">
      <x:c r="A415" s="111" t="n">
        <x:f>'净值底稿'!A373</x:f>
        <x:v>44390</x:v>
      </x:c>
      <x:c r="B415" s="113" t="n">
        <x:f>'净值底稿'!F373</x:f>
        <x:v>1.8820231605172275</x:v>
      </x:c>
      <x:c r="C415" s="113" t="n">
        <x:f>'净值底稿'!O373</x:f>
        <x:v>1.4603985787437588</x:v>
      </x:c>
      <x:c r="D415" s="113" t="n">
        <x:f>'净值底稿'!P373</x:f>
        <x:v>1.484</x:v>
      </x:c>
      <x:c r="E415" s="113" t="n">
        <x:f>'净值底稿'!Q373</x:f>
        <x:v>1.3669</x:v>
      </x:c>
      <x:c r="F415" s="114" t="n">
        <x:f>IFERROR(B415/B414-1,0)</x:f>
        <x:v>-0.0047348301898113565</x:v>
      </x:c>
      <x:c r="G415" s="114" t="n">
        <x:f>IFERROR(C415/C414-1,0)</x:f>
        <x:v>0.00738392776745922</x:v>
      </x:c>
      <x:c r="H415" s="114" t="n">
        <x:f>IFERROR(D415/D414-1,0)</x:f>
        <x:v>0.0009442870632672129</x:v>
      </x:c>
      <x:c r="I415" s="114" t="n">
        <x:f>IFERROR(E415/E414-1,0)</x:f>
        <x:v>0.0030821163865855095</x:v>
      </x:c>
      <x:c r="J415" s="115" t="n">
        <x:f>Z414*(1+F415)</x:f>
        <x:v>0.13108336412715185</x:v>
      </x:c>
      <x:c r="K415" s="115" t="n">
        <x:f>AA414*(1+G415)</x:f>
        <x:v>0.12423110040725363</x:v>
      </x:c>
      <x:c r="L415" s="115" t="n">
        <x:f>AB414*(1+H415)</x:f>
        <x:v>0.8468973146435882</x:v>
      </x:c>
      <x:c r="M415" s="115" t="n">
        <x:f>AC414*(1+I415)</x:f>
        <x:v>0.058283175297055526</x:v>
      </x:c>
      <x:c r="N415" s="115" t="n">
        <x:f>SUM(J415:M415)</x:f>
        <x:v>1.1604949544750494</x:v>
      </x:c>
      <x:c r="O415" s="116" t="n">
        <x:f>IFERROR((J415+K415)/N415,0)</x:f>
        <x:v>0.2200048035968387</x:v>
      </x:c>
      <x:c r="P415" s="50" t="b">
        <x:f>AND(MONTH(A415)=12,OR(A416="",YEAR(A415)&lt;&gt;YEAR(A416)))</x:f>
        <x:v>0</x:v>
      </x:c>
      <x:c r="Q415" s="50" t="b">
        <x:f>AND(MOD(MONTH(A415),3)=0,OR(A416="",MONTH(A415)&lt;&gt;MONTH(A416)))</x:f>
        <x:v>0</x:v>
      </x:c>
      <x:c r="R415" s="50" t="b">
        <x:f>OR(O415&gt;$E$7,O415&lt;$E$6)</x:f>
        <x:v>0</x:v>
      </x:c>
      <x:c r="S415" s="50" t="b">
        <x:f>AND(OR(P415,Q415,R415),A415-AH414&gt;$E$8)</x:f>
        <x:v>0</x:v>
      </x:c>
      <x:c r="T415" s="50" t="str">
        <x:f>IF(NOT(OR(P415,Q415,R415)),"不调",IF(NOT(S415),"间隔规则跳过",IF(P415,"年末+季度",IF(AND(Q415,R415),"季度+动态",IF(Q415,"季度","动态")))))</x:f>
        <x:v>不调</x:v>
      </x:c>
      <x:c r="U415" s="115" t="n">
        <x:f>IF(OR(T415="年末+季度",T415="季度+动态"),N415*$E$5/2,IF(T415="季度",(J415+K415)/2,IF(T415="动态",N415*$E$5*IF(J415+K415=0,0.5,J415/(J415+K415)),J415)))</x:f>
        <x:v>0.13108336412715185</x:v>
      </x:c>
      <x:c r="V415" s="115" t="n">
        <x:f>IF(OR(T415="年末+季度",T415="季度+动态"),N415*$E$5/2,IF(T415="季度",(J415+K415)/2,IF(T415="动态",N415*$E$5*IF(J415+K415=0,0.5,K415/(J415+K415)),K415)))</x:f>
        <x:v>0.12423110040725363</x:v>
      </x:c>
      <x:c r="W415" s="115" t="n">
        <x:f>IF(OR(T415="年末+季度",T415="季度+动态",T415="动态"),N415*(1-$E$5)*IF(L415+M415=0,$B$7/($B$7+$B$8),L415/(L415+M415)),L415)</x:f>
        <x:v>0.8468973146435882</x:v>
      </x:c>
      <x:c r="X415" s="115" t="n">
        <x:f>IF(OR(T415="年末+季度",T415="季度+动态",T415="动态"),N415*(1-$E$5)*IF(L415+M415=0,$B$8/($B$7+$B$8),M415/(L415+M415)),M415)</x:f>
        <x:v>0.058283175297055526</x:v>
      </x:c>
      <x:c r="Y415" s="115" t="n">
        <x:f>POWER(1-$H$5,(A415-A414)/$H$8)</x:f>
        <x:v>0.9999862671029998</x:v>
      </x:c>
      <x:c r="Z415" s="115" t="n">
        <x:f>U415*Y415</x:f>
        <x:v>0.13108156397281384</x:v>
      </x:c>
      <x:c r="AA415" s="115" t="n">
        <x:f>V415*Y415</x:f>
        <x:v>0.12422939435434752</x:v>
      </x:c>
      <x:c r="AB415" s="115" t="n">
        <x:f>W415*Y415</x:f>
        <x:v>0.8468856842899964</x:v>
      </x:c>
      <x:c r="AC415" s="115" t="n">
        <x:f>X415*Y415</x:f>
        <x:v>0.058282374900212326</x:v>
      </x:c>
      <x:c r="AD415" s="115" t="n">
        <x:f>SUM(Z415:AC415)</x:f>
        <x:v>1.1604790175173703</x:v>
      </x:c>
      <x:c r="AE415" s="115" t="n">
        <x:f>MAX(AE414,AD415)</x:f>
        <x:v>1.1604790175173703</x:v>
      </x:c>
      <x:c r="AF415" s="114" t="n">
        <x:f>AD415/AE415-1</x:f>
        <x:v>0</x:v>
      </x:c>
      <x:c r="AG415" s="114" t="n">
        <x:f>AD415/AD414-1</x:f>
        <x:v>0.0010775135262202085</x:v>
      </x:c>
      <x:c r="AH415" s="111" t="n">
        <x:f>IF(OR(T415="年末+季度",T415="季度+动态",T415="季度",T415="动态"),A415,AH414)</x:f>
        <x:v>44377</x:v>
      </x:c>
      <x:c r="AI415" s="117" t="n">
        <x:f>YEAR(A415)</x:f>
        <x:v>2021</x:v>
      </x:c>
      <x:c r="AJ415" s="117" t="n">
        <x:f>MONTH(A415)</x:f>
        <x:v>7</x:v>
      </x:c>
      <x:c r="AK415" s="50" t="n">
        <x:f>IF(MONTH(A415)&lt;&gt;MONTH(A416),1,0)</x:f>
        <x:v>0</x:v>
      </x:c>
      <x:c r="AL415" s="115" t="n">
        <x:f>IF(AK414,AD414,AL414)</x:f>
        <x:v>1.1397640546254952</x:v>
      </x:c>
      <x:c r="AM415" s="116" t="str">
        <x:f>IF(AK415,AD415/AL415-1,"")</x:f>
      </x:c>
      <x:c r="AN415" s="115" t="n">
        <x:f>IF(AI415&lt;&gt;AI414,AD415,MAX(AN414,AD415))</x:f>
        <x:v>1.1604790175173703</x:v>
      </x:c>
      <x:c r="AO415" s="116" t="n">
        <x:f>AD415/AN415-1</x:f>
        <x:v>0</x:v>
      </x:c>
      <x:c r="AP415" s="112" t="n">
        <x:f>IFERROR(SUM(Z415:AC415)/AD415,0)</x:f>
        <x:v>1</x:v>
      </x:c>
      <x:c r="AQ415" s="50" t="b">
        <x:f>AND(B415&gt;0,C415&gt;0,D415&gt;0,E415&gt;0)</x:f>
        <x:v>1</x:v>
      </x:c>
    </x:row>
    <x:row r="416">
      <x:c r="A416" s="111" t="n">
        <x:f>'净值底稿'!A374</x:f>
        <x:v>44391</x:v>
      </x:c>
      <x:c r="B416" s="113" t="n">
        <x:f>'净值底稿'!F374</x:f>
        <x:v>1.8497172285006473</x:v>
      </x:c>
      <x:c r="C416" s="113" t="n">
        <x:f>'净值底稿'!O374</x:f>
        <x:v>1.4469949374836788</x:v>
      </x:c>
      <x:c r="D416" s="113" t="n">
        <x:f>'净值底稿'!P374</x:f>
        <x:v>1.4846</x:v>
      </x:c>
      <x:c r="E416" s="113" t="n">
        <x:f>'净值底稿'!Q374</x:f>
        <x:v>1.37</x:v>
      </x:c>
      <x:c r="F416" s="114" t="n">
        <x:f>IFERROR(B416/B415-1,0)</x:f>
        <x:v>-0.017165533716227865</x:v>
      </x:c>
      <x:c r="G416" s="114" t="n">
        <x:f>IFERROR(C416/C415-1,0)</x:f>
        <x:v>-0.009178070600157517</x:v>
      </x:c>
      <x:c r="H416" s="114" t="n">
        <x:f>IFERROR(D416/D415-1,0)</x:f>
        <x:v>0.00040431266846363556</x:v>
      </x:c>
      <x:c r="I416" s="114" t="n">
        <x:f>IFERROR(E416/E415-1,0)</x:f>
        <x:v>0.0022679054795522458</x:v>
      </x:c>
      <x:c r="J416" s="115" t="n">
        <x:f>Z415*(1+F416)</x:f>
        <x:v>0.12883147896686262</x:v>
      </x:c>
      <x:c r="K416" s="115" t="n">
        <x:f>AA415*(1+G416)</x:f>
        <x:v>0.1230892082023485</x:v>
      </x:c>
      <x:c r="L416" s="115" t="n">
        <x:f>AB415*(1+H416)</x:f>
        <x:v>0.8472280909008953</x:v>
      </x:c>
      <x:c r="M416" s="115" t="n">
        <x:f>AC415*(1+I416)</x:f>
        <x:v>0.058414553817609835</x:v>
      </x:c>
      <x:c r="N416" s="115" t="n">
        <x:f>SUM(J416:M416)</x:f>
        <x:v>1.1575633318877163</x:v>
      </x:c>
      <x:c r="O416" s="116" t="n">
        <x:f>IFERROR((J416+K416)/N416,0)</x:f>
        <x:v>0.21763015485155973</x:v>
      </x:c>
      <x:c r="P416" s="50" t="b">
        <x:f>AND(MONTH(A416)=12,OR(A417="",YEAR(A416)&lt;&gt;YEAR(A417)))</x:f>
        <x:v>0</x:v>
      </x:c>
      <x:c r="Q416" s="50" t="b">
        <x:f>AND(MOD(MONTH(A416),3)=0,OR(A417="",MONTH(A416)&lt;&gt;MONTH(A417)))</x:f>
        <x:v>0</x:v>
      </x:c>
      <x:c r="R416" s="50" t="b">
        <x:f>OR(O416&gt;$E$7,O416&lt;$E$6)</x:f>
        <x:v>0</x:v>
      </x:c>
      <x:c r="S416" s="50" t="b">
        <x:f>AND(OR(P416,Q416,R416),A416-AH415&gt;$E$8)</x:f>
        <x:v>0</x:v>
      </x:c>
      <x:c r="T416" s="50" t="str">
        <x:f>IF(NOT(OR(P416,Q416,R416)),"不调",IF(NOT(S416),"间隔规则跳过",IF(P416,"年末+季度",IF(AND(Q416,R416),"季度+动态",IF(Q416,"季度","动态")))))</x:f>
        <x:v>不调</x:v>
      </x:c>
      <x:c r="U416" s="115" t="n">
        <x:f>IF(OR(T416="年末+季度",T416="季度+动态"),N416*$E$5/2,IF(T416="季度",(J416+K416)/2,IF(T416="动态",N416*$E$5*IF(J416+K416=0,0.5,J416/(J416+K416)),J416)))</x:f>
        <x:v>0.12883147896686262</x:v>
      </x:c>
      <x:c r="V416" s="115" t="n">
        <x:f>IF(OR(T416="年末+季度",T416="季度+动态"),N416*$E$5/2,IF(T416="季度",(J416+K416)/2,IF(T416="动态",N416*$E$5*IF(J416+K416=0,0.5,K416/(J416+K416)),K416)))</x:f>
        <x:v>0.1230892082023485</x:v>
      </x:c>
      <x:c r="W416" s="115" t="n">
        <x:f>IF(OR(T416="年末+季度",T416="季度+动态",T416="动态"),N416*(1-$E$5)*IF(L416+M416=0,$B$7/($B$7+$B$8),L416/(L416+M416)),L416)</x:f>
        <x:v>0.8472280909008953</x:v>
      </x:c>
      <x:c r="X416" s="115" t="n">
        <x:f>IF(OR(T416="年末+季度",T416="季度+动态",T416="动态"),N416*(1-$E$5)*IF(L416+M416=0,$B$8/($B$7+$B$8),M416/(L416+M416)),M416)</x:f>
        <x:v>0.058414553817609835</x:v>
      </x:c>
      <x:c r="Y416" s="115" t="n">
        <x:f>POWER(1-$H$5,(A416-A415)/$H$8)</x:f>
        <x:v>0.9999862671029998</x:v>
      </x:c>
      <x:c r="Z416" s="115" t="n">
        <x:f>U416*Y416</x:f>
        <x:v>0.12882970973743157</x:v>
      </x:c>
      <x:c r="AA416" s="115" t="n">
        <x:f>V416*Y416</x:f>
        <x:v>0.12308751783093042</x:v>
      </x:c>
      <x:c r="AB416" s="115" t="n">
        <x:f>W416*Y416</x:f>
        <x:v>0.8472164560047873</x:v>
      </x:c>
      <x:c r="AC416" s="115" t="n">
        <x:f>X416*Y416</x:f>
        <x:v>0.05841375161655894</x:v>
      </x:c>
      <x:c r="AD416" s="115" t="n">
        <x:f>SUM(Z416:AC416)</x:f>
        <x:v>1.1575474351897084</x:v>
      </x:c>
      <x:c r="AE416" s="115" t="n">
        <x:f>MAX(AE415,AD416)</x:f>
        <x:v>1.1604790175173703</x:v>
      </x:c>
      <x:c r="AF416" s="114" t="n">
        <x:f>AD416/AE416-1</x:f>
        <x:v>-0.002526182967041879</x:v>
      </x:c>
      <x:c r="AG416" s="114" t="n">
        <x:f>AD416/AD415-1</x:f>
        <x:v>-0.002526182967041879</x:v>
      </x:c>
      <x:c r="AH416" s="111" t="n">
        <x:f>IF(OR(T416="年末+季度",T416="季度+动态",T416="季度",T416="动态"),A416,AH415)</x:f>
        <x:v>44377</x:v>
      </x:c>
      <x:c r="AI416" s="117" t="n">
        <x:f>YEAR(A416)</x:f>
        <x:v>2021</x:v>
      </x:c>
      <x:c r="AJ416" s="117" t="n">
        <x:f>MONTH(A416)</x:f>
        <x:v>7</x:v>
      </x:c>
      <x:c r="AK416" s="50" t="n">
        <x:f>IF(MONTH(A416)&lt;&gt;MONTH(A417),1,0)</x:f>
        <x:v>0</x:v>
      </x:c>
      <x:c r="AL416" s="115" t="n">
        <x:f>IF(AK415,AD415,AL415)</x:f>
        <x:v>1.1397640546254952</x:v>
      </x:c>
      <x:c r="AM416" s="116" t="str">
        <x:f>IF(AK416,AD416/AL416-1,"")</x:f>
      </x:c>
      <x:c r="AN416" s="115" t="n">
        <x:f>IF(AI416&lt;&gt;AI415,AD416,MAX(AN415,AD416))</x:f>
        <x:v>1.1604790175173703</x:v>
      </x:c>
      <x:c r="AO416" s="116" t="n">
        <x:f>AD416/AN416-1</x:f>
        <x:v>-0.002526182967041879</x:v>
      </x:c>
      <x:c r="AP416" s="112" t="n">
        <x:f>IFERROR(SUM(Z416:AC416)/AD416,0)</x:f>
        <x:v>1</x:v>
      </x:c>
      <x:c r="AQ416" s="50" t="b">
        <x:f>AND(B416&gt;0,C416&gt;0,D416&gt;0,E416&gt;0)</x:f>
        <x:v>1</x:v>
      </x:c>
    </x:row>
    <x:row r="417">
      <x:c r="A417" s="111" t="n">
        <x:f>'净值底稿'!A375</x:f>
        <x:v>44392</x:v>
      </x:c>
      <x:c r="B417" s="113" t="n">
        <x:f>'净值底稿'!F375</x:f>
        <x:v>1.87684418626555</x:v>
      </x:c>
      <x:c r="C417" s="113" t="n">
        <x:f>'净值底稿'!O375</x:f>
        <x:v>1.45440733191759</x:v>
      </x:c>
      <x:c r="D417" s="113" t="n">
        <x:f>'净值底稿'!P375</x:f>
        <x:v>1.4837</x:v>
      </x:c>
      <x:c r="E417" s="113" t="n">
        <x:f>'净值底稿'!Q375</x:f>
        <x:v>1.3801</x:v>
      </x:c>
      <x:c r="F417" s="114" t="n">
        <x:f>IFERROR(B417/B416-1,0)</x:f>
        <x:v>0.014665462021398401</x:v>
      </x:c>
      <x:c r="G417" s="114" t="n">
        <x:f>IFERROR(C417/C416-1,0)</x:f>
        <x:v>0.005122612555094053</x:v>
      </x:c>
      <x:c r="H417" s="114" t="n">
        <x:f>IFERROR(D417/D416-1,0)</x:f>
        <x:v>-0.0006062238986931368</x:v>
      </x:c>
      <x:c r="I417" s="114" t="n">
        <x:f>IFERROR(E417/E416-1,0)</x:f>
        <x:v>0.007372262773722715</x:v>
      </x:c>
      <x:c r="J417" s="115" t="n">
        <x:f>Z416*(1+F417)</x:f>
        <x:v>0.13071905695281366</x:v>
      </x:c>
      <x:c r="K417" s="115" t="n">
        <x:f>AA416*(1+G417)</x:f>
        <x:v>0.1237180474951465</x:v>
      </x:c>
      <x:c r="L417" s="115" t="n">
        <x:f>AB416*(1+H417)</x:f>
        <x:v>0.8467028531417912</x:v>
      </x:c>
      <x:c r="M417" s="115" t="n">
        <x:f>AC416*(1+I417)</x:f>
        <x:v>0.058844393143075185</x:v>
      </x:c>
      <x:c r="N417" s="115" t="n">
        <x:f>SUM(J417:M417)</x:f>
        <x:v>1.1599843507328265</x:v>
      </x:c>
      <x:c r="O417" s="116" t="n">
        <x:f>IFERROR((J417+K417)/N417,0)</x:f>
        <x:v>0.2193452905525994</x:v>
      </x:c>
      <x:c r="P417" s="50" t="b">
        <x:f>AND(MONTH(A417)=12,OR(A418="",YEAR(A417)&lt;&gt;YEAR(A418)))</x:f>
        <x:v>0</x:v>
      </x:c>
      <x:c r="Q417" s="50" t="b">
        <x:f>AND(MOD(MONTH(A417),3)=0,OR(A418="",MONTH(A417)&lt;&gt;MONTH(A418)))</x:f>
        <x:v>0</x:v>
      </x:c>
      <x:c r="R417" s="50" t="b">
        <x:f>OR(O417&gt;$E$7,O417&lt;$E$6)</x:f>
        <x:v>0</x:v>
      </x:c>
      <x:c r="S417" s="50" t="b">
        <x:f>AND(OR(P417,Q417,R417),A417-AH416&gt;$E$8)</x:f>
        <x:v>0</x:v>
      </x:c>
      <x:c r="T417" s="50" t="str">
        <x:f>IF(NOT(OR(P417,Q417,R417)),"不调",IF(NOT(S417),"间隔规则跳过",IF(P417,"年末+季度",IF(AND(Q417,R417),"季度+动态",IF(Q417,"季度","动态")))))</x:f>
        <x:v>不调</x:v>
      </x:c>
      <x:c r="U417" s="115" t="n">
        <x:f>IF(OR(T417="年末+季度",T417="季度+动态"),N417*$E$5/2,IF(T417="季度",(J417+K417)/2,IF(T417="动态",N417*$E$5*IF(J417+K417=0,0.5,J417/(J417+K417)),J417)))</x:f>
        <x:v>0.13071905695281366</x:v>
      </x:c>
      <x:c r="V417" s="115" t="n">
        <x:f>IF(OR(T417="年末+季度",T417="季度+动态"),N417*$E$5/2,IF(T417="季度",(J417+K417)/2,IF(T417="动态",N417*$E$5*IF(J417+K417=0,0.5,K417/(J417+K417)),K417)))</x:f>
        <x:v>0.1237180474951465</x:v>
      </x:c>
      <x:c r="W417" s="115" t="n">
        <x:f>IF(OR(T417="年末+季度",T417="季度+动态",T417="动态"),N417*(1-$E$5)*IF(L417+M417=0,$B$7/($B$7+$B$8),L417/(L417+M417)),L417)</x:f>
        <x:v>0.8467028531417912</x:v>
      </x:c>
      <x:c r="X417" s="115" t="n">
        <x:f>IF(OR(T417="年末+季度",T417="季度+动态",T417="动态"),N417*(1-$E$5)*IF(L417+M417=0,$B$8/($B$7+$B$8),M417/(L417+M417)),M417)</x:f>
        <x:v>0.058844393143075185</x:v>
      </x:c>
      <x:c r="Y417" s="115" t="n">
        <x:f>POWER(1-$H$5,(A417-A416)/$H$8)</x:f>
        <x:v>0.9999862671029998</x:v>
      </x:c>
      <x:c r="Z417" s="115" t="n">
        <x:f>U417*Y417</x:f>
        <x:v>0.13071726180146856</x:v>
      </x:c>
      <x:c r="AA417" s="115" t="n">
        <x:f>V417*Y417</x:f>
        <x:v>0.12371634848794319</x:v>
      </x:c>
      <x:c r="AB417" s="115" t="n">
        <x:f>W417*Y417</x:f>
        <x:v>0.8466912254587191</x:v>
      </x:c>
      <x:c r="AC417" s="115" t="n">
        <x:f>X417*Y417</x:f>
        <x:v>0.05884358503908511</x:v>
      </x:c>
      <x:c r="AD417" s="115" t="n">
        <x:f>SUM(Z417:AC417)</x:f>
        <x:v>1.159968420787216</x:v>
      </x:c>
      <x:c r="AE417" s="115" t="n">
        <x:f>MAX(AE416,AD417)</x:f>
        <x:v>1.1604790175173703</x:v>
      </x:c>
      <x:c r="AF417" s="114" t="n">
        <x:f>AD417/AE417-1</x:f>
        <x:v>-0.0004399879036559584</x:v>
      </x:c>
      <x:c r="AG417" s="114" t="n">
        <x:f>AD417/AD416-1</x:f>
        <x:v>0.002091478520801049</x:v>
      </x:c>
      <x:c r="AH417" s="111" t="n">
        <x:f>IF(OR(T417="年末+季度",T417="季度+动态",T417="季度",T417="动态"),A417,AH416)</x:f>
        <x:v>44377</x:v>
      </x:c>
      <x:c r="AI417" s="117" t="n">
        <x:f>YEAR(A417)</x:f>
        <x:v>2021</x:v>
      </x:c>
      <x:c r="AJ417" s="117" t="n">
        <x:f>MONTH(A417)</x:f>
        <x:v>7</x:v>
      </x:c>
      <x:c r="AK417" s="50" t="n">
        <x:f>IF(MONTH(A417)&lt;&gt;MONTH(A418),1,0)</x:f>
        <x:v>0</x:v>
      </x:c>
      <x:c r="AL417" s="115" t="n">
        <x:f>IF(AK416,AD416,AL416)</x:f>
        <x:v>1.1397640546254952</x:v>
      </x:c>
      <x:c r="AM417" s="116" t="str">
        <x:f>IF(AK417,AD417/AL417-1,"")</x:f>
      </x:c>
      <x:c r="AN417" s="115" t="n">
        <x:f>IF(AI417&lt;&gt;AI416,AD417,MAX(AN416,AD417))</x:f>
        <x:v>1.1604790175173703</x:v>
      </x:c>
      <x:c r="AO417" s="116" t="n">
        <x:f>AD417/AN417-1</x:f>
        <x:v>-0.0004399879036559584</x:v>
      </x:c>
      <x:c r="AP417" s="112" t="n">
        <x:f>IFERROR(SUM(Z417:AC417)/AD417,0)</x:f>
        <x:v>1</x:v>
      </x:c>
      <x:c r="AQ417" s="50" t="b">
        <x:f>AND(B417&gt;0,C417&gt;0,D417&gt;0,E417&gt;0)</x:f>
        <x:v>1</x:v>
      </x:c>
    </x:row>
    <x:row r="418">
      <x:c r="A418" s="111" t="n">
        <x:f>'净值底稿'!A376</x:f>
        <x:v>44393</x:v>
      </x:c>
      <x:c r="B418" s="113" t="n">
        <x:f>'净值底稿'!F376</x:f>
        <x:v>1.8646414930101223</x:v>
      </x:c>
      <x:c r="C418" s="113" t="n">
        <x:f>'净值底稿'!O376</x:f>
        <x:v>1.4505824973220525</x:v>
      </x:c>
      <x:c r="D418" s="113" t="n">
        <x:f>'净值底稿'!P376</x:f>
        <x:v>1.4846</x:v>
      </x:c>
      <x:c r="E418" s="113" t="n">
        <x:f>'净值底稿'!Q376</x:f>
        <x:v>1.3757</x:v>
      </x:c>
      <x:c r="F418" s="114" t="n">
        <x:f>IFERROR(B418/B417-1,0)</x:f>
        <x:v>-0.006501708210369883</x:v>
      </x:c>
      <x:c r="G418" s="114" t="n">
        <x:f>IFERROR(C418/C417-1,0)</x:f>
        <x:v>-0.0026298235106493317</x:v>
      </x:c>
      <x:c r="H418" s="114" t="n">
        <x:f>IFERROR(D418/D417-1,0)</x:f>
        <x:v>0.0006065916290354245</x:v>
      </x:c>
      <x:c r="I418" s="114" t="n">
        <x:f>IFERROR(E418/E417-1,0)</x:f>
        <x:v>-0.003188174769944374</x:v>
      </x:c>
      <x:c r="J418" s="115" t="n">
        <x:f>Z417*(1+F418)</x:f>
        <x:v>0.12986737630717687</x:v>
      </x:c>
      <x:c r="K418" s="115" t="n">
        <x:f>AA417*(1+G418)</x:f>
        <x:v>0.12339099632603791</x:v>
      </x:c>
      <x:c r="L418" s="115" t="n">
        <x:f>AB417*(1+H418)</x:f>
        <x:v>0.8472048212684601</x:v>
      </x:c>
      <x:c r="M418" s="115" t="n">
        <x:f>AC417*(1+I418)</x:f>
        <x:v>0.05865598140589042</x:v>
      </x:c>
      <x:c r="N418" s="115" t="n">
        <x:f>SUM(J418:M418)</x:f>
        <x:v>1.1591191753075654</x:v>
      </x:c>
      <x:c r="O418" s="116" t="n">
        <x:f>IFERROR((J418+K418)/N418,0)</x:f>
        <x:v>0.2184920912606024</x:v>
      </x:c>
      <x:c r="P418" s="50" t="b">
        <x:f>AND(MONTH(A418)=12,OR(A419="",YEAR(A418)&lt;&gt;YEAR(A419)))</x:f>
        <x:v>0</x:v>
      </x:c>
      <x:c r="Q418" s="50" t="b">
        <x:f>AND(MOD(MONTH(A418),3)=0,OR(A419="",MONTH(A418)&lt;&gt;MONTH(A419)))</x:f>
        <x:v>0</x:v>
      </x:c>
      <x:c r="R418" s="50" t="b">
        <x:f>OR(O418&gt;$E$7,O418&lt;$E$6)</x:f>
        <x:v>0</x:v>
      </x:c>
      <x:c r="S418" s="50" t="b">
        <x:f>AND(OR(P418,Q418,R418),A418-AH417&gt;$E$8)</x:f>
        <x:v>0</x:v>
      </x:c>
      <x:c r="T418" s="50" t="str">
        <x:f>IF(NOT(OR(P418,Q418,R418)),"不调",IF(NOT(S418),"间隔规则跳过",IF(P418,"年末+季度",IF(AND(Q418,R418),"季度+动态",IF(Q418,"季度","动态")))))</x:f>
        <x:v>不调</x:v>
      </x:c>
      <x:c r="U418" s="115" t="n">
        <x:f>IF(OR(T418="年末+季度",T418="季度+动态"),N418*$E$5/2,IF(T418="季度",(J418+K418)/2,IF(T418="动态",N418*$E$5*IF(J418+K418=0,0.5,J418/(J418+K418)),J418)))</x:f>
        <x:v>0.12986737630717687</x:v>
      </x:c>
      <x:c r="V418" s="115" t="n">
        <x:f>IF(OR(T418="年末+季度",T418="季度+动态"),N418*$E$5/2,IF(T418="季度",(J418+K418)/2,IF(T418="动态",N418*$E$5*IF(J418+K418=0,0.5,K418/(J418+K418)),K418)))</x:f>
        <x:v>0.12339099632603791</x:v>
      </x:c>
      <x:c r="W418" s="115" t="n">
        <x:f>IF(OR(T418="年末+季度",T418="季度+动态",T418="动态"),N418*(1-$E$5)*IF(L418+M418=0,$B$7/($B$7+$B$8),L418/(L418+M418)),L418)</x:f>
        <x:v>0.8472048212684601</x:v>
      </x:c>
      <x:c r="X418" s="115" t="n">
        <x:f>IF(OR(T418="年末+季度",T418="季度+动态",T418="动态"),N418*(1-$E$5)*IF(L418+M418=0,$B$8/($B$7+$B$8),M418/(L418+M418)),M418)</x:f>
        <x:v>0.05865598140589042</x:v>
      </x:c>
      <x:c r="Y418" s="115" t="n">
        <x:f>POWER(1-$H$5,(A418-A417)/$H$8)</x:f>
        <x:v>0.9999862671029998</x:v>
      </x:c>
      <x:c r="Z418" s="115" t="n">
        <x:f>U418*Y418</x:f>
        <x:v>0.12986559285187435</x:v>
      </x:c>
      <x:c r="AA418" s="115" t="n">
        <x:f>V418*Y418</x:f>
        <x:v>0.1233893018101946</x:v>
      </x:c>
      <x:c r="AB418" s="115" t="n">
        <x:f>W418*Y418</x:f>
        <x:v>0.8471931866919115</x:v>
      </x:c>
      <x:c r="AC418" s="115" t="n">
        <x:f>X418*Y418</x:f>
        <x:v>0.05865517588933933</x:v>
      </x:c>
      <x:c r="AD418" s="115" t="n">
        <x:f>SUM(Z418:AC418)</x:f>
        <x:v>1.15910325724332</x:v>
      </x:c>
      <x:c r="AE418" s="115" t="n">
        <x:f>MAX(AE417,AD418)</x:f>
        <x:v>1.1604790175173703</x:v>
      </x:c>
      <x:c r="AF418" s="114" t="n">
        <x:f>AD418/AE418-1</x:f>
        <x:v>-0.0011855106841943686</x:v>
      </x:c>
      <x:c r="AG418" s="114" t="n">
        <x:f>AD418/AD417-1</x:f>
        <x:v>-0.0007458509459326024</x:v>
      </x:c>
      <x:c r="AH418" s="111" t="n">
        <x:f>IF(OR(T418="年末+季度",T418="季度+动态",T418="季度",T418="动态"),A418,AH417)</x:f>
        <x:v>44377</x:v>
      </x:c>
      <x:c r="AI418" s="117" t="n">
        <x:f>YEAR(A418)</x:f>
        <x:v>2021</x:v>
      </x:c>
      <x:c r="AJ418" s="117" t="n">
        <x:f>MONTH(A418)</x:f>
        <x:v>7</x:v>
      </x:c>
      <x:c r="AK418" s="50" t="n">
        <x:f>IF(MONTH(A418)&lt;&gt;MONTH(A419),1,0)</x:f>
        <x:v>0</x:v>
      </x:c>
      <x:c r="AL418" s="115" t="n">
        <x:f>IF(AK417,AD417,AL417)</x:f>
        <x:v>1.1397640546254952</x:v>
      </x:c>
      <x:c r="AM418" s="116" t="str">
        <x:f>IF(AK418,AD418/AL418-1,"")</x:f>
      </x:c>
      <x:c r="AN418" s="115" t="n">
        <x:f>IF(AI418&lt;&gt;AI417,AD418,MAX(AN417,AD418))</x:f>
        <x:v>1.1604790175173703</x:v>
      </x:c>
      <x:c r="AO418" s="116" t="n">
        <x:f>AD418/AN418-1</x:f>
        <x:v>-0.0011855106841943686</x:v>
      </x:c>
      <x:c r="AP418" s="112" t="n">
        <x:f>IFERROR(SUM(Z418:AC418)/AD418,0)</x:f>
        <x:v>1</x:v>
      </x:c>
      <x:c r="AQ418" s="50" t="b">
        <x:f>AND(B418&gt;0,C418&gt;0,D418&gt;0,E418&gt;0)</x:f>
        <x:v>1</x:v>
      </x:c>
    </x:row>
    <x:row r="419">
      <x:c r="A419" s="111" t="n">
        <x:f>'净值底稿'!A377</x:f>
        <x:v>44396</x:v>
      </x:c>
      <x:c r="B419" s="113" t="n">
        <x:f>'净值底稿'!F377</x:f>
        <x:v>1.8419134296472048</x:v>
      </x:c>
      <x:c r="C419" s="113" t="n">
        <x:f>'净值底稿'!O377</x:f>
        <x:v>1.4481137745721913</x:v>
      </x:c>
      <x:c r="D419" s="113" t="n">
        <x:f>'净值底稿'!P377</x:f>
        <x:v>1.4852</x:v>
      </x:c>
      <x:c r="E419" s="113" t="n">
        <x:f>'净值底稿'!Q377</x:f>
        <x:v>1.366</x:v>
      </x:c>
      <x:c r="F419" s="114" t="n">
        <x:f>IFERROR(B419/B418-1,0)</x:f>
        <x:v>-0.012188972222337058</x:v>
      </x:c>
      <x:c r="G419" s="114" t="n">
        <x:f>IFERROR(C419/C418-1,0)</x:f>
        <x:v>-0.0017018837290666555</x:v>
      </x:c>
      <x:c r="H419" s="114" t="n">
        <x:f>IFERROR(D419/D418-1,0)</x:f>
        <x:v>0.00040414926579557253</x:v>
      </x:c>
      <x:c r="I419" s="114" t="n">
        <x:f>IFERROR(E419/E418-1,0)</x:f>
        <x:v>-0.007050955877007992</x:v>
      </x:c>
      <x:c r="J419" s="115" t="n">
        <x:f>Z418*(1+F419)</x:f>
        <x:v>0.1282826647479655</x:v>
      </x:c>
      <x:c r="K419" s="115" t="n">
        <x:f>AA418*(1+G419)</x:f>
        <x:v>0.12317930756510294</x:v>
      </x:c>
      <x:c r="L419" s="115" t="n">
        <x:f>AB418*(1+H419)</x:f>
        <x:v>0.8475355791963</x:v>
      </x:c>
      <x:c r="M419" s="115" t="n">
        <x:f>AC418*(1+I419)</x:f>
        <x:v>0.05824160083218546</x:v>
      </x:c>
      <x:c r="N419" s="115" t="n">
        <x:f>SUM(J419:M419)</x:f>
        <x:v>1.157239152341554</x:v>
      </x:c>
      <x:c r="O419" s="116" t="n">
        <x:f>IFERROR((J419+K419)/N419,0)</x:f>
        <x:v>0.21729473273027541</x:v>
      </x:c>
      <x:c r="P419" s="50" t="b">
        <x:f>AND(MONTH(A419)=12,OR(A420="",YEAR(A419)&lt;&gt;YEAR(A420)))</x:f>
        <x:v>0</x:v>
      </x:c>
      <x:c r="Q419" s="50" t="b">
        <x:f>AND(MOD(MONTH(A419),3)=0,OR(A420="",MONTH(A419)&lt;&gt;MONTH(A420)))</x:f>
        <x:v>0</x:v>
      </x:c>
      <x:c r="R419" s="50" t="b">
        <x:f>OR(O419&gt;$E$7,O419&lt;$E$6)</x:f>
        <x:v>0</x:v>
      </x:c>
      <x:c r="S419" s="50" t="b">
        <x:f>AND(OR(P419,Q419,R419),A419-AH418&gt;$E$8)</x:f>
        <x:v>0</x:v>
      </x:c>
      <x:c r="T419" s="50" t="str">
        <x:f>IF(NOT(OR(P419,Q419,R419)),"不调",IF(NOT(S419),"间隔规则跳过",IF(P419,"年末+季度",IF(AND(Q419,R419),"季度+动态",IF(Q419,"季度","动态")))))</x:f>
        <x:v>不调</x:v>
      </x:c>
      <x:c r="U419" s="115" t="n">
        <x:f>IF(OR(T419="年末+季度",T419="季度+动态"),N419*$E$5/2,IF(T419="季度",(J419+K419)/2,IF(T419="动态",N419*$E$5*IF(J419+K419=0,0.5,J419/(J419+K419)),J419)))</x:f>
        <x:v>0.1282826647479655</x:v>
      </x:c>
      <x:c r="V419" s="115" t="n">
        <x:f>IF(OR(T419="年末+季度",T419="季度+动态"),N419*$E$5/2,IF(T419="季度",(J419+K419)/2,IF(T419="动态",N419*$E$5*IF(J419+K419=0,0.5,K419/(J419+K419)),K419)))</x:f>
        <x:v>0.12317930756510294</x:v>
      </x:c>
      <x:c r="W419" s="115" t="n">
        <x:f>IF(OR(T419="年末+季度",T419="季度+动态",T419="动态"),N419*(1-$E$5)*IF(L419+M419=0,$B$7/($B$7+$B$8),L419/(L419+M419)),L419)</x:f>
        <x:v>0.8475355791963</x:v>
      </x:c>
      <x:c r="X419" s="115" t="n">
        <x:f>IF(OR(T419="年末+季度",T419="季度+动态",T419="动态"),N419*(1-$E$5)*IF(L419+M419=0,$B$8/($B$7+$B$8),M419/(L419+M419)),M419)</x:f>
        <x:v>0.05824160083218546</x:v>
      </x:c>
      <x:c r="Y419" s="115" t="n">
        <x:f>POWER(1-$H$5,(A419-A418)/$H$8)</x:f>
        <x:v>0.9999588018747739</x:v>
      </x:c>
      <x:c r="Z419" s="115" t="n">
        <x:f>U419*Y419</x:f>
        <x:v>0.1282773797426789</x:v>
      </x:c>
      <x:c r="AA419" s="115" t="n">
        <x:f>V419*Y419</x:f>
        <x:v>0.12317423280856461</x:v>
      </x:c>
      <x:c r="AB419" s="115" t="n">
        <x:f>W419*Y419</x:f>
        <x:v>0.8475006623193747</x:v>
      </x:c>
      <x:c r="AC419" s="115" t="n">
        <x:f>X419*Y419</x:f>
        <x:v>0.058239201387421</x:v>
      </x:c>
      <x:c r="AD419" s="115" t="n">
        <x:f>SUM(Z419:AC419)</x:f>
        <x:v>1.1571914762580393</x:v>
      </x:c>
      <x:c r="AE419" s="115" t="n">
        <x:f>MAX(AE418,AD419)</x:f>
        <x:v>1.1604790175173703</x:v>
      </x:c>
      <x:c r="AF419" s="114" t="n">
        <x:f>AD419/AE419-1</x:f>
        <x:v>-0.0028329174502129684</x:v>
      </x:c>
      <x:c r="AG419" s="114" t="n">
        <x:f>AD419/AD418-1</x:f>
        <x:v>-0.0016493621024130656</x:v>
      </x:c>
      <x:c r="AH419" s="111" t="n">
        <x:f>IF(OR(T419="年末+季度",T419="季度+动态",T419="季度",T419="动态"),A419,AH418)</x:f>
        <x:v>44377</x:v>
      </x:c>
      <x:c r="AI419" s="117" t="n">
        <x:f>YEAR(A419)</x:f>
        <x:v>2021</x:v>
      </x:c>
      <x:c r="AJ419" s="117" t="n">
        <x:f>MONTH(A419)</x:f>
        <x:v>7</x:v>
      </x:c>
      <x:c r="AK419" s="50" t="n">
        <x:f>IF(MONTH(A419)&lt;&gt;MONTH(A420),1,0)</x:f>
        <x:v>0</x:v>
      </x:c>
      <x:c r="AL419" s="115" t="n">
        <x:f>IF(AK418,AD418,AL418)</x:f>
        <x:v>1.1397640546254952</x:v>
      </x:c>
      <x:c r="AM419" s="116" t="str">
        <x:f>IF(AK419,AD419/AL419-1,"")</x:f>
      </x:c>
      <x:c r="AN419" s="115" t="n">
        <x:f>IF(AI419&lt;&gt;AI418,AD419,MAX(AN418,AD419))</x:f>
        <x:v>1.1604790175173703</x:v>
      </x:c>
      <x:c r="AO419" s="116" t="n">
        <x:f>AD419/AN419-1</x:f>
        <x:v>-0.0028329174502129684</x:v>
      </x:c>
      <x:c r="AP419" s="112" t="n">
        <x:f>IFERROR(SUM(Z419:AC419)/AD419,0)</x:f>
        <x:v>1</x:v>
      </x:c>
      <x:c r="AQ419" s="50" t="b">
        <x:f>AND(B419&gt;0,C419&gt;0,D419&gt;0,E419&gt;0)</x:f>
        <x:v>1</x:v>
      </x:c>
    </x:row>
    <x:row r="420">
      <x:c r="A420" s="111" t="n">
        <x:f>'净值底稿'!A378</x:f>
        <x:v>44397</x:v>
      </x:c>
      <x:c r="B420" s="113" t="n">
        <x:f>'净值底稿'!F378</x:f>
        <x:v>1.8680540778950925</x:v>
      </x:c>
      <x:c r="C420" s="113" t="n">
        <x:f>'净值底稿'!O378</x:f>
        <x:v>1.4508505150052062</x:v>
      </x:c>
      <x:c r="D420" s="113" t="n">
        <x:f>'净值底稿'!P378</x:f>
        <x:v>1.4863</x:v>
      </x:c>
      <x:c r="E420" s="113" t="n">
        <x:f>'净值底稿'!Q378</x:f>
        <x:v>1.3727</x:v>
      </x:c>
      <x:c r="F420" s="114" t="n">
        <x:f>IFERROR(B420/B419-1,0)</x:f>
        <x:v>0.014192115561530327</x:v>
      </x:c>
      <x:c r="G420" s="114" t="n">
        <x:f>IFERROR(C420/C419-1,0)</x:f>
        <x:v>0.0018898656176538076</x:v>
      </x:c>
      <x:c r="H420" s="114" t="n">
        <x:f>IFERROR(D420/D419-1,0)</x:f>
        <x:v>0.0007406409911121514</x:v>
      </x:c>
      <x:c r="I420" s="114" t="n">
        <x:f>IFERROR(E420/E419-1,0)</x:f>
        <x:v>0.004904831625182959</x:v>
      </x:c>
      <x:c r="J420" s="115" t="n">
        <x:f>Z419*(1+F420)</x:f>
        <x:v>0.13009790713991728</x:v>
      </x:c>
      <x:c r="K420" s="115" t="n">
        <x:f>AA419*(1+G420)</x:f>
        <x:v>0.1234070155561304</x:v>
      </x:c>
      <x:c r="L420" s="115" t="n">
        <x:f>AB419*(1+H420)</x:f>
        <x:v>0.8481283560498831</x:v>
      </x:c>
      <x:c r="M420" s="115" t="n">
        <x:f>AC419*(1+I420)</x:f>
        <x:v>0.058524854864211426</x:v>
      </x:c>
      <x:c r="N420" s="115" t="n">
        <x:f>SUM(J420:M420)</x:f>
        <x:v>1.1601581336101423</x:v>
      </x:c>
      <x:c r="O420" s="116" t="n">
        <x:f>IFERROR((J420+K420)/N420,0)</x:f>
        <x:v>0.2185089388695654</x:v>
      </x:c>
      <x:c r="P420" s="50" t="b">
        <x:f>AND(MONTH(A420)=12,OR(A421="",YEAR(A420)&lt;&gt;YEAR(A421)))</x:f>
        <x:v>0</x:v>
      </x:c>
      <x:c r="Q420" s="50" t="b">
        <x:f>AND(MOD(MONTH(A420),3)=0,OR(A421="",MONTH(A420)&lt;&gt;MONTH(A421)))</x:f>
        <x:v>0</x:v>
      </x:c>
      <x:c r="R420" s="50" t="b">
        <x:f>OR(O420&gt;$E$7,O420&lt;$E$6)</x:f>
        <x:v>0</x:v>
      </x:c>
      <x:c r="S420" s="50" t="b">
        <x:f>AND(OR(P420,Q420,R420),A420-AH419&gt;$E$8)</x:f>
        <x:v>0</x:v>
      </x:c>
      <x:c r="T420" s="50" t="str">
        <x:f>IF(NOT(OR(P420,Q420,R420)),"不调",IF(NOT(S420),"间隔规则跳过",IF(P420,"年末+季度",IF(AND(Q420,R420),"季度+动态",IF(Q420,"季度","动态")))))</x:f>
        <x:v>不调</x:v>
      </x:c>
      <x:c r="U420" s="115" t="n">
        <x:f>IF(OR(T420="年末+季度",T420="季度+动态"),N420*$E$5/2,IF(T420="季度",(J420+K420)/2,IF(T420="动态",N420*$E$5*IF(J420+K420=0,0.5,J420/(J420+K420)),J420)))</x:f>
        <x:v>0.13009790713991728</x:v>
      </x:c>
      <x:c r="V420" s="115" t="n">
        <x:f>IF(OR(T420="年末+季度",T420="季度+动态"),N420*$E$5/2,IF(T420="季度",(J420+K420)/2,IF(T420="动态",N420*$E$5*IF(J420+K420=0,0.5,K420/(J420+K420)),K420)))</x:f>
        <x:v>0.1234070155561304</x:v>
      </x:c>
      <x:c r="W420" s="115" t="n">
        <x:f>IF(OR(T420="年末+季度",T420="季度+动态",T420="动态"),N420*(1-$E$5)*IF(L420+M420=0,$B$7/($B$7+$B$8),L420/(L420+M420)),L420)</x:f>
        <x:v>0.8481283560498831</x:v>
      </x:c>
      <x:c r="X420" s="115" t="n">
        <x:f>IF(OR(T420="年末+季度",T420="季度+动态",T420="动态"),N420*(1-$E$5)*IF(L420+M420=0,$B$8/($B$7+$B$8),M420/(L420+M420)),M420)</x:f>
        <x:v>0.058524854864211426</x:v>
      </x:c>
      <x:c r="Y420" s="115" t="n">
        <x:f>POWER(1-$H$5,(A420-A419)/$H$8)</x:f>
        <x:v>0.9999862671029998</x:v>
      </x:c>
      <x:c r="Z420" s="115" t="n">
        <x:f>U420*Y420</x:f>
        <x:v>0.13009612051875857</x:v>
      </x:c>
      <x:c r="AA420" s="115" t="n">
        <x:f>V420*Y420</x:f>
        <x:v>0.12340532082029666</x:v>
      </x:c>
      <x:c r="AB420" s="115" t="n">
        <x:f>W420*Y420</x:f>
        <x:v>0.8481167087905265</x:v>
      </x:c>
      <x:c r="AC420" s="115" t="n">
        <x:f>X420*Y420</x:f>
        <x:v>0.05852405114840762</x:v>
      </x:c>
      <x:c r="AD420" s="115" t="n">
        <x:f>SUM(Z420:AC420)</x:f>
        <x:v>1.1601422012779892</x:v>
      </x:c>
      <x:c r="AE420" s="115" t="n">
        <x:f>MAX(AE419,AD420)</x:f>
        <x:v>1.1604790175173703</x:v>
      </x:c>
      <x:c r="AF420" s="114" t="n">
        <x:f>AD420/AE420-1</x:f>
        <x:v>-0.00029023897398994247</x:v>
      </x:c>
      <x:c r="AG420" s="114" t="n">
        <x:f>AD420/AD419-1</x:f>
        <x:v>0.002549902138487381</x:v>
      </x:c>
      <x:c r="AH420" s="111" t="n">
        <x:f>IF(OR(T420="年末+季度",T420="季度+动态",T420="季度",T420="动态"),A420,AH419)</x:f>
        <x:v>44377</x:v>
      </x:c>
      <x:c r="AI420" s="117" t="n">
        <x:f>YEAR(A420)</x:f>
        <x:v>2021</x:v>
      </x:c>
      <x:c r="AJ420" s="117" t="n">
        <x:f>MONTH(A420)</x:f>
        <x:v>7</x:v>
      </x:c>
      <x:c r="AK420" s="50" t="n">
        <x:f>IF(MONTH(A420)&lt;&gt;MONTH(A421),1,0)</x:f>
        <x:v>0</x:v>
      </x:c>
      <x:c r="AL420" s="115" t="n">
        <x:f>IF(AK419,AD419,AL419)</x:f>
        <x:v>1.1397640546254952</x:v>
      </x:c>
      <x:c r="AM420" s="116" t="str">
        <x:f>IF(AK420,AD420/AL420-1,"")</x:f>
      </x:c>
      <x:c r="AN420" s="115" t="n">
        <x:f>IF(AI420&lt;&gt;AI419,AD420,MAX(AN419,AD420))</x:f>
        <x:v>1.1604790175173703</x:v>
      </x:c>
      <x:c r="AO420" s="116" t="n">
        <x:f>AD420/AN420-1</x:f>
        <x:v>-0.00029023897398994247</x:v>
      </x:c>
      <x:c r="AP420" s="112" t="n">
        <x:f>IFERROR(SUM(Z420:AC420)/AD420,0)</x:f>
        <x:v>1</x:v>
      </x:c>
      <x:c r="AQ420" s="50" t="b">
        <x:f>AND(B420&gt;0,C420&gt;0,D420&gt;0,E420&gt;0)</x:f>
        <x:v>1</x:v>
      </x:c>
    </x:row>
    <x:row r="421">
      <x:c r="A421" s="111" t="n">
        <x:f>'净值底稿'!A379</x:f>
        <x:v>44398</x:v>
      </x:c>
      <x:c r="B421" s="113" t="n">
        <x:f>'净值底稿'!F379</x:f>
        <x:v>1.938016240757995</x:v>
      </x:c>
      <x:c r="C421" s="113" t="n">
        <x:f>'净值底稿'!O379</x:f>
        <x:v>1.4702696856038249</x:v>
      </x:c>
      <x:c r="D421" s="113" t="n">
        <x:f>'净值底稿'!P379</x:f>
        <x:v>1.4874</x:v>
      </x:c>
      <x:c r="E421" s="113" t="n">
        <x:f>'净值底稿'!Q379</x:f>
        <x:v>1.3677</x:v>
      </x:c>
      <x:c r="F421" s="114" t="n">
        <x:f>IFERROR(B421/B420-1,0)</x:f>
        <x:v>0.03745189375980762</x:v>
      </x:c>
      <x:c r="G421" s="114" t="n">
        <x:f>IFERROR(C421/C420-1,0)</x:f>
        <x:v>0.013384680501387747</x:v>
      </x:c>
      <x:c r="H421" s="114" t="n">
        <x:f>IFERROR(D421/D420-1,0)</x:f>
        <x:v>0.0007400928480119084</x:v>
      </x:c>
      <x:c r="I421" s="114" t="n">
        <x:f>IFERROR(E421/E420-1,0)</x:f>
        <x:v>-0.0036424564726452724</x:v>
      </x:c>
      <x:c r="J421" s="115" t="n">
        <x:f>Z420*(1+F421)</x:f>
        <x:v>0.13496846660299025</x:v>
      </x:c>
      <x:c r="K421" s="115" t="n">
        <x:f>AA420*(1+G421)</x:f>
        <x:v>0.1250570616116476</x:v>
      </x:c>
      <x:c r="L421" s="115" t="n">
        <x:f>AB420*(1+H421)</x:f>
        <x:v>0.8487443939009818</x:v>
      </x:c>
      <x:c r="M421" s="115" t="n">
        <x:f>AC420*(1+I421)</x:f>
        <x:v>0.058310879839496677</x:v>
      </x:c>
      <x:c r="N421" s="115" t="n">
        <x:f>SUM(J421:M421)</x:f>
        <x:v>1.1670808019551162</x:v>
      </x:c>
      <x:c r="O421" s="116" t="n">
        <x:f>IFERROR((J421+K421)/N421,0)</x:f>
        <x:v>0.22279993619896593</x:v>
      </x:c>
      <x:c r="P421" s="50" t="b">
        <x:f>AND(MONTH(A421)=12,OR(A422="",YEAR(A421)&lt;&gt;YEAR(A422)))</x:f>
        <x:v>0</x:v>
      </x:c>
      <x:c r="Q421" s="50" t="b">
        <x:f>AND(MOD(MONTH(A421),3)=0,OR(A422="",MONTH(A421)&lt;&gt;MONTH(A422)))</x:f>
        <x:v>0</x:v>
      </x:c>
      <x:c r="R421" s="50" t="b">
        <x:f>OR(O421&gt;$E$7,O421&lt;$E$6)</x:f>
        <x:v>0</x:v>
      </x:c>
      <x:c r="S421" s="50" t="b">
        <x:f>AND(OR(P421,Q421,R421),A421-AH420&gt;$E$8)</x:f>
        <x:v>0</x:v>
      </x:c>
      <x:c r="T421" s="50" t="str">
        <x:f>IF(NOT(OR(P421,Q421,R421)),"不调",IF(NOT(S421),"间隔规则跳过",IF(P421,"年末+季度",IF(AND(Q421,R421),"季度+动态",IF(Q421,"季度","动态")))))</x:f>
        <x:v>不调</x:v>
      </x:c>
      <x:c r="U421" s="115" t="n">
        <x:f>IF(OR(T421="年末+季度",T421="季度+动态"),N421*$E$5/2,IF(T421="季度",(J421+K421)/2,IF(T421="动态",N421*$E$5*IF(J421+K421=0,0.5,J421/(J421+K421)),J421)))</x:f>
        <x:v>0.13496846660299025</x:v>
      </x:c>
      <x:c r="V421" s="115" t="n">
        <x:f>IF(OR(T421="年末+季度",T421="季度+动态"),N421*$E$5/2,IF(T421="季度",(J421+K421)/2,IF(T421="动态",N421*$E$5*IF(J421+K421=0,0.5,K421/(J421+K421)),K421)))</x:f>
        <x:v>0.1250570616116476</x:v>
      </x:c>
      <x:c r="W421" s="115" t="n">
        <x:f>IF(OR(T421="年末+季度",T421="季度+动态",T421="动态"),N421*(1-$E$5)*IF(L421+M421=0,$B$7/($B$7+$B$8),L421/(L421+M421)),L421)</x:f>
        <x:v>0.8487443939009818</x:v>
      </x:c>
      <x:c r="X421" s="115" t="n">
        <x:f>IF(OR(T421="年末+季度",T421="季度+动态",T421="动态"),N421*(1-$E$5)*IF(L421+M421=0,$B$8/($B$7+$B$8),M421/(L421+M421)),M421)</x:f>
        <x:v>0.058310879839496677</x:v>
      </x:c>
      <x:c r="Y421" s="115" t="n">
        <x:f>POWER(1-$H$5,(A421-A420)/$H$8)</x:f>
        <x:v>0.9999862671029998</x:v>
      </x:c>
      <x:c r="Z421" s="115" t="n">
        <x:f>U421*Y421</x:f>
        <x:v>0.13496661309494012</x:v>
      </x:c>
      <x:c r="AA421" s="115" t="n">
        <x:f>V421*Y421</x:f>
        <x:v>0.12505534421590134</x:v>
      </x:c>
      <x:c r="AB421" s="115" t="n">
        <x:f>W421*Y421</x:f>
        <x:v>0.8487327381816409</x:v>
      </x:c>
      <x:c r="AC421" s="115" t="n">
        <x:f>X421*Y421</x:f>
        <x:v>0.058310079062189844</x:v>
      </x:c>
      <x:c r="AD421" s="115" t="n">
        <x:f>SUM(Z421:AC421)</x:f>
        <x:v>1.167064774554672</x:v>
      </x:c>
      <x:c r="AE421" s="115" t="n">
        <x:f>MAX(AE420,AD421)</x:f>
        <x:v>1.167064774554672</x:v>
      </x:c>
      <x:c r="AF421" s="114" t="n">
        <x:f>AD421/AE421-1</x:f>
        <x:v>0</x:v>
      </x:c>
      <x:c r="AG421" s="114" t="n">
        <x:f>AD421/AD420-1</x:f>
        <x:v>0.005967004104373785</x:v>
      </x:c>
      <x:c r="AH421" s="111" t="n">
        <x:f>IF(OR(T421="年末+季度",T421="季度+动态",T421="季度",T421="动态"),A421,AH420)</x:f>
        <x:v>44377</x:v>
      </x:c>
      <x:c r="AI421" s="117" t="n">
        <x:f>YEAR(A421)</x:f>
        <x:v>2021</x:v>
      </x:c>
      <x:c r="AJ421" s="117" t="n">
        <x:f>MONTH(A421)</x:f>
        <x:v>7</x:v>
      </x:c>
      <x:c r="AK421" s="50" t="n">
        <x:f>IF(MONTH(A421)&lt;&gt;MONTH(A422),1,0)</x:f>
        <x:v>0</x:v>
      </x:c>
      <x:c r="AL421" s="115" t="n">
        <x:f>IF(AK420,AD420,AL420)</x:f>
        <x:v>1.1397640546254952</x:v>
      </x:c>
      <x:c r="AM421" s="116" t="str">
        <x:f>IF(AK421,AD421/AL421-1,"")</x:f>
      </x:c>
      <x:c r="AN421" s="115" t="n">
        <x:f>IF(AI421&lt;&gt;AI420,AD421,MAX(AN420,AD421))</x:f>
        <x:v>1.167064774554672</x:v>
      </x:c>
      <x:c r="AO421" s="116" t="n">
        <x:f>AD421/AN421-1</x:f>
        <x:v>0</x:v>
      </x:c>
      <x:c r="AP421" s="112" t="n">
        <x:f>IFERROR(SUM(Z421:AC421)/AD421,0)</x:f>
        <x:v>1</x:v>
      </x:c>
      <x:c r="AQ421" s="50" t="b">
        <x:f>AND(B421&gt;0,C421&gt;0,D421&gt;0,E421&gt;0)</x:f>
        <x:v>1</x:v>
      </x:c>
    </x:row>
    <x:row r="422">
      <x:c r="A422" s="111" t="n">
        <x:f>'净值底稿'!A380</x:f>
        <x:v>44399</x:v>
      </x:c>
      <x:c r="B422" s="113" t="n">
        <x:f>'净值底稿'!F380</x:f>
        <x:v>1.9725258794380198</x:v>
      </x:c>
      <x:c r="C422" s="113" t="n">
        <x:f>'净值底稿'!O380</x:f>
        <x:v>1.4817569350989488</x:v>
      </x:c>
      <x:c r="D422" s="113" t="n">
        <x:f>'净值底稿'!P380</x:f>
        <x:v>1.4876</x:v>
      </x:c>
      <x:c r="E422" s="113" t="n">
        <x:f>'净值底稿'!Q380</x:f>
        <x:v>1.3602</x:v>
      </x:c>
      <x:c r="F422" s="114" t="n">
        <x:f>IFERROR(B422/B421-1,0)</x:f>
        <x:v>0.017806681881328057</x:v>
      </x:c>
      <x:c r="G422" s="114" t="n">
        <x:f>IFERROR(C422/C421-1,0)</x:f>
        <x:v>0.007813022065000341</x:v>
      </x:c>
      <x:c r="H422" s="114" t="n">
        <x:f>IFERROR(D422/D421-1,0)</x:f>
        <x:v>0.0001344628210300236</x:v>
      </x:c>
      <x:c r="I422" s="114" t="n">
        <x:f>IFERROR(E422/E421-1,0)</x:f>
        <x:v>-0.005483658697082561</x:v>
      </x:c>
      <x:c r="J422" s="115" t="n">
        <x:f>Z421*(1+F422)</x:f>
        <x:v>0.137369920638922</x:v>
      </x:c>
      <x:c r="K422" s="115" t="n">
        <x:f>AA421*(1+G422)</x:f>
        <x:v>0.1260324043796064</x:v>
      </x:c>
      <x:c r="L422" s="115" t="n">
        <x:f>AB421*(1+H422)</x:f>
        <x:v>0.8488468611799173</x:v>
      </x:c>
      <x:c r="M422" s="115" t="n">
        <x:f>AC421*(1+I422)</x:f>
        <x:v>0.05799032649001289</x:v>
      </x:c>
      <x:c r="N422" s="115" t="n">
        <x:f>SUM(J422:M422)</x:f>
        <x:v>1.1702395126884584</x:v>
      </x:c>
      <x:c r="O422" s="116" t="n">
        <x:f>IFERROR((J422+K422)/N422,0)</x:f>
        <x:v>0.22508411497181385</x:v>
      </x:c>
      <x:c r="P422" s="50" t="b">
        <x:f>AND(MONTH(A422)=12,OR(A423="",YEAR(A422)&lt;&gt;YEAR(A423)))</x:f>
        <x:v>0</x:v>
      </x:c>
      <x:c r="Q422" s="50" t="b">
        <x:f>AND(MOD(MONTH(A422),3)=0,OR(A423="",MONTH(A422)&lt;&gt;MONTH(A423)))</x:f>
        <x:v>0</x:v>
      </x:c>
      <x:c r="R422" s="50" t="b">
        <x:f>OR(O422&gt;$E$7,O422&lt;$E$6)</x:f>
        <x:v>0</x:v>
      </x:c>
      <x:c r="S422" s="50" t="b">
        <x:f>AND(OR(P422,Q422,R422),A422-AH421&gt;$E$8)</x:f>
        <x:v>0</x:v>
      </x:c>
      <x:c r="T422" s="50" t="str">
        <x:f>IF(NOT(OR(P422,Q422,R422)),"不调",IF(NOT(S422),"间隔规则跳过",IF(P422,"年末+季度",IF(AND(Q422,R422),"季度+动态",IF(Q422,"季度","动态")))))</x:f>
        <x:v>不调</x:v>
      </x:c>
      <x:c r="U422" s="115" t="n">
        <x:f>IF(OR(T422="年末+季度",T422="季度+动态"),N422*$E$5/2,IF(T422="季度",(J422+K422)/2,IF(T422="动态",N422*$E$5*IF(J422+K422=0,0.5,J422/(J422+K422)),J422)))</x:f>
        <x:v>0.137369920638922</x:v>
      </x:c>
      <x:c r="V422" s="115" t="n">
        <x:f>IF(OR(T422="年末+季度",T422="季度+动态"),N422*$E$5/2,IF(T422="季度",(J422+K422)/2,IF(T422="动态",N422*$E$5*IF(J422+K422=0,0.5,K422/(J422+K422)),K422)))</x:f>
        <x:v>0.1260324043796064</x:v>
      </x:c>
      <x:c r="W422" s="115" t="n">
        <x:f>IF(OR(T422="年末+季度",T422="季度+动态",T422="动态"),N422*(1-$E$5)*IF(L422+M422=0,$B$7/($B$7+$B$8),L422/(L422+M422)),L422)</x:f>
        <x:v>0.8488468611799173</x:v>
      </x:c>
      <x:c r="X422" s="115" t="n">
        <x:f>IF(OR(T422="年末+季度",T422="季度+动态",T422="动态"),N422*(1-$E$5)*IF(L422+M422=0,$B$8/($B$7+$B$8),M422/(L422+M422)),M422)</x:f>
        <x:v>0.05799032649001289</x:v>
      </x:c>
      <x:c r="Y422" s="115" t="n">
        <x:f>POWER(1-$H$5,(A422-A421)/$H$8)</x:f>
        <x:v>0.9999862671029998</x:v>
      </x:c>
      <x:c r="Z422" s="115" t="n">
        <x:f>U422*Y422</x:f>
        <x:v>0.13736803415195095</x:v>
      </x:c>
      <x:c r="AA422" s="115" t="n">
        <x:f>V422*Y422</x:f>
        <x:v>0.12603067358957834</x:v>
      </x:c>
      <x:c r="AB422" s="115" t="n">
        <x:f>W422*Y422</x:f>
        <x:v>0.8488352040534037</x:v>
      </x:c>
      <x:c r="AC422" s="115" t="n">
        <x:f>X422*Y422</x:f>
        <x:v>0.0579895301148322</x:v>
      </x:c>
      <x:c r="AD422" s="115" t="n">
        <x:f>SUM(Z422:AC422)</x:f>
        <x:v>1.1702234419097652</x:v>
      </x:c>
      <x:c r="AE422" s="115" t="n">
        <x:f>MAX(AE421,AD422)</x:f>
        <x:v>1.1702234419097652</x:v>
      </x:c>
      <x:c r="AF422" s="114" t="n">
        <x:f>AD422/AE422-1</x:f>
        <x:v>0</x:v>
      </x:c>
      <x:c r="AG422" s="114" t="n">
        <x:f>AD422/AD421-1</x:f>
        <x:v>0.0027065056061676973</x:v>
      </x:c>
      <x:c r="AH422" s="111" t="n">
        <x:f>IF(OR(T422="年末+季度",T422="季度+动态",T422="季度",T422="动态"),A422,AH421)</x:f>
        <x:v>44377</x:v>
      </x:c>
      <x:c r="AI422" s="117" t="n">
        <x:f>YEAR(A422)</x:f>
        <x:v>2021</x:v>
      </x:c>
      <x:c r="AJ422" s="117" t="n">
        <x:f>MONTH(A422)</x:f>
        <x:v>7</x:v>
      </x:c>
      <x:c r="AK422" s="50" t="n">
        <x:f>IF(MONTH(A422)&lt;&gt;MONTH(A423),1,0)</x:f>
        <x:v>0</x:v>
      </x:c>
      <x:c r="AL422" s="115" t="n">
        <x:f>IF(AK421,AD421,AL421)</x:f>
        <x:v>1.1397640546254952</x:v>
      </x:c>
      <x:c r="AM422" s="116" t="str">
        <x:f>IF(AK422,AD422/AL422-1,"")</x:f>
      </x:c>
      <x:c r="AN422" s="115" t="n">
        <x:f>IF(AI422&lt;&gt;AI421,AD422,MAX(AN421,AD422))</x:f>
        <x:v>1.1702234419097652</x:v>
      </x:c>
      <x:c r="AO422" s="116" t="n">
        <x:f>AD422/AN422-1</x:f>
        <x:v>0</x:v>
      </x:c>
      <x:c r="AP422" s="112" t="n">
        <x:f>IFERROR(SUM(Z422:AC422)/AD422,0)</x:f>
        <x:v>1</x:v>
      </x:c>
      <x:c r="AQ422" s="50" t="b">
        <x:f>AND(B422&gt;0,C422&gt;0,D422&gt;0,E422&gt;0)</x:f>
        <x:v>1</x:v>
      </x:c>
    </x:row>
    <x:row r="423">
      <x:c r="A423" s="111" t="n">
        <x:f>'净值底稿'!A381</x:f>
        <x:v>44400</x:v>
      </x:c>
      <x:c r="B423" s="113" t="n">
        <x:f>'净值底稿'!F381</x:f>
        <x:v>1.9628362738259102</x:v>
      </x:c>
      <x:c r="C423" s="113" t="n">
        <x:f>'净值底稿'!O381</x:f>
        <x:v>1.467859995286735</x:v>
      </x:c>
      <x:c r="D423" s="113" t="n">
        <x:f>'净值底稿'!P381</x:f>
        <x:v>1.4891</x:v>
      </x:c>
      <x:c r="E423" s="113" t="n">
        <x:f>'净值底稿'!Q381</x:f>
        <x:v>1.3649</x:v>
      </x:c>
      <x:c r="F423" s="114" t="n">
        <x:f>IFERROR(B423/B422-1,0)</x:f>
        <x:v>-0.004912283135605877</x:v>
      </x:c>
      <x:c r="G423" s="114" t="n">
        <x:f>IFERROR(C423/C422-1,0)</x:f>
        <x:v>-0.009378690582126925</x:v>
      </x:c>
      <x:c r="H423" s="114" t="n">
        <x:f>IFERROR(D423/D422-1,0)</x:f>
        <x:v>0.001008335574079089</x:v>
      </x:c>
      <x:c r="I423" s="114" t="n">
        <x:f>IFERROR(E423/E422-1,0)</x:f>
        <x:v>0.0034553742096750106</x:v>
      </x:c>
      <x:c r="J423" s="115" t="n">
        <x:f>Z422*(1+F423)</x:f>
        <x:v>0.136693243474415</x:v>
      </x:c>
      <x:c r="K423" s="115" t="n">
        <x:f>AA422*(1+G423)</x:f>
        <x:v>0.12484867089812465</x:v>
      </x:c>
      <x:c r="L423" s="115" t="n">
        <x:f>AB422*(1+H423)</x:f>
        <x:v>0.8496911147861814</x:v>
      </x:c>
      <x:c r="M423" s="115" t="n">
        <x:f>AC422*(1+I423)</x:f>
        <x:v>0.05818990564162216</x:v>
      </x:c>
      <x:c r="N423" s="115" t="n">
        <x:f>SUM(J423:M423)</x:f>
        <x:v>1.1694229348003433</x:v>
      </x:c>
      <x:c r="O423" s="116" t="n">
        <x:f>IFERROR((J423+K423)/N423,0)</x:f>
        <x:v>0.22365040618704213</x:v>
      </x:c>
      <x:c r="P423" s="50" t="b">
        <x:f>AND(MONTH(A423)=12,OR(A424="",YEAR(A423)&lt;&gt;YEAR(A424)))</x:f>
        <x:v>0</x:v>
      </x:c>
      <x:c r="Q423" s="50" t="b">
        <x:f>AND(MOD(MONTH(A423),3)=0,OR(A424="",MONTH(A423)&lt;&gt;MONTH(A424)))</x:f>
        <x:v>0</x:v>
      </x:c>
      <x:c r="R423" s="50" t="b">
        <x:f>OR(O423&gt;$E$7,O423&lt;$E$6)</x:f>
        <x:v>0</x:v>
      </x:c>
      <x:c r="S423" s="50" t="b">
        <x:f>AND(OR(P423,Q423,R423),A423-AH422&gt;$E$8)</x:f>
        <x:v>0</x:v>
      </x:c>
      <x:c r="T423" s="50" t="str">
        <x:f>IF(NOT(OR(P423,Q423,R423)),"不调",IF(NOT(S423),"间隔规则跳过",IF(P423,"年末+季度",IF(AND(Q423,R423),"季度+动态",IF(Q423,"季度","动态")))))</x:f>
        <x:v>不调</x:v>
      </x:c>
      <x:c r="U423" s="115" t="n">
        <x:f>IF(OR(T423="年末+季度",T423="季度+动态"),N423*$E$5/2,IF(T423="季度",(J423+K423)/2,IF(T423="动态",N423*$E$5*IF(J423+K423=0,0.5,J423/(J423+K423)),J423)))</x:f>
        <x:v>0.136693243474415</x:v>
      </x:c>
      <x:c r="V423" s="115" t="n">
        <x:f>IF(OR(T423="年末+季度",T423="季度+动态"),N423*$E$5/2,IF(T423="季度",(J423+K423)/2,IF(T423="动态",N423*$E$5*IF(J423+K423=0,0.5,K423/(J423+K423)),K423)))</x:f>
        <x:v>0.12484867089812465</x:v>
      </x:c>
      <x:c r="W423" s="115" t="n">
        <x:f>IF(OR(T423="年末+季度",T423="季度+动态",T423="动态"),N423*(1-$E$5)*IF(L423+M423=0,$B$7/($B$7+$B$8),L423/(L423+M423)),L423)</x:f>
        <x:v>0.8496911147861814</x:v>
      </x:c>
      <x:c r="X423" s="115" t="n">
        <x:f>IF(OR(T423="年末+季度",T423="季度+动态",T423="动态"),N423*(1-$E$5)*IF(L423+M423=0,$B$8/($B$7+$B$8),M423/(L423+M423)),M423)</x:f>
        <x:v>0.05818990564162216</x:v>
      </x:c>
      <x:c r="Y423" s="115" t="n">
        <x:f>POWER(1-$H$5,(A423-A422)/$H$8)</x:f>
        <x:v>0.9999862671029998</x:v>
      </x:c>
      <x:c r="Z423" s="115" t="n">
        <x:f>U423*Y423</x:f>
        <x:v>0.13669136628018175</x:v>
      </x:c>
      <x:c r="AA423" s="115" t="n">
        <x:f>V423*Y423</x:f>
        <x:v>0.12484695636418659</x:v>
      </x:c>
      <x:c r="AB423" s="115" t="n">
        <x:f>W423*Y423</x:f>
        <x:v>0.8496794460656201</x:v>
      </x:c>
      <x:c r="AC423" s="115" t="n">
        <x:f>X423*Y423</x:f>
        <x:v>0.05818910652564153</x:v>
      </x:c>
      <x:c r="AD423" s="115" t="n">
        <x:f>SUM(Z423:AC423)</x:f>
        <x:v>1.16940687523563</x:v>
      </x:c>
      <x:c r="AE423" s="115" t="n">
        <x:f>MAX(AE422,AD423)</x:f>
        <x:v>1.1702234419097652</x:v>
      </x:c>
      <x:c r="AF423" s="114" t="n">
        <x:f>AD423/AE423-1</x:f>
        <x:v>-0.000697786973744674</x:v>
      </x:c>
      <x:c r="AG423" s="114" t="n">
        <x:f>AD423/AD422-1</x:f>
        <x:v>-0.000697786973744674</x:v>
      </x:c>
      <x:c r="AH423" s="111" t="n">
        <x:f>IF(OR(T423="年末+季度",T423="季度+动态",T423="季度",T423="动态"),A423,AH422)</x:f>
        <x:v>44377</x:v>
      </x:c>
      <x:c r="AI423" s="117" t="n">
        <x:f>YEAR(A423)</x:f>
        <x:v>2021</x:v>
      </x:c>
      <x:c r="AJ423" s="117" t="n">
        <x:f>MONTH(A423)</x:f>
        <x:v>7</x:v>
      </x:c>
      <x:c r="AK423" s="50" t="n">
        <x:f>IF(MONTH(A423)&lt;&gt;MONTH(A424),1,0)</x:f>
        <x:v>0</x:v>
      </x:c>
      <x:c r="AL423" s="115" t="n">
        <x:f>IF(AK422,AD422,AL422)</x:f>
        <x:v>1.1397640546254952</x:v>
      </x:c>
      <x:c r="AM423" s="116" t="str">
        <x:f>IF(AK423,AD423/AL423-1,"")</x:f>
      </x:c>
      <x:c r="AN423" s="115" t="n">
        <x:f>IF(AI423&lt;&gt;AI422,AD423,MAX(AN422,AD423))</x:f>
        <x:v>1.1702234419097652</x:v>
      </x:c>
      <x:c r="AO423" s="116" t="n">
        <x:f>AD423/AN423-1</x:f>
        <x:v>-0.000697786973744674</x:v>
      </x:c>
      <x:c r="AP423" s="112" t="n">
        <x:f>IFERROR(SUM(Z423:AC423)/AD423,0)</x:f>
        <x:v>1</x:v>
      </x:c>
      <x:c r="AQ423" s="50" t="b">
        <x:f>AND(B423&gt;0,C423&gt;0,D423&gt;0,E423&gt;0)</x:f>
        <x:v>1</x:v>
      </x:c>
    </x:row>
    <x:row r="424">
      <x:c r="A424" s="111" t="n">
        <x:f>'净值底稿'!A382</x:f>
        <x:v>44403</x:v>
      </x:c>
      <x:c r="B424" s="113" t="n">
        <x:f>'净值底稿'!F382</x:f>
        <x:v>1.9726318278721975</x:v>
      </x:c>
      <x:c r="C424" s="113" t="n">
        <x:f>'净值底稿'!O382</x:f>
        <x:v>1.4407915363522399</x:v>
      </x:c>
      <x:c r="D424" s="113" t="n">
        <x:f>'净值底稿'!P382</x:f>
        <x:v>1.4915</x:v>
      </x:c>
      <x:c r="E424" s="113" t="n">
        <x:f>'净值底稿'!Q382</x:f>
        <x:v>1.3694</x:v>
      </x:c>
      <x:c r="F424" s="114" t="n">
        <x:f>IFERROR(B424/B423-1,0)</x:f>
        <x:v>0.004990509996635639</x:v>
      </x:c>
      <x:c r="G424" s="114" t="n">
        <x:f>IFERROR(C424/C423-1,0)</x:f>
        <x:v>-0.01844076343889156</x:v>
      </x:c>
      <x:c r="H424" s="114" t="n">
        <x:f>IFERROR(D424/D423-1,0)</x:f>
        <x:v>0.0016117117722114216</x:v>
      </x:c>
      <x:c r="I424" s="114" t="n">
        <x:f>IFERROR(E424/E423-1,0)</x:f>
        <x:v>0.003296944831123083</x:v>
      </x:c>
      <x:c r="J424" s="115" t="n">
        <x:f>Z423*(1+F424)</x:f>
        <x:v>0.13737352591005678</x:v>
      </x:c>
      <x:c r="K424" s="115" t="n">
        <x:f>AA423*(1+G424)</x:f>
        <x:v>0.12254468317580901</x:v>
      </x:c>
      <x:c r="L424" s="115" t="n">
        <x:f>AB423*(1+H424)</x:f>
        <x:v>0.8510488844314501</x:v>
      </x:c>
      <x:c r="M424" s="115" t="n">
        <x:f>AC423*(1+I424)</x:f>
        <x:v>0.05838095279962891</x:v>
      </x:c>
      <x:c r="N424" s="115" t="n">
        <x:f>SUM(J424:M424)</x:f>
        <x:v>1.1693480463169448</x:v>
      </x:c>
      <x:c r="O424" s="116" t="n">
        <x:f>IFERROR((J424+K424)/N424,0)</x:f>
        <x:v>0.22227617338098882</x:v>
      </x:c>
      <x:c r="P424" s="50" t="b">
        <x:f>AND(MONTH(A424)=12,OR(A425="",YEAR(A424)&lt;&gt;YEAR(A425)))</x:f>
        <x:v>0</x:v>
      </x:c>
      <x:c r="Q424" s="50" t="b">
        <x:f>AND(MOD(MONTH(A424),3)=0,OR(A425="",MONTH(A424)&lt;&gt;MONTH(A425)))</x:f>
        <x:v>0</x:v>
      </x:c>
      <x:c r="R424" s="50" t="b">
        <x:f>OR(O424&gt;$E$7,O424&lt;$E$6)</x:f>
        <x:v>0</x:v>
      </x:c>
      <x:c r="S424" s="50" t="b">
        <x:f>AND(OR(P424,Q424,R424),A424-AH423&gt;$E$8)</x:f>
        <x:v>0</x:v>
      </x:c>
      <x:c r="T424" s="50" t="str">
        <x:f>IF(NOT(OR(P424,Q424,R424)),"不调",IF(NOT(S424),"间隔规则跳过",IF(P424,"年末+季度",IF(AND(Q424,R424),"季度+动态",IF(Q424,"季度","动态")))))</x:f>
        <x:v>不调</x:v>
      </x:c>
      <x:c r="U424" s="115" t="n">
        <x:f>IF(OR(T424="年末+季度",T424="季度+动态"),N424*$E$5/2,IF(T424="季度",(J424+K424)/2,IF(T424="动态",N424*$E$5*IF(J424+K424=0,0.5,J424/(J424+K424)),J424)))</x:f>
        <x:v>0.13737352591005678</x:v>
      </x:c>
      <x:c r="V424" s="115" t="n">
        <x:f>IF(OR(T424="年末+季度",T424="季度+动态"),N424*$E$5/2,IF(T424="季度",(J424+K424)/2,IF(T424="动态",N424*$E$5*IF(J424+K424=0,0.5,K424/(J424+K424)),K424)))</x:f>
        <x:v>0.12254468317580901</x:v>
      </x:c>
      <x:c r="W424" s="115" t="n">
        <x:f>IF(OR(T424="年末+季度",T424="季度+动态",T424="动态"),N424*(1-$E$5)*IF(L424+M424=0,$B$7/($B$7+$B$8),L424/(L424+M424)),L424)</x:f>
        <x:v>0.8510488844314501</x:v>
      </x:c>
      <x:c r="X424" s="115" t="n">
        <x:f>IF(OR(T424="年末+季度",T424="季度+动态",T424="动态"),N424*(1-$E$5)*IF(L424+M424=0,$B$8/($B$7+$B$8),M424/(L424+M424)),M424)</x:f>
        <x:v>0.05838095279962891</x:v>
      </x:c>
      <x:c r="Y424" s="115" t="n">
        <x:f>POWER(1-$H$5,(A424-A423)/$H$8)</x:f>
        <x:v>0.9999588018747739</x:v>
      </x:c>
      <x:c r="Z424" s="115" t="n">
        <x:f>U424*Y424</x:f>
        <x:v>0.1373678663783336</x:v>
      </x:c>
      <x:c r="AA424" s="115" t="n">
        <x:f>V424*Y424</x:f>
        <x:v>0.12253963456460575</x:v>
      </x:c>
      <x:c r="AB424" s="115" t="n">
        <x:f>W424*Y424</x:f>
        <x:v>0.8510138228129358</x:v>
      </x:c>
      <x:c r="AC424" s="115" t="n">
        <x:f>X424*Y424</x:f>
        <x:v>0.058378547613824654</x:v>
      </x:c>
      <x:c r="AD424" s="115" t="n">
        <x:f>SUM(Z424:AC424)</x:f>
        <x:v>1.1692998713696998</x:v>
      </x:c>
      <x:c r="AE424" s="115" t="n">
        <x:f>MAX(AE423,AD424)</x:f>
        <x:v>1.1702234419097652</x:v>
      </x:c>
      <x:c r="AF424" s="114" t="n">
        <x:f>AD424/AE424-1</x:f>
        <x:v>-0.0007892258067896396</x:v>
      </x:c>
      <x:c r="AG424" s="114" t="n">
        <x:f>AD424/AD423-1</x:f>
        <x:v>-0.00009150268242485993</x:v>
      </x:c>
      <x:c r="AH424" s="111" t="n">
        <x:f>IF(OR(T424="年末+季度",T424="季度+动态",T424="季度",T424="动态"),A424,AH423)</x:f>
        <x:v>44377</x:v>
      </x:c>
      <x:c r="AI424" s="117" t="n">
        <x:f>YEAR(A424)</x:f>
        <x:v>2021</x:v>
      </x:c>
      <x:c r="AJ424" s="117" t="n">
        <x:f>MONTH(A424)</x:f>
        <x:v>7</x:v>
      </x:c>
      <x:c r="AK424" s="50" t="n">
        <x:f>IF(MONTH(A424)&lt;&gt;MONTH(A425),1,0)</x:f>
        <x:v>0</x:v>
      </x:c>
      <x:c r="AL424" s="115" t="n">
        <x:f>IF(AK423,AD423,AL423)</x:f>
        <x:v>1.1397640546254952</x:v>
      </x:c>
      <x:c r="AM424" s="116" t="str">
        <x:f>IF(AK424,AD424/AL424-1,"")</x:f>
      </x:c>
      <x:c r="AN424" s="115" t="n">
        <x:f>IF(AI424&lt;&gt;AI423,AD424,MAX(AN423,AD424))</x:f>
        <x:v>1.1702234419097652</x:v>
      </x:c>
      <x:c r="AO424" s="116" t="n">
        <x:f>AD424/AN424-1</x:f>
        <x:v>-0.0007892258067896396</x:v>
      </x:c>
      <x:c r="AP424" s="112" t="n">
        <x:f>IFERROR(SUM(Z424:AC424)/AD424,0)</x:f>
        <x:v>1</x:v>
      </x:c>
      <x:c r="AQ424" s="50" t="b">
        <x:f>AND(B424&gt;0,C424&gt;0,D424&gt;0,E424&gt;0)</x:f>
        <x:v>1</x:v>
      </x:c>
    </x:row>
    <x:row r="425">
      <x:c r="A425" s="111" t="n">
        <x:f>'净值底稿'!A383</x:f>
        <x:v>44404</x:v>
      </x:c>
      <x:c r="B425" s="113" t="n">
        <x:f>'净值底稿'!F383</x:f>
        <x:v>1.89691987831154</x:v>
      </x:c>
      <x:c r="C425" s="113" t="n">
        <x:f>'净值底稿'!O383</x:f>
        <x:v>1.4028817395638637</x:v>
      </x:c>
      <x:c r="D425" s="113" t="n">
        <x:f>'净值底稿'!P383</x:f>
        <x:v>1.4903</x:v>
      </x:c>
      <x:c r="E425" s="113" t="n">
        <x:f>'净值底稿'!Q383</x:f>
        <x:v>1.365</x:v>
      </x:c>
      <x:c r="F425" s="114" t="n">
        <x:f>IFERROR(B425/B424-1,0)</x:f>
        <x:v>-0.03838118623601705</x:v>
      </x:c>
      <x:c r="G425" s="114" t="n">
        <x:f>IFERROR(C425/C424-1,0)</x:f>
        <x:v>-0.026311784759893264</x:v>
      </x:c>
      <x:c r="H425" s="114" t="n">
        <x:f>IFERROR(D425/D424-1,0)</x:f>
        <x:v>-0.0008045591686222098</x:v>
      </x:c>
      <x:c r="I425" s="114" t="n">
        <x:f>IFERROR(E425/E424-1,0)</x:f>
        <x:v>-0.003213086023075795</x:v>
      </x:c>
      <x:c r="J425" s="115" t="n">
        <x:f>Z424*(1+F425)</x:f>
        <x:v>0.13209552471602246</x:v>
      </x:c>
      <x:c r="K425" s="115" t="n">
        <x:f>AA424*(1+G425)</x:f>
        <x:v>0.11931539807538587</x:v>
      </x:c>
      <x:c r="L425" s="115" t="n">
        <x:f>AB424*(1+H425)</x:f>
        <x:v>0.8503291318391675</x:v>
      </x:c>
      <x:c r="M425" s="115" t="n">
        <x:f>AC424*(1+I425)</x:f>
        <x:v>0.058190972318439206</x:v>
      </x:c>
      <x:c r="N425" s="115" t="n">
        <x:f>SUM(J425:M425)</x:f>
        <x:v>1.159931026949015</x:v>
      </x:c>
      <x:c r="O425" s="116" t="n">
        <x:f>IFERROR((J425+K425)/N425,0)</x:f>
        <x:v>0.21674644177136845</x:v>
      </x:c>
      <x:c r="P425" s="50" t="b">
        <x:f>AND(MONTH(A425)=12,OR(A426="",YEAR(A425)&lt;&gt;YEAR(A426)))</x:f>
        <x:v>0</x:v>
      </x:c>
      <x:c r="Q425" s="50" t="b">
        <x:f>AND(MOD(MONTH(A425),3)=0,OR(A426="",MONTH(A425)&lt;&gt;MONTH(A426)))</x:f>
        <x:v>0</x:v>
      </x:c>
      <x:c r="R425" s="50" t="b">
        <x:f>OR(O425&gt;$E$7,O425&lt;$E$6)</x:f>
        <x:v>0</x:v>
      </x:c>
      <x:c r="S425" s="50" t="b">
        <x:f>AND(OR(P425,Q425,R425),A425-AH424&gt;$E$8)</x:f>
        <x:v>0</x:v>
      </x:c>
      <x:c r="T425" s="50" t="str">
        <x:f>IF(NOT(OR(P425,Q425,R425)),"不调",IF(NOT(S425),"间隔规则跳过",IF(P425,"年末+季度",IF(AND(Q425,R425),"季度+动态",IF(Q425,"季度","动态")))))</x:f>
        <x:v>不调</x:v>
      </x:c>
      <x:c r="U425" s="115" t="n">
        <x:f>IF(OR(T425="年末+季度",T425="季度+动态"),N425*$E$5/2,IF(T425="季度",(J425+K425)/2,IF(T425="动态",N425*$E$5*IF(J425+K425=0,0.5,J425/(J425+K425)),J425)))</x:f>
        <x:v>0.13209552471602246</x:v>
      </x:c>
      <x:c r="V425" s="115" t="n">
        <x:f>IF(OR(T425="年末+季度",T425="季度+动态"),N425*$E$5/2,IF(T425="季度",(J425+K425)/2,IF(T425="动态",N425*$E$5*IF(J425+K425=0,0.5,K425/(J425+K425)),K425)))</x:f>
        <x:v>0.11931539807538587</x:v>
      </x:c>
      <x:c r="W425" s="115" t="n">
        <x:f>IF(OR(T425="年末+季度",T425="季度+动态",T425="动态"),N425*(1-$E$5)*IF(L425+M425=0,$B$7/($B$7+$B$8),L425/(L425+M425)),L425)</x:f>
        <x:v>0.8503291318391675</x:v>
      </x:c>
      <x:c r="X425" s="115" t="n">
        <x:f>IF(OR(T425="年末+季度",T425="季度+动态",T425="动态"),N425*(1-$E$5)*IF(L425+M425=0,$B$8/($B$7+$B$8),M425/(L425+M425)),M425)</x:f>
        <x:v>0.058190972318439206</x:v>
      </x:c>
      <x:c r="Y425" s="115" t="n">
        <x:f>POWER(1-$H$5,(A425-A424)/$H$8)</x:f>
        <x:v>0.9999862671029998</x:v>
      </x:c>
      <x:c r="Z425" s="115" t="n">
        <x:f>U425*Y425</x:f>
        <x:v>0.13209371066178735</x:v>
      </x:c>
      <x:c r="AA425" s="115" t="n">
        <x:f>V425*Y425</x:f>
        <x:v>0.11931375952931356</x:v>
      </x:c>
      <x:c r="AB425" s="115" t="n">
        <x:f>W425*Y425</x:f>
        <x:v>0.8503174543567836</x:v>
      </x:c>
      <x:c r="AC425" s="115" t="n">
        <x:f>X425*Y425</x:f>
        <x:v>0.058190173187810015</x:v>
      </x:c>
      <x:c r="AD425" s="115" t="n">
        <x:f>SUM(Z425:AC425)</x:f>
        <x:v>1.1599150977356945</x:v>
      </x:c>
      <x:c r="AE425" s="115" t="n">
        <x:f>MAX(AE424,AD425)</x:f>
        <x:v>1.1702234419097652</x:v>
      </x:c>
      <x:c r="AF425" s="114" t="n">
        <x:f>AD425/AE425-1</x:f>
        <x:v>-0.008808868293774696</x:v>
      </x:c>
      <x:c r="AG425" s="114" t="n">
        <x:f>AD425/AD424-1</x:f>
        <x:v>-0.008025976794996281</x:v>
      </x:c>
      <x:c r="AH425" s="111" t="n">
        <x:f>IF(OR(T425="年末+季度",T425="季度+动态",T425="季度",T425="动态"),A425,AH424)</x:f>
        <x:v>44377</x:v>
      </x:c>
      <x:c r="AI425" s="117" t="n">
        <x:f>YEAR(A425)</x:f>
        <x:v>2021</x:v>
      </x:c>
      <x:c r="AJ425" s="117" t="n">
        <x:f>MONTH(A425)</x:f>
        <x:v>7</x:v>
      </x:c>
      <x:c r="AK425" s="50" t="n">
        <x:f>IF(MONTH(A425)&lt;&gt;MONTH(A426),1,0)</x:f>
        <x:v>0</x:v>
      </x:c>
      <x:c r="AL425" s="115" t="n">
        <x:f>IF(AK424,AD424,AL424)</x:f>
        <x:v>1.1397640546254952</x:v>
      </x:c>
      <x:c r="AM425" s="116" t="str">
        <x:f>IF(AK425,AD425/AL425-1,"")</x:f>
      </x:c>
      <x:c r="AN425" s="115" t="n">
        <x:f>IF(AI425&lt;&gt;AI424,AD425,MAX(AN424,AD425))</x:f>
        <x:v>1.1702234419097652</x:v>
      </x:c>
      <x:c r="AO425" s="116" t="n">
        <x:f>AD425/AN425-1</x:f>
        <x:v>-0.008808868293774696</x:v>
      </x:c>
      <x:c r="AP425" s="112" t="n">
        <x:f>IFERROR(SUM(Z425:AC425)/AD425,0)</x:f>
        <x:v>1</x:v>
      </x:c>
      <x:c r="AQ425" s="50" t="b">
        <x:f>AND(B425&gt;0,C425&gt;0,D425&gt;0,E425&gt;0)</x:f>
        <x:v>1</x:v>
      </x:c>
    </x:row>
    <x:row r="426">
      <x:c r="A426" s="111" t="n">
        <x:f>'净值底稿'!A384</x:f>
        <x:v>44405</x:v>
      </x:c>
      <x:c r="B426" s="113" t="n">
        <x:f>'净值底稿'!F384</x:f>
        <x:v>1.8717578849473426</x:v>
      </x:c>
      <x:c r="C426" s="113" t="n">
        <x:f>'净值底稿'!O384</x:f>
        <x:v>1.3818008667005364</x:v>
      </x:c>
      <x:c r="D426" s="113" t="n">
        <x:f>'净值底稿'!P384</x:f>
        <x:v>1.4892</x:v>
      </x:c>
      <x:c r="E426" s="113" t="n">
        <x:f>'净值底稿'!Q384</x:f>
        <x:v>1.3706</x:v>
      </x:c>
      <x:c r="F426" s="114" t="n">
        <x:f>IFERROR(B426/B425-1,0)</x:f>
        <x:v>-0.013264657960458615</x:v>
      </x:c>
      <x:c r="G426" s="114" t="n">
        <x:f>IFERROR(C426/C425-1,0)</x:f>
        <x:v>-0.015026835312491271</x:v>
      </x:c>
      <x:c r="H426" s="114" t="n">
        <x:f>IFERROR(D426/D425-1,0)</x:f>
        <x:v>-0.0007381064215258304</x:v>
      </x:c>
      <x:c r="I426" s="114" t="n">
        <x:f>IFERROR(E426/E425-1,0)</x:f>
        <x:v>0.004102564102564044</x:v>
      </x:c>
      <x:c r="J426" s="115" t="n">
        <x:f>Z425*(1+F426)</x:f>
        <x:v>0.13034153277113095</x:v>
      </x:c>
      <x:c r="K426" s="115" t="n">
        <x:f>AA425*(1+G426)</x:f>
        <x:v>0.11752085131435237</x:v>
      </x:c>
      <x:c r="L426" s="115" t="n">
        <x:f>AB425*(1+H426)</x:f>
        <x:v>0.8496898295833873</x:v>
      </x:c>
      <x:c r="M426" s="115" t="n">
        <x:f>AC425*(1+I426)</x:f>
        <x:v>0.05842890210345231</x:v>
      </x:c>
      <x:c r="N426" s="115" t="n">
        <x:f>SUM(J426:M426)</x:f>
        <x:v>1.155981115772323</x:v>
      </x:c>
      <x:c r="O426" s="116" t="n">
        <x:f>IFERROR((J426+K426)/N426,0)</x:f>
        <x:v>0.21441732975013514</x:v>
      </x:c>
      <x:c r="P426" s="50" t="b">
        <x:f>AND(MONTH(A426)=12,OR(A427="",YEAR(A426)&lt;&gt;YEAR(A427)))</x:f>
        <x:v>0</x:v>
      </x:c>
      <x:c r="Q426" s="50" t="b">
        <x:f>AND(MOD(MONTH(A426),3)=0,OR(A427="",MONTH(A426)&lt;&gt;MONTH(A427)))</x:f>
        <x:v>0</x:v>
      </x:c>
      <x:c r="R426" s="50" t="b">
        <x:f>OR(O426&gt;$E$7,O426&lt;$E$6)</x:f>
        <x:v>0</x:v>
      </x:c>
      <x:c r="S426" s="50" t="b">
        <x:f>AND(OR(P426,Q426,R426),A426-AH425&gt;$E$8)</x:f>
        <x:v>0</x:v>
      </x:c>
      <x:c r="T426" s="50" t="str">
        <x:f>IF(NOT(OR(P426,Q426,R426)),"不调",IF(NOT(S426),"间隔规则跳过",IF(P426,"年末+季度",IF(AND(Q426,R426),"季度+动态",IF(Q426,"季度","动态")))))</x:f>
        <x:v>不调</x:v>
      </x:c>
      <x:c r="U426" s="115" t="n">
        <x:f>IF(OR(T426="年末+季度",T426="季度+动态"),N426*$E$5/2,IF(T426="季度",(J426+K426)/2,IF(T426="动态",N426*$E$5*IF(J426+K426=0,0.5,J426/(J426+K426)),J426)))</x:f>
        <x:v>0.13034153277113095</x:v>
      </x:c>
      <x:c r="V426" s="115" t="n">
        <x:f>IF(OR(T426="年末+季度",T426="季度+动态"),N426*$E$5/2,IF(T426="季度",(J426+K426)/2,IF(T426="动态",N426*$E$5*IF(J426+K426=0,0.5,K426/(J426+K426)),K426)))</x:f>
        <x:v>0.11752085131435237</x:v>
      </x:c>
      <x:c r="W426" s="115" t="n">
        <x:f>IF(OR(T426="年末+季度",T426="季度+动态",T426="动态"),N426*(1-$E$5)*IF(L426+M426=0,$B$7/($B$7+$B$8),L426/(L426+M426)),L426)</x:f>
        <x:v>0.8496898295833873</x:v>
      </x:c>
      <x:c r="X426" s="115" t="n">
        <x:f>IF(OR(T426="年末+季度",T426="季度+动态",T426="动态"),N426*(1-$E$5)*IF(L426+M426=0,$B$8/($B$7+$B$8),M426/(L426+M426)),M426)</x:f>
        <x:v>0.05842890210345231</x:v>
      </x:c>
      <x:c r="Y426" s="115" t="n">
        <x:f>POWER(1-$H$5,(A426-A425)/$H$8)</x:f>
        <x:v>0.9999862671029998</x:v>
      </x:c>
      <x:c r="Z426" s="115" t="n">
        <x:f>U426*Y426</x:f>
        <x:v>0.13033974280428653</x:v>
      </x:c>
      <x:c r="AA426" s="115" t="n">
        <x:f>V426*Y426</x:f>
        <x:v>0.11751923741260589</x:v>
      </x:c>
      <x:c r="AB426" s="115" t="n">
        <x:f>W426*Y426</x:f>
        <x:v>0.8496781608804755</x:v>
      </x:c>
      <x:c r="AC426" s="115" t="n">
        <x:f>X426*Y426</x:f>
        <x:v>0.05842809970535788</x:v>
      </x:c>
      <x:c r="AD426" s="115" t="n">
        <x:f>SUM(Z426:AC426)</x:f>
        <x:v>1.155965240802726</x:v>
      </x:c>
      <x:c r="AE426" s="115" t="n">
        <x:f>MAX(AE425,AD426)</x:f>
        <x:v>1.1702234419097652</x:v>
      </x:c>
      <x:c r="AF426" s="114" t="n">
        <x:f>AD426/AE426-1</x:f>
        <x:v>-0.01218416978878023</x:v>
      </x:c>
      <x:c r="AG426" s="114" t="n">
        <x:f>AD426/AD425-1</x:f>
        <x:v>-0.0034052983194021724</x:v>
      </x:c>
      <x:c r="AH426" s="111" t="n">
        <x:f>IF(OR(T426="年末+季度",T426="季度+动态",T426="季度",T426="动态"),A426,AH425)</x:f>
        <x:v>44377</x:v>
      </x:c>
      <x:c r="AI426" s="117" t="n">
        <x:f>YEAR(A426)</x:f>
        <x:v>2021</x:v>
      </x:c>
      <x:c r="AJ426" s="117" t="n">
        <x:f>MONTH(A426)</x:f>
        <x:v>7</x:v>
      </x:c>
      <x:c r="AK426" s="50" t="n">
        <x:f>IF(MONTH(A426)&lt;&gt;MONTH(A427),1,0)</x:f>
        <x:v>0</x:v>
      </x:c>
      <x:c r="AL426" s="115" t="n">
        <x:f>IF(AK425,AD425,AL425)</x:f>
        <x:v>1.1397640546254952</x:v>
      </x:c>
      <x:c r="AM426" s="116" t="str">
        <x:f>IF(AK426,AD426/AL426-1,"")</x:f>
      </x:c>
      <x:c r="AN426" s="115" t="n">
        <x:f>IF(AI426&lt;&gt;AI425,AD426,MAX(AN425,AD426))</x:f>
        <x:v>1.1702234419097652</x:v>
      </x:c>
      <x:c r="AO426" s="116" t="n">
        <x:f>AD426/AN426-1</x:f>
        <x:v>-0.01218416978878023</x:v>
      </x:c>
      <x:c r="AP426" s="112" t="n">
        <x:f>IFERROR(SUM(Z426:AC426)/AD426,0)</x:f>
        <x:v>1</x:v>
      </x:c>
      <x:c r="AQ426" s="50" t="b">
        <x:f>AND(B426&gt;0,C426&gt;0,D426&gt;0,E426&gt;0)</x:f>
        <x:v>1</x:v>
      </x:c>
    </x:row>
    <x:row r="427">
      <x:c r="A427" s="111" t="n">
        <x:f>'净值底稿'!A385</x:f>
        <x:v>44406</x:v>
      </x:c>
      <x:c r="B427" s="113" t="n">
        <x:f>'净值底稿'!F385</x:f>
        <x:v>1.9753653296848799</x:v>
      </x:c>
      <x:c r="C427" s="113" t="n">
        <x:f>'净值底稿'!O385</x:f>
        <x:v>1.4197846249162676</x:v>
      </x:c>
      <x:c r="D427" s="113" t="n">
        <x:f>'净值底稿'!P385</x:f>
        <x:v>1.4906</x:v>
      </x:c>
      <x:c r="E427" s="113" t="n">
        <x:f>'净值底稿'!Q385</x:f>
        <x:v>1.3736</x:v>
      </x:c>
      <x:c r="F427" s="114" t="n">
        <x:f>IFERROR(B427/B426-1,0)</x:f>
        <x:v>0.055353016311963765</x:v>
      </x:c>
      <x:c r="G427" s="114" t="n">
        <x:f>IFERROR(C427/C426-1,0)</x:f>
        <x:v>0.027488590527829704</x:v>
      </x:c>
      <x:c r="H427" s="114" t="n">
        <x:f>IFERROR(D427/D426-1,0)</x:f>
        <x:v>0.0009401020682244798</x:v>
      </x:c>
      <x:c r="I427" s="114" t="n">
        <x:f>IFERROR(E427/E426-1,0)</x:f>
        <x:v>0.002188822413541347</x:v>
      </x:c>
      <x:c r="J427" s="115" t="n">
        <x:f>Z426*(1+F427)</x:f>
        <x:v>0.13755444071382936</x:v>
      </x:c>
      <x:c r="K427" s="115" t="n">
        <x:f>AA426*(1+G427)</x:f>
        <x:v>0.12074967560898382</x:v>
      </x:c>
      <x:c r="L427" s="115" t="n">
        <x:f>AB426*(1+H427)</x:f>
        <x:v>0.8504769450768445</x:v>
      </x:c>
      <x:c r="M427" s="115" t="n">
        <x:f>AC426*(1+I427)</x:f>
        <x:v>0.058555988439573596</x:v>
      </x:c>
      <x:c r="N427" s="115" t="n">
        <x:f>SUM(J427:M427)</x:f>
        <x:v>1.1673370498392313</x:v>
      </x:c>
      <x:c r="O427" s="116" t="n">
        <x:f>IFERROR((J427+K427)/N427,0)</x:f>
        <x:v>0.22127637973830053</x:v>
      </x:c>
      <x:c r="P427" s="50" t="b">
        <x:f>AND(MONTH(A427)=12,OR(A428="",YEAR(A427)&lt;&gt;YEAR(A428)))</x:f>
        <x:v>0</x:v>
      </x:c>
      <x:c r="Q427" s="50" t="b">
        <x:f>AND(MOD(MONTH(A427),3)=0,OR(A428="",MONTH(A427)&lt;&gt;MONTH(A428)))</x:f>
        <x:v>0</x:v>
      </x:c>
      <x:c r="R427" s="50" t="b">
        <x:f>OR(O427&gt;$E$7,O427&lt;$E$6)</x:f>
        <x:v>0</x:v>
      </x:c>
      <x:c r="S427" s="50" t="b">
        <x:f>AND(OR(P427,Q427,R427),A427-AH426&gt;$E$8)</x:f>
        <x:v>0</x:v>
      </x:c>
      <x:c r="T427" s="50" t="str">
        <x:f>IF(NOT(OR(P427,Q427,R427)),"不调",IF(NOT(S427),"间隔规则跳过",IF(P427,"年末+季度",IF(AND(Q427,R427),"季度+动态",IF(Q427,"季度","动态")))))</x:f>
        <x:v>不调</x:v>
      </x:c>
      <x:c r="U427" s="115" t="n">
        <x:f>IF(OR(T427="年末+季度",T427="季度+动态"),N427*$E$5/2,IF(T427="季度",(J427+K427)/2,IF(T427="动态",N427*$E$5*IF(J427+K427=0,0.5,J427/(J427+K427)),J427)))</x:f>
        <x:v>0.13755444071382936</x:v>
      </x:c>
      <x:c r="V427" s="115" t="n">
        <x:f>IF(OR(T427="年末+季度",T427="季度+动态"),N427*$E$5/2,IF(T427="季度",(J427+K427)/2,IF(T427="动态",N427*$E$5*IF(J427+K427=0,0.5,K427/(J427+K427)),K427)))</x:f>
        <x:v>0.12074967560898382</x:v>
      </x:c>
      <x:c r="W427" s="115" t="n">
        <x:f>IF(OR(T427="年末+季度",T427="季度+动态",T427="动态"),N427*(1-$E$5)*IF(L427+M427=0,$B$7/($B$7+$B$8),L427/(L427+M427)),L427)</x:f>
        <x:v>0.8504769450768445</x:v>
      </x:c>
      <x:c r="X427" s="115" t="n">
        <x:f>IF(OR(T427="年末+季度",T427="季度+动态",T427="动态"),N427*(1-$E$5)*IF(L427+M427=0,$B$8/($B$7+$B$8),M427/(L427+M427)),M427)</x:f>
        <x:v>0.058555988439573596</x:v>
      </x:c>
      <x:c r="Y427" s="115" t="n">
        <x:f>POWER(1-$H$5,(A427-A426)/$H$8)</x:f>
        <x:v>0.9999862671029998</x:v>
      </x:c>
      <x:c r="Z427" s="115" t="n">
        <x:f>U427*Y427</x:f>
        <x:v>0.1375525516928631</x:v>
      </x:c>
      <x:c r="AA427" s="115" t="n">
        <x:f>V427*Y427</x:f>
        <x:v>0.12074801736612588</x:v>
      </x:c>
      <x:c r="AB427" s="115" t="n">
        <x:f>W427*Y427</x:f>
        <x:v>0.8504652655645566</x:v>
      </x:c>
      <x:c r="AC427" s="115" t="n">
        <x:f>X427*Y427</x:f>
        <x:v>0.05855518429621561</x:v>
      </x:c>
      <x:c r="AD427" s="115" t="n">
        <x:f>SUM(Z427:AC427)</x:f>
        <x:v>1.1673210189197611</x:v>
      </x:c>
      <x:c r="AE427" s="115" t="n">
        <x:f>MAX(AE426,AD427)</x:f>
        <x:v>1.1702234419097652</x:v>
      </x:c>
      <x:c r="AF427" s="114" t="n">
        <x:f>AD427/AE427-1</x:f>
        <x:v>-0.002480229745925655</x:v>
      </x:c>
      <x:c r="AG427" s="114" t="n">
        <x:f>AD427/AD426-1</x:f>
        <x:v>0.009823632853483977</x:v>
      </x:c>
      <x:c r="AH427" s="111" t="n">
        <x:f>IF(OR(T427="年末+季度",T427="季度+动态",T427="季度",T427="动态"),A427,AH426)</x:f>
        <x:v>44377</x:v>
      </x:c>
      <x:c r="AI427" s="117" t="n">
        <x:f>YEAR(A427)</x:f>
        <x:v>2021</x:v>
      </x:c>
      <x:c r="AJ427" s="117" t="n">
        <x:f>MONTH(A427)</x:f>
        <x:v>7</x:v>
      </x:c>
      <x:c r="AK427" s="50" t="n">
        <x:f>IF(MONTH(A427)&lt;&gt;MONTH(A428),1,0)</x:f>
        <x:v>0</x:v>
      </x:c>
      <x:c r="AL427" s="115" t="n">
        <x:f>IF(AK426,AD426,AL426)</x:f>
        <x:v>1.1397640546254952</x:v>
      </x:c>
      <x:c r="AM427" s="116" t="str">
        <x:f>IF(AK427,AD427/AL427-1,"")</x:f>
      </x:c>
      <x:c r="AN427" s="115" t="n">
        <x:f>IF(AI427&lt;&gt;AI426,AD427,MAX(AN426,AD427))</x:f>
        <x:v>1.1702234419097652</x:v>
      </x:c>
      <x:c r="AO427" s="116" t="n">
        <x:f>AD427/AN427-1</x:f>
        <x:v>-0.002480229745925655</x:v>
      </x:c>
      <x:c r="AP427" s="112" t="n">
        <x:f>IFERROR(SUM(Z427:AC427)/AD427,0)</x:f>
        <x:v>1</x:v>
      </x:c>
      <x:c r="AQ427" s="50" t="b">
        <x:f>AND(B427&gt;0,C427&gt;0,D427&gt;0,E427&gt;0)</x:f>
        <x:v>1</x:v>
      </x:c>
    </x:row>
    <x:row r="428">
      <x:c r="A428" s="111" t="n">
        <x:f>'净值底稿'!A386</x:f>
        <x:v>44407</x:v>
      </x:c>
      <x:c r="B428" s="113" t="n">
        <x:f>'净值底稿'!F386</x:f>
        <x:v>1.9841843784987399</x:v>
      </x:c>
      <x:c r="C428" s="113" t="n">
        <x:f>'净值底稿'!O386</x:f>
        <x:v>1.4236811530183713</x:v>
      </x:c>
      <x:c r="D428" s="113" t="n">
        <x:f>'净值底稿'!P386</x:f>
        <x:v>1.4926</x:v>
      </x:c>
      <x:c r="E428" s="113" t="n">
        <x:f>'净值底稿'!Q386</x:f>
        <x:v>1.3812</x:v>
      </x:c>
      <x:c r="F428" s="114" t="n">
        <x:f>IFERROR(B428/B427-1,0)</x:f>
        <x:v>0.004464515338672426</x:v>
      </x:c>
      <x:c r="G428" s="114" t="n">
        <x:f>IFERROR(C428/C427-1,0)</x:f>
        <x:v>0.002744450132592169</x:v>
      </x:c>
      <x:c r="H428" s="114" t="n">
        <x:f>IFERROR(D428/D427-1,0)</x:f>
        <x:v>0.0013417415805716537</x:v>
      </x:c>
      <x:c r="I428" s="114" t="n">
        <x:f>IFERROR(E428/E427-1,0)</x:f>
        <x:v>0.005532906231799695</x:v>
      </x:c>
      <x:c r="J428" s="115" t="n">
        <x:f>Z427*(1+F428)</x:f>
        <x:v>0.13816665716976942</x:v>
      </x:c>
      <x:c r="K428" s="115" t="n">
        <x:f>AA427*(1+G428)</x:f>
        <x:v>0.12107940427839659</x:v>
      </x:c>
      <x:c r="L428" s="115" t="n">
        <x:f>AB427*(1+H428)</x:f>
        <x:v>0.8516063701741965</x:v>
      </x:c>
      <x:c r="M428" s="115" t="n">
        <x:f>AC427*(1+I428)</x:f>
        <x:v>0.05887916464031232</x:v>
      </x:c>
      <x:c r="N428" s="115" t="n">
        <x:f>SUM(J428:M428)</x:f>
        <x:v>1.1697315962626749</x:v>
      </x:c>
      <x:c r="O428" s="116" t="n">
        <x:f>IFERROR((J428+K428)/N428,0)</x:f>
        <x:v>0.2216286730019642</x:v>
      </x:c>
      <x:c r="P428" s="50" t="b">
        <x:f>AND(MONTH(A428)=12,OR(A429="",YEAR(A428)&lt;&gt;YEAR(A429)))</x:f>
        <x:v>0</x:v>
      </x:c>
      <x:c r="Q428" s="50" t="b">
        <x:f>AND(MOD(MONTH(A428),3)=0,OR(A429="",MONTH(A428)&lt;&gt;MONTH(A429)))</x:f>
        <x:v>0</x:v>
      </x:c>
      <x:c r="R428" s="50" t="b">
        <x:f>OR(O428&gt;$E$7,O428&lt;$E$6)</x:f>
        <x:v>0</x:v>
      </x:c>
      <x:c r="S428" s="50" t="b">
        <x:f>AND(OR(P428,Q428,R428),A428-AH427&gt;$E$8)</x:f>
        <x:v>0</x:v>
      </x:c>
      <x:c r="T428" s="50" t="str">
        <x:f>IF(NOT(OR(P428,Q428,R428)),"不调",IF(NOT(S428),"间隔规则跳过",IF(P428,"年末+季度",IF(AND(Q428,R428),"季度+动态",IF(Q428,"季度","动态")))))</x:f>
        <x:v>不调</x:v>
      </x:c>
      <x:c r="U428" s="115" t="n">
        <x:f>IF(OR(T428="年末+季度",T428="季度+动态"),N428*$E$5/2,IF(T428="季度",(J428+K428)/2,IF(T428="动态",N428*$E$5*IF(J428+K428=0,0.5,J428/(J428+K428)),J428)))</x:f>
        <x:v>0.13816665716976942</x:v>
      </x:c>
      <x:c r="V428" s="115" t="n">
        <x:f>IF(OR(T428="年末+季度",T428="季度+动态"),N428*$E$5/2,IF(T428="季度",(J428+K428)/2,IF(T428="动态",N428*$E$5*IF(J428+K428=0,0.5,K428/(J428+K428)),K428)))</x:f>
        <x:v>0.12107940427839659</x:v>
      </x:c>
      <x:c r="W428" s="115" t="n">
        <x:f>IF(OR(T428="年末+季度",T428="季度+动态",T428="动态"),N428*(1-$E$5)*IF(L428+M428=0,$B$7/($B$7+$B$8),L428/(L428+M428)),L428)</x:f>
        <x:v>0.8516063701741965</x:v>
      </x:c>
      <x:c r="X428" s="115" t="n">
        <x:f>IF(OR(T428="年末+季度",T428="季度+动态",T428="动态"),N428*(1-$E$5)*IF(L428+M428=0,$B$8/($B$7+$B$8),M428/(L428+M428)),M428)</x:f>
        <x:v>0.05887916464031232</x:v>
      </x:c>
      <x:c r="Y428" s="115" t="n">
        <x:f>POWER(1-$H$5,(A428-A427)/$H$8)</x:f>
        <x:v>0.9999862671029998</x:v>
      </x:c>
      <x:c r="Z428" s="115" t="n">
        <x:f>U428*Y428</x:f>
        <x:v>0.13816475974129763</x:v>
      </x:c>
      <x:c r="AA428" s="115" t="n">
        <x:f>V428*Y428</x:f>
        <x:v>0.12107774150740878</x:v>
      </x:c>
      <x:c r="AB428" s="115" t="n">
        <x:f>W428*Y428</x:f>
        <x:v>0.8515946751516301</x:v>
      </x:c>
      <x:c r="AC428" s="115" t="n">
        <x:f>X428*Y428</x:f>
        <x:v>0.05887835605880885</x:v>
      </x:c>
      <x:c r="AD428" s="115" t="n">
        <x:f>SUM(Z428:AC428)</x:f>
        <x:v>1.1697155324591455</x:v>
      </x:c>
      <x:c r="AE428" s="115" t="n">
        <x:f>MAX(AE427,AD428)</x:f>
        <x:v>1.1702234419097652</x:v>
      </x:c>
      <x:c r="AF428" s="114" t="n">
        <x:f>AD428/AE428-1</x:f>
        <x:v>-0.0004340277526749814</x:v>
      </x:c>
      <x:c r="AG428" s="114" t="n">
        <x:f>AD428/AD427-1</x:f>
        <x:v>0.0020512896628899213</x:v>
      </x:c>
      <x:c r="AH428" s="111" t="n">
        <x:f>IF(OR(T428="年末+季度",T428="季度+动态",T428="季度",T428="动态"),A428,AH427)</x:f>
        <x:v>44377</x:v>
      </x:c>
      <x:c r="AI428" s="117" t="n">
        <x:f>YEAR(A428)</x:f>
        <x:v>2021</x:v>
      </x:c>
      <x:c r="AJ428" s="117" t="n">
        <x:f>MONTH(A428)</x:f>
        <x:v>7</x:v>
      </x:c>
      <x:c r="AK428" s="50" t="n">
        <x:f>IF(MONTH(A428)&lt;&gt;MONTH(A429),1,0)</x:f>
        <x:v>1</x:v>
      </x:c>
      <x:c r="AL428" s="115" t="n">
        <x:f>IF(AK427,AD427,AL427)</x:f>
        <x:v>1.1397640546254952</x:v>
      </x:c>
      <x:c r="AM428" s="116" t="n">
        <x:f>IF(AK428,AD428/AL428-1,"")</x:f>
        <x:v>0.0262786650553668</x:v>
      </x:c>
      <x:c r="AN428" s="115" t="n">
        <x:f>IF(AI428&lt;&gt;AI427,AD428,MAX(AN427,AD428))</x:f>
        <x:v>1.1702234419097652</x:v>
      </x:c>
      <x:c r="AO428" s="116" t="n">
        <x:f>AD428/AN428-1</x:f>
        <x:v>-0.0004340277526749814</x:v>
      </x:c>
      <x:c r="AP428" s="112" t="n">
        <x:f>IFERROR(SUM(Z428:AC428)/AD428,0)</x:f>
        <x:v>1</x:v>
      </x:c>
      <x:c r="AQ428" s="50" t="b">
        <x:f>AND(B428&gt;0,C428&gt;0,D428&gt;0,E428&gt;0)</x:f>
        <x:v>1</x:v>
      </x:c>
    </x:row>
    <x:row r="429">
      <x:c r="A429" s="111" t="n">
        <x:f>'净值底稿'!A387</x:f>
        <x:v>44410</x:v>
      </x:c>
      <x:c r="B429" s="113" t="n">
        <x:f>'净值底稿'!F387</x:f>
        <x:v>1.9858060336364225</x:v>
      </x:c>
      <x:c r="C429" s="113" t="n">
        <x:f>'净值底稿'!O387</x:f>
        <x:v>1.450821915710635</x:v>
      </x:c>
      <x:c r="D429" s="113" t="n">
        <x:f>'净值底稿'!P387</x:f>
        <x:v>1.4941</x:v>
      </x:c>
      <x:c r="E429" s="113" t="n">
        <x:f>'净值底稿'!Q387</x:f>
        <x:v>1.3647</x:v>
      </x:c>
      <x:c r="F429" s="114" t="n">
        <x:f>IFERROR(B429/B428-1,0)</x:f>
        <x:v>0.0008172905478218695</x:v>
      </x:c>
      <x:c r="G429" s="114" t="n">
        <x:f>IFERROR(C429/C428-1,0)</x:f>
        <x:v>0.019063792924927103</x:v>
      </x:c>
      <x:c r="H429" s="114" t="n">
        <x:f>IFERROR(D429/D428-1,0)</x:f>
        <x:v>0.001004957791772787</x:v>
      </x:c>
      <x:c r="I429" s="114" t="n">
        <x:f>IFERROR(E429/E428-1,0)</x:f>
        <x:v>-0.01194613379669851</x:v>
      </x:c>
      <x:c r="J429" s="115" t="n">
        <x:f>Z428*(1+F429)</x:f>
        <x:v>0.13827768049347627</x:v>
      </x:c>
      <x:c r="K429" s="115" t="n">
        <x:f>AA428*(1+G429)</x:f>
        <x:v>0.12338594249932387</x:v>
      </x:c>
      <x:c r="L429" s="115" t="n">
        <x:f>AB428*(1+H429)</x:f>
        <x:v>0.852450491855856</x:v>
      </x:c>
      <x:c r="M429" s="115" t="n">
        <x:f>AC428*(1+I429)</x:f>
        <x:v>0.05817498733960067</x:v>
      </x:c>
      <x:c r="N429" s="115" t="n">
        <x:f>SUM(J429:M429)</x:f>
        <x:v>1.1722891021882569</x:v>
      </x:c>
      <x:c r="O429" s="116" t="n">
        <x:f>IFERROR((J429+K429)/N429,0)</x:f>
        <x:v>0.22320741744025854</x:v>
      </x:c>
      <x:c r="P429" s="50" t="b">
        <x:f>AND(MONTH(A429)=12,OR(A430="",YEAR(A429)&lt;&gt;YEAR(A430)))</x:f>
        <x:v>0</x:v>
      </x:c>
      <x:c r="Q429" s="50" t="b">
        <x:f>AND(MOD(MONTH(A429),3)=0,OR(A430="",MONTH(A429)&lt;&gt;MONTH(A430)))</x:f>
        <x:v>0</x:v>
      </x:c>
      <x:c r="R429" s="50" t="b">
        <x:f>OR(O429&gt;$E$7,O429&lt;$E$6)</x:f>
        <x:v>0</x:v>
      </x:c>
      <x:c r="S429" s="50" t="b">
        <x:f>AND(OR(P429,Q429,R429),A429-AH428&gt;$E$8)</x:f>
        <x:v>0</x:v>
      </x:c>
      <x:c r="T429" s="50" t="str">
        <x:f>IF(NOT(OR(P429,Q429,R429)),"不调",IF(NOT(S429),"间隔规则跳过",IF(P429,"年末+季度",IF(AND(Q429,R429),"季度+动态",IF(Q429,"季度","动态")))))</x:f>
        <x:v>不调</x:v>
      </x:c>
      <x:c r="U429" s="115" t="n">
        <x:f>IF(OR(T429="年末+季度",T429="季度+动态"),N429*$E$5/2,IF(T429="季度",(J429+K429)/2,IF(T429="动态",N429*$E$5*IF(J429+K429=0,0.5,J429/(J429+K429)),J429)))</x:f>
        <x:v>0.13827768049347627</x:v>
      </x:c>
      <x:c r="V429" s="115" t="n">
        <x:f>IF(OR(T429="年末+季度",T429="季度+动态"),N429*$E$5/2,IF(T429="季度",(J429+K429)/2,IF(T429="动态",N429*$E$5*IF(J429+K429=0,0.5,K429/(J429+K429)),K429)))</x:f>
        <x:v>0.12338594249932387</x:v>
      </x:c>
      <x:c r="W429" s="115" t="n">
        <x:f>IF(OR(T429="年末+季度",T429="季度+动态",T429="动态"),N429*(1-$E$5)*IF(L429+M429=0,$B$7/($B$7+$B$8),L429/(L429+M429)),L429)</x:f>
        <x:v>0.852450491855856</x:v>
      </x:c>
      <x:c r="X429" s="115" t="n">
        <x:f>IF(OR(T429="年末+季度",T429="季度+动态",T429="动态"),N429*(1-$E$5)*IF(L429+M429=0,$B$8/($B$7+$B$8),M429/(L429+M429)),M429)</x:f>
        <x:v>0.05817498733960067</x:v>
      </x:c>
      <x:c r="Y429" s="115" t="n">
        <x:f>POWER(1-$H$5,(A429-A428)/$H$8)</x:f>
        <x:v>0.9999588018747739</x:v>
      </x:c>
      <x:c r="Z429" s="115" t="n">
        <x:f>U429*Y429</x:f>
        <x:v>0.13827198371227933</x:v>
      </x:c>
      <x:c r="AA429" s="115" t="n">
        <x:f>V429*Y429</x:f>
        <x:v>0.12338085922981365</x:v>
      </x:c>
      <x:c r="AB429" s="115" t="n">
        <x:f>W429*Y429</x:f>
        <x:v>0.8524153724937434</x:v>
      </x:c>
      <x:c r="AC429" s="115" t="n">
        <x:f>X429*Y429</x:f>
        <x:v>0.05817259063918723</x:v>
      </x:c>
      <x:c r="AD429" s="115" t="n">
        <x:f>SUM(Z429:AC429)</x:f>
        <x:v>1.1722408060750236</x:v>
      </x:c>
      <x:c r="AE429" s="115" t="n">
        <x:f>MAX(AE428,AD429)</x:f>
        <x:v>1.1722408060750236</x:v>
      </x:c>
      <x:c r="AF429" s="114" t="n">
        <x:f>AD429/AE429-1</x:f>
        <x:v>0</x:v>
      </x:c>
      <x:c r="AG429" s="114" t="n">
        <x:f>AD429/AD428-1</x:f>
        <x:v>0.0021588784159931595</x:v>
      </x:c>
      <x:c r="AH429" s="111" t="n">
        <x:f>IF(OR(T429="年末+季度",T429="季度+动态",T429="季度",T429="动态"),A429,AH428)</x:f>
        <x:v>44377</x:v>
      </x:c>
      <x:c r="AI429" s="117" t="n">
        <x:f>YEAR(A429)</x:f>
        <x:v>2021</x:v>
      </x:c>
      <x:c r="AJ429" s="117" t="n">
        <x:f>MONTH(A429)</x:f>
        <x:v>8</x:v>
      </x:c>
      <x:c r="AK429" s="50" t="n">
        <x:f>IF(MONTH(A429)&lt;&gt;MONTH(A430),1,0)</x:f>
        <x:v>0</x:v>
      </x:c>
      <x:c r="AL429" s="115" t="n">
        <x:f>IF(AK428,AD428,AL428)</x:f>
        <x:v>1.1697155324591455</x:v>
      </x:c>
      <x:c r="AM429" s="116" t="str">
        <x:f>IF(AK429,AD429/AL429-1,"")</x:f>
      </x:c>
      <x:c r="AN429" s="115" t="n">
        <x:f>IF(AI429&lt;&gt;AI428,AD429,MAX(AN428,AD429))</x:f>
        <x:v>1.1722408060750236</x:v>
      </x:c>
      <x:c r="AO429" s="116" t="n">
        <x:f>AD429/AN429-1</x:f>
        <x:v>0</x:v>
      </x:c>
      <x:c r="AP429" s="112" t="n">
        <x:f>IFERROR(SUM(Z429:AC429)/AD429,0)</x:f>
        <x:v>1</x:v>
      </x:c>
      <x:c r="AQ429" s="50" t="b">
        <x:f>AND(B429&gt;0,C429&gt;0,D429&gt;0,E429&gt;0)</x:f>
        <x:v>1</x:v>
      </x:c>
    </x:row>
    <x:row r="430">
      <x:c r="A430" s="111" t="n">
        <x:f>'净值底稿'!A388</x:f>
        <x:v>44411</x:v>
      </x:c>
      <x:c r="B430" s="113" t="n">
        <x:f>'净值底稿'!F388</x:f>
        <x:v>1.8950569470563</x:v>
      </x:c>
      <x:c r="C430" s="113" t="n">
        <x:f>'净值底稿'!O388</x:f>
        <x:v>1.4358547334910061</x:v>
      </x:c>
      <x:c r="D430" s="113" t="n">
        <x:f>'净值底稿'!P388</x:f>
        <x:v>1.4938</x:v>
      </x:c>
      <x:c r="E430" s="113" t="n">
        <x:f>'净值底稿'!Q388</x:f>
        <x:v>1.3668</x:v>
      </x:c>
      <x:c r="F430" s="114" t="n">
        <x:f>IFERROR(B430/B429-1,0)</x:f>
        <x:v>-0.04569886738330742</x:v>
      </x:c>
      <x:c r="G430" s="114" t="n">
        <x:f>IFERROR(C430/C429-1,0)</x:f>
        <x:v>-0.010316346932419895</x:v>
      </x:c>
      <x:c r="H430" s="114" t="n">
        <x:f>IFERROR(D430/D429-1,0)</x:f>
        <x:v>-0.00020078977310755697</x:v>
      </x:c>
      <x:c r="I430" s="114" t="n">
        <x:f>IFERROR(E430/E429-1,0)</x:f>
        <x:v>0.0015387997362057426</x:v>
      </x:c>
      <x:c r="J430" s="115" t="n">
        <x:f>Z429*(1+F430)</x:f>
        <x:v>0.13195311066578505</x:v>
      </x:c>
      <x:c r="K430" s="115" t="n">
        <x:f>AA429*(1+G430)</x:f>
        <x:v>0.12210801948117883</x:v>
      </x:c>
      <x:c r="L430" s="115" t="n">
        <x:f>AB429*(1+H430)</x:f>
        <x:v>0.8522442162045071</x:v>
      </x:c>
      <x:c r="M430" s="115" t="n">
        <x:f>AC429*(1+I430)</x:f>
        <x:v>0.05826210660631721</x:v>
      </x:c>
      <x:c r="N430" s="115" t="n">
        <x:f>SUM(J430:M430)</x:f>
        <x:v>1.164567452957788</x:v>
      </x:c>
      <x:c r="O430" s="116" t="n">
        <x:f>IFERROR((J430+K430)/N430,0)</x:f>
        <x:v>0.21815922255228334</x:v>
      </x:c>
      <x:c r="P430" s="50" t="b">
        <x:f>AND(MONTH(A430)=12,OR(A431="",YEAR(A430)&lt;&gt;YEAR(A431)))</x:f>
        <x:v>0</x:v>
      </x:c>
      <x:c r="Q430" s="50" t="b">
        <x:f>AND(MOD(MONTH(A430),3)=0,OR(A431="",MONTH(A430)&lt;&gt;MONTH(A431)))</x:f>
        <x:v>0</x:v>
      </x:c>
      <x:c r="R430" s="50" t="b">
        <x:f>OR(O430&gt;$E$7,O430&lt;$E$6)</x:f>
        <x:v>0</x:v>
      </x:c>
      <x:c r="S430" s="50" t="b">
        <x:f>AND(OR(P430,Q430,R430),A430-AH429&gt;$E$8)</x:f>
        <x:v>0</x:v>
      </x:c>
      <x:c r="T430" s="50" t="str">
        <x:f>IF(NOT(OR(P430,Q430,R430)),"不调",IF(NOT(S430),"间隔规则跳过",IF(P430,"年末+季度",IF(AND(Q430,R430),"季度+动态",IF(Q430,"季度","动态")))))</x:f>
        <x:v>不调</x:v>
      </x:c>
      <x:c r="U430" s="115" t="n">
        <x:f>IF(OR(T430="年末+季度",T430="季度+动态"),N430*$E$5/2,IF(T430="季度",(J430+K430)/2,IF(T430="动态",N430*$E$5*IF(J430+K430=0,0.5,J430/(J430+K430)),J430)))</x:f>
        <x:v>0.13195311066578505</x:v>
      </x:c>
      <x:c r="V430" s="115" t="n">
        <x:f>IF(OR(T430="年末+季度",T430="季度+动态"),N430*$E$5/2,IF(T430="季度",(J430+K430)/2,IF(T430="动态",N430*$E$5*IF(J430+K430=0,0.5,K430/(J430+K430)),K430)))</x:f>
        <x:v>0.12210801948117883</x:v>
      </x:c>
      <x:c r="W430" s="115" t="n">
        <x:f>IF(OR(T430="年末+季度",T430="季度+动态",T430="动态"),N430*(1-$E$5)*IF(L430+M430=0,$B$7/($B$7+$B$8),L430/(L430+M430)),L430)</x:f>
        <x:v>0.8522442162045071</x:v>
      </x:c>
      <x:c r="X430" s="115" t="n">
        <x:f>IF(OR(T430="年末+季度",T430="季度+动态",T430="动态"),N430*(1-$E$5)*IF(L430+M430=0,$B$8/($B$7+$B$8),M430/(L430+M430)),M430)</x:f>
        <x:v>0.05826210660631721</x:v>
      </x:c>
      <x:c r="Y430" s="115" t="n">
        <x:f>POWER(1-$H$5,(A430-A429)/$H$8)</x:f>
        <x:v>0.9999862671029998</x:v>
      </x:c>
      <x:c r="Z430" s="115" t="n">
        <x:f>U430*Y430</x:f>
        <x:v>0.13195129856730742</x:v>
      </x:c>
      <x:c r="AA430" s="115" t="n">
        <x:f>V430*Y430</x:f>
        <x:v>0.12210634258432439</x:v>
      </x:c>
      <x:c r="AB430" s="115" t="n">
        <x:f>W430*Y430</x:f>
        <x:v>0.8522325124224669</x:v>
      </x:c>
      <x:c r="AC430" s="115" t="n">
        <x:f>X430*Y430</x:f>
        <x:v>0.058261306498808174</x:v>
      </x:c>
      <x:c r="AD430" s="115" t="n">
        <x:f>SUM(Z430:AC430)</x:f>
        <x:v>1.164551460072907</x:v>
      </x:c>
      <x:c r="AE430" s="115" t="n">
        <x:f>MAX(AE429,AD430)</x:f>
        <x:v>1.1722408060750236</x:v>
      </x:c>
      <x:c r="AF430" s="114" t="n">
        <x:f>AD430/AE430-1</x:f>
        <x:v>-0.006559527668945853</x:v>
      </x:c>
      <x:c r="AG430" s="114" t="n">
        <x:f>AD430/AD429-1</x:f>
        <x:v>-0.006559527668945853</x:v>
      </x:c>
      <x:c r="AH430" s="111" t="n">
        <x:f>IF(OR(T430="年末+季度",T430="季度+动态",T430="季度",T430="动态"),A430,AH429)</x:f>
        <x:v>44377</x:v>
      </x:c>
      <x:c r="AI430" s="117" t="n">
        <x:f>YEAR(A430)</x:f>
        <x:v>2021</x:v>
      </x:c>
      <x:c r="AJ430" s="117" t="n">
        <x:f>MONTH(A430)</x:f>
        <x:v>8</x:v>
      </x:c>
      <x:c r="AK430" s="50" t="n">
        <x:f>IF(MONTH(A430)&lt;&gt;MONTH(A431),1,0)</x:f>
        <x:v>0</x:v>
      </x:c>
      <x:c r="AL430" s="115" t="n">
        <x:f>IF(AK429,AD429,AL429)</x:f>
        <x:v>1.1697155324591455</x:v>
      </x:c>
      <x:c r="AM430" s="116" t="str">
        <x:f>IF(AK430,AD430/AL430-1,"")</x:f>
      </x:c>
      <x:c r="AN430" s="115" t="n">
        <x:f>IF(AI430&lt;&gt;AI429,AD430,MAX(AN429,AD430))</x:f>
        <x:v>1.1722408060750236</x:v>
      </x:c>
      <x:c r="AO430" s="116" t="n">
        <x:f>AD430/AN430-1</x:f>
        <x:v>-0.006559527668945853</x:v>
      </x:c>
      <x:c r="AP430" s="112" t="n">
        <x:f>IFERROR(SUM(Z430:AC430)/AD430,0)</x:f>
        <x:v>1</x:v>
      </x:c>
      <x:c r="AQ430" s="50" t="b">
        <x:f>AND(B430&gt;0,C430&gt;0,D430&gt;0,E430&gt;0)</x:f>
        <x:v>1</x:v>
      </x:c>
    </x:row>
    <x:row r="431">
      <x:c r="A431" s="111" t="n">
        <x:f>'净值底稿'!A389</x:f>
        <x:v>44412</x:v>
      </x:c>
      <x:c r="B431" s="113" t="n">
        <x:f>'净值底稿'!F389</x:f>
        <x:v>1.9808279726348577</x:v>
      </x:c>
      <x:c r="C431" s="113" t="n">
        <x:f>'净值底稿'!O389</x:f>
        <x:v>1.4617075352559676</x:v>
      </x:c>
      <x:c r="D431" s="113" t="n">
        <x:f>'净值底稿'!P389</x:f>
        <x:v>1.4939</x:v>
      </x:c>
      <x:c r="E431" s="113" t="n">
        <x:f>'净值底稿'!Q389</x:f>
        <x:v>1.3687</x:v>
      </x:c>
      <x:c r="F431" s="114" t="n">
        <x:f>IFERROR(B431/B430-1,0)</x:f>
        <x:v>0.04526039479277433</x:v>
      </x:c>
      <x:c r="G431" s="114" t="n">
        <x:f>IFERROR(C431/C430-1,0)</x:f>
        <x:v>0.018005165259375122</x:v>
      </x:c>
      <x:c r="H431" s="114" t="n">
        <x:f>IFERROR(D431/D430-1,0)</x:f>
        <x:v>0.00006694336591239747</x:v>
      </x:c>
      <x:c r="I431" s="114" t="n">
        <x:f>IFERROR(E431/E430-1,0)</x:f>
        <x:v>0.0013901082821188293</x:v>
      </x:c>
      <x:c r="J431" s="115" t="n">
        <x:f>Z430*(1+F431)</x:f>
        <x:v>0.13792346643388298</x:v>
      </x:c>
      <x:c r="K431" s="115" t="n">
        <x:f>AA430*(1+G431)</x:f>
        <x:v>0.12430488746177303</x:v>
      </x:c>
      <x:c r="L431" s="115" t="n">
        <x:f>AB430*(1+H431)</x:f>
        <x:v>0.8522895637353884</x:v>
      </x:c>
      <x:c r="M431" s="115" t="n">
        <x:f>AC430*(1+I431)</x:f>
        <x:v>0.05834229602349923</x:v>
      </x:c>
      <x:c r="N431" s="115" t="n">
        <x:f>SUM(J431:M431)</x:f>
        <x:v>1.1728602136545436</x:v>
      </x:c>
      <x:c r="O431" s="116" t="n">
        <x:f>IFERROR((J431+K431)/N431,0)</x:f>
        <x:v>0.22358022792722443</x:v>
      </x:c>
      <x:c r="P431" s="50" t="b">
        <x:f>AND(MONTH(A431)=12,OR(A432="",YEAR(A431)&lt;&gt;YEAR(A432)))</x:f>
        <x:v>0</x:v>
      </x:c>
      <x:c r="Q431" s="50" t="b">
        <x:f>AND(MOD(MONTH(A431),3)=0,OR(A432="",MONTH(A431)&lt;&gt;MONTH(A432)))</x:f>
        <x:v>0</x:v>
      </x:c>
      <x:c r="R431" s="50" t="b">
        <x:f>OR(O431&gt;$E$7,O431&lt;$E$6)</x:f>
        <x:v>0</x:v>
      </x:c>
      <x:c r="S431" s="50" t="b">
        <x:f>AND(OR(P431,Q431,R431),A431-AH430&gt;$E$8)</x:f>
        <x:v>0</x:v>
      </x:c>
      <x:c r="T431" s="50" t="str">
        <x:f>IF(NOT(OR(P431,Q431,R431)),"不调",IF(NOT(S431),"间隔规则跳过",IF(P431,"年末+季度",IF(AND(Q431,R431),"季度+动态",IF(Q431,"季度","动态")))))</x:f>
        <x:v>不调</x:v>
      </x:c>
      <x:c r="U431" s="115" t="n">
        <x:f>IF(OR(T431="年末+季度",T431="季度+动态"),N431*$E$5/2,IF(T431="季度",(J431+K431)/2,IF(T431="动态",N431*$E$5*IF(J431+K431=0,0.5,J431/(J431+K431)),J431)))</x:f>
        <x:v>0.13792346643388298</x:v>
      </x:c>
      <x:c r="V431" s="115" t="n">
        <x:f>IF(OR(T431="年末+季度",T431="季度+动态"),N431*$E$5/2,IF(T431="季度",(J431+K431)/2,IF(T431="动态",N431*$E$5*IF(J431+K431=0,0.5,K431/(J431+K431)),K431)))</x:f>
        <x:v>0.12430488746177303</x:v>
      </x:c>
      <x:c r="W431" s="115" t="n">
        <x:f>IF(OR(T431="年末+季度",T431="季度+动态",T431="动态"),N431*(1-$E$5)*IF(L431+M431=0,$B$7/($B$7+$B$8),L431/(L431+M431)),L431)</x:f>
        <x:v>0.8522895637353884</x:v>
      </x:c>
      <x:c r="X431" s="115" t="n">
        <x:f>IF(OR(T431="年末+季度",T431="季度+动态",T431="动态"),N431*(1-$E$5)*IF(L431+M431=0,$B$8/($B$7+$B$8),M431/(L431+M431)),M431)</x:f>
        <x:v>0.05834229602349923</x:v>
      </x:c>
      <x:c r="Y431" s="115" t="n">
        <x:f>POWER(1-$H$5,(A431-A430)/$H$8)</x:f>
        <x:v>0.9999862671029998</x:v>
      </x:c>
      <x:c r="Z431" s="115" t="n">
        <x:f>U431*Y431</x:f>
        <x:v>0.13792157234512453</x:v>
      </x:c>
      <x:c r="AA431" s="115" t="n">
        <x:f>V431*Y431</x:f>
        <x:v>0.12430318039555689</x:v>
      </x:c>
      <x:c r="AB431" s="115" t="n">
        <x:f>W431*Y431</x:f>
        <x:v>0.8522778593305953</x:v>
      </x:c>
      <x:c r="AC431" s="115" t="n">
        <x:f>X431*Y431</x:f>
        <x:v>0.058341494814757186</x:v>
      </x:c>
      <x:c r="AD431" s="115" t="n">
        <x:f>SUM(Z431:AC431)</x:f>
        <x:v>1.1728441068860338</x:v>
      </x:c>
      <x:c r="AE431" s="115" t="n">
        <x:f>MAX(AE430,AD431)</x:f>
        <x:v>1.1728441068860338</x:v>
      </x:c>
      <x:c r="AF431" s="114" t="n">
        <x:f>AD431/AE431-1</x:f>
        <x:v>0</x:v>
      </x:c>
      <x:c r="AG431" s="114" t="n">
        <x:f>AD431/AD430-1</x:f>
        <x:v>0.007120893406125317</x:v>
      </x:c>
      <x:c r="AH431" s="111" t="n">
        <x:f>IF(OR(T431="年末+季度",T431="季度+动态",T431="季度",T431="动态"),A431,AH430)</x:f>
        <x:v>44377</x:v>
      </x:c>
      <x:c r="AI431" s="117" t="n">
        <x:f>YEAR(A431)</x:f>
        <x:v>2021</x:v>
      </x:c>
      <x:c r="AJ431" s="117" t="n">
        <x:f>MONTH(A431)</x:f>
        <x:v>8</x:v>
      </x:c>
      <x:c r="AK431" s="50" t="n">
        <x:f>IF(MONTH(A431)&lt;&gt;MONTH(A432),1,0)</x:f>
        <x:v>0</x:v>
      </x:c>
      <x:c r="AL431" s="115" t="n">
        <x:f>IF(AK430,AD430,AL430)</x:f>
        <x:v>1.1697155324591455</x:v>
      </x:c>
      <x:c r="AM431" s="116" t="str">
        <x:f>IF(AK431,AD431/AL431-1,"")</x:f>
      </x:c>
      <x:c r="AN431" s="115" t="n">
        <x:f>IF(AI431&lt;&gt;AI430,AD431,MAX(AN430,AD431))</x:f>
        <x:v>1.1728441068860338</x:v>
      </x:c>
      <x:c r="AO431" s="116" t="n">
        <x:f>AD431/AN431-1</x:f>
        <x:v>0</x:v>
      </x:c>
      <x:c r="AP431" s="112" t="n">
        <x:f>IFERROR(SUM(Z431:AC431)/AD431,0)</x:f>
        <x:v>1</x:v>
      </x:c>
      <x:c r="AQ431" s="50" t="b">
        <x:f>AND(B431&gt;0,C431&gt;0,D431&gt;0,E431&gt;0)</x:f>
        <x:v>1</x:v>
      </x:c>
    </x:row>
    <x:row r="432">
      <x:c r="A432" s="111" t="n">
        <x:f>'净值底稿'!A390</x:f>
        <x:v>44413</x:v>
      </x:c>
      <x:c r="B432" s="113" t="n">
        <x:f>'净值底稿'!F390</x:f>
        <x:v>1.974603206372735</x:v>
      </x:c>
      <x:c r="C432" s="113" t="n">
        <x:f>'净值底稿'!O390</x:f>
        <x:v>1.4519440997290887</x:v>
      </x:c>
      <x:c r="D432" s="113" t="n">
        <x:f>'净值底稿'!P390</x:f>
        <x:v>1.4956</x:v>
      </x:c>
      <x:c r="E432" s="113" t="n">
        <x:f>'净值底稿'!Q390</x:f>
        <x:v>1.3665</x:v>
      </x:c>
      <x:c r="F432" s="114" t="n">
        <x:f>IFERROR(B432/B431-1,0)</x:f>
        <x:v>-0.00314250724854348</x:v>
      </x:c>
      <x:c r="G432" s="114" t="n">
        <x:f>IFERROR(C432/C431-1,0)</x:f>
        <x:v>-0.0066794726656240755</x:v>
      </x:c>
      <x:c r="H432" s="114" t="n">
        <x:f>IFERROR(D432/D431-1,0)</x:f>
        <x:v>0.0011379610415691577</x:v>
      </x:c>
      <x:c r="I432" s="114" t="n">
        <x:f>IFERROR(E432/E431-1,0)</x:f>
        <x:v>-0.0016073646525900376</x:v>
      </x:c>
      <x:c r="J432" s="115" t="n">
        <x:f>Z431*(1+F432)</x:f>
        <x:v>0.13748815280429946</x:v>
      </x:c>
      <x:c r="K432" s="115" t="n">
        <x:f>AA431*(1+G432)</x:f>
        <x:v>0.12347290069985463</x:v>
      </x:c>
      <x:c r="L432" s="115" t="n">
        <x:f>AB431*(1+H432)</x:f>
        <x:v>0.8532477183311055</x:v>
      </x:c>
      <x:c r="M432" s="115" t="n">
        <x:f>AC431*(1+I432)</x:f>
        <x:v>0.05824771875821268</x:v>
      </x:c>
      <x:c r="N432" s="115" t="n">
        <x:f>SUM(J432:M432)</x:f>
        <x:v>1.1724564905934722</x:v>
      </x:c>
      <x:c r="O432" s="116" t="n">
        <x:f>IFERROR((J432+K432)/N432,0)</x:f>
        <x:v>0.2225763221047642</x:v>
      </x:c>
      <x:c r="P432" s="50" t="b">
        <x:f>AND(MONTH(A432)=12,OR(A433="",YEAR(A432)&lt;&gt;YEAR(A433)))</x:f>
        <x:v>0</x:v>
      </x:c>
      <x:c r="Q432" s="50" t="b">
        <x:f>AND(MOD(MONTH(A432),3)=0,OR(A433="",MONTH(A432)&lt;&gt;MONTH(A433)))</x:f>
        <x:v>0</x:v>
      </x:c>
      <x:c r="R432" s="50" t="b">
        <x:f>OR(O432&gt;$E$7,O432&lt;$E$6)</x:f>
        <x:v>0</x:v>
      </x:c>
      <x:c r="S432" s="50" t="b">
        <x:f>AND(OR(P432,Q432,R432),A432-AH431&gt;$E$8)</x:f>
        <x:v>0</x:v>
      </x:c>
      <x:c r="T432" s="50" t="str">
        <x:f>IF(NOT(OR(P432,Q432,R432)),"不调",IF(NOT(S432),"间隔规则跳过",IF(P432,"年末+季度",IF(AND(Q432,R432),"季度+动态",IF(Q432,"季度","动态")))))</x:f>
        <x:v>不调</x:v>
      </x:c>
      <x:c r="U432" s="115" t="n">
        <x:f>IF(OR(T432="年末+季度",T432="季度+动态"),N432*$E$5/2,IF(T432="季度",(J432+K432)/2,IF(T432="动态",N432*$E$5*IF(J432+K432=0,0.5,J432/(J432+K432)),J432)))</x:f>
        <x:v>0.13748815280429946</x:v>
      </x:c>
      <x:c r="V432" s="115" t="n">
        <x:f>IF(OR(T432="年末+季度",T432="季度+动态"),N432*$E$5/2,IF(T432="季度",(J432+K432)/2,IF(T432="动态",N432*$E$5*IF(J432+K432=0,0.5,K432/(J432+K432)),K432)))</x:f>
        <x:v>0.12347290069985463</x:v>
      </x:c>
      <x:c r="W432" s="115" t="n">
        <x:f>IF(OR(T432="年末+季度",T432="季度+动态",T432="动态"),N432*(1-$E$5)*IF(L432+M432=0,$B$7/($B$7+$B$8),L432/(L432+M432)),L432)</x:f>
        <x:v>0.8532477183311055</x:v>
      </x:c>
      <x:c r="X432" s="115" t="n">
        <x:f>IF(OR(T432="年末+季度",T432="季度+动态",T432="动态"),N432*(1-$E$5)*IF(L432+M432=0,$B$8/($B$7+$B$8),M432/(L432+M432)),M432)</x:f>
        <x:v>0.05824771875821268</x:v>
      </x:c>
      <x:c r="Y432" s="115" t="n">
        <x:f>POWER(1-$H$5,(A432-A431)/$H$8)</x:f>
        <x:v>0.9999862671029998</x:v>
      </x:c>
      <x:c r="Z432" s="115" t="n">
        <x:f>U432*Y432</x:f>
        <x:v>0.13748626469365824</x:v>
      </x:c>
      <x:c r="AA432" s="115" t="n">
        <x:f>V432*Y432</x:f>
        <x:v>0.123471205059227</x:v>
      </x:c>
      <x:c r="AB432" s="115" t="n">
        <x:f>W432*Y432</x:f>
        <x:v>0.8532360007680739</x:v>
      </x:c>
      <x:c r="AC432" s="115" t="n">
        <x:f>X432*Y432</x:f>
        <x:v>0.058246918848290474</x:v>
      </x:c>
      <x:c r="AD432" s="115" t="n">
        <x:f>SUM(Z432:AC432)</x:f>
        <x:v>1.1724403893692497</x:v>
      </x:c>
      <x:c r="AE432" s="115" t="n">
        <x:f>MAX(AE431,AD432)</x:f>
        <x:v>1.1728441068860338</x:v>
      </x:c>
      <x:c r="AF432" s="114" t="n">
        <x:f>AD432/AE432-1</x:f>
        <x:v>-0.0003442209535042817</x:v>
      </x:c>
      <x:c r="AG432" s="114" t="n">
        <x:f>AD432/AD431-1</x:f>
        <x:v>-0.0003442209535042817</x:v>
      </x:c>
      <x:c r="AH432" s="111" t="n">
        <x:f>IF(OR(T432="年末+季度",T432="季度+动态",T432="季度",T432="动态"),A432,AH431)</x:f>
        <x:v>44377</x:v>
      </x:c>
      <x:c r="AI432" s="117" t="n">
        <x:f>YEAR(A432)</x:f>
        <x:v>2021</x:v>
      </x:c>
      <x:c r="AJ432" s="117" t="n">
        <x:f>MONTH(A432)</x:f>
        <x:v>8</x:v>
      </x:c>
      <x:c r="AK432" s="50" t="n">
        <x:f>IF(MONTH(A432)&lt;&gt;MONTH(A433),1,0)</x:f>
        <x:v>0</x:v>
      </x:c>
      <x:c r="AL432" s="115" t="n">
        <x:f>IF(AK431,AD431,AL431)</x:f>
        <x:v>1.1697155324591455</x:v>
      </x:c>
      <x:c r="AM432" s="116" t="str">
        <x:f>IF(AK432,AD432/AL432-1,"")</x:f>
      </x:c>
      <x:c r="AN432" s="115" t="n">
        <x:f>IF(AI432&lt;&gt;AI431,AD432,MAX(AN431,AD432))</x:f>
        <x:v>1.1728441068860338</x:v>
      </x:c>
      <x:c r="AO432" s="116" t="n">
        <x:f>AD432/AN432-1</x:f>
        <x:v>-0.0003442209535042817</x:v>
      </x:c>
      <x:c r="AP432" s="112" t="n">
        <x:f>IFERROR(SUM(Z432:AC432)/AD432,0)</x:f>
        <x:v>1</x:v>
      </x:c>
      <x:c r="AQ432" s="50" t="b">
        <x:f>AND(B432&gt;0,C432&gt;0,D432&gt;0,E432&gt;0)</x:f>
        <x:v>1</x:v>
      </x:c>
    </x:row>
    <x:row r="433">
      <x:c r="A433" s="111" t="n">
        <x:f>'净值底稿'!A391</x:f>
        <x:v>44414</x:v>
      </x:c>
      <x:c r="B433" s="113" t="n">
        <x:f>'净值底稿'!F391</x:f>
        <x:v>1.9944642980920224</x:v>
      </x:c>
      <x:c r="C433" s="113" t="n">
        <x:f>'净值底稿'!O391</x:f>
        <x:v>1.45733185948333</x:v>
      </x:c>
      <x:c r="D433" s="113" t="n">
        <x:f>'净值底稿'!P391</x:f>
        <x:v>1.4958</x:v>
      </x:c>
      <x:c r="E433" s="113" t="n">
        <x:f>'净值底稿'!Q391</x:f>
        <x:v>1.3589</x:v>
      </x:c>
      <x:c r="F433" s="114" t="n">
        <x:f>IFERROR(B433/B432-1,0)</x:f>
        <x:v>0.010058269760318872</x:v>
      </x:c>
      <x:c r="G433" s="114" t="n">
        <x:f>IFERROR(C433/C432-1,0)</x:f>
        <x:v>0.0037107212014888535</x:v>
      </x:c>
      <x:c r="H433" s="114" t="n">
        <x:f>IFERROR(D433/D432-1,0)</x:f>
        <x:v>0.00013372559507884851</x:v>
      </x:c>
      <x:c r="I433" s="114" t="n">
        <x:f>IFERROR(E433/E432-1,0)</x:f>
        <x:v>-0.0055616538602268895</x:v>
      </x:c>
      <x:c r="J433" s="115" t="n">
        <x:f>Z432*(1+F433)</x:f>
        <x:v>0.13886913863228567</x:v>
      </x:c>
      <x:c r="K433" s="115" t="n">
        <x:f>AA432*(1+G433)</x:f>
        <x:v>0.12392937227761365</x:v>
      </x:c>
      <x:c r="L433" s="115" t="n">
        <x:f>AB432*(1+H433)</x:f>
        <x:v>0.8533501002600193</x:v>
      </x:c>
      <x:c r="M433" s="115" t="n">
        <x:f>AC432*(1+I433)</x:f>
        <x:v>0.05792296964723156</x:v>
      </x:c>
      <x:c r="N433" s="115" t="n">
        <x:f>SUM(J433:M433)</x:f>
        <x:v>1.1740715808171502</x:v>
      </x:c>
      <x:c r="O433" s="116" t="n">
        <x:f>IFERROR((J433+K433)/N433,0)</x:f>
        <x:v>0.22383516917000268</x:v>
      </x:c>
      <x:c r="P433" s="50" t="b">
        <x:f>AND(MONTH(A433)=12,OR(A434="",YEAR(A433)&lt;&gt;YEAR(A434)))</x:f>
        <x:v>0</x:v>
      </x:c>
      <x:c r="Q433" s="50" t="b">
        <x:f>AND(MOD(MONTH(A433),3)=0,OR(A434="",MONTH(A433)&lt;&gt;MONTH(A434)))</x:f>
        <x:v>0</x:v>
      </x:c>
      <x:c r="R433" s="50" t="b">
        <x:f>OR(O433&gt;$E$7,O433&lt;$E$6)</x:f>
        <x:v>0</x:v>
      </x:c>
      <x:c r="S433" s="50" t="b">
        <x:f>AND(OR(P433,Q433,R433),A433-AH432&gt;$E$8)</x:f>
        <x:v>0</x:v>
      </x:c>
      <x:c r="T433" s="50" t="str">
        <x:f>IF(NOT(OR(P433,Q433,R433)),"不调",IF(NOT(S433),"间隔规则跳过",IF(P433,"年末+季度",IF(AND(Q433,R433),"季度+动态",IF(Q433,"季度","动态")))))</x:f>
        <x:v>不调</x:v>
      </x:c>
      <x:c r="U433" s="115" t="n">
        <x:f>IF(OR(T433="年末+季度",T433="季度+动态"),N433*$E$5/2,IF(T433="季度",(J433+K433)/2,IF(T433="动态",N433*$E$5*IF(J433+K433=0,0.5,J433/(J433+K433)),J433)))</x:f>
        <x:v>0.13886913863228567</x:v>
      </x:c>
      <x:c r="V433" s="115" t="n">
        <x:f>IF(OR(T433="年末+季度",T433="季度+动态"),N433*$E$5/2,IF(T433="季度",(J433+K433)/2,IF(T433="动态",N433*$E$5*IF(J433+K433=0,0.5,K433/(J433+K433)),K433)))</x:f>
        <x:v>0.12392937227761365</x:v>
      </x:c>
      <x:c r="W433" s="115" t="n">
        <x:f>IF(OR(T433="年末+季度",T433="季度+动态",T433="动态"),N433*(1-$E$5)*IF(L433+M433=0,$B$7/($B$7+$B$8),L433/(L433+M433)),L433)</x:f>
        <x:v>0.8533501002600193</x:v>
      </x:c>
      <x:c r="X433" s="115" t="n">
        <x:f>IF(OR(T433="年末+季度",T433="季度+动态",T433="动态"),N433*(1-$E$5)*IF(L433+M433=0,$B$8/($B$7+$B$8),M433/(L433+M433)),M433)</x:f>
        <x:v>0.05792296964723156</x:v>
      </x:c>
      <x:c r="Y433" s="115" t="n">
        <x:f>POWER(1-$H$5,(A433-A432)/$H$8)</x:f>
        <x:v>0.9999862671029998</x:v>
      </x:c>
      <x:c r="Z433" s="115" t="n">
        <x:f>U433*Y433</x:f>
        <x:v>0.13886723155670833</x:v>
      </x:c>
      <x:c r="AA433" s="115" t="n">
        <x:f>V433*Y433</x:f>
        <x:v>0.12392767036830886</x:v>
      </x:c>
      <x:c r="AB433" s="115" t="n">
        <x:f>W433*Y433</x:f>
        <x:v>0.8533383812909873</x:v>
      </x:c>
      <x:c r="AC433" s="115" t="n">
        <x:f>X433*Y433</x:f>
        <x:v>0.05792217419705544</x:v>
      </x:c>
      <x:c r="AD433" s="115" t="n">
        <x:f>SUM(Z433:AC433)</x:f>
        <x:v>1.17405545741306</x:v>
      </x:c>
      <x:c r="AE433" s="115" t="n">
        <x:f>MAX(AE432,AD433)</x:f>
        <x:v>1.17405545741306</x:v>
      </x:c>
      <x:c r="AF433" s="114" t="n">
        <x:f>AD433/AE433-1</x:f>
        <x:v>0</x:v>
      </x:c>
      <x:c r="AG433" s="114" t="n">
        <x:f>AD433/AD432-1</x:f>
        <x:v>0.0013775267881031006</x:v>
      </x:c>
      <x:c r="AH433" s="111" t="n">
        <x:f>IF(OR(T433="年末+季度",T433="季度+动态",T433="季度",T433="动态"),A433,AH432)</x:f>
        <x:v>44377</x:v>
      </x:c>
      <x:c r="AI433" s="117" t="n">
        <x:f>YEAR(A433)</x:f>
        <x:v>2021</x:v>
      </x:c>
      <x:c r="AJ433" s="117" t="n">
        <x:f>MONTH(A433)</x:f>
        <x:v>8</x:v>
      </x:c>
      <x:c r="AK433" s="50" t="n">
        <x:f>IF(MONTH(A433)&lt;&gt;MONTH(A434),1,0)</x:f>
        <x:v>0</x:v>
      </x:c>
      <x:c r="AL433" s="115" t="n">
        <x:f>IF(AK432,AD432,AL432)</x:f>
        <x:v>1.1697155324591455</x:v>
      </x:c>
      <x:c r="AM433" s="116" t="str">
        <x:f>IF(AK433,AD433/AL433-1,"")</x:f>
      </x:c>
      <x:c r="AN433" s="115" t="n">
        <x:f>IF(AI433&lt;&gt;AI432,AD433,MAX(AN432,AD433))</x:f>
        <x:v>1.17405545741306</x:v>
      </x:c>
      <x:c r="AO433" s="116" t="n">
        <x:f>AD433/AN433-1</x:f>
        <x:v>0</x:v>
      </x:c>
      <x:c r="AP433" s="112" t="n">
        <x:f>IFERROR(SUM(Z433:AC433)/AD433,0)</x:f>
        <x:v>1</x:v>
      </x:c>
      <x:c r="AQ433" s="50" t="b">
        <x:f>AND(B433&gt;0,C433&gt;0,D433&gt;0,E433&gt;0)</x:f>
        <x:v>1</x:v>
      </x:c>
    </x:row>
    <x:row r="434">
      <x:c r="A434" s="111" t="n">
        <x:f>'净值底稿'!A392</x:f>
        <x:v>44417</x:v>
      </x:c>
      <x:c r="B434" s="113" t="n">
        <x:f>'净值底稿'!F392</x:f>
        <x:v>1.9722403671746025</x:v>
      </x:c>
      <x:c r="C434" s="113" t="n">
        <x:f>'净值底稿'!O392</x:f>
        <x:v>1.4671156046793563</x:v>
      </x:c>
      <x:c r="D434" s="113" t="n">
        <x:f>'净值底稿'!P392</x:f>
        <x:v>1.4936</x:v>
      </x:c>
      <x:c r="E434" s="113" t="n">
        <x:f>'净值底稿'!Q392</x:f>
        <x:v>1.3253</x:v>
      </x:c>
      <x:c r="F434" s="114" t="n">
        <x:f>IFERROR(B434/B433-1,0)</x:f>
        <x:v>-0.011142807087938467</x:v>
      </x:c>
      <x:c r="G434" s="114" t="n">
        <x:f>IFERROR(C434/C433-1,0)</x:f>
        <x:v>0.006713464151874682</x:v>
      </x:c>
      <x:c r="H434" s="114" t="n">
        <x:f>IFERROR(D434/D433-1,0)</x:f>
        <x:v>-0.001470784864286645</x:v>
      </x:c>
      <x:c r="I434" s="114" t="n">
        <x:f>IFERROR(E434/E433-1,0)</x:f>
        <x:v>-0.024725881227463442</x:v>
      </x:c>
      <x:c r="J434" s="115" t="n">
        <x:f>Z433*(1+F434)</x:f>
        <x:v>0.13731986078463584</x:v>
      </x:c>
      <x:c r="K434" s="115" t="n">
        <x:f>AA433*(1+G434)</x:f>
        <x:v>0.12475965434075184</x:v>
      </x:c>
      <x:c r="L434" s="115" t="n">
        <x:f>AB433*(1+H434)</x:f>
        <x:v>0.8520833041156696</x:v>
      </x:c>
      <x:c r="M434" s="115" t="n">
        <x:f>AC433*(1+I434)</x:f>
        <x:v>0.0564899973974226</x:v>
      </x:c>
      <x:c r="N434" s="115" t="n">
        <x:f>SUM(J434:M434)</x:f>
        <x:v>1.17065281663848</x:v>
      </x:c>
      <x:c r="O434" s="116" t="n">
        <x:f>IFERROR((J434+K434)/N434,0)</x:f>
        <x:v>0.2238746718074338</x:v>
      </x:c>
      <x:c r="P434" s="50" t="b">
        <x:f>AND(MONTH(A434)=12,OR(A435="",YEAR(A434)&lt;&gt;YEAR(A435)))</x:f>
        <x:v>0</x:v>
      </x:c>
      <x:c r="Q434" s="50" t="b">
        <x:f>AND(MOD(MONTH(A434),3)=0,OR(A435="",MONTH(A434)&lt;&gt;MONTH(A435)))</x:f>
        <x:v>0</x:v>
      </x:c>
      <x:c r="R434" s="50" t="b">
        <x:f>OR(O434&gt;$E$7,O434&lt;$E$6)</x:f>
        <x:v>0</x:v>
      </x:c>
      <x:c r="S434" s="50" t="b">
        <x:f>AND(OR(P434,Q434,R434),A434-AH433&gt;$E$8)</x:f>
        <x:v>0</x:v>
      </x:c>
      <x:c r="T434" s="50" t="str">
        <x:f>IF(NOT(OR(P434,Q434,R434)),"不调",IF(NOT(S434),"间隔规则跳过",IF(P434,"年末+季度",IF(AND(Q434,R434),"季度+动态",IF(Q434,"季度","动态")))))</x:f>
        <x:v>不调</x:v>
      </x:c>
      <x:c r="U434" s="115" t="n">
        <x:f>IF(OR(T434="年末+季度",T434="季度+动态"),N434*$E$5/2,IF(T434="季度",(J434+K434)/2,IF(T434="动态",N434*$E$5*IF(J434+K434=0,0.5,J434/(J434+K434)),J434)))</x:f>
        <x:v>0.13731986078463584</x:v>
      </x:c>
      <x:c r="V434" s="115" t="n">
        <x:f>IF(OR(T434="年末+季度",T434="季度+动态"),N434*$E$5/2,IF(T434="季度",(J434+K434)/2,IF(T434="动态",N434*$E$5*IF(J434+K434=0,0.5,K434/(J434+K434)),K434)))</x:f>
        <x:v>0.12475965434075184</x:v>
      </x:c>
      <x:c r="W434" s="115" t="n">
        <x:f>IF(OR(T434="年末+季度",T434="季度+动态",T434="动态"),N434*(1-$E$5)*IF(L434+M434=0,$B$7/($B$7+$B$8),L434/(L434+M434)),L434)</x:f>
        <x:v>0.8520833041156696</x:v>
      </x:c>
      <x:c r="X434" s="115" t="n">
        <x:f>IF(OR(T434="年末+季度",T434="季度+动态",T434="动态"),N434*(1-$E$5)*IF(L434+M434=0,$B$8/($B$7+$B$8),M434/(L434+M434)),M434)</x:f>
        <x:v>0.0564899973974226</x:v>
      </x:c>
      <x:c r="Y434" s="115" t="n">
        <x:f>POWER(1-$H$5,(A434-A433)/$H$8)</x:f>
        <x:v>0.9999588018747739</x:v>
      </x:c>
      <x:c r="Z434" s="115" t="n">
        <x:f>U434*Y434</x:f>
        <x:v>0.1373142034638152</x:v>
      </x:c>
      <x:c r="AA434" s="115" t="n">
        <x:f>V434*Y434</x:f>
        <x:v>0.12475451447688915</x:v>
      </x:c>
      <x:c r="AB434" s="115" t="n">
        <x:f>W434*Y434</x:f>
        <x:v>0.8520481998810036</x:v>
      </x:c>
      <x:c r="AC434" s="115" t="n">
        <x:f>X434*Y434</x:f>
        <x:v>0.056487670115435804</x:v>
      </x:c>
      <x:c r="AD434" s="115" t="n">
        <x:f>SUM(Z434:AC434)</x:f>
        <x:v>1.1706045879371436</x:v>
      </x:c>
      <x:c r="AE434" s="115" t="n">
        <x:f>MAX(AE433,AD434)</x:f>
        <x:v>1.17405545741306</x:v>
      </x:c>
      <x:c r="AF434" s="114" t="n">
        <x:f>AD434/AE434-1</x:f>
        <x:v>-0.0029392729739701196</x:v>
      </x:c>
      <x:c r="AG434" s="114" t="n">
        <x:f>AD434/AD433-1</x:f>
        <x:v>-0.0029392729739701196</x:v>
      </x:c>
      <x:c r="AH434" s="111" t="n">
        <x:f>IF(OR(T434="年末+季度",T434="季度+动态",T434="季度",T434="动态"),A434,AH433)</x:f>
        <x:v>44377</x:v>
      </x:c>
      <x:c r="AI434" s="117" t="n">
        <x:f>YEAR(A434)</x:f>
        <x:v>2021</x:v>
      </x:c>
      <x:c r="AJ434" s="117" t="n">
        <x:f>MONTH(A434)</x:f>
        <x:v>8</x:v>
      </x:c>
      <x:c r="AK434" s="50" t="n">
        <x:f>IF(MONTH(A434)&lt;&gt;MONTH(A435),1,0)</x:f>
        <x:v>0</x:v>
      </x:c>
      <x:c r="AL434" s="115" t="n">
        <x:f>IF(AK433,AD433,AL433)</x:f>
        <x:v>1.1697155324591455</x:v>
      </x:c>
      <x:c r="AM434" s="116" t="str">
        <x:f>IF(AK434,AD434/AL434-1,"")</x:f>
      </x:c>
      <x:c r="AN434" s="115" t="n">
        <x:f>IF(AI434&lt;&gt;AI433,AD434,MAX(AN433,AD434))</x:f>
        <x:v>1.17405545741306</x:v>
      </x:c>
      <x:c r="AO434" s="116" t="n">
        <x:f>AD434/AN434-1</x:f>
        <x:v>-0.0029392729739701196</x:v>
      </x:c>
      <x:c r="AP434" s="112" t="n">
        <x:f>IFERROR(SUM(Z434:AC434)/AD434,0)</x:f>
        <x:v>1</x:v>
      </x:c>
      <x:c r="AQ434" s="50" t="b">
        <x:f>AND(B434&gt;0,C434&gt;0,D434&gt;0,E434&gt;0)</x:f>
        <x:v>1</x:v>
      </x:c>
    </x:row>
    <x:row r="435">
      <x:c r="A435" s="111" t="n">
        <x:f>'净值底稿'!A393</x:f>
        <x:v>44418</x:v>
      </x:c>
      <x:c r="B435" s="113" t="n">
        <x:f>'净值底稿'!F393</x:f>
        <x:v>1.9613382763839327</x:v>
      </x:c>
      <x:c r="C435" s="113" t="n">
        <x:f>'净值底稿'!O393</x:f>
        <x:v>1.4769963676170113</x:v>
      </x:c>
      <x:c r="D435" s="113" t="n">
        <x:f>'净值底稿'!P393</x:f>
        <x:v>1.4933</x:v>
      </x:c>
      <x:c r="E435" s="113" t="n">
        <x:f>'净值底稿'!Q393</x:f>
        <x:v>1.3183</x:v>
      </x:c>
      <x:c r="F435" s="114" t="n">
        <x:f>IFERROR(B435/B434-1,0)</x:f>
        <x:v>-0.0055277698256871455</x:v>
      </x:c>
      <x:c r="G435" s="114" t="n">
        <x:f>IFERROR(C435/C434-1,0)</x:f>
        <x:v>0.006734822331750934</x:v>
      </x:c>
      <x:c r="H435" s="114" t="n">
        <x:f>IFERROR(D435/D434-1,0)</x:f>
        <x:v>-0.0002008569898231949</x:v>
      </x:c>
      <x:c r="I435" s="114" t="n">
        <x:f>IFERROR(E435/E434-1,0)</x:f>
        <x:v>-0.005281822983475348</x:v>
      </x:c>
      <x:c r="J435" s="115" t="n">
        <x:f>Z434*(1+F435)</x:f>
        <x:v>0.13655516215326965</x:v>
      </x:c>
      <x:c r="K435" s="115" t="n">
        <x:f>AA434*(1+G435)</x:f>
        <x:v>0.12559471396697486</x:v>
      </x:c>
      <x:c r="L435" s="115" t="n">
        <x:f>AB434*(1+H435)</x:f>
        <x:v>0.8518770600443912</x:v>
      </x:c>
      <x:c r="M435" s="115" t="n">
        <x:f>AC434*(1+I435)</x:f>
        <x:v>0.05618931224113712</x:v>
      </x:c>
      <x:c r="N435" s="115" t="n">
        <x:f>SUM(J435:M435)</x:f>
        <x:v>1.170216248405773</x:v>
      </x:c>
      <x:c r="O435" s="116" t="n">
        <x:f>IFERROR((J435+K435)/N435,0)</x:f>
        <x:v>0.2240183183897682</x:v>
      </x:c>
      <x:c r="P435" s="50" t="b">
        <x:f>AND(MONTH(A435)=12,OR(A436="",YEAR(A435)&lt;&gt;YEAR(A436)))</x:f>
        <x:v>0</x:v>
      </x:c>
      <x:c r="Q435" s="50" t="b">
        <x:f>AND(MOD(MONTH(A435),3)=0,OR(A436="",MONTH(A435)&lt;&gt;MONTH(A436)))</x:f>
        <x:v>0</x:v>
      </x:c>
      <x:c r="R435" s="50" t="b">
        <x:f>OR(O435&gt;$E$7,O435&lt;$E$6)</x:f>
        <x:v>0</x:v>
      </x:c>
      <x:c r="S435" s="50" t="b">
        <x:f>AND(OR(P435,Q435,R435),A435-AH434&gt;$E$8)</x:f>
        <x:v>0</x:v>
      </x:c>
      <x:c r="T435" s="50" t="str">
        <x:f>IF(NOT(OR(P435,Q435,R435)),"不调",IF(NOT(S435),"间隔规则跳过",IF(P435,"年末+季度",IF(AND(Q435,R435),"季度+动态",IF(Q435,"季度","动态")))))</x:f>
        <x:v>不调</x:v>
      </x:c>
      <x:c r="U435" s="115" t="n">
        <x:f>IF(OR(T435="年末+季度",T435="季度+动态"),N435*$E$5/2,IF(T435="季度",(J435+K435)/2,IF(T435="动态",N435*$E$5*IF(J435+K435=0,0.5,J435/(J435+K435)),J435)))</x:f>
        <x:v>0.13655516215326965</x:v>
      </x:c>
      <x:c r="V435" s="115" t="n">
        <x:f>IF(OR(T435="年末+季度",T435="季度+动态"),N435*$E$5/2,IF(T435="季度",(J435+K435)/2,IF(T435="动态",N435*$E$5*IF(J435+K435=0,0.5,K435/(J435+K435)),K435)))</x:f>
        <x:v>0.12559471396697486</x:v>
      </x:c>
      <x:c r="W435" s="115" t="n">
        <x:f>IF(OR(T435="年末+季度",T435="季度+动态",T435="动态"),N435*(1-$E$5)*IF(L435+M435=0,$B$7/($B$7+$B$8),L435/(L435+M435)),L435)</x:f>
        <x:v>0.8518770600443912</x:v>
      </x:c>
      <x:c r="X435" s="115" t="n">
        <x:f>IF(OR(T435="年末+季度",T435="季度+动态",T435="动态"),N435*(1-$E$5)*IF(L435+M435=0,$B$8/($B$7+$B$8),M435/(L435+M435)),M435)</x:f>
        <x:v>0.05618931224113712</x:v>
      </x:c>
      <x:c r="Y435" s="115" t="n">
        <x:f>POWER(1-$H$5,(A435-A434)/$H$8)</x:f>
        <x:v>0.9999862671029998</x:v>
      </x:c>
      <x:c r="Z435" s="115" t="n">
        <x:f>U435*Y435</x:f>
        <x:v>0.13655328685529294</x:v>
      </x:c>
      <x:c r="AA435" s="115" t="n">
        <x:f>V435*Y435</x:f>
        <x:v>0.12559298918770417</x:v>
      </x:c>
      <x:c r="AB435" s="115" t="n">
        <x:f>W435*Y435</x:f>
        <x:v>0.8518653613044688</x:v>
      </x:c>
      <x:c r="AC435" s="115" t="n">
        <x:f>X435*Y435</x:f>
        <x:v>0.0561885405990996</x:v>
      </x:c>
      <x:c r="AD435" s="115" t="n">
        <x:f>SUM(Z435:AC435)</x:f>
        <x:v>1.1702001779465656</x:v>
      </x:c>
      <x:c r="AE435" s="115" t="n">
        <x:f>MAX(AE434,AD435)</x:f>
        <x:v>1.17405545741306</x:v>
      </x:c>
      <x:c r="AF435" s="114" t="n">
        <x:f>AD435/AE435-1</x:f>
        <x:v>-0.003283728585521062</x:v>
      </x:c>
      <x:c r="AG435" s="114" t="n">
        <x:f>AD435/AD434-1</x:f>
        <x:v>-0.00034547104525761707</x:v>
      </x:c>
      <x:c r="AH435" s="111" t="n">
        <x:f>IF(OR(T435="年末+季度",T435="季度+动态",T435="季度",T435="动态"),A435,AH434)</x:f>
        <x:v>44377</x:v>
      </x:c>
      <x:c r="AI435" s="117" t="n">
        <x:f>YEAR(A435)</x:f>
        <x:v>2021</x:v>
      </x:c>
      <x:c r="AJ435" s="117" t="n">
        <x:f>MONTH(A435)</x:f>
        <x:v>8</x:v>
      </x:c>
      <x:c r="AK435" s="50" t="n">
        <x:f>IF(MONTH(A435)&lt;&gt;MONTH(A436),1,0)</x:f>
        <x:v>0</x:v>
      </x:c>
      <x:c r="AL435" s="115" t="n">
        <x:f>IF(AK434,AD434,AL434)</x:f>
        <x:v>1.1697155324591455</x:v>
      </x:c>
      <x:c r="AM435" s="116" t="str">
        <x:f>IF(AK435,AD435/AL435-1,"")</x:f>
      </x:c>
      <x:c r="AN435" s="115" t="n">
        <x:f>IF(AI435&lt;&gt;AI434,AD435,MAX(AN434,AD435))</x:f>
        <x:v>1.17405545741306</x:v>
      </x:c>
      <x:c r="AO435" s="116" t="n">
        <x:f>AD435/AN435-1</x:f>
        <x:v>-0.003283728585521062</x:v>
      </x:c>
      <x:c r="AP435" s="112" t="n">
        <x:f>IFERROR(SUM(Z435:AC435)/AD435,0)</x:f>
        <x:v>1</x:v>
      </x:c>
      <x:c r="AQ435" s="50" t="b">
        <x:f>AND(B435&gt;0,C435&gt;0,D435&gt;0,E435&gt;0)</x:f>
        <x:v>1</x:v>
      </x:c>
    </x:row>
    <x:row r="436">
      <x:c r="A436" s="111" t="n">
        <x:f>'净值底稿'!A394</x:f>
        <x:v>44419</x:v>
      </x:c>
      <x:c r="B436" s="113" t="n">
        <x:f>'净值底稿'!F394</x:f>
        <x:v>1.97668290082231</x:v>
      </x:c>
      <x:c r="C436" s="113" t="n">
        <x:f>'净值底稿'!O394</x:f>
        <x:v>1.48723765112844</x:v>
      </x:c>
      <x:c r="D436" s="113" t="n">
        <x:f>'净值底稿'!P394</x:f>
        <x:v>1.4931</x:v>
      </x:c>
      <x:c r="E436" s="113" t="n">
        <x:f>'净值底稿'!Q394</x:f>
        <x:v>1.3144</x:v>
      </x:c>
      <x:c r="F436" s="114" t="n">
        <x:f>IFERROR(B436/B435-1,0)</x:f>
        <x:v>0.00782354814727193</x:v>
      </x:c>
      <x:c r="G436" s="114" t="n">
        <x:f>IFERROR(C436/C435-1,0)</x:f>
        <x:v>0.006933858292388351</x:v>
      </x:c>
      <x:c r="H436" s="114" t="n">
        <x:f>IFERROR(D436/D435-1,0)</x:f>
        <x:v>-0.0001339315609723002</x:v>
      </x:c>
      <x:c r="I436" s="114" t="n">
        <x:f>IFERROR(E436/E435-1,0)</x:f>
        <x:v>-0.0029583554577865545</x:v>
      </x:c>
      <x:c r="J436" s="115" t="n">
        <x:f>Z435*(1+F436)</x:f>
        <x:v>0.13762161806967357</x:v>
      </x:c>
      <x:c r="K436" s="115" t="n">
        <x:f>AA435*(1+G436)</x:f>
        <x:v>0.12646383317724919</x:v>
      </x:c>
      <x:c r="L436" s="115" t="n">
        <x:f>AB435*(1+H436)</x:f>
        <x:v>0.8517512696468911</x:v>
      </x:c>
      <x:c r="M436" s="115" t="n">
        <x:f>AC435*(1+I436)</x:f>
        <x:v>0.05602231492335319</x:v>
      </x:c>
      <x:c r="N436" s="115" t="n">
        <x:f>SUM(J436:M436)</x:f>
        <x:v>1.171859035817167</x:v>
      </x:c>
      <x:c r="O436" s="116" t="n">
        <x:f>IFERROR((J436+K436)/N436,0)</x:f>
        <x:v>0.22535598837002546</x:v>
      </x:c>
      <x:c r="P436" s="50" t="b">
        <x:f>AND(MONTH(A436)=12,OR(A437="",YEAR(A436)&lt;&gt;YEAR(A437)))</x:f>
        <x:v>0</x:v>
      </x:c>
      <x:c r="Q436" s="50" t="b">
        <x:f>AND(MOD(MONTH(A436),3)=0,OR(A437="",MONTH(A436)&lt;&gt;MONTH(A437)))</x:f>
        <x:v>0</x:v>
      </x:c>
      <x:c r="R436" s="50" t="b">
        <x:f>OR(O436&gt;$E$7,O436&lt;$E$6)</x:f>
        <x:v>0</x:v>
      </x:c>
      <x:c r="S436" s="50" t="b">
        <x:f>AND(OR(P436,Q436,R436),A436-AH435&gt;$E$8)</x:f>
        <x:v>0</x:v>
      </x:c>
      <x:c r="T436" s="50" t="str">
        <x:f>IF(NOT(OR(P436,Q436,R436)),"不调",IF(NOT(S436),"间隔规则跳过",IF(P436,"年末+季度",IF(AND(Q436,R436),"季度+动态",IF(Q436,"季度","动态")))))</x:f>
        <x:v>不调</x:v>
      </x:c>
      <x:c r="U436" s="115" t="n">
        <x:f>IF(OR(T436="年末+季度",T436="季度+动态"),N436*$E$5/2,IF(T436="季度",(J436+K436)/2,IF(T436="动态",N436*$E$5*IF(J436+K436=0,0.5,J436/(J436+K436)),J436)))</x:f>
        <x:v>0.13762161806967357</x:v>
      </x:c>
      <x:c r="V436" s="115" t="n">
        <x:f>IF(OR(T436="年末+季度",T436="季度+动态"),N436*$E$5/2,IF(T436="季度",(J436+K436)/2,IF(T436="动态",N436*$E$5*IF(J436+K436=0,0.5,K436/(J436+K436)),K436)))</x:f>
        <x:v>0.12646383317724919</x:v>
      </x:c>
      <x:c r="W436" s="115" t="n">
        <x:f>IF(OR(T436="年末+季度",T436="季度+动态",T436="动态"),N436*(1-$E$5)*IF(L436+M436=0,$B$7/($B$7+$B$8),L436/(L436+M436)),L436)</x:f>
        <x:v>0.8517512696468911</x:v>
      </x:c>
      <x:c r="X436" s="115" t="n">
        <x:f>IF(OR(T436="年末+季度",T436="季度+动态",T436="动态"),N436*(1-$E$5)*IF(L436+M436=0,$B$8/($B$7+$B$8),M436/(L436+M436)),M436)</x:f>
        <x:v>0.05602231492335319</x:v>
      </x:c>
      <x:c r="Y436" s="115" t="n">
        <x:f>POWER(1-$H$5,(A436-A435)/$H$8)</x:f>
        <x:v>0.9999862671029998</x:v>
      </x:c>
      <x:c r="Z436" s="115" t="n">
        <x:f>U436*Y436</x:f>
        <x:v>0.13761972812616763</x:v>
      </x:c>
      <x:c r="AA436" s="115" t="n">
        <x:f>V436*Y436</x:f>
        <x:v>0.1264620964624539</x:v>
      </x:c>
      <x:c r="AB436" s="115" t="n">
        <x:f>W436*Y436</x:f>
        <x:v>0.8517395726344352</x:v>
      </x:c>
      <x:c r="AC436" s="115" t="n">
        <x:f>X436*Y436</x:f>
        <x:v>0.056021545574672635</x:v>
      </x:c>
      <x:c r="AD436" s="115" t="n">
        <x:f>SUM(Z436:AC436)</x:f>
        <x:v>1.1718429427977293</x:v>
      </x:c>
      <x:c r="AE436" s="115" t="n">
        <x:f>MAX(AE435,AD436)</x:f>
        <x:v>1.17405545741306</x:v>
      </x:c>
      <x:c r="AF436" s="114" t="n">
        <x:f>AD436/AE436-1</x:f>
        <x:v>-0.0018845060523851043</x:v>
      </x:c>
      <x:c r="AG436" s="114" t="n">
        <x:f>AD436/AD435-1</x:f>
        <x:v>0.0014038323375120676</x:v>
      </x:c>
      <x:c r="AH436" s="111" t="n">
        <x:f>IF(OR(T436="年末+季度",T436="季度+动态",T436="季度",T436="动态"),A436,AH435)</x:f>
        <x:v>44377</x:v>
      </x:c>
      <x:c r="AI436" s="117" t="n">
        <x:f>YEAR(A436)</x:f>
        <x:v>2021</x:v>
      </x:c>
      <x:c r="AJ436" s="117" t="n">
        <x:f>MONTH(A436)</x:f>
        <x:v>8</x:v>
      </x:c>
      <x:c r="AK436" s="50" t="n">
        <x:f>IF(MONTH(A436)&lt;&gt;MONTH(A437),1,0)</x:f>
        <x:v>0</x:v>
      </x:c>
      <x:c r="AL436" s="115" t="n">
        <x:f>IF(AK435,AD435,AL435)</x:f>
        <x:v>1.1697155324591455</x:v>
      </x:c>
      <x:c r="AM436" s="116" t="str">
        <x:f>IF(AK436,AD436/AL436-1,"")</x:f>
      </x:c>
      <x:c r="AN436" s="115" t="n">
        <x:f>IF(AI436&lt;&gt;AI435,AD436,MAX(AN435,AD436))</x:f>
        <x:v>1.17405545741306</x:v>
      </x:c>
      <x:c r="AO436" s="116" t="n">
        <x:f>AD436/AN436-1</x:f>
        <x:v>-0.0018845060523851043</x:v>
      </x:c>
      <x:c r="AP436" s="112" t="n">
        <x:f>IFERROR(SUM(Z436:AC436)/AD436,0)</x:f>
        <x:v>1</x:v>
      </x:c>
      <x:c r="AQ436" s="50" t="b">
        <x:f>AND(B436&gt;0,C436&gt;0,D436&gt;0,E436&gt;0)</x:f>
        <x:v>1</x:v>
      </x:c>
    </x:row>
    <x:row r="437">
      <x:c r="A437" s="111" t="n">
        <x:f>'净值底稿'!A395</x:f>
        <x:v>44420</x:v>
      </x:c>
      <x:c r="B437" s="113" t="n">
        <x:f>'净值底稿'!F395</x:f>
        <x:v>1.9940467097915726</x:v>
      </x:c>
      <x:c r="C437" s="113" t="n">
        <x:f>'净值底稿'!O395</x:f>
        <x:v>1.492650870172315</x:v>
      </x:c>
      <x:c r="D437" s="113" t="n">
        <x:f>'净值底稿'!P395</x:f>
        <x:v>1.4943</x:v>
      </x:c>
      <x:c r="E437" s="113" t="n">
        <x:f>'净值底稿'!Q395</x:f>
        <x:v>1.3298</x:v>
      </x:c>
      <x:c r="F437" s="114" t="n">
        <x:f>IFERROR(B437/B436-1,0)</x:f>
        <x:v>0.00878431687856418</x:v>
      </x:c>
      <x:c r="G437" s="114" t="n">
        <x:f>IFERROR(C437/C436-1,0)</x:f>
        <x:v>0.0036397807974857255</x:v>
      </x:c>
      <x:c r="H437" s="114" t="n">
        <x:f>IFERROR(D437/D436-1,0)</x:f>
        <x:v>0.0008036970062286208</x:v>
      </x:c>
      <x:c r="I437" s="114" t="n">
        <x:f>IFERROR(E437/E436-1,0)</x:f>
        <x:v>0.011716372489348759</x:v>
      </x:c>
      <x:c r="J437" s="115" t="n">
        <x:f>Z436*(1+F437)</x:f>
        <x:v>0.13882862342676974</x:v>
      </x:c>
      <x:c r="K437" s="115" t="n">
        <x:f>AA436*(1+G437)</x:f>
        <x:v>0.12692239077276773</x:v>
      </x:c>
      <x:c r="L437" s="115" t="n">
        <x:f>AB436*(1+H437)</x:f>
        <x:v>0.852424113179048</x:v>
      </x:c>
      <x:c r="M437" s="115" t="n">
        <x:f>AC436*(1+I437)</x:f>
        <x:v>0.056677914870054524</x:v>
      </x:c>
      <x:c r="N437" s="115" t="n">
        <x:f>SUM(J437:M437)</x:f>
        <x:v>1.1748530422486398</x:v>
      </x:c>
      <x:c r="O437" s="116" t="n">
        <x:f>IFERROR((J437+K437)/N437,0)</x:f>
        <x:v>0.2261993667658183</x:v>
      </x:c>
      <x:c r="P437" s="50" t="b">
        <x:f>AND(MONTH(A437)=12,OR(A438="",YEAR(A437)&lt;&gt;YEAR(A438)))</x:f>
        <x:v>0</x:v>
      </x:c>
      <x:c r="Q437" s="50" t="b">
        <x:f>AND(MOD(MONTH(A437),3)=0,OR(A438="",MONTH(A437)&lt;&gt;MONTH(A438)))</x:f>
        <x:v>0</x:v>
      </x:c>
      <x:c r="R437" s="50" t="b">
        <x:f>OR(O437&gt;$E$7,O437&lt;$E$6)</x:f>
        <x:v>0</x:v>
      </x:c>
      <x:c r="S437" s="50" t="b">
        <x:f>AND(OR(P437,Q437,R437),A437-AH436&gt;$E$8)</x:f>
        <x:v>0</x:v>
      </x:c>
      <x:c r="T437" s="50" t="str">
        <x:f>IF(NOT(OR(P437,Q437,R437)),"不调",IF(NOT(S437),"间隔规则跳过",IF(P437,"年末+季度",IF(AND(Q437,R437),"季度+动态",IF(Q437,"季度","动态")))))</x:f>
        <x:v>不调</x:v>
      </x:c>
      <x:c r="U437" s="115" t="n">
        <x:f>IF(OR(T437="年末+季度",T437="季度+动态"),N437*$E$5/2,IF(T437="季度",(J437+K437)/2,IF(T437="动态",N437*$E$5*IF(J437+K437=0,0.5,J437/(J437+K437)),J437)))</x:f>
        <x:v>0.13882862342676974</x:v>
      </x:c>
      <x:c r="V437" s="115" t="n">
        <x:f>IF(OR(T437="年末+季度",T437="季度+动态"),N437*$E$5/2,IF(T437="季度",(J437+K437)/2,IF(T437="动态",N437*$E$5*IF(J437+K437=0,0.5,K437/(J437+K437)),K437)))</x:f>
        <x:v>0.12692239077276773</x:v>
      </x:c>
      <x:c r="W437" s="115" t="n">
        <x:f>IF(OR(T437="年末+季度",T437="季度+动态",T437="动态"),N437*(1-$E$5)*IF(L437+M437=0,$B$7/($B$7+$B$8),L437/(L437+M437)),L437)</x:f>
        <x:v>0.852424113179048</x:v>
      </x:c>
      <x:c r="X437" s="115" t="n">
        <x:f>IF(OR(T437="年末+季度",T437="季度+动态",T437="动态"),N437*(1-$E$5)*IF(L437+M437=0,$B$8/($B$7+$B$8),M437/(L437+M437)),M437)</x:f>
        <x:v>0.056677914870054524</x:v>
      </x:c>
      <x:c r="Y437" s="115" t="n">
        <x:f>POWER(1-$H$5,(A437-A436)/$H$8)</x:f>
        <x:v>0.9999862671029998</x:v>
      </x:c>
      <x:c r="Z437" s="115" t="n">
        <x:f>U437*Y437</x:f>
        <x:v>0.13882671690758353</x:v>
      </x:c>
      <x:c r="AA437" s="115" t="n">
        <x:f>V437*Y437</x:f>
        <x:v>0.12692064776064824</x:v>
      </x:c>
      <x:c r="AB437" s="115" t="n">
        <x:f>W437*Y437</x:f>
        <x:v>0.8524124069265012</x:v>
      </x:c>
      <x:c r="AC437" s="115" t="n">
        <x:f>X437*Y437</x:f>
        <x:v>0.05667713651808742</x:v>
      </x:c>
      <x:c r="AD437" s="115" t="n">
        <x:f>SUM(Z437:AC437)</x:f>
        <x:v>1.1748369081128203</x:v>
      </x:c>
      <x:c r="AE437" s="115" t="n">
        <x:f>MAX(AE436,AD437)</x:f>
        <x:v>1.1748369081128203</x:v>
      </x:c>
      <x:c r="AF437" s="114" t="n">
        <x:f>AD437/AE437-1</x:f>
        <x:v>0</x:v>
      </x:c>
      <x:c r="AG437" s="114" t="n">
        <x:f>AD437/AD436-1</x:f>
        <x:v>0.002554920293280194</x:v>
      </x:c>
      <x:c r="AH437" s="111" t="n">
        <x:f>IF(OR(T437="年末+季度",T437="季度+动态",T437="季度",T437="动态"),A437,AH436)</x:f>
        <x:v>44377</x:v>
      </x:c>
      <x:c r="AI437" s="117" t="n">
        <x:f>YEAR(A437)</x:f>
        <x:v>2021</x:v>
      </x:c>
      <x:c r="AJ437" s="117" t="n">
        <x:f>MONTH(A437)</x:f>
        <x:v>8</x:v>
      </x:c>
      <x:c r="AK437" s="50" t="n">
        <x:f>IF(MONTH(A437)&lt;&gt;MONTH(A438),1,0)</x:f>
        <x:v>0</x:v>
      </x:c>
      <x:c r="AL437" s="115" t="n">
        <x:f>IF(AK436,AD436,AL436)</x:f>
        <x:v>1.1697155324591455</x:v>
      </x:c>
      <x:c r="AM437" s="116" t="str">
        <x:f>IF(AK437,AD437/AL437-1,"")</x:f>
      </x:c>
      <x:c r="AN437" s="115" t="n">
        <x:f>IF(AI437&lt;&gt;AI436,AD437,MAX(AN436,AD437))</x:f>
        <x:v>1.1748369081128203</x:v>
      </x:c>
      <x:c r="AO437" s="116" t="n">
        <x:f>AD437/AN437-1</x:f>
        <x:v>0</x:v>
      </x:c>
      <x:c r="AP437" s="112" t="n">
        <x:f>IFERROR(SUM(Z437:AC437)/AD437,0)</x:f>
        <x:v>1</x:v>
      </x:c>
      <x:c r="AQ437" s="50" t="b">
        <x:f>AND(B437&gt;0,C437&gt;0,D437&gt;0,E437&gt;0)</x:f>
        <x:v>1</x:v>
      </x:c>
    </x:row>
    <x:row r="438">
      <x:c r="A438" s="111" t="n">
        <x:f>'净值底稿'!A396</x:f>
        <x:v>44421</x:v>
      </x:c>
      <x:c r="B438" s="113" t="n">
        <x:f>'净值底稿'!F396</x:f>
        <x:v>1.97591858516809</x:v>
      </x:c>
      <x:c r="C438" s="113" t="n">
        <x:f>'净值底稿'!O396</x:f>
        <x:v>1.4915981158709337</x:v>
      </x:c>
      <x:c r="D438" s="113" t="n">
        <x:f>'净值底稿'!P396</x:f>
        <x:v>1.4938</x:v>
      </x:c>
      <x:c r="E438" s="113" t="n">
        <x:f>'净值底稿'!Q396</x:f>
        <x:v>1.3331</x:v>
      </x:c>
      <x:c r="F438" s="114" t="n">
        <x:f>IFERROR(B438/B437-1,0)</x:f>
        <x:v>-0.009091123359581399</x:v>
      </x:c>
      <x:c r="G438" s="114" t="n">
        <x:f>IFERROR(C438/C437-1,0)</x:f>
        <x:v>-0.0007052917212044818</x:v>
      </x:c>
      <x:c r="H438" s="114" t="n">
        <x:f>IFERROR(D438/D437-1,0)</x:f>
        <x:v>-0.0003346048316937855</x:v>
      </x:c>
      <x:c r="I438" s="114" t="n">
        <x:f>IFERROR(E438/E437-1,0)</x:f>
        <x:v>0.002481576176868616</x:v>
      </x:c>
      <x:c r="J438" s="115" t="n">
        <x:f>Z437*(1+F438)</x:f>
        <x:v>0.137564626098571</x:v>
      </x:c>
      <x:c r="K438" s="115" t="n">
        <x:f>AA437*(1+G438)</x:f>
        <x:v>0.12683113167853274</x:v>
      </x:c>
      <x:c r="L438" s="115" t="n">
        <x:f>AB437*(1+H438)</x:f>
        <x:v>0.8521271856165479</x:v>
      </x:c>
      <x:c r="M438" s="115" t="n">
        <x:f>AC437*(1+I438)</x:f>
        <x:v>0.05681778514984384</x:v>
      </x:c>
      <x:c r="N438" s="115" t="n">
        <x:f>SUM(J438:M438)</x:f>
        <x:v>1.1733407285434956</x:v>
      </x:c>
      <x:c r="O438" s="116" t="n">
        <x:f>IFERROR((J438+K438)/N438,0)</x:f>
        <x:v>0.22533587332752564</x:v>
      </x:c>
      <x:c r="P438" s="50" t="b">
        <x:f>AND(MONTH(A438)=12,OR(A439="",YEAR(A438)&lt;&gt;YEAR(A439)))</x:f>
        <x:v>0</x:v>
      </x:c>
      <x:c r="Q438" s="50" t="b">
        <x:f>AND(MOD(MONTH(A438),3)=0,OR(A439="",MONTH(A438)&lt;&gt;MONTH(A439)))</x:f>
        <x:v>0</x:v>
      </x:c>
      <x:c r="R438" s="50" t="b">
        <x:f>OR(O438&gt;$E$7,O438&lt;$E$6)</x:f>
        <x:v>0</x:v>
      </x:c>
      <x:c r="S438" s="50" t="b">
        <x:f>AND(OR(P438,Q438,R438),A438-AH437&gt;$E$8)</x:f>
        <x:v>0</x:v>
      </x:c>
      <x:c r="T438" s="50" t="str">
        <x:f>IF(NOT(OR(P438,Q438,R438)),"不调",IF(NOT(S438),"间隔规则跳过",IF(P438,"年末+季度",IF(AND(Q438,R438),"季度+动态",IF(Q438,"季度","动态")))))</x:f>
        <x:v>不调</x:v>
      </x:c>
      <x:c r="U438" s="115" t="n">
        <x:f>IF(OR(T438="年末+季度",T438="季度+动态"),N438*$E$5/2,IF(T438="季度",(J438+K438)/2,IF(T438="动态",N438*$E$5*IF(J438+K438=0,0.5,J438/(J438+K438)),J438)))</x:f>
        <x:v>0.137564626098571</x:v>
      </x:c>
      <x:c r="V438" s="115" t="n">
        <x:f>IF(OR(T438="年末+季度",T438="季度+动态"),N438*$E$5/2,IF(T438="季度",(J438+K438)/2,IF(T438="动态",N438*$E$5*IF(J438+K438=0,0.5,K438/(J438+K438)),K438)))</x:f>
        <x:v>0.12683113167853274</x:v>
      </x:c>
      <x:c r="W438" s="115" t="n">
        <x:f>IF(OR(T438="年末+季度",T438="季度+动态",T438="动态"),N438*(1-$E$5)*IF(L438+M438=0,$B$7/($B$7+$B$8),L438/(L438+M438)),L438)</x:f>
        <x:v>0.8521271856165479</x:v>
      </x:c>
      <x:c r="X438" s="115" t="n">
        <x:f>IF(OR(T438="年末+季度",T438="季度+动态",T438="动态"),N438*(1-$E$5)*IF(L438+M438=0,$B$8/($B$7+$B$8),M438/(L438+M438)),M438)</x:f>
        <x:v>0.05681778514984384</x:v>
      </x:c>
      <x:c r="Y438" s="115" t="n">
        <x:f>POWER(1-$H$5,(A438-A437)/$H$8)</x:f>
        <x:v>0.9999862671029998</x:v>
      </x:c>
      <x:c r="Z438" s="115" t="n">
        <x:f>U438*Y438</x:f>
        <x:v>0.1375627369377299</x:v>
      </x:c>
      <x:c r="AA438" s="115" t="n">
        <x:f>V438*Y438</x:f>
        <x:v>0.12682938991966497</x:v>
      </x:c>
      <x:c r="AB438" s="115" t="n">
        <x:f>W438*Y438</x:f>
        <x:v>0.8521154834416766</x:v>
      </x:c>
      <x:c r="AC438" s="115" t="n">
        <x:f>X438*Y438</x:f>
        <x:v>0.056817004877052595</x:v>
      </x:c>
      <x:c r="AD438" s="115" t="n">
        <x:f>SUM(Z438:AC438)</x:f>
        <x:v>1.1733246151761243</x:v>
      </x:c>
      <x:c r="AE438" s="115" t="n">
        <x:f>MAX(AE437,AD438)</x:f>
        <x:v>1.1748369081128203</x:v>
      </x:c>
      <x:c r="AF438" s="114" t="n">
        <x:f>AD438/AE438-1</x:f>
        <x:v>-0.0012872364889567889</x:v>
      </x:c>
      <x:c r="AG438" s="114" t="n">
        <x:f>AD438/AD437-1</x:f>
        <x:v>-0.0012872364889567889</x:v>
      </x:c>
      <x:c r="AH438" s="111" t="n">
        <x:f>IF(OR(T438="年末+季度",T438="季度+动态",T438="季度",T438="动态"),A438,AH437)</x:f>
        <x:v>44377</x:v>
      </x:c>
      <x:c r="AI438" s="117" t="n">
        <x:f>YEAR(A438)</x:f>
        <x:v>2021</x:v>
      </x:c>
      <x:c r="AJ438" s="117" t="n">
        <x:f>MONTH(A438)</x:f>
        <x:v>8</x:v>
      </x:c>
      <x:c r="AK438" s="50" t="n">
        <x:f>IF(MONTH(A438)&lt;&gt;MONTH(A439),1,0)</x:f>
        <x:v>0</x:v>
      </x:c>
      <x:c r="AL438" s="115" t="n">
        <x:f>IF(AK437,AD437,AL437)</x:f>
        <x:v>1.1697155324591455</x:v>
      </x:c>
      <x:c r="AM438" s="116" t="str">
        <x:f>IF(AK438,AD438/AL438-1,"")</x:f>
      </x:c>
      <x:c r="AN438" s="115" t="n">
        <x:f>IF(AI438&lt;&gt;AI437,AD438,MAX(AN437,AD438))</x:f>
        <x:v>1.1748369081128203</x:v>
      </x:c>
      <x:c r="AO438" s="116" t="n">
        <x:f>AD438/AN438-1</x:f>
        <x:v>-0.0012872364889567889</x:v>
      </x:c>
      <x:c r="AP438" s="112" t="n">
        <x:f>IFERROR(SUM(Z438:AC438)/AD438,0)</x:f>
        <x:v>1</x:v>
      </x:c>
      <x:c r="AQ438" s="50" t="b">
        <x:f>AND(B438&gt;0,C438&gt;0,D438&gt;0,E438&gt;0)</x:f>
        <x:v>1</x:v>
      </x:c>
    </x:row>
    <x:row r="439">
      <x:c r="A439" s="111" t="n">
        <x:f>'净值底稿'!A397</x:f>
        <x:v>44424</x:v>
      </x:c>
      <x:c r="B439" s="113" t="n">
        <x:f>'净值底稿'!F397</x:f>
        <x:v>1.9422177103217924</x:v>
      </x:c>
      <x:c r="C439" s="113" t="n">
        <x:f>'净值底稿'!O397</x:f>
        <x:v>1.4834119975207751</x:v>
      </x:c>
      <x:c r="D439" s="113" t="n">
        <x:f>'净值底稿'!P397</x:f>
        <x:v>1.4939</x:v>
      </x:c>
      <x:c r="E439" s="113" t="n">
        <x:f>'净值底稿'!Q397</x:f>
        <x:v>1.3455</x:v>
      </x:c>
      <x:c r="F439" s="114" t="n">
        <x:f>IFERROR(B439/B438-1,0)</x:f>
        <x:v>-0.017055801336789744</x:v>
      </x:c>
      <x:c r="G439" s="114" t="n">
        <x:f>IFERROR(C439/C438-1,0)</x:f>
        <x:v>-0.005488152782613831</x:v>
      </x:c>
      <x:c r="H439" s="114" t="n">
        <x:f>IFERROR(D439/D438-1,0)</x:f>
        <x:v>0.00006694336591239747</x:v>
      </x:c>
      <x:c r="I439" s="114" t="n">
        <x:f>IFERROR(E439/E438-1,0)</x:f>
        <x:v>0.00930162778486232</x:v>
      </x:c>
      <x:c r="J439" s="115" t="n">
        <x:f>Z438*(1+F439)</x:f>
        <x:v>0.13521649422517493</x:v>
      </x:c>
      <x:c r="K439" s="115" t="n">
        <x:f>AA438*(1+G439)</x:f>
        <x:v>0.12613333085046013</x:v>
      </x:c>
      <x:c r="L439" s="115" t="n">
        <x:f>AB438*(1+H439)</x:f>
        <x:v>0.8521725269202843</x:v>
      </x:c>
      <x:c r="M439" s="115" t="n">
        <x:f>AC438*(1+I439)</x:f>
        <x:v>0.057345495508269645</x:v>
      </x:c>
      <x:c r="N439" s="115" t="n">
        <x:f>SUM(J439:M439)</x:f>
        <x:v>1.1708678475041892</x:v>
      </x:c>
      <x:c r="O439" s="116" t="n">
        <x:f>IFERROR((J439+K439)/N439,0)</x:f>
        <x:v>0.22321035258823266</x:v>
      </x:c>
      <x:c r="P439" s="50" t="b">
        <x:f>AND(MONTH(A439)=12,OR(A440="",YEAR(A439)&lt;&gt;YEAR(A440)))</x:f>
        <x:v>0</x:v>
      </x:c>
      <x:c r="Q439" s="50" t="b">
        <x:f>AND(MOD(MONTH(A439),3)=0,OR(A440="",MONTH(A439)&lt;&gt;MONTH(A440)))</x:f>
        <x:v>0</x:v>
      </x:c>
      <x:c r="R439" s="50" t="b">
        <x:f>OR(O439&gt;$E$7,O439&lt;$E$6)</x:f>
        <x:v>0</x:v>
      </x:c>
      <x:c r="S439" s="50" t="b">
        <x:f>AND(OR(P439,Q439,R439),A439-AH438&gt;$E$8)</x:f>
        <x:v>0</x:v>
      </x:c>
      <x:c r="T439" s="50" t="str">
        <x:f>IF(NOT(OR(P439,Q439,R439)),"不调",IF(NOT(S439),"间隔规则跳过",IF(P439,"年末+季度",IF(AND(Q439,R439),"季度+动态",IF(Q439,"季度","动态")))))</x:f>
        <x:v>不调</x:v>
      </x:c>
      <x:c r="U439" s="115" t="n">
        <x:f>IF(OR(T439="年末+季度",T439="季度+动态"),N439*$E$5/2,IF(T439="季度",(J439+K439)/2,IF(T439="动态",N439*$E$5*IF(J439+K439=0,0.5,J439/(J439+K439)),J439)))</x:f>
        <x:v>0.13521649422517493</x:v>
      </x:c>
      <x:c r="V439" s="115" t="n">
        <x:f>IF(OR(T439="年末+季度",T439="季度+动态"),N439*$E$5/2,IF(T439="季度",(J439+K439)/2,IF(T439="动态",N439*$E$5*IF(J439+K439=0,0.5,K439/(J439+K439)),K439)))</x:f>
        <x:v>0.12613333085046013</x:v>
      </x:c>
      <x:c r="W439" s="115" t="n">
        <x:f>IF(OR(T439="年末+季度",T439="季度+动态",T439="动态"),N439*(1-$E$5)*IF(L439+M439=0,$B$7/($B$7+$B$8),L439/(L439+M439)),L439)</x:f>
        <x:v>0.8521725269202843</x:v>
      </x:c>
      <x:c r="X439" s="115" t="n">
        <x:f>IF(OR(T439="年末+季度",T439="季度+动态",T439="动态"),N439*(1-$E$5)*IF(L439+M439=0,$B$8/($B$7+$B$8),M439/(L439+M439)),M439)</x:f>
        <x:v>0.057345495508269645</x:v>
      </x:c>
      <x:c r="Y439" s="115" t="n">
        <x:f>POWER(1-$H$5,(A439-A438)/$H$8)</x:f>
        <x:v>0.9999588018747739</x:v>
      </x:c>
      <x:c r="Z439" s="115" t="n">
        <x:f>U439*Y439</x:f>
        <x:v>0.1352109235591132</x:v>
      </x:c>
      <x:c r="AA439" s="115" t="n">
        <x:f>V439*Y439</x:f>
        <x:v>0.12612813439370057</x:v>
      </x:c>
      <x:c r="AB439" s="115" t="n">
        <x:f>W439*Y439</x:f>
        <x:v>0.8521374190098061</x:v>
      </x:c>
      <x:c r="AC439" s="115" t="n">
        <x:f>X439*Y439</x:f>
        <x:v>0.05734313298136454</x:v>
      </x:c>
      <x:c r="AD439" s="115" t="n">
        <x:f>SUM(Z439:AC439)</x:f>
        <x:v>1.1708196099439845</x:v>
      </x:c>
      <x:c r="AE439" s="115" t="n">
        <x:f>MAX(AE438,AD439)</x:f>
        <x:v>1.1748369081128203</x:v>
      </x:c>
      <x:c r="AF439" s="114" t="n">
        <x:f>AD439/AE439-1</x:f>
        <x:v>-0.0034194517903671784</x:v>
      </x:c>
      <x:c r="AG439" s="114" t="n">
        <x:f>AD439/AD438-1</x:f>
        <x:v>-0.0021349635043357296</x:v>
      </x:c>
      <x:c r="AH439" s="111" t="n">
        <x:f>IF(OR(T439="年末+季度",T439="季度+动态",T439="季度",T439="动态"),A439,AH438)</x:f>
        <x:v>44377</x:v>
      </x:c>
      <x:c r="AI439" s="117" t="n">
        <x:f>YEAR(A439)</x:f>
        <x:v>2021</x:v>
      </x:c>
      <x:c r="AJ439" s="117" t="n">
        <x:f>MONTH(A439)</x:f>
        <x:v>8</x:v>
      </x:c>
      <x:c r="AK439" s="50" t="n">
        <x:f>IF(MONTH(A439)&lt;&gt;MONTH(A440),1,0)</x:f>
        <x:v>0</x:v>
      </x:c>
      <x:c r="AL439" s="115" t="n">
        <x:f>IF(AK438,AD438,AL438)</x:f>
        <x:v>1.1697155324591455</x:v>
      </x:c>
      <x:c r="AM439" s="116" t="str">
        <x:f>IF(AK439,AD439/AL439-1,"")</x:f>
      </x:c>
      <x:c r="AN439" s="115" t="n">
        <x:f>IF(AI439&lt;&gt;AI438,AD439,MAX(AN438,AD439))</x:f>
        <x:v>1.1748369081128203</x:v>
      </x:c>
      <x:c r="AO439" s="116" t="n">
        <x:f>AD439/AN439-1</x:f>
        <x:v>-0.0034194517903671784</x:v>
      </x:c>
      <x:c r="AP439" s="112" t="n">
        <x:f>IFERROR(SUM(Z439:AC439)/AD439,0)</x:f>
        <x:v>1</x:v>
      </x:c>
      <x:c r="AQ439" s="50" t="b">
        <x:f>AND(B439&gt;0,C439&gt;0,D439&gt;0,E439&gt;0)</x:f>
        <x:v>1</x:v>
      </x:c>
    </x:row>
    <x:row r="440">
      <x:c r="A440" s="111" t="n">
        <x:f>'净值底稿'!A398</x:f>
        <x:v>44425</x:v>
      </x:c>
      <x:c r="B440" s="113" t="n">
        <x:f>'净值底稿'!F398</x:f>
        <x:v>1.8911208282962075</x:v>
      </x:c>
      <x:c r="C440" s="113" t="n">
        <x:f>'净值底稿'!O398</x:f>
        <x:v>1.4467845647952688</x:v>
      </x:c>
      <x:c r="D440" s="113" t="n">
        <x:f>'净值底稿'!P398</x:f>
        <x:v>1.4943</x:v>
      </x:c>
      <x:c r="E440" s="113" t="n">
        <x:f>'净值底稿'!Q398</x:f>
        <x:v>1.3583</x:v>
      </x:c>
      <x:c r="F440" s="114" t="n">
        <x:f>IFERROR(B440/B439-1,0)</x:f>
        <x:v>-0.026308524401787547</x:v>
      </x:c>
      <x:c r="G440" s="114" t="n">
        <x:f>IFERROR(C440/C439-1,0)</x:f>
        <x:v>-0.024691341843480874</x:v>
      </x:c>
      <x:c r="H440" s="114" t="n">
        <x:f>IFERROR(D440/D439-1,0)</x:f>
        <x:v>0.00026775553919278217</x:v>
      </x:c>
      <x:c r="I440" s="114" t="n">
        <x:f>IFERROR(E440/E439-1,0)</x:f>
        <x:v>0.009513192121887837</x:v>
      </x:c>
      <x:c r="J440" s="115" t="n">
        <x:f>Z439*(1+F440)</x:f>
        <x:v>0.13165372367727005</x:v>
      </x:c>
      <x:c r="K440" s="115" t="n">
        <x:f>AA439*(1+G440)</x:f>
        <x:v>0.12301386151130522</x:v>
      </x:c>
      <x:c r="L440" s="115" t="n">
        <x:f>AB439*(1+H440)</x:f>
        <x:v>0.8523655835238995</x:v>
      </x:c>
      <x:c r="M440" s="115" t="n">
        <x:f>AC439*(1+I440)</x:f>
        <x:v>0.057888649222287224</x:v>
      </x:c>
      <x:c r="N440" s="115" t="n">
        <x:f>SUM(J440:M440)</x:f>
        <x:v>1.1649218179347618</x:v>
      </x:c>
      <x:c r="O440" s="116" t="n">
        <x:f>IFERROR((J440+K440)/N440,0)</x:f>
        <x:v>0.21861345651510253</x:v>
      </x:c>
      <x:c r="P440" s="50" t="b">
        <x:f>AND(MONTH(A440)=12,OR(A441="",YEAR(A440)&lt;&gt;YEAR(A441)))</x:f>
        <x:v>0</x:v>
      </x:c>
      <x:c r="Q440" s="50" t="b">
        <x:f>AND(MOD(MONTH(A440),3)=0,OR(A441="",MONTH(A440)&lt;&gt;MONTH(A441)))</x:f>
        <x:v>0</x:v>
      </x:c>
      <x:c r="R440" s="50" t="b">
        <x:f>OR(O440&gt;$E$7,O440&lt;$E$6)</x:f>
        <x:v>0</x:v>
      </x:c>
      <x:c r="S440" s="50" t="b">
        <x:f>AND(OR(P440,Q440,R440),A440-AH439&gt;$E$8)</x:f>
        <x:v>0</x:v>
      </x:c>
      <x:c r="T440" s="50" t="str">
        <x:f>IF(NOT(OR(P440,Q440,R440)),"不调",IF(NOT(S440),"间隔规则跳过",IF(P440,"年末+季度",IF(AND(Q440,R440),"季度+动态",IF(Q440,"季度","动态")))))</x:f>
        <x:v>不调</x:v>
      </x:c>
      <x:c r="U440" s="115" t="n">
        <x:f>IF(OR(T440="年末+季度",T440="季度+动态"),N440*$E$5/2,IF(T440="季度",(J440+K440)/2,IF(T440="动态",N440*$E$5*IF(J440+K440=0,0.5,J440/(J440+K440)),J440)))</x:f>
        <x:v>0.13165372367727005</x:v>
      </x:c>
      <x:c r="V440" s="115" t="n">
        <x:f>IF(OR(T440="年末+季度",T440="季度+动态"),N440*$E$5/2,IF(T440="季度",(J440+K440)/2,IF(T440="动态",N440*$E$5*IF(J440+K440=0,0.5,K440/(J440+K440)),K440)))</x:f>
        <x:v>0.12301386151130522</x:v>
      </x:c>
      <x:c r="W440" s="115" t="n">
        <x:f>IF(OR(T440="年末+季度",T440="季度+动态",T440="动态"),N440*(1-$E$5)*IF(L440+M440=0,$B$7/($B$7+$B$8),L440/(L440+M440)),L440)</x:f>
        <x:v>0.8523655835238995</x:v>
      </x:c>
      <x:c r="X440" s="115" t="n">
        <x:f>IF(OR(T440="年末+季度",T440="季度+动态",T440="动态"),N440*(1-$E$5)*IF(L440+M440=0,$B$8/($B$7+$B$8),M440/(L440+M440)),M440)</x:f>
        <x:v>0.057888649222287224</x:v>
      </x:c>
      <x:c r="Y440" s="115" t="n">
        <x:f>POWER(1-$H$5,(A440-A439)/$H$8)</x:f>
        <x:v>0.9999862671029998</x:v>
      </x:c>
      <x:c r="Z440" s="115" t="n">
        <x:f>U440*Y440</x:f>
        <x:v>0.1316519156902431</x:v>
      </x:c>
      <x:c r="AA440" s="115" t="n">
        <x:f>V440*Y440</x:f>
        <x:v>0.12301217217461549</x:v>
      </x:c>
      <x:c r="AB440" s="115" t="n">
        <x:f>W440*Y440</x:f>
        <x:v>0.8523538780751344</x:v>
      </x:c>
      <x:c r="AC440" s="115" t="n">
        <x:f>X440*Y440</x:f>
        <x:v>0.05788785424342997</x:v>
      </x:c>
      <x:c r="AD440" s="115" t="n">
        <x:f>SUM(Z440:AC440)</x:f>
        <x:v>1.164905820183423</x:v>
      </x:c>
      <x:c r="AE440" s="115" t="n">
        <x:f>MAX(AE439,AD440)</x:f>
        <x:v>1.1748369081128203</x:v>
      </x:c>
      <x:c r="AF440" s="114" t="n">
        <x:f>AD440/AE440-1</x:f>
        <x:v>-0.008453163039753187</x:v>
      </x:c>
      <x:c r="AG440" s="114" t="n">
        <x:f>AD440/AD439-1</x:f>
        <x:v>-0.005050982841707241</x:v>
      </x:c>
      <x:c r="AH440" s="111" t="n">
        <x:f>IF(OR(T440="年末+季度",T440="季度+动态",T440="季度",T440="动态"),A440,AH439)</x:f>
        <x:v>44377</x:v>
      </x:c>
      <x:c r="AI440" s="117" t="n">
        <x:f>YEAR(A440)</x:f>
        <x:v>2021</x:v>
      </x:c>
      <x:c r="AJ440" s="117" t="n">
        <x:f>MONTH(A440)</x:f>
        <x:v>8</x:v>
      </x:c>
      <x:c r="AK440" s="50" t="n">
        <x:f>IF(MONTH(A440)&lt;&gt;MONTH(A441),1,0)</x:f>
        <x:v>0</x:v>
      </x:c>
      <x:c r="AL440" s="115" t="n">
        <x:f>IF(AK439,AD439,AL439)</x:f>
        <x:v>1.1697155324591455</x:v>
      </x:c>
      <x:c r="AM440" s="116" t="str">
        <x:f>IF(AK440,AD440/AL440-1,"")</x:f>
      </x:c>
      <x:c r="AN440" s="115" t="n">
        <x:f>IF(AI440&lt;&gt;AI439,AD440,MAX(AN439,AD440))</x:f>
        <x:v>1.1748369081128203</x:v>
      </x:c>
      <x:c r="AO440" s="116" t="n">
        <x:f>AD440/AN440-1</x:f>
        <x:v>-0.008453163039753187</x:v>
      </x:c>
      <x:c r="AP440" s="112" t="n">
        <x:f>IFERROR(SUM(Z440:AC440)/AD440,0)</x:f>
        <x:v>1</x:v>
      </x:c>
      <x:c r="AQ440" s="50" t="b">
        <x:f>AND(B440&gt;0,C440&gt;0,D440&gt;0,E440&gt;0)</x:f>
        <x:v>1</x:v>
      </x:c>
    </x:row>
    <x:row r="441">
      <x:c r="A441" s="111" t="n">
        <x:f>'净值底稿'!A399</x:f>
        <x:v>44426</x:v>
      </x:c>
      <x:c r="B441" s="113" t="n">
        <x:f>'净值底稿'!F399</x:f>
        <x:v>1.9062234908034377</x:v>
      </x:c>
      <x:c r="C441" s="113" t="n">
        <x:f>'净值底稿'!O399</x:f>
        <x:v>1.4583865340870787</x:v>
      </x:c>
      <x:c r="D441" s="113" t="n">
        <x:f>'净值底稿'!P399</x:f>
        <x:v>1.4957</x:v>
      </x:c>
      <x:c r="E441" s="113" t="n">
        <x:f>'净值底稿'!Q399</x:f>
        <x:v>1.3567</x:v>
      </x:c>
      <x:c r="F441" s="114" t="n">
        <x:f>IFERROR(B441/B440-1,0)</x:f>
        <x:v>0.007986090725274675</x:v>
      </x:c>
      <x:c r="G441" s="114" t="n">
        <x:f>IFERROR(C441/C440-1,0)</x:f>
        <x:v>0.008019140910209943</x:v>
      </x:c>
      <x:c r="H441" s="114" t="n">
        <x:f>IFERROR(D441/D440-1,0)</x:f>
        <x:v>0.0009368935287425995</x:v>
      </x:c>
      <x:c r="I441" s="114" t="n">
        <x:f>IFERROR(E441/E440-1,0)</x:f>
        <x:v>-0.0011779430170065774</x:v>
      </x:c>
      <x:c r="J441" s="115" t="n">
        <x:f>Z440*(1+F441)</x:f>
        <x:v>0.13270329983310158</x:v>
      </x:c>
      <x:c r="K441" s="115" t="n">
        <x:f>AA440*(1+G441)</x:f>
        <x:v>0.12399862411695474</x:v>
      </x:c>
      <x:c r="L441" s="115" t="n">
        <x:f>AB440*(1+H441)</x:f>
        <x:v>0.8531524429077016</x:v>
      </x:c>
      <x:c r="M441" s="115" t="n">
        <x:f>AC440*(1+I441)</x:f>
        <x:v>0.05781966564975443</x:v>
      </x:c>
      <x:c r="N441" s="115" t="n">
        <x:f>SUM(J441:M441)</x:f>
        <x:v>1.1676740325075123</x:v>
      </x:c>
      <x:c r="O441" s="116" t="n">
        <x:f>IFERROR((J441+K441)/N441,0)</x:f>
        <x:v>0.21984039792235835</x:v>
      </x:c>
      <x:c r="P441" s="50" t="b">
        <x:f>AND(MONTH(A441)=12,OR(A442="",YEAR(A441)&lt;&gt;YEAR(A442)))</x:f>
        <x:v>0</x:v>
      </x:c>
      <x:c r="Q441" s="50" t="b">
        <x:f>AND(MOD(MONTH(A441),3)=0,OR(A442="",MONTH(A441)&lt;&gt;MONTH(A442)))</x:f>
        <x:v>0</x:v>
      </x:c>
      <x:c r="R441" s="50" t="b">
        <x:f>OR(O441&gt;$E$7,O441&lt;$E$6)</x:f>
        <x:v>0</x:v>
      </x:c>
      <x:c r="S441" s="50" t="b">
        <x:f>AND(OR(P441,Q441,R441),A441-AH440&gt;$E$8)</x:f>
        <x:v>0</x:v>
      </x:c>
      <x:c r="T441" s="50" t="str">
        <x:f>IF(NOT(OR(P441,Q441,R441)),"不调",IF(NOT(S441),"间隔规则跳过",IF(P441,"年末+季度",IF(AND(Q441,R441),"季度+动态",IF(Q441,"季度","动态")))))</x:f>
        <x:v>不调</x:v>
      </x:c>
      <x:c r="U441" s="115" t="n">
        <x:f>IF(OR(T441="年末+季度",T441="季度+动态"),N441*$E$5/2,IF(T441="季度",(J441+K441)/2,IF(T441="动态",N441*$E$5*IF(J441+K441=0,0.5,J441/(J441+K441)),J441)))</x:f>
        <x:v>0.13270329983310158</x:v>
      </x:c>
      <x:c r="V441" s="115" t="n">
        <x:f>IF(OR(T441="年末+季度",T441="季度+动态"),N441*$E$5/2,IF(T441="季度",(J441+K441)/2,IF(T441="动态",N441*$E$5*IF(J441+K441=0,0.5,K441/(J441+K441)),K441)))</x:f>
        <x:v>0.12399862411695474</x:v>
      </x:c>
      <x:c r="W441" s="115" t="n">
        <x:f>IF(OR(T441="年末+季度",T441="季度+动态",T441="动态"),N441*(1-$E$5)*IF(L441+M441=0,$B$7/($B$7+$B$8),L441/(L441+M441)),L441)</x:f>
        <x:v>0.8531524429077016</x:v>
      </x:c>
      <x:c r="X441" s="115" t="n">
        <x:f>IF(OR(T441="年末+季度",T441="季度+动态",T441="动态"),N441*(1-$E$5)*IF(L441+M441=0,$B$8/($B$7+$B$8),M441/(L441+M441)),M441)</x:f>
        <x:v>0.05781966564975443</x:v>
      </x:c>
      <x:c r="Y441" s="115" t="n">
        <x:f>POWER(1-$H$5,(A441-A440)/$H$8)</x:f>
        <x:v>0.9999862671029998</x:v>
      </x:c>
      <x:c r="Z441" s="115" t="n">
        <x:f>U441*Y441</x:f>
        <x:v>0.1327014774323534</x:v>
      </x:c>
      <x:c r="AA441" s="115" t="n">
        <x:f>V441*Y441</x:f>
        <x:v>0.12399692125662157</x:v>
      </x:c>
      <x:c r="AB441" s="115" t="n">
        <x:f>W441*Y441</x:f>
        <x:v>0.8531407266530777</x:v>
      </x:c>
      <x:c r="AC441" s="115" t="n">
        <x:f>X441*Y441</x:f>
        <x:v>0.05781887161824147</x:v>
      </x:c>
      <x:c r="AD441" s="115" t="n">
        <x:f>SUM(Z441:AC441)</x:f>
        <x:v>1.1676579969602943</x:v>
      </x:c>
      <x:c r="AE441" s="115" t="n">
        <x:f>MAX(AE440,AD441)</x:f>
        <x:v>1.1748369081128203</x:v>
      </x:c>
      <x:c r="AF441" s="114" t="n">
        <x:f>AD441/AE441-1</x:f>
        <x:v>-0.006110559774682001</x:v>
      </x:c>
      <x:c r="AG441" s="114" t="n">
        <x:f>AD441/AD440-1</x:f>
        <x:v>0.0023625744924493652</x:v>
      </x:c>
      <x:c r="AH441" s="111" t="n">
        <x:f>IF(OR(T441="年末+季度",T441="季度+动态",T441="季度",T441="动态"),A441,AH440)</x:f>
        <x:v>44377</x:v>
      </x:c>
      <x:c r="AI441" s="117" t="n">
        <x:f>YEAR(A441)</x:f>
        <x:v>2021</x:v>
      </x:c>
      <x:c r="AJ441" s="117" t="n">
        <x:f>MONTH(A441)</x:f>
        <x:v>8</x:v>
      </x:c>
      <x:c r="AK441" s="50" t="n">
        <x:f>IF(MONTH(A441)&lt;&gt;MONTH(A442),1,0)</x:f>
        <x:v>0</x:v>
      </x:c>
      <x:c r="AL441" s="115" t="n">
        <x:f>IF(AK440,AD440,AL440)</x:f>
        <x:v>1.1697155324591455</x:v>
      </x:c>
      <x:c r="AM441" s="116" t="str">
        <x:f>IF(AK441,AD441/AL441-1,"")</x:f>
      </x:c>
      <x:c r="AN441" s="115" t="n">
        <x:f>IF(AI441&lt;&gt;AI440,AD441,MAX(AN440,AD441))</x:f>
        <x:v>1.1748369081128203</x:v>
      </x:c>
      <x:c r="AO441" s="116" t="n">
        <x:f>AD441/AN441-1</x:f>
        <x:v>-0.006110559774682001</x:v>
      </x:c>
      <x:c r="AP441" s="112" t="n">
        <x:f>IFERROR(SUM(Z441:AC441)/AD441,0)</x:f>
        <x:v>1</x:v>
      </x:c>
      <x:c r="AQ441" s="50" t="b">
        <x:f>AND(B441&gt;0,C441&gt;0,D441&gt;0,E441&gt;0)</x:f>
        <x:v>1</x:v>
      </x:c>
    </x:row>
    <x:row r="442">
      <x:c r="A442" s="111" t="n">
        <x:f>'净值底稿'!A400</x:f>
        <x:v>44427</x:v>
      </x:c>
      <x:c r="B442" s="113" t="n">
        <x:f>'净值底稿'!F400</x:f>
        <x:v>1.93448745349406</x:v>
      </x:c>
      <x:c r="C442" s="113" t="n">
        <x:f>'净值底稿'!O400</x:f>
        <x:v>1.4582101728611112</x:v>
      </x:c>
      <x:c r="D442" s="113" t="n">
        <x:f>'净值底稿'!P400</x:f>
        <x:v>1.4965</x:v>
      </x:c>
      <x:c r="E442" s="113" t="n">
        <x:f>'净值底稿'!Q400</x:f>
        <x:v>1.3518</x:v>
      </x:c>
      <x:c r="F442" s="114" t="n">
        <x:f>IFERROR(B442/B441-1,0)</x:f>
        <x:v>0.014827203015271628</x:v>
      </x:c>
      <x:c r="G442" s="114" t="n">
        <x:f>IFERROR(C442/C441-1,0)</x:f>
        <x:v>-0.00012092900053961575</x:v>
      </x:c>
      <x:c r="H442" s="114" t="n">
        <x:f>IFERROR(D442/D441-1,0)</x:f>
        <x:v>0.0005348666176372419</x:v>
      </x:c>
      <x:c r="I442" s="114" t="n">
        <x:f>IFERROR(E442/E441-1,0)</x:f>
        <x:v>-0.0036117048721162615</x:v>
      </x:c>
      <x:c r="J442" s="115" t="n">
        <x:f>Z441*(1+F442)</x:f>
        <x:v>0.1346690691786694</x:v>
      </x:c>
      <x:c r="K442" s="115" t="n">
        <x:f>AA441*(1+G442)</x:f>
        <x:v>0.12398192643286401</x:v>
      </x:c>
      <x:c r="L442" s="115" t="n">
        <x:f>AB441*(1+H442)</x:f>
        <x:v>0.8535970431479112</x:v>
      </x:c>
      <x:c r="M442" s="115" t="n">
        <x:f>AC441*(1+I442)</x:f>
        <x:v>0.05761004691791761</x:v>
      </x:c>
      <x:c r="N442" s="115" t="n">
        <x:f>SUM(J442:M442)</x:f>
        <x:v>1.1698580856773624</x:v>
      </x:c>
      <x:c r="O442" s="116" t="n">
        <x:f>IFERROR((J442+K442)/N442,0)</x:f>
        <x:v>0.22109604470679983</x:v>
      </x:c>
      <x:c r="P442" s="50" t="b">
        <x:f>AND(MONTH(A442)=12,OR(A443="",YEAR(A442)&lt;&gt;YEAR(A443)))</x:f>
        <x:v>0</x:v>
      </x:c>
      <x:c r="Q442" s="50" t="b">
        <x:f>AND(MOD(MONTH(A442),3)=0,OR(A443="",MONTH(A442)&lt;&gt;MONTH(A443)))</x:f>
        <x:v>0</x:v>
      </x:c>
      <x:c r="R442" s="50" t="b">
        <x:f>OR(O442&gt;$E$7,O442&lt;$E$6)</x:f>
        <x:v>0</x:v>
      </x:c>
      <x:c r="S442" s="50" t="b">
        <x:f>AND(OR(P442,Q442,R442),A442-AH441&gt;$E$8)</x:f>
        <x:v>0</x:v>
      </x:c>
      <x:c r="T442" s="50" t="str">
        <x:f>IF(NOT(OR(P442,Q442,R442)),"不调",IF(NOT(S442),"间隔规则跳过",IF(P442,"年末+季度",IF(AND(Q442,R442),"季度+动态",IF(Q442,"季度","动态")))))</x:f>
        <x:v>不调</x:v>
      </x:c>
      <x:c r="U442" s="115" t="n">
        <x:f>IF(OR(T442="年末+季度",T442="季度+动态"),N442*$E$5/2,IF(T442="季度",(J442+K442)/2,IF(T442="动态",N442*$E$5*IF(J442+K442=0,0.5,J442/(J442+K442)),J442)))</x:f>
        <x:v>0.1346690691786694</x:v>
      </x:c>
      <x:c r="V442" s="115" t="n">
        <x:f>IF(OR(T442="年末+季度",T442="季度+动态"),N442*$E$5/2,IF(T442="季度",(J442+K442)/2,IF(T442="动态",N442*$E$5*IF(J442+K442=0,0.5,K442/(J442+K442)),K442)))</x:f>
        <x:v>0.12398192643286401</x:v>
      </x:c>
      <x:c r="W442" s="115" t="n">
        <x:f>IF(OR(T442="年末+季度",T442="季度+动态",T442="动态"),N442*(1-$E$5)*IF(L442+M442=0,$B$7/($B$7+$B$8),L442/(L442+M442)),L442)</x:f>
        <x:v>0.8535970431479112</x:v>
      </x:c>
      <x:c r="X442" s="115" t="n">
        <x:f>IF(OR(T442="年末+季度",T442="季度+动态",T442="动态"),N442*(1-$E$5)*IF(L442+M442=0,$B$8/($B$7+$B$8),M442/(L442+M442)),M442)</x:f>
        <x:v>0.05761004691791761</x:v>
      </x:c>
      <x:c r="Y442" s="115" t="n">
        <x:f>POWER(1-$H$5,(A442-A441)/$H$8)</x:f>
        <x:v>0.9999862671029998</x:v>
      </x:c>
      <x:c r="Z442" s="115" t="n">
        <x:f>U442*Y442</x:f>
        <x:v>0.13466721978221324</x:v>
      </x:c>
      <x:c r="AA442" s="115" t="n">
        <x:f>V442*Y442</x:f>
        <x:v>0.12398022380183842</x:v>
      </x:c>
      <x:c r="AB442" s="115" t="n">
        <x:f>W442*Y442</x:f>
        <x:v>0.8535853207876379</x:v>
      </x:c>
      <x:c r="AC442" s="115" t="n">
        <x:f>X442*Y442</x:f>
        <x:v>0.057609255765077104</x:v>
      </x:c>
      <x:c r="AD442" s="115" t="n">
        <x:f>SUM(Z442:AC442)</x:f>
        <x:v>1.1698420201367667</x:v>
      </x:c>
      <x:c r="AE442" s="115" t="n">
        <x:f>MAX(AE441,AD442)</x:f>
        <x:v>1.1748369081128203</x:v>
      </x:c>
      <x:c r="AF442" s="114" t="n">
        <x:f>AD442/AE442-1</x:f>
        <x:v>-0.004251558613422302</x:v>
      </x:c>
      <x:c r="AG442" s="114" t="n">
        <x:f>AD442/AD441-1</x:f>
        <x:v>0.0018704305388719256</x:v>
      </x:c>
      <x:c r="AH442" s="111" t="n">
        <x:f>IF(OR(T442="年末+季度",T442="季度+动态",T442="季度",T442="动态"),A442,AH441)</x:f>
        <x:v>44377</x:v>
      </x:c>
      <x:c r="AI442" s="117" t="n">
        <x:f>YEAR(A442)</x:f>
        <x:v>2021</x:v>
      </x:c>
      <x:c r="AJ442" s="117" t="n">
        <x:f>MONTH(A442)</x:f>
        <x:v>8</x:v>
      </x:c>
      <x:c r="AK442" s="50" t="n">
        <x:f>IF(MONTH(A442)&lt;&gt;MONTH(A443),1,0)</x:f>
        <x:v>0</x:v>
      </x:c>
      <x:c r="AL442" s="115" t="n">
        <x:f>IF(AK441,AD441,AL441)</x:f>
        <x:v>1.1697155324591455</x:v>
      </x:c>
      <x:c r="AM442" s="116" t="str">
        <x:f>IF(AK442,AD442/AL442-1,"")</x:f>
      </x:c>
      <x:c r="AN442" s="115" t="n">
        <x:f>IF(AI442&lt;&gt;AI441,AD442,MAX(AN441,AD442))</x:f>
        <x:v>1.1748369081128203</x:v>
      </x:c>
      <x:c r="AO442" s="116" t="n">
        <x:f>AD442/AN442-1</x:f>
        <x:v>-0.004251558613422302</x:v>
      </x:c>
      <x:c r="AP442" s="112" t="n">
        <x:f>IFERROR(SUM(Z442:AC442)/AD442,0)</x:f>
        <x:v>1</x:v>
      </x:c>
      <x:c r="AQ442" s="50" t="b">
        <x:f>AND(B442&gt;0,C442&gt;0,D442&gt;0,E442&gt;0)</x:f>
        <x:v>1</x:v>
      </x:c>
    </x:row>
    <x:row r="443">
      <x:c r="A443" s="111" t="n">
        <x:f>'净值底稿'!A401</x:f>
        <x:v>44428</x:v>
      </x:c>
      <x:c r="B443" s="113" t="n">
        <x:f>'净值底稿'!F401</x:f>
        <x:v>1.9447423411390325</x:v>
      </x:c>
      <x:c r="C443" s="113" t="n">
        <x:f>'净值底稿'!O401</x:f>
        <x:v>1.451628100958775</x:v>
      </x:c>
      <x:c r="D443" s="113" t="n">
        <x:f>'净值底稿'!P401</x:f>
        <x:v>1.4962</x:v>
      </x:c>
      <x:c r="E443" s="113" t="n">
        <x:f>'净值底稿'!Q401</x:f>
        <x:v>1.3573</x:v>
      </x:c>
      <x:c r="F443" s="114" t="n">
        <x:f>IFERROR(B443/B442-1,0)</x:f>
        <x:v>0.005301087699716156</x:v>
      </x:c>
      <x:c r="G443" s="114" t="n">
        <x:f>IFERROR(C443/C442-1,0)</x:f>
        <x:v>-0.004513801936672612</x:v>
      </x:c>
      <x:c r="H443" s="114" t="n">
        <x:f>IFERROR(D443/D442-1,0)</x:f>
        <x:v>-0.0002004677581022296</x:v>
      </x:c>
      <x:c r="I443" s="114" t="n">
        <x:f>IFERROR(E443/E442-1,0)</x:f>
        <x:v>0.004068649208462727</x:v>
      </x:c>
      <x:c r="J443" s="115" t="n">
        <x:f>Z442*(1+F443)</x:f>
        <x:v>0.1353811025245557</x:v>
      </x:c>
      <x:c r="K443" s="115" t="n">
        <x:f>AA442*(1+G443)</x:f>
        <x:v>0.12342060162753257</x:v>
      </x:c>
      <x:c r="L443" s="115" t="n">
        <x:f>AB442*(1+H443)</x:f>
        <x:v>0.8534142044520306</x:v>
      </x:c>
      <x:c r="M443" s="115" t="n">
        <x:f>AC442*(1+I443)</x:f>
        <x:v>0.05784364761794581</x:v>
      </x:c>
      <x:c r="N443" s="115" t="n">
        <x:f>SUM(J443:M443)</x:f>
        <x:v>1.1700595562220648</x:v>
      </x:c>
      <x:c r="O443" s="116" t="n">
        <x:f>IFERROR((J443+K443)/N443,0)</x:f>
        <x:v>0.22118677872066408</x:v>
      </x:c>
      <x:c r="P443" s="50" t="b">
        <x:f>AND(MONTH(A443)=12,OR(A444="",YEAR(A443)&lt;&gt;YEAR(A444)))</x:f>
        <x:v>0</x:v>
      </x:c>
      <x:c r="Q443" s="50" t="b">
        <x:f>AND(MOD(MONTH(A443),3)=0,OR(A444="",MONTH(A443)&lt;&gt;MONTH(A444)))</x:f>
        <x:v>0</x:v>
      </x:c>
      <x:c r="R443" s="50" t="b">
        <x:f>OR(O443&gt;$E$7,O443&lt;$E$6)</x:f>
        <x:v>0</x:v>
      </x:c>
      <x:c r="S443" s="50" t="b">
        <x:f>AND(OR(P443,Q443,R443),A443-AH442&gt;$E$8)</x:f>
        <x:v>0</x:v>
      </x:c>
      <x:c r="T443" s="50" t="str">
        <x:f>IF(NOT(OR(P443,Q443,R443)),"不调",IF(NOT(S443),"间隔规则跳过",IF(P443,"年末+季度",IF(AND(Q443,R443),"季度+动态",IF(Q443,"季度","动态")))))</x:f>
        <x:v>不调</x:v>
      </x:c>
      <x:c r="U443" s="115" t="n">
        <x:f>IF(OR(T443="年末+季度",T443="季度+动态"),N443*$E$5/2,IF(T443="季度",(J443+K443)/2,IF(T443="动态",N443*$E$5*IF(J443+K443=0,0.5,J443/(J443+K443)),J443)))</x:f>
        <x:v>0.1353811025245557</x:v>
      </x:c>
      <x:c r="V443" s="115" t="n">
        <x:f>IF(OR(T443="年末+季度",T443="季度+动态"),N443*$E$5/2,IF(T443="季度",(J443+K443)/2,IF(T443="动态",N443*$E$5*IF(J443+K443=0,0.5,K443/(J443+K443)),K443)))</x:f>
        <x:v>0.12342060162753257</x:v>
      </x:c>
      <x:c r="W443" s="115" t="n">
        <x:f>IF(OR(T443="年末+季度",T443="季度+动态",T443="动态"),N443*(1-$E$5)*IF(L443+M443=0,$B$7/($B$7+$B$8),L443/(L443+M443)),L443)</x:f>
        <x:v>0.8534142044520306</x:v>
      </x:c>
      <x:c r="X443" s="115" t="n">
        <x:f>IF(OR(T443="年末+季度",T443="季度+动态",T443="动态"),N443*(1-$E$5)*IF(L443+M443=0,$B$8/($B$7+$B$8),M443/(L443+M443)),M443)</x:f>
        <x:v>0.05784364761794581</x:v>
      </x:c>
      <x:c r="Y443" s="115" t="n">
        <x:f>POWER(1-$H$5,(A443-A442)/$H$8)</x:f>
        <x:v>0.9999862671029998</x:v>
      </x:c>
      <x:c r="Z443" s="115" t="n">
        <x:f>U443*Y443</x:f>
        <x:v>0.13537924334981896</x:v>
      </x:c>
      <x:c r="AA443" s="115" t="n">
        <x:f>V443*Y443</x:f>
        <x:v>0.12341890670512272</x:v>
      </x:c>
      <x:c r="AB443" s="115" t="n">
        <x:f>W443*Y443</x:f>
        <x:v>0.8534024846026623</x:v>
      </x:c>
      <x:c r="AC443" s="115" t="n">
        <x:f>X443*Y443</x:f>
        <x:v>0.05784285325709095</x:v>
      </x:c>
      <x:c r="AD443" s="115" t="n">
        <x:f>SUM(Z443:AC443)</x:f>
        <x:v>1.1700434879146948</x:v>
      </x:c>
      <x:c r="AE443" s="115" t="n">
        <x:f>MAX(AE442,AD443)</x:f>
        <x:v>1.1748369081128203</x:v>
      </x:c>
      <x:c r="AF443" s="114" t="n">
        <x:f>AD443/AE443-1</x:f>
        <x:v>-0.004080072872263862</x:v>
      </x:c>
      <x:c r="AG443" s="114" t="n">
        <x:f>AD443/AD442-1</x:f>
        <x:v>0.00017221793580679545</x:v>
      </x:c>
      <x:c r="AH443" s="111" t="n">
        <x:f>IF(OR(T443="年末+季度",T443="季度+动态",T443="季度",T443="动态"),A443,AH442)</x:f>
        <x:v>44377</x:v>
      </x:c>
      <x:c r="AI443" s="117" t="n">
        <x:f>YEAR(A443)</x:f>
        <x:v>2021</x:v>
      </x:c>
      <x:c r="AJ443" s="117" t="n">
        <x:f>MONTH(A443)</x:f>
        <x:v>8</x:v>
      </x:c>
      <x:c r="AK443" s="50" t="n">
        <x:f>IF(MONTH(A443)&lt;&gt;MONTH(A444),1,0)</x:f>
        <x:v>0</x:v>
      </x:c>
      <x:c r="AL443" s="115" t="n">
        <x:f>IF(AK442,AD442,AL442)</x:f>
        <x:v>1.1697155324591455</x:v>
      </x:c>
      <x:c r="AM443" s="116" t="str">
        <x:f>IF(AK443,AD443/AL443-1,"")</x:f>
      </x:c>
      <x:c r="AN443" s="115" t="n">
        <x:f>IF(AI443&lt;&gt;AI442,AD443,MAX(AN442,AD443))</x:f>
        <x:v>1.1748369081128203</x:v>
      </x:c>
      <x:c r="AO443" s="116" t="n">
        <x:f>AD443/AN443-1</x:f>
        <x:v>-0.004080072872263862</x:v>
      </x:c>
      <x:c r="AP443" s="112" t="n">
        <x:f>IFERROR(SUM(Z443:AC443)/AD443,0)</x:f>
        <x:v>1</x:v>
      </x:c>
      <x:c r="AQ443" s="50" t="b">
        <x:f>AND(B443&gt;0,C443&gt;0,D443&gt;0,E443&gt;0)</x:f>
        <x:v>1</x:v>
      </x:c>
    </x:row>
    <x:row r="444">
      <x:c r="A444" s="111" t="n">
        <x:f>'净值底稿'!A402</x:f>
        <x:v>44431</x:v>
      </x:c>
      <x:c r="B444" s="113" t="n">
        <x:f>'净值底稿'!F402</x:f>
        <x:v>1.9924408814789725</x:v>
      </x:c>
      <x:c r="C444" s="113" t="n">
        <x:f>'净值底稿'!O402</x:f>
        <x:v>1.4794019651883539</x:v>
      </x:c>
      <x:c r="D444" s="113" t="n">
        <x:f>'净值底稿'!P402</x:f>
        <x:v>1.4961</x:v>
      </x:c>
      <x:c r="E444" s="113" t="n">
        <x:f>'净值底稿'!Q402</x:f>
        <x:v>1.3546</x:v>
      </x:c>
      <x:c r="F444" s="114" t="n">
        <x:f>IFERROR(B444/B443-1,0)</x:f>
        <x:v>0.0245269202664673</x:v>
      </x:c>
      <x:c r="G444" s="114" t="n">
        <x:f>IFERROR(C444/C443-1,0)</x:f>
        <x:v>0.019132906156359653</x:v>
      </x:c>
      <x:c r="H444" s="114" t="n">
        <x:f>IFERROR(D444/D443-1,0)</x:f>
        <x:v>-0.00006683598449408468</x:v>
      </x:c>
      <x:c r="I444" s="114" t="n">
        <x:f>IFERROR(E444/E443-1,0)</x:f>
        <x:v>-0.001989243350769887</x:v>
      </x:c>
      <x:c r="J444" s="115" t="n">
        <x:f>Z443*(1+F444)</x:f>
        <x:v>0.13869967925719465</x:v>
      </x:c>
      <x:c r="K444" s="115" t="n">
        <x:f>AA443*(1+G444)</x:f>
        <x:v>0.12578026906503234</x:v>
      </x:c>
      <x:c r="L444" s="115" t="n">
        <x:f>AB443*(1+H444)</x:f>
        <x:v>0.8533454466074342</x:v>
      </x:c>
      <x:c r="M444" s="115" t="n">
        <x:f>AC443*(1+I444)</x:f>
        <x:v>0.05772778974585972</x:v>
      </x:c>
      <x:c r="N444" s="115" t="n">
        <x:f>SUM(J444:M444)</x:f>
        <x:v>1.175553184675521</x:v>
      </x:c>
      <x:c r="O444" s="116" t="n">
        <x:f>IFERROR((J444+K444)/N444,0)</x:f>
        <x:v>0.22498339655745087</x:v>
      </x:c>
      <x:c r="P444" s="50" t="b">
        <x:f>AND(MONTH(A444)=12,OR(A445="",YEAR(A444)&lt;&gt;YEAR(A445)))</x:f>
        <x:v>0</x:v>
      </x:c>
      <x:c r="Q444" s="50" t="b">
        <x:f>AND(MOD(MONTH(A444),3)=0,OR(A445="",MONTH(A444)&lt;&gt;MONTH(A445)))</x:f>
        <x:v>0</x:v>
      </x:c>
      <x:c r="R444" s="50" t="b">
        <x:f>OR(O444&gt;$E$7,O444&lt;$E$6)</x:f>
        <x:v>0</x:v>
      </x:c>
      <x:c r="S444" s="50" t="b">
        <x:f>AND(OR(P444,Q444,R444),A444-AH443&gt;$E$8)</x:f>
        <x:v>0</x:v>
      </x:c>
      <x:c r="T444" s="50" t="str">
        <x:f>IF(NOT(OR(P444,Q444,R444)),"不调",IF(NOT(S444),"间隔规则跳过",IF(P444,"年末+季度",IF(AND(Q444,R444),"季度+动态",IF(Q444,"季度","动态")))))</x:f>
        <x:v>不调</x:v>
      </x:c>
      <x:c r="U444" s="115" t="n">
        <x:f>IF(OR(T444="年末+季度",T444="季度+动态"),N444*$E$5/2,IF(T444="季度",(J444+K444)/2,IF(T444="动态",N444*$E$5*IF(J444+K444=0,0.5,J444/(J444+K444)),J444)))</x:f>
        <x:v>0.13869967925719465</x:v>
      </x:c>
      <x:c r="V444" s="115" t="n">
        <x:f>IF(OR(T444="年末+季度",T444="季度+动态"),N444*$E$5/2,IF(T444="季度",(J444+K444)/2,IF(T444="动态",N444*$E$5*IF(J444+K444=0,0.5,K444/(J444+K444)),K444)))</x:f>
        <x:v>0.12578026906503234</x:v>
      </x:c>
      <x:c r="W444" s="115" t="n">
        <x:f>IF(OR(T444="年末+季度",T444="季度+动态",T444="动态"),N444*(1-$E$5)*IF(L444+M444=0,$B$7/($B$7+$B$8),L444/(L444+M444)),L444)</x:f>
        <x:v>0.8533454466074342</x:v>
      </x:c>
      <x:c r="X444" s="115" t="n">
        <x:f>IF(OR(T444="年末+季度",T444="季度+动态",T444="动态"),N444*(1-$E$5)*IF(L444+M444=0,$B$8/($B$7+$B$8),M444/(L444+M444)),M444)</x:f>
        <x:v>0.05772778974585972</x:v>
      </x:c>
      <x:c r="Y444" s="115" t="n">
        <x:f>POWER(1-$H$5,(A444-A443)/$H$8)</x:f>
        <x:v>0.9999588018747739</x:v>
      </x:c>
      <x:c r="Z444" s="115" t="n">
        <x:f>U444*Y444</x:f>
        <x:v>0.1386939650904398</x:v>
      </x:c>
      <x:c r="AA444" s="115" t="n">
        <x:f>V444*Y444</x:f>
        <x:v>0.12577508715375643</x:v>
      </x:c>
      <x:c r="AB444" s="115" t="n">
        <x:f>W444*Y444</x:f>
        <x:v>0.8533102903748637</x:v>
      </x:c>
      <x:c r="AC444" s="115" t="n">
        <x:f>X444*Y444</x:f>
        <x:v>0.05772541146914875</x:v>
      </x:c>
      <x:c r="AD444" s="115" t="n">
        <x:f>SUM(Z444:AC444)</x:f>
        <x:v>1.1755047540882086</x:v>
      </x:c>
      <x:c r="AE444" s="115" t="n">
        <x:f>MAX(AE443,AD444)</x:f>
        <x:v>1.1755047540882086</x:v>
      </x:c>
      <x:c r="AF444" s="114" t="n">
        <x:f>AD444/AE444-1</x:f>
        <x:v>0</x:v>
      </x:c>
      <x:c r="AG444" s="114" t="n">
        <x:f>AD444/AD443-1</x:f>
        <x:v>0.004667575376405164</x:v>
      </x:c>
      <x:c r="AH444" s="111" t="n">
        <x:f>IF(OR(T444="年末+季度",T444="季度+动态",T444="季度",T444="动态"),A444,AH443)</x:f>
        <x:v>44377</x:v>
      </x:c>
      <x:c r="AI444" s="117" t="n">
        <x:f>YEAR(A444)</x:f>
        <x:v>2021</x:v>
      </x:c>
      <x:c r="AJ444" s="117" t="n">
        <x:f>MONTH(A444)</x:f>
        <x:v>8</x:v>
      </x:c>
      <x:c r="AK444" s="50" t="n">
        <x:f>IF(MONTH(A444)&lt;&gt;MONTH(A445),1,0)</x:f>
        <x:v>0</x:v>
      </x:c>
      <x:c r="AL444" s="115" t="n">
        <x:f>IF(AK443,AD443,AL443)</x:f>
        <x:v>1.1697155324591455</x:v>
      </x:c>
      <x:c r="AM444" s="116" t="str">
        <x:f>IF(AK444,AD444/AL444-1,"")</x:f>
      </x:c>
      <x:c r="AN444" s="115" t="n">
        <x:f>IF(AI444&lt;&gt;AI443,AD444,MAX(AN443,AD444))</x:f>
        <x:v>1.1755047540882086</x:v>
      </x:c>
      <x:c r="AO444" s="116" t="n">
        <x:f>AD444/AN444-1</x:f>
        <x:v>0</x:v>
      </x:c>
      <x:c r="AP444" s="112" t="n">
        <x:f>IFERROR(SUM(Z444:AC444)/AD444,0)</x:f>
        <x:v>1</x:v>
      </x:c>
      <x:c r="AQ444" s="50" t="b">
        <x:f>AND(B444&gt;0,C444&gt;0,D444&gt;0,E444&gt;0)</x:f>
        <x:v>1</x:v>
      </x:c>
    </x:row>
    <x:row r="445">
      <x:c r="A445" s="111" t="n">
        <x:f>'净值底稿'!A403</x:f>
        <x:v>44432</x:v>
      </x:c>
      <x:c r="B445" s="113" t="n">
        <x:f>'净值底稿'!F403</x:f>
        <x:v>2.0184605449718975</x:v>
      </x:c>
      <x:c r="C445" s="113" t="n">
        <x:f>'净值底稿'!O403</x:f>
        <x:v>1.4935683919777663</x:v>
      </x:c>
      <x:c r="D445" s="113" t="n">
        <x:f>'净值底稿'!P403</x:f>
        <x:v>1.4965</x:v>
      </x:c>
      <x:c r="E445" s="113" t="n">
        <x:f>'净值底稿'!Q403</x:f>
        <x:v>1.3648</x:v>
      </x:c>
      <x:c r="F445" s="114" t="n">
        <x:f>IFERROR(B445/B444-1,0)</x:f>
        <x:v>0.013059189727933518</x:v>
      </x:c>
      <x:c r="G445" s="114" t="n">
        <x:f>IFERROR(C445/C444-1,0)</x:f>
        <x:v>0.009575779350549096</x:v>
      </x:c>
      <x:c r="H445" s="114" t="n">
        <x:f>IFERROR(D445/D444-1,0)</x:f>
        <x:v>0.00026736180736586235</x:v>
      </x:c>
      <x:c r="I445" s="114" t="n">
        <x:f>IFERROR(E445/E444-1,0)</x:f>
        <x:v>0.007529898124907675</x:v>
      </x:c>
      <x:c r="J445" s="115" t="n">
        <x:f>Z444*(1+F445)</x:f>
        <x:v>0.14050519589467525</x:v>
      </x:c>
      <x:c r="K445" s="115" t="n">
        <x:f>AA444*(1+G445)</x:f>
        <x:v>0.1269794816361369</x:v>
      </x:c>
      <x:c r="L445" s="115" t="n">
        <x:f>AB444*(1+H445)</x:f>
        <x:v>0.8535384329563422</x:v>
      </x:c>
      <x:c r="M445" s="115" t="n">
        <x:f>AC444*(1+I445)</x:f>
        <x:v>0.058160077936729816</x:v>
      </x:c>
      <x:c r="N445" s="115" t="n">
        <x:f>SUM(J445:M445)</x:f>
        <x:v>1.1791831884238841</x:v>
      </x:c>
      <x:c r="O445" s="116" t="n">
        <x:f>IFERROR((J445+K445)/N445,0)</x:f>
        <x:v>0.22683895102705512</x:v>
      </x:c>
      <x:c r="P445" s="50" t="b">
        <x:f>AND(MONTH(A445)=12,OR(A446="",YEAR(A445)&lt;&gt;YEAR(A446)))</x:f>
        <x:v>0</x:v>
      </x:c>
      <x:c r="Q445" s="50" t="b">
        <x:f>AND(MOD(MONTH(A445),3)=0,OR(A446="",MONTH(A445)&lt;&gt;MONTH(A446)))</x:f>
        <x:v>0</x:v>
      </x:c>
      <x:c r="R445" s="50" t="b">
        <x:f>OR(O445&gt;$E$7,O445&lt;$E$6)</x:f>
        <x:v>0</x:v>
      </x:c>
      <x:c r="S445" s="50" t="b">
        <x:f>AND(OR(P445,Q445,R445),A445-AH444&gt;$E$8)</x:f>
        <x:v>0</x:v>
      </x:c>
      <x:c r="T445" s="50" t="str">
        <x:f>IF(NOT(OR(P445,Q445,R445)),"不调",IF(NOT(S445),"间隔规则跳过",IF(P445,"年末+季度",IF(AND(Q445,R445),"季度+动态",IF(Q445,"季度","动态")))))</x:f>
        <x:v>不调</x:v>
      </x:c>
      <x:c r="U445" s="115" t="n">
        <x:f>IF(OR(T445="年末+季度",T445="季度+动态"),N445*$E$5/2,IF(T445="季度",(J445+K445)/2,IF(T445="动态",N445*$E$5*IF(J445+K445=0,0.5,J445/(J445+K445)),J445)))</x:f>
        <x:v>0.14050519589467525</x:v>
      </x:c>
      <x:c r="V445" s="115" t="n">
        <x:f>IF(OR(T445="年末+季度",T445="季度+动态"),N445*$E$5/2,IF(T445="季度",(J445+K445)/2,IF(T445="动态",N445*$E$5*IF(J445+K445=0,0.5,K445/(J445+K445)),K445)))</x:f>
        <x:v>0.1269794816361369</x:v>
      </x:c>
      <x:c r="W445" s="115" t="n">
        <x:f>IF(OR(T445="年末+季度",T445="季度+动态",T445="动态"),N445*(1-$E$5)*IF(L445+M445=0,$B$7/($B$7+$B$8),L445/(L445+M445)),L445)</x:f>
        <x:v>0.8535384329563422</x:v>
      </x:c>
      <x:c r="X445" s="115" t="n">
        <x:f>IF(OR(T445="年末+季度",T445="季度+动态",T445="动态"),N445*(1-$E$5)*IF(L445+M445=0,$B$8/($B$7+$B$8),M445/(L445+M445)),M445)</x:f>
        <x:v>0.058160077936729816</x:v>
      </x:c>
      <x:c r="Y445" s="115" t="n">
        <x:f>POWER(1-$H$5,(A445-A444)/$H$8)</x:f>
        <x:v>0.9999862671029998</x:v>
      </x:c>
      <x:c r="Z445" s="115" t="n">
        <x:f>U445*Y445</x:f>
        <x:v>0.14050326635129204</x:v>
      </x:c>
      <x:c r="AA445" s="115" t="n">
        <x:f>V445*Y445</x:f>
        <x:v>0.12697773783999444</x:v>
      </x:c>
      <x:c r="AB445" s="115" t="n">
        <x:f>W445*Y445</x:f>
        <x:v>0.8535267114009567</x:v>
      </x:c>
      <x:c r="AC445" s="115" t="n">
        <x:f>X445*Y445</x:f>
        <x:v>0.05815927923036999</x:v>
      </x:c>
      <x:c r="AD445" s="115" t="n">
        <x:f>SUM(Z445:AC445)</x:f>
        <x:v>1.1791669948226133</x:v>
      </x:c>
      <x:c r="AE445" s="115" t="n">
        <x:f>MAX(AE444,AD445)</x:f>
        <x:v>1.1791669948226133</x:v>
      </x:c>
      <x:c r="AF445" s="114" t="n">
        <x:f>AD445/AE445-1</x:f>
        <x:v>0</x:v>
      </x:c>
      <x:c r="AG445" s="114" t="n">
        <x:f>AD445/AD444-1</x:f>
        <x:v>0.003115462291128912</x:v>
      </x:c>
      <x:c r="AH445" s="111" t="n">
        <x:f>IF(OR(T445="年末+季度",T445="季度+动态",T445="季度",T445="动态"),A445,AH444)</x:f>
        <x:v>44377</x:v>
      </x:c>
      <x:c r="AI445" s="117" t="n">
        <x:f>YEAR(A445)</x:f>
        <x:v>2021</x:v>
      </x:c>
      <x:c r="AJ445" s="117" t="n">
        <x:f>MONTH(A445)</x:f>
        <x:v>8</x:v>
      </x:c>
      <x:c r="AK445" s="50" t="n">
        <x:f>IF(MONTH(A445)&lt;&gt;MONTH(A446),1,0)</x:f>
        <x:v>0</x:v>
      </x:c>
      <x:c r="AL445" s="115" t="n">
        <x:f>IF(AK444,AD444,AL444)</x:f>
        <x:v>1.1697155324591455</x:v>
      </x:c>
      <x:c r="AM445" s="116" t="str">
        <x:f>IF(AK445,AD445/AL445-1,"")</x:f>
      </x:c>
      <x:c r="AN445" s="115" t="n">
        <x:f>IF(AI445&lt;&gt;AI444,AD445,MAX(AN444,AD445))</x:f>
        <x:v>1.1791669948226133</x:v>
      </x:c>
      <x:c r="AO445" s="116" t="n">
        <x:f>AD445/AN445-1</x:f>
        <x:v>0</x:v>
      </x:c>
      <x:c r="AP445" s="112" t="n">
        <x:f>IFERROR(SUM(Z445:AC445)/AD445,0)</x:f>
        <x:v>1</x:v>
      </x:c>
      <x:c r="AQ445" s="50" t="b">
        <x:f>AND(B445&gt;0,C445&gt;0,D445&gt;0,E445&gt;0)</x:f>
        <x:v>1</x:v>
      </x:c>
    </x:row>
    <x:row r="446">
      <x:c r="A446" s="111" t="n">
        <x:f>'净值底稿'!A404</x:f>
        <x:v>44433</x:v>
      </x:c>
      <x:c r="B446" s="113" t="n">
        <x:f>'净值底稿'!F404</x:f>
        <x:v>2.02477963320091</x:v>
      </x:c>
      <x:c r="C446" s="113" t="n">
        <x:f>'净值底稿'!O404</x:f>
        <x:v>1.5062293909408488</x:v>
      </x:c>
      <x:c r="D446" s="113" t="n">
        <x:f>'净值底稿'!P404</x:f>
        <x:v>1.497</x:v>
      </x:c>
      <x:c r="E446" s="113" t="n">
        <x:f>'净值底稿'!Q404</x:f>
        <x:v>1.3575</x:v>
      </x:c>
      <x:c r="F446" s="114" t="n">
        <x:f>IFERROR(B446/B445-1,0)</x:f>
        <x:v>0.0031306473860752693</x:v>
      </x:c>
      <x:c r="G446" s="114" t="n">
        <x:f>IFERROR(C446/C445-1,0)</x:f>
        <x:v>0.008477013192758509</x:v>
      </x:c>
      <x:c r="H446" s="114" t="n">
        <x:f>IFERROR(D446/D445-1,0)</x:f>
        <x:v>0.00033411293017060473</x:v>
      </x:c>
      <x:c r="I446" s="114" t="n">
        <x:f>IFERROR(E446/E445-1,0)</x:f>
        <x:v>-0.0053487690504103735</x:v>
      </x:c>
      <x:c r="J446" s="115" t="n">
        <x:f>Z445*(1+F446)</x:f>
        <x:v>0.14094313253482973</x:v>
      </x:c>
      <x:c r="K446" s="115" t="n">
        <x:f>AA445*(1+G446)</x:f>
        <x:v>0.1280541297988507</x:v>
      </x:c>
      <x:c r="L446" s="115" t="n">
        <x:f>AB445*(1+H446)</x:f>
        <x:v>0.8538118857114818</x:v>
      </x:c>
      <x:c r="M446" s="115" t="n">
        <x:f>AC445*(1+I446)</x:f>
        <x:v>0.05784819867762841</x:v>
      </x:c>
      <x:c r="N446" s="115" t="n">
        <x:f>SUM(J446:M446)</x:f>
        <x:v>1.1806573467227908</x:v>
      </x:c>
      <x:c r="O446" s="116" t="n">
        <x:f>IFERROR((J446+K446)/N446,0)</x:f>
        <x:v>0.22783685976320692</x:v>
      </x:c>
      <x:c r="P446" s="50" t="b">
        <x:f>AND(MONTH(A446)=12,OR(A447="",YEAR(A446)&lt;&gt;YEAR(A447)))</x:f>
        <x:v>0</x:v>
      </x:c>
      <x:c r="Q446" s="50" t="b">
        <x:f>AND(MOD(MONTH(A446),3)=0,OR(A447="",MONTH(A446)&lt;&gt;MONTH(A447)))</x:f>
        <x:v>0</x:v>
      </x:c>
      <x:c r="R446" s="50" t="b">
        <x:f>OR(O446&gt;$E$7,O446&lt;$E$6)</x:f>
        <x:v>0</x:v>
      </x:c>
      <x:c r="S446" s="50" t="b">
        <x:f>AND(OR(P446,Q446,R446),A446-AH445&gt;$E$8)</x:f>
        <x:v>0</x:v>
      </x:c>
      <x:c r="T446" s="50" t="str">
        <x:f>IF(NOT(OR(P446,Q446,R446)),"不调",IF(NOT(S446),"间隔规则跳过",IF(P446,"年末+季度",IF(AND(Q446,R446),"季度+动态",IF(Q446,"季度","动态")))))</x:f>
        <x:v>不调</x:v>
      </x:c>
      <x:c r="U446" s="115" t="n">
        <x:f>IF(OR(T446="年末+季度",T446="季度+动态"),N446*$E$5/2,IF(T446="季度",(J446+K446)/2,IF(T446="动态",N446*$E$5*IF(J446+K446=0,0.5,J446/(J446+K446)),J446)))</x:f>
        <x:v>0.14094313253482973</x:v>
      </x:c>
      <x:c r="V446" s="115" t="n">
        <x:f>IF(OR(T446="年末+季度",T446="季度+动态"),N446*$E$5/2,IF(T446="季度",(J446+K446)/2,IF(T446="动态",N446*$E$5*IF(J446+K446=0,0.5,K446/(J446+K446)),K446)))</x:f>
        <x:v>0.1280541297988507</x:v>
      </x:c>
      <x:c r="W446" s="115" t="n">
        <x:f>IF(OR(T446="年末+季度",T446="季度+动态",T446="动态"),N446*(1-$E$5)*IF(L446+M446=0,$B$7/($B$7+$B$8),L446/(L446+M446)),L446)</x:f>
        <x:v>0.8538118857114818</x:v>
      </x:c>
      <x:c r="X446" s="115" t="n">
        <x:f>IF(OR(T446="年末+季度",T446="季度+动态",T446="动态"),N446*(1-$E$5)*IF(L446+M446=0,$B$8/($B$7+$B$8),M446/(L446+M446)),M446)</x:f>
        <x:v>0.05784819867762841</x:v>
      </x:c>
      <x:c r="Y446" s="115" t="n">
        <x:f>POWER(1-$H$5,(A446-A445)/$H$8)</x:f>
        <x:v>0.9999862671029998</x:v>
      </x:c>
      <x:c r="Z446" s="115" t="n">
        <x:f>U446*Y446</x:f>
        <x:v>0.14094119697730775</x:v>
      </x:c>
      <x:c r="AA446" s="115" t="n">
        <x:f>V446*Y446</x:f>
        <x:v>0.12805237124467572</x:v>
      </x:c>
      <x:c r="AB446" s="115" t="n">
        <x:f>W446*Y446</x:f>
        <x:v>0.8538001604007978</x:v>
      </x:c>
      <x:c r="AC446" s="115" t="n">
        <x:f>X446*Y446</x:f>
        <x:v>0.05784740425427432</x:v>
      </x:c>
      <x:c r="AD446" s="115" t="n">
        <x:f>SUM(Z446:AC446)</x:f>
        <x:v>1.1806411328770556</x:v>
      </x:c>
      <x:c r="AE446" s="115" t="n">
        <x:f>MAX(AE445,AD446)</x:f>
        <x:v>1.1806411328770556</x:v>
      </x:c>
      <x:c r="AF446" s="114" t="n">
        <x:f>AD446/AE446-1</x:f>
        <x:v>0</x:v>
      </x:c>
      <x:c r="AG446" s="114" t="n">
        <x:f>AD446/AD445-1</x:f>
        <x:v>0.0012501520657504095</x:v>
      </x:c>
      <x:c r="AH446" s="111" t="n">
        <x:f>IF(OR(T446="年末+季度",T446="季度+动态",T446="季度",T446="动态"),A446,AH445)</x:f>
        <x:v>44377</x:v>
      </x:c>
      <x:c r="AI446" s="117" t="n">
        <x:f>YEAR(A446)</x:f>
        <x:v>2021</x:v>
      </x:c>
      <x:c r="AJ446" s="117" t="n">
        <x:f>MONTH(A446)</x:f>
        <x:v>8</x:v>
      </x:c>
      <x:c r="AK446" s="50" t="n">
        <x:f>IF(MONTH(A446)&lt;&gt;MONTH(A447),1,0)</x:f>
        <x:v>0</x:v>
      </x:c>
      <x:c r="AL446" s="115" t="n">
        <x:f>IF(AK445,AD445,AL445)</x:f>
        <x:v>1.1697155324591455</x:v>
      </x:c>
      <x:c r="AM446" s="116" t="str">
        <x:f>IF(AK446,AD446/AL446-1,"")</x:f>
      </x:c>
      <x:c r="AN446" s="115" t="n">
        <x:f>IF(AI446&lt;&gt;AI445,AD446,MAX(AN445,AD446))</x:f>
        <x:v>1.1806411328770556</x:v>
      </x:c>
      <x:c r="AO446" s="116" t="n">
        <x:f>AD446/AN446-1</x:f>
        <x:v>0</x:v>
      </x:c>
      <x:c r="AP446" s="112" t="n">
        <x:f>IFERROR(SUM(Z446:AC446)/AD446,0)</x:f>
        <x:v>1</x:v>
      </x:c>
      <x:c r="AQ446" s="50" t="b">
        <x:f>AND(B446&gt;0,C446&gt;0,D446&gt;0,E446&gt;0)</x:f>
        <x:v>1</x:v>
      </x:c>
    </x:row>
    <x:row r="447">
      <x:c r="A447" s="111" t="n">
        <x:f>'净值底稿'!A405</x:f>
        <x:v>44434</x:v>
      </x:c>
      <x:c r="B447" s="113" t="n">
        <x:f>'净值底稿'!F405</x:f>
        <x:v>2.0018980252893024</x:v>
      </x:c>
      <x:c r="C447" s="113" t="n">
        <x:f>'净值底稿'!O405</x:f>
        <x:v>1.492881954359715</x:v>
      </x:c>
      <x:c r="D447" s="113" t="n">
        <x:f>'净值底稿'!P405</x:f>
        <x:v>1.4954</x:v>
      </x:c>
      <x:c r="E447" s="113" t="n">
        <x:f>'净值底稿'!Q405</x:f>
        <x:v>1.3531</x:v>
      </x:c>
      <x:c r="F447" s="114" t="n">
        <x:f>IFERROR(B447/B446-1,0)</x:f>
        <x:v>-0.01130078924956135</x:v>
      </x:c>
      <x:c r="G447" s="114" t="n">
        <x:f>IFERROR(C447/C446-1,0)</x:f>
        <x:v>-0.008861489930691469</x:v>
      </x:c>
      <x:c r="H447" s="114" t="n">
        <x:f>IFERROR(D447/D446-1,0)</x:f>
        <x:v>-0.0010688042752171611</x:v>
      </x:c>
      <x:c r="I447" s="114" t="n">
        <x:f>IFERROR(E447/E446-1,0)</x:f>
        <x:v>-0.0032412523020257655</x:v>
      </x:c>
      <x:c r="J447" s="115" t="n">
        <x:f>Z446*(1+F447)</x:f>
        <x:v>0.13934845021368628</x:v>
      </x:c>
      <x:c r="K447" s="115" t="n">
        <x:f>AA446*(1+G447)</x:f>
        <x:v>0.12691763644628987</x:v>
      </x:c>
      <x:c r="L447" s="115" t="n">
        <x:f>AB446*(1+H447)</x:f>
        <x:v>0.8528876151391803</x:v>
      </x:c>
      <x:c r="M447" s="115" t="n">
        <x:f>AC446*(1+I447)</x:f>
        <x:v>0.05765990622206894</x:v>
      </x:c>
      <x:c r="N447" s="115" t="n">
        <x:f>SUM(J447:M447)</x:f>
        <x:v>1.1768136080212253</x:v>
      </x:c>
      <x:c r="O447" s="116" t="n">
        <x:f>IFERROR((J447+K447)/N447,0)</x:f>
        <x:v>0.22626020369333943</x:v>
      </x:c>
      <x:c r="P447" s="50" t="b">
        <x:f>AND(MONTH(A447)=12,OR(A448="",YEAR(A447)&lt;&gt;YEAR(A448)))</x:f>
        <x:v>0</x:v>
      </x:c>
      <x:c r="Q447" s="50" t="b">
        <x:f>AND(MOD(MONTH(A447),3)=0,OR(A448="",MONTH(A447)&lt;&gt;MONTH(A448)))</x:f>
        <x:v>0</x:v>
      </x:c>
      <x:c r="R447" s="50" t="b">
        <x:f>OR(O447&gt;$E$7,O447&lt;$E$6)</x:f>
        <x:v>0</x:v>
      </x:c>
      <x:c r="S447" s="50" t="b">
        <x:f>AND(OR(P447,Q447,R447),A447-AH446&gt;$E$8)</x:f>
        <x:v>0</x:v>
      </x:c>
      <x:c r="T447" s="50" t="str">
        <x:f>IF(NOT(OR(P447,Q447,R447)),"不调",IF(NOT(S447),"间隔规则跳过",IF(P447,"年末+季度",IF(AND(Q447,R447),"季度+动态",IF(Q447,"季度","动态")))))</x:f>
        <x:v>不调</x:v>
      </x:c>
      <x:c r="U447" s="115" t="n">
        <x:f>IF(OR(T447="年末+季度",T447="季度+动态"),N447*$E$5/2,IF(T447="季度",(J447+K447)/2,IF(T447="动态",N447*$E$5*IF(J447+K447=0,0.5,J447/(J447+K447)),J447)))</x:f>
        <x:v>0.13934845021368628</x:v>
      </x:c>
      <x:c r="V447" s="115" t="n">
        <x:f>IF(OR(T447="年末+季度",T447="季度+动态"),N447*$E$5/2,IF(T447="季度",(J447+K447)/2,IF(T447="动态",N447*$E$5*IF(J447+K447=0,0.5,K447/(J447+K447)),K447)))</x:f>
        <x:v>0.12691763644628987</x:v>
      </x:c>
      <x:c r="W447" s="115" t="n">
        <x:f>IF(OR(T447="年末+季度",T447="季度+动态",T447="动态"),N447*(1-$E$5)*IF(L447+M447=0,$B$7/($B$7+$B$8),L447/(L447+M447)),L447)</x:f>
        <x:v>0.8528876151391803</x:v>
      </x:c>
      <x:c r="X447" s="115" t="n">
        <x:f>IF(OR(T447="年末+季度",T447="季度+动态",T447="动态"),N447*(1-$E$5)*IF(L447+M447=0,$B$8/($B$7+$B$8),M447/(L447+M447)),M447)</x:f>
        <x:v>0.05765990622206894</x:v>
      </x:c>
      <x:c r="Y447" s="115" t="n">
        <x:f>POWER(1-$H$5,(A447-A446)/$H$8)</x:f>
        <x:v>0.9999862671029998</x:v>
      </x:c>
      <x:c r="Z447" s="115" t="n">
        <x:f>U447*Y447</x:f>
        <x:v>0.13934653655577234</x:v>
      </x:c>
      <x:c r="AA447" s="115" t="n">
        <x:f>V447*Y447</x:f>
        <x:v>0.12691589349946103</x:v>
      </x:c>
      <x:c r="AB447" s="115" t="n">
        <x:f>W447*Y447</x:f>
        <x:v>0.8528759025214089</x:v>
      </x:c>
      <x:c r="AC447" s="115" t="n">
        <x:f>X447*Y447</x:f>
        <x:v>0.05765911438451575</x:v>
      </x:c>
      <x:c r="AD447" s="115" t="n">
        <x:f>SUM(Z447:AC447)</x:f>
        <x:v>1.176797446961158</x:v>
      </x:c>
      <x:c r="AE447" s="115" t="n">
        <x:f>MAX(AE446,AD447)</x:f>
        <x:v>1.1806411328770556</x:v>
      </x:c>
      <x:c r="AF447" s="114" t="n">
        <x:f>AD447/AE447-1</x:f>
        <x:v>-0.003255592075240621</x:v>
      </x:c>
      <x:c r="AG447" s="114" t="n">
        <x:f>AD447/AD446-1</x:f>
        <x:v>-0.003255592075240621</x:v>
      </x:c>
      <x:c r="AH447" s="111" t="n">
        <x:f>IF(OR(T447="年末+季度",T447="季度+动态",T447="季度",T447="动态"),A447,AH446)</x:f>
        <x:v>44377</x:v>
      </x:c>
      <x:c r="AI447" s="117" t="n">
        <x:f>YEAR(A447)</x:f>
        <x:v>2021</x:v>
      </x:c>
      <x:c r="AJ447" s="117" t="n">
        <x:f>MONTH(A447)</x:f>
        <x:v>8</x:v>
      </x:c>
      <x:c r="AK447" s="50" t="n">
        <x:f>IF(MONTH(A447)&lt;&gt;MONTH(A448),1,0)</x:f>
        <x:v>0</x:v>
      </x:c>
      <x:c r="AL447" s="115" t="n">
        <x:f>IF(AK446,AD446,AL446)</x:f>
        <x:v>1.1697155324591455</x:v>
      </x:c>
      <x:c r="AM447" s="116" t="str">
        <x:f>IF(AK447,AD447/AL447-1,"")</x:f>
      </x:c>
      <x:c r="AN447" s="115" t="n">
        <x:f>IF(AI447&lt;&gt;AI446,AD447,MAX(AN446,AD447))</x:f>
        <x:v>1.1806411328770556</x:v>
      </x:c>
      <x:c r="AO447" s="116" t="n">
        <x:f>AD447/AN447-1</x:f>
        <x:v>-0.003255592075240621</x:v>
      </x:c>
      <x:c r="AP447" s="112" t="n">
        <x:f>IFERROR(SUM(Z447:AC447)/AD447,0)</x:f>
        <x:v>1</x:v>
      </x:c>
      <x:c r="AQ447" s="50" t="b">
        <x:f>AND(B447&gt;0,C447&gt;0,D447&gt;0,E447&gt;0)</x:f>
        <x:v>1</x:v>
      </x:c>
    </x:row>
    <x:row r="448">
      <x:c r="A448" s="111" t="n">
        <x:f>'净值底稿'!A406</x:f>
        <x:v>44435</x:v>
      </x:c>
      <x:c r="B448" s="113" t="n">
        <x:f>'净值底稿'!F406</x:f>
        <x:v>2.0454384444639677</x:v>
      </x:c>
      <x:c r="C448" s="113" t="n">
        <x:f>'净值底稿'!O406</x:f>
        <x:v>1.5016977960289761</x:v>
      </x:c>
      <x:c r="D448" s="113" t="n">
        <x:f>'净值底稿'!P406</x:f>
        <x:v>1.4959</x:v>
      </x:c>
      <x:c r="E448" s="113" t="n">
        <x:f>'净值底稿'!Q406</x:f>
        <x:v>1.3641</x:v>
      </x:c>
      <x:c r="F448" s="114" t="n">
        <x:f>IFERROR(B448/B447-1,0)</x:f>
        <x:v>0.021749568971363153</x:v>
      </x:c>
      <x:c r="G448" s="114" t="n">
        <x:f>IFERROR(C448/C447-1,0)</x:f>
        <x:v>0.00590525034046796</x:v>
      </x:c>
      <x:c r="H448" s="114" t="n">
        <x:f>IFERROR(D448/D447-1,0)</x:f>
        <x:v>0.00033435870001330414</x:v>
      </x:c>
      <x:c r="I448" s="114" t="n">
        <x:f>IFERROR(E448/E447-1,0)</x:f>
        <x:v>0.00812948045229489</x:v>
      </x:c>
      <x:c r="J448" s="115" t="n">
        <x:f>Z447*(1+F448)</x:f>
        <x:v>0.1423772636635127</x:v>
      </x:c>
      <x:c r="K448" s="115" t="n">
        <x:f>AA447*(1+G448)</x:f>
        <x:v>0.12766536362275951</x:v>
      </x:c>
      <x:c r="L448" s="115" t="n">
        <x:f>AB447*(1+H448)</x:f>
        <x:v>0.8531610689994487</x:v>
      </x:c>
      <x:c r="M448" s="115" t="n">
        <x:f>AC447*(1+I448)</x:f>
        <x:v>0.0581278530278013</x:v>
      </x:c>
      <x:c r="N448" s="115" t="n">
        <x:f>SUM(J448:M448)</x:f>
        <x:v>1.1813315493135221</x:v>
      </x:c>
      <x:c r="O448" s="116" t="n">
        <x:f>IFERROR((J448+K448)/N448,0)</x:f>
        <x:v>0.22859173399982027</x:v>
      </x:c>
      <x:c r="P448" s="50" t="b">
        <x:f>AND(MONTH(A448)=12,OR(A449="",YEAR(A448)&lt;&gt;YEAR(A449)))</x:f>
        <x:v>0</x:v>
      </x:c>
      <x:c r="Q448" s="50" t="b">
        <x:f>AND(MOD(MONTH(A448),3)=0,OR(A449="",MONTH(A448)&lt;&gt;MONTH(A449)))</x:f>
        <x:v>0</x:v>
      </x:c>
      <x:c r="R448" s="50" t="b">
        <x:f>OR(O448&gt;$E$7,O448&lt;$E$6)</x:f>
        <x:v>0</x:v>
      </x:c>
      <x:c r="S448" s="50" t="b">
        <x:f>AND(OR(P448,Q448,R448),A448-AH447&gt;$E$8)</x:f>
        <x:v>0</x:v>
      </x:c>
      <x:c r="T448" s="50" t="str">
        <x:f>IF(NOT(OR(P448,Q448,R448)),"不调",IF(NOT(S448),"间隔规则跳过",IF(P448,"年末+季度",IF(AND(Q448,R448),"季度+动态",IF(Q448,"季度","动态")))))</x:f>
        <x:v>不调</x:v>
      </x:c>
      <x:c r="U448" s="115" t="n">
        <x:f>IF(OR(T448="年末+季度",T448="季度+动态"),N448*$E$5/2,IF(T448="季度",(J448+K448)/2,IF(T448="动态",N448*$E$5*IF(J448+K448=0,0.5,J448/(J448+K448)),J448)))</x:f>
        <x:v>0.1423772636635127</x:v>
      </x:c>
      <x:c r="V448" s="115" t="n">
        <x:f>IF(OR(T448="年末+季度",T448="季度+动态"),N448*$E$5/2,IF(T448="季度",(J448+K448)/2,IF(T448="动态",N448*$E$5*IF(J448+K448=0,0.5,K448/(J448+K448)),K448)))</x:f>
        <x:v>0.12766536362275951</x:v>
      </x:c>
      <x:c r="W448" s="115" t="n">
        <x:f>IF(OR(T448="年末+季度",T448="季度+动态",T448="动态"),N448*(1-$E$5)*IF(L448+M448=0,$B$7/($B$7+$B$8),L448/(L448+M448)),L448)</x:f>
        <x:v>0.8531610689994487</x:v>
      </x:c>
      <x:c r="X448" s="115" t="n">
        <x:f>IF(OR(T448="年末+季度",T448="季度+动态",T448="动态"),N448*(1-$E$5)*IF(L448+M448=0,$B$8/($B$7+$B$8),M448/(L448+M448)),M448)</x:f>
        <x:v>0.0581278530278013</x:v>
      </x:c>
      <x:c r="Y448" s="115" t="n">
        <x:f>POWER(1-$H$5,(A448-A447)/$H$8)</x:f>
        <x:v>0.9999862671029998</x:v>
      </x:c>
      <x:c r="Z448" s="115" t="n">
        <x:f>U448*Y448</x:f>
        <x:v>0.14237530841121562</x:v>
      </x:c>
      <x:c r="AA448" s="115" t="n">
        <x:f>V448*Y448</x:f>
        <x:v>0.12766361040747037</x:v>
      </x:c>
      <x:c r="AB448" s="115" t="n">
        <x:f>W448*Y448</x:f>
        <x:v>0.8531493526263635</x:v>
      </x:c>
      <x:c r="AC448" s="115" t="n">
        <x:f>X448*Y448</x:f>
        <x:v>0.058127054763982826</x:v>
      </x:c>
      <x:c r="AD448" s="115" t="n">
        <x:f>SUM(Z448:AC448)</x:f>
        <x:v>1.1813153262090321</x:v>
      </x:c>
      <x:c r="AE448" s="115" t="n">
        <x:f>MAX(AE447,AD448)</x:f>
        <x:v>1.1813153262090321</x:v>
      </x:c>
      <x:c r="AF448" s="114" t="n">
        <x:f>AD448/AE448-1</x:f>
        <x:v>0</x:v>
      </x:c>
      <x:c r="AG448" s="114" t="n">
        <x:f>AD448/AD447-1</x:f>
        <x:v>0.003839130735319607</x:v>
      </x:c>
      <x:c r="AH448" s="111" t="n">
        <x:f>IF(OR(T448="年末+季度",T448="季度+动态",T448="季度",T448="动态"),A448,AH447)</x:f>
        <x:v>44377</x:v>
      </x:c>
      <x:c r="AI448" s="117" t="n">
        <x:f>YEAR(A448)</x:f>
        <x:v>2021</x:v>
      </x:c>
      <x:c r="AJ448" s="117" t="n">
        <x:f>MONTH(A448)</x:f>
        <x:v>8</x:v>
      </x:c>
      <x:c r="AK448" s="50" t="n">
        <x:f>IF(MONTH(A448)&lt;&gt;MONTH(A449),1,0)</x:f>
        <x:v>0</x:v>
      </x:c>
      <x:c r="AL448" s="115" t="n">
        <x:f>IF(AK447,AD447,AL447)</x:f>
        <x:v>1.1697155324591455</x:v>
      </x:c>
      <x:c r="AM448" s="116" t="str">
        <x:f>IF(AK448,AD448/AL448-1,"")</x:f>
      </x:c>
      <x:c r="AN448" s="115" t="n">
        <x:f>IF(AI448&lt;&gt;AI447,AD448,MAX(AN447,AD448))</x:f>
        <x:v>1.1813153262090321</x:v>
      </x:c>
      <x:c r="AO448" s="116" t="n">
        <x:f>AD448/AN448-1</x:f>
        <x:v>0</x:v>
      </x:c>
      <x:c r="AP448" s="112" t="n">
        <x:f>IFERROR(SUM(Z448:AC448)/AD448,0)</x:f>
        <x:v>1</x:v>
      </x:c>
      <x:c r="AQ448" s="50" t="b">
        <x:f>AND(B448&gt;0,C448&gt;0,D448&gt;0,E448&gt;0)</x:f>
        <x:v>1</x:v>
      </x:c>
    </x:row>
    <x:row r="449">
      <x:c r="A449" s="111" t="n">
        <x:f>'净值底稿'!A407</x:f>
        <x:v>44438</x:v>
      </x:c>
      <x:c r="B449" s="113" t="n">
        <x:f>'净值底稿'!F407</x:f>
        <x:v>2.0736431604899703</x:v>
      </x:c>
      <x:c r="C449" s="113" t="n">
        <x:f>'净值底稿'!O407</x:f>
        <x:v>1.5090111797368126</x:v>
      </x:c>
      <x:c r="D449" s="113" t="n">
        <x:f>'净值底稿'!P407</x:f>
        <x:v>1.4966</x:v>
      </x:c>
      <x:c r="E449" s="113" t="n">
        <x:f>'净值底稿'!Q407</x:f>
        <x:v>1.3684</x:v>
      </x:c>
      <x:c r="F449" s="114" t="n">
        <x:f>IFERROR(B449/B448-1,0)</x:f>
        <x:v>0.013789080821444033</x:v>
      </x:c>
      <x:c r="G449" s="114" t="n">
        <x:f>IFERROR(C449/C448-1,0)</x:f>
        <x:v>0.004870076873773055</x:v>
      </x:c>
      <x:c r="H449" s="114" t="n">
        <x:f>IFERROR(D449/D448-1,0)</x:f>
        <x:v>0.0004679457182965585</x:v>
      </x:c>
      <x:c r="I449" s="114" t="n">
        <x:f>IFERROR(E449/E448-1,0)</x:f>
        <x:v>0.003152261564401515</x:v>
      </x:c>
      <x:c r="J449" s="115" t="n">
        <x:f>Z448*(1+F449)</x:f>
        <x:v>0.1443385330458759</x:v>
      </x:c>
      <x:c r="K449" s="115" t="n">
        <x:f>AA448*(1+G449)</x:f>
        <x:v>0.12828534200413816</x:v>
      </x:c>
      <x:c r="L449" s="115" t="n">
        <x:f>AB448*(1+H449)</x:f>
        <x:v>0.8535485802129925</x:v>
      </x:c>
      <x:c r="M449" s="115" t="n">
        <x:f>AC448*(1+I449)</x:f>
        <x:v>0.05831028644456719</x:v>
      </x:c>
      <x:c r="N449" s="115" t="n">
        <x:f>SUM(J449:M449)</x:f>
        <x:v>1.1844827417075738</x:v>
      </x:c>
      <x:c r="O449" s="116" t="n">
        <x:f>IFERROR((J449+K449)/N449,0)</x:f>
        <x:v>0.23016280900555297</x:v>
      </x:c>
      <x:c r="P449" s="50" t="b">
        <x:f>AND(MONTH(A449)=12,OR(A450="",YEAR(A449)&lt;&gt;YEAR(A450)))</x:f>
        <x:v>0</x:v>
      </x:c>
      <x:c r="Q449" s="50" t="b">
        <x:f>AND(MOD(MONTH(A449),3)=0,OR(A450="",MONTH(A449)&lt;&gt;MONTH(A450)))</x:f>
        <x:v>0</x:v>
      </x:c>
      <x:c r="R449" s="50" t="b">
        <x:f>OR(O449&gt;$E$7,O449&lt;$E$6)</x:f>
        <x:v>0</x:v>
      </x:c>
      <x:c r="S449" s="50" t="b">
        <x:f>AND(OR(P449,Q449,R449),A449-AH448&gt;$E$8)</x:f>
        <x:v>0</x:v>
      </x:c>
      <x:c r="T449" s="50" t="str">
        <x:f>IF(NOT(OR(P449,Q449,R449)),"不调",IF(NOT(S449),"间隔规则跳过",IF(P449,"年末+季度",IF(AND(Q449,R449),"季度+动态",IF(Q449,"季度","动态")))))</x:f>
        <x:v>不调</x:v>
      </x:c>
      <x:c r="U449" s="115" t="n">
        <x:f>IF(OR(T449="年末+季度",T449="季度+动态"),N449*$E$5/2,IF(T449="季度",(J449+K449)/2,IF(T449="动态",N449*$E$5*IF(J449+K449=0,0.5,J449/(J449+K449)),J449)))</x:f>
        <x:v>0.1443385330458759</x:v>
      </x:c>
      <x:c r="V449" s="115" t="n">
        <x:f>IF(OR(T449="年末+季度",T449="季度+动态"),N449*$E$5/2,IF(T449="季度",(J449+K449)/2,IF(T449="动态",N449*$E$5*IF(J449+K449=0,0.5,K449/(J449+K449)),K449)))</x:f>
        <x:v>0.12828534200413816</x:v>
      </x:c>
      <x:c r="W449" s="115" t="n">
        <x:f>IF(OR(T449="年末+季度",T449="季度+动态",T449="动态"),N449*(1-$E$5)*IF(L449+M449=0,$B$7/($B$7+$B$8),L449/(L449+M449)),L449)</x:f>
        <x:v>0.8535485802129925</x:v>
      </x:c>
      <x:c r="X449" s="115" t="n">
        <x:f>IF(OR(T449="年末+季度",T449="季度+动态",T449="动态"),N449*(1-$E$5)*IF(L449+M449=0,$B$8/($B$7+$B$8),M449/(L449+M449)),M449)</x:f>
        <x:v>0.05831028644456719</x:v>
      </x:c>
      <x:c r="Y449" s="115" t="n">
        <x:f>POWER(1-$H$5,(A449-A448)/$H$8)</x:f>
        <x:v>0.9999588018747739</x:v>
      </x:c>
      <x:c r="Z449" s="115" t="n">
        <x:f>U449*Y449</x:f>
        <x:v>0.14433258656891654</x:v>
      </x:c>
      <x:c r="AA449" s="115" t="n">
        <x:f>V449*Y449</x:f>
        <x:v>0.1282800568885536</x:v>
      </x:c>
      <x:c r="AB449" s="115" t="n">
        <x:f>W449*Y449</x:f>
        <x:v>0.8535134156116984</x:v>
      </x:c>
      <x:c r="AC449" s="115" t="n">
        <x:f>X449*Y449</x:f>
        <x:v>0.05830788417008428</x:v>
      </x:c>
      <x:c r="AD449" s="115" t="n">
        <x:f>SUM(Z449:AC449)</x:f>
        <x:v>1.1844339432392528</x:v>
      </x:c>
      <x:c r="AE449" s="115" t="n">
        <x:f>MAX(AE448,AD449)</x:f>
        <x:v>1.1844339432392528</x:v>
      </x:c>
      <x:c r="AF449" s="114" t="n">
        <x:f>AD449/AE449-1</x:f>
        <x:v>0</x:v>
      </x:c>
      <x:c r="AG449" s="114" t="n">
        <x:f>AD449/AD448-1</x:f>
        <x:v>0.0026399530769050106</x:v>
      </x:c>
      <x:c r="AH449" s="111" t="n">
        <x:f>IF(OR(T449="年末+季度",T449="季度+动态",T449="季度",T449="动态"),A449,AH448)</x:f>
        <x:v>44377</x:v>
      </x:c>
      <x:c r="AI449" s="117" t="n">
        <x:f>YEAR(A449)</x:f>
        <x:v>2021</x:v>
      </x:c>
      <x:c r="AJ449" s="117" t="n">
        <x:f>MONTH(A449)</x:f>
        <x:v>8</x:v>
      </x:c>
      <x:c r="AK449" s="50" t="n">
        <x:f>IF(MONTH(A449)&lt;&gt;MONTH(A450),1,0)</x:f>
        <x:v>0</x:v>
      </x:c>
      <x:c r="AL449" s="115" t="n">
        <x:f>IF(AK448,AD448,AL448)</x:f>
        <x:v>1.1697155324591455</x:v>
      </x:c>
      <x:c r="AM449" s="116" t="str">
        <x:f>IF(AK449,AD449/AL449-1,"")</x:f>
      </x:c>
      <x:c r="AN449" s="115" t="n">
        <x:f>IF(AI449&lt;&gt;AI448,AD449,MAX(AN448,AD449))</x:f>
        <x:v>1.1844339432392528</x:v>
      </x:c>
      <x:c r="AO449" s="116" t="n">
        <x:f>AD449/AN449-1</x:f>
        <x:v>0</x:v>
      </x:c>
      <x:c r="AP449" s="112" t="n">
        <x:f>IFERROR(SUM(Z449:AC449)/AD449,0)</x:f>
        <x:v>1</x:v>
      </x:c>
      <x:c r="AQ449" s="50" t="b">
        <x:f>AND(B449&gt;0,C449&gt;0,D449&gt;0,E449&gt;0)</x:f>
        <x:v>1</x:v>
      </x:c>
    </x:row>
    <x:row r="450">
      <x:c r="A450" s="111" t="n">
        <x:f>'净值底稿'!A408</x:f>
        <x:v>44439</x:v>
      </x:c>
      <x:c r="B450" s="113" t="n">
        <x:f>'净值底稿'!F408</x:f>
        <x:v>2.0646396255064</x:v>
      </x:c>
      <x:c r="C450" s="113" t="n">
        <x:f>'净值底稿'!O408</x:f>
        <x:v>1.5094874404088099</x:v>
      </x:c>
      <x:c r="D450" s="113" t="n">
        <x:f>'净值底稿'!P408</x:f>
        <x:v>1.4969</x:v>
      </x:c>
      <x:c r="E450" s="113" t="n">
        <x:f>'净值底稿'!Q408</x:f>
        <x:v>1.3687</x:v>
      </x:c>
      <x:c r="F450" s="114" t="n">
        <x:f>IFERROR(B450/B449-1,0)</x:f>
        <x:v>-0.00434189216115799</x:v>
      </x:c>
      <x:c r="G450" s="114" t="n">
        <x:f>IFERROR(C450/C449-1,0)</x:f>
        <x:v>0.0003156110957907021</x:v>
      </x:c>
      <x:c r="H450" s="114" t="n">
        <x:f>IFERROR(D450/D449-1,0)</x:f>
        <x:v>0.00020045436322324584</x:v>
      </x:c>
      <x:c r="I450" s="114" t="n">
        <x:f>IFERROR(E450/E449-1,0)</x:f>
        <x:v>0.00021923414206370673</x:v>
      </x:c>
      <x:c r="J450" s="115" t="n">
        <x:f>Z449*(1+F450)</x:f>
        <x:v>0.1437059100426933</x:v>
      </x:c>
      <x:c r="K450" s="115" t="n">
        <x:f>AA449*(1+G450)</x:f>
        <x:v>0.12832054349787628</x:v>
      </x:c>
      <x:c r="L450" s="115" t="n">
        <x:f>AB449*(1+H450)</x:f>
        <x:v>0.8536845060999273</x:v>
      </x:c>
      <x:c r="M450" s="115" t="n">
        <x:f>AC449*(1+I450)</x:f>
        <x:v>0.05832066724904585</x:v>
      </x:c>
      <x:c r="N450" s="115" t="n">
        <x:f>SUM(J450:M450)</x:f>
        <x:v>1.1840316268895428</x:v>
      </x:c>
      <x:c r="O450" s="116" t="n">
        <x:f>IFERROR((J450+K450)/N450,0)</x:f>
        <x:v>0.22974593529666476</x:v>
      </x:c>
      <x:c r="P450" s="50" t="b">
        <x:f>AND(MONTH(A450)=12,OR(A451="",YEAR(A450)&lt;&gt;YEAR(A451)))</x:f>
        <x:v>0</x:v>
      </x:c>
      <x:c r="Q450" s="50" t="b">
        <x:f>AND(MOD(MONTH(A450),3)=0,OR(A451="",MONTH(A450)&lt;&gt;MONTH(A451)))</x:f>
        <x:v>0</x:v>
      </x:c>
      <x:c r="R450" s="50" t="b">
        <x:f>OR(O450&gt;$E$7,O450&lt;$E$6)</x:f>
        <x:v>0</x:v>
      </x:c>
      <x:c r="S450" s="50" t="b">
        <x:f>AND(OR(P450,Q450,R450),A450-AH449&gt;$E$8)</x:f>
        <x:v>0</x:v>
      </x:c>
      <x:c r="T450" s="50" t="str">
        <x:f>IF(NOT(OR(P450,Q450,R450)),"不调",IF(NOT(S450),"间隔规则跳过",IF(P450,"年末+季度",IF(AND(Q450,R450),"季度+动态",IF(Q450,"季度","动态")))))</x:f>
        <x:v>不调</x:v>
      </x:c>
      <x:c r="U450" s="115" t="n">
        <x:f>IF(OR(T450="年末+季度",T450="季度+动态"),N450*$E$5/2,IF(T450="季度",(J450+K450)/2,IF(T450="动态",N450*$E$5*IF(J450+K450=0,0.5,J450/(J450+K450)),J450)))</x:f>
        <x:v>0.1437059100426933</x:v>
      </x:c>
      <x:c r="V450" s="115" t="n">
        <x:f>IF(OR(T450="年末+季度",T450="季度+动态"),N450*$E$5/2,IF(T450="季度",(J450+K450)/2,IF(T450="动态",N450*$E$5*IF(J450+K450=0,0.5,K450/(J450+K450)),K450)))</x:f>
        <x:v>0.12832054349787628</x:v>
      </x:c>
      <x:c r="W450" s="115" t="n">
        <x:f>IF(OR(T450="年末+季度",T450="季度+动态",T450="动态"),N450*(1-$E$5)*IF(L450+M450=0,$B$7/($B$7+$B$8),L450/(L450+M450)),L450)</x:f>
        <x:v>0.8536845060999273</x:v>
      </x:c>
      <x:c r="X450" s="115" t="n">
        <x:f>IF(OR(T450="年末+季度",T450="季度+动态",T450="动态"),N450*(1-$E$5)*IF(L450+M450=0,$B$8/($B$7+$B$8),M450/(L450+M450)),M450)</x:f>
        <x:v>0.05832066724904585</x:v>
      </x:c>
      <x:c r="Y450" s="115" t="n">
        <x:f>POWER(1-$H$5,(A450-A449)/$H$8)</x:f>
        <x:v>0.9999862671029998</x:v>
      </x:c>
      <x:c r="Z450" s="115" t="n">
        <x:f>U450*Y450</x:f>
        <x:v>0.14370393654423236</x:v>
      </x:c>
      <x:c r="AA450" s="115" t="n">
        <x:f>V450*Y450</x:f>
        <x:v>0.1283187812850694</x:v>
      </x:c>
      <x:c r="AB450" s="115" t="n">
        <x:f>W450*Y450</x:f>
        <x:v>0.8536727825385343</x:v>
      </x:c>
      <x:c r="AC450" s="115" t="n">
        <x:f>X450*Y450</x:f>
        <x:v>0.05831986633732954</x:v>
      </x:c>
      <x:c r="AD450" s="115" t="n">
        <x:f>SUM(Z450:AC450)</x:f>
        <x:v>1.1840153667051654</x:v>
      </x:c>
      <x:c r="AE450" s="115" t="n">
        <x:f>MAX(AE449,AD450)</x:f>
        <x:v>1.1844339432392528</x:v>
      </x:c>
      <x:c r="AF450" s="114" t="n">
        <x:f>AD450/AE450-1</x:f>
        <x:v>-0.00035339795560285214</x:v>
      </x:c>
      <x:c r="AG450" s="114" t="n">
        <x:f>AD450/AD449-1</x:f>
        <x:v>-0.00035339795560285214</x:v>
      </x:c>
      <x:c r="AH450" s="111" t="n">
        <x:f>IF(OR(T450="年末+季度",T450="季度+动态",T450="季度",T450="动态"),A450,AH449)</x:f>
        <x:v>44377</x:v>
      </x:c>
      <x:c r="AI450" s="117" t="n">
        <x:f>YEAR(A450)</x:f>
        <x:v>2021</x:v>
      </x:c>
      <x:c r="AJ450" s="117" t="n">
        <x:f>MONTH(A450)</x:f>
        <x:v>8</x:v>
      </x:c>
      <x:c r="AK450" s="50" t="n">
        <x:f>IF(MONTH(A450)&lt;&gt;MONTH(A451),1,0)</x:f>
        <x:v>1</x:v>
      </x:c>
      <x:c r="AL450" s="115" t="n">
        <x:f>IF(AK449,AD449,AL449)</x:f>
        <x:v>1.1697155324591455</x:v>
      </x:c>
      <x:c r="AM450" s="116" t="n">
        <x:f>IF(AK450,AD450/AL450-1,"")</x:f>
        <x:v>0.012225052886112087</x:v>
      </x:c>
      <x:c r="AN450" s="115" t="n">
        <x:f>IF(AI450&lt;&gt;AI449,AD450,MAX(AN449,AD450))</x:f>
        <x:v>1.1844339432392528</x:v>
      </x:c>
      <x:c r="AO450" s="116" t="n">
        <x:f>AD450/AN450-1</x:f>
        <x:v>-0.00035339795560285214</x:v>
      </x:c>
      <x:c r="AP450" s="112" t="n">
        <x:f>IFERROR(SUM(Z450:AC450)/AD450,0)</x:f>
        <x:v>1</x:v>
      </x:c>
      <x:c r="AQ450" s="50" t="b">
        <x:f>AND(B450&gt;0,C450&gt;0,D450&gt;0,E450&gt;0)</x:f>
        <x:v>1</x:v>
      </x:c>
    </x:row>
    <x:row r="451">
      <x:c r="A451" s="111" t="n">
        <x:f>'净值底稿'!A409</x:f>
        <x:v>44440</x:v>
      </x:c>
      <x:c r="B451" s="113" t="n">
        <x:f>'净值底稿'!F409</x:f>
        <x:v>2.005642475257355</x:v>
      </x:c>
      <x:c r="C451" s="113" t="n">
        <x:f>'净值底稿'!O409</x:f>
        <x:v>1.4955058357470887</x:v>
      </x:c>
      <x:c r="D451" s="113" t="n">
        <x:f>'净值底稿'!P409</x:f>
        <x:v>1.4981</x:v>
      </x:c>
      <x:c r="E451" s="113" t="n">
        <x:f>'净值底稿'!Q409</x:f>
        <x:v>1.3678</x:v>
      </x:c>
      <x:c r="F451" s="114" t="n">
        <x:f>IFERROR(B451/B450-1,0)</x:f>
        <x:v>-0.02857503533313932</x:v>
      </x:c>
      <x:c r="G451" s="114" t="n">
        <x:f>IFERROR(C451/C450-1,0)</x:f>
        <x:v>-0.009262484925303238</x:v>
      </x:c>
      <x:c r="H451" s="114" t="n">
        <x:f>IFERROR(D451/D450-1,0)</x:f>
        <x:v>0.0008016567572983746</x:v>
      </x:c>
      <x:c r="I451" s="114" t="n">
        <x:f>IFERROR(E451/E450-1,0)</x:f>
        <x:v>-0.0006575582669687829</x:v>
      </x:c>
      <x:c r="J451" s="115" t="n">
        <x:f>Z450*(1+F451)</x:f>
        <x:v>0.1395975914799697</x:v>
      </x:c>
      <x:c r="K451" s="115" t="n">
        <x:f>AA450*(1+G451)</x:f>
        <x:v>0.12713023050778316</x:v>
      </x:c>
      <x:c r="L451" s="115" t="n">
        <x:f>AB450*(1+H451)</x:f>
        <x:v>0.854357135093178</x:v>
      </x:c>
      <x:c r="M451" s="115" t="n">
        <x:f>AC450*(1+I451)</x:f>
        <x:v>0.05828151762709091</x:v>
      </x:c>
      <x:c r="N451" s="115" t="n">
        <x:f>SUM(J451:M451)</x:f>
        <x:v>1.179366474708022</x:v>
      </x:c>
      <x:c r="O451" s="116" t="n">
        <x:f>IFERROR((J451+K451)/N451,0)</x:f>
        <x:v>0.22616195025705405</x:v>
      </x:c>
      <x:c r="P451" s="50" t="b">
        <x:f>AND(MONTH(A451)=12,OR(A452="",YEAR(A451)&lt;&gt;YEAR(A452)))</x:f>
        <x:v>0</x:v>
      </x:c>
      <x:c r="Q451" s="50" t="b">
        <x:f>AND(MOD(MONTH(A451),3)=0,OR(A452="",MONTH(A451)&lt;&gt;MONTH(A452)))</x:f>
        <x:v>0</x:v>
      </x:c>
      <x:c r="R451" s="50" t="b">
        <x:f>OR(O451&gt;$E$7,O451&lt;$E$6)</x:f>
        <x:v>0</x:v>
      </x:c>
      <x:c r="S451" s="50" t="b">
        <x:f>AND(OR(P451,Q451,R451),A451-AH450&gt;$E$8)</x:f>
        <x:v>0</x:v>
      </x:c>
      <x:c r="T451" s="50" t="str">
        <x:f>IF(NOT(OR(P451,Q451,R451)),"不调",IF(NOT(S451),"间隔规则跳过",IF(P451,"年末+季度",IF(AND(Q451,R451),"季度+动态",IF(Q451,"季度","动态")))))</x:f>
        <x:v>不调</x:v>
      </x:c>
      <x:c r="U451" s="115" t="n">
        <x:f>IF(OR(T451="年末+季度",T451="季度+动态"),N451*$E$5/2,IF(T451="季度",(J451+K451)/2,IF(T451="动态",N451*$E$5*IF(J451+K451=0,0.5,J451/(J451+K451)),J451)))</x:f>
        <x:v>0.1395975914799697</x:v>
      </x:c>
      <x:c r="V451" s="115" t="n">
        <x:f>IF(OR(T451="年末+季度",T451="季度+动态"),N451*$E$5/2,IF(T451="季度",(J451+K451)/2,IF(T451="动态",N451*$E$5*IF(J451+K451=0,0.5,K451/(J451+K451)),K451)))</x:f>
        <x:v>0.12713023050778316</x:v>
      </x:c>
      <x:c r="W451" s="115" t="n">
        <x:f>IF(OR(T451="年末+季度",T451="季度+动态",T451="动态"),N451*(1-$E$5)*IF(L451+M451=0,$B$7/($B$7+$B$8),L451/(L451+M451)),L451)</x:f>
        <x:v>0.854357135093178</x:v>
      </x:c>
      <x:c r="X451" s="115" t="n">
        <x:f>IF(OR(T451="年末+季度",T451="季度+动态",T451="动态"),N451*(1-$E$5)*IF(L451+M451=0,$B$8/($B$7+$B$8),M451/(L451+M451)),M451)</x:f>
        <x:v>0.05828151762709091</x:v>
      </x:c>
      <x:c r="Y451" s="115" t="n">
        <x:f>POWER(1-$H$5,(A451-A450)/$H$8)</x:f>
        <x:v>0.9999862671029998</x:v>
      </x:c>
      <x:c r="Z451" s="115" t="n">
        <x:f>U451*Y451</x:f>
        <x:v>0.13959567440062443</x:v>
      </x:c>
      <x:c r="AA451" s="115" t="n">
        <x:f>V451*Y451</x:f>
        <x:v>0.12712848464142198</x:v>
      </x:c>
      <x:c r="AB451" s="115" t="n">
        <x:f>W451*Y451</x:f>
        <x:v>0.8543454022946404</x:v>
      </x:c>
      <x:c r="AC451" s="115" t="n">
        <x:f>X451*Y451</x:f>
        <x:v>0.05828071725301232</x:v>
      </x:c>
      <x:c r="AD451" s="115" t="n">
        <x:f>SUM(Z451:AC451)</x:f>
        <x:v>1.1793502785896992</x:v>
      </x:c>
      <x:c r="AE451" s="115" t="n">
        <x:f>MAX(AE450,AD451)</x:f>
        <x:v>1.1844339432392528</x:v>
      </x:c>
      <x:c r="AF451" s="114" t="n">
        <x:f>AD451/AE451-1</x:f>
        <x:v>-0.004292062616552905</x:v>
      </x:c>
      <x:c r="AG451" s="114" t="n">
        <x:f>AD451/AD450-1</x:f>
        <x:v>-0.003940057069063196</x:v>
      </x:c>
      <x:c r="AH451" s="111" t="n">
        <x:f>IF(OR(T451="年末+季度",T451="季度+动态",T451="季度",T451="动态"),A451,AH450)</x:f>
        <x:v>44377</x:v>
      </x:c>
      <x:c r="AI451" s="117" t="n">
        <x:f>YEAR(A451)</x:f>
        <x:v>2021</x:v>
      </x:c>
      <x:c r="AJ451" s="117" t="n">
        <x:f>MONTH(A451)</x:f>
        <x:v>9</x:v>
      </x:c>
      <x:c r="AK451" s="50" t="n">
        <x:f>IF(MONTH(A451)&lt;&gt;MONTH(A452),1,0)</x:f>
        <x:v>0</x:v>
      </x:c>
      <x:c r="AL451" s="115" t="n">
        <x:f>IF(AK450,AD450,AL450)</x:f>
        <x:v>1.1840153667051654</x:v>
      </x:c>
      <x:c r="AM451" s="116" t="str">
        <x:f>IF(AK451,AD451/AL451-1,"")</x:f>
      </x:c>
      <x:c r="AN451" s="115" t="n">
        <x:f>IF(AI451&lt;&gt;AI450,AD451,MAX(AN450,AD451))</x:f>
        <x:v>1.1844339432392528</x:v>
      </x:c>
      <x:c r="AO451" s="116" t="n">
        <x:f>AD451/AN451-1</x:f>
        <x:v>-0.004292062616552905</x:v>
      </x:c>
      <x:c r="AP451" s="112" t="n">
        <x:f>IFERROR(SUM(Z451:AC451)/AD451,0)</x:f>
        <x:v>1</x:v>
      </x:c>
      <x:c r="AQ451" s="50" t="b">
        <x:f>AND(B451&gt;0,C451&gt;0,D451&gt;0,E451&gt;0)</x:f>
        <x:v>1</x:v>
      </x:c>
    </x:row>
    <x:row r="452">
      <x:c r="A452" s="111" t="n">
        <x:f>'净值底稿'!A410</x:f>
        <x:v>44441</x:v>
      </x:c>
      <x:c r="B452" s="113" t="n">
        <x:f>'净值底稿'!F410</x:f>
        <x:v>2.0297846768989425</x:v>
      </x:c>
      <x:c r="C452" s="113" t="n">
        <x:f>'净值底稿'!O410</x:f>
        <x:v>1.5133603649423026</x:v>
      </x:c>
      <x:c r="D452" s="113" t="n">
        <x:f>'净值底稿'!P410</x:f>
        <x:v>1.4981</x:v>
      </x:c>
      <x:c r="E452" s="113" t="n">
        <x:f>'净值底稿'!Q410</x:f>
        <x:v>1.3676</x:v>
      </x:c>
      <x:c r="F452" s="114" t="n">
        <x:f>IFERROR(B452/B451-1,0)</x:f>
        <x:v>0.012037141185140543</x:v>
      </x:c>
      <x:c r="G452" s="114" t="n">
        <x:f>IFERROR(C452/C451-1,0)</x:f>
        <x:v>0.011938789383790338</x:v>
      </x:c>
      <x:c r="H452" s="114" t="n">
        <x:f>IFERROR(D452/D451-1,0)</x:f>
        <x:v>0</x:v>
      </x:c>
      <x:c r="I452" s="114" t="n">
        <x:f>IFERROR(E452/E451-1,0)</x:f>
        <x:v>-0.00014622020763266352</x:v>
      </x:c>
      <x:c r="J452" s="115" t="n">
        <x:f>Z451*(1+F452)</x:f>
        <x:v>0.14127600724221964</x:v>
      </x:c>
      <x:c r="K452" s="115" t="n">
        <x:f>AA451*(1+G452)</x:f>
        <x:v>0.12864624484423634</x:v>
      </x:c>
      <x:c r="L452" s="115" t="n">
        <x:f>AB451*(1+H452)</x:f>
        <x:v>0.8543454022946404</x:v>
      </x:c>
      <x:c r="M452" s="115" t="n">
        <x:f>AC451*(1+I452)</x:f>
        <x:v>0.058272195434434605</x:v>
      </x:c>
      <x:c r="N452" s="115" t="n">
        <x:f>SUM(J452:M452)</x:f>
        <x:v>1.1825398498155308</x:v>
      </x:c>
      <x:c r="O452" s="116" t="n">
        <x:f>IFERROR((J452+K452)/N452,0)</x:f>
        <x:v>0.2282563688052984</x:v>
      </x:c>
      <x:c r="P452" s="50" t="b">
        <x:f>AND(MONTH(A452)=12,OR(A453="",YEAR(A452)&lt;&gt;YEAR(A453)))</x:f>
        <x:v>0</x:v>
      </x:c>
      <x:c r="Q452" s="50" t="b">
        <x:f>AND(MOD(MONTH(A452),3)=0,OR(A453="",MONTH(A452)&lt;&gt;MONTH(A453)))</x:f>
        <x:v>0</x:v>
      </x:c>
      <x:c r="R452" s="50" t="b">
        <x:f>OR(O452&gt;$E$7,O452&lt;$E$6)</x:f>
        <x:v>0</x:v>
      </x:c>
      <x:c r="S452" s="50" t="b">
        <x:f>AND(OR(P452,Q452,R452),A452-AH451&gt;$E$8)</x:f>
        <x:v>0</x:v>
      </x:c>
      <x:c r="T452" s="50" t="str">
        <x:f>IF(NOT(OR(P452,Q452,R452)),"不调",IF(NOT(S452),"间隔规则跳过",IF(P452,"年末+季度",IF(AND(Q452,R452),"季度+动态",IF(Q452,"季度","动态")))))</x:f>
        <x:v>不调</x:v>
      </x:c>
      <x:c r="U452" s="115" t="n">
        <x:f>IF(OR(T452="年末+季度",T452="季度+动态"),N452*$E$5/2,IF(T452="季度",(J452+K452)/2,IF(T452="动态",N452*$E$5*IF(J452+K452=0,0.5,J452/(J452+K452)),J452)))</x:f>
        <x:v>0.14127600724221964</x:v>
      </x:c>
      <x:c r="V452" s="115" t="n">
        <x:f>IF(OR(T452="年末+季度",T452="季度+动态"),N452*$E$5/2,IF(T452="季度",(J452+K452)/2,IF(T452="动态",N452*$E$5*IF(J452+K452=0,0.5,K452/(J452+K452)),K452)))</x:f>
        <x:v>0.12864624484423634</x:v>
      </x:c>
      <x:c r="W452" s="115" t="n">
        <x:f>IF(OR(T452="年末+季度",T452="季度+动态",T452="动态"),N452*(1-$E$5)*IF(L452+M452=0,$B$7/($B$7+$B$8),L452/(L452+M452)),L452)</x:f>
        <x:v>0.8543454022946404</x:v>
      </x:c>
      <x:c r="X452" s="115" t="n">
        <x:f>IF(OR(T452="年末+季度",T452="季度+动态",T452="动态"),N452*(1-$E$5)*IF(L452+M452=0,$B$8/($B$7+$B$8),M452/(L452+M452)),M452)</x:f>
        <x:v>0.058272195434434605</x:v>
      </x:c>
      <x:c r="Y452" s="115" t="n">
        <x:f>POWER(1-$H$5,(A452-A451)/$H$8)</x:f>
        <x:v>0.9999862671029998</x:v>
      </x:c>
      <x:c r="Z452" s="115" t="n">
        <x:f>U452*Y452</x:f>
        <x:v>0.14127406711336357</x:v>
      </x:c>
      <x:c r="AA452" s="115" t="n">
        <x:f>V452*Y452</x:f>
        <x:v>0.12864447815860644</x:v>
      </x:c>
      <x:c r="AB452" s="115" t="n">
        <x:f>W452*Y452</x:f>
        <x:v>0.854333669657228</x:v>
      </x:c>
      <x:c r="AC452" s="115" t="n">
        <x:f>X452*Y452</x:f>
        <x:v>0.05827139518837673</x:v>
      </x:c>
      <x:c r="AD452" s="115" t="n">
        <x:f>SUM(Z452:AC452)</x:f>
        <x:v>1.1825236101175747</x:v>
      </x:c>
      <x:c r="AE452" s="115" t="n">
        <x:f>MAX(AE451,AD452)</x:f>
        <x:v>1.1844339432392528</x:v>
      </x:c>
      <x:c r="AF452" s="114" t="n">
        <x:f>AD452/AE452-1</x:f>
        <x:v>-0.001612865903229399</x:v>
      </x:c>
      <x:c r="AG452" s="114" t="n">
        <x:f>AD452/AD451-1</x:f>
        <x:v>0.0026907455617597442</x:v>
      </x:c>
      <x:c r="AH452" s="111" t="n">
        <x:f>IF(OR(T452="年末+季度",T452="季度+动态",T452="季度",T452="动态"),A452,AH451)</x:f>
        <x:v>44377</x:v>
      </x:c>
      <x:c r="AI452" s="117" t="n">
        <x:f>YEAR(A452)</x:f>
        <x:v>2021</x:v>
      </x:c>
      <x:c r="AJ452" s="117" t="n">
        <x:f>MONTH(A452)</x:f>
        <x:v>9</x:v>
      </x:c>
      <x:c r="AK452" s="50" t="n">
        <x:f>IF(MONTH(A452)&lt;&gt;MONTH(A453),1,0)</x:f>
        <x:v>0</x:v>
      </x:c>
      <x:c r="AL452" s="115" t="n">
        <x:f>IF(AK451,AD451,AL451)</x:f>
        <x:v>1.1840153667051654</x:v>
      </x:c>
      <x:c r="AM452" s="116" t="str">
        <x:f>IF(AK452,AD452/AL452-1,"")</x:f>
      </x:c>
      <x:c r="AN452" s="115" t="n">
        <x:f>IF(AI452&lt;&gt;AI451,AD452,MAX(AN451,AD452))</x:f>
        <x:v>1.1844339432392528</x:v>
      </x:c>
      <x:c r="AO452" s="116" t="n">
        <x:f>AD452/AN452-1</x:f>
        <x:v>-0.001612865903229399</x:v>
      </x:c>
      <x:c r="AP452" s="112" t="n">
        <x:f>IFERROR(SUM(Z452:AC452)/AD452,0)</x:f>
        <x:v>1</x:v>
      </x:c>
      <x:c r="AQ452" s="50" t="b">
        <x:f>AND(B452&gt;0,C452&gt;0,D452&gt;0,E452&gt;0)</x:f>
        <x:v>1</x:v>
      </x:c>
    </x:row>
    <x:row r="453">
      <x:c r="A453" s="111" t="n">
        <x:f>'净值底稿'!A411</x:f>
        <x:v>44442</x:v>
      </x:c>
      <x:c r="B453" s="113" t="n">
        <x:f>'净值底稿'!F411</x:f>
        <x:v>1.9862183590946274</x:v>
      </x:c>
      <x:c r="C453" s="113" t="n">
        <x:f>'净值底稿'!O411</x:f>
        <x:v>1.50383230418372</x:v>
      </x:c>
      <x:c r="D453" s="113" t="n">
        <x:f>'净值底稿'!P411</x:f>
        <x:v>1.4982</x:v>
      </x:c>
      <x:c r="E453" s="113" t="n">
        <x:f>'净值底稿'!Q411</x:f>
        <x:v>1.3663</x:v>
      </x:c>
      <x:c r="F453" s="114" t="n">
        <x:f>IFERROR(B453/B452-1,0)</x:f>
        <x:v>-0.021463516943518668</x:v>
      </x:c>
      <x:c r="G453" s="114" t="n">
        <x:f>IFERROR(C453/C452-1,0)</x:f>
        <x:v>-0.006295962930776167</x:v>
      </x:c>
      <x:c r="H453" s="114" t="n">
        <x:f>IFERROR(D453/D452-1,0)</x:f>
        <x:v>0.0000667512182097596</x:v>
      </x:c>
      <x:c r="I453" s="114" t="n">
        <x:f>IFERROR(E453/E452-1,0)</x:f>
        <x:v>-0.000950570342205248</x:v>
      </x:c>
      <x:c r="J453" s="115" t="n">
        <x:f>Z452*(1+F453)</x:f>
        <x:v>0.13824182878019609</x:v>
      </x:c>
      <x:c r="K453" s="115" t="n">
        <x:f>AA452*(1+G453)</x:f>
        <x:v>0.1278345372928708</x:v>
      </x:c>
      <x:c r="L453" s="115" t="n">
        <x:f>AB452*(1+H453)</x:f>
        <x:v>0.8543906974704353</x:v>
      </x:c>
      <x:c r="M453" s="115" t="n">
        <x:f>AC452*(1+I453)</x:f>
        <x:v>0.05821600412831174</x:v>
      </x:c>
      <x:c r="N453" s="115" t="n">
        <x:f>SUM(J453:M453)</x:f>
        <x:v>1.1786830676718139</x:v>
      </x:c>
      <x:c r="O453" s="116" t="n">
        <x:f>IFERROR((J453+K453)/N453,0)</x:f>
        <x:v>0.2257403821017235</x:v>
      </x:c>
      <x:c r="P453" s="50" t="b">
        <x:f>AND(MONTH(A453)=12,OR(A454="",YEAR(A453)&lt;&gt;YEAR(A454)))</x:f>
        <x:v>0</x:v>
      </x:c>
      <x:c r="Q453" s="50" t="b">
        <x:f>AND(MOD(MONTH(A453),3)=0,OR(A454="",MONTH(A453)&lt;&gt;MONTH(A454)))</x:f>
        <x:v>0</x:v>
      </x:c>
      <x:c r="R453" s="50" t="b">
        <x:f>OR(O453&gt;$E$7,O453&lt;$E$6)</x:f>
        <x:v>0</x:v>
      </x:c>
      <x:c r="S453" s="50" t="b">
        <x:f>AND(OR(P453,Q453,R453),A453-AH452&gt;$E$8)</x:f>
        <x:v>0</x:v>
      </x:c>
      <x:c r="T453" s="50" t="str">
        <x:f>IF(NOT(OR(P453,Q453,R453)),"不调",IF(NOT(S453),"间隔规则跳过",IF(P453,"年末+季度",IF(AND(Q453,R453),"季度+动态",IF(Q453,"季度","动态")))))</x:f>
        <x:v>不调</x:v>
      </x:c>
      <x:c r="U453" s="115" t="n">
        <x:f>IF(OR(T453="年末+季度",T453="季度+动态"),N453*$E$5/2,IF(T453="季度",(J453+K453)/2,IF(T453="动态",N453*$E$5*IF(J453+K453=0,0.5,J453/(J453+K453)),J453)))</x:f>
        <x:v>0.13824182878019609</x:v>
      </x:c>
      <x:c r="V453" s="115" t="n">
        <x:f>IF(OR(T453="年末+季度",T453="季度+动态"),N453*$E$5/2,IF(T453="季度",(J453+K453)/2,IF(T453="动态",N453*$E$5*IF(J453+K453=0,0.5,K453/(J453+K453)),K453)))</x:f>
        <x:v>0.1278345372928708</x:v>
      </x:c>
      <x:c r="W453" s="115" t="n">
        <x:f>IF(OR(T453="年末+季度",T453="季度+动态",T453="动态"),N453*(1-$E$5)*IF(L453+M453=0,$B$7/($B$7+$B$8),L453/(L453+M453)),L453)</x:f>
        <x:v>0.8543906974704353</x:v>
      </x:c>
      <x:c r="X453" s="115" t="n">
        <x:f>IF(OR(T453="年末+季度",T453="季度+动态",T453="动态"),N453*(1-$E$5)*IF(L453+M453=0,$B$8/($B$7+$B$8),M453/(L453+M453)),M453)</x:f>
        <x:v>0.05821600412831174</x:v>
      </x:c>
      <x:c r="Y453" s="115" t="n">
        <x:f>POWER(1-$H$5,(A453-A452)/$H$8)</x:f>
        <x:v>0.9999862671029998</x:v>
      </x:c>
      <x:c r="Z453" s="115" t="n">
        <x:f>U453*Y453</x:f>
        <x:v>0.13823993031940032</x:v>
      </x:c>
      <x:c r="AA453" s="115" t="n">
        <x:f>V453*Y453</x:f>
        <x:v>0.1278327817543371</x:v>
      </x:c>
      <x:c r="AB453" s="115" t="n">
        <x:f>W453*Y453</x:f>
        <x:v>0.8543789642109889</x:v>
      </x:c>
      <x:c r="AC453" s="115" t="n">
        <x:f>X453*Y453</x:f>
        <x:v>0.058215204653923276</x:v>
      </x:c>
      <x:c r="AD453" s="115" t="n">
        <x:f>SUM(Z453:AC453)</x:f>
        <x:v>1.1786668809386496</x:v>
      </x:c>
      <x:c r="AE453" s="115" t="n">
        <x:f>MAX(AE452,AD453)</x:f>
        <x:v>1.1844339432392528</x:v>
      </x:c>
      <x:c r="AF453" s="114" t="n">
        <x:f>AD453/AE453-1</x:f>
        <x:v>-0.004869045110976078</x:v>
      </x:c>
      <x:c r="AG453" s="114" t="n">
        <x:f>AD453/AD452-1</x:f>
        <x:v>-0.0032614394722669804</x:v>
      </x:c>
      <x:c r="AH453" s="111" t="n">
        <x:f>IF(OR(T453="年末+季度",T453="季度+动态",T453="季度",T453="动态"),A453,AH452)</x:f>
        <x:v>44377</x:v>
      </x:c>
      <x:c r="AI453" s="117" t="n">
        <x:f>YEAR(A453)</x:f>
        <x:v>2021</x:v>
      </x:c>
      <x:c r="AJ453" s="117" t="n">
        <x:f>MONTH(A453)</x:f>
        <x:v>9</x:v>
      </x:c>
      <x:c r="AK453" s="50" t="n">
        <x:f>IF(MONTH(A453)&lt;&gt;MONTH(A454),1,0)</x:f>
        <x:v>0</x:v>
      </x:c>
      <x:c r="AL453" s="115" t="n">
        <x:f>IF(AK452,AD452,AL452)</x:f>
        <x:v>1.1840153667051654</x:v>
      </x:c>
      <x:c r="AM453" s="116" t="str">
        <x:f>IF(AK453,AD453/AL453-1,"")</x:f>
      </x:c>
      <x:c r="AN453" s="115" t="n">
        <x:f>IF(AI453&lt;&gt;AI452,AD453,MAX(AN452,AD453))</x:f>
        <x:v>1.1844339432392528</x:v>
      </x:c>
      <x:c r="AO453" s="116" t="n">
        <x:f>AD453/AN453-1</x:f>
        <x:v>-0.004869045110976078</x:v>
      </x:c>
      <x:c r="AP453" s="112" t="n">
        <x:f>IFERROR(SUM(Z453:AC453)/AD453,0)</x:f>
        <x:v>1</x:v>
      </x:c>
      <x:c r="AQ453" s="50" t="b">
        <x:f>AND(B453&gt;0,C453&gt;0,D453&gt;0,E453&gt;0)</x:f>
        <x:v>1</x:v>
      </x:c>
    </x:row>
    <x:row r="454">
      <x:c r="A454" s="111" t="n">
        <x:f>'净值底稿'!A412</x:f>
        <x:v>44445</x:v>
      </x:c>
      <x:c r="B454" s="113" t="n">
        <x:f>'净值底稿'!F412</x:f>
        <x:v>1.99634384733509</x:v>
      </x:c>
      <x:c r="C454" s="113" t="n">
        <x:f>'净值底稿'!O412</x:f>
        <x:v>1.52144210800534</x:v>
      </x:c>
      <x:c r="D454" s="113" t="n">
        <x:f>'净值底稿'!P412</x:f>
        <x:v>1.4984</x:v>
      </x:c>
      <x:c r="E454" s="113" t="n">
        <x:f>'净值底稿'!Q412</x:f>
        <x:v>1.3753</x:v>
      </x:c>
      <x:c r="F454" s="114" t="n">
        <x:f>IFERROR(B454/B453-1,0)</x:f>
        <x:v>0.0050978726453208</x:v>
      </x:c>
      <x:c r="G454" s="114" t="n">
        <x:f>IFERROR(C454/C453-1,0)</x:f>
        <x:v>0.011709951816188946</x:v>
      </x:c>
      <x:c r="H454" s="114" t="n">
        <x:f>IFERROR(D454/D453-1,0)</x:f>
        <x:v>0.00013349352556391025</x:v>
      </x:c>
      <x:c r="I454" s="114" t="n">
        <x:f>IFERROR(E454/E453-1,0)</x:f>
        <x:v>0.006587133133279632</x:v>
      </x:c>
      <x:c r="J454" s="115" t="n">
        <x:f>Z453*(1+F454)</x:f>
        <x:v>0.13894465987866664</x:v>
      </x:c>
      <x:c r="K454" s="115" t="n">
        <x:f>AA453*(1+G454)</x:f>
        <x:v>0.12932969746920978</x:v>
      </x:c>
      <x:c r="L454" s="115" t="n">
        <x:f>AB453*(1+H454)</x:f>
        <x:v>0.854493018271089</x:v>
      </x:c>
      <x:c r="M454" s="115" t="n">
        <x:f>AC453*(1+I454)</x:f>
        <x:v>0.05859867595735979</x:v>
      </x:c>
      <x:c r="N454" s="115" t="n">
        <x:f>SUM(J454:M454)</x:f>
        <x:v>1.1813660515763251</x:v>
      </x:c>
      <x:c r="O454" s="116" t="n">
        <x:f>IFERROR((J454+K454)/N454,0)</x:f>
        <x:v>0.2270882568446177</x:v>
      </x:c>
      <x:c r="P454" s="50" t="b">
        <x:f>AND(MONTH(A454)=12,OR(A455="",YEAR(A454)&lt;&gt;YEAR(A455)))</x:f>
        <x:v>0</x:v>
      </x:c>
      <x:c r="Q454" s="50" t="b">
        <x:f>AND(MOD(MONTH(A454),3)=0,OR(A455="",MONTH(A454)&lt;&gt;MONTH(A455)))</x:f>
        <x:v>0</x:v>
      </x:c>
      <x:c r="R454" s="50" t="b">
        <x:f>OR(O454&gt;$E$7,O454&lt;$E$6)</x:f>
        <x:v>0</x:v>
      </x:c>
      <x:c r="S454" s="50" t="b">
        <x:f>AND(OR(P454,Q454,R454),A454-AH453&gt;$E$8)</x:f>
        <x:v>0</x:v>
      </x:c>
      <x:c r="T454" s="50" t="str">
        <x:f>IF(NOT(OR(P454,Q454,R454)),"不调",IF(NOT(S454),"间隔规则跳过",IF(P454,"年末+季度",IF(AND(Q454,R454),"季度+动态",IF(Q454,"季度","动态")))))</x:f>
        <x:v>不调</x:v>
      </x:c>
      <x:c r="U454" s="115" t="n">
        <x:f>IF(OR(T454="年末+季度",T454="季度+动态"),N454*$E$5/2,IF(T454="季度",(J454+K454)/2,IF(T454="动态",N454*$E$5*IF(J454+K454=0,0.5,J454/(J454+K454)),J454)))</x:f>
        <x:v>0.13894465987866664</x:v>
      </x:c>
      <x:c r="V454" s="115" t="n">
        <x:f>IF(OR(T454="年末+季度",T454="季度+动态"),N454*$E$5/2,IF(T454="季度",(J454+K454)/2,IF(T454="动态",N454*$E$5*IF(J454+K454=0,0.5,K454/(J454+K454)),K454)))</x:f>
        <x:v>0.12932969746920978</x:v>
      </x:c>
      <x:c r="W454" s="115" t="n">
        <x:f>IF(OR(T454="年末+季度",T454="季度+动态",T454="动态"),N454*(1-$E$5)*IF(L454+M454=0,$B$7/($B$7+$B$8),L454/(L454+M454)),L454)</x:f>
        <x:v>0.854493018271089</x:v>
      </x:c>
      <x:c r="X454" s="115" t="n">
        <x:f>IF(OR(T454="年末+季度",T454="季度+动态",T454="动态"),N454*(1-$E$5)*IF(L454+M454=0,$B$8/($B$7+$B$8),M454/(L454+M454)),M454)</x:f>
        <x:v>0.05859867595735979</x:v>
      </x:c>
      <x:c r="Y454" s="115" t="n">
        <x:f>POWER(1-$H$5,(A454-A453)/$H$8)</x:f>
        <x:v>0.9999588018747739</x:v>
      </x:c>
      <x:c r="Z454" s="115" t="n">
        <x:f>U454*Y454</x:f>
        <x:v>0.13893893561916945</x:v>
      </x:c>
      <x:c r="AA454" s="115" t="n">
        <x:f>V454*Y454</x:f>
        <x:v>0.12932436932813798</x:v>
      </x:c>
      <x:c r="AB454" s="115" t="n">
        <x:f>W454*Y454</x:f>
        <x:v>0.8544578147607175</x:v>
      </x:c>
      <x:c r="AC454" s="115" t="n">
        <x:f>X454*Y454</x:f>
        <x:v>0.05859626180176962</x:v>
      </x:c>
      <x:c r="AD454" s="115" t="n">
        <x:f>SUM(Z454:AC454)</x:f>
        <x:v>1.1813173815097946</x:v>
      </x:c>
      <x:c r="AE454" s="115" t="n">
        <x:f>MAX(AE453,AD454)</x:f>
        <x:v>1.1844339432392528</x:v>
      </x:c>
      <x:c r="AF454" s="114" t="n">
        <x:f>AD454/AE454-1</x:f>
        <x:v>-0.002631266815044886</x:v>
      </x:c>
      <x:c r="AG454" s="114" t="n">
        <x:f>AD454/AD453-1</x:f>
        <x:v>0.002248727451334087</x:v>
      </x:c>
      <x:c r="AH454" s="111" t="n">
        <x:f>IF(OR(T454="年末+季度",T454="季度+动态",T454="季度",T454="动态"),A454,AH453)</x:f>
        <x:v>44377</x:v>
      </x:c>
      <x:c r="AI454" s="117" t="n">
        <x:f>YEAR(A454)</x:f>
        <x:v>2021</x:v>
      </x:c>
      <x:c r="AJ454" s="117" t="n">
        <x:f>MONTH(A454)</x:f>
        <x:v>9</x:v>
      </x:c>
      <x:c r="AK454" s="50" t="n">
        <x:f>IF(MONTH(A454)&lt;&gt;MONTH(A455),1,0)</x:f>
        <x:v>0</x:v>
      </x:c>
      <x:c r="AL454" s="115" t="n">
        <x:f>IF(AK453,AD453,AL453)</x:f>
        <x:v>1.1840153667051654</x:v>
      </x:c>
      <x:c r="AM454" s="116" t="str">
        <x:f>IF(AK454,AD454/AL454-1,"")</x:f>
      </x:c>
      <x:c r="AN454" s="115" t="n">
        <x:f>IF(AI454&lt;&gt;AI453,AD454,MAX(AN453,AD454))</x:f>
        <x:v>1.1844339432392528</x:v>
      </x:c>
      <x:c r="AO454" s="116" t="n">
        <x:f>AD454/AN454-1</x:f>
        <x:v>-0.002631266815044886</x:v>
      </x:c>
      <x:c r="AP454" s="112" t="n">
        <x:f>IFERROR(SUM(Z454:AC454)/AD454,0)</x:f>
        <x:v>1</x:v>
      </x:c>
      <x:c r="AQ454" s="50" t="b">
        <x:f>AND(B454&gt;0,C454&gt;0,D454&gt;0,E454&gt;0)</x:f>
        <x:v>1</x:v>
      </x:c>
    </x:row>
    <x:row r="455">
      <x:c r="A455" s="111" t="n">
        <x:f>'净值底稿'!A413</x:f>
        <x:v>44446</x:v>
      </x:c>
      <x:c r="B455" s="113" t="n">
        <x:f>'净值底稿'!F413</x:f>
        <x:v>2.0339126431261776</x:v>
      </x:c>
      <x:c r="C455" s="113" t="n">
        <x:f>'净值底稿'!O413</x:f>
        <x:v>1.5508582334873275</x:v>
      </x:c>
      <x:c r="D455" s="113" t="n">
        <x:f>'净值底稿'!P413</x:f>
        <x:v>1.4979</x:v>
      </x:c>
      <x:c r="E455" s="113" t="n">
        <x:f>'净值底稿'!Q413</x:f>
        <x:v>1.372</x:v>
      </x:c>
      <x:c r="F455" s="114" t="n">
        <x:f>IFERROR(B455/B454-1,0)</x:f>
        <x:v>0.018818800098609145</x:v>
      </x:c>
      <x:c r="G455" s="114" t="n">
        <x:f>IFERROR(C455/C454-1,0)</x:f>
        <x:v>0.019334370547002377</x:v>
      </x:c>
      <x:c r="H455" s="114" t="n">
        <x:f>IFERROR(D455/D454-1,0)</x:f>
        <x:v>-0.00033368926855303904</x:v>
      </x:c>
      <x:c r="I455" s="114" t="n">
        <x:f>IFERROR(E455/E454-1,0)</x:f>
        <x:v>-0.002399476477859319</x:v>
      </x:c>
      <x:c r="J455" s="115" t="n">
        <x:f>Z454*(1+F455)</x:f>
        <x:v>0.14155359967450012</x:v>
      </x:c>
      <x:c r="K455" s="115" t="n">
        <x:f>AA454*(1+G455)</x:f>
        <x:v>0.13182477460548558</x:v>
      </x:c>
      <x:c r="L455" s="115" t="n">
        <x:f>AB454*(1+H455)</x:f>
        <x:v>0.8541726913575005</x:v>
      </x:c>
      <x:c r="M455" s="115" t="n">
        <x:f>AC454*(1+I455)</x:f>
        <x:v>0.05845566144988579</x:v>
      </x:c>
      <x:c r="N455" s="115" t="n">
        <x:f>SUM(J455:M455)</x:f>
        <x:v>1.186006727087372</x:v>
      </x:c>
      <x:c r="O455" s="116" t="n">
        <x:f>IFERROR((J455+K455)/N455,0)</x:f>
        <x:v>0.23050322400055506</x:v>
      </x:c>
      <x:c r="P455" s="50" t="b">
        <x:f>AND(MONTH(A455)=12,OR(A456="",YEAR(A455)&lt;&gt;YEAR(A456)))</x:f>
        <x:v>0</x:v>
      </x:c>
      <x:c r="Q455" s="50" t="b">
        <x:f>AND(MOD(MONTH(A455),3)=0,OR(A456="",MONTH(A455)&lt;&gt;MONTH(A456)))</x:f>
        <x:v>0</x:v>
      </x:c>
      <x:c r="R455" s="50" t="b">
        <x:f>OR(O455&gt;$E$7,O455&lt;$E$6)</x:f>
        <x:v>0</x:v>
      </x:c>
      <x:c r="S455" s="50" t="b">
        <x:f>AND(OR(P455,Q455,R455),A455-AH454&gt;$E$8)</x:f>
        <x:v>0</x:v>
      </x:c>
      <x:c r="T455" s="50" t="str">
        <x:f>IF(NOT(OR(P455,Q455,R455)),"不调",IF(NOT(S455),"间隔规则跳过",IF(P455,"年末+季度",IF(AND(Q455,R455),"季度+动态",IF(Q455,"季度","动态")))))</x:f>
        <x:v>不调</x:v>
      </x:c>
      <x:c r="U455" s="115" t="n">
        <x:f>IF(OR(T455="年末+季度",T455="季度+动态"),N455*$E$5/2,IF(T455="季度",(J455+K455)/2,IF(T455="动态",N455*$E$5*IF(J455+K455=0,0.5,J455/(J455+K455)),J455)))</x:f>
        <x:v>0.14155359967450012</x:v>
      </x:c>
      <x:c r="V455" s="115" t="n">
        <x:f>IF(OR(T455="年末+季度",T455="季度+动态"),N455*$E$5/2,IF(T455="季度",(J455+K455)/2,IF(T455="动态",N455*$E$5*IF(J455+K455=0,0.5,K455/(J455+K455)),K455)))</x:f>
        <x:v>0.13182477460548558</x:v>
      </x:c>
      <x:c r="W455" s="115" t="n">
        <x:f>IF(OR(T455="年末+季度",T455="季度+动态",T455="动态"),N455*(1-$E$5)*IF(L455+M455=0,$B$7/($B$7+$B$8),L455/(L455+M455)),L455)</x:f>
        <x:v>0.8541726913575005</x:v>
      </x:c>
      <x:c r="X455" s="115" t="n">
        <x:f>IF(OR(T455="年末+季度",T455="季度+动态",T455="动态"),N455*(1-$E$5)*IF(L455+M455=0,$B$8/($B$7+$B$8),M455/(L455+M455)),M455)</x:f>
        <x:v>0.05845566144988579</x:v>
      </x:c>
      <x:c r="Y455" s="115" t="n">
        <x:f>POWER(1-$H$5,(A455-A454)/$H$8)</x:f>
        <x:v>0.9999862671029998</x:v>
      </x:c>
      <x:c r="Z455" s="115" t="n">
        <x:f>U455*Y455</x:f>
        <x:v>0.1415516557334958</x:v>
      </x:c>
      <x:c r="AA455" s="115" t="n">
        <x:f>V455*Y455</x:f>
        <x:v>0.13182296426943385</x:v>
      </x:c>
      <x:c r="AB455" s="115" t="n">
        <x:f>W455*Y455</x:f>
        <x:v>0.8541609610919096</x:v>
      </x:c>
      <x:c r="AC455" s="115" t="n">
        <x:f>X455*Y455</x:f>
        <x:v>0.05845485868430802</x:v>
      </x:c>
      <x:c r="AD455" s="115" t="n">
        <x:f>SUM(Z455:AC455)</x:f>
        <x:v>1.1859904397791474</x:v>
      </x:c>
      <x:c r="AE455" s="115" t="n">
        <x:f>MAX(AE454,AD455)</x:f>
        <x:v>1.1859904397791474</x:v>
      </x:c>
      <x:c r="AF455" s="114" t="n">
        <x:f>AD455/AE455-1</x:f>
        <x:v>0</x:v>
      </x:c>
      <x:c r="AG455" s="114" t="n">
        <x:f>AD455/AD454-1</x:f>
        <x:v>0.00395580251547667</x:v>
      </x:c>
      <x:c r="AH455" s="111" t="n">
        <x:f>IF(OR(T455="年末+季度",T455="季度+动态",T455="季度",T455="动态"),A455,AH454)</x:f>
        <x:v>44377</x:v>
      </x:c>
      <x:c r="AI455" s="117" t="n">
        <x:f>YEAR(A455)</x:f>
        <x:v>2021</x:v>
      </x:c>
      <x:c r="AJ455" s="117" t="n">
        <x:f>MONTH(A455)</x:f>
        <x:v>9</x:v>
      </x:c>
      <x:c r="AK455" s="50" t="n">
        <x:f>IF(MONTH(A455)&lt;&gt;MONTH(A456),1,0)</x:f>
        <x:v>0</x:v>
      </x:c>
      <x:c r="AL455" s="115" t="n">
        <x:f>IF(AK454,AD454,AL454)</x:f>
        <x:v>1.1840153667051654</x:v>
      </x:c>
      <x:c r="AM455" s="116" t="str">
        <x:f>IF(AK455,AD455/AL455-1,"")</x:f>
      </x:c>
      <x:c r="AN455" s="115" t="n">
        <x:f>IF(AI455&lt;&gt;AI454,AD455,MAX(AN454,AD455))</x:f>
        <x:v>1.1859904397791474</x:v>
      </x:c>
      <x:c r="AO455" s="116" t="n">
        <x:f>AD455/AN455-1</x:f>
        <x:v>0</x:v>
      </x:c>
      <x:c r="AP455" s="112" t="n">
        <x:f>IFERROR(SUM(Z455:AC455)/AD455,0)</x:f>
        <x:v>1</x:v>
      </x:c>
      <x:c r="AQ455" s="50" t="b">
        <x:f>AND(B455&gt;0,C455&gt;0,D455&gt;0,E455&gt;0)</x:f>
        <x:v>1</x:v>
      </x:c>
    </x:row>
    <x:row r="456">
      <x:c r="A456" s="111" t="n">
        <x:f>'净值底稿'!A414</x:f>
        <x:v>44447</x:v>
      </x:c>
      <x:c r="B456" s="113" t="n">
        <x:f>'净值底稿'!F414</x:f>
        <x:v>2.0347717779470926</x:v>
      </x:c>
      <x:c r="C456" s="113" t="n">
        <x:f>'净值底稿'!O414</x:f>
        <x:v>1.5562425586875561</x:v>
      </x:c>
      <x:c r="D456" s="113" t="n">
        <x:f>'净值底稿'!P414</x:f>
        <x:v>1.4975</x:v>
      </x:c>
      <x:c r="E456" s="113" t="n">
        <x:f>'净值底稿'!Q414</x:f>
        <x:v>1.3585</x:v>
      </x:c>
      <x:c r="F456" s="114" t="n">
        <x:f>IFERROR(B456/B455-1,0)</x:f>
        <x:v>0.00042240497585699366</x:v>
      </x:c>
      <x:c r="G456" s="114" t="n">
        <x:f>IFERROR(C456/C455-1,0)</x:f>
        <x:v>0.003471835841578619</x:v>
      </x:c>
      <x:c r="H456" s="114" t="n">
        <x:f>IFERROR(D456/D455-1,0)</x:f>
        <x:v>-0.0002670405233994311</x:v>
      </x:c>
      <x:c r="I456" s="114" t="n">
        <x:f>IFERROR(E456/E455-1,0)</x:f>
        <x:v>-0.009839650145772594</x:v>
      </x:c>
      <x:c r="J456" s="115" t="n">
        <x:f>Z455*(1+F456)</x:f>
        <x:v>0.1416114478572184</x:v>
      </x:c>
      <x:c r="K456" s="115" t="n">
        <x:f>AA455*(1+G456)</x:f>
        <x:v>0.13228063196152762</x:v>
      </x:c>
      <x:c r="L456" s="115" t="n">
        <x:f>AB455*(1+H456)</x:f>
        <x:v>0.8539328655017923</x:v>
      </x:c>
      <x:c r="M456" s="115" t="n">
        <x:f>AC455*(1+I456)</x:f>
        <x:v>0.05787968332553385</x:v>
      </x:c>
      <x:c r="N456" s="115" t="n">
        <x:f>SUM(J456:M456)</x:f>
        <x:v>1.1857046286460722</x:v>
      </x:c>
      <x:c r="O456" s="116" t="n">
        <x:f>IFERROR((J456+K456)/N456,0)</x:f>
        <x:v>0.23099520167303123</x:v>
      </x:c>
      <x:c r="P456" s="50" t="b">
        <x:f>AND(MONTH(A456)=12,OR(A457="",YEAR(A456)&lt;&gt;YEAR(A457)))</x:f>
        <x:v>0</x:v>
      </x:c>
      <x:c r="Q456" s="50" t="b">
        <x:f>AND(MOD(MONTH(A456),3)=0,OR(A457="",MONTH(A456)&lt;&gt;MONTH(A457)))</x:f>
        <x:v>0</x:v>
      </x:c>
      <x:c r="R456" s="50" t="b">
        <x:f>OR(O456&gt;$E$7,O456&lt;$E$6)</x:f>
        <x:v>0</x:v>
      </x:c>
      <x:c r="S456" s="50" t="b">
        <x:f>AND(OR(P456,Q456,R456),A456-AH455&gt;$E$8)</x:f>
        <x:v>0</x:v>
      </x:c>
      <x:c r="T456" s="50" t="str">
        <x:f>IF(NOT(OR(P456,Q456,R456)),"不调",IF(NOT(S456),"间隔规则跳过",IF(P456,"年末+季度",IF(AND(Q456,R456),"季度+动态",IF(Q456,"季度","动态")))))</x:f>
        <x:v>不调</x:v>
      </x:c>
      <x:c r="U456" s="115" t="n">
        <x:f>IF(OR(T456="年末+季度",T456="季度+动态"),N456*$E$5/2,IF(T456="季度",(J456+K456)/2,IF(T456="动态",N456*$E$5*IF(J456+K456=0,0.5,J456/(J456+K456)),J456)))</x:f>
        <x:v>0.1416114478572184</x:v>
      </x:c>
      <x:c r="V456" s="115" t="n">
        <x:f>IF(OR(T456="年末+季度",T456="季度+动态"),N456*$E$5/2,IF(T456="季度",(J456+K456)/2,IF(T456="动态",N456*$E$5*IF(J456+K456=0,0.5,K456/(J456+K456)),K456)))</x:f>
        <x:v>0.13228063196152762</x:v>
      </x:c>
      <x:c r="W456" s="115" t="n">
        <x:f>IF(OR(T456="年末+季度",T456="季度+动态",T456="动态"),N456*(1-$E$5)*IF(L456+M456=0,$B$7/($B$7+$B$8),L456/(L456+M456)),L456)</x:f>
        <x:v>0.8539328655017923</x:v>
      </x:c>
      <x:c r="X456" s="115" t="n">
        <x:f>IF(OR(T456="年末+季度",T456="季度+动态",T456="动态"),N456*(1-$E$5)*IF(L456+M456=0,$B$8/($B$7+$B$8),M456/(L456+M456)),M456)</x:f>
        <x:v>0.05787968332553385</x:v>
      </x:c>
      <x:c r="Y456" s="115" t="n">
        <x:f>POWER(1-$H$5,(A456-A455)/$H$8)</x:f>
        <x:v>0.9999862671029998</x:v>
      </x:c>
      <x:c r="Z456" s="115" t="n">
        <x:f>U456*Y456</x:f>
        <x:v>0.14160950312179094</x:v>
      </x:c>
      <x:c r="AA456" s="115" t="n">
        <x:f>V456*Y456</x:f>
        <x:v>0.13227881536523375</x:v>
      </x:c>
      <x:c r="AB456" s="115" t="n">
        <x:f>W456*Y456</x:f>
        <x:v>0.8539211385297052</x:v>
      </x:c>
      <x:c r="AC456" s="115" t="n">
        <x:f>X456*Y456</x:f>
        <x:v>0.05787888846980434</x:v>
      </x:c>
      <x:c r="AD456" s="115" t="n">
        <x:f>SUM(Z456:AC456)</x:f>
        <x:v>1.1856883454865341</x:v>
      </x:c>
      <x:c r="AE456" s="115" t="n">
        <x:f>MAX(AE455,AD456)</x:f>
        <x:v>1.1859904397791474</x:v>
      </x:c>
      <x:c r="AF456" s="114" t="n">
        <x:f>AD456/AE456-1</x:f>
        <x:v>-0.00025471899475815185</x:v>
      </x:c>
      <x:c r="AG456" s="114" t="n">
        <x:f>AD456/AD455-1</x:f>
        <x:v>-0.00025471899475815185</x:v>
      </x:c>
      <x:c r="AH456" s="111" t="n">
        <x:f>IF(OR(T456="年末+季度",T456="季度+动态",T456="季度",T456="动态"),A456,AH455)</x:f>
        <x:v>44377</x:v>
      </x:c>
      <x:c r="AI456" s="117" t="n">
        <x:f>YEAR(A456)</x:f>
        <x:v>2021</x:v>
      </x:c>
      <x:c r="AJ456" s="117" t="n">
        <x:f>MONTH(A456)</x:f>
        <x:v>9</x:v>
      </x:c>
      <x:c r="AK456" s="50" t="n">
        <x:f>IF(MONTH(A456)&lt;&gt;MONTH(A457),1,0)</x:f>
        <x:v>0</x:v>
      </x:c>
      <x:c r="AL456" s="115" t="n">
        <x:f>IF(AK455,AD455,AL455)</x:f>
        <x:v>1.1840153667051654</x:v>
      </x:c>
      <x:c r="AM456" s="116" t="str">
        <x:f>IF(AK456,AD456/AL456-1,"")</x:f>
      </x:c>
      <x:c r="AN456" s="115" t="n">
        <x:f>IF(AI456&lt;&gt;AI455,AD456,MAX(AN455,AD456))</x:f>
        <x:v>1.1859904397791474</x:v>
      </x:c>
      <x:c r="AO456" s="116" t="n">
        <x:f>AD456/AN456-1</x:f>
        <x:v>-0.00025471899475815185</x:v>
      </x:c>
      <x:c r="AP456" s="112" t="n">
        <x:f>IFERROR(SUM(Z456:AC456)/AD456,0)</x:f>
        <x:v>1</x:v>
      </x:c>
      <x:c r="AQ456" s="50" t="b">
        <x:f>AND(B456&gt;0,C456&gt;0,D456&gt;0,E456&gt;0)</x:f>
        <x:v>1</x:v>
      </x:c>
    </x:row>
    <x:row r="457">
      <x:c r="A457" s="111" t="n">
        <x:f>'净值底稿'!A415</x:f>
        <x:v>44448</x:v>
      </x:c>
      <x:c r="B457" s="113" t="n">
        <x:f>'净值底稿'!F415</x:f>
        <x:v>2.0292525422166876</x:v>
      </x:c>
      <x:c r="C457" s="113" t="n">
        <x:f>'净值底稿'!O415</x:f>
        <x:v>1.5621060465788386</x:v>
      </x:c>
      <x:c r="D457" s="113" t="n">
        <x:f>'净值底稿'!P415</x:f>
        <x:v>1.4972</x:v>
      </x:c>
      <x:c r="E457" s="113" t="n">
        <x:f>'净值底稿'!Q415</x:f>
        <x:v>1.3521</x:v>
      </x:c>
      <x:c r="F457" s="114" t="n">
        <x:f>IFERROR(B457/B456-1,0)</x:f>
        <x:v>-0.0027124593481306913</x:v>
      </x:c>
      <x:c r="G457" s="114" t="n">
        <x:f>IFERROR(C457/C456-1,0)</x:f>
        <x:v>0.0037677210782793846</x:v>
      </x:c>
      <x:c r="H457" s="114" t="n">
        <x:f>IFERROR(D457/D456-1,0)</x:f>
        <x:v>-0.00020033388981632871</x:v>
      </x:c>
      <x:c r="I457" s="114" t="n">
        <x:f>IFERROR(E457/E456-1,0)</x:f>
        <x:v>-0.004711078395288948</x:v>
      </x:c>
      <x:c r="J457" s="115" t="n">
        <x:f>Z456*(1+F457)</x:f>
        <x:v>0.14122539310126409</x:v>
      </x:c>
      <x:c r="K457" s="115" t="n">
        <x:f>AA456*(1+G457)</x:f>
        <x:v>0.13277720504609516</x:v>
      </x:c>
      <x:c r="L457" s="115" t="n">
        <x:f>AB456*(1+H457)</x:f>
        <x:v>0.8537500691864272</x:v>
      </x:c>
      <x:c r="M457" s="115" t="n">
        <x:f>AC456*(1+I457)</x:f>
        <x:v>0.057606216488790905</x:v>
      </x:c>
      <x:c r="N457" s="115" t="n">
        <x:f>SUM(J457:M457)</x:f>
        <x:v>1.1853588838225775</x:v>
      </x:c>
      <x:c r="O457" s="116" t="n">
        <x:f>IFERROR((J457+K457)/N457,0)</x:f>
        <x:v>0.23115581440090807</x:v>
      </x:c>
      <x:c r="P457" s="50" t="b">
        <x:f>AND(MONTH(A457)=12,OR(A458="",YEAR(A457)&lt;&gt;YEAR(A458)))</x:f>
        <x:v>0</x:v>
      </x:c>
      <x:c r="Q457" s="50" t="b">
        <x:f>AND(MOD(MONTH(A457),3)=0,OR(A458="",MONTH(A457)&lt;&gt;MONTH(A458)))</x:f>
        <x:v>0</x:v>
      </x:c>
      <x:c r="R457" s="50" t="b">
        <x:f>OR(O457&gt;$E$7,O457&lt;$E$6)</x:f>
        <x:v>0</x:v>
      </x:c>
      <x:c r="S457" s="50" t="b">
        <x:f>AND(OR(P457,Q457,R457),A457-AH456&gt;$E$8)</x:f>
        <x:v>0</x:v>
      </x:c>
      <x:c r="T457" s="50" t="str">
        <x:f>IF(NOT(OR(P457,Q457,R457)),"不调",IF(NOT(S457),"间隔规则跳过",IF(P457,"年末+季度",IF(AND(Q457,R457),"季度+动态",IF(Q457,"季度","动态")))))</x:f>
        <x:v>不调</x:v>
      </x:c>
      <x:c r="U457" s="115" t="n">
        <x:f>IF(OR(T457="年末+季度",T457="季度+动态"),N457*$E$5/2,IF(T457="季度",(J457+K457)/2,IF(T457="动态",N457*$E$5*IF(J457+K457=0,0.5,J457/(J457+K457)),J457)))</x:f>
        <x:v>0.14122539310126409</x:v>
      </x:c>
      <x:c r="V457" s="115" t="n">
        <x:f>IF(OR(T457="年末+季度",T457="季度+动态"),N457*$E$5/2,IF(T457="季度",(J457+K457)/2,IF(T457="动态",N457*$E$5*IF(J457+K457=0,0.5,K457/(J457+K457)),K457)))</x:f>
        <x:v>0.13277720504609516</x:v>
      </x:c>
      <x:c r="W457" s="115" t="n">
        <x:f>IF(OR(T457="年末+季度",T457="季度+动态",T457="动态"),N457*(1-$E$5)*IF(L457+M457=0,$B$7/($B$7+$B$8),L457/(L457+M457)),L457)</x:f>
        <x:v>0.8537500691864272</x:v>
      </x:c>
      <x:c r="X457" s="115" t="n">
        <x:f>IF(OR(T457="年末+季度",T457="季度+动态",T457="动态"),N457*(1-$E$5)*IF(L457+M457=0,$B$8/($B$7+$B$8),M457/(L457+M457)),M457)</x:f>
        <x:v>0.057606216488790905</x:v>
      </x:c>
      <x:c r="Y457" s="115" t="n">
        <x:f>POWER(1-$H$5,(A457-A456)/$H$8)</x:f>
        <x:v>0.9999862671029998</x:v>
      </x:c>
      <x:c r="Z457" s="115" t="n">
        <x:f>U457*Y457</x:f>
        <x:v>0.14122345366748681</x:v>
      </x:c>
      <x:c r="AA457" s="115" t="n">
        <x:f>V457*Y457</x:f>
        <x:v>0.13277538163041427</x:v>
      </x:c>
      <x:c r="AB457" s="115" t="n">
        <x:f>W457*Y457</x:f>
        <x:v>0.853738344724663</x:v>
      </x:c>
      <x:c r="AC457" s="115" t="n">
        <x:f>X457*Y457</x:f>
        <x:v>0.05760542538855329</x:v>
      </x:c>
      <x:c r="AD457" s="115" t="n">
        <x:f>SUM(Z457:AC457)</x:f>
        <x:v>1.1853426054111176</x:v>
      </x:c>
      <x:c r="AE457" s="115" t="n">
        <x:f>MAX(AE456,AD457)</x:f>
        <x:v>1.1859904397791474</x:v>
      </x:c>
      <x:c r="AF457" s="114" t="n">
        <x:f>AD457/AE457-1</x:f>
        <x:v>-0.0005462391148367551</x:v>
      </x:c>
      <x:c r="AG457" s="114" t="n">
        <x:f>AD457/AD456-1</x:f>
        <x:v>-0.0002915943947097155</x:v>
      </x:c>
      <x:c r="AH457" s="111" t="n">
        <x:f>IF(OR(T457="年末+季度",T457="季度+动态",T457="季度",T457="动态"),A457,AH456)</x:f>
        <x:v>44377</x:v>
      </x:c>
      <x:c r="AI457" s="117" t="n">
        <x:f>YEAR(A457)</x:f>
        <x:v>2021</x:v>
      </x:c>
      <x:c r="AJ457" s="117" t="n">
        <x:f>MONTH(A457)</x:f>
        <x:v>9</x:v>
      </x:c>
      <x:c r="AK457" s="50" t="n">
        <x:f>IF(MONTH(A457)&lt;&gt;MONTH(A458),1,0)</x:f>
        <x:v>0</x:v>
      </x:c>
      <x:c r="AL457" s="115" t="n">
        <x:f>IF(AK456,AD456,AL456)</x:f>
        <x:v>1.1840153667051654</x:v>
      </x:c>
      <x:c r="AM457" s="116" t="str">
        <x:f>IF(AK457,AD457/AL457-1,"")</x:f>
      </x:c>
      <x:c r="AN457" s="115" t="n">
        <x:f>IF(AI457&lt;&gt;AI456,AD457,MAX(AN456,AD457))</x:f>
        <x:v>1.1859904397791474</x:v>
      </x:c>
      <x:c r="AO457" s="116" t="n">
        <x:f>AD457/AN457-1</x:f>
        <x:v>-0.0005462391148367551</x:v>
      </x:c>
      <x:c r="AP457" s="112" t="n">
        <x:f>IFERROR(SUM(Z457:AC457)/AD457,0)</x:f>
        <x:v>1</x:v>
      </x:c>
      <x:c r="AQ457" s="50" t="b">
        <x:f>AND(B457&gt;0,C457&gt;0,D457&gt;0,E457&gt;0)</x:f>
        <x:v>1</x:v>
      </x:c>
    </x:row>
    <x:row r="458">
      <x:c r="A458" s="111" t="n">
        <x:f>'净值底稿'!A416</x:f>
        <x:v>44449</x:v>
      </x:c>
      <x:c r="B458" s="113" t="n">
        <x:f>'净值底稿'!F416</x:f>
        <x:v>2.06302764534902</x:v>
      </x:c>
      <x:c r="C458" s="113" t="n">
        <x:f>'净值底稿'!O416</x:f>
        <x:v>1.5648573127750365</x:v>
      </x:c>
      <x:c r="D458" s="113" t="n">
        <x:f>'净值底稿'!P416</x:f>
        <x:v>1.4971</x:v>
      </x:c>
      <x:c r="E458" s="113" t="n">
        <x:f>'净值底稿'!Q416</x:f>
        <x:v>1.3554</x:v>
      </x:c>
      <x:c r="F458" s="114" t="n">
        <x:f>IFERROR(B458/B457-1,0)</x:f>
        <x:v>0.016644110296610837</x:v>
      </x:c>
      <x:c r="G458" s="114" t="n">
        <x:f>IFERROR(C458/C457-1,0)</x:f>
        <x:v>0.0017612544309801859</x:v>
      </x:c>
      <x:c r="H458" s="114" t="n">
        <x:f>IFERROR(D458/D457-1,0)</x:f>
        <x:v>-0.00006679134384179886</x:v>
      </x:c>
      <x:c r="I458" s="114" t="n">
        <x:f>IFERROR(E458/E457-1,0)</x:f>
        <x:v>0.0024406478810736765</x:v>
      </x:c>
      <x:c r="J458" s="115" t="n">
        <x:f>Z457*(1+F458)</x:f>
        <x:v>0.14357399240679677</x:v>
      </x:c>
      <x:c r="K458" s="115" t="n">
        <x:f>AA457*(1+G458)</x:f>
        <x:v>0.13300923285963592</x:v>
      </x:c>
      <x:c r="L458" s="115" t="n">
        <x:f>AB457*(1+H458)</x:f>
        <x:v>0.8536813223933296</x:v>
      </x:c>
      <x:c r="M458" s="115" t="n">
        <x:f>AC457*(1+I458)</x:f>
        <x:v>0.05774601994796621</x:v>
      </x:c>
      <x:c r="N458" s="115" t="n">
        <x:f>SUM(J458:M458)</x:f>
        <x:v>1.1880105676077286</x:v>
      </x:c>
      <x:c r="O458" s="116" t="n">
        <x:f>IFERROR((J458+K458)/N458,0)</x:f>
        <x:v>0.23281209175048198</x:v>
      </x:c>
      <x:c r="P458" s="50" t="b">
        <x:f>AND(MONTH(A458)=12,OR(A459="",YEAR(A458)&lt;&gt;YEAR(A459)))</x:f>
        <x:v>0</x:v>
      </x:c>
      <x:c r="Q458" s="50" t="b">
        <x:f>AND(MOD(MONTH(A458),3)=0,OR(A459="",MONTH(A458)&lt;&gt;MONTH(A459)))</x:f>
        <x:v>0</x:v>
      </x:c>
      <x:c r="R458" s="50" t="b">
        <x:f>OR(O458&gt;$E$7,O458&lt;$E$6)</x:f>
        <x:v>0</x:v>
      </x:c>
      <x:c r="S458" s="50" t="b">
        <x:f>AND(OR(P458,Q458,R458),A458-AH457&gt;$E$8)</x:f>
        <x:v>0</x:v>
      </x:c>
      <x:c r="T458" s="50" t="str">
        <x:f>IF(NOT(OR(P458,Q458,R458)),"不调",IF(NOT(S458),"间隔规则跳过",IF(P458,"年末+季度",IF(AND(Q458,R458),"季度+动态",IF(Q458,"季度","动态")))))</x:f>
        <x:v>不调</x:v>
      </x:c>
      <x:c r="U458" s="115" t="n">
        <x:f>IF(OR(T458="年末+季度",T458="季度+动态"),N458*$E$5/2,IF(T458="季度",(J458+K458)/2,IF(T458="动态",N458*$E$5*IF(J458+K458=0,0.5,J458/(J458+K458)),J458)))</x:f>
        <x:v>0.14357399240679677</x:v>
      </x:c>
      <x:c r="V458" s="115" t="n">
        <x:f>IF(OR(T458="年末+季度",T458="季度+动态"),N458*$E$5/2,IF(T458="季度",(J458+K458)/2,IF(T458="动态",N458*$E$5*IF(J458+K458=0,0.5,K458/(J458+K458)),K458)))</x:f>
        <x:v>0.13300923285963592</x:v>
      </x:c>
      <x:c r="W458" s="115" t="n">
        <x:f>IF(OR(T458="年末+季度",T458="季度+动态",T458="动态"),N458*(1-$E$5)*IF(L458+M458=0,$B$7/($B$7+$B$8),L458/(L458+M458)),L458)</x:f>
        <x:v>0.8536813223933296</x:v>
      </x:c>
      <x:c r="X458" s="115" t="n">
        <x:f>IF(OR(T458="年末+季度",T458="季度+动态",T458="动态"),N458*(1-$E$5)*IF(L458+M458=0,$B$8/($B$7+$B$8),M458/(L458+M458)),M458)</x:f>
        <x:v>0.05774601994796621</x:v>
      </x:c>
      <x:c r="Y458" s="115" t="n">
        <x:f>POWER(1-$H$5,(A458-A457)/$H$8)</x:f>
        <x:v>0.9999862671029998</x:v>
      </x:c>
      <x:c r="Z458" s="115" t="n">
        <x:f>U458*Y458</x:f>
        <x:v>0.14357202071994715</x:v>
      </x:c>
      <x:c r="AA458" s="115" t="n">
        <x:f>V458*Y458</x:f>
        <x:v>0.13300740625754098</x:v>
      </x:c>
      <x:c r="AB458" s="115" t="n">
        <x:f>W458*Y458</x:f>
        <x:v>0.8536695988756582</x:v>
      </x:c>
      <x:c r="AC458" s="115" t="n">
        <x:f>X458*Y458</x:f>
        <x:v>0.05774522692782209</x:v>
      </x:c>
      <x:c r="AD458" s="115" t="n">
        <x:f>SUM(Z458:AC458)</x:f>
        <x:v>1.1879942527809684</x:v>
      </x:c>
      <x:c r="AE458" s="115" t="n">
        <x:f>MAX(AE457,AD458)</x:f>
        <x:v>1.1879942527809684</x:v>
      </x:c>
      <x:c r="AF458" s="114" t="n">
        <x:f>AD458/AE458-1</x:f>
        <x:v>0</x:v>
      </x:c>
      <x:c r="AG458" s="114" t="n">
        <x:f>AD458/AD457-1</x:f>
        <x:v>0.002237030338524848</x:v>
      </x:c>
      <x:c r="AH458" s="111" t="n">
        <x:f>IF(OR(T458="年末+季度",T458="季度+动态",T458="季度",T458="动态"),A458,AH457)</x:f>
        <x:v>44377</x:v>
      </x:c>
      <x:c r="AI458" s="117" t="n">
        <x:f>YEAR(A458)</x:f>
        <x:v>2021</x:v>
      </x:c>
      <x:c r="AJ458" s="117" t="n">
        <x:f>MONTH(A458)</x:f>
        <x:v>9</x:v>
      </x:c>
      <x:c r="AK458" s="50" t="n">
        <x:f>IF(MONTH(A458)&lt;&gt;MONTH(A459),1,0)</x:f>
        <x:v>0</x:v>
      </x:c>
      <x:c r="AL458" s="115" t="n">
        <x:f>IF(AK457,AD457,AL457)</x:f>
        <x:v>1.1840153667051654</x:v>
      </x:c>
      <x:c r="AM458" s="116" t="str">
        <x:f>IF(AK458,AD458/AL458-1,"")</x:f>
      </x:c>
      <x:c r="AN458" s="115" t="n">
        <x:f>IF(AI458&lt;&gt;AI457,AD458,MAX(AN457,AD458))</x:f>
        <x:v>1.1879942527809684</x:v>
      </x:c>
      <x:c r="AO458" s="116" t="n">
        <x:f>AD458/AN458-1</x:f>
        <x:v>0</x:v>
      </x:c>
      <x:c r="AP458" s="112" t="n">
        <x:f>IFERROR(SUM(Z458:AC458)/AD458,0)</x:f>
        <x:v>1</x:v>
      </x:c>
      <x:c r="AQ458" s="50" t="b">
        <x:f>AND(B458&gt;0,C458&gt;0,D458&gt;0,E458&gt;0)</x:f>
        <x:v>1</x:v>
      </x:c>
    </x:row>
    <x:row r="459">
      <x:c r="A459" s="111" t="n">
        <x:f>'净值底稿'!A417</x:f>
        <x:v>44452</x:v>
      </x:c>
      <x:c r="B459" s="113" t="n">
        <x:f>'净值底稿'!F417</x:f>
        <x:v>2.0521180569078448</x:v>
      </x:c>
      <x:c r="C459" s="113" t="n">
        <x:f>'净值底稿'!O417</x:f>
        <x:v>1.5715176881679187</x:v>
      </x:c>
      <x:c r="D459" s="113" t="n">
        <x:f>'净值底稿'!P417</x:f>
        <x:v>1.4965</x:v>
      </x:c>
      <x:c r="E459" s="113" t="n">
        <x:f>'净值底稿'!Q417</x:f>
        <x:v>1.3512</x:v>
      </x:c>
      <x:c r="F459" s="114" t="n">
        <x:f>IFERROR(B459/B458-1,0)</x:f>
        <x:v>-0.00528814457032134</x:v>
      </x:c>
      <x:c r="G459" s="114" t="n">
        <x:f>IFERROR(C459/C458-1,0)</x:f>
        <x:v>0.00425621897824735</x:v>
      </x:c>
      <x:c r="H459" s="114" t="n">
        <x:f>IFERROR(D459/D458-1,0)</x:f>
        <x:v>-0.0004007748313407111</x:v>
      </x:c>
      <x:c r="I459" s="114" t="n">
        <x:f>IFERROR(E459/E458-1,0)</x:f>
        <x:v>-0.003098716246126565</x:v>
      </x:c>
      <x:c r="J459" s="115" t="n">
        <x:f>Z458*(1+F459)</x:f>
        <x:v>0.1428127911181269</x:v>
      </x:c>
      <x:c r="K459" s="115" t="n">
        <x:f>AA458*(1+G459)</x:f>
        <x:v>0.13357351490430178</x:v>
      </x:c>
      <x:c r="L459" s="115" t="n">
        <x:f>AB458*(1+H459)</x:f>
        <x:v>0.8533274695861481</x:v>
      </x:c>
      <x:c r="M459" s="115" t="n">
        <x:f>AC458*(1+I459)</x:f>
        <x:v>0.05756629085500458</x:v>
      </x:c>
      <x:c r="N459" s="115" t="n">
        <x:f>SUM(J459:M459)</x:f>
        <x:v>1.1872800664635812</x:v>
      </x:c>
      <x:c r="O459" s="116" t="n">
        <x:f>IFERROR((J459+K459)/N459,0)</x:f>
        <x:v>0.23278947725086443</x:v>
      </x:c>
      <x:c r="P459" s="50" t="b">
        <x:f>AND(MONTH(A459)=12,OR(A460="",YEAR(A459)&lt;&gt;YEAR(A460)))</x:f>
        <x:v>0</x:v>
      </x:c>
      <x:c r="Q459" s="50" t="b">
        <x:f>AND(MOD(MONTH(A459),3)=0,OR(A460="",MONTH(A459)&lt;&gt;MONTH(A460)))</x:f>
        <x:v>0</x:v>
      </x:c>
      <x:c r="R459" s="50" t="b">
        <x:f>OR(O459&gt;$E$7,O459&lt;$E$6)</x:f>
        <x:v>0</x:v>
      </x:c>
      <x:c r="S459" s="50" t="b">
        <x:f>AND(OR(P459,Q459,R459),A459-AH458&gt;$E$8)</x:f>
        <x:v>0</x:v>
      </x:c>
      <x:c r="T459" s="50" t="str">
        <x:f>IF(NOT(OR(P459,Q459,R459)),"不调",IF(NOT(S459),"间隔规则跳过",IF(P459,"年末+季度",IF(AND(Q459,R459),"季度+动态",IF(Q459,"季度","动态")))))</x:f>
        <x:v>不调</x:v>
      </x:c>
      <x:c r="U459" s="115" t="n">
        <x:f>IF(OR(T459="年末+季度",T459="季度+动态"),N459*$E$5/2,IF(T459="季度",(J459+K459)/2,IF(T459="动态",N459*$E$5*IF(J459+K459=0,0.5,J459/(J459+K459)),J459)))</x:f>
        <x:v>0.1428127911181269</x:v>
      </x:c>
      <x:c r="V459" s="115" t="n">
        <x:f>IF(OR(T459="年末+季度",T459="季度+动态"),N459*$E$5/2,IF(T459="季度",(J459+K459)/2,IF(T459="动态",N459*$E$5*IF(J459+K459=0,0.5,K459/(J459+K459)),K459)))</x:f>
        <x:v>0.13357351490430178</x:v>
      </x:c>
      <x:c r="W459" s="115" t="n">
        <x:f>IF(OR(T459="年末+季度",T459="季度+动态",T459="动态"),N459*(1-$E$5)*IF(L459+M459=0,$B$7/($B$7+$B$8),L459/(L459+M459)),L459)</x:f>
        <x:v>0.8533274695861481</x:v>
      </x:c>
      <x:c r="X459" s="115" t="n">
        <x:f>IF(OR(T459="年末+季度",T459="季度+动态",T459="动态"),N459*(1-$E$5)*IF(L459+M459=0,$B$8/($B$7+$B$8),M459/(L459+M459)),M459)</x:f>
        <x:v>0.05756629085500458</x:v>
      </x:c>
      <x:c r="Y459" s="115" t="n">
        <x:f>POWER(1-$H$5,(A459-A458)/$H$8)</x:f>
        <x:v>0.9999588018747739</x:v>
      </x:c>
      <x:c r="Z459" s="115" t="n">
        <x:f>U459*Y459</x:f>
        <x:v>0.14280690749887454</x:v>
      </x:c>
      <x:c r="AA459" s="115" t="n">
        <x:f>V459*Y459</x:f>
        <x:v>0.13356801192590786</x:v>
      </x:c>
      <x:c r="AB459" s="115" t="n">
        <x:f>W459*Y459</x:f>
        <x:v>0.8532923140941973</x:v>
      </x:c>
      <x:c r="AC459" s="115" t="n">
        <x:f>X459*Y459</x:f>
        <x:v>0.057563919231745135</x:v>
      </x:c>
      <x:c r="AD459" s="115" t="n">
        <x:f>SUM(Z459:AC459)</x:f>
        <x:v>1.1872311527507249</x:v>
      </x:c>
      <x:c r="AE459" s="115" t="n">
        <x:f>MAX(AE458,AD459)</x:f>
        <x:v>1.1879942527809684</x:v>
      </x:c>
      <x:c r="AF459" s="114" t="n">
        <x:f>AD459/AE459-1</x:f>
        <x:v>-0.0006423432002782281</x:v>
      </x:c>
      <x:c r="AG459" s="114" t="n">
        <x:f>AD459/AD458-1</x:f>
        <x:v>-0.0006423432002782281</x:v>
      </x:c>
      <x:c r="AH459" s="111" t="n">
        <x:f>IF(OR(T459="年末+季度",T459="季度+动态",T459="季度",T459="动态"),A459,AH458)</x:f>
        <x:v>44377</x:v>
      </x:c>
      <x:c r="AI459" s="117" t="n">
        <x:f>YEAR(A459)</x:f>
        <x:v>2021</x:v>
      </x:c>
      <x:c r="AJ459" s="117" t="n">
        <x:f>MONTH(A459)</x:f>
        <x:v>9</x:v>
      </x:c>
      <x:c r="AK459" s="50" t="n">
        <x:f>IF(MONTH(A459)&lt;&gt;MONTH(A460),1,0)</x:f>
        <x:v>0</x:v>
      </x:c>
      <x:c r="AL459" s="115" t="n">
        <x:f>IF(AK458,AD458,AL458)</x:f>
        <x:v>1.1840153667051654</x:v>
      </x:c>
      <x:c r="AM459" s="116" t="str">
        <x:f>IF(AK459,AD459/AL459-1,"")</x:f>
      </x:c>
      <x:c r="AN459" s="115" t="n">
        <x:f>IF(AI459&lt;&gt;AI458,AD459,MAX(AN458,AD459))</x:f>
        <x:v>1.1879942527809684</x:v>
      </x:c>
      <x:c r="AO459" s="116" t="n">
        <x:f>AD459/AN459-1</x:f>
        <x:v>-0.0006423432002782281</x:v>
      </x:c>
      <x:c r="AP459" s="112" t="n">
        <x:f>IFERROR(SUM(Z459:AC459)/AD459,0)</x:f>
        <x:v>1</x:v>
      </x:c>
      <x:c r="AQ459" s="50" t="b">
        <x:f>AND(B459&gt;0,C459&gt;0,D459&gt;0,E459&gt;0)</x:f>
        <x:v>1</x:v>
      </x:c>
    </x:row>
    <x:row r="460">
      <x:c r="A460" s="111" t="n">
        <x:f>'净值底稿'!A418</x:f>
        <x:v>44453</x:v>
      </x:c>
      <x:c r="B460" s="113" t="n">
        <x:f>'净值底稿'!F418</x:f>
        <x:v>2.0628019247929474</x:v>
      </x:c>
      <x:c r="C460" s="113" t="n">
        <x:f>'净值底稿'!O418</x:f>
        <x:v>1.5592871579226526</x:v>
      </x:c>
      <x:c r="D460" s="113" t="n">
        <x:f>'净值底稿'!P418</x:f>
        <x:v>1.4961</x:v>
      </x:c>
      <x:c r="E460" s="113" t="n">
        <x:f>'净值底稿'!Q418</x:f>
        <x:v>1.3515</x:v>
      </x:c>
      <x:c r="F460" s="114" t="n">
        <x:f>IFERROR(B460/B459-1,0)</x:f>
        <x:v>0.005206263766910801</x:v>
      </x:c>
      <x:c r="G460" s="114" t="n">
        <x:f>IFERROR(C460/C459-1,0)</x:f>
        <x:v>-0.007782623343886463</x:v>
      </x:c>
      <x:c r="H460" s="114" t="n">
        <x:f>IFERROR(D460/D459-1,0)</x:f>
        <x:v>-0.00026729034413630615</x:v>
      </x:c>
      <x:c r="I460" s="114" t="n">
        <x:f>IFERROR(E460/E459-1,0)</x:f>
        <x:v>0.00022202486678501998</x:v>
      </x:c>
      <x:c r="J460" s="115" t="n">
        <x:f>Z459*(1+F460)</x:f>
        <x:v>0.14355039792705052</x:v>
      </x:c>
      <x:c r="K460" s="115" t="n">
        <x:f>AA459*(1+G460)</x:f>
        <x:v>0.13252850239829678</x:v>
      </x:c>
      <x:c r="L460" s="115" t="n">
        <x:f>AB459*(1+H460)</x:f>
        <x:v>0.8530642372979141</x:v>
      </x:c>
      <x:c r="M460" s="115" t="n">
        <x:f>AC459*(1+I460)</x:f>
        <x:v>0.057576699853244186</x:v>
      </x:c>
      <x:c r="N460" s="115" t="n">
        <x:f>SUM(J460:M460)</x:f>
        <x:v>1.1867198374765056</x:v>
      </x:c>
      <x:c r="O460" s="116" t="n">
        <x:f>IFERROR((J460+K460)/N460,0)</x:f>
        <x:v>0.23264033481770552</x:v>
      </x:c>
      <x:c r="P460" s="50" t="b">
        <x:f>AND(MONTH(A460)=12,OR(A461="",YEAR(A460)&lt;&gt;YEAR(A461)))</x:f>
        <x:v>0</x:v>
      </x:c>
      <x:c r="Q460" s="50" t="b">
        <x:f>AND(MOD(MONTH(A460),3)=0,OR(A461="",MONTH(A460)&lt;&gt;MONTH(A461)))</x:f>
        <x:v>0</x:v>
      </x:c>
      <x:c r="R460" s="50" t="b">
        <x:f>OR(O460&gt;$E$7,O460&lt;$E$6)</x:f>
        <x:v>0</x:v>
      </x:c>
      <x:c r="S460" s="50" t="b">
        <x:f>AND(OR(P460,Q460,R460),A460-AH459&gt;$E$8)</x:f>
        <x:v>0</x:v>
      </x:c>
      <x:c r="T460" s="50" t="str">
        <x:f>IF(NOT(OR(P460,Q460,R460)),"不调",IF(NOT(S460),"间隔规则跳过",IF(P460,"年末+季度",IF(AND(Q460,R460),"季度+动态",IF(Q460,"季度","动态")))))</x:f>
        <x:v>不调</x:v>
      </x:c>
      <x:c r="U460" s="115" t="n">
        <x:f>IF(OR(T460="年末+季度",T460="季度+动态"),N460*$E$5/2,IF(T460="季度",(J460+K460)/2,IF(T460="动态",N460*$E$5*IF(J460+K460=0,0.5,J460/(J460+K460)),J460)))</x:f>
        <x:v>0.14355039792705052</x:v>
      </x:c>
      <x:c r="V460" s="115" t="n">
        <x:f>IF(OR(T460="年末+季度",T460="季度+动态"),N460*$E$5/2,IF(T460="季度",(J460+K460)/2,IF(T460="动态",N460*$E$5*IF(J460+K460=0,0.5,K460/(J460+K460)),K460)))</x:f>
        <x:v>0.13252850239829678</x:v>
      </x:c>
      <x:c r="W460" s="115" t="n">
        <x:f>IF(OR(T460="年末+季度",T460="季度+动态",T460="动态"),N460*(1-$E$5)*IF(L460+M460=0,$B$7/($B$7+$B$8),L460/(L460+M460)),L460)</x:f>
        <x:v>0.8530642372979141</x:v>
      </x:c>
      <x:c r="X460" s="115" t="n">
        <x:f>IF(OR(T460="年末+季度",T460="季度+动态",T460="动态"),N460*(1-$E$5)*IF(L460+M460=0,$B$8/($B$7+$B$8),M460/(L460+M460)),M460)</x:f>
        <x:v>0.057576699853244186</x:v>
      </x:c>
      <x:c r="Y460" s="115" t="n">
        <x:f>POWER(1-$H$5,(A460-A459)/$H$8)</x:f>
        <x:v>0.9999862671029998</x:v>
      </x:c>
      <x:c r="Z460" s="115" t="n">
        <x:f>U460*Y460</x:f>
        <x:v>0.14354842656422145</x:v>
      </x:c>
      <x:c r="AA460" s="115" t="n">
        <x:f>V460*Y460</x:f>
        <x:v>0.13252668239802373</x:v>
      </x:c>
      <x:c r="AB460" s="115" t="n">
        <x:f>W460*Y460</x:f>
        <x:v>0.8530525222546087</x:v>
      </x:c>
      <x:c r="AC460" s="115" t="n">
        <x:f>X460*Y460</x:f>
        <x:v>0.05757590915835549</x:v>
      </x:c>
      <x:c r="AD460" s="115" t="n">
        <x:f>SUM(Z460:AC460)</x:f>
        <x:v>1.1867035403752093</x:v>
      </x:c>
      <x:c r="AE460" s="115" t="n">
        <x:f>MAX(AE459,AD460)</x:f>
        <x:v>1.1879942527809684</x:v>
      </x:c>
      <x:c r="AF460" s="114" t="n">
        <x:f>AD460/AE460-1</x:f>
        <x:v>-0.0010864635100191755</x:v>
      </x:c>
      <x:c r="AG460" s="114" t="n">
        <x:f>AD460/AD459-1</x:f>
        <x:v>-0.00044440577076598764</x:v>
      </x:c>
      <x:c r="AH460" s="111" t="n">
        <x:f>IF(OR(T460="年末+季度",T460="季度+动态",T460="季度",T460="动态"),A460,AH459)</x:f>
        <x:v>44377</x:v>
      </x:c>
      <x:c r="AI460" s="117" t="n">
        <x:f>YEAR(A460)</x:f>
        <x:v>2021</x:v>
      </x:c>
      <x:c r="AJ460" s="117" t="n">
        <x:f>MONTH(A460)</x:f>
        <x:v>9</x:v>
      </x:c>
      <x:c r="AK460" s="50" t="n">
        <x:f>IF(MONTH(A460)&lt;&gt;MONTH(A461),1,0)</x:f>
        <x:v>0</x:v>
      </x:c>
      <x:c r="AL460" s="115" t="n">
        <x:f>IF(AK459,AD459,AL459)</x:f>
        <x:v>1.1840153667051654</x:v>
      </x:c>
      <x:c r="AM460" s="116" t="str">
        <x:f>IF(AK460,AD460/AL460-1,"")</x:f>
      </x:c>
      <x:c r="AN460" s="115" t="n">
        <x:f>IF(AI460&lt;&gt;AI459,AD460,MAX(AN459,AD460))</x:f>
        <x:v>1.1879942527809684</x:v>
      </x:c>
      <x:c r="AO460" s="116" t="n">
        <x:f>AD460/AN460-1</x:f>
        <x:v>-0.0010864635100191755</x:v>
      </x:c>
      <x:c r="AP460" s="112" t="n">
        <x:f>IFERROR(SUM(Z460:AC460)/AD460,0)</x:f>
        <x:v>1</x:v>
      </x:c>
      <x:c r="AQ460" s="50" t="b">
        <x:f>AND(B460&gt;0,C460&gt;0,D460&gt;0,E460&gt;0)</x:f>
        <x:v>1</x:v>
      </x:c>
    </x:row>
    <x:row r="461">
      <x:c r="A461" s="111" t="n">
        <x:f>'净值底稿'!A419</x:f>
        <x:v>44454</x:v>
      </x:c>
      <x:c r="B461" s="113" t="n">
        <x:f>'净值底稿'!F419</x:f>
        <x:v>2.0782292813837224</x:v>
      </x:c>
      <x:c r="C461" s="113" t="n">
        <x:f>'净值底稿'!O419</x:f>
        <x:v>1.5681579665104999</x:v>
      </x:c>
      <x:c r="D461" s="113" t="n">
        <x:f>'净值底稿'!P419</x:f>
        <x:v>1.4958</x:v>
      </x:c>
      <x:c r="E461" s="113" t="n">
        <x:f>'净值底稿'!Q419</x:f>
        <x:v>1.3555</x:v>
      </x:c>
      <x:c r="F461" s="114" t="n">
        <x:f>IFERROR(B461/B460-1,0)</x:f>
        <x:v>0.007478835658117466</x:v>
      </x:c>
      <x:c r="G461" s="114" t="n">
        <x:f>IFERROR(C461/C460-1,0)</x:f>
        <x:v>0.005689015357290161</x:v>
      </x:c>
      <x:c r="H461" s="114" t="n">
        <x:f>IFERROR(D461/D460-1,0)</x:f>
        <x:v>-0.00020052135552439676</x:v>
      </x:c>
      <x:c r="I461" s="114" t="n">
        <x:f>IFERROR(E461/E460-1,0)</x:f>
        <x:v>0.002959674435812021</x:v>
      </x:c>
      <x:c r="J461" s="115" t="n">
        <x:f>Z460*(1+F461)</x:f>
        <x:v>0.14462200165547662</x:v>
      </x:c>
      <x:c r="K461" s="115" t="n">
        <x:f>AA460*(1+G461)</x:f>
        <x:v>0.1332806287294368</x:v>
      </x:c>
      <x:c r="L461" s="115" t="n">
        <x:f>AB460*(1+H461)</x:f>
        <x:v>0.8528814670065127</x:v>
      </x:c>
      <x:c r="M461" s="115" t="n">
        <x:f>AC460*(1+I461)</x:f>
        <x:v>0.05774631510481011</x:v>
      </x:c>
      <x:c r="N461" s="115" t="n">
        <x:f>SUM(J461:M461)</x:f>
        <x:v>1.1885304124962361</x:v>
      </x:c>
      <x:c r="O461" s="116" t="n">
        <x:f>IFERROR((J461+K461)/N461,0)</x:f>
        <x:v>0.23382037805935696</x:v>
      </x:c>
      <x:c r="P461" s="50" t="b">
        <x:f>AND(MONTH(A461)=12,OR(A462="",YEAR(A461)&lt;&gt;YEAR(A462)))</x:f>
        <x:v>0</x:v>
      </x:c>
      <x:c r="Q461" s="50" t="b">
        <x:f>AND(MOD(MONTH(A461),3)=0,OR(A462="",MONTH(A461)&lt;&gt;MONTH(A462)))</x:f>
        <x:v>0</x:v>
      </x:c>
      <x:c r="R461" s="50" t="b">
        <x:f>OR(O461&gt;$E$7,O461&lt;$E$6)</x:f>
        <x:v>0</x:v>
      </x:c>
      <x:c r="S461" s="50" t="b">
        <x:f>AND(OR(P461,Q461,R461),A461-AH460&gt;$E$8)</x:f>
        <x:v>0</x:v>
      </x:c>
      <x:c r="T461" s="50" t="str">
        <x:f>IF(NOT(OR(P461,Q461,R461)),"不调",IF(NOT(S461),"间隔规则跳过",IF(P461,"年末+季度",IF(AND(Q461,R461),"季度+动态",IF(Q461,"季度","动态")))))</x:f>
        <x:v>不调</x:v>
      </x:c>
      <x:c r="U461" s="115" t="n">
        <x:f>IF(OR(T461="年末+季度",T461="季度+动态"),N461*$E$5/2,IF(T461="季度",(J461+K461)/2,IF(T461="动态",N461*$E$5*IF(J461+K461=0,0.5,J461/(J461+K461)),J461)))</x:f>
        <x:v>0.14462200165547662</x:v>
      </x:c>
      <x:c r="V461" s="115" t="n">
        <x:f>IF(OR(T461="年末+季度",T461="季度+动态"),N461*$E$5/2,IF(T461="季度",(J461+K461)/2,IF(T461="动态",N461*$E$5*IF(J461+K461=0,0.5,K461/(J461+K461)),K461)))</x:f>
        <x:v>0.1332806287294368</x:v>
      </x:c>
      <x:c r="W461" s="115" t="n">
        <x:f>IF(OR(T461="年末+季度",T461="季度+动态",T461="动态"),N461*(1-$E$5)*IF(L461+M461=0,$B$7/($B$7+$B$8),L461/(L461+M461)),L461)</x:f>
        <x:v>0.8528814670065127</x:v>
      </x:c>
      <x:c r="X461" s="115" t="n">
        <x:f>IF(OR(T461="年末+季度",T461="季度+动态",T461="动态"),N461*(1-$E$5)*IF(L461+M461=0,$B$8/($B$7+$B$8),M461/(L461+M461)),M461)</x:f>
        <x:v>0.05774631510481011</x:v>
      </x:c>
      <x:c r="Y461" s="115" t="n">
        <x:f>POWER(1-$H$5,(A461-A460)/$H$8)</x:f>
        <x:v>0.9999862671029998</x:v>
      </x:c>
      <x:c r="Z461" s="115" t="n">
        <x:f>U461*Y461</x:f>
        <x:v>0.14462001557642393</x:v>
      </x:c>
      <x:c r="AA461" s="115" t="n">
        <x:f>V461*Y461</x:f>
        <x:v>0.13327879840029033</x:v>
      </x:c>
      <x:c r="AB461" s="115" t="n">
        <x:f>W461*Y461</x:f>
        <x:v>0.8528697544731728</x:v>
      </x:c>
      <x:c r="AC461" s="115" t="n">
        <x:f>X461*Y461</x:f>
        <x:v>0.057745522080612635</x:v>
      </x:c>
      <x:c r="AD461" s="115" t="n">
        <x:f>SUM(Z461:AC461)</x:f>
        <x:v>1.1885140905304996</x:v>
      </x:c>
      <x:c r="AE461" s="115" t="n">
        <x:f>MAX(AE460,AD461)</x:f>
        <x:v>1.1885140905304996</x:v>
      </x:c>
      <x:c r="AF461" s="114" t="n">
        <x:f>AD461/AE461-1</x:f>
        <x:v>0</x:v>
      </x:c>
      <x:c r="AG461" s="114" t="n">
        <x:f>AD461/AD460-1</x:f>
        <x:v>0.0015256971043651202</x:v>
      </x:c>
      <x:c r="AH461" s="111" t="n">
        <x:f>IF(OR(T461="年末+季度",T461="季度+动态",T461="季度",T461="动态"),A461,AH460)</x:f>
        <x:v>44377</x:v>
      </x:c>
      <x:c r="AI461" s="117" t="n">
        <x:f>YEAR(A461)</x:f>
        <x:v>2021</x:v>
      </x:c>
      <x:c r="AJ461" s="117" t="n">
        <x:f>MONTH(A461)</x:f>
        <x:v>9</x:v>
      </x:c>
      <x:c r="AK461" s="50" t="n">
        <x:f>IF(MONTH(A461)&lt;&gt;MONTH(A462),1,0)</x:f>
        <x:v>0</x:v>
      </x:c>
      <x:c r="AL461" s="115" t="n">
        <x:f>IF(AK460,AD460,AL460)</x:f>
        <x:v>1.1840153667051654</x:v>
      </x:c>
      <x:c r="AM461" s="116" t="str">
        <x:f>IF(AK461,AD461/AL461-1,"")</x:f>
      </x:c>
      <x:c r="AN461" s="115" t="n">
        <x:f>IF(AI461&lt;&gt;AI460,AD461,MAX(AN460,AD461))</x:f>
        <x:v>1.1885140905304996</x:v>
      </x:c>
      <x:c r="AO461" s="116" t="n">
        <x:f>AD461/AN461-1</x:f>
        <x:v>0</x:v>
      </x:c>
      <x:c r="AP461" s="112" t="n">
        <x:f>IFERROR(SUM(Z461:AC461)/AD461,0)</x:f>
        <x:v>1</x:v>
      </x:c>
      <x:c r="AQ461" s="50" t="b">
        <x:f>AND(B461&gt;0,C461&gt;0,D461&gt;0,E461&gt;0)</x:f>
        <x:v>1</x:v>
      </x:c>
    </x:row>
    <x:row r="462">
      <x:c r="A462" s="111" t="n">
        <x:f>'净值底稿'!A420</x:f>
        <x:v>44455</x:v>
      </x:c>
      <x:c r="B462" s="113" t="n">
        <x:f>'净值底稿'!F420</x:f>
        <x:v>2.01124520630351</x:v>
      </x:c>
      <x:c r="C462" s="113" t="n">
        <x:f>'净值底稿'!O420</x:f>
        <x:v>1.5385533004149061</x:v>
      </x:c>
      <x:c r="D462" s="113" t="n">
        <x:f>'净值底稿'!P420</x:f>
        <x:v>1.4958</x:v>
      </x:c>
      <x:c r="E462" s="113" t="n">
        <x:f>'净值底稿'!Q420</x:f>
        <x:v>1.3448</x:v>
      </x:c>
      <x:c r="F462" s="114" t="n">
        <x:f>IFERROR(B462/B461-1,0)</x:f>
        <x:v>-0.032231321000160906</x:v>
      </x:c>
      <x:c r="G462" s="114" t="n">
        <x:f>IFERROR(C462/C461-1,0)</x:f>
        <x:v>-0.018878624939470012</x:v>
      </x:c>
      <x:c r="H462" s="114" t="n">
        <x:f>IFERROR(D462/D461-1,0)</x:f>
        <x:v>0</x:v>
      </x:c>
      <x:c r="I462" s="114" t="n">
        <x:f>IFERROR(E462/E461-1,0)</x:f>
        <x:v>-0.007893766137956448</x:v>
      </x:c>
      <x:c r="J462" s="115" t="n">
        <x:f>Z461*(1+F462)</x:f>
        <x:v>0.13995872143133195</x:v>
      </x:c>
      <x:c r="K462" s="115" t="n">
        <x:f>AA461*(1+G462)</x:f>
        <x:v>0.13076267795290802</x:v>
      </x:c>
      <x:c r="L462" s="115" t="n">
        <x:f>AB461*(1+H462)</x:f>
        <x:v>0.8528697544731728</x:v>
      </x:c>
      <x:c r="M462" s="115" t="n">
        <x:f>AC461*(1+I462)</x:f>
        <x:v>0.05728969243379408</x:v>
      </x:c>
      <x:c r="N462" s="115" t="n">
        <x:f>SUM(J462:M462)</x:f>
        <x:v>1.1808808462912068</x:v>
      </x:c>
      <x:c r="O462" s="116" t="n">
        <x:f>IFERROR((J462+K462)/N462,0)</x:f>
        <x:v>0.22925378139081082</x:v>
      </x:c>
      <x:c r="P462" s="50" t="b">
        <x:f>AND(MONTH(A462)=12,OR(A463="",YEAR(A462)&lt;&gt;YEAR(A463)))</x:f>
        <x:v>0</x:v>
      </x:c>
      <x:c r="Q462" s="50" t="b">
        <x:f>AND(MOD(MONTH(A462),3)=0,OR(A463="",MONTH(A462)&lt;&gt;MONTH(A463)))</x:f>
        <x:v>0</x:v>
      </x:c>
      <x:c r="R462" s="50" t="b">
        <x:f>OR(O462&gt;$E$7,O462&lt;$E$6)</x:f>
        <x:v>0</x:v>
      </x:c>
      <x:c r="S462" s="50" t="b">
        <x:f>AND(OR(P462,Q462,R462),A462-AH461&gt;$E$8)</x:f>
        <x:v>0</x:v>
      </x:c>
      <x:c r="T462" s="50" t="str">
        <x:f>IF(NOT(OR(P462,Q462,R462)),"不调",IF(NOT(S462),"间隔规则跳过",IF(P462,"年末+季度",IF(AND(Q462,R462),"季度+动态",IF(Q462,"季度","动态")))))</x:f>
        <x:v>不调</x:v>
      </x:c>
      <x:c r="U462" s="115" t="n">
        <x:f>IF(OR(T462="年末+季度",T462="季度+动态"),N462*$E$5/2,IF(T462="季度",(J462+K462)/2,IF(T462="动态",N462*$E$5*IF(J462+K462=0,0.5,J462/(J462+K462)),J462)))</x:f>
        <x:v>0.13995872143133195</x:v>
      </x:c>
      <x:c r="V462" s="115" t="n">
        <x:f>IF(OR(T462="年末+季度",T462="季度+动态"),N462*$E$5/2,IF(T462="季度",(J462+K462)/2,IF(T462="动态",N462*$E$5*IF(J462+K462=0,0.5,K462/(J462+K462)),K462)))</x:f>
        <x:v>0.13076267795290802</x:v>
      </x:c>
      <x:c r="W462" s="115" t="n">
        <x:f>IF(OR(T462="年末+季度",T462="季度+动态",T462="动态"),N462*(1-$E$5)*IF(L462+M462=0,$B$7/($B$7+$B$8),L462/(L462+M462)),L462)</x:f>
        <x:v>0.8528697544731728</x:v>
      </x:c>
      <x:c r="X462" s="115" t="n">
        <x:f>IF(OR(T462="年末+季度",T462="季度+动态",T462="动态"),N462*(1-$E$5)*IF(L462+M462=0,$B$8/($B$7+$B$8),M462/(L462+M462)),M462)</x:f>
        <x:v>0.05728969243379408</x:v>
      </x:c>
      <x:c r="Y462" s="115" t="n">
        <x:f>POWER(1-$H$5,(A462-A461)/$H$8)</x:f>
        <x:v>0.9999862671029998</x:v>
      </x:c>
      <x:c r="Z462" s="115" t="n">
        <x:f>U462*Y462</x:f>
        <x:v>0.13995679939262626</x:v>
      </x:c>
      <x:c r="AA462" s="115" t="n">
        <x:f>V462*Y462</x:f>
        <x:v>0.13076088220252022</x:v>
      </x:c>
      <x:c r="AB462" s="115" t="n">
        <x:f>W462*Y462</x:f>
        <x:v>0.8528580421006801</x:v>
      </x:c>
      <x:c r="AC462" s="115" t="n">
        <x:f>X462*Y462</x:f>
        <x:v>0.05728890568034871</x:v>
      </x:c>
      <x:c r="AD462" s="115" t="n">
        <x:f>SUM(Z462:AC462)</x:f>
        <x:v>1.1808646293761753</x:v>
      </x:c>
      <x:c r="AE462" s="115" t="n">
        <x:f>MAX(AE461,AD462)</x:f>
        <x:v>1.1885140905304996</x:v>
      </x:c>
      <x:c r="AF462" s="114" t="n">
        <x:f>AD462/AE462-1</x:f>
        <x:v>-0.00643615520865215</x:v>
      </x:c>
      <x:c r="AG462" s="114" t="n">
        <x:f>AD462/AD461-1</x:f>
        <x:v>-0.00643615520865215</x:v>
      </x:c>
      <x:c r="AH462" s="111" t="n">
        <x:f>IF(OR(T462="年末+季度",T462="季度+动态",T462="季度",T462="动态"),A462,AH461)</x:f>
        <x:v>44377</x:v>
      </x:c>
      <x:c r="AI462" s="117" t="n">
        <x:f>YEAR(A462)</x:f>
        <x:v>2021</x:v>
      </x:c>
      <x:c r="AJ462" s="117" t="n">
        <x:f>MONTH(A462)</x:f>
        <x:v>9</x:v>
      </x:c>
      <x:c r="AK462" s="50" t="n">
        <x:f>IF(MONTH(A462)&lt;&gt;MONTH(A463),1,0)</x:f>
        <x:v>0</x:v>
      </x:c>
      <x:c r="AL462" s="115" t="n">
        <x:f>IF(AK461,AD461,AL461)</x:f>
        <x:v>1.1840153667051654</x:v>
      </x:c>
      <x:c r="AM462" s="116" t="str">
        <x:f>IF(AK462,AD462/AL462-1,"")</x:f>
      </x:c>
      <x:c r="AN462" s="115" t="n">
        <x:f>IF(AI462&lt;&gt;AI461,AD462,MAX(AN461,AD462))</x:f>
        <x:v>1.1885140905304996</x:v>
      </x:c>
      <x:c r="AO462" s="116" t="n">
        <x:f>AD462/AN462-1</x:f>
        <x:v>-0.00643615520865215</x:v>
      </x:c>
      <x:c r="AP462" s="112" t="n">
        <x:f>IFERROR(SUM(Z462:AC462)/AD462,0)</x:f>
        <x:v>1</x:v>
      </x:c>
      <x:c r="AQ462" s="50" t="b">
        <x:f>AND(B462&gt;0,C462&gt;0,D462&gt;0,E462&gt;0)</x:f>
        <x:v>1</x:v>
      </x:c>
    </x:row>
    <x:row r="463">
      <x:c r="A463" s="111" t="n">
        <x:f>'净值底稿'!A421</x:f>
        <x:v>44456</x:v>
      </x:c>
      <x:c r="B463" s="113" t="n">
        <x:f>'净值底稿'!F421</x:f>
        <x:v>2.0118526926223774</x:v>
      </x:c>
      <x:c r="C463" s="113" t="n">
        <x:f>'净值底稿'!O421</x:f>
        <x:v>1.5354354247900925</x:v>
      </x:c>
      <x:c r="D463" s="113" t="n">
        <x:f>'净值底稿'!P421</x:f>
        <x:v>1.496</x:v>
      </x:c>
      <x:c r="E463" s="113" t="n">
        <x:f>'净值底稿'!Q421</x:f>
        <x:v>1.3322</x:v>
      </x:c>
      <x:c r="F463" s="114" t="n">
        <x:f>IFERROR(B463/B462-1,0)</x:f>
        <x:v>0.00030204488093410475</x:v>
      </x:c>
      <x:c r="G463" s="114" t="n">
        <x:f>IFERROR(C463/C462-1,0)</x:f>
        <x:v>-0.0020264982850920488</x:v>
      </x:c>
      <x:c r="H463" s="114" t="n">
        <x:f>IFERROR(D463/D462-1,0)</x:f>
        <x:v>0.00013370771493503852</x:v>
      </x:c>
      <x:c r="I463" s="114" t="n">
        <x:f>IFERROR(E463/E462-1,0)</x:f>
        <x:v>-0.0093694229625223</x:v>
      </x:c>
      <x:c r="J463" s="115" t="n">
        <x:f>Z462*(1+F463)</x:f>
        <x:v>0.13999907262743472</x:v>
      </x:c>
      <x:c r="K463" s="115" t="n">
        <x:f>AA462*(1+G463)</x:f>
        <x:v>0.1304958954989797</x:v>
      </x:c>
      <x:c r="L463" s="115" t="n">
        <x:f>AB462*(1+H463)</x:f>
        <x:v>0.8529720758006533</x:v>
      </x:c>
      <x:c r="M463" s="115" t="n">
        <x:f>AC462*(1+I463)</x:f>
        <x:v>0.056752141691969474</x:v>
      </x:c>
      <x:c r="N463" s="115" t="n">
        <x:f>SUM(J463:M463)</x:f>
        <x:v>1.180219185619037</x:v>
      </x:c>
      <x:c r="O463" s="116" t="n">
        <x:f>IFERROR((J463+K463)/N463,0)</x:f>
        <x:v>0.22919045158932663</x:v>
      </x:c>
      <x:c r="P463" s="50" t="b">
        <x:f>AND(MONTH(A463)=12,OR(A464="",YEAR(A463)&lt;&gt;YEAR(A464)))</x:f>
        <x:v>0</x:v>
      </x:c>
      <x:c r="Q463" s="50" t="b">
        <x:f>AND(MOD(MONTH(A463),3)=0,OR(A464="",MONTH(A463)&lt;&gt;MONTH(A464)))</x:f>
        <x:v>0</x:v>
      </x:c>
      <x:c r="R463" s="50" t="b">
        <x:f>OR(O463&gt;$E$7,O463&lt;$E$6)</x:f>
        <x:v>0</x:v>
      </x:c>
      <x:c r="S463" s="50" t="b">
        <x:f>AND(OR(P463,Q463,R463),A463-AH462&gt;$E$8)</x:f>
        <x:v>0</x:v>
      </x:c>
      <x:c r="T463" s="50" t="str">
        <x:f>IF(NOT(OR(P463,Q463,R463)),"不调",IF(NOT(S463),"间隔规则跳过",IF(P463,"年末+季度",IF(AND(Q463,R463),"季度+动态",IF(Q463,"季度","动态")))))</x:f>
        <x:v>不调</x:v>
      </x:c>
      <x:c r="U463" s="115" t="n">
        <x:f>IF(OR(T463="年末+季度",T463="季度+动态"),N463*$E$5/2,IF(T463="季度",(J463+K463)/2,IF(T463="动态",N463*$E$5*IF(J463+K463=0,0.5,J463/(J463+K463)),J463)))</x:f>
        <x:v>0.13999907262743472</x:v>
      </x:c>
      <x:c r="V463" s="115" t="n">
        <x:f>IF(OR(T463="年末+季度",T463="季度+动态"),N463*$E$5/2,IF(T463="季度",(J463+K463)/2,IF(T463="动态",N463*$E$5*IF(J463+K463=0,0.5,K463/(J463+K463)),K463)))</x:f>
        <x:v>0.1304958954989797</x:v>
      </x:c>
      <x:c r="W463" s="115" t="n">
        <x:f>IF(OR(T463="年末+季度",T463="季度+动态",T463="动态"),N463*(1-$E$5)*IF(L463+M463=0,$B$7/($B$7+$B$8),L463/(L463+M463)),L463)</x:f>
        <x:v>0.8529720758006533</x:v>
      </x:c>
      <x:c r="X463" s="115" t="n">
        <x:f>IF(OR(T463="年末+季度",T463="季度+动态",T463="动态"),N463*(1-$E$5)*IF(L463+M463=0,$B$8/($B$7+$B$8),M463/(L463+M463)),M463)</x:f>
        <x:v>0.056752141691969474</x:v>
      </x:c>
      <x:c r="Y463" s="115" t="n">
        <x:f>POWER(1-$H$5,(A463-A462)/$H$8)</x:f>
        <x:v>0.9999862671029998</x:v>
      </x:c>
      <x:c r="Z463" s="115" t="n">
        <x:f>U463*Y463</x:f>
        <x:v>0.1399971500345902</x:v>
      </x:c>
      <x:c r="AA463" s="115" t="n">
        <x:f>V463*Y463</x:f>
        <x:v>0.13049410341228784</x:v>
      </x:c>
      <x:c r="AB463" s="115" t="n">
        <x:f>W463*Y463</x:f>
        <x:v>0.8529603620229922</x:v>
      </x:c>
      <x:c r="AC463" s="115" t="n">
        <x:f>X463*Y463</x:f>
        <x:v>0.05675136232065307</x:v>
      </x:c>
      <x:c r="AD463" s="115" t="n">
        <x:f>SUM(Z463:AC463)</x:f>
        <x:v>1.1802029777905234</x:v>
      </x:c>
      <x:c r="AE463" s="115" t="n">
        <x:f>MAX(AE462,AD463)</x:f>
        <x:v>1.1885140905304996</x:v>
      </x:c>
      <x:c r="AF463" s="114" t="n">
        <x:f>AD463/AE463-1</x:f>
        <x:v>-0.0069928600815043485</x:v>
      </x:c>
      <x:c r="AG463" s="114" t="n">
        <x:f>AD463/AD462-1</x:f>
        <x:v>-0.0005603111221998969</x:v>
      </x:c>
      <x:c r="AH463" s="111" t="n">
        <x:f>IF(OR(T463="年末+季度",T463="季度+动态",T463="季度",T463="动态"),A463,AH462)</x:f>
        <x:v>44377</x:v>
      </x:c>
      <x:c r="AI463" s="117" t="n">
        <x:f>YEAR(A463)</x:f>
        <x:v>2021</x:v>
      </x:c>
      <x:c r="AJ463" s="117" t="n">
        <x:f>MONTH(A463)</x:f>
        <x:v>9</x:v>
      </x:c>
      <x:c r="AK463" s="50" t="n">
        <x:f>IF(MONTH(A463)&lt;&gt;MONTH(A464),1,0)</x:f>
        <x:v>0</x:v>
      </x:c>
      <x:c r="AL463" s="115" t="n">
        <x:f>IF(AK462,AD462,AL462)</x:f>
        <x:v>1.1840153667051654</x:v>
      </x:c>
      <x:c r="AM463" s="116" t="str">
        <x:f>IF(AK463,AD463/AL463-1,"")</x:f>
      </x:c>
      <x:c r="AN463" s="115" t="n">
        <x:f>IF(AI463&lt;&gt;AI462,AD463,MAX(AN462,AD463))</x:f>
        <x:v>1.1885140905304996</x:v>
      </x:c>
      <x:c r="AO463" s="116" t="n">
        <x:f>AD463/AN463-1</x:f>
        <x:v>-0.0069928600815043485</x:v>
      </x:c>
      <x:c r="AP463" s="112" t="n">
        <x:f>IFERROR(SUM(Z463:AC463)/AD463,0)</x:f>
        <x:v>1</x:v>
      </x:c>
      <x:c r="AQ463" s="50" t="b">
        <x:f>AND(B463&gt;0,C463&gt;0,D463&gt;0,E463&gt;0)</x:f>
        <x:v>1</x:v>
      </x:c>
    </x:row>
    <x:row r="464">
      <x:c r="A464" s="111" t="n">
        <x:f>'净值底稿'!A422</x:f>
        <x:v>44461</x:v>
      </x:c>
      <x:c r="B464" s="113" t="n">
        <x:f>'净值底稿'!F422</x:f>
        <x:v>2.023306103092105</x:v>
      </x:c>
      <x:c r="C464" s="113" t="n">
        <x:f>'净值底稿'!O422</x:f>
        <x:v>1.5408796028845027</x:v>
      </x:c>
      <x:c r="D464" s="113" t="n">
        <x:f>'净值底稿'!P422</x:f>
        <x:v>1.4971</x:v>
      </x:c>
      <x:c r="E464" s="113" t="n">
        <x:f>'净值底稿'!Q422</x:f>
        <x:v>1.3481</x:v>
      </x:c>
      <x:c r="F464" s="114" t="n">
        <x:f>IFERROR(B464/B463-1,0)</x:f>
        <x:v>0.005692966742410155</x:v>
      </x:c>
      <x:c r="G464" s="114" t="n">
        <x:f>IFERROR(C464/C463-1,0)</x:f>
        <x:v>0.0035456900410868464</x:v>
      </x:c>
      <x:c r="H464" s="114" t="n">
        <x:f>IFERROR(D464/D463-1,0)</x:f>
        <x:v>0.0007352941176470562</x:v>
      </x:c>
      <x:c r="I464" s="114" t="n">
        <x:f>IFERROR(E464/E463-1,0)</x:f>
        <x:v>0.011935144873142178</x:v>
      </x:c>
      <x:c r="J464" s="115" t="n">
        <x:f>Z463*(1+F464)</x:f>
        <x:v>0.14079414915376934</x:v>
      </x:c>
      <x:c r="K464" s="115" t="n">
        <x:f>AA463*(1+G464)</x:f>
        <x:v>0.13095679505517735</x:v>
      </x:c>
      <x:c r="L464" s="115" t="n">
        <x:f>AB463*(1+H464)</x:f>
        <x:v>0.8535875387597738</x:v>
      </x:c>
      <x:c r="M464" s="115" t="n">
        <x:f>AC463*(1+I464)</x:f>
        <x:v>0.05742869805169825</x:v>
      </x:c>
      <x:c r="N464" s="115" t="n">
        <x:f>SUM(J464:M464)</x:f>
        <x:v>1.1827671810204188</x:v>
      </x:c>
      <x:c r="O464" s="116" t="n">
        <x:f>IFERROR((J464+K464)/N464,0)</x:f>
        <x:v>0.22975861062909836</x:v>
      </x:c>
      <x:c r="P464" s="50" t="b">
        <x:f>AND(MONTH(A464)=12,OR(A465="",YEAR(A464)&lt;&gt;YEAR(A465)))</x:f>
        <x:v>0</x:v>
      </x:c>
      <x:c r="Q464" s="50" t="b">
        <x:f>AND(MOD(MONTH(A464),3)=0,OR(A465="",MONTH(A464)&lt;&gt;MONTH(A465)))</x:f>
        <x:v>0</x:v>
      </x:c>
      <x:c r="R464" s="50" t="b">
        <x:f>OR(O464&gt;$E$7,O464&lt;$E$6)</x:f>
        <x:v>0</x:v>
      </x:c>
      <x:c r="S464" s="50" t="b">
        <x:f>AND(OR(P464,Q464,R464),A464-AH463&gt;$E$8)</x:f>
        <x:v>0</x:v>
      </x:c>
      <x:c r="T464" s="50" t="str">
        <x:f>IF(NOT(OR(P464,Q464,R464)),"不调",IF(NOT(S464),"间隔规则跳过",IF(P464,"年末+季度",IF(AND(Q464,R464),"季度+动态",IF(Q464,"季度","动态")))))</x:f>
        <x:v>不调</x:v>
      </x:c>
      <x:c r="U464" s="115" t="n">
        <x:f>IF(OR(T464="年末+季度",T464="季度+动态"),N464*$E$5/2,IF(T464="季度",(J464+K464)/2,IF(T464="动态",N464*$E$5*IF(J464+K464=0,0.5,J464/(J464+K464)),J464)))</x:f>
        <x:v>0.14079414915376934</x:v>
      </x:c>
      <x:c r="V464" s="115" t="n">
        <x:f>IF(OR(T464="年末+季度",T464="季度+动态"),N464*$E$5/2,IF(T464="季度",(J464+K464)/2,IF(T464="动态",N464*$E$5*IF(J464+K464=0,0.5,K464/(J464+K464)),K464)))</x:f>
        <x:v>0.13095679505517735</x:v>
      </x:c>
      <x:c r="W464" s="115" t="n">
        <x:f>IF(OR(T464="年末+季度",T464="季度+动态",T464="动态"),N464*(1-$E$5)*IF(L464+M464=0,$B$7/($B$7+$B$8),L464/(L464+M464)),L464)</x:f>
        <x:v>0.8535875387597738</x:v>
      </x:c>
      <x:c r="X464" s="115" t="n">
        <x:f>IF(OR(T464="年末+季度",T464="季度+动态",T464="动态"),N464*(1-$E$5)*IF(L464+M464=0,$B$8/($B$7+$B$8),M464/(L464+M464)),M464)</x:f>
        <x:v>0.05742869805169825</x:v>
      </x:c>
      <x:c r="Y464" s="115" t="n">
        <x:f>POWER(1-$H$5,(A464-A463)/$H$8)</x:f>
        <x:v>0.9999313374008972</x:v>
      </x:c>
      <x:c r="Z464" s="115" t="n">
        <x:f>U464*Y464</x:f>
        <x:v>0.14078448186155</x:v>
      </x:c>
      <x:c r="AA464" s="115" t="n">
        <x:f>V464*Y464</x:f>
        <x:v>0.13094780322125868</x:v>
      </x:c>
      <x:c r="AB464" s="115" t="n">
        <x:f>W464*Y464</x:f>
        <x:v>0.8535289292208008</x:v>
      </x:c>
      <x:c r="AC464" s="115" t="n">
        <x:f>X464*Y464</x:f>
        <x:v>0.057424754848026935</x:v>
      </x:c>
      <x:c r="AD464" s="115" t="n">
        <x:f>SUM(Z464:AC464)</x:f>
        <x:v>1.1826859691516365</x:v>
      </x:c>
      <x:c r="AE464" s="115" t="n">
        <x:f>MAX(AE463,AD464)</x:f>
        <x:v>1.1885140905304996</x:v>
      </x:c>
      <x:c r="AF464" s="114" t="n">
        <x:f>AD464/AE464-1</x:f>
        <x:v>-0.004903704066530401</x:v>
      </x:c>
      <x:c r="AG464" s="114" t="n">
        <x:f>AD464/AD463-1</x:f>
        <x:v>0.0021038680700176116</x:v>
      </x:c>
      <x:c r="AH464" s="111" t="n">
        <x:f>IF(OR(T464="年末+季度",T464="季度+动态",T464="季度",T464="动态"),A464,AH463)</x:f>
        <x:v>44377</x:v>
      </x:c>
      <x:c r="AI464" s="117" t="n">
        <x:f>YEAR(A464)</x:f>
        <x:v>2021</x:v>
      </x:c>
      <x:c r="AJ464" s="117" t="n">
        <x:f>MONTH(A464)</x:f>
        <x:v>9</x:v>
      </x:c>
      <x:c r="AK464" s="50" t="n">
        <x:f>IF(MONTH(A464)&lt;&gt;MONTH(A465),1,0)</x:f>
        <x:v>0</x:v>
      </x:c>
      <x:c r="AL464" s="115" t="n">
        <x:f>IF(AK463,AD463,AL463)</x:f>
        <x:v>1.1840153667051654</x:v>
      </x:c>
      <x:c r="AM464" s="116" t="str">
        <x:f>IF(AK464,AD464/AL464-1,"")</x:f>
      </x:c>
      <x:c r="AN464" s="115" t="n">
        <x:f>IF(AI464&lt;&gt;AI463,AD464,MAX(AN463,AD464))</x:f>
        <x:v>1.1885140905304996</x:v>
      </x:c>
      <x:c r="AO464" s="116" t="n">
        <x:f>AD464/AN464-1</x:f>
        <x:v>-0.004903704066530401</x:v>
      </x:c>
      <x:c r="AP464" s="112" t="n">
        <x:f>IFERROR(SUM(Z464:AC464)/AD464,0)</x:f>
        <x:v>1</x:v>
      </x:c>
      <x:c r="AQ464" s="50" t="b">
        <x:f>AND(B464&gt;0,C464&gt;0,D464&gt;0,E464&gt;0)</x:f>
        <x:v>1</x:v>
      </x:c>
    </x:row>
    <x:row r="465">
      <x:c r="A465" s="111" t="n">
        <x:f>'净值底稿'!A423</x:f>
        <x:v>44462</x:v>
      </x:c>
      <x:c r="B465" s="113" t="n">
        <x:f>'净值底稿'!F423</x:f>
        <x:v>1.9932840316422427</x:v>
      </x:c>
      <x:c r="C465" s="113" t="n">
        <x:f>'净值底稿'!O423</x:f>
        <x:v>1.5452608601600537</x:v>
      </x:c>
      <x:c r="D465" s="113" t="n">
        <x:f>'净值底稿'!P423</x:f>
        <x:v>1.4972</x:v>
      </x:c>
      <x:c r="E465" s="113" t="n">
        <x:f>'净值底稿'!Q423</x:f>
        <x:v>1.3352</x:v>
      </x:c>
      <x:c r="F465" s="114" t="n">
        <x:f>IFERROR(B465/B464-1,0)</x:f>
        <x:v>-0.014838126274606345</x:v>
      </x:c>
      <x:c r="G465" s="114" t="n">
        <x:f>IFERROR(C465/C464-1,0)</x:f>
        <x:v>0.00284334821964638</x:v>
      </x:c>
      <x:c r="H465" s="114" t="n">
        <x:f>IFERROR(D465/D464-1,0)</x:f>
        <x:v>0.00006679580522339634</x:v>
      </x:c>
      <x:c r="I465" s="114" t="n">
        <x:f>IFERROR(E465/E464-1,0)</x:f>
        <x:v>-0.009569023069505356</x:v>
      </x:c>
      <x:c r="J465" s="115" t="n">
        <x:f>Z464*(1+F465)</x:f>
        <x:v>0.13869550394218327</x:v>
      </x:c>
      <x:c r="K465" s="115" t="n">
        <x:f>AA464*(1+G465)</x:f>
        <x:v>0.13132013342441445</x:v>
      </x:c>
      <x:c r="L465" s="115" t="n">
        <x:f>AB464*(1+H465)</x:f>
        <x:v>0.8535859413729096</x:v>
      </x:c>
      <x:c r="M465" s="115" t="n">
        <x:f>AC464*(1+I465)</x:f>
        <x:v>0.05687525604412547</x:v>
      </x:c>
      <x:c r="N465" s="115" t="n">
        <x:f>SUM(J465:M465)</x:f>
        <x:v>1.1804768347836327</x:v>
      </x:c>
      <x:c r="O465" s="116" t="n">
        <x:f>IFERROR((J465+K465)/N465,0)</x:f>
        <x:v>0.22873438038797972</x:v>
      </x:c>
      <x:c r="P465" s="50" t="b">
        <x:f>AND(MONTH(A465)=12,OR(A466="",YEAR(A465)&lt;&gt;YEAR(A466)))</x:f>
        <x:v>0</x:v>
      </x:c>
      <x:c r="Q465" s="50" t="b">
        <x:f>AND(MOD(MONTH(A465),3)=0,OR(A466="",MONTH(A465)&lt;&gt;MONTH(A466)))</x:f>
        <x:v>0</x:v>
      </x:c>
      <x:c r="R465" s="50" t="b">
        <x:f>OR(O465&gt;$E$7,O465&lt;$E$6)</x:f>
        <x:v>0</x:v>
      </x:c>
      <x:c r="S465" s="50" t="b">
        <x:f>AND(OR(P465,Q465,R465),A465-AH464&gt;$E$8)</x:f>
        <x:v>0</x:v>
      </x:c>
      <x:c r="T465" s="50" t="str">
        <x:f>IF(NOT(OR(P465,Q465,R465)),"不调",IF(NOT(S465),"间隔规则跳过",IF(P465,"年末+季度",IF(AND(Q465,R465),"季度+动态",IF(Q465,"季度","动态")))))</x:f>
        <x:v>不调</x:v>
      </x:c>
      <x:c r="U465" s="115" t="n">
        <x:f>IF(OR(T465="年末+季度",T465="季度+动态"),N465*$E$5/2,IF(T465="季度",(J465+K465)/2,IF(T465="动态",N465*$E$5*IF(J465+K465=0,0.5,J465/(J465+K465)),J465)))</x:f>
        <x:v>0.13869550394218327</x:v>
      </x:c>
      <x:c r="V465" s="115" t="n">
        <x:f>IF(OR(T465="年末+季度",T465="季度+动态"),N465*$E$5/2,IF(T465="季度",(J465+K465)/2,IF(T465="动态",N465*$E$5*IF(J465+K465=0,0.5,K465/(J465+K465)),K465)))</x:f>
        <x:v>0.13132013342441445</x:v>
      </x:c>
      <x:c r="W465" s="115" t="n">
        <x:f>IF(OR(T465="年末+季度",T465="季度+动态",T465="动态"),N465*(1-$E$5)*IF(L465+M465=0,$B$7/($B$7+$B$8),L465/(L465+M465)),L465)</x:f>
        <x:v>0.8535859413729096</x:v>
      </x:c>
      <x:c r="X465" s="115" t="n">
        <x:f>IF(OR(T465="年末+季度",T465="季度+动态",T465="动态"),N465*(1-$E$5)*IF(L465+M465=0,$B$8/($B$7+$B$8),M465/(L465+M465)),M465)</x:f>
        <x:v>0.05687525604412547</x:v>
      </x:c>
      <x:c r="Y465" s="115" t="n">
        <x:f>POWER(1-$H$5,(A465-A464)/$H$8)</x:f>
        <x:v>0.9999862671029998</x:v>
      </x:c>
      <x:c r="Z465" s="115" t="n">
        <x:f>U465*Y465</x:f>
        <x:v>0.13869359925111324</x:v>
      </x:c>
      <x:c r="AA465" s="115" t="n">
        <x:f>V465*Y465</x:f>
        <x:v>0.1313183300185481</x:v>
      </x:c>
      <x:c r="AB465" s="115" t="n">
        <x:f>W465*Y465</x:f>
        <x:v>0.8535742191650958</x:v>
      </x:c>
      <x:c r="AC465" s="115" t="n">
        <x:f>X465*Y465</x:f>
        <x:v>0.05687447498209236</x:v>
      </x:c>
      <x:c r="AD465" s="115" t="n">
        <x:f>SUM(Z465:AC465)</x:f>
        <x:v>1.1804606234168495</x:v>
      </x:c>
      <x:c r="AE465" s="115" t="n">
        <x:f>MAX(AE464,AD465)</x:f>
        <x:v>1.1885140905304996</x:v>
      </x:c>
      <x:c r="AF465" s="114" t="n">
        <x:f>AD465/AE465-1</x:f>
        <x:v>-0.00677608046704381</x:v>
      </x:c>
      <x:c r="AG465" s="114" t="n">
        <x:f>AD465/AD464-1</x:f>
        <x:v>-0.0018816032259038051</x:v>
      </x:c>
      <x:c r="AH465" s="111" t="n">
        <x:f>IF(OR(T465="年末+季度",T465="季度+动态",T465="季度",T465="动态"),A465,AH464)</x:f>
        <x:v>44377</x:v>
      </x:c>
      <x:c r="AI465" s="117" t="n">
        <x:f>YEAR(A465)</x:f>
        <x:v>2021</x:v>
      </x:c>
      <x:c r="AJ465" s="117" t="n">
        <x:f>MONTH(A465)</x:f>
        <x:v>9</x:v>
      </x:c>
      <x:c r="AK465" s="50" t="n">
        <x:f>IF(MONTH(A465)&lt;&gt;MONTH(A466),1,0)</x:f>
        <x:v>0</x:v>
      </x:c>
      <x:c r="AL465" s="115" t="n">
        <x:f>IF(AK464,AD464,AL464)</x:f>
        <x:v>1.1840153667051654</x:v>
      </x:c>
      <x:c r="AM465" s="116" t="str">
        <x:f>IF(AK465,AD465/AL465-1,"")</x:f>
      </x:c>
      <x:c r="AN465" s="115" t="n">
        <x:f>IF(AI465&lt;&gt;AI464,AD465,MAX(AN464,AD465))</x:f>
        <x:v>1.1885140905304996</x:v>
      </x:c>
      <x:c r="AO465" s="116" t="n">
        <x:f>AD465/AN465-1</x:f>
        <x:v>-0.00677608046704381</x:v>
      </x:c>
      <x:c r="AP465" s="112" t="n">
        <x:f>IFERROR(SUM(Z465:AC465)/AD465,0)</x:f>
        <x:v>1</x:v>
      </x:c>
      <x:c r="AQ465" s="50" t="b">
        <x:f>AND(B465&gt;0,C465&gt;0,D465&gt;0,E465&gt;0)</x:f>
        <x:v>1</x:v>
      </x:c>
    </x:row>
    <x:row r="466">
      <x:c r="A466" s="111" t="n">
        <x:f>'净值底稿'!A424</x:f>
        <x:v>44463</x:v>
      </x:c>
      <x:c r="B466" s="113" t="n">
        <x:f>'净值底稿'!F424</x:f>
        <x:v>1.9679681129587174</x:v>
      </x:c>
      <x:c r="C466" s="113" t="n">
        <x:f>'净值底稿'!O424</x:f>
        <x:v>1.5224365028129463</x:v>
      </x:c>
      <x:c r="D466" s="113" t="n">
        <x:f>'净值底稿'!P424</x:f>
        <x:v>1.4968</x:v>
      </x:c>
      <x:c r="E466" s="113" t="n">
        <x:f>'净值底稿'!Q424</x:f>
        <x:v>1.3282</x:v>
      </x:c>
      <x:c r="F466" s="114" t="n">
        <x:f>IFERROR(B466/B465-1,0)</x:f>
        <x:v>-0.012700607781755857</x:v>
      </x:c>
      <x:c r="G466" s="114" t="n">
        <x:f>IFERROR(C466/C465-1,0)</x:f>
        <x:v>-0.014770552943885074</x:v>
      </x:c>
      <x:c r="H466" s="114" t="n">
        <x:f>IFERROR(D466/D465-1,0)</x:f>
        <x:v>-0.00026716537536741747</x:v>
      </x:c>
      <x:c r="I466" s="114" t="n">
        <x:f>IFERROR(E466/E465-1,0)</x:f>
        <x:v>-0.005242660275614042</x:v>
      </x:c>
      <x:c r="J466" s="115" t="n">
        <x:f>Z465*(1+F466)</x:f>
        <x:v>0.13693210624518481</x:v>
      </x:c>
      <x:c r="K466" s="115" t="n">
        <x:f>AA465*(1+G466)</x:f>
        <x:v>0.12937868567250654</x:v>
      </x:c>
      <x:c r="L466" s="115" t="n">
        <x:f>AB465*(1+H466)</x:f>
        <x:v>0.8533461736884286</x:v>
      </x:c>
      <x:c r="M466" s="115" t="n">
        <x:f>AC465*(1+I466)</x:f>
        <x:v>0.05657630143140734</x:v>
      </x:c>
      <x:c r="N466" s="115" t="n">
        <x:f>SUM(J466:M466)</x:f>
        <x:v>1.1762332670375273</x:v>
      </x:c>
      <x:c r="O466" s="116" t="n">
        <x:f>IFERROR((J466+K466)/N466,0)</x:f>
        <x:v>0.22640984520734084</x:v>
      </x:c>
      <x:c r="P466" s="50" t="b">
        <x:f>AND(MONTH(A466)=12,OR(A467="",YEAR(A466)&lt;&gt;YEAR(A467)))</x:f>
        <x:v>0</x:v>
      </x:c>
      <x:c r="Q466" s="50" t="b">
        <x:f>AND(MOD(MONTH(A466),3)=0,OR(A467="",MONTH(A466)&lt;&gt;MONTH(A467)))</x:f>
        <x:v>0</x:v>
      </x:c>
      <x:c r="R466" s="50" t="b">
        <x:f>OR(O466&gt;$E$7,O466&lt;$E$6)</x:f>
        <x:v>0</x:v>
      </x:c>
      <x:c r="S466" s="50" t="b">
        <x:f>AND(OR(P466,Q466,R466),A466-AH465&gt;$E$8)</x:f>
        <x:v>0</x:v>
      </x:c>
      <x:c r="T466" s="50" t="str">
        <x:f>IF(NOT(OR(P466,Q466,R466)),"不调",IF(NOT(S466),"间隔规则跳过",IF(P466,"年末+季度",IF(AND(Q466,R466),"季度+动态",IF(Q466,"季度","动态")))))</x:f>
        <x:v>不调</x:v>
      </x:c>
      <x:c r="U466" s="115" t="n">
        <x:f>IF(OR(T466="年末+季度",T466="季度+动态"),N466*$E$5/2,IF(T466="季度",(J466+K466)/2,IF(T466="动态",N466*$E$5*IF(J466+K466=0,0.5,J466/(J466+K466)),J466)))</x:f>
        <x:v>0.13693210624518481</x:v>
      </x:c>
      <x:c r="V466" s="115" t="n">
        <x:f>IF(OR(T466="年末+季度",T466="季度+动态"),N466*$E$5/2,IF(T466="季度",(J466+K466)/2,IF(T466="动态",N466*$E$5*IF(J466+K466=0,0.5,K466/(J466+K466)),K466)))</x:f>
        <x:v>0.12937868567250654</x:v>
      </x:c>
      <x:c r="W466" s="115" t="n">
        <x:f>IF(OR(T466="年末+季度",T466="季度+动态",T466="动态"),N466*(1-$E$5)*IF(L466+M466=0,$B$7/($B$7+$B$8),L466/(L466+M466)),L466)</x:f>
        <x:v>0.8533461736884286</x:v>
      </x:c>
      <x:c r="X466" s="115" t="n">
        <x:f>IF(OR(T466="年末+季度",T466="季度+动态",T466="动态"),N466*(1-$E$5)*IF(L466+M466=0,$B$8/($B$7+$B$8),M466/(L466+M466)),M466)</x:f>
        <x:v>0.05657630143140734</x:v>
      </x:c>
      <x:c r="Y466" s="115" t="n">
        <x:f>POWER(1-$H$5,(A466-A465)/$H$8)</x:f>
        <x:v>0.9999862671029998</x:v>
      </x:c>
      <x:c r="Z466" s="115" t="n">
        <x:f>U466*Y466</x:f>
        <x:v>0.13693022577067374</x:v>
      </x:c>
      <x:c r="AA466" s="115" t="n">
        <x:f>V466*Y466</x:f>
        <x:v>0.12937690892834217</x:v>
      </x:c>
      <x:c r="AB466" s="115" t="n">
        <x:f>W466*Y466</x:f>
        <x:v>0.8533344547733198</x:v>
      </x:c>
      <x:c r="AC466" s="115" t="n">
        <x:f>X466*Y466</x:f>
        <x:v>0.05657552447488713</x:v>
      </x:c>
      <x:c r="AD466" s="115" t="n">
        <x:f>SUM(Z466:AC466)</x:f>
        <x:v>1.1762171139472228</x:v>
      </x:c>
      <x:c r="AE466" s="115" t="n">
        <x:f>MAX(AE465,AD466)</x:f>
        <x:v>1.1885140905304996</x:v>
      </x:c>
      <x:c r="AF466" s="114" t="n">
        <x:f>AD466/AE466-1</x:f>
        <x:v>-0.010346513079864228</x:v>
      </x:c>
      <x:c r="AG466" s="114" t="n">
        <x:f>AD466/AD465-1</x:f>
        <x:v>-0.0035947912073033272</x:v>
      </x:c>
      <x:c r="AH466" s="111" t="n">
        <x:f>IF(OR(T466="年末+季度",T466="季度+动态",T466="季度",T466="动态"),A466,AH465)</x:f>
        <x:v>44377</x:v>
      </x:c>
      <x:c r="AI466" s="117" t="n">
        <x:f>YEAR(A466)</x:f>
        <x:v>2021</x:v>
      </x:c>
      <x:c r="AJ466" s="117" t="n">
        <x:f>MONTH(A466)</x:f>
        <x:v>9</x:v>
      </x:c>
      <x:c r="AK466" s="50" t="n">
        <x:f>IF(MONTH(A466)&lt;&gt;MONTH(A467),1,0)</x:f>
        <x:v>0</x:v>
      </x:c>
      <x:c r="AL466" s="115" t="n">
        <x:f>IF(AK465,AD465,AL465)</x:f>
        <x:v>1.1840153667051654</x:v>
      </x:c>
      <x:c r="AM466" s="116" t="str">
        <x:f>IF(AK466,AD466/AL466-1,"")</x:f>
      </x:c>
      <x:c r="AN466" s="115" t="n">
        <x:f>IF(AI466&lt;&gt;AI465,AD466,MAX(AN465,AD466))</x:f>
        <x:v>1.1885140905304996</x:v>
      </x:c>
      <x:c r="AO466" s="116" t="n">
        <x:f>AD466/AN466-1</x:f>
        <x:v>-0.010346513079864228</x:v>
      </x:c>
      <x:c r="AP466" s="112" t="n">
        <x:f>IFERROR(SUM(Z466:AC466)/AD466,0)</x:f>
        <x:v>1</x:v>
      </x:c>
      <x:c r="AQ466" s="50" t="b">
        <x:f>AND(B466&gt;0,C466&gt;0,D466&gt;0,E466&gt;0)</x:f>
        <x:v>1</x:v>
      </x:c>
    </x:row>
    <x:row r="467">
      <x:c r="A467" s="111" t="n">
        <x:f>'净值底稿'!A425</x:f>
        <x:v>44466</x:v>
      </x:c>
      <x:c r="B467" s="113" t="n">
        <x:f>'净值底稿'!F425</x:f>
        <x:v>1.9239663935427</x:v>
      </x:c>
      <x:c r="C467" s="113" t="n">
        <x:f>'净值底稿'!O425</x:f>
        <x:v>1.4848547866141888</x:v>
      </x:c>
      <x:c r="D467" s="113" t="n">
        <x:f>'净值底稿'!P425</x:f>
        <x:v>1.4963</x:v>
      </x:c>
      <x:c r="E467" s="113" t="n">
        <x:f>'净值底稿'!Q425</x:f>
        <x:v>1.3315</x:v>
      </x:c>
      <x:c r="F467" s="114" t="n">
        <x:f>IFERROR(B467/B466-1,0)</x:f>
        <x:v>-0.022358959541200818</x:v>
      </x:c>
      <x:c r="G467" s="114" t="n">
        <x:f>IFERROR(C467/C466-1,0)</x:f>
        <x:v>-0.024685243771624732</x:v>
      </x:c>
      <x:c r="H467" s="114" t="n">
        <x:f>IFERROR(D467/D466-1,0)</x:f>
        <x:v>-0.00033404596472474957</x:v>
      </x:c>
      <x:c r="I467" s="114" t="n">
        <x:f>IFERROR(E467/E466-1,0)</x:f>
        <x:v>0.00248456557747323</x:v>
      </x:c>
      <x:c r="J467" s="115" t="n">
        <x:f>Z466*(1+F467)</x:f>
        <x:v>0.13386860839269976</x:v>
      </x:c>
      <x:c r="K467" s="115" t="n">
        <x:f>AA466*(1+G467)</x:f>
        <x:v>0.12618320839302674</x:v>
      </x:c>
      <x:c r="L467" s="115" t="n">
        <x:f>AB466*(1+H467)</x:f>
        <x:v>0.8530494018421422</x:v>
      </x:c>
      <x:c r="M467" s="115" t="n">
        <x:f>AC466*(1+I467)</x:f>
        <x:v>0.05671609007552493</x:v>
      </x:c>
      <x:c r="N467" s="115" t="n">
        <x:f>SUM(J467:M467)</x:f>
        <x:v>1.1698173087033936</x:v>
      </x:c>
      <x:c r="O467" s="116" t="n">
        <x:f>IFERROR((J467+K467)/N467,0)</x:f>
        <x:v>0.22230122161037583</x:v>
      </x:c>
      <x:c r="P467" s="50" t="b">
        <x:f>AND(MONTH(A467)=12,OR(A468="",YEAR(A467)&lt;&gt;YEAR(A468)))</x:f>
        <x:v>0</x:v>
      </x:c>
      <x:c r="Q467" s="50" t="b">
        <x:f>AND(MOD(MONTH(A467),3)=0,OR(A468="",MONTH(A467)&lt;&gt;MONTH(A468)))</x:f>
        <x:v>0</x:v>
      </x:c>
      <x:c r="R467" s="50" t="b">
        <x:f>OR(O467&gt;$E$7,O467&lt;$E$6)</x:f>
        <x:v>0</x:v>
      </x:c>
      <x:c r="S467" s="50" t="b">
        <x:f>AND(OR(P467,Q467,R467),A467-AH466&gt;$E$8)</x:f>
        <x:v>0</x:v>
      </x:c>
      <x:c r="T467" s="50" t="str">
        <x:f>IF(NOT(OR(P467,Q467,R467)),"不调",IF(NOT(S467),"间隔规则跳过",IF(P467,"年末+季度",IF(AND(Q467,R467),"季度+动态",IF(Q467,"季度","动态")))))</x:f>
        <x:v>不调</x:v>
      </x:c>
      <x:c r="U467" s="115" t="n">
        <x:f>IF(OR(T467="年末+季度",T467="季度+动态"),N467*$E$5/2,IF(T467="季度",(J467+K467)/2,IF(T467="动态",N467*$E$5*IF(J467+K467=0,0.5,J467/(J467+K467)),J467)))</x:f>
        <x:v>0.13386860839269976</x:v>
      </x:c>
      <x:c r="V467" s="115" t="n">
        <x:f>IF(OR(T467="年末+季度",T467="季度+动态"),N467*$E$5/2,IF(T467="季度",(J467+K467)/2,IF(T467="动态",N467*$E$5*IF(J467+K467=0,0.5,K467/(J467+K467)),K467)))</x:f>
        <x:v>0.12618320839302674</x:v>
      </x:c>
      <x:c r="W467" s="115" t="n">
        <x:f>IF(OR(T467="年末+季度",T467="季度+动态",T467="动态"),N467*(1-$E$5)*IF(L467+M467=0,$B$7/($B$7+$B$8),L467/(L467+M467)),L467)</x:f>
        <x:v>0.8530494018421422</x:v>
      </x:c>
      <x:c r="X467" s="115" t="n">
        <x:f>IF(OR(T467="年末+季度",T467="季度+动态",T467="动态"),N467*(1-$E$5)*IF(L467+M467=0,$B$8/($B$7+$B$8),M467/(L467+M467)),M467)</x:f>
        <x:v>0.05671609007552493</x:v>
      </x:c>
      <x:c r="Y467" s="115" t="n">
        <x:f>POWER(1-$H$5,(A467-A466)/$H$8)</x:f>
        <x:v>0.9999588018747739</x:v>
      </x:c>
      <x:c r="Z467" s="115" t="n">
        <x:f>U467*Y467</x:f>
        <x:v>0.13386309325700735</x:v>
      </x:c>
      <x:c r="AA467" s="115" t="n">
        <x:f>V467*Y467</x:f>
        <x:v>0.12617800988140593</x:v>
      </x:c>
      <x:c r="AB467" s="115" t="n">
        <x:f>W467*Y467</x:f>
        <x:v>0.8530142578060611</x:v>
      </x:c>
      <x:c r="AC467" s="115" t="n">
        <x:f>X467*Y467</x:f>
        <x:v>0.05671375347894367</x:v>
      </x:c>
      <x:c r="AD467" s="115" t="n">
        <x:f>SUM(Z467:AC467)</x:f>
        <x:v>1.1697691144234181</x:v>
      </x:c>
      <x:c r="AE467" s="115" t="n">
        <x:f>MAX(AE466,AD467)</x:f>
        <x:v>1.1885140905304996</x:v>
      </x:c>
      <x:c r="AF467" s="114" t="n">
        <x:f>AD467/AE467-1</x:f>
        <x:v>-0.015771774400011207</x:v>
      </x:c>
      <x:c r="AG467" s="114" t="n">
        <x:f>AD467/AD466-1</x:f>
        <x:v>-0.005481980705216993</x:v>
      </x:c>
      <x:c r="AH467" s="111" t="n">
        <x:f>IF(OR(T467="年末+季度",T467="季度+动态",T467="季度",T467="动态"),A467,AH466)</x:f>
        <x:v>44377</x:v>
      </x:c>
      <x:c r="AI467" s="117" t="n">
        <x:f>YEAR(A467)</x:f>
        <x:v>2021</x:v>
      </x:c>
      <x:c r="AJ467" s="117" t="n">
        <x:f>MONTH(A467)</x:f>
        <x:v>9</x:v>
      </x:c>
      <x:c r="AK467" s="50" t="n">
        <x:f>IF(MONTH(A467)&lt;&gt;MONTH(A468),1,0)</x:f>
        <x:v>0</x:v>
      </x:c>
      <x:c r="AL467" s="115" t="n">
        <x:f>IF(AK466,AD466,AL466)</x:f>
        <x:v>1.1840153667051654</x:v>
      </x:c>
      <x:c r="AM467" s="116" t="str">
        <x:f>IF(AK467,AD467/AL467-1,"")</x:f>
      </x:c>
      <x:c r="AN467" s="115" t="n">
        <x:f>IF(AI467&lt;&gt;AI466,AD467,MAX(AN466,AD467))</x:f>
        <x:v>1.1885140905304996</x:v>
      </x:c>
      <x:c r="AO467" s="116" t="n">
        <x:f>AD467/AN467-1</x:f>
        <x:v>-0.015771774400011207</x:v>
      </x:c>
      <x:c r="AP467" s="112" t="n">
        <x:f>IFERROR(SUM(Z467:AC467)/AD467,0)</x:f>
        <x:v>1</x:v>
      </x:c>
      <x:c r="AQ467" s="50" t="b">
        <x:f>AND(B467&gt;0,C467&gt;0,D467&gt;0,E467&gt;0)</x:f>
        <x:v>1</x:v>
      </x:c>
    </x:row>
    <x:row r="468">
      <x:c r="A468" s="111" t="n">
        <x:f>'净值底稿'!A426</x:f>
        <x:v>44467</x:v>
      </x:c>
      <x:c r="B468" s="113" t="n">
        <x:f>'净值底稿'!F426</x:f>
        <x:v>1.9141788355980074</x:v>
      </x:c>
      <x:c r="C468" s="113" t="n">
        <x:f>'净值底稿'!O426</x:f>
        <x:v>1.487694745789855</x:v>
      </x:c>
      <x:c r="D468" s="113" t="n">
        <x:f>'净值底稿'!P426</x:f>
        <x:v>1.4957</x:v>
      </x:c>
      <x:c r="E468" s="113" t="n">
        <x:f>'净值底稿'!Q426</x:f>
        <x:v>1.3208</x:v>
      </x:c>
      <x:c r="F468" s="114" t="n">
        <x:f>IFERROR(B468/B467-1,0)</x:f>
        <x:v>-0.005087177186432146</x:v>
      </x:c>
      <x:c r="G468" s="114" t="n">
        <x:f>IFERROR(C468/C467-1,0)</x:f>
        <x:v>0.0019126174500483373</x:v>
      </x:c>
      <x:c r="H468" s="114" t="n">
        <x:f>IFERROR(D468/D467-1,0)</x:f>
        <x:v>-0.00040098910646257924</x:v>
      </x:c>
      <x:c r="I468" s="114" t="n">
        <x:f>IFERROR(E468/E467-1,0)</x:f>
        <x:v>-0.008036049568156178</x:v>
      </x:c>
      <x:c r="J468" s="115" t="n">
        <x:f>Z467*(1+F468)</x:f>
        <x:v>0.13318210798288507</x:v>
      </x:c>
      <x:c r="K468" s="115" t="n">
        <x:f>AA467*(1+G468)</x:f>
        <x:v>0.12641934014491749</x:v>
      </x:c>
      <x:c r="L468" s="115" t="n">
        <x:f>AB467*(1+H468)</x:f>
        <x:v>0.8526722083810236</x:v>
      </x:c>
      <x:c r="M468" s="115" t="n">
        <x:f>AC467*(1+I468)</x:f>
        <x:v>0.05625799894479069</x:v>
      </x:c>
      <x:c r="N468" s="115" t="n">
        <x:f>SUM(J468:M468)</x:f>
        <x:v>1.168531655453617</x:v>
      </x:c>
      <x:c r="O468" s="116" t="n">
        <x:f>IFERROR((J468+K468)/N468,0)</x:f>
        <x:v>0.2221603898501379</x:v>
      </x:c>
      <x:c r="P468" s="50" t="b">
        <x:f>AND(MONTH(A468)=12,OR(A469="",YEAR(A468)&lt;&gt;YEAR(A469)))</x:f>
        <x:v>0</x:v>
      </x:c>
      <x:c r="Q468" s="50" t="b">
        <x:f>AND(MOD(MONTH(A468),3)=0,OR(A469="",MONTH(A468)&lt;&gt;MONTH(A469)))</x:f>
        <x:v>0</x:v>
      </x:c>
      <x:c r="R468" s="50" t="b">
        <x:f>OR(O468&gt;$E$7,O468&lt;$E$6)</x:f>
        <x:v>0</x:v>
      </x:c>
      <x:c r="S468" s="50" t="b">
        <x:f>AND(OR(P468,Q468,R468),A468-AH467&gt;$E$8)</x:f>
        <x:v>0</x:v>
      </x:c>
      <x:c r="T468" s="50" t="str">
        <x:f>IF(NOT(OR(P468,Q468,R468)),"不调",IF(NOT(S468),"间隔规则跳过",IF(P468,"年末+季度",IF(AND(Q468,R468),"季度+动态",IF(Q468,"季度","动态")))))</x:f>
        <x:v>不调</x:v>
      </x:c>
      <x:c r="U468" s="115" t="n">
        <x:f>IF(OR(T468="年末+季度",T468="季度+动态"),N468*$E$5/2,IF(T468="季度",(J468+K468)/2,IF(T468="动态",N468*$E$5*IF(J468+K468=0,0.5,J468/(J468+K468)),J468)))</x:f>
        <x:v>0.13318210798288507</x:v>
      </x:c>
      <x:c r="V468" s="115" t="n">
        <x:f>IF(OR(T468="年末+季度",T468="季度+动态"),N468*$E$5/2,IF(T468="季度",(J468+K468)/2,IF(T468="动态",N468*$E$5*IF(J468+K468=0,0.5,K468/(J468+K468)),K468)))</x:f>
        <x:v>0.12641934014491749</x:v>
      </x:c>
      <x:c r="W468" s="115" t="n">
        <x:f>IF(OR(T468="年末+季度",T468="季度+动态",T468="动态"),N468*(1-$E$5)*IF(L468+M468=0,$B$7/($B$7+$B$8),L468/(L468+M468)),L468)</x:f>
        <x:v>0.8526722083810236</x:v>
      </x:c>
      <x:c r="X468" s="115" t="n">
        <x:f>IF(OR(T468="年末+季度",T468="季度+动态",T468="动态"),N468*(1-$E$5)*IF(L468+M468=0,$B$8/($B$7+$B$8),M468/(L468+M468)),M468)</x:f>
        <x:v>0.05625799894479069</x:v>
      </x:c>
      <x:c r="Y468" s="115" t="n">
        <x:f>POWER(1-$H$5,(A468-A467)/$H$8)</x:f>
        <x:v>0.9999862671029998</x:v>
      </x:c>
      <x:c r="Z468" s="115" t="n">
        <x:f>U468*Y468</x:f>
        <x:v>0.13318027900671386</x:v>
      </x:c>
      <x:c r="AA468" s="115" t="n">
        <x:f>V468*Y468</x:f>
        <x:v>0.12641760404114044</x:v>
      </x:c>
      <x:c r="AB468" s="115" t="n">
        <x:f>W468*Y468</x:f>
        <x:v>0.852660498721411</x:v>
      </x:c>
      <x:c r="AC468" s="115" t="n">
        <x:f>X468*Y468</x:f>
        <x:v>0.05625722635948574</x:v>
      </x:c>
      <x:c r="AD468" s="115" t="n">
        <x:f>SUM(Z468:AC468)</x:f>
        <x:v>1.168515608128751</x:v>
      </x:c>
      <x:c r="AE468" s="115" t="n">
        <x:f>MAX(AE467,AD468)</x:f>
        <x:v>1.1885140905304996</x:v>
      </x:c>
      <x:c r="AF468" s="114" t="n">
        <x:f>AD468/AE468-1</x:f>
        <x:v>-0.01682645797898963</x:v>
      </x:c>
      <x:c r="AG468" s="114" t="n">
        <x:f>AD468/AD467-1</x:f>
        <x:v>-0.0010715843658472002</x:v>
      </x:c>
      <x:c r="AH468" s="111" t="n">
        <x:f>IF(OR(T468="年末+季度",T468="季度+动态",T468="季度",T468="动态"),A468,AH467)</x:f>
        <x:v>44377</x:v>
      </x:c>
      <x:c r="AI468" s="117" t="n">
        <x:f>YEAR(A468)</x:f>
        <x:v>2021</x:v>
      </x:c>
      <x:c r="AJ468" s="117" t="n">
        <x:f>MONTH(A468)</x:f>
        <x:v>9</x:v>
      </x:c>
      <x:c r="AK468" s="50" t="n">
        <x:f>IF(MONTH(A468)&lt;&gt;MONTH(A469),1,0)</x:f>
        <x:v>0</x:v>
      </x:c>
      <x:c r="AL468" s="115" t="n">
        <x:f>IF(AK467,AD467,AL467)</x:f>
        <x:v>1.1840153667051654</x:v>
      </x:c>
      <x:c r="AM468" s="116" t="str">
        <x:f>IF(AK468,AD468/AL468-1,"")</x:f>
      </x:c>
      <x:c r="AN468" s="115" t="n">
        <x:f>IF(AI468&lt;&gt;AI467,AD468,MAX(AN467,AD468))</x:f>
        <x:v>1.1885140905304996</x:v>
      </x:c>
      <x:c r="AO468" s="116" t="n">
        <x:f>AD468/AN468-1</x:f>
        <x:v>-0.01682645797898963</x:v>
      </x:c>
      <x:c r="AP468" s="112" t="n">
        <x:f>IFERROR(SUM(Z468:AC468)/AD468,0)</x:f>
        <x:v>1</x:v>
      </x:c>
      <x:c r="AQ468" s="50" t="b">
        <x:f>AND(B468&gt;0,C468&gt;0,D468&gt;0,E468&gt;0)</x:f>
        <x:v>1</x:v>
      </x:c>
    </x:row>
    <x:row r="469">
      <x:c r="A469" s="111" t="n">
        <x:f>'净值底稿'!A427</x:f>
        <x:v>44468</x:v>
      </x:c>
      <x:c r="B469" s="113" t="n">
        <x:f>'净值底稿'!F427</x:f>
        <x:v>1.85292682568746</x:v>
      </x:c>
      <x:c r="C469" s="113" t="n">
        <x:f>'净值底稿'!O427</x:f>
        <x:v>1.4434929638422338</x:v>
      </x:c>
      <x:c r="D469" s="113" t="n">
        <x:f>'净值底稿'!P427</x:f>
        <x:v>1.4961</x:v>
      </x:c>
      <x:c r="E469" s="113" t="n">
        <x:f>'净值底稿'!Q427</x:f>
        <x:v>1.3171</x:v>
      </x:c>
      <x:c r="F469" s="114" t="n">
        <x:f>IFERROR(B469/B468-1,0)</x:f>
        <x:v>-0.03199910518883764</x:v>
      </x:c>
      <x:c r="G469" s="114" t="n">
        <x:f>IFERROR(C469/C468-1,0)</x:f>
        <x:v>-0.029711593774671474</x:v>
      </x:c>
      <x:c r="H469" s="114" t="n">
        <x:f>IFERROR(D469/D468-1,0)</x:f>
        <x:v>0.00026743330881862093</x:v>
      </x:c>
      <x:c r="I469" s="114" t="n">
        <x:f>IFERROR(E469/E468-1,0)</x:f>
        <x:v>-0.002801332525741995</x:v>
      </x:c>
      <x:c r="J469" s="115" t="n">
        <x:f>Z468*(1+F469)</x:f>
        <x:v>0.1289186292496993</x:v>
      </x:c>
      <x:c r="K469" s="115" t="n">
        <x:f>AA468*(1+G469)</x:f>
        <x:v>0.12266153554390281</x:v>
      </x:c>
      <x:c r="L469" s="115" t="n">
        <x:f>AB468*(1+H469)</x:f>
        <x:v>0.8528885285398831</x:v>
      </x:c>
      <x:c r="M469" s="115" t="n">
        <x:f>AC468*(1+I469)</x:f>
        <x:v>0.056099631161476884</x:v>
      </x:c>
      <x:c r="N469" s="115" t="n">
        <x:f>SUM(J469:M469)</x:f>
        <x:v>1.160568324494962</x:v>
      </x:c>
      <x:c r="O469" s="116" t="n">
        <x:f>IFERROR((J469+K469)/N469,0)</x:f>
        <x:v>0.21677324762683045</x:v>
      </x:c>
      <x:c r="P469" s="50" t="b">
        <x:f>AND(MONTH(A469)=12,OR(A470="",YEAR(A469)&lt;&gt;YEAR(A470)))</x:f>
        <x:v>0</x:v>
      </x:c>
      <x:c r="Q469" s="50" t="b">
        <x:f>AND(MOD(MONTH(A469),3)=0,OR(A470="",MONTH(A469)&lt;&gt;MONTH(A470)))</x:f>
        <x:v>0</x:v>
      </x:c>
      <x:c r="R469" s="50" t="b">
        <x:f>OR(O469&gt;$E$7,O469&lt;$E$6)</x:f>
        <x:v>0</x:v>
      </x:c>
      <x:c r="S469" s="50" t="b">
        <x:f>AND(OR(P469,Q469,R469),A469-AH468&gt;$E$8)</x:f>
        <x:v>0</x:v>
      </x:c>
      <x:c r="T469" s="50" t="str">
        <x:f>IF(NOT(OR(P469,Q469,R469)),"不调",IF(NOT(S469),"间隔规则跳过",IF(P469,"年末+季度",IF(AND(Q469,R469),"季度+动态",IF(Q469,"季度","动态")))))</x:f>
        <x:v>不调</x:v>
      </x:c>
      <x:c r="U469" s="115" t="n">
        <x:f>IF(OR(T469="年末+季度",T469="季度+动态"),N469*$E$5/2,IF(T469="季度",(J469+K469)/2,IF(T469="动态",N469*$E$5*IF(J469+K469=0,0.5,J469/(J469+K469)),J469)))</x:f>
        <x:v>0.1289186292496993</x:v>
      </x:c>
      <x:c r="V469" s="115" t="n">
        <x:f>IF(OR(T469="年末+季度",T469="季度+动态"),N469*$E$5/2,IF(T469="季度",(J469+K469)/2,IF(T469="动态",N469*$E$5*IF(J469+K469=0,0.5,K469/(J469+K469)),K469)))</x:f>
        <x:v>0.12266153554390281</x:v>
      </x:c>
      <x:c r="W469" s="115" t="n">
        <x:f>IF(OR(T469="年末+季度",T469="季度+动态",T469="动态"),N469*(1-$E$5)*IF(L469+M469=0,$B$7/($B$7+$B$8),L469/(L469+M469)),L469)</x:f>
        <x:v>0.8528885285398831</x:v>
      </x:c>
      <x:c r="X469" s="115" t="n">
        <x:f>IF(OR(T469="年末+季度",T469="季度+动态",T469="动态"),N469*(1-$E$5)*IF(L469+M469=0,$B$8/($B$7+$B$8),M469/(L469+M469)),M469)</x:f>
        <x:v>0.056099631161476884</x:v>
      </x:c>
      <x:c r="Y469" s="115" t="n">
        <x:f>POWER(1-$H$5,(A469-A468)/$H$8)</x:f>
        <x:v>0.9999862671029998</x:v>
      </x:c>
      <x:c r="Z469" s="115" t="n">
        <x:f>U469*Y469</x:f>
        <x:v>0.1289168588234424</x:v>
      </x:c>
      <x:c r="AA469" s="115" t="n">
        <x:f>V469*Y469</x:f>
        <x:v>0.1226598510456693</x:v>
      </x:c>
      <x:c r="AB469" s="115" t="n">
        <x:f>W469*Y469</x:f>
        <x:v>0.852876815909568</x:v>
      </x:c>
      <x:c r="AC469" s="115" t="n">
        <x:f>X469*Y469</x:f>
        <x:v>0.05609886075102039</x:v>
      </x:c>
      <x:c r="AD469" s="115" t="n">
        <x:f>SUM(Z469:AC469)</x:f>
        <x:v>1.1605523865297</x:v>
      </x:c>
      <x:c r="AE469" s="115" t="n">
        <x:f>MAX(AE468,AD469)</x:f>
        <x:v>1.1885140905304996</x:v>
      </x:c>
      <x:c r="AF469" s="114" t="n">
        <x:f>AD469/AE469-1</x:f>
        <x:v>-0.0235266070664073</x:v>
      </x:c>
      <x:c r="AG469" s="114" t="n">
        <x:f>AD469/AD468-1</x:f>
        <x:v>-0.006814818341881912</x:v>
      </x:c>
      <x:c r="AH469" s="111" t="n">
        <x:f>IF(OR(T469="年末+季度",T469="季度+动态",T469="季度",T469="动态"),A469,AH468)</x:f>
        <x:v>44377</x:v>
      </x:c>
      <x:c r="AI469" s="117" t="n">
        <x:f>YEAR(A469)</x:f>
        <x:v>2021</x:v>
      </x:c>
      <x:c r="AJ469" s="117" t="n">
        <x:f>MONTH(A469)</x:f>
        <x:v>9</x:v>
      </x:c>
      <x:c r="AK469" s="50" t="n">
        <x:f>IF(MONTH(A469)&lt;&gt;MONTH(A470),1,0)</x:f>
        <x:v>0</x:v>
      </x:c>
      <x:c r="AL469" s="115" t="n">
        <x:f>IF(AK468,AD468,AL468)</x:f>
        <x:v>1.1840153667051654</x:v>
      </x:c>
      <x:c r="AM469" s="116" t="str">
        <x:f>IF(AK469,AD469/AL469-1,"")</x:f>
      </x:c>
      <x:c r="AN469" s="115" t="n">
        <x:f>IF(AI469&lt;&gt;AI468,AD469,MAX(AN468,AD469))</x:f>
        <x:v>1.1885140905304996</x:v>
      </x:c>
      <x:c r="AO469" s="116" t="n">
        <x:f>AD469/AN469-1</x:f>
        <x:v>-0.0235266070664073</x:v>
      </x:c>
      <x:c r="AP469" s="112" t="n">
        <x:f>IFERROR(SUM(Z469:AC469)/AD469,0)</x:f>
        <x:v>1</x:v>
      </x:c>
      <x:c r="AQ469" s="50" t="b">
        <x:f>AND(B469&gt;0,C469&gt;0,D469&gt;0,E469&gt;0)</x:f>
        <x:v>1</x:v>
      </x:c>
    </x:row>
    <x:row r="470">
      <x:c r="A470" s="111" t="n">
        <x:f>'净值底稿'!A428</x:f>
        <x:v>44469</x:v>
      </x:c>
      <x:c r="B470" s="113" t="n">
        <x:f>'净值底稿'!F428</x:f>
        <x:v>1.9090488555097775</x:v>
      </x:c>
      <x:c r="C470" s="113" t="n">
        <x:f>'净值底稿'!O428</x:f>
        <x:v>1.4722288807296287</x:v>
      </x:c>
      <x:c r="D470" s="113" t="n">
        <x:f>'净值底稿'!P428</x:f>
        <x:v>1.4963</x:v>
      </x:c>
      <x:c r="E470" s="113" t="n">
        <x:f>'净值底稿'!Q428</x:f>
        <x:v>1.312</x:v>
      </x:c>
      <x:c r="F470" s="114" t="n">
        <x:f>IFERROR(B470/B469-1,0)</x:f>
        <x:v>0.03028831416561495</x:v>
      </x:c>
      <x:c r="G470" s="114" t="n">
        <x:f>IFERROR(C470/C469-1,0)</x:f>
        <x:v>0.019907209530766634</x:v>
      </x:c>
      <x:c r="H470" s="114" t="n">
        <x:f>IFERROR(D470/D469-1,0)</x:f>
        <x:v>0.00013368090368293117</x:v>
      </x:c>
      <x:c r="I470" s="114" t="n">
        <x:f>IFERROR(E470/E469-1,0)</x:f>
        <x:v>-0.0038721433452281184</x:v>
      </x:c>
      <x:c r="J470" s="115" t="n">
        <x:f>Z469*(1+F470)</x:f>
        <x:v>0.13282153314473105</x:v>
      </x:c>
      <x:c r="K470" s="115" t="n">
        <x:f>AA469*(1+G470)</x:f>
        <x:v>0.12510166640144807</x:v>
      </x:c>
      <x:c r="L470" s="115" t="n">
        <x:f>AB469*(1+H470)</x:f>
        <x:v>0.852990829253049</x:v>
      </x:c>
      <x:c r="M470" s="115" t="n">
        <x:f>AC469*(1+I470)</x:f>
        <x:v>0.05588163792068845</x:v>
      </x:c>
      <x:c r="N470" s="115" t="n">
        <x:f>SUM(J470:M470)</x:f>
        <x:v>1.1667956667199164</x:v>
      </x:c>
      <x:c r="O470" s="116" t="n">
        <x:f>IFERROR((J470+K470)/N470,0)</x:f>
        <x:v>0.22105258607211845</x:v>
      </x:c>
      <x:c r="P470" s="50" t="b">
        <x:f>AND(MONTH(A470)=12,OR(A471="",YEAR(A470)&lt;&gt;YEAR(A471)))</x:f>
        <x:v>0</x:v>
      </x:c>
      <x:c r="Q470" s="50" t="b">
        <x:f>AND(MOD(MONTH(A470),3)=0,OR(A471="",MONTH(A470)&lt;&gt;MONTH(A471)))</x:f>
        <x:v>1</x:v>
      </x:c>
      <x:c r="R470" s="50" t="b">
        <x:f>OR(O470&gt;$E$7,O470&lt;$E$6)</x:f>
        <x:v>0</x:v>
      </x:c>
      <x:c r="S470" s="50" t="b">
        <x:f>AND(OR(P470,Q470,R470),A470-AH469&gt;$E$8)</x:f>
        <x:v>1</x:v>
      </x:c>
      <x:c r="T470" s="50" t="str">
        <x:f>IF(NOT(OR(P470,Q470,R470)),"不调",IF(NOT(S470),"间隔规则跳过",IF(P470,"年末+季度",IF(AND(Q470,R470),"季度+动态",IF(Q470,"季度","动态")))))</x:f>
        <x:v>季度</x:v>
      </x:c>
      <x:c r="U470" s="115" t="n">
        <x:f>IF(OR(T470="年末+季度",T470="季度+动态"),N470*$E$5/2,IF(T470="季度",(J470+K470)/2,IF(T470="动态",N470*$E$5*IF(J470+K470=0,0.5,J470/(J470+K470)),J470)))</x:f>
        <x:v>0.12896159977308957</x:v>
      </x:c>
      <x:c r="V470" s="115" t="n">
        <x:f>IF(OR(T470="年末+季度",T470="季度+动态"),N470*$E$5/2,IF(T470="季度",(J470+K470)/2,IF(T470="动态",N470*$E$5*IF(J470+K470=0,0.5,K470/(J470+K470)),K470)))</x:f>
        <x:v>0.12896159977308957</x:v>
      </x:c>
      <x:c r="W470" s="115" t="n">
        <x:f>IF(OR(T470="年末+季度",T470="季度+动态",T470="动态"),N470*(1-$E$5)*IF(L470+M470=0,$B$7/($B$7+$B$8),L470/(L470+M470)),L470)</x:f>
        <x:v>0.852990829253049</x:v>
      </x:c>
      <x:c r="X470" s="115" t="n">
        <x:f>IF(OR(T470="年末+季度",T470="季度+动态",T470="动态"),N470*(1-$E$5)*IF(L470+M470=0,$B$8/($B$7+$B$8),M470/(L470+M470)),M470)</x:f>
        <x:v>0.05588163792068845</x:v>
      </x:c>
      <x:c r="Y470" s="115" t="n">
        <x:f>POWER(1-$H$5,(A470-A469)/$H$8)</x:f>
        <x:v>0.9999862671029998</x:v>
      </x:c>
      <x:c r="Z470" s="115" t="n">
        <x:f>U470*Y470</x:f>
        <x:v>0.1289598287567229</x:v>
      </x:c>
      <x:c r="AA470" s="115" t="n">
        <x:f>V470*Y470</x:f>
        <x:v>0.1289598287567229</x:v>
      </x:c>
      <x:c r="AB470" s="115" t="n">
        <x:f>W470*Y470</x:f>
        <x:v>0.8529791152178487</x:v>
      </x:c>
      <x:c r="AC470" s="115" t="n">
        <x:f>X470*Y470</x:f>
        <x:v>0.055880870503910676</x:v>
      </x:c>
      <x:c r="AD470" s="115" t="n">
        <x:f>SUM(Z470:AC470)</x:f>
        <x:v>1.1667796432352053</x:v>
      </x:c>
      <x:c r="AE470" s="115" t="n">
        <x:f>MAX(AE469,AD470)</x:f>
        <x:v>1.1885140905304996</x:v>
      </x:c>
      <x:c r="AF470" s="114" t="n">
        <x:f>AD470/AE470-1</x:f>
        <x:v>-0.01828707582725675</x:v>
      </x:c>
      <x:c r="AG470" s="114" t="n">
        <x:f>AD470/AD469-1</x:f>
        <x:v>0.005365769591949343</x:v>
      </x:c>
      <x:c r="AH470" s="111" t="n">
        <x:f>IF(OR(T470="年末+季度",T470="季度+动态",T470="季度",T470="动态"),A470,AH469)</x:f>
        <x:v>44469</x:v>
      </x:c>
      <x:c r="AI470" s="117" t="n">
        <x:f>YEAR(A470)</x:f>
        <x:v>2021</x:v>
      </x:c>
      <x:c r="AJ470" s="117" t="n">
        <x:f>MONTH(A470)</x:f>
        <x:v>9</x:v>
      </x:c>
      <x:c r="AK470" s="50" t="n">
        <x:f>IF(MONTH(A470)&lt;&gt;MONTH(A471),1,0)</x:f>
        <x:v>1</x:v>
      </x:c>
      <x:c r="AL470" s="115" t="n">
        <x:f>IF(AK469,AD469,AL469)</x:f>
        <x:v>1.1840153667051654</x:v>
      </x:c>
      <x:c r="AM470" s="116" t="n">
        <x:f>IF(AK470,AD470/AL470-1,"")</x:f>
        <x:v>-0.014557009946520316</x:v>
      </x:c>
      <x:c r="AN470" s="115" t="n">
        <x:f>IF(AI470&lt;&gt;AI469,AD470,MAX(AN469,AD470))</x:f>
        <x:v>1.1885140905304996</x:v>
      </x:c>
      <x:c r="AO470" s="116" t="n">
        <x:f>AD470/AN470-1</x:f>
        <x:v>-0.01828707582725675</x:v>
      </x:c>
      <x:c r="AP470" s="112" t="n">
        <x:f>IFERROR(SUM(Z470:AC470)/AD470,0)</x:f>
        <x:v>1</x:v>
      </x:c>
      <x:c r="AQ470" s="50" t="b">
        <x:f>AND(B470&gt;0,C470&gt;0,D470&gt;0,E470&gt;0)</x:f>
        <x:v>1</x:v>
      </x:c>
    </x:row>
    <x:row r="471">
      <x:c r="A471" s="111" t="n">
        <x:f>'净值底稿'!A429</x:f>
        <x:v>44477</x:v>
      </x:c>
      <x:c r="B471" s="113" t="n">
        <x:f>'净值底稿'!F429</x:f>
        <x:v>1.8798521305289149</x:v>
      </x:c>
      <x:c r="C471" s="113" t="n">
        <x:f>'净值底稿'!O429</x:f>
        <x:v>1.4760304078076314</x:v>
      </x:c>
      <x:c r="D471" s="113" t="n">
        <x:f>'净值底稿'!P429</x:f>
        <x:v>1.4958</x:v>
      </x:c>
      <x:c r="E471" s="113" t="n">
        <x:f>'净值底稿'!Q429</x:f>
        <x:v>1.3252</x:v>
      </x:c>
      <x:c r="F471" s="114" t="n">
        <x:f>IFERROR(B471/B470-1,0)</x:f>
        <x:v>-0.015293859503174523</x:v>
      </x:c>
      <x:c r="G471" s="114" t="n">
        <x:f>IFERROR(C471/C470-1,0)</x:f>
        <x:v>0.002582157657523121</x:v>
      </x:c>
      <x:c r="H471" s="114" t="n">
        <x:f>IFERROR(D471/D470-1,0)</x:f>
        <x:v>-0.0003341575887187975</x:v>
      </x:c>
      <x:c r="I471" s="114" t="n">
        <x:f>IFERROR(E471/E470-1,0)</x:f>
        <x:v>0.010060975609756051</x:v>
      </x:c>
      <x:c r="J471" s="115" t="n">
        <x:f>Z470*(1+F471)</x:f>
        <x:v>0.12698753525416415</x:v>
      </x:c>
      <x:c r="K471" s="115" t="n">
        <x:f>AA470*(1+G471)</x:f>
        <x:v>0.12929282336605996</x:v>
      </x:c>
      <x:c r="L471" s="115" t="n">
        <x:f>AB470*(1+H471)</x:f>
        <x:v>0.85269408577348</x:v>
      </x:c>
      <x:c r="M471" s="115" t="n">
        <x:f>AC470*(1+I471)</x:f>
        <x:v>0.05644308657910246</x:v>
      </x:c>
      <x:c r="N471" s="115" t="n">
        <x:f>SUM(J471:M471)</x:f>
        <x:v>1.1654175309728065</x:v>
      </x:c>
      <x:c r="O471" s="116" t="n">
        <x:f>IFERROR((J471+K471)/N471,0)</x:f>
        <x:v>0.21990432768443063</x:v>
      </x:c>
      <x:c r="P471" s="50" t="b">
        <x:f>AND(MONTH(A471)=12,OR(A472="",YEAR(A471)&lt;&gt;YEAR(A472)))</x:f>
        <x:v>0</x:v>
      </x:c>
      <x:c r="Q471" s="50" t="b">
        <x:f>AND(MOD(MONTH(A471),3)=0,OR(A472="",MONTH(A471)&lt;&gt;MONTH(A472)))</x:f>
        <x:v>0</x:v>
      </x:c>
      <x:c r="R471" s="50" t="b">
        <x:f>OR(O471&gt;$E$7,O471&lt;$E$6)</x:f>
        <x:v>0</x:v>
      </x:c>
      <x:c r="S471" s="50" t="b">
        <x:f>AND(OR(P471,Q471,R471),A471-AH470&gt;$E$8)</x:f>
        <x:v>0</x:v>
      </x:c>
      <x:c r="T471" s="50" t="str">
        <x:f>IF(NOT(OR(P471,Q471,R471)),"不调",IF(NOT(S471),"间隔规则跳过",IF(P471,"年末+季度",IF(AND(Q471,R471),"季度+动态",IF(Q471,"季度","动态")))))</x:f>
        <x:v>不调</x:v>
      </x:c>
      <x:c r="U471" s="115" t="n">
        <x:f>IF(OR(T471="年末+季度",T471="季度+动态"),N471*$E$5/2,IF(T471="季度",(J471+K471)/2,IF(T471="动态",N471*$E$5*IF(J471+K471=0,0.5,J471/(J471+K471)),J471)))</x:f>
        <x:v>0.12698753525416415</x:v>
      </x:c>
      <x:c r="V471" s="115" t="n">
        <x:f>IF(OR(T471="年末+季度",T471="季度+动态"),N471*$E$5/2,IF(T471="季度",(J471+K471)/2,IF(T471="动态",N471*$E$5*IF(J471+K471=0,0.5,K471/(J471+K471)),K471)))</x:f>
        <x:v>0.12929282336605996</x:v>
      </x:c>
      <x:c r="W471" s="115" t="n">
        <x:f>IF(OR(T471="年末+季度",T471="季度+动态",T471="动态"),N471*(1-$E$5)*IF(L471+M471=0,$B$7/($B$7+$B$8),L471/(L471+M471)),L471)</x:f>
        <x:v>0.85269408577348</x:v>
      </x:c>
      <x:c r="X471" s="115" t="n">
        <x:f>IF(OR(T471="年末+季度",T471="季度+动态",T471="动态"),N471*(1-$E$5)*IF(L471+M471=0,$B$8/($B$7+$B$8),M471/(L471+M471)),M471)</x:f>
        <x:v>0.05644308657910246</x:v>
      </x:c>
      <x:c r="Y471" s="115" t="n">
        <x:f>POWER(1-$H$5,(A471-A470)/$H$8)</x:f>
        <x:v>0.9998901421044415</x:v>
      </x:c>
      <x:c r="Z471" s="115" t="n">
        <x:f>U471*Y471</x:f>
        <x:v>0.12697358467077896</x:v>
      </x:c>
      <x:c r="AA471" s="115" t="n">
        <x:f>V471*Y471</x:f>
        <x:v>0.12927861952857414</x:v>
      </x:c>
      <x:c r="AB471" s="115" t="n">
        <x:f>W471*Y471</x:f>
        <x:v>0.8526004105956618</x:v>
      </x:c>
      <x:c r="AC471" s="115" t="n">
        <x:f>X471*Y471</x:f>
        <x:v>0.05643688586039205</x:v>
      </x:c>
      <x:c r="AD471" s="115" t="n">
        <x:f>SUM(Z471:AC471)</x:f>
        <x:v>1.1652895006554072</x:v>
      </x:c>
      <x:c r="AE471" s="115" t="n">
        <x:f>MAX(AE470,AD471)</x:f>
        <x:v>1.1885140905304996</x:v>
      </x:c>
      <x:c r="AF471" s="114" t="n">
        <x:f>AD471/AE471-1</x:f>
        <x:v>-0.01954086203952876</x:v>
      </x:c>
      <x:c r="AG471" s="114" t="n">
        <x:f>AD471/AD470-1</x:f>
        <x:v>-0.0012771413937822107</x:v>
      </x:c>
      <x:c r="AH471" s="111" t="n">
        <x:f>IF(OR(T471="年末+季度",T471="季度+动态",T471="季度",T471="动态"),A471,AH470)</x:f>
        <x:v>44469</x:v>
      </x:c>
      <x:c r="AI471" s="117" t="n">
        <x:f>YEAR(A471)</x:f>
        <x:v>2021</x:v>
      </x:c>
      <x:c r="AJ471" s="117" t="n">
        <x:f>MONTH(A471)</x:f>
        <x:v>10</x:v>
      </x:c>
      <x:c r="AK471" s="50" t="n">
        <x:f>IF(MONTH(A471)&lt;&gt;MONTH(A472),1,0)</x:f>
        <x:v>0</x:v>
      </x:c>
      <x:c r="AL471" s="115" t="n">
        <x:f>IF(AK470,AD470,AL470)</x:f>
        <x:v>1.1667796432352053</x:v>
      </x:c>
      <x:c r="AM471" s="116" t="str">
        <x:f>IF(AK471,AD471/AL471-1,"")</x:f>
      </x:c>
      <x:c r="AN471" s="115" t="n">
        <x:f>IF(AI471&lt;&gt;AI470,AD471,MAX(AN470,AD471))</x:f>
        <x:v>1.1885140905304996</x:v>
      </x:c>
      <x:c r="AO471" s="116" t="n">
        <x:f>AD471/AN471-1</x:f>
        <x:v>-0.01954086203952876</x:v>
      </x:c>
      <x:c r="AP471" s="112" t="n">
        <x:f>IFERROR(SUM(Z471:AC471)/AD471,0)</x:f>
        <x:v>1</x:v>
      </x:c>
      <x:c r="AQ471" s="50" t="b">
        <x:f>AND(B471&gt;0,C471&gt;0,D471&gt;0,E471&gt;0)</x:f>
        <x:v>1</x:v>
      </x:c>
    </x:row>
    <x:row r="472">
      <x:c r="A472" s="111" t="n">
        <x:f>'净值底稿'!A430</x:f>
        <x:v>44480</x:v>
      </x:c>
      <x:c r="B472" s="113" t="n">
        <x:f>'净值底稿'!F430</x:f>
        <x:v>1.8720816187029525</x:v>
      </x:c>
      <x:c r="C472" s="113" t="n">
        <x:f>'净值底稿'!O430</x:f>
        <x:v>1.4708588090400974</x:v>
      </x:c>
      <x:c r="D472" s="113" t="n">
        <x:f>'净值底稿'!P430</x:f>
        <x:v>1.494</x:v>
      </x:c>
      <x:c r="E472" s="113" t="n">
        <x:f>'净值底稿'!Q430</x:f>
        <x:v>1.3228</x:v>
      </x:c>
      <x:c r="F472" s="114" t="n">
        <x:f>IFERROR(B472/B471-1,0)</x:f>
        <x:v>-0.004133576093443114</x:v>
      </x:c>
      <x:c r="G472" s="114" t="n">
        <x:f>IFERROR(C472/C471-1,0)</x:f>
        <x:v>-0.003503721021042794</x:v>
      </x:c>
      <x:c r="H472" s="114" t="n">
        <x:f>IFERROR(D472/D471-1,0)</x:f>
        <x:v>-0.001203369434416346</x:v>
      </x:c>
      <x:c r="I472" s="114" t="n">
        <x:f>IFERROR(E472/E471-1,0)</x:f>
        <x:v>-0.0018110473890733392</x:v>
      </x:c>
      <x:c r="J472" s="115" t="n">
        <x:f>Z471*(1+F472)</x:f>
        <x:v>0.12644872969668505</x:v>
      </x:c>
      <x:c r="K472" s="115" t="n">
        <x:f>AA471*(1+G472)</x:f>
        <x:v>0.12882566331176049</x:v>
      </x:c>
      <x:c r="L472" s="115" t="n">
        <x:f>AB471*(1+H472)</x:f>
        <x:v>0.8515744173217802</x:v>
      </x:c>
      <x:c r="M472" s="115" t="n">
        <x:f>AC471*(1+I472)</x:f>
        <x:v>0.05633467598560715</x:v>
      </x:c>
      <x:c r="N472" s="115" t="n">
        <x:f>SUM(J472:M472)</x:f>
        <x:v>1.163183486315833</x:v>
      </x:c>
      <x:c r="O472" s="116" t="n">
        <x:f>IFERROR((J472+K472)/N472,0)</x:f>
        <x:v>0.21946184416439718</x:v>
      </x:c>
      <x:c r="P472" s="50" t="b">
        <x:f>AND(MONTH(A472)=12,OR(A473="",YEAR(A472)&lt;&gt;YEAR(A473)))</x:f>
        <x:v>0</x:v>
      </x:c>
      <x:c r="Q472" s="50" t="b">
        <x:f>AND(MOD(MONTH(A472),3)=0,OR(A473="",MONTH(A472)&lt;&gt;MONTH(A473)))</x:f>
        <x:v>0</x:v>
      </x:c>
      <x:c r="R472" s="50" t="b">
        <x:f>OR(O472&gt;$E$7,O472&lt;$E$6)</x:f>
        <x:v>0</x:v>
      </x:c>
      <x:c r="S472" s="50" t="b">
        <x:f>AND(OR(P472,Q472,R472),A472-AH471&gt;$E$8)</x:f>
        <x:v>0</x:v>
      </x:c>
      <x:c r="T472" s="50" t="str">
        <x:f>IF(NOT(OR(P472,Q472,R472)),"不调",IF(NOT(S472),"间隔规则跳过",IF(P472,"年末+季度",IF(AND(Q472,R472),"季度+动态",IF(Q472,"季度","动态")))))</x:f>
        <x:v>不调</x:v>
      </x:c>
      <x:c r="U472" s="115" t="n">
        <x:f>IF(OR(T472="年末+季度",T472="季度+动态"),N472*$E$5/2,IF(T472="季度",(J472+K472)/2,IF(T472="动态",N472*$E$5*IF(J472+K472=0,0.5,J472/(J472+K472)),J472)))</x:f>
        <x:v>0.12644872969668505</x:v>
      </x:c>
      <x:c r="V472" s="115" t="n">
        <x:f>IF(OR(T472="年末+季度",T472="季度+动态"),N472*$E$5/2,IF(T472="季度",(J472+K472)/2,IF(T472="动态",N472*$E$5*IF(J472+K472=0,0.5,K472/(J472+K472)),K472)))</x:f>
        <x:v>0.12882566331176049</x:v>
      </x:c>
      <x:c r="W472" s="115" t="n">
        <x:f>IF(OR(T472="年末+季度",T472="季度+动态",T472="动态"),N472*(1-$E$5)*IF(L472+M472=0,$B$7/($B$7+$B$8),L472/(L472+M472)),L472)</x:f>
        <x:v>0.8515744173217802</x:v>
      </x:c>
      <x:c r="X472" s="115" t="n">
        <x:f>IF(OR(T472="年末+季度",T472="季度+动态",T472="动态"),N472*(1-$E$5)*IF(L472+M472=0,$B$8/($B$7+$B$8),M472/(L472+M472)),M472)</x:f>
        <x:v>0.05633467598560715</x:v>
      </x:c>
      <x:c r="Y472" s="115" t="n">
        <x:f>POWER(1-$H$5,(A472-A471)/$H$8)</x:f>
        <x:v>0.9999588018747739</x:v>
      </x:c>
      <x:c r="Z472" s="115" t="n">
        <x:f>U472*Y472</x:f>
        <x:v>0.12644352024608432</x:v>
      </x:c>
      <x:c r="AA472" s="115" t="n">
        <x:f>V472*Y472</x:f>
        <x:v>0.12882035593595104</x:v>
      </x:c>
      <x:c r="AB472" s="115" t="n">
        <x:f>W472*Y472</x:f>
        <x:v>0.8515393340522961</x:v>
      </x:c>
      <x:c r="AC472" s="115" t="n">
        <x:f>X472*Y472</x:f>
        <x:v>0.05633235510257133</x:v>
      </x:c>
      <x:c r="AD472" s="115" t="n">
        <x:f>SUM(Z472:AC472)</x:f>
        <x:v>1.1631355653369029</x:v>
      </x:c>
      <x:c r="AE472" s="115" t="n">
        <x:f>MAX(AE471,AD472)</x:f>
        <x:v>1.1885140905304996</x:v>
      </x:c>
      <x:c r="AF472" s="114" t="n">
        <x:f>AD472/AE472-1</x:f>
        <x:v>-0.021353154662448248</x:v>
      </x:c>
      <x:c r="AG472" s="114" t="n">
        <x:f>AD472/AD471-1</x:f>
        <x:v>-0.0018484121905267825</x:v>
      </x:c>
      <x:c r="AH472" s="111" t="n">
        <x:f>IF(OR(T472="年末+季度",T472="季度+动态",T472="季度",T472="动态"),A472,AH471)</x:f>
        <x:v>44469</x:v>
      </x:c>
      <x:c r="AI472" s="117" t="n">
        <x:f>YEAR(A472)</x:f>
        <x:v>2021</x:v>
      </x:c>
      <x:c r="AJ472" s="117" t="n">
        <x:f>MONTH(A472)</x:f>
        <x:v>10</x:v>
      </x:c>
      <x:c r="AK472" s="50" t="n">
        <x:f>IF(MONTH(A472)&lt;&gt;MONTH(A473),1,0)</x:f>
        <x:v>0</x:v>
      </x:c>
      <x:c r="AL472" s="115" t="n">
        <x:f>IF(AK471,AD471,AL471)</x:f>
        <x:v>1.1667796432352053</x:v>
      </x:c>
      <x:c r="AM472" s="116" t="str">
        <x:f>IF(AK472,AD472/AL472-1,"")</x:f>
      </x:c>
      <x:c r="AN472" s="115" t="n">
        <x:f>IF(AI472&lt;&gt;AI471,AD472,MAX(AN471,AD472))</x:f>
        <x:v>1.1885140905304996</x:v>
      </x:c>
      <x:c r="AO472" s="116" t="n">
        <x:f>AD472/AN472-1</x:f>
        <x:v>-0.021353154662448248</x:v>
      </x:c>
      <x:c r="AP472" s="112" t="n">
        <x:f>IFERROR(SUM(Z472:AC472)/AD472,0)</x:f>
        <x:v>1</x:v>
      </x:c>
      <x:c r="AQ472" s="50" t="b">
        <x:f>AND(B472&gt;0,C472&gt;0,D472&gt;0,E472&gt;0)</x:f>
        <x:v>1</x:v>
      </x:c>
    </x:row>
    <x:row r="473">
      <x:c r="A473" s="111" t="n">
        <x:f>'净值底稿'!A431</x:f>
        <x:v>44481</x:v>
      </x:c>
      <x:c r="B473" s="113" t="n">
        <x:f>'净值底稿'!F431</x:f>
        <x:v>1.8137167003018173</x:v>
      </x:c>
      <x:c r="C473" s="113" t="n">
        <x:f>'净值底稿'!O431</x:f>
        <x:v>1.4426834596307576</x:v>
      </x:c>
      <x:c r="D473" s="113" t="n">
        <x:f>'净值底稿'!P431</x:f>
        <x:v>1.4936</x:v>
      </x:c>
      <x:c r="E473" s="113" t="n">
        <x:f>'净值底稿'!Q431</x:f>
        <x:v>1.3301</x:v>
      </x:c>
      <x:c r="F473" s="114" t="n">
        <x:f>IFERROR(B473/B472-1,0)</x:f>
        <x:v>-0.03117648173992149</x:v>
      </x:c>
      <x:c r="G473" s="114" t="n">
        <x:f>IFERROR(C473/C472-1,0)</x:f>
        <x:v>-0.019155713135870167</x:v>
      </x:c>
      <x:c r="H473" s="114" t="n">
        <x:f>IFERROR(D473/D472-1,0)</x:f>
        <x:v>-0.0002677376171351664</x:v>
      </x:c>
      <x:c r="I473" s="114" t="n">
        <x:f>IFERROR(E473/E472-1,0)</x:f>
        <x:v>0.0055185969156335</x:v>
      </x:c>
      <x:c r="J473" s="115" t="n">
        <x:f>Z472*(1+F473)</x:f>
        <x:v>0.12250145614600089</x:v>
      </x:c>
      <x:c r="K473" s="115" t="n">
        <x:f>AA472*(1+G473)</x:f>
        <x:v>0.12635271015158128</x:v>
      </x:c>
      <x:c r="L473" s="115" t="n">
        <x:f>AB472*(1+H473)</x:f>
        <x:v>0.8513113449401001</x:v>
      </x:c>
      <x:c r="M473" s="115" t="n">
        <x:f>AC472*(1+I473)</x:f>
        <x:v>0.05664323066369075</x:v>
      </x:c>
      <x:c r="N473" s="115" t="n">
        <x:f>SUM(J473:M473)</x:f>
        <x:v>1.156808741901373</x:v>
      </x:c>
      <x:c r="O473" s="116" t="n">
        <x:f>IFERROR((J473+K473)/N473,0)</x:f>
        <x:v>0.21512127051232027</x:v>
      </x:c>
      <x:c r="P473" s="50" t="b">
        <x:f>AND(MONTH(A473)=12,OR(A474="",YEAR(A473)&lt;&gt;YEAR(A474)))</x:f>
        <x:v>0</x:v>
      </x:c>
      <x:c r="Q473" s="50" t="b">
        <x:f>AND(MOD(MONTH(A473),3)=0,OR(A474="",MONTH(A473)&lt;&gt;MONTH(A474)))</x:f>
        <x:v>0</x:v>
      </x:c>
      <x:c r="R473" s="50" t="b">
        <x:f>OR(O473&gt;$E$7,O473&lt;$E$6)</x:f>
        <x:v>0</x:v>
      </x:c>
      <x:c r="S473" s="50" t="b">
        <x:f>AND(OR(P473,Q473,R473),A473-AH472&gt;$E$8)</x:f>
        <x:v>0</x:v>
      </x:c>
      <x:c r="T473" s="50" t="str">
        <x:f>IF(NOT(OR(P473,Q473,R473)),"不调",IF(NOT(S473),"间隔规则跳过",IF(P473,"年末+季度",IF(AND(Q473,R473),"季度+动态",IF(Q473,"季度","动态")))))</x:f>
        <x:v>不调</x:v>
      </x:c>
      <x:c r="U473" s="115" t="n">
        <x:f>IF(OR(T473="年末+季度",T473="季度+动态"),N473*$E$5/2,IF(T473="季度",(J473+K473)/2,IF(T473="动态",N473*$E$5*IF(J473+K473=0,0.5,J473/(J473+K473)),J473)))</x:f>
        <x:v>0.12250145614600089</x:v>
      </x:c>
      <x:c r="V473" s="115" t="n">
        <x:f>IF(OR(T473="年末+季度",T473="季度+动态"),N473*$E$5/2,IF(T473="季度",(J473+K473)/2,IF(T473="动态",N473*$E$5*IF(J473+K473=0,0.5,K473/(J473+K473)),K473)))</x:f>
        <x:v>0.12635271015158128</x:v>
      </x:c>
      <x:c r="W473" s="115" t="n">
        <x:f>IF(OR(T473="年末+季度",T473="季度+动态",T473="动态"),N473*(1-$E$5)*IF(L473+M473=0,$B$7/($B$7+$B$8),L473/(L473+M473)),L473)</x:f>
        <x:v>0.8513113449401001</x:v>
      </x:c>
      <x:c r="X473" s="115" t="n">
        <x:f>IF(OR(T473="年末+季度",T473="季度+动态",T473="动态"),N473*(1-$E$5)*IF(L473+M473=0,$B$8/($B$7+$B$8),M473/(L473+M473)),M473)</x:f>
        <x:v>0.05664323066369075</x:v>
      </x:c>
      <x:c r="Y473" s="115" t="n">
        <x:f>POWER(1-$H$5,(A473-A472)/$H$8)</x:f>
        <x:v>0.9999862671029998</x:v>
      </x:c>
      <x:c r="Z473" s="115" t="n">
        <x:f>U473*Y473</x:f>
        <x:v>0.12249977384612125</x:v>
      </x:c>
      <x:c r="AA473" s="115" t="n">
        <x:f>V473*Y473</x:f>
        <x:v>0.12635097496282707</x:v>
      </x:c>
      <x:c r="AB473" s="115" t="n">
        <x:f>W473*Y473</x:f>
        <x:v>0.8512996539690849</x:v>
      </x:c>
      <x:c r="AC473" s="115" t="n">
        <x:f>X473*Y473</x:f>
        <x:v>0.05664245278803828</x:v>
      </x:c>
      <x:c r="AD473" s="115" t="n">
        <x:f>SUM(Z473:AC473)</x:f>
        <x:v>1.1567928555660716</x:v>
      </x:c>
      <x:c r="AE473" s="115" t="n">
        <x:f>MAX(AE472,AD473)</x:f>
        <x:v>1.1885140905304996</x:v>
      </x:c>
      <x:c r="AF473" s="114" t="n">
        <x:f>AD473/AE473-1</x:f>
        <x:v>-0.026689826580237774</x:v>
      </x:c>
      <x:c r="AG473" s="114" t="n">
        <x:f>AD473/AD472-1</x:f>
        <x:v>-0.005453113084882832</x:v>
      </x:c>
      <x:c r="AH473" s="111" t="n">
        <x:f>IF(OR(T473="年末+季度",T473="季度+动态",T473="季度",T473="动态"),A473,AH472)</x:f>
        <x:v>44469</x:v>
      </x:c>
      <x:c r="AI473" s="117" t="n">
        <x:f>YEAR(A473)</x:f>
        <x:v>2021</x:v>
      </x:c>
      <x:c r="AJ473" s="117" t="n">
        <x:f>MONTH(A473)</x:f>
        <x:v>10</x:v>
      </x:c>
      <x:c r="AK473" s="50" t="n">
        <x:f>IF(MONTH(A473)&lt;&gt;MONTH(A474),1,0)</x:f>
        <x:v>0</x:v>
      </x:c>
      <x:c r="AL473" s="115" t="n">
        <x:f>IF(AK472,AD472,AL472)</x:f>
        <x:v>1.1667796432352053</x:v>
      </x:c>
      <x:c r="AM473" s="116" t="str">
        <x:f>IF(AK473,AD473/AL473-1,"")</x:f>
      </x:c>
      <x:c r="AN473" s="115" t="n">
        <x:f>IF(AI473&lt;&gt;AI472,AD473,MAX(AN472,AD473))</x:f>
        <x:v>1.1885140905304996</x:v>
      </x:c>
      <x:c r="AO473" s="116" t="n">
        <x:f>AD473/AN473-1</x:f>
        <x:v>-0.026689826580237774</x:v>
      </x:c>
      <x:c r="AP473" s="112" t="n">
        <x:f>IFERROR(SUM(Z473:AC473)/AD473,0)</x:f>
        <x:v>1</x:v>
      </x:c>
      <x:c r="AQ473" s="50" t="b">
        <x:f>AND(B473&gt;0,C473&gt;0,D473&gt;0,E473&gt;0)</x:f>
        <x:v>1</x:v>
      </x:c>
    </x:row>
    <x:row r="474">
      <x:c r="A474" s="111" t="n">
        <x:f>'净值底稿'!A432</x:f>
        <x:v>44482</x:v>
      </x:c>
      <x:c r="B474" s="113" t="n">
        <x:f>'净值底稿'!F432</x:f>
        <x:v>1.8486090670498125</x:v>
      </x:c>
      <x:c r="C474" s="113" t="n">
        <x:f>'净值底稿'!O432</x:f>
        <x:v>1.4529517956248463</x:v>
      </x:c>
      <x:c r="D474" s="113" t="n">
        <x:f>'净值底稿'!P432</x:f>
        <x:v>1.4933</x:v>
      </x:c>
      <x:c r="E474" s="113" t="n">
        <x:f>'净值底稿'!Q432</x:f>
        <x:v>1.3295</x:v>
      </x:c>
      <x:c r="F474" s="114" t="n">
        <x:f>IFERROR(B474/B473-1,0)</x:f>
        <x:v>0.019238046792086516</x:v>
      </x:c>
      <x:c r="G474" s="114" t="n">
        <x:f>IFERROR(C474/C473-1,0)</x:f>
        <x:v>0.007117525279396242</x:v>
      </x:c>
      <x:c r="H474" s="114" t="n">
        <x:f>IFERROR(D474/D473-1,0)</x:f>
        <x:v>-0.0002008569898231949</x:v>
      </x:c>
      <x:c r="I474" s="114" t="n">
        <x:f>IFERROR(E474/E473-1,0)</x:f>
        <x:v>-0.0004510939027142502</x:v>
      </x:c>
      <x:c r="J474" s="115" t="n">
        <x:f>Z473*(1+F474)</x:f>
        <x:v>0.12485643022739294</x:v>
      </x:c>
      <x:c r="K474" s="115" t="n">
        <x:f>AA473*(1+G474)</x:f>
        <x:v>0.12725028122120136</x:v>
      </x:c>
      <x:c r="L474" s="115" t="n">
        <x:f>AB473*(1+H474)</x:f>
        <x:v>0.8511286644831512</x:v>
      </x:c>
      <x:c r="M474" s="115" t="n">
        <x:f>AC473*(1+I474)</x:f>
        <x:v>0.05661690172295082</x:v>
      </x:c>
      <x:c r="N474" s="115" t="n">
        <x:f>SUM(J474:M474)</x:f>
        <x:v>1.1598522776546962</x:v>
      </x:c>
      <x:c r="O474" s="116" t="n">
        <x:f>IFERROR((J474+K474)/N474,0)</x:f>
        <x:v>0.21736105218362117</x:v>
      </x:c>
      <x:c r="P474" s="50" t="b">
        <x:f>AND(MONTH(A474)=12,OR(A475="",YEAR(A474)&lt;&gt;YEAR(A475)))</x:f>
        <x:v>0</x:v>
      </x:c>
      <x:c r="Q474" s="50" t="b">
        <x:f>AND(MOD(MONTH(A474),3)=0,OR(A475="",MONTH(A474)&lt;&gt;MONTH(A475)))</x:f>
        <x:v>0</x:v>
      </x:c>
      <x:c r="R474" s="50" t="b">
        <x:f>OR(O474&gt;$E$7,O474&lt;$E$6)</x:f>
        <x:v>0</x:v>
      </x:c>
      <x:c r="S474" s="50" t="b">
        <x:f>AND(OR(P474,Q474,R474),A474-AH473&gt;$E$8)</x:f>
        <x:v>0</x:v>
      </x:c>
      <x:c r="T474" s="50" t="str">
        <x:f>IF(NOT(OR(P474,Q474,R474)),"不调",IF(NOT(S474),"间隔规则跳过",IF(P474,"年末+季度",IF(AND(Q474,R474),"季度+动态",IF(Q474,"季度","动态")))))</x:f>
        <x:v>不调</x:v>
      </x:c>
      <x:c r="U474" s="115" t="n">
        <x:f>IF(OR(T474="年末+季度",T474="季度+动态"),N474*$E$5/2,IF(T474="季度",(J474+K474)/2,IF(T474="动态",N474*$E$5*IF(J474+K474=0,0.5,J474/(J474+K474)),J474)))</x:f>
        <x:v>0.12485643022739294</x:v>
      </x:c>
      <x:c r="V474" s="115" t="n">
        <x:f>IF(OR(T474="年末+季度",T474="季度+动态"),N474*$E$5/2,IF(T474="季度",(J474+K474)/2,IF(T474="动态",N474*$E$5*IF(J474+K474=0,0.5,K474/(J474+K474)),K474)))</x:f>
        <x:v>0.12725028122120136</x:v>
      </x:c>
      <x:c r="W474" s="115" t="n">
        <x:f>IF(OR(T474="年末+季度",T474="季度+动态",T474="动态"),N474*(1-$E$5)*IF(L474+M474=0,$B$7/($B$7+$B$8),L474/(L474+M474)),L474)</x:f>
        <x:v>0.8511286644831512</x:v>
      </x:c>
      <x:c r="X474" s="115" t="n">
        <x:f>IF(OR(T474="年末+季度",T474="季度+动态",T474="动态"),N474*(1-$E$5)*IF(L474+M474=0,$B$8/($B$7+$B$8),M474/(L474+M474)),M474)</x:f>
        <x:v>0.05661690172295082</x:v>
      </x:c>
      <x:c r="Y474" s="115" t="n">
        <x:f>POWER(1-$H$5,(A474-A473)/$H$8)</x:f>
        <x:v>0.9999862671029998</x:v>
      </x:c>
      <x:c r="Z474" s="115" t="n">
        <x:f>U474*Y474</x:f>
        <x:v>0.12485471558689681</x:v>
      </x:c>
      <x:c r="AA474" s="115" t="n">
        <x:f>V474*Y474</x:f>
        <x:v>0.1272485337061961</x:v>
      </x:c>
      <x:c r="AB474" s="115" t="n">
        <x:f>W474*Y474</x:f>
        <x:v>0.8511169760208679</x:v>
      </x:c>
      <x:c r="AC474" s="115" t="n">
        <x:f>X474*Y474</x:f>
        <x:v>0.05661612420887099</x:v>
      </x:c>
      <x:c r="AD474" s="115" t="n">
        <x:f>SUM(Z474:AC474)</x:f>
        <x:v>1.1598363495228317</x:v>
      </x:c>
      <x:c r="AE474" s="115" t="n">
        <x:f>MAX(AE473,AD474)</x:f>
        <x:v>1.1885140905304996</x:v>
      </x:c>
      <x:c r="AF474" s="114" t="n">
        <x:f>AD474/AE474-1</x:f>
        <x:v>-0.02412907111170004</x:v>
      </x:c>
      <x:c r="AG474" s="114" t="n">
        <x:f>AD474/AD473-1</x:f>
        <x:v>0.0026309757551803425</x:v>
      </x:c>
      <x:c r="AH474" s="111" t="n">
        <x:f>IF(OR(T474="年末+季度",T474="季度+动态",T474="季度",T474="动态"),A474,AH473)</x:f>
        <x:v>44469</x:v>
      </x:c>
      <x:c r="AI474" s="117" t="n">
        <x:f>YEAR(A474)</x:f>
        <x:v>2021</x:v>
      </x:c>
      <x:c r="AJ474" s="117" t="n">
        <x:f>MONTH(A474)</x:f>
        <x:v>10</x:v>
      </x:c>
      <x:c r="AK474" s="50" t="n">
        <x:f>IF(MONTH(A474)&lt;&gt;MONTH(A475),1,0)</x:f>
        <x:v>0</x:v>
      </x:c>
      <x:c r="AL474" s="115" t="n">
        <x:f>IF(AK473,AD473,AL473)</x:f>
        <x:v>1.1667796432352053</x:v>
      </x:c>
      <x:c r="AM474" s="116" t="str">
        <x:f>IF(AK474,AD474/AL474-1,"")</x:f>
      </x:c>
      <x:c r="AN474" s="115" t="n">
        <x:f>IF(AI474&lt;&gt;AI473,AD474,MAX(AN473,AD474))</x:f>
        <x:v>1.1885140905304996</x:v>
      </x:c>
      <x:c r="AO474" s="116" t="n">
        <x:f>AD474/AN474-1</x:f>
        <x:v>-0.02412907111170004</x:v>
      </x:c>
      <x:c r="AP474" s="112" t="n">
        <x:f>IFERROR(SUM(Z474:AC474)/AD474,0)</x:f>
        <x:v>1</x:v>
      </x:c>
      <x:c r="AQ474" s="50" t="b">
        <x:f>AND(B474&gt;0,C474&gt;0,D474&gt;0,E474&gt;0)</x:f>
        <x:v>1</x:v>
      </x:c>
    </x:row>
    <x:row r="475">
      <x:c r="A475" s="111" t="n">
        <x:f>'净值底稿'!A433</x:f>
        <x:v>44483</x:v>
      </x:c>
      <x:c r="B475" s="113" t="n">
        <x:f>'净值底稿'!F433</x:f>
        <x:v>1.863013647740785</x:v>
      </x:c>
      <x:c r="C475" s="113" t="n">
        <x:f>'净值底稿'!O433</x:f>
        <x:v>1.4592900637797712</x:v>
      </x:c>
      <x:c r="D475" s="113" t="n">
        <x:f>'净值底稿'!P433</x:f>
        <x:v>1.4934</x:v>
      </x:c>
      <x:c r="E475" s="113" t="n">
        <x:f>'净值底稿'!Q433</x:f>
        <x:v>1.3467</x:v>
      </x:c>
      <x:c r="F475" s="114" t="n">
        <x:f>IFERROR(B475/B474-1,0)</x:f>
        <x:v>0.007792118381178659</x:v>
      </x:c>
      <x:c r="G475" s="114" t="n">
        <x:f>IFERROR(C475/C474-1,0)</x:f>
        <x:v>0.004362338911731767</x:v>
      </x:c>
      <x:c r="H475" s="114" t="n">
        <x:f>IFERROR(D475/D474-1,0)</x:f>
        <x:v>0.0000669657804861501</x:v>
      </x:c>
      <x:c r="I475" s="114" t="n">
        <x:f>IFERROR(E475/E474-1,0)</x:f>
        <x:v>0.012937194433997767</x:v>
      </x:c>
      <x:c r="J475" s="115" t="n">
        <x:f>Z474*(1+F475)</x:f>
        <x:v>0.1258275983111983</x:v>
      </x:c>
      <x:c r="K475" s="115" t="n">
        <x:f>AA474*(1+G475)</x:f>
        <x:v>0.12780363493624344</x:v>
      </x:c>
      <x:c r="L475" s="115" t="n">
        <x:f>AB474*(1+H475)</x:f>
        <x:v>0.8511739717334521</x:v>
      </x:c>
      <x:c r="M475" s="115" t="n">
        <x:f>AC474*(1+I475)</x:f>
        <x:v>0.05734857801586052</x:v>
      </x:c>
      <x:c r="N475" s="115" t="n">
        <x:f>SUM(J475:M475)</x:f>
        <x:v>1.1621537829967543</x:v>
      </x:c>
      <x:c r="O475" s="116" t="n">
        <x:f>IFERROR((J475+K475)/N475,0)</x:f>
        <x:v>0.2182424021315173</x:v>
      </x:c>
      <x:c r="P475" s="50" t="b">
        <x:f>AND(MONTH(A475)=12,OR(A476="",YEAR(A475)&lt;&gt;YEAR(A476)))</x:f>
        <x:v>0</x:v>
      </x:c>
      <x:c r="Q475" s="50" t="b">
        <x:f>AND(MOD(MONTH(A475),3)=0,OR(A476="",MONTH(A475)&lt;&gt;MONTH(A476)))</x:f>
        <x:v>0</x:v>
      </x:c>
      <x:c r="R475" s="50" t="b">
        <x:f>OR(O475&gt;$E$7,O475&lt;$E$6)</x:f>
        <x:v>0</x:v>
      </x:c>
      <x:c r="S475" s="50" t="b">
        <x:f>AND(OR(P475,Q475,R475),A475-AH474&gt;$E$8)</x:f>
        <x:v>0</x:v>
      </x:c>
      <x:c r="T475" s="50" t="str">
        <x:f>IF(NOT(OR(P475,Q475,R475)),"不调",IF(NOT(S475),"间隔规则跳过",IF(P475,"年末+季度",IF(AND(Q475,R475),"季度+动态",IF(Q475,"季度","动态")))))</x:f>
        <x:v>不调</x:v>
      </x:c>
      <x:c r="U475" s="115" t="n">
        <x:f>IF(OR(T475="年末+季度",T475="季度+动态"),N475*$E$5/2,IF(T475="季度",(J475+K475)/2,IF(T475="动态",N475*$E$5*IF(J475+K475=0,0.5,J475/(J475+K475)),J475)))</x:f>
        <x:v>0.1258275983111983</x:v>
      </x:c>
      <x:c r="V475" s="115" t="n">
        <x:f>IF(OR(T475="年末+季度",T475="季度+动态"),N475*$E$5/2,IF(T475="季度",(J475+K475)/2,IF(T475="动态",N475*$E$5*IF(J475+K475=0,0.5,K475/(J475+K475)),K475)))</x:f>
        <x:v>0.12780363493624344</x:v>
      </x:c>
      <x:c r="W475" s="115" t="n">
        <x:f>IF(OR(T475="年末+季度",T475="季度+动态",T475="动态"),N475*(1-$E$5)*IF(L475+M475=0,$B$7/($B$7+$B$8),L475/(L475+M475)),L475)</x:f>
        <x:v>0.8511739717334521</x:v>
      </x:c>
      <x:c r="X475" s="115" t="n">
        <x:f>IF(OR(T475="年末+季度",T475="季度+动态",T475="动态"),N475*(1-$E$5)*IF(L475+M475=0,$B$8/($B$7+$B$8),M475/(L475+M475)),M475)</x:f>
        <x:v>0.05734857801586052</x:v>
      </x:c>
      <x:c r="Y475" s="115" t="n">
        <x:f>POWER(1-$H$5,(A475-A474)/$H$8)</x:f>
        <x:v>0.9999862671029998</x:v>
      </x:c>
      <x:c r="Z475" s="115" t="n">
        <x:f>U475*Y475</x:f>
        <x:v>0.1258258703337509</x:v>
      </x:c>
      <x:c r="AA475" s="115" t="n">
        <x:f>V475*Y475</x:f>
        <x:v>0.1278018798220886</x:v>
      </x:c>
      <x:c r="AB475" s="115" t="n">
        <x:f>W475*Y475</x:f>
        <x:v>0.851162282648969</x:v>
      </x:c>
      <x:c r="AC475" s="115" t="n">
        <x:f>X475*Y475</x:f>
        <x:v>0.057347790453745516</x:v>
      </x:c>
      <x:c r="AD475" s="115" t="n">
        <x:f>SUM(Z475:AC475)</x:f>
        <x:v>1.1621378232585542</x:v>
      </x:c>
      <x:c r="AE475" s="115" t="n">
        <x:f>MAX(AE474,AD475)</x:f>
        <x:v>1.1885140905304996</x:v>
      </x:c>
      <x:c r="AF475" s="114" t="n">
        <x:f>AD475/AE475-1</x:f>
        <x:v>-0.02219264162040535</x:v>
      </x:c>
      <x:c r="AG475" s="114" t="n">
        <x:f>AD475/AD474-1</x:f>
        <x:v>0.00198430902486324</x:v>
      </x:c>
      <x:c r="AH475" s="111" t="n">
        <x:f>IF(OR(T475="年末+季度",T475="季度+动态",T475="季度",T475="动态"),A475,AH474)</x:f>
        <x:v>44469</x:v>
      </x:c>
      <x:c r="AI475" s="117" t="n">
        <x:f>YEAR(A475)</x:f>
        <x:v>2021</x:v>
      </x:c>
      <x:c r="AJ475" s="117" t="n">
        <x:f>MONTH(A475)</x:f>
        <x:v>10</x:v>
      </x:c>
      <x:c r="AK475" s="50" t="n">
        <x:f>IF(MONTH(A475)&lt;&gt;MONTH(A476),1,0)</x:f>
        <x:v>0</x:v>
      </x:c>
      <x:c r="AL475" s="115" t="n">
        <x:f>IF(AK474,AD474,AL474)</x:f>
        <x:v>1.1667796432352053</x:v>
      </x:c>
      <x:c r="AM475" s="116" t="str">
        <x:f>IF(AK475,AD475/AL475-1,"")</x:f>
      </x:c>
      <x:c r="AN475" s="115" t="n">
        <x:f>IF(AI475&lt;&gt;AI474,AD475,MAX(AN474,AD475))</x:f>
        <x:v>1.1885140905304996</x:v>
      </x:c>
      <x:c r="AO475" s="116" t="n">
        <x:f>AD475/AN475-1</x:f>
        <x:v>-0.02219264162040535</x:v>
      </x:c>
      <x:c r="AP475" s="112" t="n">
        <x:f>IFERROR(SUM(Z475:AC475)/AD475,0)</x:f>
        <x:v>1</x:v>
      </x:c>
      <x:c r="AQ475" s="50" t="b">
        <x:f>AND(B475&gt;0,C475&gt;0,D475&gt;0,E475&gt;0)</x:f>
        <x:v>1</x:v>
      </x:c>
    </x:row>
    <x:row r="476">
      <x:c r="A476" s="111" t="n">
        <x:f>'净值底稿'!A434</x:f>
        <x:v>44484</x:v>
      </x:c>
      <x:c r="B476" s="113" t="n">
        <x:f>'净值底稿'!F434</x:f>
        <x:v>1.9001973733312525</x:v>
      </x:c>
      <x:c r="C476" s="113" t="n">
        <x:f>'净值底稿'!O434</x:f>
        <x:v>1.4619098497014675</x:v>
      </x:c>
      <x:c r="D476" s="113" t="n">
        <x:f>'净值底稿'!P434</x:f>
        <x:v>1.4932</x:v>
      </x:c>
      <x:c r="E476" s="113" t="n">
        <x:f>'净值底稿'!Q434</x:f>
        <x:v>1.3441</x:v>
      </x:c>
      <x:c r="F476" s="114" t="n">
        <x:f>IFERROR(B476/B475-1,0)</x:f>
        <x:v>0.019958912075367152</x:v>
      </x:c>
      <x:c r="G476" s="114" t="n">
        <x:f>IFERROR(C476/C475-1,0)</x:f>
        <x:v>0.001795246871558076</x:v>
      </x:c>
      <x:c r="H476" s="114" t="n">
        <x:f>IFERROR(D476/D475-1,0)</x:f>
        <x:v>-0.00013392259274136453</x:v>
      </x:c>
      <x:c r="I476" s="114" t="n">
        <x:f>IFERROR(E476/E475-1,0)</x:f>
        <x:v>-0.0019306452810573527</x:v>
      </x:c>
      <x:c r="J476" s="115" t="n">
        <x:f>Z475*(1+F476)</x:f>
        <x:v>0.12833721781654878</x:v>
      </x:c>
      <x:c r="K476" s="115" t="n">
        <x:f>AA475*(1+G476)</x:f>
        <x:v>0.12803131574701845</x:v>
      </x:c>
      <x:c r="L476" s="115" t="n">
        <x:f>AB475*(1+H476)</x:f>
        <x:v>0.851048292789233</x:v>
      </x:c>
      <x:c r="M476" s="115" t="n">
        <x:f>AC475*(1+I476)</x:f>
        <x:v>0.057237072212726926</x:v>
      </x:c>
      <x:c r="N476" s="115" t="n">
        <x:f>SUM(J476:M476)</x:f>
        <x:v>1.164653898565527</x:v>
      </x:c>
      <x:c r="O476" s="116" t="n">
        <x:f>IFERROR((J476+K476)/N476,0)</x:f>
        <x:v>0.22012422220827105</x:v>
      </x:c>
      <x:c r="P476" s="50" t="b">
        <x:f>AND(MONTH(A476)=12,OR(A477="",YEAR(A476)&lt;&gt;YEAR(A477)))</x:f>
        <x:v>0</x:v>
      </x:c>
      <x:c r="Q476" s="50" t="b">
        <x:f>AND(MOD(MONTH(A476),3)=0,OR(A477="",MONTH(A476)&lt;&gt;MONTH(A477)))</x:f>
        <x:v>0</x:v>
      </x:c>
      <x:c r="R476" s="50" t="b">
        <x:f>OR(O476&gt;$E$7,O476&lt;$E$6)</x:f>
        <x:v>0</x:v>
      </x:c>
      <x:c r="S476" s="50" t="b">
        <x:f>AND(OR(P476,Q476,R476),A476-AH475&gt;$E$8)</x:f>
        <x:v>0</x:v>
      </x:c>
      <x:c r="T476" s="50" t="str">
        <x:f>IF(NOT(OR(P476,Q476,R476)),"不调",IF(NOT(S476),"间隔规则跳过",IF(P476,"年末+季度",IF(AND(Q476,R476),"季度+动态",IF(Q476,"季度","动态")))))</x:f>
        <x:v>不调</x:v>
      </x:c>
      <x:c r="U476" s="115" t="n">
        <x:f>IF(OR(T476="年末+季度",T476="季度+动态"),N476*$E$5/2,IF(T476="季度",(J476+K476)/2,IF(T476="动态",N476*$E$5*IF(J476+K476=0,0.5,J476/(J476+K476)),J476)))</x:f>
        <x:v>0.12833721781654878</x:v>
      </x:c>
      <x:c r="V476" s="115" t="n">
        <x:f>IF(OR(T476="年末+季度",T476="季度+动态"),N476*$E$5/2,IF(T476="季度",(J476+K476)/2,IF(T476="动态",N476*$E$5*IF(J476+K476=0,0.5,K476/(J476+K476)),K476)))</x:f>
        <x:v>0.12803131574701845</x:v>
      </x:c>
      <x:c r="W476" s="115" t="n">
        <x:f>IF(OR(T476="年末+季度",T476="季度+动态",T476="动态"),N476*(1-$E$5)*IF(L476+M476=0,$B$7/($B$7+$B$8),L476/(L476+M476)),L476)</x:f>
        <x:v>0.851048292789233</x:v>
      </x:c>
      <x:c r="X476" s="115" t="n">
        <x:f>IF(OR(T476="年末+季度",T476="季度+动态",T476="动态"),N476*(1-$E$5)*IF(L476+M476=0,$B$8/($B$7+$B$8),M476/(L476+M476)),M476)</x:f>
        <x:v>0.057237072212726926</x:v>
      </x:c>
      <x:c r="Y476" s="115" t="n">
        <x:f>POWER(1-$H$5,(A476-A475)/$H$8)</x:f>
        <x:v>0.9999862671029998</x:v>
      </x:c>
      <x:c r="Z476" s="115" t="n">
        <x:f>U476*Y476</x:f>
        <x:v>0.12833545537475521</x:v>
      </x:c>
      <x:c r="AA476" s="115" t="n">
        <x:f>V476*Y476</x:f>
        <x:v>0.1280295575061465</x:v>
      </x:c>
      <x:c r="AB476" s="115" t="n">
        <x:f>W476*Y476</x:f>
        <x:v>0.8510366054306859</x:v>
      </x:c>
      <x:c r="AC476" s="115" t="n">
        <x:f>X476*Y476</x:f>
        <x:v>0.05723628618190963</x:v>
      </x:c>
      <x:c r="AD476" s="115" t="n">
        <x:f>SUM(Z476:AC476)</x:f>
        <x:v>1.1646379044934971</x:v>
      </x:c>
      <x:c r="AE476" s="115" t="n">
        <x:f>MAX(AE475,AD476)</x:f>
        <x:v>1.1885140905304996</x:v>
      </x:c>
      <x:c r="AF476" s="114" t="n">
        <x:f>AD476/AE476-1</x:f>
        <x:v>-0.02008910641214634</x:v>
      </x:c>
      <x:c r="AG476" s="114" t="n">
        <x:f>AD476/AD475-1</x:f>
        <x:v>0.00215127774426338</x:v>
      </x:c>
      <x:c r="AH476" s="111" t="n">
        <x:f>IF(OR(T476="年末+季度",T476="季度+动态",T476="季度",T476="动态"),A476,AH475)</x:f>
        <x:v>44469</x:v>
      </x:c>
      <x:c r="AI476" s="117" t="n">
        <x:f>YEAR(A476)</x:f>
        <x:v>2021</x:v>
      </x:c>
      <x:c r="AJ476" s="117" t="n">
        <x:f>MONTH(A476)</x:f>
        <x:v>10</x:v>
      </x:c>
      <x:c r="AK476" s="50" t="n">
        <x:f>IF(MONTH(A476)&lt;&gt;MONTH(A477),1,0)</x:f>
        <x:v>0</x:v>
      </x:c>
      <x:c r="AL476" s="115" t="n">
        <x:f>IF(AK475,AD475,AL475)</x:f>
        <x:v>1.1667796432352053</x:v>
      </x:c>
      <x:c r="AM476" s="116" t="str">
        <x:f>IF(AK476,AD476/AL476-1,"")</x:f>
      </x:c>
      <x:c r="AN476" s="115" t="n">
        <x:f>IF(AI476&lt;&gt;AI475,AD476,MAX(AN475,AD476))</x:f>
        <x:v>1.1885140905304996</x:v>
      </x:c>
      <x:c r="AO476" s="116" t="n">
        <x:f>AD476/AN476-1</x:f>
        <x:v>-0.02008910641214634</x:v>
      </x:c>
      <x:c r="AP476" s="112" t="n">
        <x:f>IFERROR(SUM(Z476:AC476)/AD476,0)</x:f>
        <x:v>1</x:v>
      </x:c>
      <x:c r="AQ476" s="50" t="b">
        <x:f>AND(B476&gt;0,C476&gt;0,D476&gt;0,E476&gt;0)</x:f>
        <x:v>1</x:v>
      </x:c>
    </x:row>
    <x:row r="477">
      <x:c r="A477" s="111" t="n">
        <x:f>'净值底稿'!A435</x:f>
        <x:v>44487</x:v>
      </x:c>
      <x:c r="B477" s="113" t="n">
        <x:f>'净值底稿'!F435</x:f>
        <x:v>1.9196983744090226</x:v>
      </x:c>
      <x:c r="C477" s="113" t="n">
        <x:f>'净值底稿'!O435</x:f>
        <x:v>1.4696079482079825</x:v>
      </x:c>
      <x:c r="D477" s="113" t="n">
        <x:f>'净值底稿'!P435</x:f>
        <x:v>1.49</x:v>
      </x:c>
      <x:c r="E477" s="113" t="n">
        <x:f>'净值底稿'!Q435</x:f>
        <x:v>1.3267</x:v>
      </x:c>
      <x:c r="F477" s="114" t="n">
        <x:f>IFERROR(B477/B476-1,0)</x:f>
        <x:v>0.010262618689753644</x:v>
      </x:c>
      <x:c r="G477" s="114" t="n">
        <x:f>IFERROR(C477/C476-1,0)</x:f>
        <x:v>0.005265781955082316</x:v>
      </x:c>
      <x:c r="H477" s="114" t="n">
        <x:f>IFERROR(D477/D476-1,0)</x:f>
        <x:v>-0.0021430484864720656</x:v>
      </x:c>
      <x:c r="I477" s="114" t="n">
        <x:f>IFERROR(E477/E476-1,0)</x:f>
        <x:v>-0.012945465367160236</x:v>
      </x:c>
      <x:c r="J477" s="115" t="n">
        <x:f>Z476*(1+F477)</x:f>
        <x:v>0.12965251321764223</x:v>
      </x:c>
      <x:c r="K477" s="115" t="n">
        <x:f>AA476*(1+G477)</x:f>
        <x:v>0.12870373323977954</x:v>
      </x:c>
      <x:c r="L477" s="115" t="n">
        <x:f>AB476*(1+H477)</x:f>
        <x:v>0.8492127927214854</x:v>
      </x:c>
      <x:c r="M477" s="115" t="n">
        <x:f>AC476*(1+I477)</x:f>
        <x:v>0.05649533582139685</x:v>
      </x:c>
      <x:c r="N477" s="115" t="n">
        <x:f>SUM(J477:M477)</x:f>
        <x:v>1.1640643750003041</x:v>
      </x:c>
      <x:c r="O477" s="116" t="n">
        <x:f>IFERROR((J477+K477)/N477,0)</x:f>
        <x:v>0.221943263625222</x:v>
      </x:c>
      <x:c r="P477" s="50" t="b">
        <x:f>AND(MONTH(A477)=12,OR(A478="",YEAR(A477)&lt;&gt;YEAR(A478)))</x:f>
        <x:v>0</x:v>
      </x:c>
      <x:c r="Q477" s="50" t="b">
        <x:f>AND(MOD(MONTH(A477),3)=0,OR(A478="",MONTH(A477)&lt;&gt;MONTH(A478)))</x:f>
        <x:v>0</x:v>
      </x:c>
      <x:c r="R477" s="50" t="b">
        <x:f>OR(O477&gt;$E$7,O477&lt;$E$6)</x:f>
        <x:v>0</x:v>
      </x:c>
      <x:c r="S477" s="50" t="b">
        <x:f>AND(OR(P477,Q477,R477),A477-AH476&gt;$E$8)</x:f>
        <x:v>0</x:v>
      </x:c>
      <x:c r="T477" s="50" t="str">
        <x:f>IF(NOT(OR(P477,Q477,R477)),"不调",IF(NOT(S477),"间隔规则跳过",IF(P477,"年末+季度",IF(AND(Q477,R477),"季度+动态",IF(Q477,"季度","动态")))))</x:f>
        <x:v>不调</x:v>
      </x:c>
      <x:c r="U477" s="115" t="n">
        <x:f>IF(OR(T477="年末+季度",T477="季度+动态"),N477*$E$5/2,IF(T477="季度",(J477+K477)/2,IF(T477="动态",N477*$E$5*IF(J477+K477=0,0.5,J477/(J477+K477)),J477)))</x:f>
        <x:v>0.12965251321764223</x:v>
      </x:c>
      <x:c r="V477" s="115" t="n">
        <x:f>IF(OR(T477="年末+季度",T477="季度+动态"),N477*$E$5/2,IF(T477="季度",(J477+K477)/2,IF(T477="动态",N477*$E$5*IF(J477+K477=0,0.5,K477/(J477+K477)),K477)))</x:f>
        <x:v>0.12870373323977954</x:v>
      </x:c>
      <x:c r="W477" s="115" t="n">
        <x:f>IF(OR(T477="年末+季度",T477="季度+动态",T477="动态"),N477*(1-$E$5)*IF(L477+M477=0,$B$7/($B$7+$B$8),L477/(L477+M477)),L477)</x:f>
        <x:v>0.8492127927214854</x:v>
      </x:c>
      <x:c r="X477" s="115" t="n">
        <x:f>IF(OR(T477="年末+季度",T477="季度+动态",T477="动态"),N477*(1-$E$5)*IF(L477+M477=0,$B$8/($B$7+$B$8),M477/(L477+M477)),M477)</x:f>
        <x:v>0.05649533582139685</x:v>
      </x:c>
      <x:c r="Y477" s="115" t="n">
        <x:f>POWER(1-$H$5,(A477-A476)/$H$8)</x:f>
        <x:v>0.9999588018747739</x:v>
      </x:c>
      <x:c r="Z477" s="115" t="n">
        <x:f>U477*Y477</x:f>
        <x:v>0.1296471717771668</x:v>
      </x:c>
      <x:c r="AA477" s="115" t="n">
        <x:f>V477*Y477</x:f>
        <x:v>0.12869843088726046</x:v>
      </x:c>
      <x:c r="AB477" s="115" t="n">
        <x:f>W477*Y477</x:f>
        <x:v>0.8491778067465073</x:v>
      </x:c>
      <x:c r="AC477" s="115" t="n">
        <x:f>X477*Y477</x:f>
        <x:v>0.05649300831947699</x:v>
      </x:c>
      <x:c r="AD477" s="115" t="n">
        <x:f>SUM(Z477:AC477)</x:f>
        <x:v>1.1640164177304115</x:v>
      </x:c>
      <x:c r="AE477" s="115" t="n">
        <x:f>MAX(AE476,AD477)</x:f>
        <x:v>1.1885140905304996</x:v>
      </x:c>
      <x:c r="AF477" s="114" t="n">
        <x:f>AD477/AE477-1</x:f>
        <x:v>-0.02061201713574423</x:v>
      </x:c>
      <x:c r="AG477" s="114" t="n">
        <x:f>AD477/AD476-1</x:f>
        <x:v>-0.0005336308913592713</x:v>
      </x:c>
      <x:c r="AH477" s="111" t="n">
        <x:f>IF(OR(T477="年末+季度",T477="季度+动态",T477="季度",T477="动态"),A477,AH476)</x:f>
        <x:v>44469</x:v>
      </x:c>
      <x:c r="AI477" s="117" t="n">
        <x:f>YEAR(A477)</x:f>
        <x:v>2021</x:v>
      </x:c>
      <x:c r="AJ477" s="117" t="n">
        <x:f>MONTH(A477)</x:f>
        <x:v>10</x:v>
      </x:c>
      <x:c r="AK477" s="50" t="n">
        <x:f>IF(MONTH(A477)&lt;&gt;MONTH(A478),1,0)</x:f>
        <x:v>0</x:v>
      </x:c>
      <x:c r="AL477" s="115" t="n">
        <x:f>IF(AK476,AD476,AL476)</x:f>
        <x:v>1.1667796432352053</x:v>
      </x:c>
      <x:c r="AM477" s="116" t="str">
        <x:f>IF(AK477,AD477/AL477-1,"")</x:f>
      </x:c>
      <x:c r="AN477" s="115" t="n">
        <x:f>IF(AI477&lt;&gt;AI476,AD477,MAX(AN476,AD477))</x:f>
        <x:v>1.1885140905304996</x:v>
      </x:c>
      <x:c r="AO477" s="116" t="n">
        <x:f>AD477/AN477-1</x:f>
        <x:v>-0.02061201713574423</x:v>
      </x:c>
      <x:c r="AP477" s="112" t="n">
        <x:f>IFERROR(SUM(Z477:AC477)/AD477,0)</x:f>
        <x:v>1</x:v>
      </x:c>
      <x:c r="AQ477" s="50" t="b">
        <x:f>AND(B477&gt;0,C477&gt;0,D477&gt;0,E477&gt;0)</x:f>
        <x:v>1</x:v>
      </x:c>
    </x:row>
    <x:row r="478">
      <x:c r="A478" s="111" t="n">
        <x:f>'净值底稿'!A436</x:f>
        <x:v>44488</x:v>
      </x:c>
      <x:c r="B478" s="113" t="n">
        <x:f>'净值底稿'!F436</x:f>
        <x:v>1.9294182430401499</x:v>
      </x:c>
      <x:c r="C478" s="113" t="n">
        <x:f>'净值底稿'!O436</x:f>
        <x:v>1.4813510894689874</x:v>
      </x:c>
      <x:c r="D478" s="113" t="n">
        <x:f>'净值底稿'!P436</x:f>
        <x:v>1.4906</x:v>
      </x:c>
      <x:c r="E478" s="113" t="n">
        <x:f>'净值底稿'!Q436</x:f>
        <x:v>1.3317</x:v>
      </x:c>
      <x:c r="F478" s="114" t="n">
        <x:f>IFERROR(B478/B477-1,0)</x:f>
        <x:v>0.005063226994771686</x:v>
      </x:c>
      <x:c r="G478" s="114" t="n">
        <x:f>IFERROR(C478/C477-1,0)</x:f>
        <x:v>0.007990662594962394</x:v>
      </x:c>
      <x:c r="H478" s="114" t="n">
        <x:f>IFERROR(D478/D477-1,0)</x:f>
        <x:v>0.0004026845637583598</x:v>
      </x:c>
      <x:c r="I478" s="114" t="n">
        <x:f>IFERROR(E478/E477-1,0)</x:f>
        <x:v>0.00376874952890649</x:v>
      </x:c>
      <x:c r="J478" s="115" t="n">
        <x:f>Z477*(1+F478)</x:f>
        <x:v>0.13030360483710476</x:v>
      </x:c>
      <x:c r="K478" s="115" t="n">
        <x:f>AA477*(1+G478)</x:f>
        <x:v>0.12972681662498164</x:v>
      </x:c>
      <x:c r="L478" s="115" t="n">
        <x:f>AB477*(1+H478)</x:f>
        <x:v>0.8495197575411704</x:v>
      </x:c>
      <x:c r="M478" s="115" t="n">
        <x:f>AC477*(1+I478)</x:f>
        <x:v>0.05670591631796753</x:v>
      </x:c>
      <x:c r="N478" s="115" t="n">
        <x:f>SUM(J478:M478)</x:f>
        <x:v>1.1662560953212242</x:v>
      </x:c>
      <x:c r="O478" s="116" t="n">
        <x:f>IFERROR((J478+K478)/N478,0)</x:f>
        <x:v>0.22296168269154104</x:v>
      </x:c>
      <x:c r="P478" s="50" t="b">
        <x:f>AND(MONTH(A478)=12,OR(A479="",YEAR(A478)&lt;&gt;YEAR(A479)))</x:f>
        <x:v>0</x:v>
      </x:c>
      <x:c r="Q478" s="50" t="b">
        <x:f>AND(MOD(MONTH(A478),3)=0,OR(A479="",MONTH(A478)&lt;&gt;MONTH(A479)))</x:f>
        <x:v>0</x:v>
      </x:c>
      <x:c r="R478" s="50" t="b">
        <x:f>OR(O478&gt;$E$7,O478&lt;$E$6)</x:f>
        <x:v>0</x:v>
      </x:c>
      <x:c r="S478" s="50" t="b">
        <x:f>AND(OR(P478,Q478,R478),A478-AH477&gt;$E$8)</x:f>
        <x:v>0</x:v>
      </x:c>
      <x:c r="T478" s="50" t="str">
        <x:f>IF(NOT(OR(P478,Q478,R478)),"不调",IF(NOT(S478),"间隔规则跳过",IF(P478,"年末+季度",IF(AND(Q478,R478),"季度+动态",IF(Q478,"季度","动态")))))</x:f>
        <x:v>不调</x:v>
      </x:c>
      <x:c r="U478" s="115" t="n">
        <x:f>IF(OR(T478="年末+季度",T478="季度+动态"),N478*$E$5/2,IF(T478="季度",(J478+K478)/2,IF(T478="动态",N478*$E$5*IF(J478+K478=0,0.5,J478/(J478+K478)),J478)))</x:f>
        <x:v>0.13030360483710476</x:v>
      </x:c>
      <x:c r="V478" s="115" t="n">
        <x:f>IF(OR(T478="年末+季度",T478="季度+动态"),N478*$E$5/2,IF(T478="季度",(J478+K478)/2,IF(T478="动态",N478*$E$5*IF(J478+K478=0,0.5,K478/(J478+K478)),K478)))</x:f>
        <x:v>0.12972681662498164</x:v>
      </x:c>
      <x:c r="W478" s="115" t="n">
        <x:f>IF(OR(T478="年末+季度",T478="季度+动态",T478="动态"),N478*(1-$E$5)*IF(L478+M478=0,$B$7/($B$7+$B$8),L478/(L478+M478)),L478)</x:f>
        <x:v>0.8495197575411704</x:v>
      </x:c>
      <x:c r="X478" s="115" t="n">
        <x:f>IF(OR(T478="年末+季度",T478="季度+动态",T478="动态"),N478*(1-$E$5)*IF(L478+M478=0,$B$8/($B$7+$B$8),M478/(L478+M478)),M478)</x:f>
        <x:v>0.05670591631796753</x:v>
      </x:c>
      <x:c r="Y478" s="115" t="n">
        <x:f>POWER(1-$H$5,(A478-A477)/$H$8)</x:f>
        <x:v>0.9999862671029998</x:v>
      </x:c>
      <x:c r="Z478" s="115" t="n">
        <x:f>U478*Y478</x:f>
        <x:v>0.13030181539112076</x:v>
      </x:c>
      <x:c r="AA478" s="115" t="n">
        <x:f>V478*Y478</x:f>
        <x:v>0.12972503509997077</x:v>
      </x:c>
      <x:c r="AB478" s="115" t="n">
        <x:f>W478*Y478</x:f>
        <x:v>0.8495080911738404</x:v>
      </x:c>
      <x:c r="AC478" s="115" t="n">
        <x:f>X478*Y478</x:f>
        <x:v>0.05670513758145943</x:v>
      </x:c>
      <x:c r="AD478" s="115" t="n">
        <x:f>SUM(Z478:AC478)</x:f>
        <x:v>1.1662400792463912</x:v>
      </x:c>
      <x:c r="AE478" s="115" t="n">
        <x:f>MAX(AE477,AD478)</x:f>
        <x:v>1.1885140905304996</x:v>
      </x:c>
      <x:c r="AF478" s="114" t="n">
        <x:f>AD478/AE478-1</x:f>
        <x:v>-0.01874105781460811</x:v>
      </x:c>
      <x:c r="AG478" s="114" t="n">
        <x:f>AD478/AD477-1</x:f>
        <x:v>0.0019103351826559312</x:v>
      </x:c>
      <x:c r="AH478" s="111" t="n">
        <x:f>IF(OR(T478="年末+季度",T478="季度+动态",T478="季度",T478="动态"),A478,AH477)</x:f>
        <x:v>44469</x:v>
      </x:c>
      <x:c r="AI478" s="117" t="n">
        <x:f>YEAR(A478)</x:f>
        <x:v>2021</x:v>
      </x:c>
      <x:c r="AJ478" s="117" t="n">
        <x:f>MONTH(A478)</x:f>
        <x:v>10</x:v>
      </x:c>
      <x:c r="AK478" s="50" t="n">
        <x:f>IF(MONTH(A478)&lt;&gt;MONTH(A479),1,0)</x:f>
        <x:v>0</x:v>
      </x:c>
      <x:c r="AL478" s="115" t="n">
        <x:f>IF(AK477,AD477,AL477)</x:f>
        <x:v>1.1667796432352053</x:v>
      </x:c>
      <x:c r="AM478" s="116" t="str">
        <x:f>IF(AK478,AD478/AL478-1,"")</x:f>
      </x:c>
      <x:c r="AN478" s="115" t="n">
        <x:f>IF(AI478&lt;&gt;AI477,AD478,MAX(AN477,AD478))</x:f>
        <x:v>1.1885140905304996</x:v>
      </x:c>
      <x:c r="AO478" s="116" t="n">
        <x:f>AD478/AN478-1</x:f>
        <x:v>-0.01874105781460811</x:v>
      </x:c>
      <x:c r="AP478" s="112" t="n">
        <x:f>IFERROR(SUM(Z478:AC478)/AD478,0)</x:f>
        <x:v>1</x:v>
      </x:c>
      <x:c r="AQ478" s="50" t="b">
        <x:f>AND(B478&gt;0,C478&gt;0,D478&gt;0,E478&gt;0)</x:f>
        <x:v>1</x:v>
      </x:c>
    </x:row>
    <x:row r="479">
      <x:c r="A479" s="111" t="n">
        <x:f>'净值底稿'!A437</x:f>
        <x:v>44489</x:v>
      </x:c>
      <x:c r="B479" s="113" t="n">
        <x:f>'净值底稿'!F437</x:f>
        <x:v>1.9454011839490124</x:v>
      </x:c>
      <x:c r="C479" s="113" t="n">
        <x:f>'净值底稿'!O437</x:f>
        <x:v>1.4822425018229313</x:v>
      </x:c>
      <x:c r="D479" s="113" t="n">
        <x:f>'净值底稿'!P437</x:f>
        <x:v>1.4912</x:v>
      </x:c>
      <x:c r="E479" s="113" t="n">
        <x:f>'净值底稿'!Q437</x:f>
        <x:v>1.3272</x:v>
      </x:c>
      <x:c r="F479" s="114" t="n">
        <x:f>IFERROR(B479/B478-1,0)</x:f>
        <x:v>0.008283813510376214</x:v>
      </x:c>
      <x:c r="G479" s="114" t="n">
        <x:f>IFERROR(C479/C478-1,0)</x:f>
        <x:v>0.0006017563022573391</x:v>
      </x:c>
      <x:c r="H479" s="114" t="n">
        <x:f>IFERROR(D479/D478-1,0)</x:f>
        <x:v>0.0004025224741714961</x:v>
      </x:c>
      <x:c r="I479" s="114" t="n">
        <x:f>IFERROR(E479/E478-1,0)</x:f>
        <x:v>-0.0033791394458212443</x:v>
      </x:c>
      <x:c r="J479" s="115" t="n">
        <x:f>Z478*(1+F479)</x:f>
        <x:v>0.13138121132988428</x:v>
      </x:c>
      <x:c r="K479" s="115" t="n">
        <x:f>AA478*(1+G479)</x:f>
        <x:v>0.12980309795740272</x:v>
      </x:c>
      <x:c r="L479" s="115" t="n">
        <x:f>AB478*(1+H479)</x:f>
        <x:v>0.8498500372725284</x:v>
      </x:c>
      <x:c r="M479" s="115" t="n">
        <x:f>AC478*(1+I479)</x:f>
        <x:v>0.0565135230142772</x:v>
      </x:c>
      <x:c r="N479" s="115" t="n">
        <x:f>SUM(J479:M479)</x:f>
        <x:v>1.1675478695740926</x:v>
      </x:c>
      <x:c r="O479" s="116" t="n">
        <x:f>IFERROR((J479+K479)/N479,0)</x:f>
        <x:v>0.22370329824897361</x:v>
      </x:c>
      <x:c r="P479" s="50" t="b">
        <x:f>AND(MONTH(A479)=12,OR(A480="",YEAR(A479)&lt;&gt;YEAR(A480)))</x:f>
        <x:v>0</x:v>
      </x:c>
      <x:c r="Q479" s="50" t="b">
        <x:f>AND(MOD(MONTH(A479),3)=0,OR(A480="",MONTH(A479)&lt;&gt;MONTH(A480)))</x:f>
        <x:v>0</x:v>
      </x:c>
      <x:c r="R479" s="50" t="b">
        <x:f>OR(O479&gt;$E$7,O479&lt;$E$6)</x:f>
        <x:v>0</x:v>
      </x:c>
      <x:c r="S479" s="50" t="b">
        <x:f>AND(OR(P479,Q479,R479),A479-AH478&gt;$E$8)</x:f>
        <x:v>0</x:v>
      </x:c>
      <x:c r="T479" s="50" t="str">
        <x:f>IF(NOT(OR(P479,Q479,R479)),"不调",IF(NOT(S479),"间隔规则跳过",IF(P479,"年末+季度",IF(AND(Q479,R479),"季度+动态",IF(Q479,"季度","动态")))))</x:f>
        <x:v>不调</x:v>
      </x:c>
      <x:c r="U479" s="115" t="n">
        <x:f>IF(OR(T479="年末+季度",T479="季度+动态"),N479*$E$5/2,IF(T479="季度",(J479+K479)/2,IF(T479="动态",N479*$E$5*IF(J479+K479=0,0.5,J479/(J479+K479)),J479)))</x:f>
        <x:v>0.13138121132988428</x:v>
      </x:c>
      <x:c r="V479" s="115" t="n">
        <x:f>IF(OR(T479="年末+季度",T479="季度+动态"),N479*$E$5/2,IF(T479="季度",(J479+K479)/2,IF(T479="动态",N479*$E$5*IF(J479+K479=0,0.5,K479/(J479+K479)),K479)))</x:f>
        <x:v>0.12980309795740272</x:v>
      </x:c>
      <x:c r="W479" s="115" t="n">
        <x:f>IF(OR(T479="年末+季度",T479="季度+动态",T479="动态"),N479*(1-$E$5)*IF(L479+M479=0,$B$7/($B$7+$B$8),L479/(L479+M479)),L479)</x:f>
        <x:v>0.8498500372725284</x:v>
      </x:c>
      <x:c r="X479" s="115" t="n">
        <x:f>IF(OR(T479="年末+季度",T479="季度+动态",T479="动态"),N479*(1-$E$5)*IF(L479+M479=0,$B$8/($B$7+$B$8),M479/(L479+M479)),M479)</x:f>
        <x:v>0.0565135230142772</x:v>
      </x:c>
      <x:c r="Y479" s="115" t="n">
        <x:f>POWER(1-$H$5,(A479-A478)/$H$8)</x:f>
        <x:v>0.9999862671029998</x:v>
      </x:c>
      <x:c r="Z479" s="115" t="n">
        <x:f>U479*Y479</x:f>
        <x:v>0.13137940708524132</x:v>
      </x:c>
      <x:c r="AA479" s="115" t="n">
        <x:f>V479*Y479</x:f>
        <x:v>0.12980131538482817</x:v>
      </x:c>
      <x:c r="AB479" s="115" t="n">
        <x:f>W479*Y479</x:f>
        <x:v>0.8498383663695008</x:v>
      </x:c>
      <x:c r="AC479" s="115" t="n">
        <x:f>X479*Y479</x:f>
        <x:v>0.056512746919886524</x:v>
      </x:c>
      <x:c r="AD479" s="115" t="n">
        <x:f>SUM(Z479:AC479)</x:f>
        <x:v>1.1675318357594568</x:v>
      </x:c>
      <x:c r="AE479" s="115" t="n">
        <x:f>MAX(AE478,AD479)</x:f>
        <x:v>1.1885140905304996</x:v>
      </x:c>
      <x:c r="AF479" s="114" t="n">
        <x:f>AD479/AE479-1</x:f>
        <x:v>-0.017654191008940612</x:v>
      </x:c>
      <x:c r="AG479" s="114" t="n">
        <x:f>AD479/AD478-1</x:f>
        <x:v>0.001107624867343171</x:v>
      </x:c>
      <x:c r="AH479" s="111" t="n">
        <x:f>IF(OR(T479="年末+季度",T479="季度+动态",T479="季度",T479="动态"),A479,AH478)</x:f>
        <x:v>44469</x:v>
      </x:c>
      <x:c r="AI479" s="117" t="n">
        <x:f>YEAR(A479)</x:f>
        <x:v>2021</x:v>
      </x:c>
      <x:c r="AJ479" s="117" t="n">
        <x:f>MONTH(A479)</x:f>
        <x:v>10</x:v>
      </x:c>
      <x:c r="AK479" s="50" t="n">
        <x:f>IF(MONTH(A479)&lt;&gt;MONTH(A480),1,0)</x:f>
        <x:v>0</x:v>
      </x:c>
      <x:c r="AL479" s="115" t="n">
        <x:f>IF(AK478,AD478,AL478)</x:f>
        <x:v>1.1667796432352053</x:v>
      </x:c>
      <x:c r="AM479" s="116" t="str">
        <x:f>IF(AK479,AD479/AL479-1,"")</x:f>
      </x:c>
      <x:c r="AN479" s="115" t="n">
        <x:f>IF(AI479&lt;&gt;AI478,AD479,MAX(AN478,AD479))</x:f>
        <x:v>1.1885140905304996</x:v>
      </x:c>
      <x:c r="AO479" s="116" t="n">
        <x:f>AD479/AN479-1</x:f>
        <x:v>-0.017654191008940612</x:v>
      </x:c>
      <x:c r="AP479" s="112" t="n">
        <x:f>IFERROR(SUM(Z479:AC479)/AD479,0)</x:f>
        <x:v>1</x:v>
      </x:c>
      <x:c r="AQ479" s="50" t="b">
        <x:f>AND(B479&gt;0,C479&gt;0,D479&gt;0,E479&gt;0)</x:f>
        <x:v>1</x:v>
      </x:c>
    </x:row>
    <x:row r="480">
      <x:c r="A480" s="111" t="n">
        <x:f>'净值底稿'!A438</x:f>
        <x:v>44490</x:v>
      </x:c>
      <x:c r="B480" s="113" t="n">
        <x:f>'净值底稿'!F438</x:f>
        <x:v>1.93703584910383</x:v>
      </x:c>
      <x:c r="C480" s="113" t="n">
        <x:f>'净值底稿'!O438</x:f>
        <x:v>1.4812153081199724</x:v>
      </x:c>
      <x:c r="D480" s="113" t="n">
        <x:f>'净值底稿'!P438</x:f>
        <x:v>1.4926</x:v>
      </x:c>
      <x:c r="E480" s="113" t="n">
        <x:f>'净值底稿'!Q438</x:f>
        <x:v>1.333</x:v>
      </x:c>
      <x:c r="F480" s="114" t="n">
        <x:f>IFERROR(B480/B479-1,0)</x:f>
        <x:v>-0.004300056417258613</x:v>
      </x:c>
      <x:c r="G480" s="114" t="n">
        <x:f>IFERROR(C480/C479-1,0)</x:f>
        <x:v>-0.0006929997633285945</x:v>
      </x:c>
      <x:c r="H480" s="114" t="n">
        <x:f>IFERROR(D480/D479-1,0)</x:f>
        <x:v>0.0009388412017166115</x:v>
      </x:c>
      <x:c r="I480" s="114" t="n">
        <x:f>IFERROR(E480/E479-1,0)</x:f>
        <x:v>0.004370102471368265</x:v>
      </x:c>
      <x:c r="J480" s="115" t="n">
        <x:f>Z479*(1+F480)</x:f>
        <x:v>0.13081446822270879</x:v>
      </x:c>
      <x:c r="K480" s="115" t="n">
        <x:f>AA479*(1+G480)</x:f>
        <x:v>0.12971136310398673</x:v>
      </x:c>
      <x:c r="L480" s="115" t="n">
        <x:f>AB479*(1+H480)</x:f>
        <x:v>0.8506362296426481</x:v>
      </x:c>
      <x:c r="M480" s="115" t="n">
        <x:f>AC479*(1+I480)</x:f>
        <x:v>0.05675971341486493</x:v>
      </x:c>
      <x:c r="N480" s="115" t="n">
        <x:f>SUM(J480:M480)</x:f>
        <x:v>1.1679217743842085</x:v>
      </x:c>
      <x:c r="O480" s="116" t="n">
        <x:f>IFERROR((J480+K480)/N480,0)</x:f>
        <x:v>0.22306787752463883</x:v>
      </x:c>
      <x:c r="P480" s="50" t="b">
        <x:f>AND(MONTH(A480)=12,OR(A481="",YEAR(A480)&lt;&gt;YEAR(A481)))</x:f>
        <x:v>0</x:v>
      </x:c>
      <x:c r="Q480" s="50" t="b">
        <x:f>AND(MOD(MONTH(A480),3)=0,OR(A481="",MONTH(A480)&lt;&gt;MONTH(A481)))</x:f>
        <x:v>0</x:v>
      </x:c>
      <x:c r="R480" s="50" t="b">
        <x:f>OR(O480&gt;$E$7,O480&lt;$E$6)</x:f>
        <x:v>0</x:v>
      </x:c>
      <x:c r="S480" s="50" t="b">
        <x:f>AND(OR(P480,Q480,R480),A480-AH479&gt;$E$8)</x:f>
        <x:v>0</x:v>
      </x:c>
      <x:c r="T480" s="50" t="str">
        <x:f>IF(NOT(OR(P480,Q480,R480)),"不调",IF(NOT(S480),"间隔规则跳过",IF(P480,"年末+季度",IF(AND(Q480,R480),"季度+动态",IF(Q480,"季度","动态")))))</x:f>
        <x:v>不调</x:v>
      </x:c>
      <x:c r="U480" s="115" t="n">
        <x:f>IF(OR(T480="年末+季度",T480="季度+动态"),N480*$E$5/2,IF(T480="季度",(J480+K480)/2,IF(T480="动态",N480*$E$5*IF(J480+K480=0,0.5,J480/(J480+K480)),J480)))</x:f>
        <x:v>0.13081446822270879</x:v>
      </x:c>
      <x:c r="V480" s="115" t="n">
        <x:f>IF(OR(T480="年末+季度",T480="季度+动态"),N480*$E$5/2,IF(T480="季度",(J480+K480)/2,IF(T480="动态",N480*$E$5*IF(J480+K480=0,0.5,K480/(J480+K480)),K480)))</x:f>
        <x:v>0.12971136310398673</x:v>
      </x:c>
      <x:c r="W480" s="115" t="n">
        <x:f>IF(OR(T480="年末+季度",T480="季度+动态",T480="动态"),N480*(1-$E$5)*IF(L480+M480=0,$B$7/($B$7+$B$8),L480/(L480+M480)),L480)</x:f>
        <x:v>0.8506362296426481</x:v>
      </x:c>
      <x:c r="X480" s="115" t="n">
        <x:f>IF(OR(T480="年末+季度",T480="季度+动态",T480="动态"),N480*(1-$E$5)*IF(L480+M480=0,$B$8/($B$7+$B$8),M480/(L480+M480)),M480)</x:f>
        <x:v>0.05675971341486493</x:v>
      </x:c>
      <x:c r="Y480" s="115" t="n">
        <x:f>POWER(1-$H$5,(A480-A479)/$H$8)</x:f>
        <x:v>0.9999862671029998</x:v>
      </x:c>
      <x:c r="Z480" s="115" t="n">
        <x:f>U480*Y480</x:f>
        <x:v>0.13081267176109054</x:v>
      </x:c>
      <x:c r="AA480" s="115" t="n">
        <x:f>V480*Y480</x:f>
        <x:v>0.12970958179119746</x:v>
      </x:c>
      <x:c r="AB480" s="115" t="n">
        <x:f>W480*Y480</x:f>
        <x:v>0.8506245479429217</x:v>
      </x:c>
      <x:c r="AC480" s="115" t="n">
        <x:f>X480*Y480</x:f>
        <x:v>0.05675893393956684</x:v>
      </x:c>
      <x:c r="AD480" s="115" t="n">
        <x:f>SUM(Z480:AC480)</x:f>
        <x:v>1.1679057354347766</x:v>
      </x:c>
      <x:c r="AE480" s="115" t="n">
        <x:f>MAX(AE479,AD480)</x:f>
        <x:v>1.1885140905304996</x:v>
      </x:c>
      <x:c r="AF480" s="114" t="n">
        <x:f>AD480/AE480-1</x:f>
        <x:v>-0.01733959677880159</x:v>
      </x:c>
      <x:c r="AG480" s="114" t="n">
        <x:f>AD480/AD479-1</x:f>
        <x:v>0.00032024794859375483</x:v>
      </x:c>
      <x:c r="AH480" s="111" t="n">
        <x:f>IF(OR(T480="年末+季度",T480="季度+动态",T480="季度",T480="动态"),A480,AH479)</x:f>
        <x:v>44469</x:v>
      </x:c>
      <x:c r="AI480" s="117" t="n">
        <x:f>YEAR(A480)</x:f>
        <x:v>2021</x:v>
      </x:c>
      <x:c r="AJ480" s="117" t="n">
        <x:f>MONTH(A480)</x:f>
        <x:v>10</x:v>
      </x:c>
      <x:c r="AK480" s="50" t="n">
        <x:f>IF(MONTH(A480)&lt;&gt;MONTH(A481),1,0)</x:f>
        <x:v>0</x:v>
      </x:c>
      <x:c r="AL480" s="115" t="n">
        <x:f>IF(AK479,AD479,AL479)</x:f>
        <x:v>1.1667796432352053</x:v>
      </x:c>
      <x:c r="AM480" s="116" t="str">
        <x:f>IF(AK480,AD480/AL480-1,"")</x:f>
      </x:c>
      <x:c r="AN480" s="115" t="n">
        <x:f>IF(AI480&lt;&gt;AI479,AD480,MAX(AN479,AD480))</x:f>
        <x:v>1.1885140905304996</x:v>
      </x:c>
      <x:c r="AO480" s="116" t="n">
        <x:f>AD480/AN480-1</x:f>
        <x:v>-0.01733959677880159</x:v>
      </x:c>
      <x:c r="AP480" s="112" t="n">
        <x:f>IFERROR(SUM(Z480:AC480)/AD480,0)</x:f>
        <x:v>1</x:v>
      </x:c>
      <x:c r="AQ480" s="50" t="b">
        <x:f>AND(B480&gt;0,C480&gt;0,D480&gt;0,E480&gt;0)</x:f>
        <x:v>1</x:v>
      </x:c>
    </x:row>
    <x:row r="481">
      <x:c r="A481" s="111" t="n">
        <x:f>'净值底稿'!A439</x:f>
        <x:v>44491</x:v>
      </x:c>
      <x:c r="B481" s="113" t="n">
        <x:f>'净值底稿'!F439</x:f>
        <x:v>1.9253372916805027</x:v>
      </x:c>
      <x:c r="C481" s="113" t="n">
        <x:f>'净值底稿'!O439</x:f>
        <x:v>1.4698481614373038</x:v>
      </x:c>
      <x:c r="D481" s="113" t="n">
        <x:f>'净值底稿'!P439</x:f>
        <x:v>1.4927</x:v>
      </x:c>
      <x:c r="E481" s="113" t="n">
        <x:f>'净值底稿'!Q439</x:f>
        <x:v>1.3388</x:v>
      </x:c>
      <x:c r="F481" s="114" t="n">
        <x:f>IFERROR(B481/B480-1,0)</x:f>
        <x:v>-0.0060394119338264</x:v>
      </x:c>
      <x:c r="G481" s="114" t="n">
        <x:f>IFERROR(C481/C480-1,0)</x:f>
        <x:v>-0.007674202811943864</x:v>
      </x:c>
      <x:c r="H481" s="114" t="n">
        <x:f>IFERROR(D481/D480-1,0)</x:f>
        <x:v>0.00006699718611824501</x:v>
      </x:c>
      <x:c r="I481" s="114" t="n">
        <x:f>IFERROR(E481/E480-1,0)</x:f>
        <x:v>0.004351087771943041</x:v>
      </x:c>
      <x:c r="J481" s="115" t="n">
        <x:f>Z480*(1+F481)</x:f>
        <x:v>0.1300226401501609</x:v>
      </x:c>
      <x:c r="K481" s="115" t="n">
        <x:f>AA480*(1+G481)</x:f>
        <x:v>0.1287141641538794</x:v>
      </x:c>
      <x:c r="L481" s="115" t="n">
        <x:f>AB480*(1+H481)</x:f>
        <x:v>0.850681537394077</x:v>
      </x:c>
      <x:c r="M481" s="115" t="n">
        <x:f>AC480*(1+I481)</x:f>
        <x:v>0.057005897042979814</x:v>
      </x:c>
      <x:c r="N481" s="115" t="n">
        <x:f>SUM(J481:M481)</x:f>
        <x:v>1.1664242387410972</x:v>
      </x:c>
      <x:c r="O481" s="116" t="n">
        <x:f>IFERROR((J481+K481)/N481,0)</x:f>
        <x:v>0.2218204969602576</x:v>
      </x:c>
      <x:c r="P481" s="50" t="b">
        <x:f>AND(MONTH(A481)=12,OR(A482="",YEAR(A481)&lt;&gt;YEAR(A482)))</x:f>
        <x:v>0</x:v>
      </x:c>
      <x:c r="Q481" s="50" t="b">
        <x:f>AND(MOD(MONTH(A481),3)=0,OR(A482="",MONTH(A481)&lt;&gt;MONTH(A482)))</x:f>
        <x:v>0</x:v>
      </x:c>
      <x:c r="R481" s="50" t="b">
        <x:f>OR(O481&gt;$E$7,O481&lt;$E$6)</x:f>
        <x:v>0</x:v>
      </x:c>
      <x:c r="S481" s="50" t="b">
        <x:f>AND(OR(P481,Q481,R481),A481-AH480&gt;$E$8)</x:f>
        <x:v>0</x:v>
      </x:c>
      <x:c r="T481" s="50" t="str">
        <x:f>IF(NOT(OR(P481,Q481,R481)),"不调",IF(NOT(S481),"间隔规则跳过",IF(P481,"年末+季度",IF(AND(Q481,R481),"季度+动态",IF(Q481,"季度","动态")))))</x:f>
        <x:v>不调</x:v>
      </x:c>
      <x:c r="U481" s="115" t="n">
        <x:f>IF(OR(T481="年末+季度",T481="季度+动态"),N481*$E$5/2,IF(T481="季度",(J481+K481)/2,IF(T481="动态",N481*$E$5*IF(J481+K481=0,0.5,J481/(J481+K481)),J481)))</x:f>
        <x:v>0.1300226401501609</x:v>
      </x:c>
      <x:c r="V481" s="115" t="n">
        <x:f>IF(OR(T481="年末+季度",T481="季度+动态"),N481*$E$5/2,IF(T481="季度",(J481+K481)/2,IF(T481="动态",N481*$E$5*IF(J481+K481=0,0.5,K481/(J481+K481)),K481)))</x:f>
        <x:v>0.1287141641538794</x:v>
      </x:c>
      <x:c r="W481" s="115" t="n">
        <x:f>IF(OR(T481="年末+季度",T481="季度+动态",T481="动态"),N481*(1-$E$5)*IF(L481+M481=0,$B$7/($B$7+$B$8),L481/(L481+M481)),L481)</x:f>
        <x:v>0.850681537394077</x:v>
      </x:c>
      <x:c r="X481" s="115" t="n">
        <x:f>IF(OR(T481="年末+季度",T481="季度+动态",T481="动态"),N481*(1-$E$5)*IF(L481+M481=0,$B$8/($B$7+$B$8),M481/(L481+M481)),M481)</x:f>
        <x:v>0.057005897042979814</x:v>
      </x:c>
      <x:c r="Y481" s="115" t="n">
        <x:f>POWER(1-$H$5,(A481-A480)/$H$8)</x:f>
        <x:v>0.9999862671029998</x:v>
      </x:c>
      <x:c r="Z481" s="115" t="n">
        <x:f>U481*Y481</x:f>
        <x:v>0.130020854562636</x:v>
      </x:c>
      <x:c r="AA481" s="115" t="n">
        <x:f>V481*Y481</x:f>
        <x:v>0.1287123965355206</x:v>
      </x:c>
      <x:c r="AB481" s="115" t="n">
        <x:f>W481*Y481</x:f>
        <x:v>0.850669855072144</x:v>
      </x:c>
      <x:c r="AC481" s="115" t="n">
        <x:f>X481*Y481</x:f>
        <x:v>0.057005114186867316</x:v>
      </x:c>
      <x:c r="AD481" s="115" t="n">
        <x:f>SUM(Z481:AC481)</x:f>
        <x:v>1.1664082203571677</x:v>
      </x:c>
      <x:c r="AE481" s="115" t="n">
        <x:f>MAX(AE480,AD481)</x:f>
        <x:v>1.1885140905304996</x:v>
      </x:c>
      <x:c r="AF481" s="114" t="n">
        <x:f>AD481/AE481-1</x:f>
        <x:v>-0.018599586112996613</x:v>
      </x:c>
      <x:c r="AG481" s="114" t="n">
        <x:f>AD481/AD480-1</x:f>
        <x:v>-0.0012822225563019485</x:v>
      </x:c>
      <x:c r="AH481" s="111" t="n">
        <x:f>IF(OR(T481="年末+季度",T481="季度+动态",T481="季度",T481="动态"),A481,AH480)</x:f>
        <x:v>44469</x:v>
      </x:c>
      <x:c r="AI481" s="117" t="n">
        <x:f>YEAR(A481)</x:f>
        <x:v>2021</x:v>
      </x:c>
      <x:c r="AJ481" s="117" t="n">
        <x:f>MONTH(A481)</x:f>
        <x:v>10</x:v>
      </x:c>
      <x:c r="AK481" s="50" t="n">
        <x:f>IF(MONTH(A481)&lt;&gt;MONTH(A482),1,0)</x:f>
        <x:v>0</x:v>
      </x:c>
      <x:c r="AL481" s="115" t="n">
        <x:f>IF(AK480,AD480,AL480)</x:f>
        <x:v>1.1667796432352053</x:v>
      </x:c>
      <x:c r="AM481" s="116" t="str">
        <x:f>IF(AK481,AD481/AL481-1,"")</x:f>
      </x:c>
      <x:c r="AN481" s="115" t="n">
        <x:f>IF(AI481&lt;&gt;AI480,AD481,MAX(AN480,AD481))</x:f>
        <x:v>1.1885140905304996</x:v>
      </x:c>
      <x:c r="AO481" s="116" t="n">
        <x:f>AD481/AN481-1</x:f>
        <x:v>-0.018599586112996613</x:v>
      </x:c>
      <x:c r="AP481" s="112" t="n">
        <x:f>IFERROR(SUM(Z481:AC481)/AD481,0)</x:f>
        <x:v>1</x:v>
      </x:c>
      <x:c r="AQ481" s="50" t="b">
        <x:f>AND(B481&gt;0,C481&gt;0,D481&gt;0,E481&gt;0)</x:f>
        <x:v>1</x:v>
      </x:c>
    </x:row>
    <x:row r="482">
      <x:c r="A482" s="111" t="n">
        <x:f>'净值底稿'!A440</x:f>
        <x:v>44494</x:v>
      </x:c>
      <x:c r="B482" s="113" t="n">
        <x:f>'净值底稿'!F440</x:f>
        <x:v>1.9657811123891227</x:v>
      </x:c>
      <x:c r="C482" s="113" t="n">
        <x:f>'净值底稿'!O440</x:f>
        <x:v>1.48449025645696</x:v>
      </x:c>
      <x:c r="D482" s="113" t="n">
        <x:f>'净值底稿'!P440</x:f>
        <x:v>1.4934</x:v>
      </x:c>
      <x:c r="E482" s="113" t="n">
        <x:f>'净值底稿'!Q440</x:f>
        <x:v>1.3377</x:v>
      </x:c>
      <x:c r="F482" s="114" t="n">
        <x:f>IFERROR(B482/B481-1,0)</x:f>
        <x:v>0.02100609637769968</x:v>
      </x:c>
      <x:c r="G482" s="114" t="n">
        <x:f>IFERROR(C482/C481-1,0)</x:f>
        <x:v>0.00996163780981174</x:v>
      </x:c>
      <x:c r="H482" s="114" t="n">
        <x:f>IFERROR(D482/D481-1,0)</x:f>
        <x:v>0.00046894888457171824</x:v>
      </x:c>
      <x:c r="I482" s="114" t="n">
        <x:f>IFERROR(E482/E481-1,0)</x:f>
        <x:v>-0.0008216313116223839</x:v>
      </x:c>
      <x:c r="J482" s="115" t="n">
        <x:f>Z481*(1+F482)</x:f>
        <x:v>0.13275208516468961</x:v>
      </x:c>
      <x:c r="K482" s="115" t="n">
        <x:f>AA481*(1+G482)</x:f>
        <x:v>0.12999458281144033</x:v>
      </x:c>
      <x:c r="L482" s="115" t="n">
        <x:f>AB481*(1+H482)</x:f>
        <x:v>0.8510687757518188</x:v>
      </x:c>
      <x:c r="M482" s="115" t="n">
        <x:f>AC481*(1+I482)</x:f>
        <x:v>0.056958277000128774</x:v>
      </x:c>
      <x:c r="N482" s="115" t="n">
        <x:f>SUM(J482:M482)</x:f>
        <x:v>1.1707737207280775</x:v>
      </x:c>
      <x:c r="O482" s="116" t="n">
        <x:f>IFERROR((J482+K482)/N482,0)</x:f>
        <x:v>0.22442139187471152</x:v>
      </x:c>
      <x:c r="P482" s="50" t="b">
        <x:f>AND(MONTH(A482)=12,OR(A483="",YEAR(A482)&lt;&gt;YEAR(A483)))</x:f>
        <x:v>0</x:v>
      </x:c>
      <x:c r="Q482" s="50" t="b">
        <x:f>AND(MOD(MONTH(A482),3)=0,OR(A483="",MONTH(A482)&lt;&gt;MONTH(A483)))</x:f>
        <x:v>0</x:v>
      </x:c>
      <x:c r="R482" s="50" t="b">
        <x:f>OR(O482&gt;$E$7,O482&lt;$E$6)</x:f>
        <x:v>0</x:v>
      </x:c>
      <x:c r="S482" s="50" t="b">
        <x:f>AND(OR(P482,Q482,R482),A482-AH481&gt;$E$8)</x:f>
        <x:v>0</x:v>
      </x:c>
      <x:c r="T482" s="50" t="str">
        <x:f>IF(NOT(OR(P482,Q482,R482)),"不调",IF(NOT(S482),"间隔规则跳过",IF(P482,"年末+季度",IF(AND(Q482,R482),"季度+动态",IF(Q482,"季度","动态")))))</x:f>
        <x:v>不调</x:v>
      </x:c>
      <x:c r="U482" s="115" t="n">
        <x:f>IF(OR(T482="年末+季度",T482="季度+动态"),N482*$E$5/2,IF(T482="季度",(J482+K482)/2,IF(T482="动态",N482*$E$5*IF(J482+K482=0,0.5,J482/(J482+K482)),J482)))</x:f>
        <x:v>0.13275208516468961</x:v>
      </x:c>
      <x:c r="V482" s="115" t="n">
        <x:f>IF(OR(T482="年末+季度",T482="季度+动态"),N482*$E$5/2,IF(T482="季度",(J482+K482)/2,IF(T482="动态",N482*$E$5*IF(J482+K482=0,0.5,K482/(J482+K482)),K482)))</x:f>
        <x:v>0.12999458281144033</x:v>
      </x:c>
      <x:c r="W482" s="115" t="n">
        <x:f>IF(OR(T482="年末+季度",T482="季度+动态",T482="动态"),N482*(1-$E$5)*IF(L482+M482=0,$B$7/($B$7+$B$8),L482/(L482+M482)),L482)</x:f>
        <x:v>0.8510687757518188</x:v>
      </x:c>
      <x:c r="X482" s="115" t="n">
        <x:f>IF(OR(T482="年末+季度",T482="季度+动态",T482="动态"),N482*(1-$E$5)*IF(L482+M482=0,$B$8/($B$7+$B$8),M482/(L482+M482)),M482)</x:f>
        <x:v>0.056958277000128774</x:v>
      </x:c>
      <x:c r="Y482" s="115" t="n">
        <x:f>POWER(1-$H$5,(A482-A481)/$H$8)</x:f>
        <x:v>0.9999588018747739</x:v>
      </x:c>
      <x:c r="Z482" s="115" t="n">
        <x:f>U482*Y482</x:f>
        <x:v>0.13274661602766097</x:v>
      </x:c>
      <x:c r="AA482" s="115" t="n">
        <x:f>V482*Y482</x:f>
        <x:v>0.12998922727833895</x:v>
      </x:c>
      <x:c r="AB482" s="115" t="n">
        <x:f>W482*Y482</x:f>
        <x:v>0.8510337133138194</x:v>
      </x:c>
      <x:c r="AC482" s="115" t="n">
        <x:f>X482*Y482</x:f>
        <x:v>0.05695593042590026</x:v>
      </x:c>
      <x:c r="AD482" s="115" t="n">
        <x:f>SUM(Z482:AC482)</x:f>
        <x:v>1.1707254870457195</x:v>
      </x:c>
      <x:c r="AE482" s="115" t="n">
        <x:f>MAX(AE481,AD482)</x:f>
        <x:v>1.1885140905304996</x:v>
      </x:c>
      <x:c r="AF482" s="114" t="n">
        <x:f>AD482/AE482-1</x:f>
        <x:v>-0.014967095153949783</x:v>
      </x:c>
      <x:c r="AG482" s="114" t="n">
        <x:f>AD482/AD481-1</x:f>
        <x:v>0.003701334244052168</x:v>
      </x:c>
      <x:c r="AH482" s="111" t="n">
        <x:f>IF(OR(T482="年末+季度",T482="季度+动态",T482="季度",T482="动态"),A482,AH481)</x:f>
        <x:v>44469</x:v>
      </x:c>
      <x:c r="AI482" s="117" t="n">
        <x:f>YEAR(A482)</x:f>
        <x:v>2021</x:v>
      </x:c>
      <x:c r="AJ482" s="117" t="n">
        <x:f>MONTH(A482)</x:f>
        <x:v>10</x:v>
      </x:c>
      <x:c r="AK482" s="50" t="n">
        <x:f>IF(MONTH(A482)&lt;&gt;MONTH(A483),1,0)</x:f>
        <x:v>0</x:v>
      </x:c>
      <x:c r="AL482" s="115" t="n">
        <x:f>IF(AK481,AD481,AL481)</x:f>
        <x:v>1.1667796432352053</x:v>
      </x:c>
      <x:c r="AM482" s="116" t="str">
        <x:f>IF(AK482,AD482/AL482-1,"")</x:f>
      </x:c>
      <x:c r="AN482" s="115" t="n">
        <x:f>IF(AI482&lt;&gt;AI481,AD482,MAX(AN481,AD482))</x:f>
        <x:v>1.1885140905304996</x:v>
      </x:c>
      <x:c r="AO482" s="116" t="n">
        <x:f>AD482/AN482-1</x:f>
        <x:v>-0.014967095153949783</x:v>
      </x:c>
      <x:c r="AP482" s="112" t="n">
        <x:f>IFERROR(SUM(Z482:AC482)/AD482,0)</x:f>
        <x:v>1</x:v>
      </x:c>
      <x:c r="AQ482" s="50" t="b">
        <x:f>AND(B482&gt;0,C482&gt;0,D482&gt;0,E482&gt;0)</x:f>
        <x:v>1</x:v>
      </x:c>
    </x:row>
    <x:row r="483">
      <x:c r="A483" s="111" t="n">
        <x:f>'净值底稿'!A441</x:f>
        <x:v>44495</x:v>
      </x:c>
      <x:c r="B483" s="113" t="n">
        <x:f>'净值底稿'!F441</x:f>
        <x:v>1.9615148676590675</x:v>
      </x:c>
      <x:c r="C483" s="113" t="n">
        <x:f>'净值底稿'!O441</x:f>
        <x:v>1.4804802408371875</x:v>
      </x:c>
      <x:c r="D483" s="113" t="n">
        <x:f>'净值底稿'!P441</x:f>
        <x:v>1.4943</x:v>
      </x:c>
      <x:c r="E483" s="113" t="n">
        <x:f>'净值底稿'!Q441</x:f>
        <x:v>1.341</x:v>
      </x:c>
      <x:c r="F483" s="114" t="n">
        <x:f>IFERROR(B483/B482-1,0)</x:f>
        <x:v>-0.00217025420743322</x:v>
      </x:c>
      <x:c r="G483" s="114" t="n">
        <x:f>IFERROR(C483/C482-1,0)</x:f>
        <x:v>-0.0027012744626180307</x:v>
      </x:c>
      <x:c r="H483" s="114" t="n">
        <x:f>IFERROR(D483/D482-1,0)</x:f>
        <x:v>0.0006026516673363069</x:v>
      </x:c>
      <x:c r="I483" s="114" t="n">
        <x:f>IFERROR(E483/E482-1,0)</x:f>
        <x:v>0.002466920834267805</x:v>
      </x:c>
      <x:c r="J483" s="115" t="n">
        <x:f>Z482*(1+F483)</x:f>
        <x:v>0.13245852212570441</x:v>
      </x:c>
      <x:c r="K483" s="115" t="n">
        <x:f>AA482*(1+G483)</x:f>
        <x:v>0.12963809069827653</x:v>
      </x:c>
      <x:c r="L483" s="115" t="n">
        <x:f>AB482*(1+H483)</x:f>
        <x:v>0.8515465902001074</x:v>
      </x:c>
      <x:c r="M483" s="115" t="n">
        <x:f>AC482*(1+I483)</x:f>
        <x:v>0.05709643619730302</x:v>
      </x:c>
      <x:c r="N483" s="115" t="n">
        <x:f>SUM(J483:M483)</x:f>
        <x:v>1.1707396392213913</x:v>
      </x:c>
      <x:c r="O483" s="116" t="n">
        <x:f>IFERROR((J483+K483)/N483,0)</x:f>
        <x:v>0.22387267334545036</x:v>
      </x:c>
      <x:c r="P483" s="50" t="b">
        <x:f>AND(MONTH(A483)=12,OR(A484="",YEAR(A483)&lt;&gt;YEAR(A484)))</x:f>
        <x:v>0</x:v>
      </x:c>
      <x:c r="Q483" s="50" t="b">
        <x:f>AND(MOD(MONTH(A483),3)=0,OR(A484="",MONTH(A483)&lt;&gt;MONTH(A484)))</x:f>
        <x:v>0</x:v>
      </x:c>
      <x:c r="R483" s="50" t="b">
        <x:f>OR(O483&gt;$E$7,O483&lt;$E$6)</x:f>
        <x:v>0</x:v>
      </x:c>
      <x:c r="S483" s="50" t="b">
        <x:f>AND(OR(P483,Q483,R483),A483-AH482&gt;$E$8)</x:f>
        <x:v>0</x:v>
      </x:c>
      <x:c r="T483" s="50" t="str">
        <x:f>IF(NOT(OR(P483,Q483,R483)),"不调",IF(NOT(S483),"间隔规则跳过",IF(P483,"年末+季度",IF(AND(Q483,R483),"季度+动态",IF(Q483,"季度","动态")))))</x:f>
        <x:v>不调</x:v>
      </x:c>
      <x:c r="U483" s="115" t="n">
        <x:f>IF(OR(T483="年末+季度",T483="季度+动态"),N483*$E$5/2,IF(T483="季度",(J483+K483)/2,IF(T483="动态",N483*$E$5*IF(J483+K483=0,0.5,J483/(J483+K483)),J483)))</x:f>
        <x:v>0.13245852212570441</x:v>
      </x:c>
      <x:c r="V483" s="115" t="n">
        <x:f>IF(OR(T483="年末+季度",T483="季度+动态"),N483*$E$5/2,IF(T483="季度",(J483+K483)/2,IF(T483="动态",N483*$E$5*IF(J483+K483=0,0.5,K483/(J483+K483)),K483)))</x:f>
        <x:v>0.12963809069827653</x:v>
      </x:c>
      <x:c r="W483" s="115" t="n">
        <x:f>IF(OR(T483="年末+季度",T483="季度+动态",T483="动态"),N483*(1-$E$5)*IF(L483+M483=0,$B$7/($B$7+$B$8),L483/(L483+M483)),L483)</x:f>
        <x:v>0.8515465902001074</x:v>
      </x:c>
      <x:c r="X483" s="115" t="n">
        <x:f>IF(OR(T483="年末+季度",T483="季度+动态",T483="动态"),N483*(1-$E$5)*IF(L483+M483=0,$B$8/($B$7+$B$8),M483/(L483+M483)),M483)</x:f>
        <x:v>0.05709643619730302</x:v>
      </x:c>
      <x:c r="Y483" s="115" t="n">
        <x:f>POWER(1-$H$5,(A483-A482)/$H$8)</x:f>
        <x:v>0.9999862671029998</x:v>
      </x:c>
      <x:c r="Z483" s="115" t="n">
        <x:f>U483*Y483</x:f>
        <x:v>0.13245670308646326</x:v>
      </x:c>
      <x:c r="AA483" s="115" t="n">
        <x:f>V483*Y483</x:f>
        <x:v>0.12963631039172965</x:v>
      </x:c>
      <x:c r="AB483" s="115" t="n">
        <x:f>W483*Y483</x:f>
        <x:v>0.8515348959984932</x:v>
      </x:c>
      <x:c r="AC483" s="115" t="n">
        <x:f>X483*Y483</x:f>
        <x:v>0.05709565209782564</x:v>
      </x:c>
      <x:c r="AD483" s="115" t="n">
        <x:f>SUM(Z483:AC483)</x:f>
        <x:v>1.1707235615745117</x:v>
      </x:c>
      <x:c r="AE483" s="115" t="n">
        <x:f>MAX(AE482,AD483)</x:f>
        <x:v>1.1885140905304996</x:v>
      </x:c>
      <x:c r="AF483" s="114" t="n">
        <x:f>AD483/AE483-1</x:f>
        <x:v>-0.01496871521989862</x:v>
      </x:c>
      <x:c r="AG483" s="114" t="n">
        <x:f>AD483/AD482-1</x:f>
        <x:v>-0.0000016446820617632696</x:v>
      </x:c>
      <x:c r="AH483" s="111" t="n">
        <x:f>IF(OR(T483="年末+季度",T483="季度+动态",T483="季度",T483="动态"),A483,AH482)</x:f>
        <x:v>44469</x:v>
      </x:c>
      <x:c r="AI483" s="117" t="n">
        <x:f>YEAR(A483)</x:f>
        <x:v>2021</x:v>
      </x:c>
      <x:c r="AJ483" s="117" t="n">
        <x:f>MONTH(A483)</x:f>
        <x:v>10</x:v>
      </x:c>
      <x:c r="AK483" s="50" t="n">
        <x:f>IF(MONTH(A483)&lt;&gt;MONTH(A484),1,0)</x:f>
        <x:v>0</x:v>
      </x:c>
      <x:c r="AL483" s="115" t="n">
        <x:f>IF(AK482,AD482,AL482)</x:f>
        <x:v>1.1667796432352053</x:v>
      </x:c>
      <x:c r="AM483" s="116" t="str">
        <x:f>IF(AK483,AD483/AL483-1,"")</x:f>
      </x:c>
      <x:c r="AN483" s="115" t="n">
        <x:f>IF(AI483&lt;&gt;AI482,AD483,MAX(AN482,AD483))</x:f>
        <x:v>1.1885140905304996</x:v>
      </x:c>
      <x:c r="AO483" s="116" t="n">
        <x:f>AD483/AN483-1</x:f>
        <x:v>-0.01496871521989862</x:v>
      </x:c>
      <x:c r="AP483" s="112" t="n">
        <x:f>IFERROR(SUM(Z483:AC483)/AD483,0)</x:f>
        <x:v>1</x:v>
      </x:c>
      <x:c r="AQ483" s="50" t="b">
        <x:f>AND(B483&gt;0,C483&gt;0,D483&gt;0,E483&gt;0)</x:f>
        <x:v>1</x:v>
      </x:c>
    </x:row>
    <x:row r="484">
      <x:c r="A484" s="111" t="n">
        <x:f>'净值底稿'!A442</x:f>
        <x:v>44496</x:v>
      </x:c>
      <x:c r="B484" s="113" t="n">
        <x:f>'净值底稿'!F442</x:f>
        <x:v>1.976926583772845</x:v>
      </x:c>
      <x:c r="C484" s="113" t="n">
        <x:f>'净值底稿'!O442</x:f>
        <x:v>1.4651075687794637</x:v>
      </x:c>
      <x:c r="D484" s="113" t="n">
        <x:f>'净值底稿'!P442</x:f>
        <x:v>1.4951</x:v>
      </x:c>
      <x:c r="E484" s="113" t="n">
        <x:f>'净值底稿'!Q442</x:f>
        <x:v>1.3301</x:v>
      </x:c>
      <x:c r="F484" s="114" t="n">
        <x:f>IFERROR(B484/B483-1,0)</x:f>
        <x:v>0.007857047819459284</x:v>
      </x:c>
      <x:c r="G484" s="114" t="n">
        <x:f>IFERROR(C484/C483-1,0)</x:f>
        <x:v>-0.010383571245119017</x:v>
      </x:c>
      <x:c r="H484" s="114" t="n">
        <x:f>IFERROR(D484/D483-1,0)</x:f>
        <x:v>0.0005353677307100568</x:v>
      </x:c>
      <x:c r="I484" s="114" t="n">
        <x:f>IFERROR(E484/E483-1,0)</x:f>
        <x:v>-0.00812826249067855</x:v>
      </x:c>
      <x:c r="J484" s="115" t="n">
        <x:f>Z483*(1+F484)</x:f>
        <x:v>0.13349742173662152</x:v>
      </x:c>
      <x:c r="K484" s="115" t="n">
        <x:f>AA483*(1+G484)</x:f>
        <x:v>0.12829022252682276</x:v>
      </x:c>
      <x:c r="L484" s="115" t="n">
        <x:f>AB483*(1+H484)</x:f>
        <x:v>0.8519907803033844</x:v>
      </x:c>
      <x:c r="M484" s="115" t="n">
        <x:f>AC483*(1+I484)</x:f>
        <x:v>0.056631563650498054</x:v>
      </x:c>
      <x:c r="N484" s="115" t="n">
        <x:f>SUM(J484:M484)</x:f>
        <x:v>1.170409988217327</x:v>
      </x:c>
      <x:c r="O484" s="116" t="n">
        <x:f>IFERROR((J484+K484)/N484,0)</x:f>
        <x:v>0.22367174485769542</x:v>
      </x:c>
      <x:c r="P484" s="50" t="b">
        <x:f>AND(MONTH(A484)=12,OR(A485="",YEAR(A484)&lt;&gt;YEAR(A485)))</x:f>
        <x:v>0</x:v>
      </x:c>
      <x:c r="Q484" s="50" t="b">
        <x:f>AND(MOD(MONTH(A484),3)=0,OR(A485="",MONTH(A484)&lt;&gt;MONTH(A485)))</x:f>
        <x:v>0</x:v>
      </x:c>
      <x:c r="R484" s="50" t="b">
        <x:f>OR(O484&gt;$E$7,O484&lt;$E$6)</x:f>
        <x:v>0</x:v>
      </x:c>
      <x:c r="S484" s="50" t="b">
        <x:f>AND(OR(P484,Q484,R484),A484-AH483&gt;$E$8)</x:f>
        <x:v>0</x:v>
      </x:c>
      <x:c r="T484" s="50" t="str">
        <x:f>IF(NOT(OR(P484,Q484,R484)),"不调",IF(NOT(S484),"间隔规则跳过",IF(P484,"年末+季度",IF(AND(Q484,R484),"季度+动态",IF(Q484,"季度","动态")))))</x:f>
        <x:v>不调</x:v>
      </x:c>
      <x:c r="U484" s="115" t="n">
        <x:f>IF(OR(T484="年末+季度",T484="季度+动态"),N484*$E$5/2,IF(T484="季度",(J484+K484)/2,IF(T484="动态",N484*$E$5*IF(J484+K484=0,0.5,J484/(J484+K484)),J484)))</x:f>
        <x:v>0.13349742173662152</x:v>
      </x:c>
      <x:c r="V484" s="115" t="n">
        <x:f>IF(OR(T484="年末+季度",T484="季度+动态"),N484*$E$5/2,IF(T484="季度",(J484+K484)/2,IF(T484="动态",N484*$E$5*IF(J484+K484=0,0.5,K484/(J484+K484)),K484)))</x:f>
        <x:v>0.12829022252682276</x:v>
      </x:c>
      <x:c r="W484" s="115" t="n">
        <x:f>IF(OR(T484="年末+季度",T484="季度+动态",T484="动态"),N484*(1-$E$5)*IF(L484+M484=0,$B$7/($B$7+$B$8),L484/(L484+M484)),L484)</x:f>
        <x:v>0.8519907803033844</x:v>
      </x:c>
      <x:c r="X484" s="115" t="n">
        <x:f>IF(OR(T484="年末+季度",T484="季度+动态",T484="动态"),N484*(1-$E$5)*IF(L484+M484=0,$B$8/($B$7+$B$8),M484/(L484+M484)),M484)</x:f>
        <x:v>0.056631563650498054</x:v>
      </x:c>
      <x:c r="Y484" s="115" t="n">
        <x:f>POWER(1-$H$5,(A484-A483)/$H$8)</x:f>
        <x:v>0.9999862671029998</x:v>
      </x:c>
      <x:c r="Z484" s="115" t="n">
        <x:f>U484*Y484</x:f>
        <x:v>0.133495588430279</x:v>
      </x:c>
      <x:c r="AA484" s="115" t="n">
        <x:f>V484*Y484</x:f>
        <x:v>0.12828846073041067</x:v>
      </x:c>
      <x:c r="AB484" s="115" t="n">
        <x:f>W484*Y484</x:f>
        <x:v>0.8519790800017533</x:v>
      </x:c>
      <x:c r="AC484" s="115" t="n">
        <x:f>X484*Y484</x:f>
        <x:v>0.05663078593506748</x:v>
      </x:c>
      <x:c r="AD484" s="115" t="n">
        <x:f>SUM(Z484:AC484)</x:f>
        <x:v>1.1703939150975105</x:v>
      </x:c>
      <x:c r="AE484" s="115" t="n">
        <x:f>MAX(AE483,AD484)</x:f>
        <x:v>1.1885140905304996</x:v>
      </x:c>
      <x:c r="AF484" s="114" t="n">
        <x:f>AD484/AE484-1</x:f>
        <x:v>-0.015246075395623726</x:v>
      </x:c>
      <x:c r="AG484" s="114" t="n">
        <x:f>AD484/AD483-1</x:f>
        <x:v>-0.0002815749915872079</x:v>
      </x:c>
      <x:c r="AH484" s="111" t="n">
        <x:f>IF(OR(T484="年末+季度",T484="季度+动态",T484="季度",T484="动态"),A484,AH483)</x:f>
        <x:v>44469</x:v>
      </x:c>
      <x:c r="AI484" s="117" t="n">
        <x:f>YEAR(A484)</x:f>
        <x:v>2021</x:v>
      </x:c>
      <x:c r="AJ484" s="117" t="n">
        <x:f>MONTH(A484)</x:f>
        <x:v>10</x:v>
      </x:c>
      <x:c r="AK484" s="50" t="n">
        <x:f>IF(MONTH(A484)&lt;&gt;MONTH(A485),1,0)</x:f>
        <x:v>0</x:v>
      </x:c>
      <x:c r="AL484" s="115" t="n">
        <x:f>IF(AK483,AD483,AL483)</x:f>
        <x:v>1.1667796432352053</x:v>
      </x:c>
      <x:c r="AM484" s="116" t="str">
        <x:f>IF(AK484,AD484/AL484-1,"")</x:f>
      </x:c>
      <x:c r="AN484" s="115" t="n">
        <x:f>IF(AI484&lt;&gt;AI483,AD484,MAX(AN483,AD484))</x:f>
        <x:v>1.1885140905304996</x:v>
      </x:c>
      <x:c r="AO484" s="116" t="n">
        <x:f>AD484/AN484-1</x:f>
        <x:v>-0.015246075395623726</x:v>
      </x:c>
      <x:c r="AP484" s="112" t="n">
        <x:f>IFERROR(SUM(Z484:AC484)/AD484,0)</x:f>
        <x:v>1</x:v>
      </x:c>
      <x:c r="AQ484" s="50" t="b">
        <x:f>AND(B484&gt;0,C484&gt;0,D484&gt;0,E484&gt;0)</x:f>
        <x:v>1</x:v>
      </x:c>
    </x:row>
    <x:row r="485">
      <x:c r="A485" s="111" t="n">
        <x:f>'净值底稿'!A443</x:f>
        <x:v>44497</x:v>
      </x:c>
      <x:c r="B485" s="113" t="n">
        <x:f>'净值底稿'!F443</x:f>
        <x:v>1.9448042528271974</x:v>
      </x:c>
      <x:c r="C485" s="113" t="n">
        <x:f>'净值底稿'!O443</x:f>
        <x:v>1.439048458147799</x:v>
      </x:c>
      <x:c r="D485" s="113" t="n">
        <x:f>'净值底稿'!P443</x:f>
        <x:v>1.4961</x:v>
      </x:c>
      <x:c r="E485" s="113" t="n">
        <x:f>'净值底稿'!Q443</x:f>
        <x:v>1.3448</x:v>
      </x:c>
      <x:c r="F485" s="114" t="n">
        <x:f>IFERROR(B485/B484-1,0)</x:f>
        <x:v>-0.01624862107137237</x:v>
      </x:c>
      <x:c r="G485" s="114" t="n">
        <x:f>IFERROR(C485/C484-1,0)</x:f>
        <x:v>-0.01778648284055606</x:v>
      </x:c>
      <x:c r="H485" s="114" t="n">
        <x:f>IFERROR(D485/D484-1,0)</x:f>
        <x:v>0.0006688515818338292</x:v>
      </x:c>
      <x:c r="I485" s="114" t="n">
        <x:f>IFERROR(E485/E484-1,0)</x:f>
        <x:v>0.011051800616495022</x:v>
      </x:c>
      <x:c r="J485" s="115" t="n">
        <x:f>Z484*(1+F485)</x:f>
        <x:v>0.1313264691991755</x:v>
      </x:c>
      <x:c r="K485" s="115" t="n">
        <x:f>AA484*(1+G485)</x:f>
        <x:v>0.12600666022498788</x:v>
      </x:c>
      <x:c r="L485" s="115" t="n">
        <x:f>AB484*(1+H485)</x:f>
        <x:v>0.8525489275571018</x:v>
      </x:c>
      <x:c r="M485" s="115" t="n">
        <x:f>AC484*(1+I485)</x:f>
        <x:v>0.05725665808997726</x:v>
      </x:c>
      <x:c r="N485" s="115" t="n">
        <x:f>SUM(J485:M485)</x:f>
        <x:v>1.1671387150712424</x:v>
      </x:c>
      <x:c r="O485" s="116" t="n">
        <x:f>IFERROR((J485+K485)/N485,0)</x:f>
        <x:v>0.22048204390894166</x:v>
      </x:c>
      <x:c r="P485" s="50" t="b">
        <x:f>AND(MONTH(A485)=12,OR(A486="",YEAR(A485)&lt;&gt;YEAR(A486)))</x:f>
        <x:v>0</x:v>
      </x:c>
      <x:c r="Q485" s="50" t="b">
        <x:f>AND(MOD(MONTH(A485),3)=0,OR(A486="",MONTH(A485)&lt;&gt;MONTH(A486)))</x:f>
        <x:v>0</x:v>
      </x:c>
      <x:c r="R485" s="50" t="b">
        <x:f>OR(O485&gt;$E$7,O485&lt;$E$6)</x:f>
        <x:v>0</x:v>
      </x:c>
      <x:c r="S485" s="50" t="b">
        <x:f>AND(OR(P485,Q485,R485),A485-AH484&gt;$E$8)</x:f>
        <x:v>0</x:v>
      </x:c>
      <x:c r="T485" s="50" t="str">
        <x:f>IF(NOT(OR(P485,Q485,R485)),"不调",IF(NOT(S485),"间隔规则跳过",IF(P485,"年末+季度",IF(AND(Q485,R485),"季度+动态",IF(Q485,"季度","动态")))))</x:f>
        <x:v>不调</x:v>
      </x:c>
      <x:c r="U485" s="115" t="n">
        <x:f>IF(OR(T485="年末+季度",T485="季度+动态"),N485*$E$5/2,IF(T485="季度",(J485+K485)/2,IF(T485="动态",N485*$E$5*IF(J485+K485=0,0.5,J485/(J485+K485)),J485)))</x:f>
        <x:v>0.1313264691991755</x:v>
      </x:c>
      <x:c r="V485" s="115" t="n">
        <x:f>IF(OR(T485="年末+季度",T485="季度+动态"),N485*$E$5/2,IF(T485="季度",(J485+K485)/2,IF(T485="动态",N485*$E$5*IF(J485+K485=0,0.5,K485/(J485+K485)),K485)))</x:f>
        <x:v>0.12600666022498788</x:v>
      </x:c>
      <x:c r="W485" s="115" t="n">
        <x:f>IF(OR(T485="年末+季度",T485="季度+动态",T485="动态"),N485*(1-$E$5)*IF(L485+M485=0,$B$7/($B$7+$B$8),L485/(L485+M485)),L485)</x:f>
        <x:v>0.8525489275571018</x:v>
      </x:c>
      <x:c r="X485" s="115" t="n">
        <x:f>IF(OR(T485="年末+季度",T485="季度+动态",T485="动态"),N485*(1-$E$5)*IF(L485+M485=0,$B$8/($B$7+$B$8),M485/(L485+M485)),M485)</x:f>
        <x:v>0.05725665808997726</x:v>
      </x:c>
      <x:c r="Y485" s="115" t="n">
        <x:f>POWER(1-$H$5,(A485-A484)/$H$8)</x:f>
        <x:v>0.9999862671029998</x:v>
      </x:c>
      <x:c r="Z485" s="115" t="n">
        <x:f>U485*Y485</x:f>
        <x:v>0.13132466570630058</x:v>
      </x:c>
      <x:c r="AA485" s="115" t="n">
        <x:f>V485*Y485</x:f>
        <x:v>0.12600492978850167</x:v>
      </x:c>
      <x:c r="AB485" s="115" t="n">
        <x:f>W485*Y485</x:f>
        <x:v>0.852537219590492</x:v>
      </x:c>
      <x:c r="AC485" s="115" t="n">
        <x:f>X485*Y485</x:f>
        <x:v>0.05725587179018913</x:v>
      </x:c>
      <x:c r="AD485" s="115" t="n">
        <x:f>SUM(Z485:AC485)</x:f>
        <x:v>1.1671226868754834</x:v>
      </x:c>
      <x:c r="AE485" s="115" t="n">
        <x:f>MAX(AE484,AD485)</x:f>
        <x:v>1.1885140905304996</x:v>
      </x:c>
      <x:c r="AF485" s="114" t="n">
        <x:f>AD485/AE485-1</x:f>
        <x:v>-0.017998443455952695</x:v>
      </x:c>
      <x:c r="AG485" s="114" t="n">
        <x:f>AD485/AD484-1</x:f>
        <x:v>-0.00279498054443883</x:v>
      </x:c>
      <x:c r="AH485" s="111" t="n">
        <x:f>IF(OR(T485="年末+季度",T485="季度+动态",T485="季度",T485="动态"),A485,AH484)</x:f>
        <x:v>44469</x:v>
      </x:c>
      <x:c r="AI485" s="117" t="n">
        <x:f>YEAR(A485)</x:f>
        <x:v>2021</x:v>
      </x:c>
      <x:c r="AJ485" s="117" t="n">
        <x:f>MONTH(A485)</x:f>
        <x:v>10</x:v>
      </x:c>
      <x:c r="AK485" s="50" t="n">
        <x:f>IF(MONTH(A485)&lt;&gt;MONTH(A486),1,0)</x:f>
        <x:v>0</x:v>
      </x:c>
      <x:c r="AL485" s="115" t="n">
        <x:f>IF(AK484,AD484,AL484)</x:f>
        <x:v>1.1667796432352053</x:v>
      </x:c>
      <x:c r="AM485" s="116" t="str">
        <x:f>IF(AK485,AD485/AL485-1,"")</x:f>
      </x:c>
      <x:c r="AN485" s="115" t="n">
        <x:f>IF(AI485&lt;&gt;AI484,AD485,MAX(AN484,AD485))</x:f>
        <x:v>1.1885140905304996</x:v>
      </x:c>
      <x:c r="AO485" s="116" t="n">
        <x:f>AD485/AN485-1</x:f>
        <x:v>-0.017998443455952695</x:v>
      </x:c>
      <x:c r="AP485" s="112" t="n">
        <x:f>IFERROR(SUM(Z485:AC485)/AD485,0)</x:f>
        <x:v>1</x:v>
      </x:c>
      <x:c r="AQ485" s="50" t="b">
        <x:f>AND(B485&gt;0,C485&gt;0,D485&gt;0,E485&gt;0)</x:f>
        <x:v>1</x:v>
      </x:c>
    </x:row>
    <x:row r="486">
      <x:c r="A486" s="111" t="n">
        <x:f>'净值底稿'!A444</x:f>
        <x:v>44498</x:v>
      </x:c>
      <x:c r="B486" s="113" t="n">
        <x:f>'净值底稿'!F444</x:f>
        <x:v>1.9766080073042875</x:v>
      </x:c>
      <x:c r="C486" s="113" t="n">
        <x:f>'净值底稿'!O444</x:f>
        <x:v>1.4554810478741227</x:v>
      </x:c>
      <x:c r="D486" s="113" t="n">
        <x:f>'净值底稿'!P444</x:f>
        <x:v>1.4965</x:v>
      </x:c>
      <x:c r="E486" s="113" t="n">
        <x:f>'净值底稿'!Q444</x:f>
        <x:v>1.3399</x:v>
      </x:c>
      <x:c r="F486" s="114" t="n">
        <x:f>IFERROR(B486/B485-1,0)</x:f>
        <x:v>0.01635319052334272</x:v>
      </x:c>
      <x:c r="G486" s="114" t="n">
        <x:f>IFERROR(C486/C485-1,0)</x:f>
        <x:v>0.011419066281808332</x:v>
      </x:c>
      <x:c r="H486" s="114" t="n">
        <x:f>IFERROR(D486/D485-1,0)</x:f>
        <x:v>0.00026736180736586235</x:v>
      </x:c>
      <x:c r="I486" s="114" t="n">
        <x:f>IFERROR(E486/E485-1,0)</x:f>
        <x:v>-0.003643664485425302</x:v>
      </x:c>
      <x:c r="J486" s="115" t="n">
        <x:f>Z485*(1+F486)</x:f>
        <x:v>0.13347224298501</x:v>
      </x:c>
      <x:c r="K486" s="115" t="n">
        <x:f>AA485*(1+G486)</x:f>
        <x:v>0.12744378843359117</x:v>
      </x:c>
      <x:c r="L486" s="115" t="n">
        <x:f>AB485*(1+H486)</x:f>
        <x:v>0.8527651554823684</x:v>
      </x:c>
      <x:c r="M486" s="115" t="n">
        <x:f>AC485*(1+I486)</x:f>
        <x:v>0.05704725060356515</x:v>
      </x:c>
      <x:c r="N486" s="115" t="n">
        <x:f>SUM(J486:M486)</x:f>
        <x:v>1.1707284375045346</x:v>
      </x:c>
      <x:c r="O486" s="116" t="n">
        <x:f>IFERROR((J486+K486)/N486,0)</x:f>
        <x:v>0.22286639929474727</x:v>
      </x:c>
      <x:c r="P486" s="50" t="b">
        <x:f>AND(MONTH(A486)=12,OR(A487="",YEAR(A486)&lt;&gt;YEAR(A487)))</x:f>
        <x:v>0</x:v>
      </x:c>
      <x:c r="Q486" s="50" t="b">
        <x:f>AND(MOD(MONTH(A486),3)=0,OR(A487="",MONTH(A486)&lt;&gt;MONTH(A487)))</x:f>
        <x:v>0</x:v>
      </x:c>
      <x:c r="R486" s="50" t="b">
        <x:f>OR(O486&gt;$E$7,O486&lt;$E$6)</x:f>
        <x:v>0</x:v>
      </x:c>
      <x:c r="S486" s="50" t="b">
        <x:f>AND(OR(P486,Q486,R486),A486-AH485&gt;$E$8)</x:f>
        <x:v>0</x:v>
      </x:c>
      <x:c r="T486" s="50" t="str">
        <x:f>IF(NOT(OR(P486,Q486,R486)),"不调",IF(NOT(S486),"间隔规则跳过",IF(P486,"年末+季度",IF(AND(Q486,R486),"季度+动态",IF(Q486,"季度","动态")))))</x:f>
        <x:v>不调</x:v>
      </x:c>
      <x:c r="U486" s="115" t="n">
        <x:f>IF(OR(T486="年末+季度",T486="季度+动态"),N486*$E$5/2,IF(T486="季度",(J486+K486)/2,IF(T486="动态",N486*$E$5*IF(J486+K486=0,0.5,J486/(J486+K486)),J486)))</x:f>
        <x:v>0.13347224298501</x:v>
      </x:c>
      <x:c r="V486" s="115" t="n">
        <x:f>IF(OR(T486="年末+季度",T486="季度+动态"),N486*$E$5/2,IF(T486="季度",(J486+K486)/2,IF(T486="动态",N486*$E$5*IF(J486+K486=0,0.5,K486/(J486+K486)),K486)))</x:f>
        <x:v>0.12744378843359117</x:v>
      </x:c>
      <x:c r="W486" s="115" t="n">
        <x:f>IF(OR(T486="年末+季度",T486="季度+动态",T486="动态"),N486*(1-$E$5)*IF(L486+M486=0,$B$7/($B$7+$B$8),L486/(L486+M486)),L486)</x:f>
        <x:v>0.8527651554823684</x:v>
      </x:c>
      <x:c r="X486" s="115" t="n">
        <x:f>IF(OR(T486="年末+季度",T486="季度+动态",T486="动态"),N486*(1-$E$5)*IF(L486+M486=0,$B$8/($B$7+$B$8),M486/(L486+M486)),M486)</x:f>
        <x:v>0.05704725060356515</x:v>
      </x:c>
      <x:c r="Y486" s="115" t="n">
        <x:f>POWER(1-$H$5,(A486-A485)/$H$8)</x:f>
        <x:v>0.9999862671029998</x:v>
      </x:c>
      <x:c r="Z486" s="115" t="n">
        <x:f>U486*Y486</x:f>
        <x:v>0.1334704100244447</x:v>
      </x:c>
      <x:c r="AA486" s="115" t="n">
        <x:f>V486*Y486</x:f>
        <x:v>0.1274420382611713</x:v>
      </x:c>
      <x:c r="AB486" s="115" t="n">
        <x:f>W486*Y486</x:f>
        <x:v>0.8527534445463227</x:v>
      </x:c>
      <x:c r="AC486" s="115" t="n">
        <x:f>X486*Y486</x:f>
        <x:v>0.05704646717954846</x:v>
      </x:c>
      <x:c r="AD486" s="115" t="n">
        <x:f>SUM(Z486:AC486)</x:f>
        <x:v>1.1707123600114873</x:v>
      </x:c>
      <x:c r="AE486" s="115" t="n">
        <x:f>MAX(AE485,AD486)</x:f>
        <x:v>1.1885140905304996</x:v>
      </x:c>
      <x:c r="AF486" s="114" t="n">
        <x:f>AD486/AE486-1</x:f>
        <x:v>-0.014978140066531642</x:v>
      </x:c>
      <x:c r="AG486" s="114" t="n">
        <x:f>AD486/AD485-1</x:f>
        <x:v>0.003075660490855281</x:v>
      </x:c>
      <x:c r="AH486" s="111" t="n">
        <x:f>IF(OR(T486="年末+季度",T486="季度+动态",T486="季度",T486="动态"),A486,AH485)</x:f>
        <x:v>44469</x:v>
      </x:c>
      <x:c r="AI486" s="117" t="n">
        <x:f>YEAR(A486)</x:f>
        <x:v>2021</x:v>
      </x:c>
      <x:c r="AJ486" s="117" t="n">
        <x:f>MONTH(A486)</x:f>
        <x:v>10</x:v>
      </x:c>
      <x:c r="AK486" s="50" t="n">
        <x:f>IF(MONTH(A486)&lt;&gt;MONTH(A487),1,0)</x:f>
        <x:v>1</x:v>
      </x:c>
      <x:c r="AL486" s="115" t="n">
        <x:f>IF(AK485,AD485,AL485)</x:f>
        <x:v>1.1667796432352053</x:v>
      </x:c>
      <x:c r="AM486" s="116" t="n">
        <x:f>IF(AK486,AD486/AL486-1,"")</x:f>
        <x:v>0.003370573697512702</x:v>
      </x:c>
      <x:c r="AN486" s="115" t="n">
        <x:f>IF(AI486&lt;&gt;AI485,AD486,MAX(AN485,AD486))</x:f>
        <x:v>1.1885140905304996</x:v>
      </x:c>
      <x:c r="AO486" s="116" t="n">
        <x:f>AD486/AN486-1</x:f>
        <x:v>-0.014978140066531642</x:v>
      </x:c>
      <x:c r="AP486" s="112" t="n">
        <x:f>IFERROR(SUM(Z486:AC486)/AD486,0)</x:f>
        <x:v>1</x:v>
      </x:c>
      <x:c r="AQ486" s="50" t="b">
        <x:f>AND(B486&gt;0,C486&gt;0,D486&gt;0,E486&gt;0)</x:f>
        <x:v>1</x:v>
      </x:c>
    </x:row>
    <x:row r="487">
      <x:c r="A487" s="111" t="n">
        <x:f>'净值底稿'!A445</x:f>
        <x:v>44501</x:v>
      </x:c>
      <x:c r="B487" s="113" t="n">
        <x:f>'净值底稿'!F445</x:f>
        <x:v>1.977381759669475</x:v>
      </x:c>
      <x:c r="C487" s="113" t="n">
        <x:f>'净值底稿'!O445</x:f>
        <x:v>1.46409138773986</x:v>
      </x:c>
      <x:c r="D487" s="113" t="n">
        <x:f>'净值底稿'!P445</x:f>
        <x:v>1.4983</x:v>
      </x:c>
      <x:c r="E487" s="113" t="n">
        <x:f>'净值底稿'!Q445</x:f>
        <x:v>1.3337</x:v>
      </x:c>
      <x:c r="F487" s="114" t="n">
        <x:f>IFERROR(B487/B486-1,0)</x:f>
        <x:v>0.00039145463457002094</x:v>
      </x:c>
      <x:c r="G487" s="114" t="n">
        <x:f>IFERROR(C487/C486-1,0)</x:f>
        <x:v>0.005915803492126281</x:v>
      </x:c>
      <x:c r="H487" s="114" t="n">
        <x:f>IFERROR(D487/D486-1,0)</x:f>
        <x:v>0.0012028065486133777</x:v>
      </x:c>
      <x:c r="I487" s="114" t="n">
        <x:f>IFERROR(E487/E486-1,0)</x:f>
        <x:v>-0.00462721098589447</x:v>
      </x:c>
      <x:c r="J487" s="115" t="n">
        <x:f>Z486*(1+F487)</x:f>
        <x:v>0.13352265763502674</x:v>
      </x:c>
      <x:c r="K487" s="115" t="n">
        <x:f>AA486*(1+G487)</x:f>
        <x:v>0.1281959603161604</x:v>
      </x:c>
      <x:c r="L487" s="115" t="n">
        <x:f>AB486*(1+H487)</x:f>
        <x:v>0.8537791419737757</x:v>
      </x:c>
      <x:c r="M487" s="115" t="n">
        <x:f>AC486*(1+I487)</x:f>
        <x:v>0.056782501139908785</x:v>
      </x:c>
      <x:c r="N487" s="115" t="n">
        <x:f>SUM(J487:M487)</x:f>
        <x:v>1.1722802610648717</x:v>
      </x:c>
      <x:c r="O487" s="116" t="n">
        <x:f>IFERROR((J487+K487)/N487,0)</x:f>
        <x:v>0.2232560136374284</x:v>
      </x:c>
      <x:c r="P487" s="50" t="b">
        <x:f>AND(MONTH(A487)=12,OR(A488="",YEAR(A487)&lt;&gt;YEAR(A488)))</x:f>
        <x:v>0</x:v>
      </x:c>
      <x:c r="Q487" s="50" t="b">
        <x:f>AND(MOD(MONTH(A487),3)=0,OR(A488="",MONTH(A487)&lt;&gt;MONTH(A488)))</x:f>
        <x:v>0</x:v>
      </x:c>
      <x:c r="R487" s="50" t="b">
        <x:f>OR(O487&gt;$E$7,O487&lt;$E$6)</x:f>
        <x:v>0</x:v>
      </x:c>
      <x:c r="S487" s="50" t="b">
        <x:f>AND(OR(P487,Q487,R487),A487-AH486&gt;$E$8)</x:f>
        <x:v>0</x:v>
      </x:c>
      <x:c r="T487" s="50" t="str">
        <x:f>IF(NOT(OR(P487,Q487,R487)),"不调",IF(NOT(S487),"间隔规则跳过",IF(P487,"年末+季度",IF(AND(Q487,R487),"季度+动态",IF(Q487,"季度","动态")))))</x:f>
        <x:v>不调</x:v>
      </x:c>
      <x:c r="U487" s="115" t="n">
        <x:f>IF(OR(T487="年末+季度",T487="季度+动态"),N487*$E$5/2,IF(T487="季度",(J487+K487)/2,IF(T487="动态",N487*$E$5*IF(J487+K487=0,0.5,J487/(J487+K487)),J487)))</x:f>
        <x:v>0.13352265763502674</x:v>
      </x:c>
      <x:c r="V487" s="115" t="n">
        <x:f>IF(OR(T487="年末+季度",T487="季度+动态"),N487*$E$5/2,IF(T487="季度",(J487+K487)/2,IF(T487="动态",N487*$E$5*IF(J487+K487=0,0.5,K487/(J487+K487)),K487)))</x:f>
        <x:v>0.1281959603161604</x:v>
      </x:c>
      <x:c r="W487" s="115" t="n">
        <x:f>IF(OR(T487="年末+季度",T487="季度+动态",T487="动态"),N487*(1-$E$5)*IF(L487+M487=0,$B$7/($B$7+$B$8),L487/(L487+M487)),L487)</x:f>
        <x:v>0.8537791419737757</x:v>
      </x:c>
      <x:c r="X487" s="115" t="n">
        <x:f>IF(OR(T487="年末+季度",T487="季度+动态",T487="动态"),N487*(1-$E$5)*IF(L487+M487=0,$B$8/($B$7+$B$8),M487/(L487+M487)),M487)</x:f>
        <x:v>0.056782501139908785</x:v>
      </x:c>
      <x:c r="Y487" s="115" t="n">
        <x:f>POWER(1-$H$5,(A487-A486)/$H$8)</x:f>
        <x:v>0.9999588018747739</x:v>
      </x:c>
      <x:c r="Z487" s="115" t="n">
        <x:f>U487*Y487</x:f>
        <x:v>0.13351715675185696</x:v>
      </x:c>
      <x:c r="AA487" s="115" t="n">
        <x:f>V487*Y487</x:f>
        <x:v>0.1281906788829338</x:v>
      </x:c>
      <x:c r="AB487" s="115" t="n">
        <x:f>W487*Y487</x:f>
        <x:v>0.8537439678737693</x:v>
      </x:c>
      <x:c r="AC487" s="115" t="n">
        <x:f>X487*Y487</x:f>
        <x:v>0.056780161807316175</x:v>
      </x:c>
      <x:c r="AD487" s="115" t="n">
        <x:f>SUM(Z487:AC487)</x:f>
        <x:v>1.1722319653158764</x:v>
      </x:c>
      <x:c r="AE487" s="115" t="n">
        <x:f>MAX(AE486,AD487)</x:f>
        <x:v>1.1885140905304996</x:v>
      </x:c>
      <x:c r="AF487" s="114" t="n">
        <x:f>AD487/AE487-1</x:f>
        <x:v>-0.013699564308367274</x:v>
      </x:c>
      <x:c r="AG487" s="114" t="n">
        <x:f>AD487/AD486-1</x:f>
        <x:v>0.0012980176483095018</x:v>
      </x:c>
      <x:c r="AH487" s="111" t="n">
        <x:f>IF(OR(T487="年末+季度",T487="季度+动态",T487="季度",T487="动态"),A487,AH486)</x:f>
        <x:v>44469</x:v>
      </x:c>
      <x:c r="AI487" s="117" t="n">
        <x:f>YEAR(A487)</x:f>
        <x:v>2021</x:v>
      </x:c>
      <x:c r="AJ487" s="117" t="n">
        <x:f>MONTH(A487)</x:f>
        <x:v>11</x:v>
      </x:c>
      <x:c r="AK487" s="50" t="n">
        <x:f>IF(MONTH(A487)&lt;&gt;MONTH(A488),1,0)</x:f>
        <x:v>0</x:v>
      </x:c>
      <x:c r="AL487" s="115" t="n">
        <x:f>IF(AK486,AD486,AL486)</x:f>
        <x:v>1.1707123600114873</x:v>
      </x:c>
      <x:c r="AM487" s="116" t="str">
        <x:f>IF(AK487,AD487/AL487-1,"")</x:f>
      </x:c>
      <x:c r="AN487" s="115" t="n">
        <x:f>IF(AI487&lt;&gt;AI486,AD487,MAX(AN486,AD487))</x:f>
        <x:v>1.1885140905304996</x:v>
      </x:c>
      <x:c r="AO487" s="116" t="n">
        <x:f>AD487/AN487-1</x:f>
        <x:v>-0.013699564308367274</x:v>
      </x:c>
      <x:c r="AP487" s="112" t="n">
        <x:f>IFERROR(SUM(Z487:AC487)/AD487,0)</x:f>
        <x:v>1</x:v>
      </x:c>
      <x:c r="AQ487" s="50" t="b">
        <x:f>AND(B487&gt;0,C487&gt;0,D487&gt;0,E487&gt;0)</x:f>
        <x:v>1</x:v>
      </x:c>
    </x:row>
    <x:row r="488">
      <x:c r="A488" s="111" t="n">
        <x:f>'净值底稿'!A446</x:f>
        <x:v>44502</x:v>
      </x:c>
      <x:c r="B488" s="113" t="n">
        <x:f>'净值底稿'!F446</x:f>
        <x:v>1.97461349867117</x:v>
      </x:c>
      <x:c r="C488" s="113" t="n">
        <x:f>'净值底稿'!O446</x:f>
        <x:v>1.445673854342925</x:v>
      </x:c>
      <x:c r="D488" s="113" t="n">
        <x:f>'净值底稿'!P446</x:f>
        <x:v>1.4998</x:v>
      </x:c>
      <x:c r="E488" s="113" t="n">
        <x:f>'净值底稿'!Q446</x:f>
        <x:v>1.3397</x:v>
      </x:c>
      <x:c r="F488" s="114" t="n">
        <x:f>IFERROR(B488/B487-1,0)</x:f>
        <x:v>-0.00139996284721855</x:v>
      </x:c>
      <x:c r="G488" s="114" t="n">
        <x:f>IFERROR(C488/C487-1,0)</x:f>
        <x:v>-0.012579497120986716</x:v>
      </x:c>
      <x:c r="H488" s="114" t="n">
        <x:f>IFERROR(D488/D487-1,0)</x:f>
        <x:v>0.0010011346192351223</x:v>
      </x:c>
      <x:c r="I488" s="114" t="n">
        <x:f>IFERROR(E488/E487-1,0)</x:f>
        <x:v>0.004498762840218884</x:v>
      </x:c>
      <x:c r="J488" s="115" t="n">
        <x:f>Z487*(1+F488)</x:f>
        <x:v>0.13333023769293811</x:v>
      </x:c>
      <x:c r="K488" s="115" t="n">
        <x:f>AA487*(1+G488)</x:f>
        <x:v>0.12657810460698862</x:v>
      </x:c>
      <x:c r="L488" s="115" t="n">
        <x:f>AB487*(1+H488)</x:f>
        <x:v>0.8545986805159709</x:v>
      </x:c>
      <x:c r="M488" s="115" t="n">
        <x:f>AC487*(1+I488)</x:f>
        <x:v>0.05703560228931655</x:v>
      </x:c>
      <x:c r="N488" s="115" t="n">
        <x:f>SUM(J488:M488)</x:f>
        <x:v>1.1715426251052143</x:v>
      </x:c>
      <x:c r="O488" s="116" t="n">
        <x:f>IFERROR((J488+K488)/N488,0)</x:f>
        <x:v>0.22185137504201763</x:v>
      </x:c>
      <x:c r="P488" s="50" t="b">
        <x:f>AND(MONTH(A488)=12,OR(A489="",YEAR(A488)&lt;&gt;YEAR(A489)))</x:f>
        <x:v>0</x:v>
      </x:c>
      <x:c r="Q488" s="50" t="b">
        <x:f>AND(MOD(MONTH(A488),3)=0,OR(A489="",MONTH(A488)&lt;&gt;MONTH(A489)))</x:f>
        <x:v>0</x:v>
      </x:c>
      <x:c r="R488" s="50" t="b">
        <x:f>OR(O488&gt;$E$7,O488&lt;$E$6)</x:f>
        <x:v>0</x:v>
      </x:c>
      <x:c r="S488" s="50" t="b">
        <x:f>AND(OR(P488,Q488,R488),A488-AH487&gt;$E$8)</x:f>
        <x:v>0</x:v>
      </x:c>
      <x:c r="T488" s="50" t="str">
        <x:f>IF(NOT(OR(P488,Q488,R488)),"不调",IF(NOT(S488),"间隔规则跳过",IF(P488,"年末+季度",IF(AND(Q488,R488),"季度+动态",IF(Q488,"季度","动态")))))</x:f>
        <x:v>不调</x:v>
      </x:c>
      <x:c r="U488" s="115" t="n">
        <x:f>IF(OR(T488="年末+季度",T488="季度+动态"),N488*$E$5/2,IF(T488="季度",(J488+K488)/2,IF(T488="动态",N488*$E$5*IF(J488+K488=0,0.5,J488/(J488+K488)),J488)))</x:f>
        <x:v>0.13333023769293811</x:v>
      </x:c>
      <x:c r="V488" s="115" t="n">
        <x:f>IF(OR(T488="年末+季度",T488="季度+动态"),N488*$E$5/2,IF(T488="季度",(J488+K488)/2,IF(T488="动态",N488*$E$5*IF(J488+K488=0,0.5,K488/(J488+K488)),K488)))</x:f>
        <x:v>0.12657810460698862</x:v>
      </x:c>
      <x:c r="W488" s="115" t="n">
        <x:f>IF(OR(T488="年末+季度",T488="季度+动态",T488="动态"),N488*(1-$E$5)*IF(L488+M488=0,$B$7/($B$7+$B$8),L488/(L488+M488)),L488)</x:f>
        <x:v>0.8545986805159709</x:v>
      </x:c>
      <x:c r="X488" s="115" t="n">
        <x:f>IF(OR(T488="年末+季度",T488="季度+动态",T488="动态"),N488*(1-$E$5)*IF(L488+M488=0,$B$8/($B$7+$B$8),M488/(L488+M488)),M488)</x:f>
        <x:v>0.05703560228931655</x:v>
      </x:c>
      <x:c r="Y488" s="115" t="n">
        <x:f>POWER(1-$H$5,(A488-A487)/$H$8)</x:f>
        <x:v>0.9999862671029998</x:v>
      </x:c>
      <x:c r="Z488" s="115" t="n">
        <x:f>U488*Y488</x:f>
        <x:v>0.13332840668251686</x:v>
      </x:c>
      <x:c r="AA488" s="115" t="n">
        <x:f>V488*Y488</x:f>
        <x:v>0.12657636632291558</x:v>
      </x:c>
      <x:c r="AB488" s="115" t="n">
        <x:f>W488*Y488</x:f>
        <x:v>0.8545869444003148</x:v>
      </x:c>
      <x:c r="AC488" s="115" t="n">
        <x:f>X488*Y488</x:f>
        <x:v>0.057034819025264964</x:v>
      </x:c>
      <x:c r="AD488" s="115" t="n">
        <x:f>SUM(Z488:AC488)</x:f>
        <x:v>1.1715265364310123</x:v>
      </x:c>
      <x:c r="AE488" s="115" t="n">
        <x:f>MAX(AE487,AD488)</x:f>
        <x:v>1.1885140905304996</x:v>
      </x:c>
      <x:c r="AF488" s="114" t="n">
        <x:f>AD488/AE488-1</x:f>
        <x:v>-0.014293102820434167</x:v>
      </x:c>
      <x:c r="AG488" s="114" t="n">
        <x:f>AD488/AD487-1</x:f>
        <x:v>-0.0006017826724883379</x:v>
      </x:c>
      <x:c r="AH488" s="111" t="n">
        <x:f>IF(OR(T488="年末+季度",T488="季度+动态",T488="季度",T488="动态"),A488,AH487)</x:f>
        <x:v>44469</x:v>
      </x:c>
      <x:c r="AI488" s="117" t="n">
        <x:f>YEAR(A488)</x:f>
        <x:v>2021</x:v>
      </x:c>
      <x:c r="AJ488" s="117" t="n">
        <x:f>MONTH(A488)</x:f>
        <x:v>11</x:v>
      </x:c>
      <x:c r="AK488" s="50" t="n">
        <x:f>IF(MONTH(A488)&lt;&gt;MONTH(A489),1,0)</x:f>
        <x:v>0</x:v>
      </x:c>
      <x:c r="AL488" s="115" t="n">
        <x:f>IF(AK487,AD487,AL487)</x:f>
        <x:v>1.1707123600114873</x:v>
      </x:c>
      <x:c r="AM488" s="116" t="str">
        <x:f>IF(AK488,AD488/AL488-1,"")</x:f>
      </x:c>
      <x:c r="AN488" s="115" t="n">
        <x:f>IF(AI488&lt;&gt;AI487,AD488,MAX(AN487,AD488))</x:f>
        <x:v>1.1885140905304996</x:v>
      </x:c>
      <x:c r="AO488" s="116" t="n">
        <x:f>AD488/AN488-1</x:f>
        <x:v>-0.014293102820434167</x:v>
      </x:c>
      <x:c r="AP488" s="112" t="n">
        <x:f>IFERROR(SUM(Z488:AC488)/AD488,0)</x:f>
        <x:v>1</x:v>
      </x:c>
      <x:c r="AQ488" s="50" t="b">
        <x:f>AND(B488&gt;0,C488&gt;0,D488&gt;0,E488&gt;0)</x:f>
        <x:v>1</x:v>
      </x:c>
    </x:row>
    <x:row r="489">
      <x:c r="A489" s="111" t="n">
        <x:f>'净值底稿'!A447</x:f>
        <x:v>44503</x:v>
      </x:c>
      <x:c r="B489" s="113" t="n">
        <x:f>'净值底稿'!F447</x:f>
        <x:v>1.9583709419117876</x:v>
      </x:c>
      <x:c r="C489" s="113" t="n">
        <x:f>'净值底稿'!O447</x:f>
        <x:v>1.446218393592545</x:v>
      </x:c>
      <x:c r="D489" s="113" t="n">
        <x:f>'净值底稿'!P447</x:f>
        <x:v>1.5001</x:v>
      </x:c>
      <x:c r="E489" s="113" t="n">
        <x:f>'净值底稿'!Q447</x:f>
        <x:v>1.3295</x:v>
      </x:c>
      <x:c r="F489" s="114" t="n">
        <x:f>IFERROR(B489/B488-1,0)</x:f>
        <x:v>-0.008225689113496415</x:v>
      </x:c>
      <x:c r="G489" s="114" t="n">
        <x:f>IFERROR(C489/C488-1,0)</x:f>
        <x:v>0.00037666811776682074</x:v>
      </x:c>
      <x:c r="H489" s="114" t="n">
        <x:f>IFERROR(D489/D488-1,0)</x:f>
        <x:v>0.00020002667022267495</x:v>
      </x:c>
      <x:c r="I489" s="114" t="n">
        <x:f>IFERROR(E489/E488-1,0)</x:f>
        <x:v>-0.007613644845861023</x:v>
      </x:c>
      <x:c r="J489" s="115" t="n">
        <x:f>Z488*(1+F489)</x:f>
        <x:v>0.13223168865914867</x:v>
      </x:c>
      <x:c r="K489" s="115" t="n">
        <x:f>AA488*(1+G489)</x:f>
        <x:v>0.1266240436045722</x:v>
      </x:c>
      <x:c r="L489" s="115" t="n">
        <x:f>AB488*(1+H489)</x:f>
        <x:v>0.8547578845812189</x:v>
      </x:c>
      <x:c r="M489" s="115" t="n">
        <x:f>AC488*(1+I489)</x:f>
        <x:v>0.05660057616935864</x:v>
      </x:c>
      <x:c r="N489" s="115" t="n">
        <x:f>SUM(J489:M489)</x:f>
        <x:v>1.1702141930142984</x:v>
      </x:c>
      <x:c r="O489" s="116" t="n">
        <x:f>IFERROR((J489+K489)/N489,0)</x:f>
        <x:v>0.22120371963439173</x:v>
      </x:c>
      <x:c r="P489" s="50" t="b">
        <x:f>AND(MONTH(A489)=12,OR(A490="",YEAR(A489)&lt;&gt;YEAR(A490)))</x:f>
        <x:v>0</x:v>
      </x:c>
      <x:c r="Q489" s="50" t="b">
        <x:f>AND(MOD(MONTH(A489),3)=0,OR(A490="",MONTH(A489)&lt;&gt;MONTH(A490)))</x:f>
        <x:v>0</x:v>
      </x:c>
      <x:c r="R489" s="50" t="b">
        <x:f>OR(O489&gt;$E$7,O489&lt;$E$6)</x:f>
        <x:v>0</x:v>
      </x:c>
      <x:c r="S489" s="50" t="b">
        <x:f>AND(OR(P489,Q489,R489),A489-AH488&gt;$E$8)</x:f>
        <x:v>0</x:v>
      </x:c>
      <x:c r="T489" s="50" t="str">
        <x:f>IF(NOT(OR(P489,Q489,R489)),"不调",IF(NOT(S489),"间隔规则跳过",IF(P489,"年末+季度",IF(AND(Q489,R489),"季度+动态",IF(Q489,"季度","动态")))))</x:f>
        <x:v>不调</x:v>
      </x:c>
      <x:c r="U489" s="115" t="n">
        <x:f>IF(OR(T489="年末+季度",T489="季度+动态"),N489*$E$5/2,IF(T489="季度",(J489+K489)/2,IF(T489="动态",N489*$E$5*IF(J489+K489=0,0.5,J489/(J489+K489)),J489)))</x:f>
        <x:v>0.13223168865914867</x:v>
      </x:c>
      <x:c r="V489" s="115" t="n">
        <x:f>IF(OR(T489="年末+季度",T489="季度+动态"),N489*$E$5/2,IF(T489="季度",(J489+K489)/2,IF(T489="动态",N489*$E$5*IF(J489+K489=0,0.5,K489/(J489+K489)),K489)))</x:f>
        <x:v>0.1266240436045722</x:v>
      </x:c>
      <x:c r="W489" s="115" t="n">
        <x:f>IF(OR(T489="年末+季度",T489="季度+动态",T489="动态"),N489*(1-$E$5)*IF(L489+M489=0,$B$7/($B$7+$B$8),L489/(L489+M489)),L489)</x:f>
        <x:v>0.8547578845812189</x:v>
      </x:c>
      <x:c r="X489" s="115" t="n">
        <x:f>IF(OR(T489="年末+季度",T489="季度+动态",T489="动态"),N489*(1-$E$5)*IF(L489+M489=0,$B$8/($B$7+$B$8),M489/(L489+M489)),M489)</x:f>
        <x:v>0.05660057616935864</x:v>
      </x:c>
      <x:c r="Y489" s="115" t="n">
        <x:f>POWER(1-$H$5,(A489-A488)/$H$8)</x:f>
        <x:v>0.9999862671029998</x:v>
      </x:c>
      <x:c r="Z489" s="115" t="n">
        <x:f>U489*Y489</x:f>
        <x:v>0.13222987273498815</x:v>
      </x:c>
      <x:c r="AA489" s="115" t="n">
        <x:f>V489*Y489</x:f>
        <x:v>0.12662230468962363</x:v>
      </x:c>
      <x:c r="AB489" s="115" t="n">
        <x:f>W489*Y489</x:f>
        <x:v>0.8547461462792298</x:v>
      </x:c>
      <x:c r="AC489" s="115" t="n">
        <x:f>X489*Y489</x:f>
        <x:v>0.05659979887947595</x:v>
      </x:c>
      <x:c r="AD489" s="115" t="n">
        <x:f>SUM(Z489:AC489)</x:f>
        <x:v>1.1701981225833176</x:v>
      </x:c>
      <x:c r="AE489" s="115" t="n">
        <x:f>MAX(AE488,AD489)</x:f>
        <x:v>1.1885140905304996</x:v>
      </x:c>
      <x:c r="AF489" s="114" t="n">
        <x:f>AD489/AE489-1</x:f>
        <x:v>-0.015410812621503345</x:v>
      </x:c>
      <x:c r="AG489" s="114" t="n">
        <x:f>AD489/AD488-1</x:f>
        <x:v>-0.0011339169932435</x:v>
      </x:c>
      <x:c r="AH489" s="111" t="n">
        <x:f>IF(OR(T489="年末+季度",T489="季度+动态",T489="季度",T489="动态"),A489,AH488)</x:f>
        <x:v>44469</x:v>
      </x:c>
      <x:c r="AI489" s="117" t="n">
        <x:f>YEAR(A489)</x:f>
        <x:v>2021</x:v>
      </x:c>
      <x:c r="AJ489" s="117" t="n">
        <x:f>MONTH(A489)</x:f>
        <x:v>11</x:v>
      </x:c>
      <x:c r="AK489" s="50" t="n">
        <x:f>IF(MONTH(A489)&lt;&gt;MONTH(A490),1,0)</x:f>
        <x:v>0</x:v>
      </x:c>
      <x:c r="AL489" s="115" t="n">
        <x:f>IF(AK488,AD488,AL488)</x:f>
        <x:v>1.1707123600114873</x:v>
      </x:c>
      <x:c r="AM489" s="116" t="str">
        <x:f>IF(AK489,AD489/AL489-1,"")</x:f>
      </x:c>
      <x:c r="AN489" s="115" t="n">
        <x:f>IF(AI489&lt;&gt;AI488,AD489,MAX(AN488,AD489))</x:f>
        <x:v>1.1885140905304996</x:v>
      </x:c>
      <x:c r="AO489" s="116" t="n">
        <x:f>AD489/AN489-1</x:f>
        <x:v>-0.015410812621503345</x:v>
      </x:c>
      <x:c r="AP489" s="112" t="n">
        <x:f>IFERROR(SUM(Z489:AC489)/AD489,0)</x:f>
        <x:v>1</x:v>
      </x:c>
      <x:c r="AQ489" s="50" t="b">
        <x:f>AND(B489&gt;0,C489&gt;0,D489&gt;0,E489&gt;0)</x:f>
        <x:v>1</x:v>
      </x:c>
    </x:row>
    <x:row r="490">
      <x:c r="A490" s="111" t="n">
        <x:f>'净值底稿'!A448</x:f>
        <x:v>44504</x:v>
      </x:c>
      <x:c r="B490" s="113" t="n">
        <x:f>'净值底稿'!F448</x:f>
        <x:v>1.981840437638675</x:v>
      </x:c>
      <x:c r="C490" s="113" t="n">
        <x:f>'净值底稿'!O448</x:f>
        <x:v>1.4623783717621688</x:v>
      </x:c>
      <x:c r="D490" s="113" t="n">
        <x:f>'净值底稿'!P448</x:f>
        <x:v>1.5013</x:v>
      </x:c>
      <x:c r="E490" s="113" t="n">
        <x:f>'净值底稿'!Q448</x:f>
        <x:v>1.3257</x:v>
      </x:c>
      <x:c r="F490" s="114" t="n">
        <x:f>IFERROR(B490/B489-1,0)</x:f>
        <x:v>0.011984193200893722</x:v>
      </x:c>
      <x:c r="G490" s="114" t="n">
        <x:f>IFERROR(C490/C489-1,0)</x:f>
        <x:v>0.01117395425284351</x:v>
      </x:c>
      <x:c r="H490" s="114" t="n">
        <x:f>IFERROR(D490/D489-1,0)</x:f>
        <x:v>0.0007999466702219848</x:v>
      </x:c>
      <x:c r="I490" s="114" t="n">
        <x:f>IFERROR(E490/E489-1,0)</x:f>
        <x:v>-0.0028582173749528428</x:v>
      </x:c>
      <x:c r="J490" s="115" t="n">
        <x:f>Z489*(1+F490)</x:f>
        <x:v>0.13381454107677385</x:v>
      </x:c>
      <x:c r="K490" s="115" t="n">
        <x:f>AA489*(1+G490)</x:f>
        <x:v>0.1280371765296151</x:v>
      </x:c>
      <x:c r="L490" s="115" t="n">
        <x:f>AB489*(1+H490)</x:f>
        <x:v>0.855429897612831</x:v>
      </x:c>
      <x:c r="M490" s="115" t="n">
        <x:f>AC489*(1+I490)</x:f>
        <x:v>0.0564380243508998</x:v>
      </x:c>
      <x:c r="N490" s="115" t="n">
        <x:f>SUM(J490:M490)</x:f>
        <x:v>1.1737196395701195</x:v>
      </x:c>
      <x:c r="O490" s="116" t="n">
        <x:f>IFERROR((J490+K490)/N490,0)</x:f>
        <x:v>0.22309562588753595</x:v>
      </x:c>
      <x:c r="P490" s="50" t="b">
        <x:f>AND(MONTH(A490)=12,OR(A491="",YEAR(A490)&lt;&gt;YEAR(A491)))</x:f>
        <x:v>0</x:v>
      </x:c>
      <x:c r="Q490" s="50" t="b">
        <x:f>AND(MOD(MONTH(A490),3)=0,OR(A491="",MONTH(A490)&lt;&gt;MONTH(A491)))</x:f>
        <x:v>0</x:v>
      </x:c>
      <x:c r="R490" s="50" t="b">
        <x:f>OR(O490&gt;$E$7,O490&lt;$E$6)</x:f>
        <x:v>0</x:v>
      </x:c>
      <x:c r="S490" s="50" t="b">
        <x:f>AND(OR(P490,Q490,R490),A490-AH489&gt;$E$8)</x:f>
        <x:v>0</x:v>
      </x:c>
      <x:c r="T490" s="50" t="str">
        <x:f>IF(NOT(OR(P490,Q490,R490)),"不调",IF(NOT(S490),"间隔规则跳过",IF(P490,"年末+季度",IF(AND(Q490,R490),"季度+动态",IF(Q490,"季度","动态")))))</x:f>
        <x:v>不调</x:v>
      </x:c>
      <x:c r="U490" s="115" t="n">
        <x:f>IF(OR(T490="年末+季度",T490="季度+动态"),N490*$E$5/2,IF(T490="季度",(J490+K490)/2,IF(T490="动态",N490*$E$5*IF(J490+K490=0,0.5,J490/(J490+K490)),J490)))</x:f>
        <x:v>0.13381454107677385</x:v>
      </x:c>
      <x:c r="V490" s="115" t="n">
        <x:f>IF(OR(T490="年末+季度",T490="季度+动态"),N490*$E$5/2,IF(T490="季度",(J490+K490)/2,IF(T490="动态",N490*$E$5*IF(J490+K490=0,0.5,K490/(J490+K490)),K490)))</x:f>
        <x:v>0.1280371765296151</x:v>
      </x:c>
      <x:c r="W490" s="115" t="n">
        <x:f>IF(OR(T490="年末+季度",T490="季度+动态",T490="动态"),N490*(1-$E$5)*IF(L490+M490=0,$B$7/($B$7+$B$8),L490/(L490+M490)),L490)</x:f>
        <x:v>0.855429897612831</x:v>
      </x:c>
      <x:c r="X490" s="115" t="n">
        <x:f>IF(OR(T490="年末+季度",T490="季度+动态",T490="动态"),N490*(1-$E$5)*IF(L490+M490=0,$B$8/($B$7+$B$8),M490/(L490+M490)),M490)</x:f>
        <x:v>0.0564380243508998</x:v>
      </x:c>
      <x:c r="Y490" s="115" t="n">
        <x:f>POWER(1-$H$5,(A490-A489)/$H$8)</x:f>
        <x:v>0.9999862671029998</x:v>
      </x:c>
      <x:c r="Z490" s="115" t="n">
        <x:f>U490*Y490</x:f>
        <x:v>0.1338127034154641</x:v>
      </x:c>
      <x:c r="AA490" s="115" t="n">
        <x:f>V490*Y490</x:f>
        <x:v>0.12803541820825762</x:v>
      </x:c>
      <x:c r="AB490" s="115" t="n">
        <x:f>W490*Y490</x:f>
        <x:v>0.8554181500821562</x:v>
      </x:c>
      <x:c r="AC490" s="115" t="n">
        <x:f>X490*Y490</x:f>
        <x:v>0.05643724929332449</x:v>
      </x:c>
      <x:c r="AD490" s="115" t="n">
        <x:f>SUM(Z490:AC490)</x:f>
        <x:v>1.1737035209992024</x:v>
      </x:c>
      <x:c r="AE490" s="115" t="n">
        <x:f>MAX(AE489,AD490)</x:f>
        <x:v>1.1885140905304996</x:v>
      </x:c>
      <x:c r="AF490" s="114" t="n">
        <x:f>AD490/AE490-1</x:f>
        <x:v>-0.012461416864386066</x:v>
      </x:c>
      <x:c r="AG490" s="114" t="n">
        <x:f>AD490/AD489-1</x:f>
        <x:v>0.0029955597673891887</x:v>
      </x:c>
      <x:c r="AH490" s="111" t="n">
        <x:f>IF(OR(T490="年末+季度",T490="季度+动态",T490="季度",T490="动态"),A490,AH489)</x:f>
        <x:v>44469</x:v>
      </x:c>
      <x:c r="AI490" s="117" t="n">
        <x:f>YEAR(A490)</x:f>
        <x:v>2021</x:v>
      </x:c>
      <x:c r="AJ490" s="117" t="n">
        <x:f>MONTH(A490)</x:f>
        <x:v>11</x:v>
      </x:c>
      <x:c r="AK490" s="50" t="n">
        <x:f>IF(MONTH(A490)&lt;&gt;MONTH(A491),1,0)</x:f>
        <x:v>0</x:v>
      </x:c>
      <x:c r="AL490" s="115" t="n">
        <x:f>IF(AK489,AD489,AL489)</x:f>
        <x:v>1.1707123600114873</x:v>
      </x:c>
      <x:c r="AM490" s="116" t="str">
        <x:f>IF(AK490,AD490/AL490-1,"")</x:f>
      </x:c>
      <x:c r="AN490" s="115" t="n">
        <x:f>IF(AI490&lt;&gt;AI489,AD490,MAX(AN489,AD490))</x:f>
        <x:v>1.1885140905304996</x:v>
      </x:c>
      <x:c r="AO490" s="116" t="n">
        <x:f>AD490/AN490-1</x:f>
        <x:v>-0.012461416864386066</x:v>
      </x:c>
      <x:c r="AP490" s="112" t="n">
        <x:f>IFERROR(SUM(Z490:AC490)/AD490,0)</x:f>
        <x:v>1</x:v>
      </x:c>
      <x:c r="AQ490" s="50" t="b">
        <x:f>AND(B490&gt;0,C490&gt;0,D490&gt;0,E490&gt;0)</x:f>
        <x:v>1</x:v>
      </x:c>
    </x:row>
    <x:row r="491">
      <x:c r="A491" s="111" t="n">
        <x:f>'净值底稿'!A449</x:f>
        <x:v>44505</x:v>
      </x:c>
      <x:c r="B491" s="113" t="n">
        <x:f>'净值底稿'!F449</x:f>
        <x:v>1.95646373191699</x:v>
      </x:c>
      <x:c r="C491" s="113" t="n">
        <x:f>'净值底稿'!O449</x:f>
        <x:v>1.4468882729369987</x:v>
      </x:c>
      <x:c r="D491" s="113" t="n">
        <x:f>'净值底稿'!P449</x:f>
        <x:v>1.5033</x:v>
      </x:c>
      <x:c r="E491" s="113" t="n">
        <x:f>'净值底稿'!Q449</x:f>
        <x:v>1.3416</x:v>
      </x:c>
      <x:c r="F491" s="114" t="n">
        <x:f>IFERROR(B491/B490-1,0)</x:f>
        <x:v>-0.012804615971970357</x:v>
      </x:c>
      <x:c r="G491" s="114" t="n">
        <x:f>IFERROR(C491/C490-1,0)</x:f>
        <x:v>-0.01059240147712559</x:v>
      </x:c>
      <x:c r="H491" s="114" t="n">
        <x:f>IFERROR(D491/D490-1,0)</x:f>
        <x:v>0.0013321787783919792</x:v>
      </x:c>
      <x:c r="I491" s="114" t="n">
        <x:f>IFERROR(E491/E490-1,0)</x:f>
        <x:v>0.011993663724824577</x:v>
      </x:c>
      <x:c r="J491" s="115" t="n">
        <x:f>Z490*(1+F491)</x:f>
        <x:v>0.13209928313605793</x:v>
      </x:c>
      <x:c r="K491" s="115" t="n">
        <x:f>AA490*(1+G491)</x:f>
        <x:v>0.12667921565530407</x:v>
      </x:c>
      <x:c r="L491" s="115" t="n">
        <x:f>AB490*(1+H491)</x:f>
        <x:v>0.856557719988347</x:v>
      </x:c>
      <x:c r="M491" s="115" t="n">
        <x:f>AC490*(1+I491)</x:f>
        <x:v>0.05711413868290272</x:v>
      </x:c>
      <x:c r="N491" s="115" t="n">
        <x:f>SUM(J491:M491)</x:f>
        <x:v>1.1724503574626117</x:v>
      </x:c>
      <x:c r="O491" s="116" t="n">
        <x:f>IFERROR((J491+K491)/N491,0)</x:f>
        <x:v>0.22071595368131755</x:v>
      </x:c>
      <x:c r="P491" s="50" t="b">
        <x:f>AND(MONTH(A491)=12,OR(A492="",YEAR(A491)&lt;&gt;YEAR(A492)))</x:f>
        <x:v>0</x:v>
      </x:c>
      <x:c r="Q491" s="50" t="b">
        <x:f>AND(MOD(MONTH(A491),3)=0,OR(A492="",MONTH(A491)&lt;&gt;MONTH(A492)))</x:f>
        <x:v>0</x:v>
      </x:c>
      <x:c r="R491" s="50" t="b">
        <x:f>OR(O491&gt;$E$7,O491&lt;$E$6)</x:f>
        <x:v>0</x:v>
      </x:c>
      <x:c r="S491" s="50" t="b">
        <x:f>AND(OR(P491,Q491,R491),A491-AH490&gt;$E$8)</x:f>
        <x:v>0</x:v>
      </x:c>
      <x:c r="T491" s="50" t="str">
        <x:f>IF(NOT(OR(P491,Q491,R491)),"不调",IF(NOT(S491),"间隔规则跳过",IF(P491,"年末+季度",IF(AND(Q491,R491),"季度+动态",IF(Q491,"季度","动态")))))</x:f>
        <x:v>不调</x:v>
      </x:c>
      <x:c r="U491" s="115" t="n">
        <x:f>IF(OR(T491="年末+季度",T491="季度+动态"),N491*$E$5/2,IF(T491="季度",(J491+K491)/2,IF(T491="动态",N491*$E$5*IF(J491+K491=0,0.5,J491/(J491+K491)),J491)))</x:f>
        <x:v>0.13209928313605793</x:v>
      </x:c>
      <x:c r="V491" s="115" t="n">
        <x:f>IF(OR(T491="年末+季度",T491="季度+动态"),N491*$E$5/2,IF(T491="季度",(J491+K491)/2,IF(T491="动态",N491*$E$5*IF(J491+K491=0,0.5,K491/(J491+K491)),K491)))</x:f>
        <x:v>0.12667921565530407</x:v>
      </x:c>
      <x:c r="W491" s="115" t="n">
        <x:f>IF(OR(T491="年末+季度",T491="季度+动态",T491="动态"),N491*(1-$E$5)*IF(L491+M491=0,$B$7/($B$7+$B$8),L491/(L491+M491)),L491)</x:f>
        <x:v>0.856557719988347</x:v>
      </x:c>
      <x:c r="X491" s="115" t="n">
        <x:f>IF(OR(T491="年末+季度",T491="季度+动态",T491="动态"),N491*(1-$E$5)*IF(L491+M491=0,$B$8/($B$7+$B$8),M491/(L491+M491)),M491)</x:f>
        <x:v>0.05711413868290272</x:v>
      </x:c>
      <x:c r="Y491" s="115" t="n">
        <x:f>POWER(1-$H$5,(A491-A490)/$H$8)</x:f>
        <x:v>0.9999862671029998</x:v>
      </x:c>
      <x:c r="Z491" s="115" t="n">
        <x:f>U491*Y491</x:f>
        <x:v>0.1320974690302088</x:v>
      </x:c>
      <x:c r="AA491" s="115" t="n">
        <x:f>V491*Y491</x:f>
        <x:v>0.12667747598268342</x:v>
      </x:c>
      <x:c r="AB491" s="115" t="n">
        <x:f>W491*Y491</x:f>
        <x:v>0.8565459569694036</x:v>
      </x:c>
      <x:c r="AC491" s="115" t="n">
        <x:f>X491*Y491</x:f>
        <x:v>0.05711335434031893</x:v>
      </x:c>
      <x:c r="AD491" s="115" t="n">
        <x:f>SUM(Z491:AC491)</x:f>
        <x:v>1.1724342563226147</x:v>
      </x:c>
      <x:c r="AE491" s="115" t="n">
        <x:f>MAX(AE490,AD491)</x:f>
        <x:v>1.1885140905304996</x:v>
      </x:c>
      <x:c r="AF491" s="114" t="n">
        <x:f>AD491/AE491-1</x:f>
        <x:v>-0.013529359337008495</x:v>
      </x:c>
      <x:c r="AG491" s="114" t="n">
        <x:f>AD491/AD490-1</x:f>
        <x:v>-0.0010814184790952641</x:v>
      </x:c>
      <x:c r="AH491" s="111" t="n">
        <x:f>IF(OR(T491="年末+季度",T491="季度+动态",T491="季度",T491="动态"),A491,AH490)</x:f>
        <x:v>44469</x:v>
      </x:c>
      <x:c r="AI491" s="117" t="n">
        <x:f>YEAR(A491)</x:f>
        <x:v>2021</x:v>
      </x:c>
      <x:c r="AJ491" s="117" t="n">
        <x:f>MONTH(A491)</x:f>
        <x:v>11</x:v>
      </x:c>
      <x:c r="AK491" s="50" t="n">
        <x:f>IF(MONTH(A491)&lt;&gt;MONTH(A492),1,0)</x:f>
        <x:v>0</x:v>
      </x:c>
      <x:c r="AL491" s="115" t="n">
        <x:f>IF(AK490,AD490,AL490)</x:f>
        <x:v>1.1707123600114873</x:v>
      </x:c>
      <x:c r="AM491" s="116" t="str">
        <x:f>IF(AK491,AD491/AL491-1,"")</x:f>
      </x:c>
      <x:c r="AN491" s="115" t="n">
        <x:f>IF(AI491&lt;&gt;AI490,AD491,MAX(AN490,AD491))</x:f>
        <x:v>1.1885140905304996</x:v>
      </x:c>
      <x:c r="AO491" s="116" t="n">
        <x:f>AD491/AN491-1</x:f>
        <x:v>-0.013529359337008495</x:v>
      </x:c>
      <x:c r="AP491" s="112" t="n">
        <x:f>IFERROR(SUM(Z491:AC491)/AD491,0)</x:f>
        <x:v>1</x:v>
      </x:c>
      <x:c r="AQ491" s="50" t="b">
        <x:f>AND(B491&gt;0,C491&gt;0,D491&gt;0,E491&gt;0)</x:f>
        <x:v>1</x:v>
      </x:c>
    </x:row>
    <x:row r="492">
      <x:c r="A492" s="111" t="n">
        <x:f>'净值底稿'!A450</x:f>
        <x:v>44508</x:v>
      </x:c>
      <x:c r="B492" s="113" t="n">
        <x:f>'净值底稿'!F450</x:f>
        <x:v>1.9812402795766975</x:v>
      </x:c>
      <x:c r="C492" s="113" t="n">
        <x:f>'净值底稿'!O450</x:f>
        <x:v>1.4532674181466874</x:v>
      </x:c>
      <x:c r="D492" s="113" t="n">
        <x:f>'净值底稿'!P450</x:f>
        <x:v>1.5035</x:v>
      </x:c>
      <x:c r="E492" s="113" t="n">
        <x:f>'净值底稿'!Q450</x:f>
        <x:v>1.3554</x:v>
      </x:c>
      <x:c r="F492" s="114" t="n">
        <x:f>IFERROR(B492/B491-1,0)</x:f>
        <x:v>0.012663944266133154</x:v>
      </x:c>
      <x:c r="G492" s="114" t="n">
        <x:f>IFERROR(C492/C491-1,0)</x:f>
        <x:v>0.004408872011063991</x:v>
      </x:c>
      <x:c r="H492" s="114" t="n">
        <x:f>IFERROR(D492/D491-1,0)</x:f>
        <x:v>0.0001330406439166154</x:v>
      </x:c>
      <x:c r="I492" s="114" t="n">
        <x:f>IFERROR(E492/E491-1,0)</x:f>
        <x:v>0.010286225402504456</x:v>
      </x:c>
      <x:c r="J492" s="115" t="n">
        <x:f>Z491*(1+F492)</x:f>
        <x:v>0.13377034401570462</x:v>
      </x:c>
      <x:c r="K492" s="115" t="n">
        <x:f>AA491*(1+G492)</x:f>
        <x:v>0.1272359807609757</x:v>
      </x:c>
      <x:c r="L492" s="115" t="n">
        <x:f>AB491*(1+H492)</x:f>
        <x:v>0.856659912395063</x:v>
      </x:c>
      <x:c r="M492" s="115" t="n">
        <x:f>AC491*(1+I492)</x:f>
        <x:v>0.05770083517655656</x:v>
      </x:c>
      <x:c r="N492" s="115" t="n">
        <x:f>SUM(J492:M492)</x:f>
        <x:v>1.1753670723483</x:v>
      </x:c>
      <x:c r="O492" s="116" t="n">
        <x:f>IFERROR((J492+K492)/N492,0)</x:f>
        <x:v>0.22206366922905893</x:v>
      </x:c>
      <x:c r="P492" s="50" t="b">
        <x:f>AND(MONTH(A492)=12,OR(A493="",YEAR(A492)&lt;&gt;YEAR(A493)))</x:f>
        <x:v>0</x:v>
      </x:c>
      <x:c r="Q492" s="50" t="b">
        <x:f>AND(MOD(MONTH(A492),3)=0,OR(A493="",MONTH(A492)&lt;&gt;MONTH(A493)))</x:f>
        <x:v>0</x:v>
      </x:c>
      <x:c r="R492" s="50" t="b">
        <x:f>OR(O492&gt;$E$7,O492&lt;$E$6)</x:f>
        <x:v>0</x:v>
      </x:c>
      <x:c r="S492" s="50" t="b">
        <x:f>AND(OR(P492,Q492,R492),A492-AH491&gt;$E$8)</x:f>
        <x:v>0</x:v>
      </x:c>
      <x:c r="T492" s="50" t="str">
        <x:f>IF(NOT(OR(P492,Q492,R492)),"不调",IF(NOT(S492),"间隔规则跳过",IF(P492,"年末+季度",IF(AND(Q492,R492),"季度+动态",IF(Q492,"季度","动态")))))</x:f>
        <x:v>不调</x:v>
      </x:c>
      <x:c r="U492" s="115" t="n">
        <x:f>IF(OR(T492="年末+季度",T492="季度+动态"),N492*$E$5/2,IF(T492="季度",(J492+K492)/2,IF(T492="动态",N492*$E$5*IF(J492+K492=0,0.5,J492/(J492+K492)),J492)))</x:f>
        <x:v>0.13377034401570462</x:v>
      </x:c>
      <x:c r="V492" s="115" t="n">
        <x:f>IF(OR(T492="年末+季度",T492="季度+动态"),N492*$E$5/2,IF(T492="季度",(J492+K492)/2,IF(T492="动态",N492*$E$5*IF(J492+K492=0,0.5,K492/(J492+K492)),K492)))</x:f>
        <x:v>0.1272359807609757</x:v>
      </x:c>
      <x:c r="W492" s="115" t="n">
        <x:f>IF(OR(T492="年末+季度",T492="季度+动态",T492="动态"),N492*(1-$E$5)*IF(L492+M492=0,$B$7/($B$7+$B$8),L492/(L492+M492)),L492)</x:f>
        <x:v>0.856659912395063</x:v>
      </x:c>
      <x:c r="X492" s="115" t="n">
        <x:f>IF(OR(T492="年末+季度",T492="季度+动态",T492="动态"),N492*(1-$E$5)*IF(L492+M492=0,$B$8/($B$7+$B$8),M492/(L492+M492)),M492)</x:f>
        <x:v>0.05770083517655656</x:v>
      </x:c>
      <x:c r="Y492" s="115" t="n">
        <x:f>POWER(1-$H$5,(A492-A491)/$H$8)</x:f>
        <x:v>0.9999588018747739</x:v>
      </x:c>
      <x:c r="Z492" s="115" t="n">
        <x:f>U492*Y492</x:f>
        <x:v>0.13376483292832034</x:v>
      </x:c>
      <x:c r="AA492" s="115" t="n">
        <x:f>V492*Y492</x:f>
        <x:v>0.12723073887710704</x:v>
      </x:c>
      <x:c r="AB492" s="115" t="n">
        <x:f>W492*Y492</x:f>
        <x:v>0.856624619612716</x:v>
      </x:c>
      <x:c r="AC492" s="115" t="n">
        <x:f>X492*Y492</x:f>
        <x:v>0.057698458010323306</x:v>
      </x:c>
      <x:c r="AD492" s="115" t="n">
        <x:f>SUM(Z492:AC492)</x:f>
        <x:v>1.1753186494284666</x:v>
      </x:c>
      <x:c r="AE492" s="115" t="n">
        <x:f>MAX(AE491,AD492)</x:f>
        <x:v>1.1885140905304996</x:v>
      </x:c>
      <x:c r="AF492" s="114" t="n">
        <x:f>AD492/AE492-1</x:f>
        <x:v>-0.011102469215272914</x:v>
      </x:c>
      <x:c r="AG492" s="114" t="n">
        <x:f>AD492/AD491-1</x:f>
        <x:v>0.002460174709411067</x:v>
      </x:c>
      <x:c r="AH492" s="111" t="n">
        <x:f>IF(OR(T492="年末+季度",T492="季度+动态",T492="季度",T492="动态"),A492,AH491)</x:f>
        <x:v>44469</x:v>
      </x:c>
      <x:c r="AI492" s="117" t="n">
        <x:f>YEAR(A492)</x:f>
        <x:v>2021</x:v>
      </x:c>
      <x:c r="AJ492" s="117" t="n">
        <x:f>MONTH(A492)</x:f>
        <x:v>11</x:v>
      </x:c>
      <x:c r="AK492" s="50" t="n">
        <x:f>IF(MONTH(A492)&lt;&gt;MONTH(A493),1,0)</x:f>
        <x:v>0</x:v>
      </x:c>
      <x:c r="AL492" s="115" t="n">
        <x:f>IF(AK491,AD491,AL491)</x:f>
        <x:v>1.1707123600114873</x:v>
      </x:c>
      <x:c r="AM492" s="116" t="str">
        <x:f>IF(AK492,AD492/AL492-1,"")</x:f>
      </x:c>
      <x:c r="AN492" s="115" t="n">
        <x:f>IF(AI492&lt;&gt;AI491,AD492,MAX(AN491,AD492))</x:f>
        <x:v>1.1885140905304996</x:v>
      </x:c>
      <x:c r="AO492" s="116" t="n">
        <x:f>AD492/AN492-1</x:f>
        <x:v>-0.011102469215272914</x:v>
      </x:c>
      <x:c r="AP492" s="112" t="n">
        <x:f>IFERROR(SUM(Z492:AC492)/AD492,0)</x:f>
        <x:v>1</x:v>
      </x:c>
      <x:c r="AQ492" s="50" t="b">
        <x:f>AND(B492&gt;0,C492&gt;0,D492&gt;0,E492&gt;0)</x:f>
        <x:v>1</x:v>
      </x:c>
    </x:row>
    <x:row r="493">
      <x:c r="A493" s="111" t="n">
        <x:f>'净值底稿'!A451</x:f>
        <x:v>44509</x:v>
      </x:c>
      <x:c r="B493" s="113" t="n">
        <x:f>'净值底稿'!F451</x:f>
        <x:v>2.0074779190061625</x:v>
      </x:c>
      <x:c r="C493" s="113" t="n">
        <x:f>'净值底稿'!O451</x:f>
        <x:v>1.4665117582593825</x:v>
      </x:c>
      <x:c r="D493" s="113" t="n">
        <x:f>'净值底稿'!P451</x:f>
        <x:v>1.5033</x:v>
      </x:c>
      <x:c r="E493" s="113" t="n">
        <x:f>'净值底稿'!Q451</x:f>
        <x:v>1.3603</x:v>
      </x:c>
      <x:c r="F493" s="114" t="n">
        <x:f>IFERROR(B493/B492-1,0)</x:f>
        <x:v>0.013243037555783488</x:v>
      </x:c>
      <x:c r="G493" s="114" t="n">
        <x:f>IFERROR(C493/C492-1,0)</x:f>
        <x:v>0.009113491396913975</x:v>
      </x:c>
      <x:c r="H493" s="114" t="n">
        <x:f>IFERROR(D493/D492-1,0)</x:f>
        <x:v>-0.00013302294645822776</x:v>
      </x:c>
      <x:c r="I493" s="114" t="n">
        <x:f>IFERROR(E493/E492-1,0)</x:f>
        <x:v>0.0036151689538144183</x:v>
      </x:c>
      <x:c r="J493" s="115" t="n">
        <x:f>Z492*(1+F493)</x:f>
        <x:v>0.13553628563443318</x:v>
      </x:c>
      <x:c r="K493" s="115" t="n">
        <x:f>AA492*(1+G493)</x:f>
        <x:v>0.12839025512128657</x:v>
      </x:c>
      <x:c r="L493" s="115" t="n">
        <x:f>AB492*(1+H493)</x:f>
        <x:v>0.8565106688818064</x:v>
      </x:c>
      <x:c r="M493" s="115" t="n">
        <x:f>AC492*(1+I493)</x:f>
        <x:v>0.05790704768440519</x:v>
      </x:c>
      <x:c r="N493" s="115" t="n">
        <x:f>SUM(J493:M493)</x:f>
        <x:v>1.1783442573219314</x:v>
      </x:c>
      <x:c r="O493" s="116" t="n">
        <x:f>IFERROR((J493+K493)/N493,0)</x:f>
        <x:v>0.22398084355717557</x:v>
      </x:c>
      <x:c r="P493" s="50" t="b">
        <x:f>AND(MONTH(A493)=12,OR(A494="",YEAR(A493)&lt;&gt;YEAR(A494)))</x:f>
        <x:v>0</x:v>
      </x:c>
      <x:c r="Q493" s="50" t="b">
        <x:f>AND(MOD(MONTH(A493),3)=0,OR(A494="",MONTH(A493)&lt;&gt;MONTH(A494)))</x:f>
        <x:v>0</x:v>
      </x:c>
      <x:c r="R493" s="50" t="b">
        <x:f>OR(O493&gt;$E$7,O493&lt;$E$6)</x:f>
        <x:v>0</x:v>
      </x:c>
      <x:c r="S493" s="50" t="b">
        <x:f>AND(OR(P493,Q493,R493),A493-AH492&gt;$E$8)</x:f>
        <x:v>0</x:v>
      </x:c>
      <x:c r="T493" s="50" t="str">
        <x:f>IF(NOT(OR(P493,Q493,R493)),"不调",IF(NOT(S493),"间隔规则跳过",IF(P493,"年末+季度",IF(AND(Q493,R493),"季度+动态",IF(Q493,"季度","动态")))))</x:f>
        <x:v>不调</x:v>
      </x:c>
      <x:c r="U493" s="115" t="n">
        <x:f>IF(OR(T493="年末+季度",T493="季度+动态"),N493*$E$5/2,IF(T493="季度",(J493+K493)/2,IF(T493="动态",N493*$E$5*IF(J493+K493=0,0.5,J493/(J493+K493)),J493)))</x:f>
        <x:v>0.13553628563443318</x:v>
      </x:c>
      <x:c r="V493" s="115" t="n">
        <x:f>IF(OR(T493="年末+季度",T493="季度+动态"),N493*$E$5/2,IF(T493="季度",(J493+K493)/2,IF(T493="动态",N493*$E$5*IF(J493+K493=0,0.5,K493/(J493+K493)),K493)))</x:f>
        <x:v>0.12839025512128657</x:v>
      </x:c>
      <x:c r="W493" s="115" t="n">
        <x:f>IF(OR(T493="年末+季度",T493="季度+动态",T493="动态"),N493*(1-$E$5)*IF(L493+M493=0,$B$7/($B$7+$B$8),L493/(L493+M493)),L493)</x:f>
        <x:v>0.8565106688818064</x:v>
      </x:c>
      <x:c r="X493" s="115" t="n">
        <x:f>IF(OR(T493="年末+季度",T493="季度+动态",T493="动态"),N493*(1-$E$5)*IF(L493+M493=0,$B$8/($B$7+$B$8),M493/(L493+M493)),M493)</x:f>
        <x:v>0.05790704768440519</x:v>
      </x:c>
      <x:c r="Y493" s="115" t="n">
        <x:f>POWER(1-$H$5,(A493-A492)/$H$8)</x:f>
        <x:v>0.9999862671029998</x:v>
      </x:c>
      <x:c r="Z493" s="115" t="n">
        <x:f>U493*Y493</x:f>
        <x:v>0.13553442432858276</x:v>
      </x:c>
      <x:c r="AA493" s="115" t="n">
        <x:f>V493*Y493</x:f>
        <x:v>0.12838849195113716</x:v>
      </x:c>
      <x:c r="AB493" s="115" t="n">
        <x:f>W493*Y493</x:f>
        <x:v>0.8564989065090111</x:v>
      </x:c>
      <x:c r="AC493" s="115" t="n">
        <x:f>X493*Y493</x:f>
        <x:v>0.05790625245288375</x:v>
      </x:c>
      <x:c r="AD493" s="115" t="n">
        <x:f>SUM(Z493:AC493)</x:f>
        <x:v>1.1783280752416148</x:v>
      </x:c>
      <x:c r="AE493" s="115" t="n">
        <x:f>MAX(AE492,AD493)</x:f>
        <x:v>1.1885140905304996</x:v>
      </x:c>
      <x:c r="AF493" s="114" t="n">
        <x:f>AD493/AE493-1</x:f>
        <x:v>-0.008570378231139264</x:v>
      </x:c>
      <x:c r="AG493" s="114" t="n">
        <x:f>AD493/AD492-1</x:f>
        <x:v>0.0025605190682642665</x:v>
      </x:c>
      <x:c r="AH493" s="111" t="n">
        <x:f>IF(OR(T493="年末+季度",T493="季度+动态",T493="季度",T493="动态"),A493,AH492)</x:f>
        <x:v>44469</x:v>
      </x:c>
      <x:c r="AI493" s="117" t="n">
        <x:f>YEAR(A493)</x:f>
        <x:v>2021</x:v>
      </x:c>
      <x:c r="AJ493" s="117" t="n">
        <x:f>MONTH(A493)</x:f>
        <x:v>11</x:v>
      </x:c>
      <x:c r="AK493" s="50" t="n">
        <x:f>IF(MONTH(A493)&lt;&gt;MONTH(A494),1,0)</x:f>
        <x:v>0</x:v>
      </x:c>
      <x:c r="AL493" s="115" t="n">
        <x:f>IF(AK492,AD492,AL492)</x:f>
        <x:v>1.1707123600114873</x:v>
      </x:c>
      <x:c r="AM493" s="116" t="str">
        <x:f>IF(AK493,AD493/AL493-1,"")</x:f>
      </x:c>
      <x:c r="AN493" s="115" t="n">
        <x:f>IF(AI493&lt;&gt;AI492,AD493,MAX(AN492,AD493))</x:f>
        <x:v>1.1885140905304996</x:v>
      </x:c>
      <x:c r="AO493" s="116" t="n">
        <x:f>AD493/AN493-1</x:f>
        <x:v>-0.008570378231139264</x:v>
      </x:c>
      <x:c r="AP493" s="112" t="n">
        <x:f>IFERROR(SUM(Z493:AC493)/AD493,0)</x:f>
        <x:v>1</x:v>
      </x:c>
      <x:c r="AQ493" s="50" t="b">
        <x:f>AND(B493&gt;0,C493&gt;0,D493&gt;0,E493&gt;0)</x:f>
        <x:v>1</x:v>
      </x:c>
    </x:row>
    <x:row r="494">
      <x:c r="A494" s="111" t="n">
        <x:f>'净值底稿'!A452</x:f>
        <x:v>44510</x:v>
      </x:c>
      <x:c r="B494" s="113" t="n">
        <x:f>'净值底稿'!F452</x:f>
        <x:v>1.998031465237675</x:v>
      </x:c>
      <x:c r="C494" s="113" t="n">
        <x:f>'净值底稿'!O452</x:f>
        <x:v>1.4640528393882675</x:v>
      </x:c>
      <x:c r="D494" s="113" t="n">
        <x:f>'净值底稿'!P452</x:f>
        <x:v>1.5034</x:v>
      </x:c>
      <x:c r="E494" s="113" t="n">
        <x:f>'净值底稿'!Q452</x:f>
        <x:v>1.3596</x:v>
      </x:c>
      <x:c r="F494" s="114" t="n">
        <x:f>IFERROR(B494/B493-1,0)</x:f>
        <x:v>-0.004705632714089414</x:v>
      </x:c>
      <x:c r="G494" s="114" t="n">
        <x:f>IFERROR(C494/C493-1,0)</x:f>
        <x:v>-0.0016767126872774263</x:v>
      </x:c>
      <x:c r="H494" s="114" t="n">
        <x:f>IFERROR(D494/D493-1,0)</x:f>
        <x:v>0.0000665203219583077</x:v>
      </x:c>
      <x:c r="I494" s="114" t="n">
        <x:f>IFERROR(E494/E493-1,0)</x:f>
        <x:v>-0.00051459236933038</x:v>
      </x:c>
      <x:c r="J494" s="115" t="n">
        <x:f>Z493*(1+F494)</x:f>
        <x:v>0.1348966491075769</x:v>
      </x:c>
      <x:c r="K494" s="115" t="n">
        <x:f>AA493*(1+G494)</x:f>
        <x:v>0.12817322133778228</x:v>
      </x:c>
      <x:c r="L494" s="115" t="n">
        <x:f>AB493*(1+H494)</x:f>
        <x:v>0.856555881092029</x:v>
      </x:c>
      <x:c r="M494" s="115" t="n">
        <x:f>AC493*(1+I494)</x:f>
        <x:v>0.05787645433723498</x:v>
      </x:c>
      <x:c r="N494" s="115" t="n">
        <x:f>SUM(J494:M494)</x:f>
        <x:v>1.1775022058746232</x:v>
      </x:c>
      <x:c r="O494" s="116" t="n">
        <x:f>IFERROR((J494+K494)/N494,0)</x:f>
        <x:v>0.2234134841810819</x:v>
      </x:c>
      <x:c r="P494" s="50" t="b">
        <x:f>AND(MONTH(A494)=12,OR(A495="",YEAR(A494)&lt;&gt;YEAR(A495)))</x:f>
        <x:v>0</x:v>
      </x:c>
      <x:c r="Q494" s="50" t="b">
        <x:f>AND(MOD(MONTH(A494),3)=0,OR(A495="",MONTH(A494)&lt;&gt;MONTH(A495)))</x:f>
        <x:v>0</x:v>
      </x:c>
      <x:c r="R494" s="50" t="b">
        <x:f>OR(O494&gt;$E$7,O494&lt;$E$6)</x:f>
        <x:v>0</x:v>
      </x:c>
      <x:c r="S494" s="50" t="b">
        <x:f>AND(OR(P494,Q494,R494),A494-AH493&gt;$E$8)</x:f>
        <x:v>0</x:v>
      </x:c>
      <x:c r="T494" s="50" t="str">
        <x:f>IF(NOT(OR(P494,Q494,R494)),"不调",IF(NOT(S494),"间隔规则跳过",IF(P494,"年末+季度",IF(AND(Q494,R494),"季度+动态",IF(Q494,"季度","动态")))))</x:f>
        <x:v>不调</x:v>
      </x:c>
      <x:c r="U494" s="115" t="n">
        <x:f>IF(OR(T494="年末+季度",T494="季度+动态"),N494*$E$5/2,IF(T494="季度",(J494+K494)/2,IF(T494="动态",N494*$E$5*IF(J494+K494=0,0.5,J494/(J494+K494)),J494)))</x:f>
        <x:v>0.1348966491075769</x:v>
      </x:c>
      <x:c r="V494" s="115" t="n">
        <x:f>IF(OR(T494="年末+季度",T494="季度+动态"),N494*$E$5/2,IF(T494="季度",(J494+K494)/2,IF(T494="动态",N494*$E$5*IF(J494+K494=0,0.5,K494/(J494+K494)),K494)))</x:f>
        <x:v>0.12817322133778228</x:v>
      </x:c>
      <x:c r="W494" s="115" t="n">
        <x:f>IF(OR(T494="年末+季度",T494="季度+动态",T494="动态"),N494*(1-$E$5)*IF(L494+M494=0,$B$7/($B$7+$B$8),L494/(L494+M494)),L494)</x:f>
        <x:v>0.856555881092029</x:v>
      </x:c>
      <x:c r="X494" s="115" t="n">
        <x:f>IF(OR(T494="年末+季度",T494="季度+动态",T494="动态"),N494*(1-$E$5)*IF(L494+M494=0,$B$8/($B$7+$B$8),M494/(L494+M494)),M494)</x:f>
        <x:v>0.05787645433723498</x:v>
      </x:c>
      <x:c r="Y494" s="115" t="n">
        <x:f>POWER(1-$H$5,(A494-A493)/$H$8)</x:f>
        <x:v>0.9999862671029998</x:v>
      </x:c>
      <x:c r="Z494" s="115" t="n">
        <x:f>U494*Y494</x:f>
        <x:v>0.13489479658578904</x:v>
      </x:c>
      <x:c r="AA494" s="115" t="n">
        <x:f>V494*Y494</x:f>
        <x:v>0.12817146114813546</x:v>
      </x:c>
      <x:c r="AB494" s="115" t="n">
        <x:f>W494*Y494</x:f>
        <x:v>0.856544118098339</x:v>
      </x:c>
      <x:c r="AC494" s="115" t="n">
        <x:f>X494*Y494</x:f>
        <x:v>0.057875659525848826</x:v>
      </x:c>
      <x:c r="AD494" s="115" t="n">
        <x:f>SUM(Z494:AC494)</x:f>
        <x:v>1.1774860353581122</x:v>
      </x:c>
      <x:c r="AE494" s="115" t="n">
        <x:f>MAX(AE493,AD494)</x:f>
        <x:v>1.1885140905304996</x:v>
      </x:c>
      <x:c r="AF494" s="114" t="n">
        <x:f>AD494/AE494-1</x:f>
        <x:v>-0.009278859426449793</x:v>
      </x:c>
      <x:c r="AG494" s="114" t="n">
        <x:f>AD494/AD493-1</x:f>
        <x:v>-0.0007146056358963149</x:v>
      </x:c>
      <x:c r="AH494" s="111" t="n">
        <x:f>IF(OR(T494="年末+季度",T494="季度+动态",T494="季度",T494="动态"),A494,AH493)</x:f>
        <x:v>44469</x:v>
      </x:c>
      <x:c r="AI494" s="117" t="n">
        <x:f>YEAR(A494)</x:f>
        <x:v>2021</x:v>
      </x:c>
      <x:c r="AJ494" s="117" t="n">
        <x:f>MONTH(A494)</x:f>
        <x:v>11</x:v>
      </x:c>
      <x:c r="AK494" s="50" t="n">
        <x:f>IF(MONTH(A494)&lt;&gt;MONTH(A495),1,0)</x:f>
        <x:v>0</x:v>
      </x:c>
      <x:c r="AL494" s="115" t="n">
        <x:f>IF(AK493,AD493,AL493)</x:f>
        <x:v>1.1707123600114873</x:v>
      </x:c>
      <x:c r="AM494" s="116" t="str">
        <x:f>IF(AK494,AD494/AL494-1,"")</x:f>
      </x:c>
      <x:c r="AN494" s="115" t="n">
        <x:f>IF(AI494&lt;&gt;AI493,AD494,MAX(AN493,AD494))</x:f>
        <x:v>1.1885140905304996</x:v>
      </x:c>
      <x:c r="AO494" s="116" t="n">
        <x:f>AD494/AN494-1</x:f>
        <x:v>-0.009278859426449793</x:v>
      </x:c>
      <x:c r="AP494" s="112" t="n">
        <x:f>IFERROR(SUM(Z494:AC494)/AD494,0)</x:f>
        <x:v>1</x:v>
      </x:c>
      <x:c r="AQ494" s="50" t="b">
        <x:f>AND(B494&gt;0,C494&gt;0,D494&gt;0,E494&gt;0)</x:f>
        <x:v>1</x:v>
      </x:c>
    </x:row>
    <x:row r="495">
      <x:c r="A495" s="111" t="n">
        <x:f>'净值底稿'!A453</x:f>
        <x:v>44511</x:v>
      </x:c>
      <x:c r="B495" s="113" t="n">
        <x:f>'净值底稿'!F453</x:f>
        <x:v>2.01652993106087</x:v>
      </x:c>
      <x:c r="C495" s="113" t="n">
        <x:f>'净值底稿'!O453</x:f>
        <x:v>1.4782821178498562</x:v>
      </x:c>
      <x:c r="D495" s="113" t="n">
        <x:f>'净值底稿'!P453</x:f>
        <x:v>1.5027</x:v>
      </x:c>
      <x:c r="E495" s="113" t="n">
        <x:f>'净值底稿'!Q453</x:f>
        <x:v>1.3832</x:v>
      </x:c>
      <x:c r="F495" s="114" t="n">
        <x:f>IFERROR(B495/B494-1,0)</x:f>
        <x:v>0.009258345599174378</x:v>
      </x:c>
      <x:c r="G495" s="114" t="n">
        <x:f>IFERROR(C495/C494-1,0)</x:f>
        <x:v>0.009719101714617207</x:v>
      </x:c>
      <x:c r="H495" s="114" t="n">
        <x:f>IFERROR(D495/D494-1,0)</x:f>
        <x:v>-0.0004656112810962343</x:v>
      </x:c>
      <x:c r="I495" s="114" t="n">
        <x:f>IFERROR(E495/E494-1,0)</x:f>
        <x:v>0.017358046484260203</x:v>
      </x:c>
      <x:c r="J495" s="115" t="n">
        <x:f>Z494*(1+F495)</x:f>
        <x:v>0.13614369923211062</x:v>
      </x:c>
      <x:c r="K495" s="115" t="n">
        <x:f>AA494*(1+G495)</x:f>
        <x:v>0.1294171726159453</x:v>
      </x:c>
      <x:c r="L495" s="115" t="n">
        <x:f>AB494*(1+H495)</x:f>
        <x:v>0.8561453014941958</x:v>
      </x:c>
      <x:c r="M495" s="115" t="n">
        <x:f>AC494*(1+I495)</x:f>
        <x:v>0.058880267914205725</x:v>
      </x:c>
      <x:c r="N495" s="115" t="n">
        <x:f>SUM(J495:M495)</x:f>
        <x:v>1.1805864412564575</x:v>
      </x:c>
      <x:c r="O495" s="116" t="n">
        <x:f>IFERROR((J495+K495)/N495,0)</x:f>
        <x:v>0.22493979480691698</x:v>
      </x:c>
      <x:c r="P495" s="50" t="b">
        <x:f>AND(MONTH(A495)=12,OR(A496="",YEAR(A495)&lt;&gt;YEAR(A496)))</x:f>
        <x:v>0</x:v>
      </x:c>
      <x:c r="Q495" s="50" t="b">
        <x:f>AND(MOD(MONTH(A495),3)=0,OR(A496="",MONTH(A495)&lt;&gt;MONTH(A496)))</x:f>
        <x:v>0</x:v>
      </x:c>
      <x:c r="R495" s="50" t="b">
        <x:f>OR(O495&gt;$E$7,O495&lt;$E$6)</x:f>
        <x:v>0</x:v>
      </x:c>
      <x:c r="S495" s="50" t="b">
        <x:f>AND(OR(P495,Q495,R495),A495-AH494&gt;$E$8)</x:f>
        <x:v>0</x:v>
      </x:c>
      <x:c r="T495" s="50" t="str">
        <x:f>IF(NOT(OR(P495,Q495,R495)),"不调",IF(NOT(S495),"间隔规则跳过",IF(P495,"年末+季度",IF(AND(Q495,R495),"季度+动态",IF(Q495,"季度","动态")))))</x:f>
        <x:v>不调</x:v>
      </x:c>
      <x:c r="U495" s="115" t="n">
        <x:f>IF(OR(T495="年末+季度",T495="季度+动态"),N495*$E$5/2,IF(T495="季度",(J495+K495)/2,IF(T495="动态",N495*$E$5*IF(J495+K495=0,0.5,J495/(J495+K495)),J495)))</x:f>
        <x:v>0.13614369923211062</x:v>
      </x:c>
      <x:c r="V495" s="115" t="n">
        <x:f>IF(OR(T495="年末+季度",T495="季度+动态"),N495*$E$5/2,IF(T495="季度",(J495+K495)/2,IF(T495="动态",N495*$E$5*IF(J495+K495=0,0.5,K495/(J495+K495)),K495)))</x:f>
        <x:v>0.1294171726159453</x:v>
      </x:c>
      <x:c r="W495" s="115" t="n">
        <x:f>IF(OR(T495="年末+季度",T495="季度+动态",T495="动态"),N495*(1-$E$5)*IF(L495+M495=0,$B$7/($B$7+$B$8),L495/(L495+M495)),L495)</x:f>
        <x:v>0.8561453014941958</x:v>
      </x:c>
      <x:c r="X495" s="115" t="n">
        <x:f>IF(OR(T495="年末+季度",T495="季度+动态",T495="动态"),N495*(1-$E$5)*IF(L495+M495=0,$B$8/($B$7+$B$8),M495/(L495+M495)),M495)</x:f>
        <x:v>0.058880267914205725</x:v>
      </x:c>
      <x:c r="Y495" s="115" t="n">
        <x:f>POWER(1-$H$5,(A495-A494)/$H$8)</x:f>
        <x:v>0.9999862671029998</x:v>
      </x:c>
      <x:c r="Z495" s="115" t="n">
        <x:f>U495*Y495</x:f>
        <x:v>0.13614182958471183</x:v>
      </x:c>
      <x:c r="AA495" s="115" t="n">
        <x:f>V495*Y495</x:f>
        <x:v>0.1294153953432437</x:v>
      </x:c>
      <x:c r="AB495" s="115" t="n">
        <x:f>W495*Y495</x:f>
        <x:v>0.8561335441389532</x:v>
      </x:c>
      <x:c r="AC495" s="115" t="n">
        <x:f>X495*Y495</x:f>
        <x:v>0.05887945931755111</x:v>
      </x:c>
      <x:c r="AD495" s="115" t="n">
        <x:f>SUM(Z495:AC495)</x:f>
        <x:v>1.1805702283844597</x:v>
      </x:c>
      <x:c r="AE495" s="115" t="n">
        <x:f>MAX(AE494,AD495)</x:f>
        <x:v>1.1885140905304996</x:v>
      </x:c>
      <x:c r="AF495" s="114" t="n">
        <x:f>AD495/AE495-1</x:f>
        <x:v>-0.006683860300296551</x:v>
      </x:c>
      <x:c r="AG495" s="114" t="n">
        <x:f>AD495/AD494-1</x:f>
        <x:v>0.002619303273018847</x:v>
      </x:c>
      <x:c r="AH495" s="111" t="n">
        <x:f>IF(OR(T495="年末+季度",T495="季度+动态",T495="季度",T495="动态"),A495,AH494)</x:f>
        <x:v>44469</x:v>
      </x:c>
      <x:c r="AI495" s="117" t="n">
        <x:f>YEAR(A495)</x:f>
        <x:v>2021</x:v>
      </x:c>
      <x:c r="AJ495" s="117" t="n">
        <x:f>MONTH(A495)</x:f>
        <x:v>11</x:v>
      </x:c>
      <x:c r="AK495" s="50" t="n">
        <x:f>IF(MONTH(A495)&lt;&gt;MONTH(A496),1,0)</x:f>
        <x:v>0</x:v>
      </x:c>
      <x:c r="AL495" s="115" t="n">
        <x:f>IF(AK494,AD494,AL494)</x:f>
        <x:v>1.1707123600114873</x:v>
      </x:c>
      <x:c r="AM495" s="116" t="str">
        <x:f>IF(AK495,AD495/AL495-1,"")</x:f>
      </x:c>
      <x:c r="AN495" s="115" t="n">
        <x:f>IF(AI495&lt;&gt;AI494,AD495,MAX(AN494,AD495))</x:f>
        <x:v>1.1885140905304996</x:v>
      </x:c>
      <x:c r="AO495" s="116" t="n">
        <x:f>AD495/AN495-1</x:f>
        <x:v>-0.006683860300296551</x:v>
      </x:c>
      <x:c r="AP495" s="112" t="n">
        <x:f>IFERROR(SUM(Z495:AC495)/AD495,0)</x:f>
        <x:v>1</x:v>
      </x:c>
      <x:c r="AQ495" s="50" t="b">
        <x:f>AND(B495&gt;0,C495&gt;0,D495&gt;0,E495&gt;0)</x:f>
        <x:v>1</x:v>
      </x:c>
    </x:row>
    <x:row r="496">
      <x:c r="A496" s="111" t="n">
        <x:f>'净值底稿'!A454</x:f>
        <x:v>44512</x:v>
      </x:c>
      <x:c r="B496" s="113" t="n">
        <x:f>'净值底稿'!F454</x:f>
        <x:v>2.021813518616865</x:v>
      </x:c>
      <x:c r="C496" s="113" t="n">
        <x:f>'净值底稿'!O454</x:f>
        <x:v>1.4885154656965627</x:v>
      </x:c>
      <x:c r="D496" s="113" t="n">
        <x:f>'净值底稿'!P454</x:f>
        <x:v>1.5029</x:v>
      </x:c>
      <x:c r="E496" s="113" t="n">
        <x:f>'净值底稿'!Q454</x:f>
        <x:v>1.3835</x:v>
      </x:c>
      <x:c r="F496" s="114" t="n">
        <x:f>IFERROR(B496/B495-1,0)</x:f>
        <x:v>0.0026201384242361403</x:v>
      </x:c>
      <x:c r="G496" s="114" t="n">
        <x:f>IFERROR(C496/C495-1,0)</x:f>
        <x:v>0.006922459335157782</x:v>
      </x:c>
      <x:c r="H496" s="114" t="n">
        <x:f>IFERROR(D496/D495-1,0)</x:f>
        <x:v>0.00013309376455716837</x:v>
      </x:c>
      <x:c r="I496" s="114" t="n">
        <x:f>IFERROR(E496/E495-1,0)</x:f>
        <x:v>0.0002168883747830641</x:v>
      </x:c>
      <x:c r="J496" s="115" t="n">
        <x:f>Z495*(1+F496)</x:f>
        <x:v>0.13649854002355255</x:v>
      </x:c>
      <x:c r="K496" s="115" t="n">
        <x:f>AA495*(1+G496)</x:f>
        <x:v>0.13031126815485067</x:v>
      </x:c>
      <x:c r="L496" s="115" t="n">
        <x:f>AB495*(1+H496)</x:f>
        <x:v>0.8562474901753063</x:v>
      </x:c>
      <x:c r="M496" s="115" t="n">
        <x:f>AC495*(1+I496)</x:f>
        <x:v>0.0588922295877906</x:v>
      </x:c>
      <x:c r="N496" s="115" t="n">
        <x:f>SUM(J496:M496)</x:f>
        <x:v>1.1819495279415</x:v>
      </x:c>
      <x:c r="O496" s="116" t="n">
        <x:f>IFERROR((J496+K496)/N496,0)</x:f>
        <x:v>0.22573705718473694</x:v>
      </x:c>
      <x:c r="P496" s="50" t="b">
        <x:f>AND(MONTH(A496)=12,OR(A497="",YEAR(A496)&lt;&gt;YEAR(A497)))</x:f>
        <x:v>0</x:v>
      </x:c>
      <x:c r="Q496" s="50" t="b">
        <x:f>AND(MOD(MONTH(A496),3)=0,OR(A497="",MONTH(A496)&lt;&gt;MONTH(A497)))</x:f>
        <x:v>0</x:v>
      </x:c>
      <x:c r="R496" s="50" t="b">
        <x:f>OR(O496&gt;$E$7,O496&lt;$E$6)</x:f>
        <x:v>0</x:v>
      </x:c>
      <x:c r="S496" s="50" t="b">
        <x:f>AND(OR(P496,Q496,R496),A496-AH495&gt;$E$8)</x:f>
        <x:v>0</x:v>
      </x:c>
      <x:c r="T496" s="50" t="str">
        <x:f>IF(NOT(OR(P496,Q496,R496)),"不调",IF(NOT(S496),"间隔规则跳过",IF(P496,"年末+季度",IF(AND(Q496,R496),"季度+动态",IF(Q496,"季度","动态")))))</x:f>
        <x:v>不调</x:v>
      </x:c>
      <x:c r="U496" s="115" t="n">
        <x:f>IF(OR(T496="年末+季度",T496="季度+动态"),N496*$E$5/2,IF(T496="季度",(J496+K496)/2,IF(T496="动态",N496*$E$5*IF(J496+K496=0,0.5,J496/(J496+K496)),J496)))</x:f>
        <x:v>0.13649854002355255</x:v>
      </x:c>
      <x:c r="V496" s="115" t="n">
        <x:f>IF(OR(T496="年末+季度",T496="季度+动态"),N496*$E$5/2,IF(T496="季度",(J496+K496)/2,IF(T496="动态",N496*$E$5*IF(J496+K496=0,0.5,K496/(J496+K496)),K496)))</x:f>
        <x:v>0.13031126815485067</x:v>
      </x:c>
      <x:c r="W496" s="115" t="n">
        <x:f>IF(OR(T496="年末+季度",T496="季度+动态",T496="动态"),N496*(1-$E$5)*IF(L496+M496=0,$B$7/($B$7+$B$8),L496/(L496+M496)),L496)</x:f>
        <x:v>0.8562474901753063</x:v>
      </x:c>
      <x:c r="X496" s="115" t="n">
        <x:f>IF(OR(T496="年末+季度",T496="季度+动态",T496="动态"),N496*(1-$E$5)*IF(L496+M496=0,$B$8/($B$7+$B$8),M496/(L496+M496)),M496)</x:f>
        <x:v>0.0588922295877906</x:v>
      </x:c>
      <x:c r="Y496" s="115" t="n">
        <x:f>POWER(1-$H$5,(A496-A495)/$H$8)</x:f>
        <x:v>0.9999862671029998</x:v>
      </x:c>
      <x:c r="Z496" s="115" t="n">
        <x:f>U496*Y496</x:f>
        <x:v>0.13649666550316172</x:v>
      </x:c>
      <x:c r="AA496" s="115" t="n">
        <x:f>V496*Y496</x:f>
        <x:v>0.13030947860362713</x:v>
      </x:c>
      <x:c r="AB496" s="115" t="n">
        <x:f>W496*Y496</x:f>
        <x:v>0.856235731416717</x:v>
      </x:c>
      <x:c r="AC496" s="115" t="n">
        <x:f>X496*Y496</x:f>
        <x:v>0.058891420826867553</x:v>
      </x:c>
      <x:c r="AD496" s="115" t="n">
        <x:f>SUM(Z496:AC496)</x:f>
        <x:v>1.1819332963503735</x:v>
      </x:c>
      <x:c r="AE496" s="115" t="n">
        <x:f>MAX(AE495,AD496)</x:f>
        <x:v>1.1885140905304996</x:v>
      </x:c>
      <x:c r="AF496" s="114" t="n">
        <x:f>AD496/AE496-1</x:f>
        <x:v>-0.005536992983557143</x:v>
      </x:c>
      <x:c r="AG496" s="114" t="n">
        <x:f>AD496/AD495-1</x:f>
        <x:v>0.0011545843975575565</x:v>
      </x:c>
      <x:c r="AH496" s="111" t="n">
        <x:f>IF(OR(T496="年末+季度",T496="季度+动态",T496="季度",T496="动态"),A496,AH495)</x:f>
        <x:v>44469</x:v>
      </x:c>
      <x:c r="AI496" s="117" t="n">
        <x:f>YEAR(A496)</x:f>
        <x:v>2021</x:v>
      </x:c>
      <x:c r="AJ496" s="117" t="n">
        <x:f>MONTH(A496)</x:f>
        <x:v>11</x:v>
      </x:c>
      <x:c r="AK496" s="50" t="n">
        <x:f>IF(MONTH(A496)&lt;&gt;MONTH(A497),1,0)</x:f>
        <x:v>0</x:v>
      </x:c>
      <x:c r="AL496" s="115" t="n">
        <x:f>IF(AK495,AD495,AL495)</x:f>
        <x:v>1.1707123600114873</x:v>
      </x:c>
      <x:c r="AM496" s="116" t="str">
        <x:f>IF(AK496,AD496/AL496-1,"")</x:f>
      </x:c>
      <x:c r="AN496" s="115" t="n">
        <x:f>IF(AI496&lt;&gt;AI495,AD496,MAX(AN495,AD496))</x:f>
        <x:v>1.1885140905304996</x:v>
      </x:c>
      <x:c r="AO496" s="116" t="n">
        <x:f>AD496/AN496-1</x:f>
        <x:v>-0.005536992983557143</x:v>
      </x:c>
      <x:c r="AP496" s="112" t="n">
        <x:f>IFERROR(SUM(Z496:AC496)/AD496,0)</x:f>
        <x:v>1</x:v>
      </x:c>
      <x:c r="AQ496" s="50" t="b">
        <x:f>AND(B496&gt;0,C496&gt;0,D496&gt;0,E496&gt;0)</x:f>
        <x:v>1</x:v>
      </x:c>
    </x:row>
    <x:row r="497">
      <x:c r="A497" s="111" t="n">
        <x:f>'净值底稿'!A455</x:f>
        <x:v>44515</x:v>
      </x:c>
      <x:c r="B497" s="113" t="n">
        <x:f>'净值底稿'!F455</x:f>
        <x:v>1.9850852168575148</x:v>
      </x:c>
      <x:c r="C497" s="113" t="n">
        <x:f>'净值底稿'!O455</x:f>
        <x:v>1.4826489083498386</x:v>
      </x:c>
      <x:c r="D497" s="113" t="n">
        <x:f>'净值底稿'!P455</x:f>
        <x:v>1.5041</x:v>
      </x:c>
      <x:c r="E497" s="113" t="n">
        <x:f>'净值底稿'!Q455</x:f>
        <x:v>1.378</x:v>
      </x:c>
      <x:c r="F497" s="114" t="n">
        <x:f>IFERROR(B497/B496-1,0)</x:f>
        <x:v>-0.018166018488429247</x:v>
      </x:c>
      <x:c r="G497" s="114" t="n">
        <x:f>IFERROR(C497/C496-1,0)</x:f>
        <x:v>-0.00394121356608057</x:v>
      </x:c>
      <x:c r="H497" s="114" t="n">
        <x:f>IFERROR(D497/D496-1,0)</x:f>
        <x:v>0.0007984563177856341</x:v>
      </x:c>
      <x:c r="I497" s="114" t="n">
        <x:f>IFERROR(E497/E496-1,0)</x:f>
        <x:v>-0.003975424647632897</x:v>
      </x:c>
      <x:c r="J497" s="115" t="n">
        <x:f>Z496*(1+F497)</x:f>
        <x:v>0.13401706455402235</x:v>
      </x:c>
      <x:c r="K497" s="115" t="n">
        <x:f>AA496*(1+G497)</x:f>
        <x:v>0.12979590111876563</x:v>
      </x:c>
      <x:c r="L497" s="115" t="n">
        <x:f>AB496*(1+H497)</x:f>
        <x:v>0.8569193982459805</x:v>
      </x:c>
      <x:c r="M497" s="115" t="n">
        <x:f>AC496*(1+I497)</x:f>
        <x:v>0.0586573024209783</x:v>
      </x:c>
      <x:c r="N497" s="115" t="n">
        <x:f>SUM(J497:M497)</x:f>
        <x:v>1.1793896663397467</x:v>
      </x:c>
      <x:c r="O497" s="116" t="n">
        <x:f>IFERROR((J497+K497)/N497,0)</x:f>
        <x:v>0.22368600743428205</x:v>
      </x:c>
      <x:c r="P497" s="50" t="b">
        <x:f>AND(MONTH(A497)=12,OR(A498="",YEAR(A497)&lt;&gt;YEAR(A498)))</x:f>
        <x:v>0</x:v>
      </x:c>
      <x:c r="Q497" s="50" t="b">
        <x:f>AND(MOD(MONTH(A497),3)=0,OR(A498="",MONTH(A497)&lt;&gt;MONTH(A498)))</x:f>
        <x:v>0</x:v>
      </x:c>
      <x:c r="R497" s="50" t="b">
        <x:f>OR(O497&gt;$E$7,O497&lt;$E$6)</x:f>
        <x:v>0</x:v>
      </x:c>
      <x:c r="S497" s="50" t="b">
        <x:f>AND(OR(P497,Q497,R497),A497-AH496&gt;$E$8)</x:f>
        <x:v>0</x:v>
      </x:c>
      <x:c r="T497" s="50" t="str">
        <x:f>IF(NOT(OR(P497,Q497,R497)),"不调",IF(NOT(S497),"间隔规则跳过",IF(P497,"年末+季度",IF(AND(Q497,R497),"季度+动态",IF(Q497,"季度","动态")))))</x:f>
        <x:v>不调</x:v>
      </x:c>
      <x:c r="U497" s="115" t="n">
        <x:f>IF(OR(T497="年末+季度",T497="季度+动态"),N497*$E$5/2,IF(T497="季度",(J497+K497)/2,IF(T497="动态",N497*$E$5*IF(J497+K497=0,0.5,J497/(J497+K497)),J497)))</x:f>
        <x:v>0.13401706455402235</x:v>
      </x:c>
      <x:c r="V497" s="115" t="n">
        <x:f>IF(OR(T497="年末+季度",T497="季度+动态"),N497*$E$5/2,IF(T497="季度",(J497+K497)/2,IF(T497="动态",N497*$E$5*IF(J497+K497=0,0.5,K497/(J497+K497)),K497)))</x:f>
        <x:v>0.12979590111876563</x:v>
      </x:c>
      <x:c r="W497" s="115" t="n">
        <x:f>IF(OR(T497="年末+季度",T497="季度+动态",T497="动态"),N497*(1-$E$5)*IF(L497+M497=0,$B$7/($B$7+$B$8),L497/(L497+M497)),L497)</x:f>
        <x:v>0.8569193982459805</x:v>
      </x:c>
      <x:c r="X497" s="115" t="n">
        <x:f>IF(OR(T497="年末+季度",T497="季度+动态",T497="动态"),N497*(1-$E$5)*IF(L497+M497=0,$B$8/($B$7+$B$8),M497/(L497+M497)),M497)</x:f>
        <x:v>0.0586573024209783</x:v>
      </x:c>
      <x:c r="Y497" s="115" t="n">
        <x:f>POWER(1-$H$5,(A497-A496)/$H$8)</x:f>
        <x:v>0.9999588018747739</x:v>
      </x:c>
      <x:c r="Z497" s="115" t="n">
        <x:f>U497*Y497</x:f>
        <x:v>0.13401154330221443</x:v>
      </x:c>
      <x:c r="AA497" s="115" t="n">
        <x:f>V497*Y497</x:f>
        <x:v>0.1297905537709775</x:v>
      </x:c>
      <x:c r="AB497" s="115" t="n">
        <x:f>W497*Y497</x:f>
        <x:v>0.856884094773303</x:v>
      </x:c>
      <x:c r="AC497" s="115" t="n">
        <x:f>X497*Y497</x:f>
        <x:v>0.05865488585008774</x:v>
      </x:c>
      <x:c r="AD497" s="115" t="n">
        <x:f>SUM(Z497:AC497)</x:f>
        <x:v>1.1793410776965825</x:v>
      </x:c>
      <x:c r="AE497" s="115" t="n">
        <x:f>MAX(AE496,AD497)</x:f>
        <x:v>1.1885140905304996</x:v>
      </x:c>
      <x:c r="AF497" s="114" t="n">
        <x:f>AD497/AE497-1</x:f>
        <x:v>-0.007718051394597025</x:v>
      </x:c>
      <x:c r="AG497" s="114" t="n">
        <x:f>AD497/AD496-1</x:f>
        <x:v>-0.0021932021559891712</x:v>
      </x:c>
      <x:c r="AH497" s="111" t="n">
        <x:f>IF(OR(T497="年末+季度",T497="季度+动态",T497="季度",T497="动态"),A497,AH496)</x:f>
        <x:v>44469</x:v>
      </x:c>
      <x:c r="AI497" s="117" t="n">
        <x:f>YEAR(A497)</x:f>
        <x:v>2021</x:v>
      </x:c>
      <x:c r="AJ497" s="117" t="n">
        <x:f>MONTH(A497)</x:f>
        <x:v>11</x:v>
      </x:c>
      <x:c r="AK497" s="50" t="n">
        <x:f>IF(MONTH(A497)&lt;&gt;MONTH(A498),1,0)</x:f>
        <x:v>0</x:v>
      </x:c>
      <x:c r="AL497" s="115" t="n">
        <x:f>IF(AK496,AD496,AL496)</x:f>
        <x:v>1.1707123600114873</x:v>
      </x:c>
      <x:c r="AM497" s="116" t="str">
        <x:f>IF(AK497,AD497/AL497-1,"")</x:f>
      </x:c>
      <x:c r="AN497" s="115" t="n">
        <x:f>IF(AI497&lt;&gt;AI496,AD497,MAX(AN496,AD497))</x:f>
        <x:v>1.1885140905304996</x:v>
      </x:c>
      <x:c r="AO497" s="116" t="n">
        <x:f>AD497/AN497-1</x:f>
        <x:v>-0.007718051394597025</x:v>
      </x:c>
      <x:c r="AP497" s="112" t="n">
        <x:f>IFERROR(SUM(Z497:AC497)/AD497,0)</x:f>
        <x:v>1</x:v>
      </x:c>
      <x:c r="AQ497" s="50" t="b">
        <x:f>AND(B497&gt;0,C497&gt;0,D497&gt;0,E497&gt;0)</x:f>
        <x:v>1</x:v>
      </x:c>
    </x:row>
    <x:row r="498">
      <x:c r="A498" s="111" t="n">
        <x:f>'净值底稿'!A456</x:f>
        <x:v>44516</x:v>
      </x:c>
      <x:c r="B498" s="113" t="n">
        <x:f>'净值底稿'!F456</x:f>
        <x:v>1.9575690353996227</x:v>
      </x:c>
      <x:c r="C498" s="113" t="n">
        <x:f>'净值底稿'!O456</x:f>
        <x:v>1.4715107664482039</x:v>
      </x:c>
      <x:c r="D498" s="113" t="n">
        <x:f>'净值底稿'!P456</x:f>
        <x:v>1.5043</x:v>
      </x:c>
      <x:c r="E498" s="113" t="n">
        <x:f>'净值底稿'!Q456</x:f>
        <x:v>1.3842</x:v>
      </x:c>
      <x:c r="F498" s="114" t="n">
        <x:f>IFERROR(B498/B497-1,0)</x:f>
        <x:v>-0.013861461071908776</x:v>
      </x:c>
      <x:c r="G498" s="114" t="n">
        <x:f>IFERROR(C498/C497-1,0)</x:f>
        <x:v>-0.007512325972054534</x:v>
      </x:c>
      <x:c r="H498" s="114" t="n">
        <x:f>IFERROR(D498/D497-1,0)</x:f>
        <x:v>0.00013296988232158746</x:v>
      </x:c>
      <x:c r="I498" s="114" t="n">
        <x:f>IFERROR(E498/E497-1,0)</x:f>
        <x:v>0.004499274310595158</x:v>
      </x:c>
      <x:c r="J498" s="115" t="n">
        <x:f>Z497*(1+F498)</x:f>
        <x:v>0.13215394751154436</x:v>
      </x:c>
      <x:c r="K498" s="115" t="n">
        <x:f>AA497*(1+G498)</x:f>
        <x:v>0.12881552482295644</x:v>
      </x:c>
      <x:c r="L498" s="115" t="n">
        <x:f>AB497*(1+H498)</x:f>
        <x:v>0.8569980345505482</x:v>
      </x:c>
      <x:c r="M498" s="115" t="n">
        <x:f>AC497*(1+I498)</x:f>
        <x:v>0.05891879027118393</x:v>
      </x:c>
      <x:c r="N498" s="115" t="n">
        <x:f>SUM(J498:M498)</x:f>
        <x:v>1.1768862971562328</x:v>
      </x:c>
      <x:c r="O498" s="116" t="n">
        <x:f>IFERROR((J498+K498)/N498,0)</x:f>
        <x:v>0.22174569706954184</x:v>
      </x:c>
      <x:c r="P498" s="50" t="b">
        <x:f>AND(MONTH(A498)=12,OR(A499="",YEAR(A498)&lt;&gt;YEAR(A499)))</x:f>
        <x:v>0</x:v>
      </x:c>
      <x:c r="Q498" s="50" t="b">
        <x:f>AND(MOD(MONTH(A498),3)=0,OR(A499="",MONTH(A498)&lt;&gt;MONTH(A499)))</x:f>
        <x:v>0</x:v>
      </x:c>
      <x:c r="R498" s="50" t="b">
        <x:f>OR(O498&gt;$E$7,O498&lt;$E$6)</x:f>
        <x:v>0</x:v>
      </x:c>
      <x:c r="S498" s="50" t="b">
        <x:f>AND(OR(P498,Q498,R498),A498-AH497&gt;$E$8)</x:f>
        <x:v>0</x:v>
      </x:c>
      <x:c r="T498" s="50" t="str">
        <x:f>IF(NOT(OR(P498,Q498,R498)),"不调",IF(NOT(S498),"间隔规则跳过",IF(P498,"年末+季度",IF(AND(Q498,R498),"季度+动态",IF(Q498,"季度","动态")))))</x:f>
        <x:v>不调</x:v>
      </x:c>
      <x:c r="U498" s="115" t="n">
        <x:f>IF(OR(T498="年末+季度",T498="季度+动态"),N498*$E$5/2,IF(T498="季度",(J498+K498)/2,IF(T498="动态",N498*$E$5*IF(J498+K498=0,0.5,J498/(J498+K498)),J498)))</x:f>
        <x:v>0.13215394751154436</x:v>
      </x:c>
      <x:c r="V498" s="115" t="n">
        <x:f>IF(OR(T498="年末+季度",T498="季度+动态"),N498*$E$5/2,IF(T498="季度",(J498+K498)/2,IF(T498="动态",N498*$E$5*IF(J498+K498=0,0.5,K498/(J498+K498)),K498)))</x:f>
        <x:v>0.12881552482295644</x:v>
      </x:c>
      <x:c r="W498" s="115" t="n">
        <x:f>IF(OR(T498="年末+季度",T498="季度+动态",T498="动态"),N498*(1-$E$5)*IF(L498+M498=0,$B$7/($B$7+$B$8),L498/(L498+M498)),L498)</x:f>
        <x:v>0.8569980345505482</x:v>
      </x:c>
      <x:c r="X498" s="115" t="n">
        <x:f>IF(OR(T498="年末+季度",T498="季度+动态",T498="动态"),N498*(1-$E$5)*IF(L498+M498=0,$B$8/($B$7+$B$8),M498/(L498+M498)),M498)</x:f>
        <x:v>0.05891879027118393</x:v>
      </x:c>
      <x:c r="Y498" s="115" t="n">
        <x:f>POWER(1-$H$5,(A498-A497)/$H$8)</x:f>
        <x:v>0.9999862671029998</x:v>
      </x:c>
      <x:c r="Z498" s="115" t="n">
        <x:f>U498*Y498</x:f>
        <x:v>0.132152132654995</x:v>
      </x:c>
      <x:c r="AA498" s="115" t="n">
        <x:f>V498*Y498</x:f>
        <x:v>0.12881375581262203</x:v>
      </x:c>
      <x:c r="AB498" s="115" t="n">
        <x:f>W498*Y498</x:f>
        <x:v>0.8569862654848104</x:v>
      </x:c>
      <x:c r="AC498" s="115" t="n">
        <x:f>X498*Y498</x:f>
        <x:v>0.058917981145505754</x:v>
      </x:c>
      <x:c r="AD498" s="115" t="n">
        <x:f>SUM(Z498:AC498)</x:f>
        <x:v>1.1768701350979334</x:v>
      </x:c>
      <x:c r="AE498" s="115" t="n">
        <x:f>MAX(AE497,AD498)</x:f>
        <x:v>1.1885140905304996</x:v>
      </x:c>
      <x:c r="AF498" s="114" t="n">
        <x:f>AD498/AE498-1</x:f>
        <x:v>-0.009797069740560604</x:v>
      </x:c>
      <x:c r="AG498" s="114" t="n">
        <x:f>AD498/AD497-1</x:f>
        <x:v>-0.0020951891232985353</x:v>
      </x:c>
      <x:c r="AH498" s="111" t="n">
        <x:f>IF(OR(T498="年末+季度",T498="季度+动态",T498="季度",T498="动态"),A498,AH497)</x:f>
        <x:v>44469</x:v>
      </x:c>
      <x:c r="AI498" s="117" t="n">
        <x:f>YEAR(A498)</x:f>
        <x:v>2021</x:v>
      </x:c>
      <x:c r="AJ498" s="117" t="n">
        <x:f>MONTH(A498)</x:f>
        <x:v>11</x:v>
      </x:c>
      <x:c r="AK498" s="50" t="n">
        <x:f>IF(MONTH(A498)&lt;&gt;MONTH(A499),1,0)</x:f>
        <x:v>0</x:v>
      </x:c>
      <x:c r="AL498" s="115" t="n">
        <x:f>IF(AK497,AD497,AL497)</x:f>
        <x:v>1.1707123600114873</x:v>
      </x:c>
      <x:c r="AM498" s="116" t="str">
        <x:f>IF(AK498,AD498/AL498-1,"")</x:f>
      </x:c>
      <x:c r="AN498" s="115" t="n">
        <x:f>IF(AI498&lt;&gt;AI497,AD498,MAX(AN497,AD498))</x:f>
        <x:v>1.1885140905304996</x:v>
      </x:c>
      <x:c r="AO498" s="116" t="n">
        <x:f>AD498/AN498-1</x:f>
        <x:v>-0.009797069740560604</x:v>
      </x:c>
      <x:c r="AP498" s="112" t="n">
        <x:f>IFERROR(SUM(Z498:AC498)/AD498,0)</x:f>
        <x:v>1</x:v>
      </x:c>
      <x:c r="AQ498" s="50" t="b">
        <x:f>AND(B498&gt;0,C498&gt;0,D498&gt;0,E498&gt;0)</x:f>
        <x:v>1</x:v>
      </x:c>
    </x:row>
    <x:row r="499">
      <x:c r="A499" s="111" t="n">
        <x:f>'净值底稿'!A457</x:f>
        <x:v>44517</x:v>
      </x:c>
      <x:c r="B499" s="113" t="n">
        <x:f>'净值底稿'!F457</x:f>
        <x:v>1.9852074518600902</x:v>
      </x:c>
      <x:c r="C499" s="113" t="n">
        <x:f>'净值底稿'!O457</x:f>
        <x:v>1.488014252995445</x:v>
      </x:c>
      <x:c r="D499" s="113" t="n">
        <x:f>'净值底稿'!P457</x:f>
        <x:v>1.5043</x:v>
      </x:c>
      <x:c r="E499" s="113" t="n">
        <x:f>'净值底稿'!Q457</x:f>
        <x:v>1.3816</x:v>
      </x:c>
      <x:c r="F499" s="114" t="n">
        <x:f>IFERROR(B499/B498-1,0)</x:f>
        <x:v>0.014118744197864519</x:v>
      </x:c>
      <x:c r="G499" s="114" t="n">
        <x:f>IFERROR(C499/C498-1,0)</x:f>
        <x:v>0.011215335234736834</x:v>
      </x:c>
      <x:c r="H499" s="114" t="n">
        <x:f>IFERROR(D499/D498-1,0)</x:f>
        <x:v>0</x:v>
      </x:c>
      <x:c r="I499" s="114" t="n">
        <x:f>IFERROR(E499/E498-1,0)</x:f>
        <x:v>-0.0018783412801619548</x:v>
      </x:c>
      <x:c r="J499" s="115" t="n">
        <x:f>Z498*(1+F499)</x:f>
        <x:v>0.13401795481115314</x:v>
      </x:c>
      <x:c r="K499" s="115" t="n">
        <x:f>AA498*(1+G499)</x:f>
        <x:v>0.1302584452669061</x:v>
      </x:c>
      <x:c r="L499" s="115" t="n">
        <x:f>AB498*(1+H499)</x:f>
        <x:v>0.8569862654848104</x:v>
      </x:c>
      <x:c r="M499" s="115" t="n">
        <x:f>AC498*(1+I499)</x:f>
        <x:v>0.058807313069376345</x:v>
      </x:c>
      <x:c r="N499" s="115" t="n">
        <x:f>SUM(J499:M499)</x:f>
        <x:v>1.180069978632246</x:v>
      </x:c>
      <x:c r="O499" s="116" t="n">
        <x:f>IFERROR((J499+K499)/N499,0)</x:f>
        <x:v>0.2239497698131152</x:v>
      </x:c>
      <x:c r="P499" s="50" t="b">
        <x:f>AND(MONTH(A499)=12,OR(A500="",YEAR(A499)&lt;&gt;YEAR(A500)))</x:f>
        <x:v>0</x:v>
      </x:c>
      <x:c r="Q499" s="50" t="b">
        <x:f>AND(MOD(MONTH(A499),3)=0,OR(A500="",MONTH(A499)&lt;&gt;MONTH(A500)))</x:f>
        <x:v>0</x:v>
      </x:c>
      <x:c r="R499" s="50" t="b">
        <x:f>OR(O499&gt;$E$7,O499&lt;$E$6)</x:f>
        <x:v>0</x:v>
      </x:c>
      <x:c r="S499" s="50" t="b">
        <x:f>AND(OR(P499,Q499,R499),A499-AH498&gt;$E$8)</x:f>
        <x:v>0</x:v>
      </x:c>
      <x:c r="T499" s="50" t="str">
        <x:f>IF(NOT(OR(P499,Q499,R499)),"不调",IF(NOT(S499),"间隔规则跳过",IF(P499,"年末+季度",IF(AND(Q499,R499),"季度+动态",IF(Q499,"季度","动态")))))</x:f>
        <x:v>不调</x:v>
      </x:c>
      <x:c r="U499" s="115" t="n">
        <x:f>IF(OR(T499="年末+季度",T499="季度+动态"),N499*$E$5/2,IF(T499="季度",(J499+K499)/2,IF(T499="动态",N499*$E$5*IF(J499+K499=0,0.5,J499/(J499+K499)),J499)))</x:f>
        <x:v>0.13401795481115314</x:v>
      </x:c>
      <x:c r="V499" s="115" t="n">
        <x:f>IF(OR(T499="年末+季度",T499="季度+动态"),N499*$E$5/2,IF(T499="季度",(J499+K499)/2,IF(T499="动态",N499*$E$5*IF(J499+K499=0,0.5,K499/(J499+K499)),K499)))</x:f>
        <x:v>0.1302584452669061</x:v>
      </x:c>
      <x:c r="W499" s="115" t="n">
        <x:f>IF(OR(T499="年末+季度",T499="季度+动态",T499="动态"),N499*(1-$E$5)*IF(L499+M499=0,$B$7/($B$7+$B$8),L499/(L499+M499)),L499)</x:f>
        <x:v>0.8569862654848104</x:v>
      </x:c>
      <x:c r="X499" s="115" t="n">
        <x:f>IF(OR(T499="年末+季度",T499="季度+动态",T499="动态"),N499*(1-$E$5)*IF(L499+M499=0,$B$8/($B$7+$B$8),M499/(L499+M499)),M499)</x:f>
        <x:v>0.058807313069376345</x:v>
      </x:c>
      <x:c r="Y499" s="115" t="n">
        <x:f>POWER(1-$H$5,(A499-A498)/$H$8)</x:f>
        <x:v>0.9999862671029998</x:v>
      </x:c>
      <x:c r="Z499" s="115" t="n">
        <x:f>U499*Y499</x:f>
        <x:v>0.13401611435638353</x:v>
      </x:c>
      <x:c r="AA499" s="115" t="n">
        <x:f>V499*Y499</x:f>
        <x:v>0.13025665644109385</x:v>
      </x:c>
      <x:c r="AB499" s="115" t="n">
        <x:f>W499*Y499</x:f>
        <x:v>0.8569744965806959</x:v>
      </x:c>
      <x:c r="AC499" s="115" t="n">
        <x:f>X499*Y499</x:f>
        <x:v>0.0588065054746031</x:v>
      </x:c>
      <x:c r="AD499" s="115" t="n">
        <x:f>SUM(Z499:AC499)</x:f>
        <x:v>1.1800537728527765</x:v>
      </x:c>
      <x:c r="AE499" s="115" t="n">
        <x:f>MAX(AE498,AD499)</x:f>
        <x:v>1.1885140905304996</x:v>
      </x:c>
      <x:c r="AF499" s="114" t="n">
        <x:f>AD499/AE499-1</x:f>
        <x:v>-0.007118399138159814</x:v>
      </x:c>
      <x:c r="AG499" s="114" t="n">
        <x:f>AD499/AD498-1</x:f>
        <x:v>0.0027051733746121798</x:v>
      </x:c>
      <x:c r="AH499" s="111" t="n">
        <x:f>IF(OR(T499="年末+季度",T499="季度+动态",T499="季度",T499="动态"),A499,AH498)</x:f>
        <x:v>44469</x:v>
      </x:c>
      <x:c r="AI499" s="117" t="n">
        <x:f>YEAR(A499)</x:f>
        <x:v>2021</x:v>
      </x:c>
      <x:c r="AJ499" s="117" t="n">
        <x:f>MONTH(A499)</x:f>
        <x:v>11</x:v>
      </x:c>
      <x:c r="AK499" s="50" t="n">
        <x:f>IF(MONTH(A499)&lt;&gt;MONTH(A500),1,0)</x:f>
        <x:v>0</x:v>
      </x:c>
      <x:c r="AL499" s="115" t="n">
        <x:f>IF(AK498,AD498,AL498)</x:f>
        <x:v>1.1707123600114873</x:v>
      </x:c>
      <x:c r="AM499" s="116" t="str">
        <x:f>IF(AK499,AD499/AL499-1,"")</x:f>
      </x:c>
      <x:c r="AN499" s="115" t="n">
        <x:f>IF(AI499&lt;&gt;AI498,AD499,MAX(AN498,AD499))</x:f>
        <x:v>1.1885140905304996</x:v>
      </x:c>
      <x:c r="AO499" s="116" t="n">
        <x:f>AD499/AN499-1</x:f>
        <x:v>-0.007118399138159814</x:v>
      </x:c>
      <x:c r="AP499" s="112" t="n">
        <x:f>IFERROR(SUM(Z499:AC499)/AD499,0)</x:f>
        <x:v>1</x:v>
      </x:c>
      <x:c r="AQ499" s="50" t="b">
        <x:f>AND(B499&gt;0,C499&gt;0,D499&gt;0,E499&gt;0)</x:f>
        <x:v>1</x:v>
      </x:c>
    </x:row>
    <x:row r="500">
      <x:c r="A500" s="111" t="n">
        <x:f>'净值底稿'!A458</x:f>
        <x:v>44518</x:v>
      </x:c>
      <x:c r="B500" s="113" t="n">
        <x:f>'净值底稿'!F458</x:f>
        <x:v>1.9806399977962326</x:v>
      </x:c>
      <x:c r="C500" s="113" t="n">
        <x:f>'净值底稿'!O458</x:f>
        <x:v>1.4823691884758687</x:v>
      </x:c>
      <x:c r="D500" s="113" t="n">
        <x:f>'净值底稿'!P458</x:f>
        <x:v>1.505</x:v>
      </x:c>
      <x:c r="E500" s="113" t="n">
        <x:f>'净值底稿'!Q458</x:f>
        <x:v>1.3845</x:v>
      </x:c>
      <x:c r="F500" s="114" t="n">
        <x:f>IFERROR(B500/B499-1,0)</x:f>
        <x:v>-0.0023007439648576877</x:v>
      </x:c>
      <x:c r="G500" s="114" t="n">
        <x:f>IFERROR(C500/C499-1,0)</x:f>
        <x:v>-0.003793689817293444</x:v>
      </x:c>
      <x:c r="H500" s="114" t="n">
        <x:f>IFERROR(D500/D499-1,0)</x:f>
        <x:v>0.0004653327128896212</x:v>
      </x:c>
      <x:c r="I500" s="114" t="n">
        <x:f>IFERROR(E500/E499-1,0)</x:f>
        <x:v>0.002099015634047463</x:v>
      </x:c>
      <x:c r="J500" s="115" t="n">
        <x:f>Z499*(1+F500)</x:f>
        <x:v>0.1337077775900844</x:v>
      </x:c>
      <x:c r="K500" s="115" t="n">
        <x:f>AA499*(1+G500)</x:f>
        <x:v>0.12976250308991857</x:v>
      </x:c>
      <x:c r="L500" s="115" t="n">
        <x:f>AB499*(1+H500)</x:f>
        <x:v>0.857373274848067</x:v>
      </x:c>
      <x:c r="M500" s="115" t="n">
        <x:f>AC499*(1+I500)</x:f>
        <x:v>0.05892994124897799</x:v>
      </x:c>
      <x:c r="N500" s="115" t="n">
        <x:f>SUM(J500:M500)</x:f>
        <x:v>1.179773496777048</x:v>
      </x:c>
      <x:c r="O500" s="116" t="n">
        <x:f>IFERROR((J500+K500)/N500,0)</x:f>
        <x:v>0.22332276610702104</x:v>
      </x:c>
      <x:c r="P500" s="50" t="b">
        <x:f>AND(MONTH(A500)=12,OR(A501="",YEAR(A500)&lt;&gt;YEAR(A501)))</x:f>
        <x:v>0</x:v>
      </x:c>
      <x:c r="Q500" s="50" t="b">
        <x:f>AND(MOD(MONTH(A500),3)=0,OR(A501="",MONTH(A500)&lt;&gt;MONTH(A501)))</x:f>
        <x:v>0</x:v>
      </x:c>
      <x:c r="R500" s="50" t="b">
        <x:f>OR(O500&gt;$E$7,O500&lt;$E$6)</x:f>
        <x:v>0</x:v>
      </x:c>
      <x:c r="S500" s="50" t="b">
        <x:f>AND(OR(P500,Q500,R500),A500-AH499&gt;$E$8)</x:f>
        <x:v>0</x:v>
      </x:c>
      <x:c r="T500" s="50" t="str">
        <x:f>IF(NOT(OR(P500,Q500,R500)),"不调",IF(NOT(S500),"间隔规则跳过",IF(P500,"年末+季度",IF(AND(Q500,R500),"季度+动态",IF(Q500,"季度","动态")))))</x:f>
        <x:v>不调</x:v>
      </x:c>
      <x:c r="U500" s="115" t="n">
        <x:f>IF(OR(T500="年末+季度",T500="季度+动态"),N500*$E$5/2,IF(T500="季度",(J500+K500)/2,IF(T500="动态",N500*$E$5*IF(J500+K500=0,0.5,J500/(J500+K500)),J500)))</x:f>
        <x:v>0.1337077775900844</x:v>
      </x:c>
      <x:c r="V500" s="115" t="n">
        <x:f>IF(OR(T500="年末+季度",T500="季度+动态"),N500*$E$5/2,IF(T500="季度",(J500+K500)/2,IF(T500="动态",N500*$E$5*IF(J500+K500=0,0.5,K500/(J500+K500)),K500)))</x:f>
        <x:v>0.12976250308991857</x:v>
      </x:c>
      <x:c r="W500" s="115" t="n">
        <x:f>IF(OR(T500="年末+季度",T500="季度+动态",T500="动态"),N500*(1-$E$5)*IF(L500+M500=0,$B$7/($B$7+$B$8),L500/(L500+M500)),L500)</x:f>
        <x:v>0.857373274848067</x:v>
      </x:c>
      <x:c r="X500" s="115" t="n">
        <x:f>IF(OR(T500="年末+季度",T500="季度+动态",T500="动态"),N500*(1-$E$5)*IF(L500+M500=0,$B$8/($B$7+$B$8),M500/(L500+M500)),M500)</x:f>
        <x:v>0.05892994124897799</x:v>
      </x:c>
      <x:c r="Y500" s="115" t="n">
        <x:f>POWER(1-$H$5,(A500-A499)/$H$8)</x:f>
        <x:v>0.9999862671029998</x:v>
      </x:c>
      <x:c r="Z500" s="115" t="n">
        <x:f>U500*Y500</x:f>
        <x:v>0.13370594139494663</x:v>
      </x:c>
      <x:c r="AA500" s="115" t="n">
        <x:f>V500*Y500</x:f>
        <x:v>0.12976072107482914</x:v>
      </x:c>
      <x:c r="AB500" s="115" t="n">
        <x:f>W500*Y500</x:f>
        <x:v>0.8573615006291928</x:v>
      </x:c>
      <x:c r="AC500" s="115" t="n">
        <x:f>X500*Y500</x:f>
        <x:v>0.05892913197016459</x:v>
      </x:c>
      <x:c r="AD500" s="115" t="n">
        <x:f>SUM(Z500:AC500)</x:f>
        <x:v>1.179757295069133</x:v>
      </x:c>
      <x:c r="AE500" s="115" t="n">
        <x:f>MAX(AE499,AD500)</x:f>
        <x:v>1.1885140905304996</x:v>
      </x:c>
      <x:c r="AF500" s="114" t="n">
        <x:f>AD500/AE500-1</x:f>
        <x:v>-0.007367851615000975</x:v>
      </x:c>
      <x:c r="AG500" s="114" t="n">
        <x:f>AD500/AD499-1</x:f>
        <x:v>-0.00025124090991768266</x:v>
      </x:c>
      <x:c r="AH500" s="111" t="n">
        <x:f>IF(OR(T500="年末+季度",T500="季度+动态",T500="季度",T500="动态"),A500,AH499)</x:f>
        <x:v>44469</x:v>
      </x:c>
      <x:c r="AI500" s="117" t="n">
        <x:f>YEAR(A500)</x:f>
        <x:v>2021</x:v>
      </x:c>
      <x:c r="AJ500" s="117" t="n">
        <x:f>MONTH(A500)</x:f>
        <x:v>11</x:v>
      </x:c>
      <x:c r="AK500" s="50" t="n">
        <x:f>IF(MONTH(A500)&lt;&gt;MONTH(A501),1,0)</x:f>
        <x:v>0</x:v>
      </x:c>
      <x:c r="AL500" s="115" t="n">
        <x:f>IF(AK499,AD499,AL499)</x:f>
        <x:v>1.1707123600114873</x:v>
      </x:c>
      <x:c r="AM500" s="116" t="str">
        <x:f>IF(AK500,AD500/AL500-1,"")</x:f>
      </x:c>
      <x:c r="AN500" s="115" t="n">
        <x:f>IF(AI500&lt;&gt;AI499,AD500,MAX(AN499,AD500))</x:f>
        <x:v>1.1885140905304996</x:v>
      </x:c>
      <x:c r="AO500" s="116" t="n">
        <x:f>AD500/AN500-1</x:f>
        <x:v>-0.007367851615000975</x:v>
      </x:c>
      <x:c r="AP500" s="112" t="n">
        <x:f>IFERROR(SUM(Z500:AC500)/AD500,0)</x:f>
        <x:v>1</x:v>
      </x:c>
      <x:c r="AQ500" s="50" t="b">
        <x:f>AND(B500&gt;0,C500&gt;0,D500&gt;0,E500&gt;0)</x:f>
        <x:v>1</x:v>
      </x:c>
    </x:row>
    <x:row r="501">
      <x:c r="A501" s="111" t="n">
        <x:f>'净值底稿'!A459</x:f>
        <x:v>44519</x:v>
      </x:c>
      <x:c r="B501" s="113" t="n">
        <x:f>'净值底稿'!F459</x:f>
        <x:v>1.99956522035711</x:v>
      </x:c>
      <x:c r="C501" s="113" t="n">
        <x:f>'净值底稿'!O459</x:f>
        <x:v>1.498555153947145</x:v>
      </x:c>
      <x:c r="D501" s="113" t="n">
        <x:f>'净值底稿'!P459</x:f>
        <x:v>1.5046</x:v>
      </x:c>
      <x:c r="E501" s="113" t="n">
        <x:f>'净值底稿'!Q459</x:f>
        <x:v>1.385</x:v>
      </x:c>
      <x:c r="F501" s="114" t="n">
        <x:f>IFERROR(B501/B500-1,0)</x:f>
        <x:v>0.009555104704506823</x:v>
      </x:c>
      <x:c r="G501" s="114" t="n">
        <x:f>IFERROR(C501/C500-1,0)</x:f>
        <x:v>0.010918984013637001</x:v>
      </x:c>
      <x:c r="H501" s="114" t="n">
        <x:f>IFERROR(D501/D500-1,0)</x:f>
        <x:v>-0.0002657807308970028</x:v>
      </x:c>
      <x:c r="I501" s="114" t="n">
        <x:f>IFERROR(E501/E500-1,0)</x:f>
        <x:v>0.0003611412062116681</x:v>
      </x:c>
      <x:c r="J501" s="115" t="n">
        <x:f>Z500*(1+F501)</x:f>
        <x:v>0.13498351566459</x:v>
      </x:c>
      <x:c r="K501" s="115" t="n">
        <x:f>AA500*(1+G501)</x:f>
        <x:v>0.13117757631384322</x:v>
      </x:c>
      <x:c r="L501" s="115" t="n">
        <x:f>AB500*(1+H501)</x:f>
        <x:v>0.8571336304629126</x:v>
      </x:c>
      <x:c r="M501" s="115" t="n">
        <x:f>AC500*(1+I501)</x:f>
        <x:v>0.058950413707965305</x:v>
      </x:c>
      <x:c r="N501" s="115" t="n">
        <x:f>SUM(J501:M501)</x:f>
        <x:v>1.1822451361493111</x:v>
      </x:c>
      <x:c r="O501" s="116" t="n">
        <x:f>IFERROR((J501+K501)/N501,0)</x:f>
        <x:v>0.22513189848709894</x:v>
      </x:c>
      <x:c r="P501" s="50" t="b">
        <x:f>AND(MONTH(A501)=12,OR(A502="",YEAR(A501)&lt;&gt;YEAR(A502)))</x:f>
        <x:v>0</x:v>
      </x:c>
      <x:c r="Q501" s="50" t="b">
        <x:f>AND(MOD(MONTH(A501),3)=0,OR(A502="",MONTH(A501)&lt;&gt;MONTH(A502)))</x:f>
        <x:v>0</x:v>
      </x:c>
      <x:c r="R501" s="50" t="b">
        <x:f>OR(O501&gt;$E$7,O501&lt;$E$6)</x:f>
        <x:v>0</x:v>
      </x:c>
      <x:c r="S501" s="50" t="b">
        <x:f>AND(OR(P501,Q501,R501),A501-AH500&gt;$E$8)</x:f>
        <x:v>0</x:v>
      </x:c>
      <x:c r="T501" s="50" t="str">
        <x:f>IF(NOT(OR(P501,Q501,R501)),"不调",IF(NOT(S501),"间隔规则跳过",IF(P501,"年末+季度",IF(AND(Q501,R501),"季度+动态",IF(Q501,"季度","动态")))))</x:f>
        <x:v>不调</x:v>
      </x:c>
      <x:c r="U501" s="115" t="n">
        <x:f>IF(OR(T501="年末+季度",T501="季度+动态"),N501*$E$5/2,IF(T501="季度",(J501+K501)/2,IF(T501="动态",N501*$E$5*IF(J501+K501=0,0.5,J501/(J501+K501)),J501)))</x:f>
        <x:v>0.13498351566459</x:v>
      </x:c>
      <x:c r="V501" s="115" t="n">
        <x:f>IF(OR(T501="年末+季度",T501="季度+动态"),N501*$E$5/2,IF(T501="季度",(J501+K501)/2,IF(T501="动态",N501*$E$5*IF(J501+K501=0,0.5,K501/(J501+K501)),K501)))</x:f>
        <x:v>0.13117757631384322</x:v>
      </x:c>
      <x:c r="W501" s="115" t="n">
        <x:f>IF(OR(T501="年末+季度",T501="季度+动态",T501="动态"),N501*(1-$E$5)*IF(L501+M501=0,$B$7/($B$7+$B$8),L501/(L501+M501)),L501)</x:f>
        <x:v>0.8571336304629126</x:v>
      </x:c>
      <x:c r="X501" s="115" t="n">
        <x:f>IF(OR(T501="年末+季度",T501="季度+动态",T501="动态"),N501*(1-$E$5)*IF(L501+M501=0,$B$8/($B$7+$B$8),M501/(L501+M501)),M501)</x:f>
        <x:v>0.058950413707965305</x:v>
      </x:c>
      <x:c r="Y501" s="115" t="n">
        <x:f>POWER(1-$H$5,(A501-A500)/$H$8)</x:f>
        <x:v>0.9999862671029998</x:v>
      </x:c>
      <x:c r="Z501" s="115" t="n">
        <x:f>U501*Y501</x:f>
        <x:v>0.13498166194987263</x:v>
      </x:c>
      <x:c r="AA501" s="115" t="n">
        <x:f>V501*Y501</x:f>
        <x:v>0.13117577486569895</x:v>
      </x:c>
      <x:c r="AB501" s="115" t="n">
        <x:f>W501*Y501</x:f>
        <x:v>0.8571218595350499</x:v>
      </x:c>
      <x:c r="AC501" s="115" t="n">
        <x:f>X501*Y501</x:f>
        <x:v>0.05894960414800573</x:v>
      </x:c>
      <x:c r="AD501" s="115" t="n">
        <x:f>SUM(Z501:AC501)</x:f>
        <x:v>1.1822289004986273</x:v>
      </x:c>
      <x:c r="AE501" s="115" t="n">
        <x:f>MAX(AE500,AD501)</x:f>
        <x:v>1.1885140905304996</x:v>
      </x:c>
      <x:c r="AF501" s="114" t="n">
        <x:f>AD501/AE501-1</x:f>
        <x:v>-0.005288275571951329</x:v>
      </x:c>
      <x:c r="AG501" s="114" t="n">
        <x:f>AD501/AD500-1</x:f>
        <x:v>0.0020950117789688694</x:v>
      </x:c>
      <x:c r="AH501" s="111" t="n">
        <x:f>IF(OR(T501="年末+季度",T501="季度+动态",T501="季度",T501="动态"),A501,AH500)</x:f>
        <x:v>44469</x:v>
      </x:c>
      <x:c r="AI501" s="117" t="n">
        <x:f>YEAR(A501)</x:f>
        <x:v>2021</x:v>
      </x:c>
      <x:c r="AJ501" s="117" t="n">
        <x:f>MONTH(A501)</x:f>
        <x:v>11</x:v>
      </x:c>
      <x:c r="AK501" s="50" t="n">
        <x:f>IF(MONTH(A501)&lt;&gt;MONTH(A502),1,0)</x:f>
        <x:v>0</x:v>
      </x:c>
      <x:c r="AL501" s="115" t="n">
        <x:f>IF(AK500,AD500,AL500)</x:f>
        <x:v>1.1707123600114873</x:v>
      </x:c>
      <x:c r="AM501" s="116" t="str">
        <x:f>IF(AK501,AD501/AL501-1,"")</x:f>
      </x:c>
      <x:c r="AN501" s="115" t="n">
        <x:f>IF(AI501&lt;&gt;AI500,AD501,MAX(AN500,AD501))</x:f>
        <x:v>1.1885140905304996</x:v>
      </x:c>
      <x:c r="AO501" s="116" t="n">
        <x:f>AD501/AN501-1</x:f>
        <x:v>-0.005288275571951329</x:v>
      </x:c>
      <x:c r="AP501" s="112" t="n">
        <x:f>IFERROR(SUM(Z501:AC501)/AD501,0)</x:f>
        <x:v>1</x:v>
      </x:c>
      <x:c r="AQ501" s="50" t="b">
        <x:f>AND(B501&gt;0,C501&gt;0,D501&gt;0,E501&gt;0)</x:f>
        <x:v>1</x:v>
      </x:c>
    </x:row>
    <x:row r="502">
      <x:c r="A502" s="111" t="n">
        <x:f>'净值底稿'!A460</x:f>
        <x:v>44522</x:v>
      </x:c>
      <x:c r="B502" s="113" t="n">
        <x:f>'净值底稿'!F460</x:f>
        <x:v>2.0688505624568325</x:v>
      </x:c>
      <x:c r="C502" s="113" t="n">
        <x:f>'净值底稿'!O460</x:f>
        <x:v>1.5173548155276737</x:v>
      </x:c>
      <x:c r="D502" s="113" t="n">
        <x:f>'净值底稿'!P460</x:f>
        <x:v>1.5057</x:v>
      </x:c>
      <x:c r="E502" s="113" t="n">
        <x:f>'净值底稿'!Q460</x:f>
        <x:v>1.3705</x:v>
      </x:c>
      <x:c r="F502" s="114" t="n">
        <x:f>IFERROR(B502/B501-1,0)</x:f>
        <x:v>0.03465020365144622</x:v>
      </x:c>
      <x:c r="G502" s="114" t="n">
        <x:f>IFERROR(C502/C501-1,0)</x:f>
        <x:v>0.012545191634095731</x:v>
      </x:c>
      <x:c r="H502" s="114" t="n">
        <x:f>IFERROR(D502/D501-1,0)</x:f>
        <x:v>0.0007310913199523039</x:v>
      </x:c>
      <x:c r="I502" s="114" t="n">
        <x:f>IFERROR(E502/E501-1,0)</x:f>
        <x:v>-0.01046931407942231</x:v>
      </x:c>
      <x:c r="J502" s="115" t="n">
        <x:f>Z501*(1+F502)</x:f>
        <x:v>0.13965880402564637</x:v>
      </x:c>
      <x:c r="K502" s="115" t="n">
        <x:f>AA501*(1+G502)</x:f>
        <x:v>0.13282140009914015</x:v>
      </x:c>
      <x:c r="L502" s="115" t="n">
        <x:f>AB501*(1+H502)</x:f>
        <x:v>0.8577484938866974</x:v>
      </x:c>
      <x:c r="M502" s="115" t="n">
        <x:f>AC501*(1+I502)</x:f>
        <x:v>0.05833244222732264</x:v>
      </x:c>
      <x:c r="N502" s="115" t="n">
        <x:f>SUM(J502:M502)</x:f>
        <x:v>1.1885611402388065</x:v>
      </x:c>
      <x:c r="O502" s="116" t="n">
        <x:f>IFERROR((J502+K502)/N502,0)</x:f>
        <x:v>0.22925215615751968</x:v>
      </x:c>
      <x:c r="P502" s="50" t="b">
        <x:f>AND(MONTH(A502)=12,OR(A503="",YEAR(A502)&lt;&gt;YEAR(A503)))</x:f>
        <x:v>0</x:v>
      </x:c>
      <x:c r="Q502" s="50" t="b">
        <x:f>AND(MOD(MONTH(A502),3)=0,OR(A503="",MONTH(A502)&lt;&gt;MONTH(A503)))</x:f>
        <x:v>0</x:v>
      </x:c>
      <x:c r="R502" s="50" t="b">
        <x:f>OR(O502&gt;$E$7,O502&lt;$E$6)</x:f>
        <x:v>0</x:v>
      </x:c>
      <x:c r="S502" s="50" t="b">
        <x:f>AND(OR(P502,Q502,R502),A502-AH501&gt;$E$8)</x:f>
        <x:v>0</x:v>
      </x:c>
      <x:c r="T502" s="50" t="str">
        <x:f>IF(NOT(OR(P502,Q502,R502)),"不调",IF(NOT(S502),"间隔规则跳过",IF(P502,"年末+季度",IF(AND(Q502,R502),"季度+动态",IF(Q502,"季度","动态")))))</x:f>
        <x:v>不调</x:v>
      </x:c>
      <x:c r="U502" s="115" t="n">
        <x:f>IF(OR(T502="年末+季度",T502="季度+动态"),N502*$E$5/2,IF(T502="季度",(J502+K502)/2,IF(T502="动态",N502*$E$5*IF(J502+K502=0,0.5,J502/(J502+K502)),J502)))</x:f>
        <x:v>0.13965880402564637</x:v>
      </x:c>
      <x:c r="V502" s="115" t="n">
        <x:f>IF(OR(T502="年末+季度",T502="季度+动态"),N502*$E$5/2,IF(T502="季度",(J502+K502)/2,IF(T502="动态",N502*$E$5*IF(J502+K502=0,0.5,K502/(J502+K502)),K502)))</x:f>
        <x:v>0.13282140009914015</x:v>
      </x:c>
      <x:c r="W502" s="115" t="n">
        <x:f>IF(OR(T502="年末+季度",T502="季度+动态",T502="动态"),N502*(1-$E$5)*IF(L502+M502=0,$B$7/($B$7+$B$8),L502/(L502+M502)),L502)</x:f>
        <x:v>0.8577484938866974</x:v>
      </x:c>
      <x:c r="X502" s="115" t="n">
        <x:f>IF(OR(T502="年末+季度",T502="季度+动态",T502="动态"),N502*(1-$E$5)*IF(L502+M502=0,$B$8/($B$7+$B$8),M502/(L502+M502)),M502)</x:f>
        <x:v>0.05833244222732264</x:v>
      </x:c>
      <x:c r="Y502" s="115" t="n">
        <x:f>POWER(1-$H$5,(A502-A501)/$H$8)</x:f>
        <x:v>0.9999588018747739</x:v>
      </x:c>
      <x:c r="Z502" s="115" t="n">
        <x:f>U502*Y502</x:f>
        <x:v>0.1396530503447492</x:v>
      </x:c>
      <x:c r="AA502" s="115" t="n">
        <x:f>V502*Y502</x:f>
        <x:v>0.13281592810646617</x:v>
      </x:c>
      <x:c r="AB502" s="115" t="n">
        <x:f>W502*Y502</x:f>
        <x:v>0.8577131562568338</x:v>
      </x:c>
      <x:c r="AC502" s="115" t="n">
        <x:f>X502*Y502</x:f>
        <x:v>0.058330039040063016</x:v>
      </x:c>
      <x:c r="AD502" s="115" t="n">
        <x:f>SUM(Z502:AC502)</x:f>
        <x:v>1.1885121737481121</x:v>
      </x:c>
      <x:c r="AE502" s="115" t="n">
        <x:f>MAX(AE501,AD502)</x:f>
        <x:v>1.1885140905304996</x:v>
      </x:c>
      <x:c r="AF502" s="114" t="n">
        <x:f>AD502/AE502-1</x:f>
        <x:v>-0.0000016127552906475273</x:v>
      </x:c>
      <x:c r="AG502" s="114" t="n">
        <x:f>AD502/AD501-1</x:f>
        <x:v>0.005314768778562851</x:v>
      </x:c>
      <x:c r="AH502" s="111" t="n">
        <x:f>IF(OR(T502="年末+季度",T502="季度+动态",T502="季度",T502="动态"),A502,AH501)</x:f>
        <x:v>44469</x:v>
      </x:c>
      <x:c r="AI502" s="117" t="n">
        <x:f>YEAR(A502)</x:f>
        <x:v>2021</x:v>
      </x:c>
      <x:c r="AJ502" s="117" t="n">
        <x:f>MONTH(A502)</x:f>
        <x:v>11</x:v>
      </x:c>
      <x:c r="AK502" s="50" t="n">
        <x:f>IF(MONTH(A502)&lt;&gt;MONTH(A503),1,0)</x:f>
        <x:v>0</x:v>
      </x:c>
      <x:c r="AL502" s="115" t="n">
        <x:f>IF(AK501,AD501,AL501)</x:f>
        <x:v>1.1707123600114873</x:v>
      </x:c>
      <x:c r="AM502" s="116" t="str">
        <x:f>IF(AK502,AD502/AL502-1,"")</x:f>
      </x:c>
      <x:c r="AN502" s="115" t="n">
        <x:f>IF(AI502&lt;&gt;AI501,AD502,MAX(AN501,AD502))</x:f>
        <x:v>1.1885140905304996</x:v>
      </x:c>
      <x:c r="AO502" s="116" t="n">
        <x:f>AD502/AN502-1</x:f>
        <x:v>-0.0000016127552906475273</x:v>
      </x:c>
      <x:c r="AP502" s="112" t="n">
        <x:f>IFERROR(SUM(Z502:AC502)/AD502,0)</x:f>
        <x:v>1</x:v>
      </x:c>
      <x:c r="AQ502" s="50" t="b">
        <x:f>AND(B502&gt;0,C502&gt;0,D502&gt;0,E502&gt;0)</x:f>
        <x:v>1</x:v>
      </x:c>
    </x:row>
    <x:row r="503">
      <x:c r="A503" s="111" t="n">
        <x:f>'净值底稿'!A461</x:f>
        <x:v>44523</x:v>
      </x:c>
      <x:c r="B503" s="113" t="n">
        <x:f>'净值底稿'!F461</x:f>
        <x:v>2.0558315465644275</x:v>
      </x:c>
      <x:c r="C503" s="113" t="n">
        <x:f>'净值底稿'!O461</x:f>
        <x:v>1.5172396198902325</x:v>
      </x:c>
      <x:c r="D503" s="113" t="n">
        <x:f>'净值底稿'!P461</x:f>
        <x:v>1.5059</x:v>
      </x:c>
      <x:c r="E503" s="113" t="n">
        <x:f>'净值底稿'!Q461</x:f>
        <x:v>1.3484</x:v>
      </x:c>
      <x:c r="F503" s="114" t="n">
        <x:f>IFERROR(B503/B502-1,0)</x:f>
        <x:v>-0.006292873989383052</x:v>
      </x:c>
      <x:c r="G503" s="114" t="n">
        <x:f>IFERROR(C503/C502-1,0)</x:f>
        <x:v>-0.00007591872135792599</x:v>
      </x:c>
      <x:c r="H503" s="114" t="n">
        <x:f>IFERROR(D503/D502-1,0)</x:f>
        <x:v>0.00013282858471130865</x:v>
      </x:c>
      <x:c r="I503" s="114" t="n">
        <x:f>IFERROR(E503/E502-1,0)</x:f>
        <x:v>-0.01612550164173665</x:v>
      </x:c>
      <x:c r="J503" s="115" t="n">
        <x:f>Z502*(1+F503)</x:f>
        <x:v>0.13877423129669672</x:v>
      </x:c>
      <x:c r="K503" s="115" t="n">
        <x:f>AA502*(1+G503)</x:f>
        <x:v>0.13280584489102837</x:v>
      </x:c>
      <x:c r="L503" s="115" t="n">
        <x:f>AB502*(1+H503)</x:f>
        <x:v>0.8578270850814677</x:v>
      </x:c>
      <x:c r="M503" s="115" t="n">
        <x:f>AC502*(1+I503)</x:f>
        <x:v>0.057389437899759914</x:v>
      </x:c>
      <x:c r="N503" s="115" t="n">
        <x:f>SUM(J503:M503)</x:f>
        <x:v>1.1867965991689526</x:v>
      </x:c>
      <x:c r="O503" s="116" t="n">
        <x:f>IFERROR((J503+K503)/N503,0)</x:f>
        <x:v>0.22883455882659035</x:v>
      </x:c>
      <x:c r="P503" s="50" t="b">
        <x:f>AND(MONTH(A503)=12,OR(A504="",YEAR(A503)&lt;&gt;YEAR(A504)))</x:f>
        <x:v>0</x:v>
      </x:c>
      <x:c r="Q503" s="50" t="b">
        <x:f>AND(MOD(MONTH(A503),3)=0,OR(A504="",MONTH(A503)&lt;&gt;MONTH(A504)))</x:f>
        <x:v>0</x:v>
      </x:c>
      <x:c r="R503" s="50" t="b">
        <x:f>OR(O503&gt;$E$7,O503&lt;$E$6)</x:f>
        <x:v>0</x:v>
      </x:c>
      <x:c r="S503" s="50" t="b">
        <x:f>AND(OR(P503,Q503,R503),A503-AH502&gt;$E$8)</x:f>
        <x:v>0</x:v>
      </x:c>
      <x:c r="T503" s="50" t="str">
        <x:f>IF(NOT(OR(P503,Q503,R503)),"不调",IF(NOT(S503),"间隔规则跳过",IF(P503,"年末+季度",IF(AND(Q503,R503),"季度+动态",IF(Q503,"季度","动态")))))</x:f>
        <x:v>不调</x:v>
      </x:c>
      <x:c r="U503" s="115" t="n">
        <x:f>IF(OR(T503="年末+季度",T503="季度+动态"),N503*$E$5/2,IF(T503="季度",(J503+K503)/2,IF(T503="动态",N503*$E$5*IF(J503+K503=0,0.5,J503/(J503+K503)),J503)))</x:f>
        <x:v>0.13877423129669672</x:v>
      </x:c>
      <x:c r="V503" s="115" t="n">
        <x:f>IF(OR(T503="年末+季度",T503="季度+动态"),N503*$E$5/2,IF(T503="季度",(J503+K503)/2,IF(T503="动态",N503*$E$5*IF(J503+K503=0,0.5,K503/(J503+K503)),K503)))</x:f>
        <x:v>0.13280584489102837</x:v>
      </x:c>
      <x:c r="W503" s="115" t="n">
        <x:f>IF(OR(T503="年末+季度",T503="季度+动态",T503="动态"),N503*(1-$E$5)*IF(L503+M503=0,$B$7/($B$7+$B$8),L503/(L503+M503)),L503)</x:f>
        <x:v>0.8578270850814677</x:v>
      </x:c>
      <x:c r="X503" s="115" t="n">
        <x:f>IF(OR(T503="年末+季度",T503="季度+动态",T503="动态"),N503*(1-$E$5)*IF(L503+M503=0,$B$8/($B$7+$B$8),M503/(L503+M503)),M503)</x:f>
        <x:v>0.057389437899759914</x:v>
      </x:c>
      <x:c r="Y503" s="115" t="n">
        <x:f>POWER(1-$H$5,(A503-A502)/$H$8)</x:f>
        <x:v>0.9999862671029998</x:v>
      </x:c>
      <x:c r="Z503" s="115" t="n">
        <x:f>U503*Y503</x:f>
        <x:v>0.13877232552447202</x:v>
      </x:c>
      <x:c r="AA503" s="115" t="n">
        <x:f>V503*Y503</x:f>
        <x:v>0.13280402108203945</x:v>
      </x:c>
      <x:c r="AB503" s="115" t="n">
        <x:f>W503*Y503</x:f>
        <x:v>0.8578153046304642</x:v>
      </x:c>
      <x:c r="AC503" s="115" t="n">
        <x:f>X503*Y503</x:f>
        <x:v>0.057388649776520334</x:v>
      </x:c>
      <x:c r="AD503" s="115" t="n">
        <x:f>SUM(Z503:AC503)</x:f>
        <x:v>1.186780301013496</x:v>
      </x:c>
      <x:c r="AE503" s="115" t="n">
        <x:f>MAX(AE502,AD503)</x:f>
        <x:v>1.1885140905304996</x:v>
      </x:c>
      <x:c r="AF503" s="114" t="n">
        <x:f>AD503/AE503-1</x:f>
        <x:v>-0.0014587875152827223</x:v>
      </x:c>
      <x:c r="AG503" s="114" t="n">
        <x:f>AD503/AD502-1</x:f>
        <x:v>-0.0014571771100622133</x:v>
      </x:c>
      <x:c r="AH503" s="111" t="n">
        <x:f>IF(OR(T503="年末+季度",T503="季度+动态",T503="季度",T503="动态"),A503,AH502)</x:f>
        <x:v>44469</x:v>
      </x:c>
      <x:c r="AI503" s="117" t="n">
        <x:f>YEAR(A503)</x:f>
        <x:v>2021</x:v>
      </x:c>
      <x:c r="AJ503" s="117" t="n">
        <x:f>MONTH(A503)</x:f>
        <x:v>11</x:v>
      </x:c>
      <x:c r="AK503" s="50" t="n">
        <x:f>IF(MONTH(A503)&lt;&gt;MONTH(A504),1,0)</x:f>
        <x:v>0</x:v>
      </x:c>
      <x:c r="AL503" s="115" t="n">
        <x:f>IF(AK502,AD502,AL502)</x:f>
        <x:v>1.1707123600114873</x:v>
      </x:c>
      <x:c r="AM503" s="116" t="str">
        <x:f>IF(AK503,AD503/AL503-1,"")</x:f>
      </x:c>
      <x:c r="AN503" s="115" t="n">
        <x:f>IF(AI503&lt;&gt;AI502,AD503,MAX(AN502,AD503))</x:f>
        <x:v>1.1885140905304996</x:v>
      </x:c>
      <x:c r="AO503" s="116" t="n">
        <x:f>AD503/AN503-1</x:f>
        <x:v>-0.0014587875152827223</x:v>
      </x:c>
      <x:c r="AP503" s="112" t="n">
        <x:f>IFERROR(SUM(Z503:AC503)/AD503,0)</x:f>
        <x:v>1</x:v>
      </x:c>
      <x:c r="AQ503" s="50" t="b">
        <x:f>AND(B503&gt;0,C503&gt;0,D503&gt;0,E503&gt;0)</x:f>
        <x:v>1</x:v>
      </x:c>
    </x:row>
    <x:row r="504">
      <x:c r="A504" s="111" t="n">
        <x:f>'净值底稿'!A462</x:f>
        <x:v>44524</x:v>
      </x:c>
      <x:c r="B504" s="113" t="n">
        <x:f>'净值底稿'!F462</x:f>
        <x:v>2.0338626436273275</x:v>
      </x:c>
      <x:c r="C504" s="113" t="n">
        <x:f>'净值底稿'!O462</x:f>
        <x:v>1.51646882835482</x:v>
      </x:c>
      <x:c r="D504" s="113" t="n">
        <x:f>'净值底稿'!P462</x:f>
        <x:v>1.5072</x:v>
      </x:c>
      <x:c r="E504" s="113" t="n">
        <x:f>'净值底稿'!Q462</x:f>
        <x:v>1.3388</x:v>
      </x:c>
      <x:c r="F504" s="114" t="n">
        <x:f>IFERROR(B504/B503-1,0)</x:f>
        <x:v>-0.010686139617719692</x:v>
      </x:c>
      <x:c r="G504" s="114" t="n">
        <x:f>IFERROR(C504/C503-1,0)</x:f>
        <x:v>-0.0005080222829062508</x:v>
      </x:c>
      <x:c r="H504" s="114" t="n">
        <x:f>IFERROR(D504/D503-1,0)</x:f>
        <x:v>0.0008632711335414545</x:v>
      </x:c>
      <x:c r="I504" s="114" t="n">
        <x:f>IFERROR(E504/E503-1,0)</x:f>
        <x:v>-0.007119549095224054</x:v>
      </x:c>
      <x:c r="J504" s="115" t="n">
        <x:f>Z503*(1+F504)</x:f>
        <x:v>0.13728938507884186</x:v>
      </x:c>
      <x:c r="K504" s="115" t="n">
        <x:f>AA503*(1+G504)</x:f>
        <x:v>0.13273655368007023</x:v>
      </x:c>
      <x:c r="L504" s="115" t="n">
        <x:f>AB503*(1+H504)</x:f>
        <x:v>0.8585558318208617</x:v>
      </x:c>
      <x:c r="M504" s="115" t="n">
        <x:f>AC503*(1+I504)</x:f>
        <x:v>0.056980068466927776</x:v>
      </x:c>
      <x:c r="N504" s="115" t="n">
        <x:f>SUM(J504:M504)</x:f>
        <x:v>1.1855618390467015</x:v>
      </x:c>
      <x:c r="O504" s="116" t="n">
        <x:f>IFERROR((J504+K504)/N504,0)</x:f>
        <x:v>0.22776200267717564</x:v>
      </x:c>
      <x:c r="P504" s="50" t="b">
        <x:f>AND(MONTH(A504)=12,OR(A505="",YEAR(A504)&lt;&gt;YEAR(A505)))</x:f>
        <x:v>0</x:v>
      </x:c>
      <x:c r="Q504" s="50" t="b">
        <x:f>AND(MOD(MONTH(A504),3)=0,OR(A505="",MONTH(A504)&lt;&gt;MONTH(A505)))</x:f>
        <x:v>0</x:v>
      </x:c>
      <x:c r="R504" s="50" t="b">
        <x:f>OR(O504&gt;$E$7,O504&lt;$E$6)</x:f>
        <x:v>0</x:v>
      </x:c>
      <x:c r="S504" s="50" t="b">
        <x:f>AND(OR(P504,Q504,R504),A504-AH503&gt;$E$8)</x:f>
        <x:v>0</x:v>
      </x:c>
      <x:c r="T504" s="50" t="str">
        <x:f>IF(NOT(OR(P504,Q504,R504)),"不调",IF(NOT(S504),"间隔规则跳过",IF(P504,"年末+季度",IF(AND(Q504,R504),"季度+动态",IF(Q504,"季度","动态")))))</x:f>
        <x:v>不调</x:v>
      </x:c>
      <x:c r="U504" s="115" t="n">
        <x:f>IF(OR(T504="年末+季度",T504="季度+动态"),N504*$E$5/2,IF(T504="季度",(J504+K504)/2,IF(T504="动态",N504*$E$5*IF(J504+K504=0,0.5,J504/(J504+K504)),J504)))</x:f>
        <x:v>0.13728938507884186</x:v>
      </x:c>
      <x:c r="V504" s="115" t="n">
        <x:f>IF(OR(T504="年末+季度",T504="季度+动态"),N504*$E$5/2,IF(T504="季度",(J504+K504)/2,IF(T504="动态",N504*$E$5*IF(J504+K504=0,0.5,K504/(J504+K504)),K504)))</x:f>
        <x:v>0.13273655368007023</x:v>
      </x:c>
      <x:c r="W504" s="115" t="n">
        <x:f>IF(OR(T504="年末+季度",T504="季度+动态",T504="动态"),N504*(1-$E$5)*IF(L504+M504=0,$B$7/($B$7+$B$8),L504/(L504+M504)),L504)</x:f>
        <x:v>0.8585558318208617</x:v>
      </x:c>
      <x:c r="X504" s="115" t="n">
        <x:f>IF(OR(T504="年末+季度",T504="季度+动态",T504="动态"),N504*(1-$E$5)*IF(L504+M504=0,$B$8/($B$7+$B$8),M504/(L504+M504)),M504)</x:f>
        <x:v>0.056980068466927776</x:v>
      </x:c>
      <x:c r="Y504" s="115" t="n">
        <x:f>POWER(1-$H$5,(A504-A503)/$H$8)</x:f>
        <x:v>0.9999862671029998</x:v>
      </x:c>
      <x:c r="Z504" s="115" t="n">
        <x:f>U504*Y504</x:f>
        <x:v>0.13728749969785736</x:v>
      </x:c>
      <x:c r="AA504" s="115" t="n">
        <x:f>V504*Y504</x:f>
        <x:v>0.1327347308226504</x:v>
      </x:c>
      <x:c r="AB504" s="115" t="n">
        <x:f>W504*Y504</x:f>
        <x:v>0.8585440413620543</x:v>
      </x:c>
      <x:c r="AC504" s="115" t="n">
        <x:f>X504*Y504</x:f>
        <x:v>0.056979285965516456</x:v>
      </x:c>
      <x:c r="AD504" s="115" t="n">
        <x:f>SUM(Z504:AC504)</x:f>
        <x:v>1.1855455578480785</x:v>
      </x:c>
      <x:c r="AE504" s="115" t="n">
        <x:f>MAX(AE503,AD504)</x:f>
        <x:v>1.1885140905304996</x:v>
      </x:c>
      <x:c r="AF504" s="114" t="n">
        <x:f>AD504/AE504-1</x:f>
        <x:v>-0.0024976840460478877</x:v>
      </x:c>
      <x:c r="AG504" s="114" t="n">
        <x:f>AD504/AD503-1</x:f>
        <x:v>-0.0010404142741189393</x:v>
      </x:c>
      <x:c r="AH504" s="111" t="n">
        <x:f>IF(OR(T504="年末+季度",T504="季度+动态",T504="季度",T504="动态"),A504,AH503)</x:f>
        <x:v>44469</x:v>
      </x:c>
      <x:c r="AI504" s="117" t="n">
        <x:f>YEAR(A504)</x:f>
        <x:v>2021</x:v>
      </x:c>
      <x:c r="AJ504" s="117" t="n">
        <x:f>MONTH(A504)</x:f>
        <x:v>11</x:v>
      </x:c>
      <x:c r="AK504" s="50" t="n">
        <x:f>IF(MONTH(A504)&lt;&gt;MONTH(A505),1,0)</x:f>
        <x:v>0</x:v>
      </x:c>
      <x:c r="AL504" s="115" t="n">
        <x:f>IF(AK503,AD503,AL503)</x:f>
        <x:v>1.1707123600114873</x:v>
      </x:c>
      <x:c r="AM504" s="116" t="str">
        <x:f>IF(AK504,AD504/AL504-1,"")</x:f>
      </x:c>
      <x:c r="AN504" s="115" t="n">
        <x:f>IF(AI504&lt;&gt;AI503,AD504,MAX(AN503,AD504))</x:f>
        <x:v>1.1885140905304996</x:v>
      </x:c>
      <x:c r="AO504" s="116" t="n">
        <x:f>AD504/AN504-1</x:f>
        <x:v>-0.0024976840460478877</x:v>
      </x:c>
      <x:c r="AP504" s="112" t="n">
        <x:f>IFERROR(SUM(Z504:AC504)/AD504,0)</x:f>
        <x:v>1</x:v>
      </x:c>
      <x:c r="AQ504" s="50" t="b">
        <x:f>AND(B504&gt;0,C504&gt;0,D504&gt;0,E504&gt;0)</x:f>
        <x:v>1</x:v>
      </x:c>
    </x:row>
    <x:row r="505">
      <x:c r="A505" s="111" t="n">
        <x:f>'净值底稿'!A463</x:f>
        <x:v>44525</x:v>
      </x:c>
      <x:c r="B505" s="113" t="n">
        <x:f>'净值底稿'!F463</x:f>
        <x:v>2.0267758839953474</x:v>
      </x:c>
      <x:c r="C505" s="113" t="n">
        <x:f>'净值底稿'!O463</x:f>
        <x:v>1.5140570519423513</x:v>
      </x:c>
      <x:c r="D505" s="113" t="n">
        <x:f>'净值底稿'!P463</x:f>
        <x:v>1.5076</x:v>
      </x:c>
      <x:c r="E505" s="113" t="n">
        <x:f>'净值底稿'!Q463</x:f>
        <x:v>1.3382</x:v>
      </x:c>
      <x:c r="F505" s="114" t="n">
        <x:f>IFERROR(B505/B504-1,0)</x:f>
        <x:v>-0.003484384579354405</x:v>
      </x:c>
      <x:c r="G505" s="114" t="n">
        <x:f>IFERROR(C505/C504-1,0)</x:f>
        <x:v>-0.00159038970493397</x:v>
      </x:c>
      <x:c r="H505" s="114" t="n">
        <x:f>IFERROR(D505/D504-1,0)</x:f>
        <x:v>0.0002653927813163204</x:v>
      </x:c>
      <x:c r="I505" s="114" t="n">
        <x:f>IFERROR(E505/E504-1,0)</x:f>
        <x:v>-0.00044816253361212866</x:v>
      </x:c>
      <x:c r="J505" s="115" t="n">
        <x:f>Z504*(1+F505)</x:f>
        <x:v>0.13680913725097202</x:v>
      </x:c>
      <x:c r="K505" s="115" t="n">
        <x:f>AA504*(1+G505)</x:f>
        <x:v>0.13252363087326285</x:v>
      </x:c>
      <x:c r="L505" s="115" t="n">
        <x:f>AB504*(1+H505)</x:f>
        <x:v>0.858771892753074</x:v>
      </x:c>
      <x:c r="M505" s="115" t="n">
        <x:f>AC504*(1+I505)</x:f>
        <x:v>0.05695374998435474</x:v>
      </x:c>
      <x:c r="N505" s="115" t="n">
        <x:f>SUM(J505:M505)</x:f>
        <x:v>1.1850584108616635</x:v>
      </x:c>
      <x:c r="O505" s="116" t="n">
        <x:f>IFERROR((J505+K505)/N505,0)</x:f>
        <x:v>0.22727383364031933</x:v>
      </x:c>
      <x:c r="P505" s="50" t="b">
        <x:f>AND(MONTH(A505)=12,OR(A506="",YEAR(A505)&lt;&gt;YEAR(A506)))</x:f>
        <x:v>0</x:v>
      </x:c>
      <x:c r="Q505" s="50" t="b">
        <x:f>AND(MOD(MONTH(A505),3)=0,OR(A506="",MONTH(A505)&lt;&gt;MONTH(A506)))</x:f>
        <x:v>0</x:v>
      </x:c>
      <x:c r="R505" s="50" t="b">
        <x:f>OR(O505&gt;$E$7,O505&lt;$E$6)</x:f>
        <x:v>0</x:v>
      </x:c>
      <x:c r="S505" s="50" t="b">
        <x:f>AND(OR(P505,Q505,R505),A505-AH504&gt;$E$8)</x:f>
        <x:v>0</x:v>
      </x:c>
      <x:c r="T505" s="50" t="str">
        <x:f>IF(NOT(OR(P505,Q505,R505)),"不调",IF(NOT(S505),"间隔规则跳过",IF(P505,"年末+季度",IF(AND(Q505,R505),"季度+动态",IF(Q505,"季度","动态")))))</x:f>
        <x:v>不调</x:v>
      </x:c>
      <x:c r="U505" s="115" t="n">
        <x:f>IF(OR(T505="年末+季度",T505="季度+动态"),N505*$E$5/2,IF(T505="季度",(J505+K505)/2,IF(T505="动态",N505*$E$5*IF(J505+K505=0,0.5,J505/(J505+K505)),J505)))</x:f>
        <x:v>0.13680913725097202</x:v>
      </x:c>
      <x:c r="V505" s="115" t="n">
        <x:f>IF(OR(T505="年末+季度",T505="季度+动态"),N505*$E$5/2,IF(T505="季度",(J505+K505)/2,IF(T505="动态",N505*$E$5*IF(J505+K505=0,0.5,K505/(J505+K505)),K505)))</x:f>
        <x:v>0.13252363087326285</x:v>
      </x:c>
      <x:c r="W505" s="115" t="n">
        <x:f>IF(OR(T505="年末+季度",T505="季度+动态",T505="动态"),N505*(1-$E$5)*IF(L505+M505=0,$B$7/($B$7+$B$8),L505/(L505+M505)),L505)</x:f>
        <x:v>0.858771892753074</x:v>
      </x:c>
      <x:c r="X505" s="115" t="n">
        <x:f>IF(OR(T505="年末+季度",T505="季度+动态",T505="动态"),N505*(1-$E$5)*IF(L505+M505=0,$B$8/($B$7+$B$8),M505/(L505+M505)),M505)</x:f>
        <x:v>0.05695374998435474</x:v>
      </x:c>
      <x:c r="Y505" s="115" t="n">
        <x:f>POWER(1-$H$5,(A505-A504)/$H$8)</x:f>
        <x:v>0.9999862671029998</x:v>
      </x:c>
      <x:c r="Z505" s="115" t="n">
        <x:f>U505*Y505</x:f>
        <x:v>0.13680725846518146</x:v>
      </x:c>
      <x:c r="AA505" s="115" t="n">
        <x:f>V505*Y505</x:f>
        <x:v>0.13252181093988996</x:v>
      </x:c>
      <x:c r="AB505" s="115" t="n">
        <x:f>W505*Y505</x:f>
        <x:v>0.858760099327124</x:v>
      </x:c>
      <x:c r="AC505" s="115" t="n">
        <x:f>X505*Y505</x:f>
        <x:v>0.056952967844372426</x:v>
      </x:c>
      <x:c r="AD505" s="115" t="n">
        <x:f>SUM(Z505:AC505)</x:f>
        <x:v>1.185042136576568</x:v>
      </x:c>
      <x:c r="AE505" s="115" t="n">
        <x:f>MAX(AE504,AD505)</x:f>
        <x:v>1.1885140905304996</x:v>
      </x:c>
      <x:c r="AF505" s="114" t="n">
        <x:f>AD505/AE505-1</x:f>
        <x:v>-0.002921256030192998</x:v>
      </x:c>
      <x:c r="AG505" s="114" t="n">
        <x:f>AD505/AD504-1</x:f>
        <x:v>-0.00042463258217106947</x:v>
      </x:c>
      <x:c r="AH505" s="111" t="n">
        <x:f>IF(OR(T505="年末+季度",T505="季度+动态",T505="季度",T505="动态"),A505,AH504)</x:f>
        <x:v>44469</x:v>
      </x:c>
      <x:c r="AI505" s="117" t="n">
        <x:f>YEAR(A505)</x:f>
        <x:v>2021</x:v>
      </x:c>
      <x:c r="AJ505" s="117" t="n">
        <x:f>MONTH(A505)</x:f>
        <x:v>11</x:v>
      </x:c>
      <x:c r="AK505" s="50" t="n">
        <x:f>IF(MONTH(A505)&lt;&gt;MONTH(A506),1,0)</x:f>
        <x:v>0</x:v>
      </x:c>
      <x:c r="AL505" s="115" t="n">
        <x:f>IF(AK504,AD504,AL504)</x:f>
        <x:v>1.1707123600114873</x:v>
      </x:c>
      <x:c r="AM505" s="116" t="str">
        <x:f>IF(AK505,AD505/AL505-1,"")</x:f>
      </x:c>
      <x:c r="AN505" s="115" t="n">
        <x:f>IF(AI505&lt;&gt;AI504,AD505,MAX(AN504,AD505))</x:f>
        <x:v>1.1885140905304996</x:v>
      </x:c>
      <x:c r="AO505" s="116" t="n">
        <x:f>AD505/AN505-1</x:f>
        <x:v>-0.002921256030192998</x:v>
      </x:c>
      <x:c r="AP505" s="112" t="n">
        <x:f>IFERROR(SUM(Z505:AC505)/AD505,0)</x:f>
        <x:v>1</x:v>
      </x:c>
      <x:c r="AQ505" s="50" t="b">
        <x:f>AND(B505&gt;0,C505&gt;0,D505&gt;0,E505&gt;0)</x:f>
        <x:v>1</x:v>
      </x:c>
    </x:row>
    <x:row r="506">
      <x:c r="A506" s="111" t="n">
        <x:f>'净值底稿'!A464</x:f>
        <x:v>44526</x:v>
      </x:c>
      <x:c r="B506" s="113" t="n">
        <x:f>'净值底稿'!F464</x:f>
        <x:v>2.0261752415615373</x:v>
      </x:c>
      <x:c r="C506" s="113" t="n">
        <x:f>'净值底稿'!O464</x:f>
        <x:v>1.51257361214837</x:v>
      </x:c>
      <x:c r="D506" s="113" t="n">
        <x:f>'净值底稿'!P464</x:f>
        <x:v>1.5091</x:v>
      </x:c>
      <x:c r="E506" s="113" t="n">
        <x:f>'净值底稿'!Q464</x:f>
        <x:v>1.3464</x:v>
      </x:c>
      <x:c r="F506" s="114" t="n">
        <x:f>IFERROR(B506/B505-1,0)</x:f>
        <x:v>-0.0002963536514092313</x:v>
      </x:c>
      <x:c r="G506" s="114" t="n">
        <x:f>IFERROR(C506/C505-1,0)</x:f>
        <x:v>-0.0009797780024723979</x:v>
      </x:c>
      <x:c r="H506" s="114" t="n">
        <x:f>IFERROR(D506/D505-1,0)</x:f>
        <x:v>0.0009949588750333138</x:v>
      </x:c>
      <x:c r="I506" s="114" t="n">
        <x:f>IFERROR(E506/E505-1,0)</x:f>
        <x:v>0.006127634135405735</x:v>
      </x:c>
      <x:c r="J506" s="115" t="n">
        <x:f>Z505*(1+F506)</x:f>
        <x:v>0.136766715134596</x:v>
      </x:c>
      <x:c r="K506" s="115" t="n">
        <x:f>AA505*(1+G506)</x:f>
        <x:v>0.13239196898468325</x:v>
      </x:c>
      <x:c r="L506" s="115" t="n">
        <x:f>AB505*(1+H506)</x:f>
        <x:v>0.8596145303094741</x:v>
      </x:c>
      <x:c r="M506" s="115" t="n">
        <x:f>AC505*(1+I506)</x:f>
        <x:v>0.05730195479424827</x:v>
      </x:c>
      <x:c r="N506" s="115" t="n">
        <x:f>SUM(J506:M506)</x:f>
        <x:v>1.1860751692230016</x:v>
      </x:c>
      <x:c r="O506" s="116" t="n">
        <x:f>IFERROR((J506+K506)/N506,0)</x:f>
        <x:v>0.22693223085987477</x:v>
      </x:c>
      <x:c r="P506" s="50" t="b">
        <x:f>AND(MONTH(A506)=12,OR(A507="",YEAR(A506)&lt;&gt;YEAR(A507)))</x:f>
        <x:v>0</x:v>
      </x:c>
      <x:c r="Q506" s="50" t="b">
        <x:f>AND(MOD(MONTH(A506),3)=0,OR(A507="",MONTH(A506)&lt;&gt;MONTH(A507)))</x:f>
        <x:v>0</x:v>
      </x:c>
      <x:c r="R506" s="50" t="b">
        <x:f>OR(O506&gt;$E$7,O506&lt;$E$6)</x:f>
        <x:v>0</x:v>
      </x:c>
      <x:c r="S506" s="50" t="b">
        <x:f>AND(OR(P506,Q506,R506),A506-AH505&gt;$E$8)</x:f>
        <x:v>0</x:v>
      </x:c>
      <x:c r="T506" s="50" t="str">
        <x:f>IF(NOT(OR(P506,Q506,R506)),"不调",IF(NOT(S506),"间隔规则跳过",IF(P506,"年末+季度",IF(AND(Q506,R506),"季度+动态",IF(Q506,"季度","动态")))))</x:f>
        <x:v>不调</x:v>
      </x:c>
      <x:c r="U506" s="115" t="n">
        <x:f>IF(OR(T506="年末+季度",T506="季度+动态"),N506*$E$5/2,IF(T506="季度",(J506+K506)/2,IF(T506="动态",N506*$E$5*IF(J506+K506=0,0.5,J506/(J506+K506)),J506)))</x:f>
        <x:v>0.136766715134596</x:v>
      </x:c>
      <x:c r="V506" s="115" t="n">
        <x:f>IF(OR(T506="年末+季度",T506="季度+动态"),N506*$E$5/2,IF(T506="季度",(J506+K506)/2,IF(T506="动态",N506*$E$5*IF(J506+K506=0,0.5,K506/(J506+K506)),K506)))</x:f>
        <x:v>0.13239196898468325</x:v>
      </x:c>
      <x:c r="W506" s="115" t="n">
        <x:f>IF(OR(T506="年末+季度",T506="季度+动态",T506="动态"),N506*(1-$E$5)*IF(L506+M506=0,$B$7/($B$7+$B$8),L506/(L506+M506)),L506)</x:f>
        <x:v>0.8596145303094741</x:v>
      </x:c>
      <x:c r="X506" s="115" t="n">
        <x:f>IF(OR(T506="年末+季度",T506="季度+动态",T506="动态"),N506*(1-$E$5)*IF(L506+M506=0,$B$8/($B$7+$B$8),M506/(L506+M506)),M506)</x:f>
        <x:v>0.05730195479424827</x:v>
      </x:c>
      <x:c r="Y506" s="115" t="n">
        <x:f>POWER(1-$H$5,(A506-A505)/$H$8)</x:f>
        <x:v>0.9999862671029998</x:v>
      </x:c>
      <x:c r="Z506" s="115" t="n">
        <x:f>U506*Y506</x:f>
        <x:v>0.136764836931384</x:v>
      </x:c>
      <x:c r="AA506" s="115" t="n">
        <x:f>V506*Y506</x:f>
        <x:v>0.13239015085940953</x:v>
      </x:c>
      <x:c r="AB506" s="115" t="n">
        <x:f>W506*Y506</x:f>
        <x:v>0.8596027253116695</x:v>
      </x:c>
      <x:c r="AC506" s="115" t="n">
        <x:f>X506*Y506</x:f>
        <x:v>0.05730116787240516</x:v>
      </x:c>
      <x:c r="AD506" s="115" t="n">
        <x:f>SUM(Z506:AC506)</x:f>
        <x:v>1.1860588809748682</x:v>
      </x:c>
      <x:c r="AE506" s="115" t="n">
        <x:f>MAX(AE505,AD506)</x:f>
        <x:v>1.1885140905304996</x:v>
      </x:c>
      <x:c r="AF506" s="114" t="n">
        <x:f>AD506/AE506-1</x:f>
        <x:v>-0.002065780772136705</x:v>
      </x:c>
      <x:c r="AG506" s="114" t="n">
        <x:f>AD506/AD505-1</x:f>
        <x:v>0.0008579816421021569</x:v>
      </x:c>
      <x:c r="AH506" s="111" t="n">
        <x:f>IF(OR(T506="年末+季度",T506="季度+动态",T506="季度",T506="动态"),A506,AH505)</x:f>
        <x:v>44469</x:v>
      </x:c>
      <x:c r="AI506" s="117" t="n">
        <x:f>YEAR(A506)</x:f>
        <x:v>2021</x:v>
      </x:c>
      <x:c r="AJ506" s="117" t="n">
        <x:f>MONTH(A506)</x:f>
        <x:v>11</x:v>
      </x:c>
      <x:c r="AK506" s="50" t="n">
        <x:f>IF(MONTH(A506)&lt;&gt;MONTH(A507),1,0)</x:f>
        <x:v>0</x:v>
      </x:c>
      <x:c r="AL506" s="115" t="n">
        <x:f>IF(AK505,AD505,AL505)</x:f>
        <x:v>1.1707123600114873</x:v>
      </x:c>
      <x:c r="AM506" s="116" t="str">
        <x:f>IF(AK506,AD506/AL506-1,"")</x:f>
      </x:c>
      <x:c r="AN506" s="115" t="n">
        <x:f>IF(AI506&lt;&gt;AI505,AD506,MAX(AN505,AD506))</x:f>
        <x:v>1.1885140905304996</x:v>
      </x:c>
      <x:c r="AO506" s="116" t="n">
        <x:f>AD506/AN506-1</x:f>
        <x:v>-0.002065780772136705</x:v>
      </x:c>
      <x:c r="AP506" s="112" t="n">
        <x:f>IFERROR(SUM(Z506:AC506)/AD506,0)</x:f>
        <x:v>1</x:v>
      </x:c>
      <x:c r="AQ506" s="50" t="b">
        <x:f>AND(B506&gt;0,C506&gt;0,D506&gt;0,E506&gt;0)</x:f>
        <x:v>1</x:v>
      </x:c>
    </x:row>
    <x:row r="507">
      <x:c r="A507" s="111" t="n">
        <x:f>'净值底稿'!A465</x:f>
        <x:v>44529</x:v>
      </x:c>
      <x:c r="B507" s="113" t="n">
        <x:f>'净值底稿'!F465</x:f>
        <x:v>2.0598120967762026</x:v>
      </x:c>
      <x:c r="C507" s="113" t="n">
        <x:f>'净值底稿'!O465</x:f>
        <x:v>1.519547308986784</x:v>
      </x:c>
      <x:c r="D507" s="113" t="n">
        <x:f>'净值底稿'!P465</x:f>
        <x:v>1.5094</x:v>
      </x:c>
      <x:c r="E507" s="113" t="n">
        <x:f>'净值底稿'!Q465</x:f>
        <x:v>1.3376</x:v>
      </x:c>
      <x:c r="F507" s="114" t="n">
        <x:f>IFERROR(B507/B506-1,0)</x:f>
        <x:v>0.01660115794759287</x:v>
      </x:c>
      <x:c r="G507" s="114" t="n">
        <x:f>IFERROR(C507/C506-1,0)</x:f>
        <x:v>0.0046104842649667965</x:v>
      </x:c>
      <x:c r="H507" s="114" t="n">
        <x:f>IFERROR(D507/D506-1,0)</x:f>
        <x:v>0.00019879398316868802</x:v>
      </x:c>
      <x:c r="I507" s="114" t="n">
        <x:f>IFERROR(E507/E506-1,0)</x:f>
        <x:v>-0.0065359477124183885</x:v>
      </x:c>
      <x:c r="J507" s="115" t="n">
        <x:f>Z506*(1+F507)</x:f>
        <x:v>0.13903529159095868</x:v>
      </x:c>
      <x:c r="K507" s="115" t="n">
        <x:f>AA506*(1+G507)</x:f>
        <x:v>0.1330005335667834</x:v>
      </x:c>
      <x:c r="L507" s="115" t="n">
        <x:f>AB506*(1+H507)</x:f>
        <x:v>0.8597736091613768</x:v>
      </x:c>
      <x:c r="M507" s="115" t="n">
        <x:f>AC506*(1+I507)</x:f>
        <x:v>0.056926650435330614</x:v>
      </x:c>
      <x:c r="N507" s="115" t="n">
        <x:f>SUM(J507:M507)</x:f>
        <x:v>1.1887360847544495</x:v>
      </x:c>
      <x:c r="O507" s="116" t="n">
        <x:f>IFERROR((J507+K507)/N507,0)</x:f>
        <x:v>0.22884459271204421</x:v>
      </x:c>
      <x:c r="P507" s="50" t="b">
        <x:f>AND(MONTH(A507)=12,OR(A508="",YEAR(A507)&lt;&gt;YEAR(A508)))</x:f>
        <x:v>0</x:v>
      </x:c>
      <x:c r="Q507" s="50" t="b">
        <x:f>AND(MOD(MONTH(A507),3)=0,OR(A508="",MONTH(A507)&lt;&gt;MONTH(A508)))</x:f>
        <x:v>0</x:v>
      </x:c>
      <x:c r="R507" s="50" t="b">
        <x:f>OR(O507&gt;$E$7,O507&lt;$E$6)</x:f>
        <x:v>0</x:v>
      </x:c>
      <x:c r="S507" s="50" t="b">
        <x:f>AND(OR(P507,Q507,R507),A507-AH506&gt;$E$8)</x:f>
        <x:v>0</x:v>
      </x:c>
      <x:c r="T507" s="50" t="str">
        <x:f>IF(NOT(OR(P507,Q507,R507)),"不调",IF(NOT(S507),"间隔规则跳过",IF(P507,"年末+季度",IF(AND(Q507,R507),"季度+动态",IF(Q507,"季度","动态")))))</x:f>
        <x:v>不调</x:v>
      </x:c>
      <x:c r="U507" s="115" t="n">
        <x:f>IF(OR(T507="年末+季度",T507="季度+动态"),N507*$E$5/2,IF(T507="季度",(J507+K507)/2,IF(T507="动态",N507*$E$5*IF(J507+K507=0,0.5,J507/(J507+K507)),J507)))</x:f>
        <x:v>0.13903529159095868</x:v>
      </x:c>
      <x:c r="V507" s="115" t="n">
        <x:f>IF(OR(T507="年末+季度",T507="季度+动态"),N507*$E$5/2,IF(T507="季度",(J507+K507)/2,IF(T507="动态",N507*$E$5*IF(J507+K507=0,0.5,K507/(J507+K507)),K507)))</x:f>
        <x:v>0.1330005335667834</x:v>
      </x:c>
      <x:c r="W507" s="115" t="n">
        <x:f>IF(OR(T507="年末+季度",T507="季度+动态",T507="动态"),N507*(1-$E$5)*IF(L507+M507=0,$B$7/($B$7+$B$8),L507/(L507+M507)),L507)</x:f>
        <x:v>0.8597736091613768</x:v>
      </x:c>
      <x:c r="X507" s="115" t="n">
        <x:f>IF(OR(T507="年末+季度",T507="季度+动态",T507="动态"),N507*(1-$E$5)*IF(L507+M507=0,$B$8/($B$7+$B$8),M507/(L507+M507)),M507)</x:f>
        <x:v>0.056926650435330614</x:v>
      </x:c>
      <x:c r="Y507" s="115" t="n">
        <x:f>POWER(1-$H$5,(A507-A506)/$H$8)</x:f>
        <x:v>0.9999588018747739</x:v>
      </x:c>
      <x:c r="Z507" s="115" t="n">
        <x:f>U507*Y507</x:f>
        <x:v>0.13902956359760488</x:v>
      </x:c>
      <x:c r="AA507" s="115" t="n">
        <x:f>V507*Y507</x:f>
        <x:v>0.1329950541941464</x:v>
      </x:c>
      <x:c r="AB507" s="115" t="n">
        <x:f>W507*Y507</x:f>
        <x:v>0.8597381881005605</x:v>
      </x:c>
      <x:c r="AC507" s="115" t="n">
        <x:f>X507*Y507</x:f>
        <x:v>0.056924305164057276</x:v>
      </x:c>
      <x:c r="AD507" s="115" t="n">
        <x:f>SUM(Z507:AC507)</x:f>
        <x:v>1.188687111056369</x:v>
      </x:c>
      <x:c r="AE507" s="115" t="n">
        <x:f>MAX(AE506,AD507)</x:f>
        <x:v>1.188687111056369</x:v>
      </x:c>
      <x:c r="AF507" s="114" t="n">
        <x:f>AD507/AE507-1</x:f>
        <x:v>0</x:v>
      </x:c>
      <x:c r="AG507" s="114" t="n">
        <x:f>AD507/AD506-1</x:f>
        <x:v>0.0022159355860482677</x:v>
      </x:c>
      <x:c r="AH507" s="111" t="n">
        <x:f>IF(OR(T507="年末+季度",T507="季度+动态",T507="季度",T507="动态"),A507,AH506)</x:f>
        <x:v>44469</x:v>
      </x:c>
      <x:c r="AI507" s="117" t="n">
        <x:f>YEAR(A507)</x:f>
        <x:v>2021</x:v>
      </x:c>
      <x:c r="AJ507" s="117" t="n">
        <x:f>MONTH(A507)</x:f>
        <x:v>11</x:v>
      </x:c>
      <x:c r="AK507" s="50" t="n">
        <x:f>IF(MONTH(A507)&lt;&gt;MONTH(A508),1,0)</x:f>
        <x:v>0</x:v>
      </x:c>
      <x:c r="AL507" s="115" t="n">
        <x:f>IF(AK506,AD506,AL506)</x:f>
        <x:v>1.1707123600114873</x:v>
      </x:c>
      <x:c r="AM507" s="116" t="str">
        <x:f>IF(AK507,AD507/AL507-1,"")</x:f>
      </x:c>
      <x:c r="AN507" s="115" t="n">
        <x:f>IF(AI507&lt;&gt;AI506,AD507,MAX(AN506,AD507))</x:f>
        <x:v>1.188687111056369</x:v>
      </x:c>
      <x:c r="AO507" s="116" t="n">
        <x:f>AD507/AN507-1</x:f>
        <x:v>0</x:v>
      </x:c>
      <x:c r="AP507" s="112" t="n">
        <x:f>IFERROR(SUM(Z507:AC507)/AD507,0)</x:f>
        <x:v>1</x:v>
      </x:c>
      <x:c r="AQ507" s="50" t="b">
        <x:f>AND(B507&gt;0,C507&gt;0,D507&gt;0,E507&gt;0)</x:f>
        <x:v>1</x:v>
      </x:c>
    </x:row>
    <x:row r="508">
      <x:c r="A508" s="111" t="n">
        <x:f>'净值底稿'!A466</x:f>
        <x:v>44530</x:v>
      </x:c>
      <x:c r="B508" s="113" t="n">
        <x:f>'净值底稿'!F466</x:f>
        <x:v>2.053018557102515</x:v>
      </x:c>
      <x:c r="C508" s="113" t="n">
        <x:f>'净值底稿'!O466</x:f>
        <x:v>1.5252314807932539</x:v>
      </x:c>
      <x:c r="D508" s="113" t="n">
        <x:f>'净值底稿'!P466</x:f>
        <x:v>1.5093</x:v>
      </x:c>
      <x:c r="E508" s="113" t="n">
        <x:f>'净值底稿'!Q466</x:f>
        <x:v>1.334</x:v>
      </x:c>
      <x:c r="F508" s="114" t="n">
        <x:f>IFERROR(B508/B507-1,0)</x:f>
        <x:v>-0.0032981356330124</x:v>
      </x:c>
      <x:c r="G508" s="114" t="n">
        <x:f>IFERROR(C508/C507-1,0)</x:f>
        <x:v>0.0037407007816427917</x:v>
      </x:c>
      <x:c r="H508" s="114" t="n">
        <x:f>IFERROR(D508/D507-1,0)</x:f>
        <x:v>-0.00006625149065853098</x:v>
      </x:c>
      <x:c r="I508" s="114" t="n">
        <x:f>IFERROR(E508/E507-1,0)</x:f>
        <x:v>-0.002691387559808467</x:v>
      </x:c>
      <x:c r="J508" s="115" t="n">
        <x:f>Z507*(1+F508)</x:f>
        <x:v>0.13857102523986145</x:v>
      </x:c>
      <x:c r="K508" s="115" t="n">
        <x:f>AA507*(1+G508)</x:f>
        <x:v>0.13349254889732506</x:v>
      </x:c>
      <x:c r="L508" s="115" t="n">
        <x:f>AB507*(1+H508)</x:f>
        <x:v>0.8596812291640228</x:v>
      </x:c>
      <x:c r="M508" s="115" t="n">
        <x:f>AC507*(1+I508)</x:f>
        <x:v>0.05677109979728799</x:v>
      </x:c>
      <x:c r="N508" s="115" t="n">
        <x:f>SUM(J508:M508)</x:f>
        <x:v>1.1885159030984973</x:v>
      </x:c>
      <x:c r="O508" s="116" t="n">
        <x:f>IFERROR((J508+K508)/N508,0)</x:f>
        <x:v>0.22891033550994855</x:v>
      </x:c>
      <x:c r="P508" s="50" t="b">
        <x:f>AND(MONTH(A508)=12,OR(A509="",YEAR(A508)&lt;&gt;YEAR(A509)))</x:f>
        <x:v>0</x:v>
      </x:c>
      <x:c r="Q508" s="50" t="b">
        <x:f>AND(MOD(MONTH(A508),3)=0,OR(A509="",MONTH(A508)&lt;&gt;MONTH(A509)))</x:f>
        <x:v>0</x:v>
      </x:c>
      <x:c r="R508" s="50" t="b">
        <x:f>OR(O508&gt;$E$7,O508&lt;$E$6)</x:f>
        <x:v>0</x:v>
      </x:c>
      <x:c r="S508" s="50" t="b">
        <x:f>AND(OR(P508,Q508,R508),A508-AH507&gt;$E$8)</x:f>
        <x:v>0</x:v>
      </x:c>
      <x:c r="T508" s="50" t="str">
        <x:f>IF(NOT(OR(P508,Q508,R508)),"不调",IF(NOT(S508),"间隔规则跳过",IF(P508,"年末+季度",IF(AND(Q508,R508),"季度+动态",IF(Q508,"季度","动态")))))</x:f>
        <x:v>不调</x:v>
      </x:c>
      <x:c r="U508" s="115" t="n">
        <x:f>IF(OR(T508="年末+季度",T508="季度+动态"),N508*$E$5/2,IF(T508="季度",(J508+K508)/2,IF(T508="动态",N508*$E$5*IF(J508+K508=0,0.5,J508/(J508+K508)),J508)))</x:f>
        <x:v>0.13857102523986145</x:v>
      </x:c>
      <x:c r="V508" s="115" t="n">
        <x:f>IF(OR(T508="年末+季度",T508="季度+动态"),N508*$E$5/2,IF(T508="季度",(J508+K508)/2,IF(T508="动态",N508*$E$5*IF(J508+K508=0,0.5,K508/(J508+K508)),K508)))</x:f>
        <x:v>0.13349254889732506</x:v>
      </x:c>
      <x:c r="W508" s="115" t="n">
        <x:f>IF(OR(T508="年末+季度",T508="季度+动态",T508="动态"),N508*(1-$E$5)*IF(L508+M508=0,$B$7/($B$7+$B$8),L508/(L508+M508)),L508)</x:f>
        <x:v>0.8596812291640228</x:v>
      </x:c>
      <x:c r="X508" s="115" t="n">
        <x:f>IF(OR(T508="年末+季度",T508="季度+动态",T508="动态"),N508*(1-$E$5)*IF(L508+M508=0,$B$8/($B$7+$B$8),M508/(L508+M508)),M508)</x:f>
        <x:v>0.05677109979728799</x:v>
      </x:c>
      <x:c r="Y508" s="115" t="n">
        <x:f>POWER(1-$H$5,(A508-A507)/$H$8)</x:f>
        <x:v>0.9999862671029998</x:v>
      </x:c>
      <x:c r="Z508" s="115" t="n">
        <x:f>U508*Y508</x:f>
        <x:v>0.1385691222582446</x:v>
      </x:c>
      <x:c r="AA508" s="115" t="n">
        <x:f>V508*Y508</x:f>
        <x:v>0.13349071565790074</x:v>
      </x:c>
      <x:c r="AB508" s="115" t="n">
        <x:f>W508*Y508</x:f>
        <x:v>0.8596694232502496</x:v>
      </x:c>
      <x:c r="AC508" s="115" t="n">
        <x:f>X508*Y508</x:f>
        <x:v>0.05677032016562188</x:v>
      </x:c>
      <x:c r="AD508" s="115" t="n">
        <x:f>SUM(Z508:AC508)</x:f>
        <x:v>1.1884995813320167</x:v>
      </x:c>
      <x:c r="AE508" s="115" t="n">
        <x:f>MAX(AE507,AD508)</x:f>
        <x:v>1.188687111056369</x:v>
      </x:c>
      <x:c r="AF508" s="114" t="n">
        <x:f>AD508/AE508-1</x:f>
        <x:v>-0.00015776205749018501</x:v>
      </x:c>
      <x:c r="AG508" s="114" t="n">
        <x:f>AD508/AD507-1</x:f>
        <x:v>-0.00015776205749018501</x:v>
      </x:c>
      <x:c r="AH508" s="111" t="n">
        <x:f>IF(OR(T508="年末+季度",T508="季度+动态",T508="季度",T508="动态"),A508,AH507)</x:f>
        <x:v>44469</x:v>
      </x:c>
      <x:c r="AI508" s="117" t="n">
        <x:f>YEAR(A508)</x:f>
        <x:v>2021</x:v>
      </x:c>
      <x:c r="AJ508" s="117" t="n">
        <x:f>MONTH(A508)</x:f>
        <x:v>11</x:v>
      </x:c>
      <x:c r="AK508" s="50" t="n">
        <x:f>IF(MONTH(A508)&lt;&gt;MONTH(A509),1,0)</x:f>
        <x:v>1</x:v>
      </x:c>
      <x:c r="AL508" s="115" t="n">
        <x:f>IF(AK507,AD507,AL507)</x:f>
        <x:v>1.1707123600114873</x:v>
      </x:c>
      <x:c r="AM508" s="116" t="n">
        <x:f>IF(AK508,AD508/AL508-1,"")</x:f>
        <x:v>0.015193502629762046</x:v>
      </x:c>
      <x:c r="AN508" s="115" t="n">
        <x:f>IF(AI508&lt;&gt;AI507,AD508,MAX(AN507,AD508))</x:f>
        <x:v>1.188687111056369</x:v>
      </x:c>
      <x:c r="AO508" s="116" t="n">
        <x:f>AD508/AN508-1</x:f>
        <x:v>-0.00015776205749018501</x:v>
      </x:c>
      <x:c r="AP508" s="112" t="n">
        <x:f>IFERROR(SUM(Z508:AC508)/AD508,0)</x:f>
        <x:v>1</x:v>
      </x:c>
      <x:c r="AQ508" s="50" t="b">
        <x:f>AND(B508&gt;0,C508&gt;0,D508&gt;0,E508&gt;0)</x:f>
        <x:v>1</x:v>
      </x:c>
    </x:row>
    <x:row r="509">
      <x:c r="A509" s="111" t="n">
        <x:f>'净值底稿'!A467</x:f>
        <x:v>44531</x:v>
      </x:c>
      <x:c r="B509" s="113" t="n">
        <x:f>'净值底稿'!F467</x:f>
        <x:v>2.0374620329066877</x:v>
      </x:c>
      <x:c r="C509" s="113" t="n">
        <x:f>'净值底稿'!O467</x:f>
        <x:v>1.5295968673676013</x:v>
      </x:c>
      <x:c r="D509" s="113" t="n">
        <x:f>'净值底稿'!P467</x:f>
        <x:v>1.5089</x:v>
      </x:c>
      <x:c r="E509" s="113" t="n">
        <x:f>'净值底稿'!Q467</x:f>
        <x:v>1.3297</x:v>
      </x:c>
      <x:c r="F509" s="114" t="n">
        <x:f>IFERROR(B509/B508-1,0)</x:f>
        <x:v>-0.007577390931031158</x:v>
      </x:c>
      <x:c r="G509" s="114" t="n">
        <x:f>IFERROR(C509/C508-1,0)</x:f>
        <x:v>0.0028621141310805065</x:v>
      </x:c>
      <x:c r="H509" s="114" t="n">
        <x:f>IFERROR(D509/D508-1,0)</x:f>
        <x:v>-0.00026502352083757064</x:v>
      </x:c>
      <x:c r="I509" s="114" t="n">
        <x:f>IFERROR(E509/E508-1,0)</x:f>
        <x:v>-0.003223388305847008</x:v>
      </x:c>
      <x:c r="J509" s="115" t="n">
        <x:f>Z508*(1+F509)</x:f>
        <x:v>0.13751912984792403</x:v>
      </x:c>
      <x:c r="K509" s="115" t="n">
        <x:f>AA508*(1+G509)</x:f>
        <x:v>0.13387278132155328</x:v>
      </x:c>
      <x:c r="L509" s="115" t="n">
        <x:f>AB508*(1+H509)</x:f>
        <x:v>0.8594415906329435</x:v>
      </x:c>
      <x:c r="M509" s="115" t="n">
        <x:f>AC508*(1+I509)</x:f>
        <x:v>0.05658732737948083</x:v>
      </x:c>
      <x:c r="N509" s="115" t="n">
        <x:f>SUM(J509:M509)</x:f>
        <x:v>1.1874208291819015</x:v>
      </x:c>
      <x:c r="O509" s="116" t="n">
        <x:f>IFERROR((J509+K509)/N509,0)</x:f>
        <x:v>0.2285557946262897</x:v>
      </x:c>
      <x:c r="P509" s="50" t="b">
        <x:f>AND(MONTH(A509)=12,OR(A510="",YEAR(A509)&lt;&gt;YEAR(A510)))</x:f>
        <x:v>0</x:v>
      </x:c>
      <x:c r="Q509" s="50" t="b">
        <x:f>AND(MOD(MONTH(A509),3)=0,OR(A510="",MONTH(A509)&lt;&gt;MONTH(A510)))</x:f>
        <x:v>0</x:v>
      </x:c>
      <x:c r="R509" s="50" t="b">
        <x:f>OR(O509&gt;$E$7,O509&lt;$E$6)</x:f>
        <x:v>0</x:v>
      </x:c>
      <x:c r="S509" s="50" t="b">
        <x:f>AND(OR(P509,Q509,R509),A509-AH508&gt;$E$8)</x:f>
        <x:v>0</x:v>
      </x:c>
      <x:c r="T509" s="50" t="str">
        <x:f>IF(NOT(OR(P509,Q509,R509)),"不调",IF(NOT(S509),"间隔规则跳过",IF(P509,"年末+季度",IF(AND(Q509,R509),"季度+动态",IF(Q509,"季度","动态")))))</x:f>
        <x:v>不调</x:v>
      </x:c>
      <x:c r="U509" s="115" t="n">
        <x:f>IF(OR(T509="年末+季度",T509="季度+动态"),N509*$E$5/2,IF(T509="季度",(J509+K509)/2,IF(T509="动态",N509*$E$5*IF(J509+K509=0,0.5,J509/(J509+K509)),J509)))</x:f>
        <x:v>0.13751912984792403</x:v>
      </x:c>
      <x:c r="V509" s="115" t="n">
        <x:f>IF(OR(T509="年末+季度",T509="季度+动态"),N509*$E$5/2,IF(T509="季度",(J509+K509)/2,IF(T509="动态",N509*$E$5*IF(J509+K509=0,0.5,K509/(J509+K509)),K509)))</x:f>
        <x:v>0.13387278132155328</x:v>
      </x:c>
      <x:c r="W509" s="115" t="n">
        <x:f>IF(OR(T509="年末+季度",T509="季度+动态",T509="动态"),N509*(1-$E$5)*IF(L509+M509=0,$B$7/($B$7+$B$8),L509/(L509+M509)),L509)</x:f>
        <x:v>0.8594415906329435</x:v>
      </x:c>
      <x:c r="X509" s="115" t="n">
        <x:f>IF(OR(T509="年末+季度",T509="季度+动态",T509="动态"),N509*(1-$E$5)*IF(L509+M509=0,$B$8/($B$7+$B$8),M509/(L509+M509)),M509)</x:f>
        <x:v>0.05658732737948083</x:v>
      </x:c>
      <x:c r="Y509" s="115" t="n">
        <x:f>POWER(1-$H$5,(A509-A508)/$H$8)</x:f>
        <x:v>0.9999862671029998</x:v>
      </x:c>
      <x:c r="Z509" s="115" t="n">
        <x:f>U509*Y509</x:f>
        <x:v>0.13751724131187826</x:v>
      </x:c>
      <x:c r="AA509" s="115" t="n">
        <x:f>V509*Y509</x:f>
        <x:v>0.13387094286043624</x:v>
      </x:c>
      <x:c r="AB509" s="115" t="n">
        <x:f>W509*Y509</x:f>
        <x:v>0.8594297880101016</x:v>
      </x:c>
      <x:c r="AC509" s="115" t="n">
        <x:f>X509*Y509</x:f>
        <x:v>0.056586550271542406</x:v>
      </x:c>
      <x:c r="AD509" s="115" t="n">
        <x:f>SUM(Z509:AC509)</x:f>
        <x:v>1.1874045224539584</x:v>
      </x:c>
      <x:c r="AE509" s="115" t="n">
        <x:f>MAX(AE508,AD509)</x:f>
        <x:v>1.188687111056369</x:v>
      </x:c>
      <x:c r="AF509" s="114" t="n">
        <x:f>AD509/AE509-1</x:f>
        <x:v>-0.001078995969991392</x:v>
      </x:c>
      <x:c r="AG509" s="114" t="n">
        <x:f>AD509/AD508-1</x:f>
        <x:v>-0.0009213792711908475</x:v>
      </x:c>
      <x:c r="AH509" s="111" t="n">
        <x:f>IF(OR(T509="年末+季度",T509="季度+动态",T509="季度",T509="动态"),A509,AH508)</x:f>
        <x:v>44469</x:v>
      </x:c>
      <x:c r="AI509" s="117" t="n">
        <x:f>YEAR(A509)</x:f>
        <x:v>2021</x:v>
      </x:c>
      <x:c r="AJ509" s="117" t="n">
        <x:f>MONTH(A509)</x:f>
        <x:v>12</x:v>
      </x:c>
      <x:c r="AK509" s="50" t="n">
        <x:f>IF(MONTH(A509)&lt;&gt;MONTH(A510),1,0)</x:f>
        <x:v>0</x:v>
      </x:c>
      <x:c r="AL509" s="115" t="n">
        <x:f>IF(AK508,AD508,AL508)</x:f>
        <x:v>1.1884995813320167</x:v>
      </x:c>
      <x:c r="AM509" s="116" t="str">
        <x:f>IF(AK509,AD509/AL509-1,"")</x:f>
      </x:c>
      <x:c r="AN509" s="115" t="n">
        <x:f>IF(AI509&lt;&gt;AI508,AD509,MAX(AN508,AD509))</x:f>
        <x:v>1.188687111056369</x:v>
      </x:c>
      <x:c r="AO509" s="116" t="n">
        <x:f>AD509/AN509-1</x:f>
        <x:v>-0.001078995969991392</x:v>
      </x:c>
      <x:c r="AP509" s="112" t="n">
        <x:f>IFERROR(SUM(Z509:AC509)/AD509,0)</x:f>
        <x:v>1</x:v>
      </x:c>
      <x:c r="AQ509" s="50" t="b">
        <x:f>AND(B509&gt;0,C509&gt;0,D509&gt;0,E509&gt;0)</x:f>
        <x:v>1</x:v>
      </x:c>
    </x:row>
    <x:row r="510">
      <x:c r="A510" s="111" t="n">
        <x:f>'净值底稿'!A468</x:f>
        <x:v>44532</x:v>
      </x:c>
      <x:c r="B510" s="113" t="n">
        <x:f>'净值底稿'!F468</x:f>
        <x:v>2.03467896472176</x:v>
      </x:c>
      <x:c r="C510" s="113" t="n">
        <x:f>'净值底稿'!O468</x:f>
        <x:v>1.5173001939415138</x:v>
      </x:c>
      <x:c r="D510" s="113" t="n">
        <x:f>'净值底稿'!P468</x:f>
        <x:v>1.5085</x:v>
      </x:c>
      <x:c r="E510" s="113" t="n">
        <x:f>'净值底稿'!Q468</x:f>
        <x:v>1.3238</x:v>
      </x:c>
      <x:c r="F510" s="114" t="n">
        <x:f>IFERROR(B510/B509-1,0)</x:f>
        <x:v>-0.0013659484888449702</x:v>
      </x:c>
      <x:c r="G510" s="114" t="n">
        <x:f>IFERROR(C510/C509-1,0)</x:f>
        <x:v>-0.008039159656001216</x:v>
      </x:c>
      <x:c r="H510" s="114" t="n">
        <x:f>IFERROR(D510/D509-1,0)</x:f>
        <x:v>-0.00026509377692351954</x:v>
      </x:c>
      <x:c r="I510" s="114" t="n">
        <x:f>IFERROR(E510/E509-1,0)</x:f>
        <x:v>-0.00443709107317436</x:v>
      </x:c>
      <x:c r="J510" s="115" t="n">
        <x:f>Z509*(1+F510)</x:f>
        <x:v>0.13732939984391818</x:v>
      </x:c>
      <x:c r="K510" s="115" t="n">
        <x:f>AA509*(1+G510)</x:f>
        <x:v>0.1327947329774818</x:v>
      </x:c>
      <x:c r="L510" s="115" t="n">
        <x:f>AB509*(1+H510)</x:f>
        <x:v>0.8592019585215974</x:v>
      </x:c>
      <x:c r="M510" s="115" t="n">
        <x:f>AC509*(1+I510)</x:f>
        <x:v>0.05633547059447081</x:v>
      </x:c>
      <x:c r="N510" s="115" t="n">
        <x:f>SUM(J510:M510)</x:f>
        <x:v>1.1856615619374682</x:v>
      </x:c>
      <x:c r="O510" s="116" t="n">
        <x:f>IFERROR((J510+K510)/N510,0)</x:f>
        <x:v>0.22782566416338487</x:v>
      </x:c>
      <x:c r="P510" s="50" t="b">
        <x:f>AND(MONTH(A510)=12,OR(A511="",YEAR(A510)&lt;&gt;YEAR(A511)))</x:f>
        <x:v>0</x:v>
      </x:c>
      <x:c r="Q510" s="50" t="b">
        <x:f>AND(MOD(MONTH(A510),3)=0,OR(A511="",MONTH(A510)&lt;&gt;MONTH(A511)))</x:f>
        <x:v>0</x:v>
      </x:c>
      <x:c r="R510" s="50" t="b">
        <x:f>OR(O510&gt;$E$7,O510&lt;$E$6)</x:f>
        <x:v>0</x:v>
      </x:c>
      <x:c r="S510" s="50" t="b">
        <x:f>AND(OR(P510,Q510,R510),A510-AH509&gt;$E$8)</x:f>
        <x:v>0</x:v>
      </x:c>
      <x:c r="T510" s="50" t="str">
        <x:f>IF(NOT(OR(P510,Q510,R510)),"不调",IF(NOT(S510),"间隔规则跳过",IF(P510,"年末+季度",IF(AND(Q510,R510),"季度+动态",IF(Q510,"季度","动态")))))</x:f>
        <x:v>不调</x:v>
      </x:c>
      <x:c r="U510" s="115" t="n">
        <x:f>IF(OR(T510="年末+季度",T510="季度+动态"),N510*$E$5/2,IF(T510="季度",(J510+K510)/2,IF(T510="动态",N510*$E$5*IF(J510+K510=0,0.5,J510/(J510+K510)),J510)))</x:f>
        <x:v>0.13732939984391818</x:v>
      </x:c>
      <x:c r="V510" s="115" t="n">
        <x:f>IF(OR(T510="年末+季度",T510="季度+动态"),N510*$E$5/2,IF(T510="季度",(J510+K510)/2,IF(T510="动态",N510*$E$5*IF(J510+K510=0,0.5,K510/(J510+K510)),K510)))</x:f>
        <x:v>0.1327947329774818</x:v>
      </x:c>
      <x:c r="W510" s="115" t="n">
        <x:f>IF(OR(T510="年末+季度",T510="季度+动态",T510="动态"),N510*(1-$E$5)*IF(L510+M510=0,$B$7/($B$7+$B$8),L510/(L510+M510)),L510)</x:f>
        <x:v>0.8592019585215974</x:v>
      </x:c>
      <x:c r="X510" s="115" t="n">
        <x:f>IF(OR(T510="年末+季度",T510="季度+动态",T510="动态"),N510*(1-$E$5)*IF(L510+M510=0,$B$8/($B$7+$B$8),M510/(L510+M510)),M510)</x:f>
        <x:v>0.05633547059447081</x:v>
      </x:c>
      <x:c r="Y510" s="115" t="n">
        <x:f>POWER(1-$H$5,(A510-A509)/$H$8)</x:f>
        <x:v>0.9999862671029998</x:v>
      </x:c>
      <x:c r="Z510" s="115" t="n">
        <x:f>U510*Y510</x:f>
        <x:v>0.13732751391341502</x:v>
      </x:c>
      <x:c r="AA510" s="115" t="n">
        <x:f>V510*Y510</x:f>
        <x:v>0.13279290932109164</x:v>
      </x:c>
      <x:c r="AB510" s="115" t="n">
        <x:f>W510*Y510</x:f>
        <x:v>0.8591901591895986</x:v>
      </x:c>
      <x:c r="AC510" s="115" t="n">
        <x:f>X510*Y510</x:f>
        <x:v>0.056334696945255676</x:v>
      </x:c>
      <x:c r="AD510" s="115" t="n">
        <x:f>SUM(Z510:AC510)</x:f>
        <x:v>1.1856452793693608</x:v>
      </x:c>
      <x:c r="AE510" s="115" t="n">
        <x:f>MAX(AE509,AD510)</x:f>
        <x:v>1.188687111056369</x:v>
      </x:c>
      <x:c r="AF510" s="114" t="n">
        <x:f>AD510/AE510-1</x:f>
        <x:v>-0.0025589843270908963</x:v>
      </x:c>
      <x:c r="AG510" s="114" t="n">
        <x:f>AD510/AD509-1</x:f>
        <x:v>-0.0014815869834838846</x:v>
      </x:c>
      <x:c r="AH510" s="111" t="n">
        <x:f>IF(OR(T510="年末+季度",T510="季度+动态",T510="季度",T510="动态"),A510,AH509)</x:f>
        <x:v>44469</x:v>
      </x:c>
      <x:c r="AI510" s="117" t="n">
        <x:f>YEAR(A510)</x:f>
        <x:v>2021</x:v>
      </x:c>
      <x:c r="AJ510" s="117" t="n">
        <x:f>MONTH(A510)</x:f>
        <x:v>12</x:v>
      </x:c>
      <x:c r="AK510" s="50" t="n">
        <x:f>IF(MONTH(A510)&lt;&gt;MONTH(A511),1,0)</x:f>
        <x:v>0</x:v>
      </x:c>
      <x:c r="AL510" s="115" t="n">
        <x:f>IF(AK509,AD509,AL509)</x:f>
        <x:v>1.1884995813320167</x:v>
      </x:c>
      <x:c r="AM510" s="116" t="str">
        <x:f>IF(AK510,AD510/AL510-1,"")</x:f>
      </x:c>
      <x:c r="AN510" s="115" t="n">
        <x:f>IF(AI510&lt;&gt;AI509,AD510,MAX(AN509,AD510))</x:f>
        <x:v>1.188687111056369</x:v>
      </x:c>
      <x:c r="AO510" s="116" t="n">
        <x:f>AD510/AN510-1</x:f>
        <x:v>-0.0025589843270908963</x:v>
      </x:c>
      <x:c r="AP510" s="112" t="n">
        <x:f>IFERROR(SUM(Z510:AC510)/AD510,0)</x:f>
        <x:v>1</x:v>
      </x:c>
      <x:c r="AQ510" s="50" t="b">
        <x:f>AND(B510&gt;0,C510&gt;0,D510&gt;0,E510&gt;0)</x:f>
        <x:v>1</x:v>
      </x:c>
    </x:row>
    <x:row r="511">
      <x:c r="A511" s="111" t="n">
        <x:f>'净值底稿'!A469</x:f>
        <x:v>44533</x:v>
      </x:c>
      <x:c r="B511" s="113" t="n">
        <x:f>'净值底稿'!F469</x:f>
        <x:v>2.0519527062023575</x:v>
      </x:c>
      <x:c r="C511" s="113" t="n">
        <x:f>'净值底稿'!O469</x:f>
        <x:v>1.5282447453230887</x:v>
      </x:c>
      <x:c r="D511" s="113" t="n">
        <x:f>'净值底稿'!P469</x:f>
        <x:v>1.5081</x:v>
      </x:c>
      <x:c r="E511" s="113" t="n">
        <x:f>'净值底稿'!Q469</x:f>
        <x:v>1.3222</x:v>
      </x:c>
      <x:c r="F511" s="114" t="n">
        <x:f>IFERROR(B511/B510-1,0)</x:f>
        <x:v>0.00848966435496612</x:v>
      </x:c>
      <x:c r="G511" s="114" t="n">
        <x:f>IFERROR(C511/C510-1,0)</x:f>
        <x:v>0.0072131747068087115</x:v>
      </x:c>
      <x:c r="H511" s="114" t="n">
        <x:f>IFERROR(D511/D510-1,0)</x:f>
        <x:v>-0.00026516407026844213</x:v>
      </x:c>
      <x:c r="I511" s="114" t="n">
        <x:f>IFERROR(E511/E510-1,0)</x:f>
        <x:v>-0.001208641788789877</x:v>
      </x:c>
      <x:c r="J511" s="115" t="n">
        <x:f>Z510*(1+F511)</x:f>
        <x:v>0.13849337841324186</x:v>
      </x:c>
      <x:c r="K511" s="115" t="n">
        <x:f>AA510*(1+G511)</x:f>
        <x:v>0.13375076777585007</x:v>
      </x:c>
      <x:c r="L511" s="115" t="n">
        <x:f>AB510*(1+H511)</x:f>
        <x:v>0.8589623328298533</x:v>
      </x:c>
      <x:c r="M511" s="115" t="n">
        <x:f>AC510*(1+I511)</x:f>
        <x:v>0.05626660847636883</x:v>
      </x:c>
      <x:c r="N511" s="115" t="n">
        <x:f>SUM(J511:M511)</x:f>
        <x:v>1.187473087495314</x:v>
      </x:c>
      <x:c r="O511" s="116" t="n">
        <x:f>IFERROR((J511+K511)/N511,0)</x:f>
        <x:v>0.22926342420384851</x:v>
      </x:c>
      <x:c r="P511" s="50" t="b">
        <x:f>AND(MONTH(A511)=12,OR(A512="",YEAR(A511)&lt;&gt;YEAR(A512)))</x:f>
        <x:v>0</x:v>
      </x:c>
      <x:c r="Q511" s="50" t="b">
        <x:f>AND(MOD(MONTH(A511),3)=0,OR(A512="",MONTH(A511)&lt;&gt;MONTH(A512)))</x:f>
        <x:v>0</x:v>
      </x:c>
      <x:c r="R511" s="50" t="b">
        <x:f>OR(O511&gt;$E$7,O511&lt;$E$6)</x:f>
        <x:v>0</x:v>
      </x:c>
      <x:c r="S511" s="50" t="b">
        <x:f>AND(OR(P511,Q511,R511),A511-AH510&gt;$E$8)</x:f>
        <x:v>0</x:v>
      </x:c>
      <x:c r="T511" s="50" t="str">
        <x:f>IF(NOT(OR(P511,Q511,R511)),"不调",IF(NOT(S511),"间隔规则跳过",IF(P511,"年末+季度",IF(AND(Q511,R511),"季度+动态",IF(Q511,"季度","动态")))))</x:f>
        <x:v>不调</x:v>
      </x:c>
      <x:c r="U511" s="115" t="n">
        <x:f>IF(OR(T511="年末+季度",T511="季度+动态"),N511*$E$5/2,IF(T511="季度",(J511+K511)/2,IF(T511="动态",N511*$E$5*IF(J511+K511=0,0.5,J511/(J511+K511)),J511)))</x:f>
        <x:v>0.13849337841324186</x:v>
      </x:c>
      <x:c r="V511" s="115" t="n">
        <x:f>IF(OR(T511="年末+季度",T511="季度+动态"),N511*$E$5/2,IF(T511="季度",(J511+K511)/2,IF(T511="动态",N511*$E$5*IF(J511+K511=0,0.5,K511/(J511+K511)),K511)))</x:f>
        <x:v>0.13375076777585007</x:v>
      </x:c>
      <x:c r="W511" s="115" t="n">
        <x:f>IF(OR(T511="年末+季度",T511="季度+动态",T511="动态"),N511*(1-$E$5)*IF(L511+M511=0,$B$7/($B$7+$B$8),L511/(L511+M511)),L511)</x:f>
        <x:v>0.8589623328298533</x:v>
      </x:c>
      <x:c r="X511" s="115" t="n">
        <x:f>IF(OR(T511="年末+季度",T511="季度+动态",T511="动态"),N511*(1-$E$5)*IF(L511+M511=0,$B$8/($B$7+$B$8),M511/(L511+M511)),M511)</x:f>
        <x:v>0.05626660847636883</x:v>
      </x:c>
      <x:c r="Y511" s="115" t="n">
        <x:f>POWER(1-$H$5,(A511-A510)/$H$8)</x:f>
        <x:v>0.9999862671029998</x:v>
      </x:c>
      <x:c r="Z511" s="115" t="n">
        <x:f>U511*Y511</x:f>
        <x:v>0.13849147649794089</x:v>
      </x:c>
      <x:c r="AA511" s="115" t="n">
        <x:f>V511*Y511</x:f>
        <x:v>0.1337489309903325</x:v>
      </x:c>
      <x:c r="AB511" s="115" t="n">
        <x:f>W511*Y511</x:f>
        <x:v>0.8589505367886096</x:v>
      </x:c>
      <x:c r="AC511" s="115" t="n">
        <x:f>X511*Y511</x:f>
        <x:v>0.05626583577283007</x:v>
      </x:c>
      <x:c r="AD511" s="115" t="n">
        <x:f>SUM(Z511:AC511)</x:f>
        <x:v>1.1874567800497131</x:v>
      </x:c>
      <x:c r="AE511" s="115" t="n">
        <x:f>MAX(AE510,AD511)</x:f>
        <x:v>1.188687111056369</x:v>
      </x:c>
      <x:c r="AF511" s="114" t="n">
        <x:f>AD511/AE511-1</x:f>
        <x:v>-0.0010350335216157136</x:v>
      </x:c>
      <x:c r="AG511" s="114" t="n">
        <x:f>AD511/AD510-1</x:f>
        <x:v>0.0015278605767450326</x:v>
      </x:c>
      <x:c r="AH511" s="111" t="n">
        <x:f>IF(OR(T511="年末+季度",T511="季度+动态",T511="季度",T511="动态"),A511,AH510)</x:f>
        <x:v>44469</x:v>
      </x:c>
      <x:c r="AI511" s="117" t="n">
        <x:f>YEAR(A511)</x:f>
        <x:v>2021</x:v>
      </x:c>
      <x:c r="AJ511" s="117" t="n">
        <x:f>MONTH(A511)</x:f>
        <x:v>12</x:v>
      </x:c>
      <x:c r="AK511" s="50" t="n">
        <x:f>IF(MONTH(A511)&lt;&gt;MONTH(A512),1,0)</x:f>
        <x:v>0</x:v>
      </x:c>
      <x:c r="AL511" s="115" t="n">
        <x:f>IF(AK510,AD510,AL510)</x:f>
        <x:v>1.1884995813320167</x:v>
      </x:c>
      <x:c r="AM511" s="116" t="str">
        <x:f>IF(AK511,AD511/AL511-1,"")</x:f>
      </x:c>
      <x:c r="AN511" s="115" t="n">
        <x:f>IF(AI511&lt;&gt;AI510,AD511,MAX(AN510,AD511))</x:f>
        <x:v>1.188687111056369</x:v>
      </x:c>
      <x:c r="AO511" s="116" t="n">
        <x:f>AD511/AN511-1</x:f>
        <x:v>-0.0010350335216157136</x:v>
      </x:c>
      <x:c r="AP511" s="112" t="n">
        <x:f>IFERROR(SUM(Z511:AC511)/AD511,0)</x:f>
        <x:v>1</x:v>
      </x:c>
      <x:c r="AQ511" s="50" t="b">
        <x:f>AND(B511&gt;0,C511&gt;0,D511&gt;0,E511&gt;0)</x:f>
        <x:v>1</x:v>
      </x:c>
    </x:row>
    <x:row r="512">
      <x:c r="A512" s="111" t="n">
        <x:f>'净值底稿'!A470</x:f>
        <x:v>44536</x:v>
      </x:c>
      <x:c r="B512" s="113" t="n">
        <x:f>'净值底稿'!F470</x:f>
        <x:v>2.0120073402879077</x:v>
      </x:c>
      <x:c r="C512" s="113" t="n">
        <x:f>'净值底稿'!O470</x:f>
        <x:v>1.51131804999784</x:v>
      </x:c>
      <x:c r="D512" s="113" t="n">
        <x:f>'净值底稿'!P470</x:f>
        <x:v>1.5109</x:v>
      </x:c>
      <x:c r="E512" s="113" t="n">
        <x:f>'净值底稿'!Q470</x:f>
        <x:v>1.3318</x:v>
      </x:c>
      <x:c r="F512" s="114" t="n">
        <x:f>IFERROR(B512/B511-1,0)</x:f>
        <x:v>-0.019467001258707595</x:v>
      </x:c>
      <x:c r="G512" s="114" t="n">
        <x:f>IFERROR(C512/C511-1,0)</x:f>
        <x:v>-0.011075906118473311</x:v>
      </x:c>
      <x:c r="H512" s="114" t="n">
        <x:f>IFERROR(D512/D511-1,0)</x:f>
        <x:v>0.0018566408063125373</x:v>
      </x:c>
      <x:c r="I512" s="114" t="n">
        <x:f>IFERROR(E512/E511-1,0)</x:f>
        <x:v>0.007260626229012246</x:v>
      </x:c>
      <x:c r="J512" s="115" t="n">
        <x:f>Z511*(1+F512)</x:f>
        <x:v>0.1357954627506352</x:v>
      </x:c>
      <x:c r="K512" s="115" t="n">
        <x:f>AA511*(1+G512)</x:f>
        <x:v>0.1322675403872374</x:v>
      </x:c>
      <x:c r="L512" s="115" t="n">
        <x:f>AB511*(1+H512)</x:f>
        <x:v>0.8605452994058154</x:v>
      </x:c>
      <x:c r="M512" s="115" t="n">
        <x:f>AC511*(1+I512)</x:f>
        <x:v>0.056674360975839576</x:v>
      </x:c>
      <x:c r="N512" s="115" t="n">
        <x:f>SUM(J512:M512)</x:f>
        <x:v>1.1852826635195275</x:v>
      </x:c>
      <x:c r="O512" s="116" t="n">
        <x:f>IFERROR((J512+K512)/N512,0)</x:f>
        <x:v>0.2261595578744886</x:v>
      </x:c>
      <x:c r="P512" s="50" t="b">
        <x:f>AND(MONTH(A512)=12,OR(A513="",YEAR(A512)&lt;&gt;YEAR(A513)))</x:f>
        <x:v>0</x:v>
      </x:c>
      <x:c r="Q512" s="50" t="b">
        <x:f>AND(MOD(MONTH(A512),3)=0,OR(A513="",MONTH(A512)&lt;&gt;MONTH(A513)))</x:f>
        <x:v>0</x:v>
      </x:c>
      <x:c r="R512" s="50" t="b">
        <x:f>OR(O512&gt;$E$7,O512&lt;$E$6)</x:f>
        <x:v>0</x:v>
      </x:c>
      <x:c r="S512" s="50" t="b">
        <x:f>AND(OR(P512,Q512,R512),A512-AH511&gt;$E$8)</x:f>
        <x:v>0</x:v>
      </x:c>
      <x:c r="T512" s="50" t="str">
        <x:f>IF(NOT(OR(P512,Q512,R512)),"不调",IF(NOT(S512),"间隔规则跳过",IF(P512,"年末+季度",IF(AND(Q512,R512),"季度+动态",IF(Q512,"季度","动态")))))</x:f>
        <x:v>不调</x:v>
      </x:c>
      <x:c r="U512" s="115" t="n">
        <x:f>IF(OR(T512="年末+季度",T512="季度+动态"),N512*$E$5/2,IF(T512="季度",(J512+K512)/2,IF(T512="动态",N512*$E$5*IF(J512+K512=0,0.5,J512/(J512+K512)),J512)))</x:f>
        <x:v>0.1357954627506352</x:v>
      </x:c>
      <x:c r="V512" s="115" t="n">
        <x:f>IF(OR(T512="年末+季度",T512="季度+动态"),N512*$E$5/2,IF(T512="季度",(J512+K512)/2,IF(T512="动态",N512*$E$5*IF(J512+K512=0,0.5,K512/(J512+K512)),K512)))</x:f>
        <x:v>0.1322675403872374</x:v>
      </x:c>
      <x:c r="W512" s="115" t="n">
        <x:f>IF(OR(T512="年末+季度",T512="季度+动态",T512="动态"),N512*(1-$E$5)*IF(L512+M512=0,$B$7/($B$7+$B$8),L512/(L512+M512)),L512)</x:f>
        <x:v>0.8605452994058154</x:v>
      </x:c>
      <x:c r="X512" s="115" t="n">
        <x:f>IF(OR(T512="年末+季度",T512="季度+动态",T512="动态"),N512*(1-$E$5)*IF(L512+M512=0,$B$8/($B$7+$B$8),M512/(L512+M512)),M512)</x:f>
        <x:v>0.056674360975839576</x:v>
      </x:c>
      <x:c r="Y512" s="115" t="n">
        <x:f>POWER(1-$H$5,(A512-A511)/$H$8)</x:f>
        <x:v>0.9999588018747739</x:v>
      </x:c>
      <x:c r="Z512" s="115" t="n">
        <x:f>U512*Y512</x:f>
        <x:v>0.13578986823215566</x:v>
      </x:c>
      <x:c r="AA512" s="115" t="n">
        <x:f>V512*Y512</x:f>
        <x:v>0.13226209121254517</x:v>
      </x:c>
      <x:c r="AB512" s="115" t="n">
        <x:f>W512*Y512</x:f>
        <x:v>0.8605098465528077</x:v>
      </x:c>
      <x:c r="AC512" s="115" t="n">
        <x:f>X512*Y512</x:f>
        <x:v>0.05667202609841899</x:v>
      </x:c>
      <x:c r="AD512" s="115" t="n">
        <x:f>SUM(Z512:AC512)</x:f>
        <x:v>1.1852338320959277</x:v>
      </x:c>
      <x:c r="AE512" s="115" t="n">
        <x:f>MAX(AE511,AD512)</x:f>
        <x:v>1.188687111056369</x:v>
      </x:c>
      <x:c r="AF512" s="114" t="n">
        <x:f>AD512/AE512-1</x:f>
        <x:v>-0.0029051202190393255</x:v>
      </x:c>
      <x:c r="AG512" s="114" t="n">
        <x:f>AD512/AD511-1</x:f>
        <x:v>-0.0018720243053329533</x:v>
      </x:c>
      <x:c r="AH512" s="111" t="n">
        <x:f>IF(OR(T512="年末+季度",T512="季度+动态",T512="季度",T512="动态"),A512,AH511)</x:f>
        <x:v>44469</x:v>
      </x:c>
      <x:c r="AI512" s="117" t="n">
        <x:f>YEAR(A512)</x:f>
        <x:v>2021</x:v>
      </x:c>
      <x:c r="AJ512" s="117" t="n">
        <x:f>MONTH(A512)</x:f>
        <x:v>12</x:v>
      </x:c>
      <x:c r="AK512" s="50" t="n">
        <x:f>IF(MONTH(A512)&lt;&gt;MONTH(A513),1,0)</x:f>
        <x:v>0</x:v>
      </x:c>
      <x:c r="AL512" s="115" t="n">
        <x:f>IF(AK511,AD511,AL511)</x:f>
        <x:v>1.1884995813320167</x:v>
      </x:c>
      <x:c r="AM512" s="116" t="str">
        <x:f>IF(AK512,AD512/AL512-1,"")</x:f>
      </x:c>
      <x:c r="AN512" s="115" t="n">
        <x:f>IF(AI512&lt;&gt;AI511,AD512,MAX(AN511,AD512))</x:f>
        <x:v>1.188687111056369</x:v>
      </x:c>
      <x:c r="AO512" s="116" t="n">
        <x:f>AD512/AN512-1</x:f>
        <x:v>-0.0029051202190393255</x:v>
      </x:c>
      <x:c r="AP512" s="112" t="n">
        <x:f>IFERROR(SUM(Z512:AC512)/AD512,0)</x:f>
        <x:v>1</x:v>
      </x:c>
      <x:c r="AQ512" s="50" t="b">
        <x:f>AND(B512&gt;0,C512&gt;0,D512&gt;0,E512&gt;0)</x:f>
        <x:v>1</x:v>
      </x:c>
    </x:row>
    <x:row r="513">
      <x:c r="A513" s="111" t="n">
        <x:f>'净值底稿'!A471</x:f>
        <x:v>44537</x:v>
      </x:c>
      <x:c r="B513" s="113" t="n">
        <x:f>'净值底稿'!F471</x:f>
        <x:v>1.9626244941692774</x:v>
      </x:c>
      <x:c r="C513" s="113" t="n">
        <x:f>'净值底稿'!O471</x:f>
        <x:v>1.4980560721561</x:v>
      </x:c>
      <x:c r="D513" s="113" t="n">
        <x:f>'净值底稿'!P471</x:f>
        <x:v>1.5101</x:v>
      </x:c>
      <x:c r="E513" s="113" t="n">
        <x:f>'净值底稿'!Q471</x:f>
        <x:v>1.3302</x:v>
      </x:c>
      <x:c r="F513" s="114" t="n">
        <x:f>IFERROR(B513/B512-1,0)</x:f>
        <x:v>-0.02454406856764446</x:v>
      </x:c>
      <x:c r="G513" s="114" t="n">
        <x:f>IFERROR(C513/C512-1,0)</x:f>
        <x:v>-0.008775107160110318</x:v>
      </x:c>
      <x:c r="H513" s="114" t="n">
        <x:f>IFERROR(D513/D512-1,0)</x:f>
        <x:v>-0.0005294857369778638</x:v>
      </x:c>
      <x:c r="I513" s="114" t="n">
        <x:f>IFERROR(E513/E512-1,0)</x:f>
        <x:v>-0.0012013815888272106</x:v>
      </x:c>
      <x:c r="J513" s="115" t="n">
        <x:f>Z512*(1+F513)</x:f>
        <x:v>0.13245703239547424</x:v>
      </x:c>
      <x:c r="K513" s="115" t="n">
        <x:f>AA512*(1+G513)</x:f>
        <x:v>0.1311014771889348</x:v>
      </x:c>
      <x:c r="L513" s="115" t="n">
        <x:f>AB512*(1+H513)</x:f>
        <x:v>0.860054218862529</x:v>
      </x:c>
      <x:c r="M513" s="115" t="n">
        <x:f>AC512*(1+I513)</x:f>
        <x:v>0.05660394136966281</x:v>
      </x:c>
      <x:c r="N513" s="115" t="n">
        <x:f>SUM(J513:M513)</x:f>
        <x:v>1.1802166698166008</x:v>
      </x:c>
      <x:c r="O513" s="116" t="n">
        <x:f>IFERROR((J513+K513)/N513,0)</x:f>
        <x:v>0.22331366462173816</x:v>
      </x:c>
      <x:c r="P513" s="50" t="b">
        <x:f>AND(MONTH(A513)=12,OR(A514="",YEAR(A513)&lt;&gt;YEAR(A514)))</x:f>
        <x:v>0</x:v>
      </x:c>
      <x:c r="Q513" s="50" t="b">
        <x:f>AND(MOD(MONTH(A513),3)=0,OR(A514="",MONTH(A513)&lt;&gt;MONTH(A514)))</x:f>
        <x:v>0</x:v>
      </x:c>
      <x:c r="R513" s="50" t="b">
        <x:f>OR(O513&gt;$E$7,O513&lt;$E$6)</x:f>
        <x:v>0</x:v>
      </x:c>
      <x:c r="S513" s="50" t="b">
        <x:f>AND(OR(P513,Q513,R513),A513-AH512&gt;$E$8)</x:f>
        <x:v>0</x:v>
      </x:c>
      <x:c r="T513" s="50" t="str">
        <x:f>IF(NOT(OR(P513,Q513,R513)),"不调",IF(NOT(S513),"间隔规则跳过",IF(P513,"年末+季度",IF(AND(Q513,R513),"季度+动态",IF(Q513,"季度","动态")))))</x:f>
        <x:v>不调</x:v>
      </x:c>
      <x:c r="U513" s="115" t="n">
        <x:f>IF(OR(T513="年末+季度",T513="季度+动态"),N513*$E$5/2,IF(T513="季度",(J513+K513)/2,IF(T513="动态",N513*$E$5*IF(J513+K513=0,0.5,J513/(J513+K513)),J513)))</x:f>
        <x:v>0.13245703239547424</x:v>
      </x:c>
      <x:c r="V513" s="115" t="n">
        <x:f>IF(OR(T513="年末+季度",T513="季度+动态"),N513*$E$5/2,IF(T513="季度",(J513+K513)/2,IF(T513="动态",N513*$E$5*IF(J513+K513=0,0.5,K513/(J513+K513)),K513)))</x:f>
        <x:v>0.1311014771889348</x:v>
      </x:c>
      <x:c r="W513" s="115" t="n">
        <x:f>IF(OR(T513="年末+季度",T513="季度+动态",T513="动态"),N513*(1-$E$5)*IF(L513+M513=0,$B$7/($B$7+$B$8),L513/(L513+M513)),L513)</x:f>
        <x:v>0.860054218862529</x:v>
      </x:c>
      <x:c r="X513" s="115" t="n">
        <x:f>IF(OR(T513="年末+季度",T513="季度+动态",T513="动态"),N513*(1-$E$5)*IF(L513+M513=0,$B$8/($B$7+$B$8),M513/(L513+M513)),M513)</x:f>
        <x:v>0.05660394136966281</x:v>
      </x:c>
      <x:c r="Y513" s="115" t="n">
        <x:f>POWER(1-$H$5,(A513-A512)/$H$8)</x:f>
        <x:v>0.9999862671029998</x:v>
      </x:c>
      <x:c r="Z513" s="115" t="n">
        <x:f>U513*Y513</x:f>
        <x:v>0.1324552133766914</x:v>
      </x:c>
      <x:c r="AA513" s="115" t="n">
        <x:f>V513*Y513</x:f>
        <x:v>0.131099676785852</x:v>
      </x:c>
      <x:c r="AB513" s="115" t="n">
        <x:f>W513*Y513</x:f>
        <x:v>0.8600424078265267</x:v>
      </x:c>
      <x:c r="AC513" s="115" t="n">
        <x:f>X513*Y513</x:f>
        <x:v>0.056603164033566175</x:v>
      </x:c>
      <x:c r="AD513" s="115" t="n">
        <x:f>SUM(Z513:AC513)</x:f>
        <x:v>1.1802004620226363</x:v>
      </x:c>
      <x:c r="AE513" s="115" t="n">
        <x:f>MAX(AE512,AD513)</x:f>
        <x:v>1.188687111056369</x:v>
      </x:c>
      <x:c r="AF513" s="114" t="n">
        <x:f>AD513/AE513-1</x:f>
        <x:v>-0.007139514641654299</x:v>
      </x:c>
      <x:c r="AG513" s="114" t="n">
        <x:f>AD513/AD512-1</x:f>
        <x:v>-0.004246731688708705</x:v>
      </x:c>
      <x:c r="AH513" s="111" t="n">
        <x:f>IF(OR(T513="年末+季度",T513="季度+动态",T513="季度",T513="动态"),A513,AH512)</x:f>
        <x:v>44469</x:v>
      </x:c>
      <x:c r="AI513" s="117" t="n">
        <x:f>YEAR(A513)</x:f>
        <x:v>2021</x:v>
      </x:c>
      <x:c r="AJ513" s="117" t="n">
        <x:f>MONTH(A513)</x:f>
        <x:v>12</x:v>
      </x:c>
      <x:c r="AK513" s="50" t="n">
        <x:f>IF(MONTH(A513)&lt;&gt;MONTH(A514),1,0)</x:f>
        <x:v>0</x:v>
      </x:c>
      <x:c r="AL513" s="115" t="n">
        <x:f>IF(AK512,AD512,AL512)</x:f>
        <x:v>1.1884995813320167</x:v>
      </x:c>
      <x:c r="AM513" s="116" t="str">
        <x:f>IF(AK513,AD513/AL513-1,"")</x:f>
      </x:c>
      <x:c r="AN513" s="115" t="n">
        <x:f>IF(AI513&lt;&gt;AI512,AD513,MAX(AN512,AD513))</x:f>
        <x:v>1.188687111056369</x:v>
      </x:c>
      <x:c r="AO513" s="116" t="n">
        <x:f>AD513/AN513-1</x:f>
        <x:v>-0.007139514641654299</x:v>
      </x:c>
      <x:c r="AP513" s="112" t="n">
        <x:f>IFERROR(SUM(Z513:AC513)/AD513,0)</x:f>
        <x:v>1</x:v>
      </x:c>
      <x:c r="AQ513" s="50" t="b">
        <x:f>AND(B513&gt;0,C513&gt;0,D513&gt;0,E513&gt;0)</x:f>
        <x:v>1</x:v>
      </x:c>
    </x:row>
    <x:row r="514">
      <x:c r="A514" s="111" t="n">
        <x:f>'净值底稿'!A472</x:f>
        <x:v>44538</x:v>
      </x:c>
      <x:c r="B514" s="113" t="n">
        <x:f>'净值底稿'!F472</x:f>
        <x:v>2.013682227079535</x:v>
      </x:c>
      <x:c r="C514" s="113" t="n">
        <x:f>'净值底稿'!O472</x:f>
        <x:v>1.522318627394565</x:v>
      </x:c>
      <x:c r="D514" s="113" t="n">
        <x:f>'净值底稿'!P472</x:f>
        <x:v>1.5097</x:v>
      </x:c>
      <x:c r="E514" s="113" t="n">
        <x:f>'净值底稿'!Q472</x:f>
        <x:v>1.3311</x:v>
      </x:c>
      <x:c r="F514" s="114" t="n">
        <x:f>IFERROR(B514/B513-1,0)</x:f>
        <x:v>0.02601502888705598</x:v>
      </x:c>
      <x:c r="G514" s="114" t="n">
        <x:f>IFERROR(C514/C513-1,0)</x:f>
        <x:v>0.01619602609636961</x:v>
      </x:c>
      <x:c r="H514" s="114" t="n">
        <x:f>IFERROR(D514/D513-1,0)</x:f>
        <x:v>-0.0002648831203231339</x:v>
      </x:c>
      <x:c r="I514" s="114" t="n">
        <x:f>IFERROR(E514/E513-1,0)</x:f>
        <x:v>0.0006765899864680236</x:v>
      </x:c>
      <x:c r="J514" s="115" t="n">
        <x:f>Z513*(1+F514)</x:f>
        <x:v>0.13590103957892719</x:v>
      </x:c>
      <x:c r="K514" s="115" t="n">
        <x:f>AA513*(1+G514)</x:f>
        <x:v>0.13322297057230129</x:v>
      </x:c>
      <x:c r="L514" s="115" t="n">
        <x:f>AB513*(1+H514)</x:f>
        <x:v>0.8598145971099315</x:v>
      </x:c>
      <x:c r="M514" s="115" t="n">
        <x:f>AC513*(1+I514)</x:f>
        <x:v>0.05664146116755369</x:v>
      </x:c>
      <x:c r="N514" s="115" t="n">
        <x:f>SUM(J514:M514)</x:f>
        <x:v>1.1855800684287134</x:v>
      </x:c>
      <x:c r="O514" s="116" t="n">
        <x:f>IFERROR((J514+K514)/N514,0)</x:f>
        <x:v>0.22699775183291243</x:v>
      </x:c>
      <x:c r="P514" s="50" t="b">
        <x:f>AND(MONTH(A514)=12,OR(A515="",YEAR(A514)&lt;&gt;YEAR(A515)))</x:f>
        <x:v>0</x:v>
      </x:c>
      <x:c r="Q514" s="50" t="b">
        <x:f>AND(MOD(MONTH(A514),3)=0,OR(A515="",MONTH(A514)&lt;&gt;MONTH(A515)))</x:f>
        <x:v>0</x:v>
      </x:c>
      <x:c r="R514" s="50" t="b">
        <x:f>OR(O514&gt;$E$7,O514&lt;$E$6)</x:f>
        <x:v>0</x:v>
      </x:c>
      <x:c r="S514" s="50" t="b">
        <x:f>AND(OR(P514,Q514,R514),A514-AH513&gt;$E$8)</x:f>
        <x:v>0</x:v>
      </x:c>
      <x:c r="T514" s="50" t="str">
        <x:f>IF(NOT(OR(P514,Q514,R514)),"不调",IF(NOT(S514),"间隔规则跳过",IF(P514,"年末+季度",IF(AND(Q514,R514),"季度+动态",IF(Q514,"季度","动态")))))</x:f>
        <x:v>不调</x:v>
      </x:c>
      <x:c r="U514" s="115" t="n">
        <x:f>IF(OR(T514="年末+季度",T514="季度+动态"),N514*$E$5/2,IF(T514="季度",(J514+K514)/2,IF(T514="动态",N514*$E$5*IF(J514+K514=0,0.5,J514/(J514+K514)),J514)))</x:f>
        <x:v>0.13590103957892719</x:v>
      </x:c>
      <x:c r="V514" s="115" t="n">
        <x:f>IF(OR(T514="年末+季度",T514="季度+动态"),N514*$E$5/2,IF(T514="季度",(J514+K514)/2,IF(T514="动态",N514*$E$5*IF(J514+K514=0,0.5,K514/(J514+K514)),K514)))</x:f>
        <x:v>0.13322297057230129</x:v>
      </x:c>
      <x:c r="W514" s="115" t="n">
        <x:f>IF(OR(T514="年末+季度",T514="季度+动态",T514="动态"),N514*(1-$E$5)*IF(L514+M514=0,$B$7/($B$7+$B$8),L514/(L514+M514)),L514)</x:f>
        <x:v>0.8598145971099315</x:v>
      </x:c>
      <x:c r="X514" s="115" t="n">
        <x:f>IF(OR(T514="年末+季度",T514="季度+动态",T514="动态"),N514*(1-$E$5)*IF(L514+M514=0,$B$8/($B$7+$B$8),M514/(L514+M514)),M514)</x:f>
        <x:v>0.05664146116755369</x:v>
      </x:c>
      <x:c r="Y514" s="115" t="n">
        <x:f>POWER(1-$H$5,(A514-A513)/$H$8)</x:f>
        <x:v>0.9999862671029998</x:v>
      </x:c>
      <x:c r="Z514" s="115" t="n">
        <x:f>U514*Y514</x:f>
        <x:v>0.13589917326394843</x:v>
      </x:c>
      <x:c r="AA514" s="115" t="n">
        <x:f>V514*Y514</x:f>
        <x:v>0.13322114103496835</x:v>
      </x:c>
      <x:c r="AB514" s="115" t="n">
        <x:f>W514*Y514</x:f>
        <x:v>0.8598027893646301</x:v>
      </x:c>
      <x:c r="AC514" s="115" t="n">
        <x:f>X514*Y514</x:f>
        <x:v>0.056640683316201534</x:v>
      </x:c>
      <x:c r="AD514" s="115" t="n">
        <x:f>SUM(Z514:AC514)</x:f>
        <x:v>1.1855637869797486</x:v>
      </x:c>
      <x:c r="AE514" s="115" t="n">
        <x:f>MAX(AE513,AD514)</x:f>
        <x:v>1.188687111056369</x:v>
      </x:c>
      <x:c r="AF514" s="114" t="n">
        <x:f>AD514/AE514-1</x:f>
        <x:v>-0.0026275409631091318</x:v>
      </x:c>
      <x:c r="AG514" s="114" t="n">
        <x:f>AD514/AD513-1</x:f>
        <x:v>0.004544418621833746</x:v>
      </x:c>
      <x:c r="AH514" s="111" t="n">
        <x:f>IF(OR(T514="年末+季度",T514="季度+动态",T514="季度",T514="动态"),A514,AH513)</x:f>
        <x:v>44469</x:v>
      </x:c>
      <x:c r="AI514" s="117" t="n">
        <x:f>YEAR(A514)</x:f>
        <x:v>2021</x:v>
      </x:c>
      <x:c r="AJ514" s="117" t="n">
        <x:f>MONTH(A514)</x:f>
        <x:v>12</x:v>
      </x:c>
      <x:c r="AK514" s="50" t="n">
        <x:f>IF(MONTH(A514)&lt;&gt;MONTH(A515),1,0)</x:f>
        <x:v>0</x:v>
      </x:c>
      <x:c r="AL514" s="115" t="n">
        <x:f>IF(AK513,AD513,AL513)</x:f>
        <x:v>1.1884995813320167</x:v>
      </x:c>
      <x:c r="AM514" s="116" t="str">
        <x:f>IF(AK514,AD514/AL514-1,"")</x:f>
      </x:c>
      <x:c r="AN514" s="115" t="n">
        <x:f>IF(AI514&lt;&gt;AI513,AD514,MAX(AN513,AD514))</x:f>
        <x:v>1.188687111056369</x:v>
      </x:c>
      <x:c r="AO514" s="116" t="n">
        <x:f>AD514/AN514-1</x:f>
        <x:v>-0.0026275409631091318</x:v>
      </x:c>
      <x:c r="AP514" s="112" t="n">
        <x:f>IFERROR(SUM(Z514:AC514)/AD514,0)</x:f>
        <x:v>1</x:v>
      </x:c>
      <x:c r="AQ514" s="50" t="b">
        <x:f>AND(B514&gt;0,C514&gt;0,D514&gt;0,E514&gt;0)</x:f>
        <x:v>1</x:v>
      </x:c>
    </x:row>
    <x:row r="515">
      <x:c r="A515" s="111" t="n">
        <x:f>'净值底稿'!A473</x:f>
        <x:v>44539</x:v>
      </x:c>
      <x:c r="B515" s="113" t="n">
        <x:f>'净值底稿'!F473</x:f>
        <x:v>2.0054488007874802</x:v>
      </x:c>
      <x:c r="C515" s="113" t="n">
        <x:f>'净值底稿'!O473</x:f>
        <x:v>1.5286214987873663</x:v>
      </x:c>
      <x:c r="D515" s="113" t="n">
        <x:f>'净值底稿'!P473</x:f>
        <x:v>1.5102</x:v>
      </x:c>
      <x:c r="E515" s="113" t="n">
        <x:f>'净值底稿'!Q473</x:f>
        <x:v>1.3273</x:v>
      </x:c>
      <x:c r="F515" s="114" t="n">
        <x:f>IFERROR(B515/B514-1,0)</x:f>
        <x:v>-0.004088741600503543</x:v>
      </x:c>
      <x:c r="G515" s="114" t="n">
        <x:f>IFERROR(C515/C514-1,0)</x:f>
        <x:v>0.004140310234256761</x:v>
      </x:c>
      <x:c r="H515" s="114" t="n">
        <x:f>IFERROR(D515/D514-1,0)</x:f>
        <x:v>0.00033119162747552444</x:v>
      </x:c>
      <x:c r="I515" s="114" t="n">
        <x:f>IFERROR(E515/E514-1,0)</x:f>
        <x:v>-0.0028547817594470892</x:v>
      </x:c>
      <x:c r="J515" s="115" t="n">
        <x:f>Z514*(1+F515)</x:f>
        <x:v>0.1353435166607501</x:v>
      </x:c>
      <x:c r="K515" s="115" t="n">
        <x:f>AA514*(1+G515)</x:f>
        <x:v>0.13377271788861478</x:v>
      </x:c>
      <x:c r="L515" s="115" t="n">
        <x:f>AB514*(1+H515)</x:f>
        <x:v>0.8600875488497477</x:v>
      </x:c>
      <x:c r="M515" s="115" t="n">
        <x:f>AC514*(1+I515)</x:f>
        <x:v>0.05647898652662783</x:v>
      </x:c>
      <x:c r="N515" s="115" t="n">
        <x:f>SUM(J515:M515)</x:f>
        <x:v>1.1856827699257404</x:v>
      </x:c>
      <x:c r="O515" s="116" t="n">
        <x:f>IFERROR((J515+K515)/N515,0)</x:f>
        <x:v>0.22697153182568358</x:v>
      </x:c>
      <x:c r="P515" s="50" t="b">
        <x:f>AND(MONTH(A515)=12,OR(A516="",YEAR(A515)&lt;&gt;YEAR(A516)))</x:f>
        <x:v>0</x:v>
      </x:c>
      <x:c r="Q515" s="50" t="b">
        <x:f>AND(MOD(MONTH(A515),3)=0,OR(A516="",MONTH(A515)&lt;&gt;MONTH(A516)))</x:f>
        <x:v>0</x:v>
      </x:c>
      <x:c r="R515" s="50" t="b">
        <x:f>OR(O515&gt;$E$7,O515&lt;$E$6)</x:f>
        <x:v>0</x:v>
      </x:c>
      <x:c r="S515" s="50" t="b">
        <x:f>AND(OR(P515,Q515,R515),A515-AH514&gt;$E$8)</x:f>
        <x:v>0</x:v>
      </x:c>
      <x:c r="T515" s="50" t="str">
        <x:f>IF(NOT(OR(P515,Q515,R515)),"不调",IF(NOT(S515),"间隔规则跳过",IF(P515,"年末+季度",IF(AND(Q515,R515),"季度+动态",IF(Q515,"季度","动态")))))</x:f>
        <x:v>不调</x:v>
      </x:c>
      <x:c r="U515" s="115" t="n">
        <x:f>IF(OR(T515="年末+季度",T515="季度+动态"),N515*$E$5/2,IF(T515="季度",(J515+K515)/2,IF(T515="动态",N515*$E$5*IF(J515+K515=0,0.5,J515/(J515+K515)),J515)))</x:f>
        <x:v>0.1353435166607501</x:v>
      </x:c>
      <x:c r="V515" s="115" t="n">
        <x:f>IF(OR(T515="年末+季度",T515="季度+动态"),N515*$E$5/2,IF(T515="季度",(J515+K515)/2,IF(T515="动态",N515*$E$5*IF(J515+K515=0,0.5,K515/(J515+K515)),K515)))</x:f>
        <x:v>0.13377271788861478</x:v>
      </x:c>
      <x:c r="W515" s="115" t="n">
        <x:f>IF(OR(T515="年末+季度",T515="季度+动态",T515="动态"),N515*(1-$E$5)*IF(L515+M515=0,$B$7/($B$7+$B$8),L515/(L515+M515)),L515)</x:f>
        <x:v>0.8600875488497477</x:v>
      </x:c>
      <x:c r="X515" s="115" t="n">
        <x:f>IF(OR(T515="年末+季度",T515="季度+动态",T515="动态"),N515*(1-$E$5)*IF(L515+M515=0,$B$8/($B$7+$B$8),M515/(L515+M515)),M515)</x:f>
        <x:v>0.05647898652662783</x:v>
      </x:c>
      <x:c r="Y515" s="115" t="n">
        <x:f>POWER(1-$H$5,(A515-A514)/$H$8)</x:f>
        <x:v>0.9999862671029998</x:v>
      </x:c>
      <x:c r="Z515" s="115" t="n">
        <x:f>U515*Y515</x:f>
        <x:v>0.13534165800217615</x:v>
      </x:c>
      <x:c r="AA515" s="115" t="n">
        <x:f>V515*Y515</x:f>
        <x:v>0.13377088080165858</x:v>
      </x:c>
      <x:c r="AB515" s="115" t="n">
        <x:f>W515*Y515</x:f>
        <x:v>0.8600757373560282</x:v>
      </x:c>
      <x:c r="AC515" s="115" t="n">
        <x:f>X515*Y515</x:f>
        <x:v>0.05647821090652318</x:v>
      </x:c>
      <x:c r="AD515" s="115" t="n">
        <x:f>SUM(Z515:AC515)</x:f>
        <x:v>1.185666487066386</x:v>
      </x:c>
      <x:c r="AE515" s="115" t="n">
        <x:f>MAX(AE514,AD515)</x:f>
        <x:v>1.188687111056369</x:v>
      </x:c>
      <x:c r="AF515" s="114" t="n">
        <x:f>AD515/AE515-1</x:f>
        <x:v>-0.0025411430492408016</x:v>
      </x:c>
      <x:c r="AG515" s="114" t="n">
        <x:f>AD515/AD514-1</x:f>
        <x:v>0.00008662552598615036</x:v>
      </x:c>
      <x:c r="AH515" s="111" t="n">
        <x:f>IF(OR(T515="年末+季度",T515="季度+动态",T515="季度",T515="动态"),A515,AH514)</x:f>
        <x:v>44469</x:v>
      </x:c>
      <x:c r="AI515" s="117" t="n">
        <x:f>YEAR(A515)</x:f>
        <x:v>2021</x:v>
      </x:c>
      <x:c r="AJ515" s="117" t="n">
        <x:f>MONTH(A515)</x:f>
        <x:v>12</x:v>
      </x:c>
      <x:c r="AK515" s="50" t="n">
        <x:f>IF(MONTH(A515)&lt;&gt;MONTH(A516),1,0)</x:f>
        <x:v>0</x:v>
      </x:c>
      <x:c r="AL515" s="115" t="n">
        <x:f>IF(AK514,AD514,AL514)</x:f>
        <x:v>1.1884995813320167</x:v>
      </x:c>
      <x:c r="AM515" s="116" t="str">
        <x:f>IF(AK515,AD515/AL515-1,"")</x:f>
      </x:c>
      <x:c r="AN515" s="115" t="n">
        <x:f>IF(AI515&lt;&gt;AI514,AD515,MAX(AN514,AD515))</x:f>
        <x:v>1.188687111056369</x:v>
      </x:c>
      <x:c r="AO515" s="116" t="n">
        <x:f>AD515/AN515-1</x:f>
        <x:v>-0.0025411430492408016</x:v>
      </x:c>
      <x:c r="AP515" s="112" t="n">
        <x:f>IFERROR(SUM(Z515:AC515)/AD515,0)</x:f>
        <x:v>1</x:v>
      </x:c>
      <x:c r="AQ515" s="50" t="b">
        <x:f>AND(B515&gt;0,C515&gt;0,D515&gt;0,E515&gt;0)</x:f>
        <x:v>1</x:v>
      </x:c>
    </x:row>
    <x:row r="516">
      <x:c r="A516" s="111" t="n">
        <x:f>'净值底稿'!A474</x:f>
        <x:v>44540</x:v>
      </x:c>
      <x:c r="B516" s="113" t="n">
        <x:f>'净值底稿'!F474</x:f>
        <x:v>2.0106167210840176</x:v>
      </x:c>
      <x:c r="C516" s="113" t="n">
        <x:f>'净值底稿'!O474</x:f>
        <x:v>1.5303338583028787</x:v>
      </x:c>
      <x:c r="D516" s="113" t="n">
        <x:f>'净值底稿'!P474</x:f>
        <x:v>1.5109</x:v>
      </x:c>
      <x:c r="E516" s="113" t="n">
        <x:f>'净值底稿'!Q474</x:f>
        <x:v>1.3245</x:v>
      </x:c>
      <x:c r="F516" s="114" t="n">
        <x:f>IFERROR(B516/B515-1,0)</x:f>
        <x:v>0.002576939533189826</x:v>
      </x:c>
      <x:c r="G516" s="114" t="n">
        <x:f>IFERROR(C516/C515-1,0)</x:f>
        <x:v>0.0011201985036000117</x:v>
      </x:c>
      <x:c r="H516" s="114" t="n">
        <x:f>IFERROR(D516/D515-1,0)</x:f>
        <x:v>0.00046351476625616783</x:v>
      </x:c>
      <x:c r="I516" s="114" t="n">
        <x:f>IFERROR(E516/E515-1,0)</x:f>
        <x:v>-0.002109545694266468</x:v>
      </x:c>
      <x:c r="J516" s="115" t="n">
        <x:f>Z515*(1+F516)</x:f>
        <x:v>0.13569042527116942</x:v>
      </x:c>
      <x:c r="K516" s="115" t="n">
        <x:f>AA515*(1+G516)</x:f>
        <x:v>0.13392073074215785</x:v>
      </x:c>
      <x:c r="L516" s="115" t="n">
        <x:f>AB515*(1+H516)</x:f>
        <x:v>0.8604743951603914</x:v>
      </x:c>
      <x:c r="M516" s="115" t="n">
        <x:f>AC515*(1+I516)</x:f>
        <x:v>0.05635906753988545</x:v>
      </x:c>
      <x:c r="N516" s="115" t="n">
        <x:f>SUM(J516:M516)</x:f>
        <x:v>1.1864446187136042</x:v>
      </x:c>
      <x:c r="O516" s="116" t="n">
        <x:f>IFERROR((J516+K516)/N516,0)</x:f>
        <x:v>0.22724293385531275</x:v>
      </x:c>
      <x:c r="P516" s="50" t="b">
        <x:f>AND(MONTH(A516)=12,OR(A517="",YEAR(A516)&lt;&gt;YEAR(A517)))</x:f>
        <x:v>0</x:v>
      </x:c>
      <x:c r="Q516" s="50" t="b">
        <x:f>AND(MOD(MONTH(A516),3)=0,OR(A517="",MONTH(A516)&lt;&gt;MONTH(A517)))</x:f>
        <x:v>0</x:v>
      </x:c>
      <x:c r="R516" s="50" t="b">
        <x:f>OR(O516&gt;$E$7,O516&lt;$E$6)</x:f>
        <x:v>0</x:v>
      </x:c>
      <x:c r="S516" s="50" t="b">
        <x:f>AND(OR(P516,Q516,R516),A516-AH515&gt;$E$8)</x:f>
        <x:v>0</x:v>
      </x:c>
      <x:c r="T516" s="50" t="str">
        <x:f>IF(NOT(OR(P516,Q516,R516)),"不调",IF(NOT(S516),"间隔规则跳过",IF(P516,"年末+季度",IF(AND(Q516,R516),"季度+动态",IF(Q516,"季度","动态")))))</x:f>
        <x:v>不调</x:v>
      </x:c>
      <x:c r="U516" s="115" t="n">
        <x:f>IF(OR(T516="年末+季度",T516="季度+动态"),N516*$E$5/2,IF(T516="季度",(J516+K516)/2,IF(T516="动态",N516*$E$5*IF(J516+K516=0,0.5,J516/(J516+K516)),J516)))</x:f>
        <x:v>0.13569042527116942</x:v>
      </x:c>
      <x:c r="V516" s="115" t="n">
        <x:f>IF(OR(T516="年末+季度",T516="季度+动态"),N516*$E$5/2,IF(T516="季度",(J516+K516)/2,IF(T516="动态",N516*$E$5*IF(J516+K516=0,0.5,K516/(J516+K516)),K516)))</x:f>
        <x:v>0.13392073074215785</x:v>
      </x:c>
      <x:c r="W516" s="115" t="n">
        <x:f>IF(OR(T516="年末+季度",T516="季度+动态",T516="动态"),N516*(1-$E$5)*IF(L516+M516=0,$B$7/($B$7+$B$8),L516/(L516+M516)),L516)</x:f>
        <x:v>0.8604743951603914</x:v>
      </x:c>
      <x:c r="X516" s="115" t="n">
        <x:f>IF(OR(T516="年末+季度",T516="季度+动态",T516="动态"),N516*(1-$E$5)*IF(L516+M516=0,$B$8/($B$7+$B$8),M516/(L516+M516)),M516)</x:f>
        <x:v>0.05635906753988545</x:v>
      </x:c>
      <x:c r="Y516" s="115" t="n">
        <x:f>POWER(1-$H$5,(A516-A515)/$H$8)</x:f>
        <x:v>0.9999862671029998</x:v>
      </x:c>
      <x:c r="Z516" s="115" t="n">
        <x:f>U516*Y516</x:f>
        <x:v>0.13568856184853526</x:v>
      </x:c>
      <x:c r="AA516" s="115" t="n">
        <x:f>V516*Y516</x:f>
        <x:v>0.13391889162255638</x:v>
      </x:c>
      <x:c r="AB516" s="115" t="n">
        <x:f>W516*Y516</x:f>
        <x:v>0.8604625783541513</x:v>
      </x:c>
      <x:c r="AC516" s="115" t="n">
        <x:f>X516*Y516</x:f>
        <x:v>0.05635829356661589</x:v>
      </x:c>
      <x:c r="AD516" s="115" t="n">
        <x:f>SUM(Z516:AC516)</x:f>
        <x:v>1.1864283253918586</x:v>
      </x:c>
      <x:c r="AE516" s="115" t="n">
        <x:f>MAX(AE515,AD516)</x:f>
        <x:v>1.188687111056369</x:v>
      </x:c>
      <x:c r="AF516" s="114" t="n">
        <x:f>AD516/AE516-1</x:f>
        <x:v>-0.0019002356831336886</x:v>
      </x:c>
      <x:c r="AG516" s="114" t="n">
        <x:f>AD516/AD515-1</x:f>
        <x:v>0.0006425401525496088</x:v>
      </x:c>
      <x:c r="AH516" s="111" t="n">
        <x:f>IF(OR(T516="年末+季度",T516="季度+动态",T516="季度",T516="动态"),A516,AH515)</x:f>
        <x:v>44469</x:v>
      </x:c>
      <x:c r="AI516" s="117" t="n">
        <x:f>YEAR(A516)</x:f>
        <x:v>2021</x:v>
      </x:c>
      <x:c r="AJ516" s="117" t="n">
        <x:f>MONTH(A516)</x:f>
        <x:v>12</x:v>
      </x:c>
      <x:c r="AK516" s="50" t="n">
        <x:f>IF(MONTH(A516)&lt;&gt;MONTH(A517),1,0)</x:f>
        <x:v>0</x:v>
      </x:c>
      <x:c r="AL516" s="115" t="n">
        <x:f>IF(AK515,AD515,AL515)</x:f>
        <x:v>1.1884995813320167</x:v>
      </x:c>
      <x:c r="AM516" s="116" t="str">
        <x:f>IF(AK516,AD516/AL516-1,"")</x:f>
      </x:c>
      <x:c r="AN516" s="115" t="n">
        <x:f>IF(AI516&lt;&gt;AI515,AD516,MAX(AN515,AD516))</x:f>
        <x:v>1.188687111056369</x:v>
      </x:c>
      <x:c r="AO516" s="116" t="n">
        <x:f>AD516/AN516-1</x:f>
        <x:v>-0.0019002356831336886</x:v>
      </x:c>
      <x:c r="AP516" s="112" t="n">
        <x:f>IFERROR(SUM(Z516:AC516)/AD516,0)</x:f>
        <x:v>1</x:v>
      </x:c>
      <x:c r="AQ516" s="50" t="b">
        <x:f>AND(B516&gt;0,C516&gt;0,D516&gt;0,E516&gt;0)</x:f>
        <x:v>1</x:v>
      </x:c>
    </x:row>
    <x:row r="517">
      <x:c r="A517" s="111" t="n">
        <x:f>'净值底稿'!A475</x:f>
        <x:v>44543</x:v>
      </x:c>
      <x:c r="B517" s="113" t="n">
        <x:f>'净值底稿'!F475</x:f>
        <x:v>2.0160618615569073</x:v>
      </x:c>
      <x:c r="C517" s="113" t="n">
        <x:f>'净值底稿'!O475</x:f>
        <x:v>1.5366729980364</x:v>
      </x:c>
      <x:c r="D517" s="113" t="n">
        <x:f>'净值底稿'!P475</x:f>
        <x:v>1.5112</x:v>
      </x:c>
      <x:c r="E517" s="113" t="n">
        <x:f>'净值底稿'!Q475</x:f>
        <x:v>1.3302</x:v>
      </x:c>
      <x:c r="F517" s="114" t="n">
        <x:f>IFERROR(B517/B516-1,0)</x:f>
        <x:v>0.0027081941653972486</x:v>
      </x:c>
      <x:c r="G517" s="114" t="n">
        <x:f>IFERROR(C517/C516-1,0)</x:f>
        <x:v>0.004142324695443511</x:v>
      </x:c>
      <x:c r="H517" s="114" t="n">
        <x:f>IFERROR(D517/D516-1,0)</x:f>
        <x:v>0.00019855715136696261</x:v>
      </x:c>
      <x:c r="I517" s="114" t="n">
        <x:f>IFERROR(E517/E516-1,0)</x:f>
        <x:v>0.004303510758776996</x:v>
      </x:c>
      <x:c r="J517" s="115" t="n">
        <x:f>Z516*(1+F517)</x:f>
        <x:v>0.1360560328200446</x:v>
      </x:c>
      <x:c r="K517" s="115" t="n">
        <x:f>AA516*(1+G517)</x:f>
        <x:v>0.13447362715451092</x:v>
      </x:c>
      <x:c r="L517" s="115" t="n">
        <x:f>AB516*(1+H517)</x:f>
        <x:v>0.8606334293525671</x:v>
      </x:c>
      <x:c r="M517" s="115" t="n">
        <x:f>AC516*(1+I517)</x:f>
        <x:v>0.056600832089326134</x:v>
      </x:c>
      <x:c r="N517" s="115" t="n">
        <x:f>SUM(J517:M517)</x:f>
        <x:v>1.1877639214164488</x:v>
      </x:c>
      <x:c r="O517" s="116" t="n">
        <x:f>IFERROR((J517+K517)/N517,0)</x:f>
        <x:v>0.22776383008160386</x:v>
      </x:c>
      <x:c r="P517" s="50" t="b">
        <x:f>AND(MONTH(A517)=12,OR(A518="",YEAR(A517)&lt;&gt;YEAR(A518)))</x:f>
        <x:v>0</x:v>
      </x:c>
      <x:c r="Q517" s="50" t="b">
        <x:f>AND(MOD(MONTH(A517),3)=0,OR(A518="",MONTH(A517)&lt;&gt;MONTH(A518)))</x:f>
        <x:v>0</x:v>
      </x:c>
      <x:c r="R517" s="50" t="b">
        <x:f>OR(O517&gt;$E$7,O517&lt;$E$6)</x:f>
        <x:v>0</x:v>
      </x:c>
      <x:c r="S517" s="50" t="b">
        <x:f>AND(OR(P517,Q517,R517),A517-AH516&gt;$E$8)</x:f>
        <x:v>0</x:v>
      </x:c>
      <x:c r="T517" s="50" t="str">
        <x:f>IF(NOT(OR(P517,Q517,R517)),"不调",IF(NOT(S517),"间隔规则跳过",IF(P517,"年末+季度",IF(AND(Q517,R517),"季度+动态",IF(Q517,"季度","动态")))))</x:f>
        <x:v>不调</x:v>
      </x:c>
      <x:c r="U517" s="115" t="n">
        <x:f>IF(OR(T517="年末+季度",T517="季度+动态"),N517*$E$5/2,IF(T517="季度",(J517+K517)/2,IF(T517="动态",N517*$E$5*IF(J517+K517=0,0.5,J517/(J517+K517)),J517)))</x:f>
        <x:v>0.1360560328200446</x:v>
      </x:c>
      <x:c r="V517" s="115" t="n">
        <x:f>IF(OR(T517="年末+季度",T517="季度+动态"),N517*$E$5/2,IF(T517="季度",(J517+K517)/2,IF(T517="动态",N517*$E$5*IF(J517+K517=0,0.5,K517/(J517+K517)),K517)))</x:f>
        <x:v>0.13447362715451092</x:v>
      </x:c>
      <x:c r="W517" s="115" t="n">
        <x:f>IF(OR(T517="年末+季度",T517="季度+动态",T517="动态"),N517*(1-$E$5)*IF(L517+M517=0,$B$7/($B$7+$B$8),L517/(L517+M517)),L517)</x:f>
        <x:v>0.8606334293525671</x:v>
      </x:c>
      <x:c r="X517" s="115" t="n">
        <x:f>IF(OR(T517="年末+季度",T517="季度+动态",T517="动态"),N517*(1-$E$5)*IF(L517+M517=0,$B$8/($B$7+$B$8),M517/(L517+M517)),M517)</x:f>
        <x:v>0.056600832089326134</x:v>
      </x:c>
      <x:c r="Y517" s="115" t="n">
        <x:f>POWER(1-$H$5,(A517-A516)/$H$8)</x:f>
        <x:v>0.9999588018747739</x:v>
      </x:c>
      <x:c r="Z517" s="115" t="n">
        <x:f>U517*Y517</x:f>
        <x:v>0.13605042756656674</x:v>
      </x:c>
      <x:c r="AA517" s="115" t="n">
        <x:f>V517*Y517</x:f>
        <x:v>0.1344680870931798</x:v>
      </x:c>
      <x:c r="AB517" s="115" t="n">
        <x:f>W517*Y517</x:f>
        <x:v>0.8605979728687709</x:v>
      </x:c>
      <x:c r="AC517" s="115" t="n">
        <x:f>X517*Y517</x:f>
        <x:v>0.05659850024115782</x:v>
      </x:c>
      <x:c r="AD517" s="115" t="n">
        <x:f>SUM(Z517:AC517)</x:f>
        <x:v>1.1877149877696753</x:v>
      </x:c>
      <x:c r="AE517" s="115" t="n">
        <x:f>MAX(AE516,AD517)</x:f>
        <x:v>1.188687111056369</x:v>
      </x:c>
      <x:c r="AF517" s="114" t="n">
        <x:f>AD517/AE517-1</x:f>
        <x:v>-0.0008178125914310996</x:v>
      </x:c>
      <x:c r="AG517" s="114" t="n">
        <x:f>AD517/AD516-1</x:f>
        <x:v>0.0010844838666437262</x:v>
      </x:c>
      <x:c r="AH517" s="111" t="n">
        <x:f>IF(OR(T517="年末+季度",T517="季度+动态",T517="季度",T517="动态"),A517,AH516)</x:f>
        <x:v>44469</x:v>
      </x:c>
      <x:c r="AI517" s="117" t="n">
        <x:f>YEAR(A517)</x:f>
        <x:v>2021</x:v>
      </x:c>
      <x:c r="AJ517" s="117" t="n">
        <x:f>MONTH(A517)</x:f>
        <x:v>12</x:v>
      </x:c>
      <x:c r="AK517" s="50" t="n">
        <x:f>IF(MONTH(A517)&lt;&gt;MONTH(A518),1,0)</x:f>
        <x:v>0</x:v>
      </x:c>
      <x:c r="AL517" s="115" t="n">
        <x:f>IF(AK516,AD516,AL516)</x:f>
        <x:v>1.1884995813320167</x:v>
      </x:c>
      <x:c r="AM517" s="116" t="str">
        <x:f>IF(AK517,AD517/AL517-1,"")</x:f>
      </x:c>
      <x:c r="AN517" s="115" t="n">
        <x:f>IF(AI517&lt;&gt;AI516,AD517,MAX(AN516,AD517))</x:f>
        <x:v>1.188687111056369</x:v>
      </x:c>
      <x:c r="AO517" s="116" t="n">
        <x:f>AD517/AN517-1</x:f>
        <x:v>-0.0008178125914310996</x:v>
      </x:c>
      <x:c r="AP517" s="112" t="n">
        <x:f>IFERROR(SUM(Z517:AC517)/AD517,0)</x:f>
        <x:v>1</x:v>
      </x:c>
      <x:c r="AQ517" s="50" t="b">
        <x:f>AND(B517&gt;0,C517&gt;0,D517&gt;0,E517&gt;0)</x:f>
        <x:v>1</x:v>
      </x:c>
    </x:row>
    <x:row r="518">
      <x:c r="A518" s="111" t="n">
        <x:f>'净值底稿'!A476</x:f>
        <x:v>44544</x:v>
      </x:c>
      <x:c r="B518" s="113" t="n">
        <x:f>'净值底稿'!F476</x:f>
        <x:v>2.0100042542267174</x:v>
      </x:c>
      <x:c r="C518" s="113" t="n">
        <x:f>'净值底稿'!O476</x:f>
        <x:v>1.5353282878789964</x:v>
      </x:c>
      <x:c r="D518" s="113" t="n">
        <x:f>'净值底稿'!P476</x:f>
        <x:v>1.512</x:v>
      </x:c>
      <x:c r="E518" s="113" t="n">
        <x:f>'净值底稿'!Q476</x:f>
        <x:v>1.3307</x:v>
      </x:c>
      <x:c r="F518" s="114" t="n">
        <x:f>IFERROR(B518/B517-1,0)</x:f>
        <x:v>-0.0030046733414776927</x:v>
      </x:c>
      <x:c r="G518" s="114" t="n">
        <x:f>IFERROR(C518/C517-1,0)</x:f>
        <x:v>-0.0008750789264351244</x:v>
      </x:c>
      <x:c r="H518" s="114" t="n">
        <x:f>IFERROR(D518/D517-1,0)</x:f>
        <x:v>0.000529380624669118</x:v>
      </x:c>
      <x:c r="I518" s="114" t="n">
        <x:f>IFERROR(E518/E517-1,0)</x:f>
        <x:v>0.000375883325815618</x:v>
      </x:c>
      <x:c r="J518" s="115" t="n">
        <x:f>Z517*(1+F518)</x:f>
        <x:v>0.13564164047376084</x:v>
      </x:c>
      <x:c r="K518" s="115" t="n">
        <x:f>AA517*(1+G518)</x:f>
        <x:v>0.13435041690388652</x:v>
      </x:c>
      <x:c r="L518" s="115" t="n">
        <x:f>AB517*(1+H518)</x:f>
        <x:v>0.8610535567612372</x:v>
      </x:c>
      <x:c r="M518" s="115" t="n">
        <x:f>AC517*(1+I518)</x:f>
        <x:v>0.05661977467366464</x:v>
      </x:c>
      <x:c r="N518" s="115" t="n">
        <x:f>SUM(J518:M518)</x:f>
        <x:v>1.1876653888125492</x:v>
      </x:c>
      <x:c r="O518" s="116" t="n">
        <x:f>IFERROR((J518+K518)/N518,0)</x:f>
        <x:v>0.22733007118073098</x:v>
      </x:c>
      <x:c r="P518" s="50" t="b">
        <x:f>AND(MONTH(A518)=12,OR(A519="",YEAR(A518)&lt;&gt;YEAR(A519)))</x:f>
        <x:v>0</x:v>
      </x:c>
      <x:c r="Q518" s="50" t="b">
        <x:f>AND(MOD(MONTH(A518),3)=0,OR(A519="",MONTH(A518)&lt;&gt;MONTH(A519)))</x:f>
        <x:v>0</x:v>
      </x:c>
      <x:c r="R518" s="50" t="b">
        <x:f>OR(O518&gt;$E$7,O518&lt;$E$6)</x:f>
        <x:v>0</x:v>
      </x:c>
      <x:c r="S518" s="50" t="b">
        <x:f>AND(OR(P518,Q518,R518),A518-AH517&gt;$E$8)</x:f>
        <x:v>0</x:v>
      </x:c>
      <x:c r="T518" s="50" t="str">
        <x:f>IF(NOT(OR(P518,Q518,R518)),"不调",IF(NOT(S518),"间隔规则跳过",IF(P518,"年末+季度",IF(AND(Q518,R518),"季度+动态",IF(Q518,"季度","动态")))))</x:f>
        <x:v>不调</x:v>
      </x:c>
      <x:c r="U518" s="115" t="n">
        <x:f>IF(OR(T518="年末+季度",T518="季度+动态"),N518*$E$5/2,IF(T518="季度",(J518+K518)/2,IF(T518="动态",N518*$E$5*IF(J518+K518=0,0.5,J518/(J518+K518)),J518)))</x:f>
        <x:v>0.13564164047376084</x:v>
      </x:c>
      <x:c r="V518" s="115" t="n">
        <x:f>IF(OR(T518="年末+季度",T518="季度+动态"),N518*$E$5/2,IF(T518="季度",(J518+K518)/2,IF(T518="动态",N518*$E$5*IF(J518+K518=0,0.5,K518/(J518+K518)),K518)))</x:f>
        <x:v>0.13435041690388652</x:v>
      </x:c>
      <x:c r="W518" s="115" t="n">
        <x:f>IF(OR(T518="年末+季度",T518="季度+动态",T518="动态"),N518*(1-$E$5)*IF(L518+M518=0,$B$7/($B$7+$B$8),L518/(L518+M518)),L518)</x:f>
        <x:v>0.8610535567612372</x:v>
      </x:c>
      <x:c r="X518" s="115" t="n">
        <x:f>IF(OR(T518="年末+季度",T518="季度+动态",T518="动态"),N518*(1-$E$5)*IF(L518+M518=0,$B$8/($B$7+$B$8),M518/(L518+M518)),M518)</x:f>
        <x:v>0.05661977467366464</x:v>
      </x:c>
      <x:c r="Y518" s="115" t="n">
        <x:f>POWER(1-$H$5,(A518-A517)/$H$8)</x:f>
        <x:v>0.9999862671029998</x:v>
      </x:c>
      <x:c r="Z518" s="115" t="n">
        <x:f>U518*Y518</x:f>
        <x:v>0.13563977772108327</x:v>
      </x:c>
      <x:c r="AA518" s="115" t="n">
        <x:f>V518*Y518</x:f>
        <x:v>0.13434857188344923</x:v>
      </x:c>
      <x:c r="AB518" s="115" t="n">
        <x:f>W518*Y518</x:f>
        <x:v>0.8610417320014305</x:v>
      </x:c>
      <x:c r="AC518" s="115" t="n">
        <x:f>X518*Y518</x:f>
        <x:v>0.056618997120130875</x:v>
      </x:c>
      <x:c r="AD518" s="115" t="n">
        <x:f>SUM(Z518:AC518)</x:f>
        <x:v>1.187649078726094</x:v>
      </x:c>
      <x:c r="AE518" s="115" t="n">
        <x:f>MAX(AE517,AD518)</x:f>
        <x:v>1.188687111056369</x:v>
      </x:c>
      <x:c r="AF518" s="114" t="n">
        <x:f>AD518/AE518-1</x:f>
        <x:v>-0.0008732595151574873</x:v>
      </x:c>
      <x:c r="AG518" s="114" t="n">
        <x:f>AD518/AD517-1</x:f>
        <x:v>-0.000055492306032967065</x:v>
      </x:c>
      <x:c r="AH518" s="111" t="n">
        <x:f>IF(OR(T518="年末+季度",T518="季度+动态",T518="季度",T518="动态"),A518,AH517)</x:f>
        <x:v>44469</x:v>
      </x:c>
      <x:c r="AI518" s="117" t="n">
        <x:f>YEAR(A518)</x:f>
        <x:v>2021</x:v>
      </x:c>
      <x:c r="AJ518" s="117" t="n">
        <x:f>MONTH(A518)</x:f>
        <x:v>12</x:v>
      </x:c>
      <x:c r="AK518" s="50" t="n">
        <x:f>IF(MONTH(A518)&lt;&gt;MONTH(A519),1,0)</x:f>
        <x:v>0</x:v>
      </x:c>
      <x:c r="AL518" s="115" t="n">
        <x:f>IF(AK517,AD517,AL517)</x:f>
        <x:v>1.1884995813320167</x:v>
      </x:c>
      <x:c r="AM518" s="116" t="str">
        <x:f>IF(AK518,AD518/AL518-1,"")</x:f>
      </x:c>
      <x:c r="AN518" s="115" t="n">
        <x:f>IF(AI518&lt;&gt;AI517,AD518,MAX(AN517,AD518))</x:f>
        <x:v>1.188687111056369</x:v>
      </x:c>
      <x:c r="AO518" s="116" t="n">
        <x:f>AD518/AN518-1</x:f>
        <x:v>-0.0008732595151574873</x:v>
      </x:c>
      <x:c r="AP518" s="112" t="n">
        <x:f>IFERROR(SUM(Z518:AC518)/AD518,0)</x:f>
        <x:v>1</x:v>
      </x:c>
      <x:c r="AQ518" s="50" t="b">
        <x:f>AND(B518&gt;0,C518&gt;0,D518&gt;0,E518&gt;0)</x:f>
        <x:v>1</x:v>
      </x:c>
    </x:row>
    <x:row r="519">
      <x:c r="A519" s="111" t="n">
        <x:f>'净值底稿'!A477</x:f>
        <x:v>44545</x:v>
      </x:c>
      <x:c r="B519" s="113" t="n">
        <x:f>'净值底稿'!F477</x:f>
        <x:v>1.9941471685058976</x:v>
      </x:c>
      <x:c r="C519" s="113" t="n">
        <x:f>'净值底稿'!O477</x:f>
        <x:v>1.5299206700206838</x:v>
      </x:c>
      <x:c r="D519" s="113" t="n">
        <x:f>'净值底稿'!P477</x:f>
        <x:v>1.5124</x:v>
      </x:c>
      <x:c r="E519" s="113" t="n">
        <x:f>'净值底稿'!Q477</x:f>
        <x:v>1.3175</x:v>
      </x:c>
      <x:c r="F519" s="114" t="n">
        <x:f>IFERROR(B519/B518-1,0)</x:f>
        <x:v>-0.007889080676060645</x:v>
      </x:c>
      <x:c r="G519" s="114" t="n">
        <x:f>IFERROR(C519/C518-1,0)</x:f>
        <x:v>-0.0035221248126569016</x:v>
      </x:c>
      <x:c r="H519" s="114" t="n">
        <x:f>IFERROR(D519/D518-1,0)</x:f>
        <x:v>0.0002645502645501896</x:v>
      </x:c>
      <x:c r="I519" s="114" t="n">
        <x:f>IFERROR(E519/E518-1,0)</x:f>
        <x:v>-0.009919591192605437</x:v>
      </x:c>
      <x:c r="J519" s="115" t="n">
        <x:f>Z518*(1+F519)</x:f>
        <x:v>0.1345697045717587</x:v>
      </x:c>
      <x:c r="K519" s="115" t="n">
        <x:f>AA518*(1+G519)</x:f>
        <x:v>0.13387537944487352</x:v>
      </x:c>
      <x:c r="L519" s="115" t="n">
        <x:f>AB518*(1+H519)</x:f>
        <x:v>0.8612695208194202</x:v>
      </x:c>
      <x:c r="M519" s="115" t="n">
        <x:f>AC518*(1+I519)</x:f>
        <x:v>0.056057359814963875</x:v>
      </x:c>
      <x:c r="N519" s="115" t="n">
        <x:f>SUM(J519:M519)</x:f>
        <x:v>1.1857719646510163</x:v>
      </x:c>
      <x:c r="O519" s="116" t="n">
        <x:f>IFERROR((J519+K519)/N519,0)</x:f>
        <x:v>0.2263884558070473</x:v>
      </x:c>
      <x:c r="P519" s="50" t="b">
        <x:f>AND(MONTH(A519)=12,OR(A520="",YEAR(A519)&lt;&gt;YEAR(A520)))</x:f>
        <x:v>0</x:v>
      </x:c>
      <x:c r="Q519" s="50" t="b">
        <x:f>AND(MOD(MONTH(A519),3)=0,OR(A520="",MONTH(A519)&lt;&gt;MONTH(A520)))</x:f>
        <x:v>0</x:v>
      </x:c>
      <x:c r="R519" s="50" t="b">
        <x:f>OR(O519&gt;$E$7,O519&lt;$E$6)</x:f>
        <x:v>0</x:v>
      </x:c>
      <x:c r="S519" s="50" t="b">
        <x:f>AND(OR(P519,Q519,R519),A519-AH518&gt;$E$8)</x:f>
        <x:v>0</x:v>
      </x:c>
      <x:c r="T519" s="50" t="str">
        <x:f>IF(NOT(OR(P519,Q519,R519)),"不调",IF(NOT(S519),"间隔规则跳过",IF(P519,"年末+季度",IF(AND(Q519,R519),"季度+动态",IF(Q519,"季度","动态")))))</x:f>
        <x:v>不调</x:v>
      </x:c>
      <x:c r="U519" s="115" t="n">
        <x:f>IF(OR(T519="年末+季度",T519="季度+动态"),N519*$E$5/2,IF(T519="季度",(J519+K519)/2,IF(T519="动态",N519*$E$5*IF(J519+K519=0,0.5,J519/(J519+K519)),J519)))</x:f>
        <x:v>0.1345697045717587</x:v>
      </x:c>
      <x:c r="V519" s="115" t="n">
        <x:f>IF(OR(T519="年末+季度",T519="季度+动态"),N519*$E$5/2,IF(T519="季度",(J519+K519)/2,IF(T519="动态",N519*$E$5*IF(J519+K519=0,0.5,K519/(J519+K519)),K519)))</x:f>
        <x:v>0.13387537944487352</x:v>
      </x:c>
      <x:c r="W519" s="115" t="n">
        <x:f>IF(OR(T519="年末+季度",T519="季度+动态",T519="动态"),N519*(1-$E$5)*IF(L519+M519=0,$B$7/($B$7+$B$8),L519/(L519+M519)),L519)</x:f>
        <x:v>0.8612695208194202</x:v>
      </x:c>
      <x:c r="X519" s="115" t="n">
        <x:f>IF(OR(T519="年末+季度",T519="季度+动态",T519="动态"),N519*(1-$E$5)*IF(L519+M519=0,$B$8/($B$7+$B$8),M519/(L519+M519)),M519)</x:f>
        <x:v>0.056057359814963875</x:v>
      </x:c>
      <x:c r="Y519" s="115" t="n">
        <x:f>POWER(1-$H$5,(A519-A518)/$H$8)</x:f>
        <x:v>0.9999862671029998</x:v>
      </x:c>
      <x:c r="Z519" s="115" t="n">
        <x:f>U519*Y519</x:f>
        <x:v>0.13456785653986647</x:v>
      </x:c>
      <x:c r="AA519" s="115" t="n">
        <x:f>V519*Y519</x:f>
        <x:v>0.13387354094807674</x:v>
      </x:c>
      <x:c r="AB519" s="115" t="n">
        <x:f>W519*Y519</x:f>
        <x:v>0.8612576930938014</x:v>
      </x:c>
      <x:c r="AC519" s="115" t="n">
        <x:f>X519*Y519</x:f>
        <x:v>0.056056589985015434</x:v>
      </x:c>
      <x:c r="AD519" s="115" t="n">
        <x:f>SUM(Z519:AC519)</x:f>
        <x:v>1.18575568056676</x:v>
      </x:c>
      <x:c r="AE519" s="115" t="n">
        <x:f>MAX(AE518,AD519)</x:f>
        <x:v>1.188687111056369</x:v>
      </x:c>
      <x:c r="AF519" s="114" t="n">
        <x:f>AD519/AE519-1</x:f>
        <x:v>-0.0024661077438653534</x:v>
      </x:c>
      <x:c r="AG519" s="114" t="n">
        <x:f>AD519/AD518-1</x:f>
        <x:v>-0.0015942404143192146</x:v>
      </x:c>
      <x:c r="AH519" s="111" t="n">
        <x:f>IF(OR(T519="年末+季度",T519="季度+动态",T519="季度",T519="动态"),A519,AH518)</x:f>
        <x:v>44469</x:v>
      </x:c>
      <x:c r="AI519" s="117" t="n">
        <x:f>YEAR(A519)</x:f>
        <x:v>2021</x:v>
      </x:c>
      <x:c r="AJ519" s="117" t="n">
        <x:f>MONTH(A519)</x:f>
        <x:v>12</x:v>
      </x:c>
      <x:c r="AK519" s="50" t="n">
        <x:f>IF(MONTH(A519)&lt;&gt;MONTH(A520),1,0)</x:f>
        <x:v>0</x:v>
      </x:c>
      <x:c r="AL519" s="115" t="n">
        <x:f>IF(AK518,AD518,AL518)</x:f>
        <x:v>1.1884995813320167</x:v>
      </x:c>
      <x:c r="AM519" s="116" t="str">
        <x:f>IF(AK519,AD519/AL519-1,"")</x:f>
      </x:c>
      <x:c r="AN519" s="115" t="n">
        <x:f>IF(AI519&lt;&gt;AI518,AD519,MAX(AN518,AD519))</x:f>
        <x:v>1.188687111056369</x:v>
      </x:c>
      <x:c r="AO519" s="116" t="n">
        <x:f>AD519/AN519-1</x:f>
        <x:v>-0.0024661077438653534</x:v>
      </x:c>
      <x:c r="AP519" s="112" t="n">
        <x:f>IFERROR(SUM(Z519:AC519)/AD519,0)</x:f>
        <x:v>1</x:v>
      </x:c>
      <x:c r="AQ519" s="50" t="b">
        <x:f>AND(B519&gt;0,C519&gt;0,D519&gt;0,E519&gt;0)</x:f>
        <x:v>1</x:v>
      </x:c>
    </x:row>
    <x:row r="520">
      <x:c r="A520" s="111" t="n">
        <x:f>'净值底稿'!A478</x:f>
        <x:v>44546</x:v>
      </x:c>
      <x:c r="B520" s="113" t="n">
        <x:f>'净值底稿'!F478</x:f>
        <x:v>2.0013064401230123</x:v>
      </x:c>
      <x:c r="C520" s="113" t="n">
        <x:f>'净值底稿'!O478</x:f>
        <x:v>1.5405792644809289</x:v>
      </x:c>
      <x:c r="D520" s="113" t="n">
        <x:f>'净值底稿'!P478</x:f>
        <x:v>1.5122</x:v>
      </x:c>
      <x:c r="E520" s="113" t="n">
        <x:f>'净值底稿'!Q478</x:f>
        <x:v>1.3291</x:v>
      </x:c>
      <x:c r="F520" s="114" t="n">
        <x:f>IFERROR(B520/B519-1,0)</x:f>
        <x:v>0.0035901420568065223</x:v>
      </x:c>
      <x:c r="G520" s="114" t="n">
        <x:f>IFERROR(C520/C519-1,0)</x:f>
        <x:v>0.006966762832285367</x:v>
      </x:c>
      <x:c r="H520" s="114" t="n">
        <x:f>IFERROR(D520/D519-1,0)</x:f>
        <x:v>-0.00013224014810897522</x:v>
      </x:c>
      <x:c r="I520" s="114" t="n">
        <x:f>IFERROR(E520/E519-1,0)</x:f>
        <x:v>0.00880455407969638</x:v>
      </x:c>
      <x:c r="J520" s="115" t="n">
        <x:f>Z519*(1+F520)</x:f>
        <x:v>0.13505097426112456</x:v>
      </x:c>
      <x:c r="K520" s="115" t="n">
        <x:f>AA519*(1+G520)</x:f>
        <x:v>0.13480620615738023</x:v>
      </x:c>
      <x:c r="L520" s="115" t="n">
        <x:f>AB519*(1+H520)</x:f>
        <x:v>0.8611438002489067</x:v>
      </x:c>
      <x:c r="M520" s="115" t="n">
        <x:f>AC519*(1+I520)</x:f>
        <x:v>0.05655014326306187</x:v>
      </x:c>
      <x:c r="N520" s="115" t="n">
        <x:f>SUM(J520:M520)</x:f>
        <x:v>1.1875511239304735</x:v>
      </x:c>
      <x:c r="O520" s="116" t="n">
        <x:f>IFERROR((J520+K520)/N520,0)</x:f>
        <x:v>0.22723836892625762</x:v>
      </x:c>
      <x:c r="P520" s="50" t="b">
        <x:f>AND(MONTH(A520)=12,OR(A521="",YEAR(A520)&lt;&gt;YEAR(A521)))</x:f>
        <x:v>0</x:v>
      </x:c>
      <x:c r="Q520" s="50" t="b">
        <x:f>AND(MOD(MONTH(A520),3)=0,OR(A521="",MONTH(A520)&lt;&gt;MONTH(A521)))</x:f>
        <x:v>0</x:v>
      </x:c>
      <x:c r="R520" s="50" t="b">
        <x:f>OR(O520&gt;$E$7,O520&lt;$E$6)</x:f>
        <x:v>0</x:v>
      </x:c>
      <x:c r="S520" s="50" t="b">
        <x:f>AND(OR(P520,Q520,R520),A520-AH519&gt;$E$8)</x:f>
        <x:v>0</x:v>
      </x:c>
      <x:c r="T520" s="50" t="str">
        <x:f>IF(NOT(OR(P520,Q520,R520)),"不调",IF(NOT(S520),"间隔规则跳过",IF(P520,"年末+季度",IF(AND(Q520,R520),"季度+动态",IF(Q520,"季度","动态")))))</x:f>
        <x:v>不调</x:v>
      </x:c>
      <x:c r="U520" s="115" t="n">
        <x:f>IF(OR(T520="年末+季度",T520="季度+动态"),N520*$E$5/2,IF(T520="季度",(J520+K520)/2,IF(T520="动态",N520*$E$5*IF(J520+K520=0,0.5,J520/(J520+K520)),J520)))</x:f>
        <x:v>0.13505097426112456</x:v>
      </x:c>
      <x:c r="V520" s="115" t="n">
        <x:f>IF(OR(T520="年末+季度",T520="季度+动态"),N520*$E$5/2,IF(T520="季度",(J520+K520)/2,IF(T520="动态",N520*$E$5*IF(J520+K520=0,0.5,K520/(J520+K520)),K520)))</x:f>
        <x:v>0.13480620615738023</x:v>
      </x:c>
      <x:c r="W520" s="115" t="n">
        <x:f>IF(OR(T520="年末+季度",T520="季度+动态",T520="动态"),N520*(1-$E$5)*IF(L520+M520=0,$B$7/($B$7+$B$8),L520/(L520+M520)),L520)</x:f>
        <x:v>0.8611438002489067</x:v>
      </x:c>
      <x:c r="X520" s="115" t="n">
        <x:f>IF(OR(T520="年末+季度",T520="季度+动态",T520="动态"),N520*(1-$E$5)*IF(L520+M520=0,$B$8/($B$7+$B$8),M520/(L520+M520)),M520)</x:f>
        <x:v>0.05655014326306187</x:v>
      </x:c>
      <x:c r="Y520" s="115" t="n">
        <x:f>POWER(1-$H$5,(A520-A519)/$H$8)</x:f>
        <x:v>0.9999862671029998</x:v>
      </x:c>
      <x:c r="Z520" s="115" t="n">
        <x:f>U520*Y520</x:f>
        <x:v>0.13504911962000524</x:v>
      </x:c>
      <x:c r="AA520" s="115" t="n">
        <x:f>V520*Y520</x:f>
        <x:v>0.1348043548776361</x:v>
      </x:c>
      <x:c r="AB520" s="115" t="n">
        <x:f>W520*Y520</x:f>
        <x:v>0.8611319742497955</x:v>
      </x:c>
      <x:c r="AC520" s="115" t="n">
        <x:f>X520*Y520</x:f>
        <x:v>0.05654936666576909</x:v>
      </x:c>
      <x:c r="AD520" s="115" t="n">
        <x:f>SUM(Z520:AC520)</x:f>
        <x:v>1.187534815413206</x:v>
      </x:c>
      <x:c r="AE520" s="115" t="n">
        <x:f>MAX(AE519,AD520)</x:f>
        <x:v>1.188687111056369</x:v>
      </x:c>
      <x:c r="AF520" s="114" t="n">
        <x:f>AD520/AE520-1</x:f>
        <x:v>-0.0009693851581675794</x:v>
      </x:c>
      <x:c r="AG520" s="114" t="n">
        <x:f>AD520/AD519-1</x:f>
        <x:v>0.0015004227899593214</x:v>
      </x:c>
      <x:c r="AH520" s="111" t="n">
        <x:f>IF(OR(T520="年末+季度",T520="季度+动态",T520="季度",T520="动态"),A520,AH519)</x:f>
        <x:v>44469</x:v>
      </x:c>
      <x:c r="AI520" s="117" t="n">
        <x:f>YEAR(A520)</x:f>
        <x:v>2021</x:v>
      </x:c>
      <x:c r="AJ520" s="117" t="n">
        <x:f>MONTH(A520)</x:f>
        <x:v>12</x:v>
      </x:c>
      <x:c r="AK520" s="50" t="n">
        <x:f>IF(MONTH(A520)&lt;&gt;MONTH(A521),1,0)</x:f>
        <x:v>0</x:v>
      </x:c>
      <x:c r="AL520" s="115" t="n">
        <x:f>IF(AK519,AD519,AL519)</x:f>
        <x:v>1.1884995813320167</x:v>
      </x:c>
      <x:c r="AM520" s="116" t="str">
        <x:f>IF(AK520,AD520/AL520-1,"")</x:f>
      </x:c>
      <x:c r="AN520" s="115" t="n">
        <x:f>IF(AI520&lt;&gt;AI519,AD520,MAX(AN519,AD520))</x:f>
        <x:v>1.188687111056369</x:v>
      </x:c>
      <x:c r="AO520" s="116" t="n">
        <x:f>AD520/AN520-1</x:f>
        <x:v>-0.0009693851581675794</x:v>
      </x:c>
      <x:c r="AP520" s="112" t="n">
        <x:f>IFERROR(SUM(Z520:AC520)/AD520,0)</x:f>
        <x:v>1</x:v>
      </x:c>
      <x:c r="AQ520" s="50" t="b">
        <x:f>AND(B520&gt;0,C520&gt;0,D520&gt;0,E520&gt;0)</x:f>
        <x:v>1</x:v>
      </x:c>
    </x:row>
    <x:row r="521">
      <x:c r="A521" s="111" t="n">
        <x:f>'净值底稿'!A479</x:f>
        <x:v>44547</x:v>
      </x:c>
      <x:c r="B521" s="113" t="n">
        <x:f>'净值底稿'!F479</x:f>
        <x:v>1.9603004483604574</x:v>
      </x:c>
      <x:c r="C521" s="113" t="n">
        <x:f>'净值底稿'!O479</x:f>
        <x:v>1.5213465953686163</x:v>
      </x:c>
      <x:c r="D521" s="113" t="n">
        <x:f>'净值底稿'!P479</x:f>
        <x:v>1.5125</x:v>
      </x:c>
      <x:c r="E521" s="113" t="n">
        <x:f>'净值底稿'!Q479</x:f>
        <x:v>1.3455</x:v>
      </x:c>
      <x:c r="F521" s="114" t="n">
        <x:f>IFERROR(B521/B520-1,0)</x:f>
        <x:v>-0.02048961165589136</x:v>
      </x:c>
      <x:c r="G521" s="114" t="n">
        <x:f>IFERROR(C521/C520-1,0)</x:f>
        <x:v>-0.012484050354132692</x:v>
      </x:c>
      <x:c r="H521" s="114" t="n">
        <x:f>IFERROR(D521/D520-1,0)</x:f>
        <x:v>0.00019838645681780065</x:v>
      </x:c>
      <x:c r="I521" s="114" t="n">
        <x:f>IFERROR(E521/E520-1,0)</x:f>
        <x:v>0.012339176886615011</x:v>
      </x:c>
      <x:c r="J521" s="115" t="n">
        <x:f>Z520*(1+F521)</x:f>
        <x:v>0.13228201560452132</x:v>
      </x:c>
      <x:c r="K521" s="115" t="n">
        <x:f>AA520*(1+G521)</x:f>
        <x:v>0.1331214505233873</x:v>
      </x:c>
      <x:c r="L521" s="115" t="n">
        <x:f>AB520*(1+H521)</x:f>
        <x:v>0.8613028111710194</x:v>
      </x:c>
      <x:c r="M521" s="115" t="n">
        <x:f>AC520*(1+I521)</x:f>
        <x:v>0.057247139303884066</x:v>
      </x:c>
      <x:c r="N521" s="115" t="n">
        <x:f>SUM(J521:M521)</x:f>
        <x:v>1.183953416602812</x:v>
      </x:c>
      <x:c r="O521" s="116" t="n">
        <x:f>IFERROR((J521+K521)/N521,0)</x:f>
        <x:v>0.22416715252990832</x:v>
      </x:c>
      <x:c r="P521" s="50" t="b">
        <x:f>AND(MONTH(A521)=12,OR(A522="",YEAR(A521)&lt;&gt;YEAR(A522)))</x:f>
        <x:v>0</x:v>
      </x:c>
      <x:c r="Q521" s="50" t="b">
        <x:f>AND(MOD(MONTH(A521),3)=0,OR(A522="",MONTH(A521)&lt;&gt;MONTH(A522)))</x:f>
        <x:v>0</x:v>
      </x:c>
      <x:c r="R521" s="50" t="b">
        <x:f>OR(O521&gt;$E$7,O521&lt;$E$6)</x:f>
        <x:v>0</x:v>
      </x:c>
      <x:c r="S521" s="50" t="b">
        <x:f>AND(OR(P521,Q521,R521),A521-AH520&gt;$E$8)</x:f>
        <x:v>0</x:v>
      </x:c>
      <x:c r="T521" s="50" t="str">
        <x:f>IF(NOT(OR(P521,Q521,R521)),"不调",IF(NOT(S521),"间隔规则跳过",IF(P521,"年末+季度",IF(AND(Q521,R521),"季度+动态",IF(Q521,"季度","动态")))))</x:f>
        <x:v>不调</x:v>
      </x:c>
      <x:c r="U521" s="115" t="n">
        <x:f>IF(OR(T521="年末+季度",T521="季度+动态"),N521*$E$5/2,IF(T521="季度",(J521+K521)/2,IF(T521="动态",N521*$E$5*IF(J521+K521=0,0.5,J521/(J521+K521)),J521)))</x:f>
        <x:v>0.13228201560452132</x:v>
      </x:c>
      <x:c r="V521" s="115" t="n">
        <x:f>IF(OR(T521="年末+季度",T521="季度+动态"),N521*$E$5/2,IF(T521="季度",(J521+K521)/2,IF(T521="动态",N521*$E$5*IF(J521+K521=0,0.5,K521/(J521+K521)),K521)))</x:f>
        <x:v>0.1331214505233873</x:v>
      </x:c>
      <x:c r="W521" s="115" t="n">
        <x:f>IF(OR(T521="年末+季度",T521="季度+动态",T521="动态"),N521*(1-$E$5)*IF(L521+M521=0,$B$7/($B$7+$B$8),L521/(L521+M521)),L521)</x:f>
        <x:v>0.8613028111710194</x:v>
      </x:c>
      <x:c r="X521" s="115" t="n">
        <x:f>IF(OR(T521="年末+季度",T521="季度+动态",T521="动态"),N521*(1-$E$5)*IF(L521+M521=0,$B$8/($B$7+$B$8),M521/(L521+M521)),M521)</x:f>
        <x:v>0.057247139303884066</x:v>
      </x:c>
      <x:c r="Y521" s="115" t="n">
        <x:f>POWER(1-$H$5,(A521-A520)/$H$8)</x:f>
        <x:v>0.9999862671029998</x:v>
      </x:c>
      <x:c r="Z521" s="115" t="n">
        <x:f>U521*Y521</x:f>
        <x:v>0.13228019898922605</x:v>
      </x:c>
      <x:c r="AA521" s="115" t="n">
        <x:f>V521*Y521</x:f>
        <x:v>0.13311962238021874</x:v>
      </x:c>
      <x:c r="AB521" s="115" t="n">
        <x:f>W521*Y521</x:f>
        <x:v>0.8612909829882275</x:v>
      </x:c>
      <x:c r="AC521" s="115" t="n">
        <x:f>X521*Y521</x:f>
        <x:v>0.05724635313481645</x:v>
      </x:c>
      <x:c r="AD521" s="115" t="n">
        <x:f>SUM(Z521:AC521)</x:f>
        <x:v>1.1839371574924886</x:v>
      </x:c>
      <x:c r="AE521" s="115" t="n">
        <x:f>MAX(AE520,AD521)</x:f>
        <x:v>1.188687111056369</x:v>
      </x:c>
      <x:c r="AF521" s="114" t="n">
        <x:f>AD521/AE521-1</x:f>
        <x:v>-0.0039959662384655426</x:v>
      </x:c>
      <x:c r="AG521" s="114" t="n">
        <x:f>AD521/AD520-1</x:f>
        <x:v>-0.0030295178499381015</x:v>
      </x:c>
      <x:c r="AH521" s="111" t="n">
        <x:f>IF(OR(T521="年末+季度",T521="季度+动态",T521="季度",T521="动态"),A521,AH520)</x:f>
        <x:v>44469</x:v>
      </x:c>
      <x:c r="AI521" s="117" t="n">
        <x:f>YEAR(A521)</x:f>
        <x:v>2021</x:v>
      </x:c>
      <x:c r="AJ521" s="117" t="n">
        <x:f>MONTH(A521)</x:f>
        <x:v>12</x:v>
      </x:c>
      <x:c r="AK521" s="50" t="n">
        <x:f>IF(MONTH(A521)&lt;&gt;MONTH(A522),1,0)</x:f>
        <x:v>0</x:v>
      </x:c>
      <x:c r="AL521" s="115" t="n">
        <x:f>IF(AK520,AD520,AL520)</x:f>
        <x:v>1.1884995813320167</x:v>
      </x:c>
      <x:c r="AM521" s="116" t="str">
        <x:f>IF(AK521,AD521/AL521-1,"")</x:f>
      </x:c>
      <x:c r="AN521" s="115" t="n">
        <x:f>IF(AI521&lt;&gt;AI520,AD521,MAX(AN520,AD521))</x:f>
        <x:v>1.188687111056369</x:v>
      </x:c>
      <x:c r="AO521" s="116" t="n">
        <x:f>AD521/AN521-1</x:f>
        <x:v>-0.0039959662384655426</x:v>
      </x:c>
      <x:c r="AP521" s="112" t="n">
        <x:f>IFERROR(SUM(Z521:AC521)/AD521,0)</x:f>
        <x:v>1</x:v>
      </x:c>
      <x:c r="AQ521" s="50" t="b">
        <x:f>AND(B521&gt;0,C521&gt;0,D521&gt;0,E521&gt;0)</x:f>
        <x:v>1</x:v>
      </x:c>
    </x:row>
    <x:row r="522">
      <x:c r="A522" s="111" t="n">
        <x:f>'净值底稿'!A480</x:f>
        <x:v>44550</x:v>
      </x:c>
      <x:c r="B522" s="113" t="n">
        <x:f>'净值底稿'!F480</x:f>
        <x:v>1.9106311268048524</x:v>
      </x:c>
      <x:c r="C522" s="113" t="n">
        <x:f>'净值底稿'!O480</x:f>
        <x:v>1.4970767510652487</x:v>
      </x:c>
      <x:c r="D522" s="113" t="n">
        <x:f>'净值底稿'!P480</x:f>
        <x:v>1.5123</x:v>
      </x:c>
      <x:c r="E522" s="113" t="n">
        <x:f>'净值底稿'!Q480</x:f>
        <x:v>1.3425</x:v>
      </x:c>
      <x:c r="F522" s="114" t="n">
        <x:f>IFERROR(B522/B521-1,0)</x:f>
        <x:v>-0.02533760658839168</x:v>
      </x:c>
      <x:c r="G522" s="114" t="n">
        <x:f>IFERROR(C522/C521-1,0)</x:f>
        <x:v>-0.015952869896479482</x:v>
      </x:c>
      <x:c r="H522" s="114" t="n">
        <x:f>IFERROR(D522/D521-1,0)</x:f>
        <x:v>-0.00013223140495866037</x:v>
      </x:c>
      <x:c r="I522" s="114" t="n">
        <x:f>IFERROR(E522/E521-1,0)</x:f>
        <x:v>-0.0022296544035673715</x:v>
      </x:c>
      <x:c r="J522" s="115" t="n">
        <x:f>Z521*(1+F522)</x:f>
        <x:v>0.12892853534780288</x:v>
      </x:c>
      <x:c r="K522" s="115" t="n">
        <x:f>AA521*(1+G522)</x:f>
        <x:v>0.13099598236371862</x:v>
      </x:c>
      <x:c r="L522" s="115" t="n">
        <x:f>AB521*(1+H522)</x:f>
        <x:v>0.8611770932714687</x:v>
      </x:c>
      <x:c r="M522" s="115" t="n">
        <x:f>AC521*(1+I522)</x:f>
        <x:v>0.05711871355146123</x:v>
      </x:c>
      <x:c r="N522" s="115" t="n">
        <x:f>SUM(J522:M522)</x:f>
        <x:v>1.1782203245344516</x:v>
      </x:c>
      <x:c r="O522" s="116" t="n">
        <x:f>IFERROR((J522+K522)/N522,0)</x:f>
        <x:v>0.22060773549652105</x:v>
      </x:c>
      <x:c r="P522" s="50" t="b">
        <x:f>AND(MONTH(A522)=12,OR(A523="",YEAR(A522)&lt;&gt;YEAR(A523)))</x:f>
        <x:v>0</x:v>
      </x:c>
      <x:c r="Q522" s="50" t="b">
        <x:f>AND(MOD(MONTH(A522),3)=0,OR(A523="",MONTH(A522)&lt;&gt;MONTH(A523)))</x:f>
        <x:v>0</x:v>
      </x:c>
      <x:c r="R522" s="50" t="b">
        <x:f>OR(O522&gt;$E$7,O522&lt;$E$6)</x:f>
        <x:v>0</x:v>
      </x:c>
      <x:c r="S522" s="50" t="b">
        <x:f>AND(OR(P522,Q522,R522),A522-AH521&gt;$E$8)</x:f>
        <x:v>0</x:v>
      </x:c>
      <x:c r="T522" s="50" t="str">
        <x:f>IF(NOT(OR(P522,Q522,R522)),"不调",IF(NOT(S522),"间隔规则跳过",IF(P522,"年末+季度",IF(AND(Q522,R522),"季度+动态",IF(Q522,"季度","动态")))))</x:f>
        <x:v>不调</x:v>
      </x:c>
      <x:c r="U522" s="115" t="n">
        <x:f>IF(OR(T522="年末+季度",T522="季度+动态"),N522*$E$5/2,IF(T522="季度",(J522+K522)/2,IF(T522="动态",N522*$E$5*IF(J522+K522=0,0.5,J522/(J522+K522)),J522)))</x:f>
        <x:v>0.12892853534780288</x:v>
      </x:c>
      <x:c r="V522" s="115" t="n">
        <x:f>IF(OR(T522="年末+季度",T522="季度+动态"),N522*$E$5/2,IF(T522="季度",(J522+K522)/2,IF(T522="动态",N522*$E$5*IF(J522+K522=0,0.5,K522/(J522+K522)),K522)))</x:f>
        <x:v>0.13099598236371862</x:v>
      </x:c>
      <x:c r="W522" s="115" t="n">
        <x:f>IF(OR(T522="年末+季度",T522="季度+动态",T522="动态"),N522*(1-$E$5)*IF(L522+M522=0,$B$7/($B$7+$B$8),L522/(L522+M522)),L522)</x:f>
        <x:v>0.8611770932714687</x:v>
      </x:c>
      <x:c r="X522" s="115" t="n">
        <x:f>IF(OR(T522="年末+季度",T522="季度+动态",T522="动态"),N522*(1-$E$5)*IF(L522+M522=0,$B$8/($B$7+$B$8),M522/(L522+M522)),M522)</x:f>
        <x:v>0.05711871355146123</x:v>
      </x:c>
      <x:c r="Y522" s="115" t="n">
        <x:f>POWER(1-$H$5,(A522-A521)/$H$8)</x:f>
        <x:v>0.9999588018747739</x:v>
      </x:c>
      <x:c r="Z522" s="115" t="n">
        <x:f>U522*Y522</x:f>
        <x:v>0.1289232237338584</x:v>
      </x:c>
      <x:c r="AA522" s="115" t="n">
        <x:f>V522*Y522</x:f>
        <x:v>0.1309905855748331</x:v>
      </x:c>
      <x:c r="AB522" s="115" t="n">
        <x:f>W522*Y522</x:f>
        <x:v>0.8611416143897384</x:v>
      </x:c>
      <x:c r="AC522" s="115" t="n">
        <x:f>X522*Y522</x:f>
        <x:v>0.05711636036754759</x:v>
      </x:c>
      <x:c r="AD522" s="115" t="n">
        <x:f>SUM(Z522:AC522)</x:f>
        <x:v>1.1781717840659773</x:v>
      </x:c>
      <x:c r="AE522" s="115" t="n">
        <x:f>MAX(AE521,AD522)</x:f>
        <x:v>1.188687111056369</x:v>
      </x:c>
      <x:c r="AF522" s="114" t="n">
        <x:f>AD522/AE522-1</x:f>
        <x:v>-0.008846168930902953</x:v>
      </x:c>
      <x:c r="AG522" s="114" t="n">
        <x:f>AD522/AD521-1</x:f>
        <x:v>-0.004869661696168093</x:v>
      </x:c>
      <x:c r="AH522" s="111" t="n">
        <x:f>IF(OR(T522="年末+季度",T522="季度+动态",T522="季度",T522="动态"),A522,AH521)</x:f>
        <x:v>44469</x:v>
      </x:c>
      <x:c r="AI522" s="117" t="n">
        <x:f>YEAR(A522)</x:f>
        <x:v>2021</x:v>
      </x:c>
      <x:c r="AJ522" s="117" t="n">
        <x:f>MONTH(A522)</x:f>
        <x:v>12</x:v>
      </x:c>
      <x:c r="AK522" s="50" t="n">
        <x:f>IF(MONTH(A522)&lt;&gt;MONTH(A523),1,0)</x:f>
        <x:v>0</x:v>
      </x:c>
      <x:c r="AL522" s="115" t="n">
        <x:f>IF(AK521,AD521,AL521)</x:f>
        <x:v>1.1884995813320167</x:v>
      </x:c>
      <x:c r="AM522" s="116" t="str">
        <x:f>IF(AK522,AD522/AL522-1,"")</x:f>
      </x:c>
      <x:c r="AN522" s="115" t="n">
        <x:f>IF(AI522&lt;&gt;AI521,AD522,MAX(AN521,AD522))</x:f>
        <x:v>1.188687111056369</x:v>
      </x:c>
      <x:c r="AO522" s="116" t="n">
        <x:f>AD522/AN522-1</x:f>
        <x:v>-0.008846168930902953</x:v>
      </x:c>
      <x:c r="AP522" s="112" t="n">
        <x:f>IFERROR(SUM(Z522:AC522)/AD522,0)</x:f>
        <x:v>1</x:v>
      </x:c>
      <x:c r="AQ522" s="50" t="b">
        <x:f>AND(B522&gt;0,C522&gt;0,D522&gt;0,E522&gt;0)</x:f>
        <x:v>1</x:v>
      </x:c>
    </x:row>
    <x:row r="523">
      <x:c r="A523" s="111" t="n">
        <x:f>'净值底稿'!A481</x:f>
        <x:v>44551</x:v>
      </x:c>
      <x:c r="B523" s="113" t="n">
        <x:f>'净值底稿'!F481</x:f>
        <x:v>1.9343893708566426</x:v>
      </x:c>
      <x:c r="C523" s="113" t="n">
        <x:f>'净值底稿'!O481</x:f>
        <x:v>1.5130236856314325</x:v>
      </x:c>
      <x:c r="D523" s="113" t="n">
        <x:f>'净值底稿'!P481</x:f>
        <x:v>1.5123</x:v>
      </x:c>
      <x:c r="E523" s="113" t="n">
        <x:f>'净值底稿'!Q481</x:f>
        <x:v>1.3348</x:v>
      </x:c>
      <x:c r="F523" s="114" t="n">
        <x:f>IFERROR(B523/B522-1,0)</x:f>
        <x:v>0.012434762376933195</x:v>
      </x:c>
      <x:c r="G523" s="114" t="n">
        <x:f>IFERROR(C523/C522-1,0)</x:f>
        <x:v>0.010652048770937617</x:v>
      </x:c>
      <x:c r="H523" s="114" t="n">
        <x:f>IFERROR(D523/D522-1,0)</x:f>
        <x:v>0</x:v>
      </x:c>
      <x:c r="I523" s="114" t="n">
        <x:f>IFERROR(E523/E522-1,0)</x:f>
        <x:v>-0.005735567970204913</x:v>
      </x:c>
      <x:c r="J523" s="115" t="n">
        <x:f>Z522*(1+F523)</x:f>
        <x:v>0.1305263533858571</x:v>
      </x:c>
      <x:c r="K523" s="115" t="n">
        <x:f>AA522*(1+G523)</x:f>
        <x:v>0.13238590368090988</x:v>
      </x:c>
      <x:c r="L523" s="115" t="n">
        <x:f>AB522*(1+H523)</x:f>
        <x:v>0.8611416143897384</x:v>
      </x:c>
      <x:c r="M523" s="115" t="n">
        <x:f>AC522*(1+I523)</x:f>
        <x:v>0.0567887656004488</x:v>
      </x:c>
      <x:c r="N523" s="115" t="n">
        <x:f>SUM(J523:M523)</x:f>
        <x:v>1.1808426370569542</x:v>
      </x:c>
      <x:c r="O523" s="116" t="n">
        <x:f>IFERROR((J523+K523)/N523,0)</x:f>
        <x:v>0.22264800475195431</x:v>
      </x:c>
      <x:c r="P523" s="50" t="b">
        <x:f>AND(MONTH(A523)=12,OR(A524="",YEAR(A523)&lt;&gt;YEAR(A524)))</x:f>
        <x:v>0</x:v>
      </x:c>
      <x:c r="Q523" s="50" t="b">
        <x:f>AND(MOD(MONTH(A523),3)=0,OR(A524="",MONTH(A523)&lt;&gt;MONTH(A524)))</x:f>
        <x:v>0</x:v>
      </x:c>
      <x:c r="R523" s="50" t="b">
        <x:f>OR(O523&gt;$E$7,O523&lt;$E$6)</x:f>
        <x:v>0</x:v>
      </x:c>
      <x:c r="S523" s="50" t="b">
        <x:f>AND(OR(P523,Q523,R523),A523-AH522&gt;$E$8)</x:f>
        <x:v>0</x:v>
      </x:c>
      <x:c r="T523" s="50" t="str">
        <x:f>IF(NOT(OR(P523,Q523,R523)),"不调",IF(NOT(S523),"间隔规则跳过",IF(P523,"年末+季度",IF(AND(Q523,R523),"季度+动态",IF(Q523,"季度","动态")))))</x:f>
        <x:v>不调</x:v>
      </x:c>
      <x:c r="U523" s="115" t="n">
        <x:f>IF(OR(T523="年末+季度",T523="季度+动态"),N523*$E$5/2,IF(T523="季度",(J523+K523)/2,IF(T523="动态",N523*$E$5*IF(J523+K523=0,0.5,J523/(J523+K523)),J523)))</x:f>
        <x:v>0.1305263533858571</x:v>
      </x:c>
      <x:c r="V523" s="115" t="n">
        <x:f>IF(OR(T523="年末+季度",T523="季度+动态"),N523*$E$5/2,IF(T523="季度",(J523+K523)/2,IF(T523="动态",N523*$E$5*IF(J523+K523=0,0.5,K523/(J523+K523)),K523)))</x:f>
        <x:v>0.13238590368090988</x:v>
      </x:c>
      <x:c r="W523" s="115" t="n">
        <x:f>IF(OR(T523="年末+季度",T523="季度+动态",T523="动态"),N523*(1-$E$5)*IF(L523+M523=0,$B$7/($B$7+$B$8),L523/(L523+M523)),L523)</x:f>
        <x:v>0.8611416143897384</x:v>
      </x:c>
      <x:c r="X523" s="115" t="n">
        <x:f>IF(OR(T523="年末+季度",T523="季度+动态",T523="动态"),N523*(1-$E$5)*IF(L523+M523=0,$B$8/($B$7+$B$8),M523/(L523+M523)),M523)</x:f>
        <x:v>0.0567887656004488</x:v>
      </x:c>
      <x:c r="Y523" s="115" t="n">
        <x:f>POWER(1-$H$5,(A523-A522)/$H$8)</x:f>
        <x:v>0.9999862671029998</x:v>
      </x:c>
      <x:c r="Z523" s="115" t="n">
        <x:f>U523*Y523</x:f>
        <x:v>0.13052456088089023</x:v>
      </x:c>
      <x:c r="AA523" s="115" t="n">
        <x:f>V523*Y523</x:f>
        <x:v>0.13238408563893034</x:v>
      </x:c>
      <x:c r="AB523" s="115" t="n">
        <x:f>W523*Y523</x:f>
        <x:v>0.8611297884206454</x:v>
      </x:c>
      <x:c r="AC523" s="115" t="n">
        <x:f>X523*Y523</x:f>
        <x:v>0.05678798572618004</x:v>
      </x:c>
      <x:c r="AD523" s="115" t="n">
        <x:f>SUM(Z523:AC523)</x:f>
        <x:v>1.180826420666646</x:v>
      </x:c>
      <x:c r="AE523" s="115" t="n">
        <x:f>MAX(AE522,AD523)</x:f>
        <x:v>1.188687111056369</x:v>
      </x:c>
      <x:c r="AF523" s="114" t="n">
        <x:f>AD523/AE523-1</x:f>
        <x:v>-0.006612917997182222</x:v>
      </x:c>
      <x:c r="AG523" s="114" t="n">
        <x:f>AD523/AD522-1</x:f>
        <x:v>0.002253182970913814</x:v>
      </x:c>
      <x:c r="AH523" s="111" t="n">
        <x:f>IF(OR(T523="年末+季度",T523="季度+动态",T523="季度",T523="动态"),A523,AH522)</x:f>
        <x:v>44469</x:v>
      </x:c>
      <x:c r="AI523" s="117" t="n">
        <x:f>YEAR(A523)</x:f>
        <x:v>2021</x:v>
      </x:c>
      <x:c r="AJ523" s="117" t="n">
        <x:f>MONTH(A523)</x:f>
        <x:v>12</x:v>
      </x:c>
      <x:c r="AK523" s="50" t="n">
        <x:f>IF(MONTH(A523)&lt;&gt;MONTH(A524),1,0)</x:f>
        <x:v>0</x:v>
      </x:c>
      <x:c r="AL523" s="115" t="n">
        <x:f>IF(AK522,AD522,AL522)</x:f>
        <x:v>1.1884995813320167</x:v>
      </x:c>
      <x:c r="AM523" s="116" t="str">
        <x:f>IF(AK523,AD523/AL523-1,"")</x:f>
      </x:c>
      <x:c r="AN523" s="115" t="n">
        <x:f>IF(AI523&lt;&gt;AI522,AD523,MAX(AN522,AD523))</x:f>
        <x:v>1.188687111056369</x:v>
      </x:c>
      <x:c r="AO523" s="116" t="n">
        <x:f>AD523/AN523-1</x:f>
        <x:v>-0.006612917997182222</x:v>
      </x:c>
      <x:c r="AP523" s="112" t="n">
        <x:f>IFERROR(SUM(Z523:AC523)/AD523,0)</x:f>
        <x:v>1</x:v>
      </x:c>
      <x:c r="AQ523" s="50" t="b">
        <x:f>AND(B523&gt;0,C523&gt;0,D523&gt;0,E523&gt;0)</x:f>
        <x:v>1</x:v>
      </x:c>
    </x:row>
    <x:row r="524">
      <x:c r="A524" s="111" t="n">
        <x:f>'净值底稿'!A482</x:f>
        <x:v>44552</x:v>
      </x:c>
      <x:c r="B524" s="113" t="n">
        <x:f>'净值底稿'!F482</x:f>
        <x:v>1.9665437651360849</x:v>
      </x:c>
      <x:c r="C524" s="113" t="n">
        <x:f>'净值底稿'!O482</x:f>
        <x:v>1.5206064562156838</x:v>
      </x:c>
      <x:c r="D524" s="113" t="n">
        <x:f>'净值底稿'!P482</x:f>
        <x:v>1.5131</x:v>
      </x:c>
      <x:c r="E524" s="113" t="n">
        <x:f>'净值底稿'!Q482</x:f>
        <x:v>1.331</x:v>
      </x:c>
      <x:c r="F524" s="114" t="n">
        <x:f>IFERROR(B524/B523-1,0)</x:f>
        <x:v>0.01662250359926376</x:v>
      </x:c>
      <x:c r="G524" s="114" t="n">
        <x:f>IFERROR(C524/C523-1,0)</x:f>
        <x:v>0.005011666807507309</x:v>
      </x:c>
      <x:c r="H524" s="114" t="n">
        <x:f>IFERROR(D524/D523-1,0)</x:f>
        <x:v>0.0005289955696621274</x:v>
      </x:c>
      <x:c r="I524" s="114" t="n">
        <x:f>IFERROR(E524/E523-1,0)</x:f>
        <x:v>-0.002846868444710826</x:v>
      </x:c>
      <x:c r="J524" s="115" t="n">
        <x:f>Z523*(1+F524)</x:f>
        <x:v>0.13269420586392516</x:v>
      </x:c>
      <x:c r="K524" s="115" t="n">
        <x:f>AA523*(1+G524)</x:f>
        <x:v>0.13304755056676917</x:v>
      </x:c>
      <x:c r="L524" s="115" t="n">
        <x:f>AB523*(1+H524)</x:f>
        <x:v>0.8615853222636239</x:v>
      </x:c>
      <x:c r="M524" s="115" t="n">
        <x:f>AC523*(1+I524)</x:f>
        <x:v>0.05662631780157749</x:v>
      </x:c>
      <x:c r="N524" s="115" t="n">
        <x:f>SUM(J524:M524)</x:f>
        <x:v>1.183953396495896</x:v>
      </x:c>
      <x:c r="O524" s="116" t="n">
        <x:f>IFERROR((J524+K524)/N524,0)</x:f>
        <x:v>0.22445288574465902</x:v>
      </x:c>
      <x:c r="P524" s="50" t="b">
        <x:f>AND(MONTH(A524)=12,OR(A525="",YEAR(A524)&lt;&gt;YEAR(A525)))</x:f>
        <x:v>0</x:v>
      </x:c>
      <x:c r="Q524" s="50" t="b">
        <x:f>AND(MOD(MONTH(A524),3)=0,OR(A525="",MONTH(A524)&lt;&gt;MONTH(A525)))</x:f>
        <x:v>0</x:v>
      </x:c>
      <x:c r="R524" s="50" t="b">
        <x:f>OR(O524&gt;$E$7,O524&lt;$E$6)</x:f>
        <x:v>0</x:v>
      </x:c>
      <x:c r="S524" s="50" t="b">
        <x:f>AND(OR(P524,Q524,R524),A524-AH523&gt;$E$8)</x:f>
        <x:v>0</x:v>
      </x:c>
      <x:c r="T524" s="50" t="str">
        <x:f>IF(NOT(OR(P524,Q524,R524)),"不调",IF(NOT(S524),"间隔规则跳过",IF(P524,"年末+季度",IF(AND(Q524,R524),"季度+动态",IF(Q524,"季度","动态")))))</x:f>
        <x:v>不调</x:v>
      </x:c>
      <x:c r="U524" s="115" t="n">
        <x:f>IF(OR(T524="年末+季度",T524="季度+动态"),N524*$E$5/2,IF(T524="季度",(J524+K524)/2,IF(T524="动态",N524*$E$5*IF(J524+K524=0,0.5,J524/(J524+K524)),J524)))</x:f>
        <x:v>0.13269420586392516</x:v>
      </x:c>
      <x:c r="V524" s="115" t="n">
        <x:f>IF(OR(T524="年末+季度",T524="季度+动态"),N524*$E$5/2,IF(T524="季度",(J524+K524)/2,IF(T524="动态",N524*$E$5*IF(J524+K524=0,0.5,K524/(J524+K524)),K524)))</x:f>
        <x:v>0.13304755056676917</x:v>
      </x:c>
      <x:c r="W524" s="115" t="n">
        <x:f>IF(OR(T524="年末+季度",T524="季度+动态",T524="动态"),N524*(1-$E$5)*IF(L524+M524=0,$B$7/($B$7+$B$8),L524/(L524+M524)),L524)</x:f>
        <x:v>0.8615853222636239</x:v>
      </x:c>
      <x:c r="X524" s="115" t="n">
        <x:f>IF(OR(T524="年末+季度",T524="季度+动态",T524="动态"),N524*(1-$E$5)*IF(L524+M524=0,$B$8/($B$7+$B$8),M524/(L524+M524)),M524)</x:f>
        <x:v>0.05662631780157749</x:v>
      </x:c>
      <x:c r="Y524" s="115" t="n">
        <x:f>POWER(1-$H$5,(A524-A523)/$H$8)</x:f>
        <x:v>0.9999862671029998</x:v>
      </x:c>
      <x:c r="Z524" s="115" t="n">
        <x:f>U524*Y524</x:f>
        <x:v>0.1326923835880635</x:v>
      </x:c>
      <x:c r="AA524" s="115" t="n">
        <x:f>V524*Y524</x:f>
        <x:v>0.1330457234384611</x:v>
      </x:c>
      <x:c r="AB524" s="115" t="n">
        <x:f>W524*Y524</x:f>
        <x:v>0.8615734902011364</x:v>
      </x:c>
      <x:c r="AC524" s="115" t="n">
        <x:f>X524*Y524</x:f>
        <x:v>0.05662554015818762</x:v>
      </x:c>
      <x:c r="AD524" s="115" t="n">
        <x:f>SUM(Z524:AC524)</x:f>
        <x:v>1.1839371373858487</x:v>
      </x:c>
      <x:c r="AE524" s="115" t="n">
        <x:f>MAX(AE523,AD524)</x:f>
        <x:v>1.188687111056369</x:v>
      </x:c>
      <x:c r="AF524" s="114" t="n">
        <x:f>AD524/AE524-1</x:f>
        <x:v>-0.003995983153463389</x:v>
      </x:c>
      <x:c r="AG524" s="114" t="n">
        <x:f>AD524/AD523-1</x:f>
        <x:v>0.0026343556214185604</x:v>
      </x:c>
      <x:c r="AH524" s="111" t="n">
        <x:f>IF(OR(T524="年末+季度",T524="季度+动态",T524="季度",T524="动态"),A524,AH523)</x:f>
        <x:v>44469</x:v>
      </x:c>
      <x:c r="AI524" s="117" t="n">
        <x:f>YEAR(A524)</x:f>
        <x:v>2021</x:v>
      </x:c>
      <x:c r="AJ524" s="117" t="n">
        <x:f>MONTH(A524)</x:f>
        <x:v>12</x:v>
      </x:c>
      <x:c r="AK524" s="50" t="n">
        <x:f>IF(MONTH(A524)&lt;&gt;MONTH(A525),1,0)</x:f>
        <x:v>0</x:v>
      </x:c>
      <x:c r="AL524" s="115" t="n">
        <x:f>IF(AK523,AD523,AL523)</x:f>
        <x:v>1.1884995813320167</x:v>
      </x:c>
      <x:c r="AM524" s="116" t="str">
        <x:f>IF(AK524,AD524/AL524-1,"")</x:f>
      </x:c>
      <x:c r="AN524" s="115" t="n">
        <x:f>IF(AI524&lt;&gt;AI523,AD524,MAX(AN523,AD524))</x:f>
        <x:v>1.188687111056369</x:v>
      </x:c>
      <x:c r="AO524" s="116" t="n">
        <x:f>AD524/AN524-1</x:f>
        <x:v>-0.003995983153463389</x:v>
      </x:c>
      <x:c r="AP524" s="112" t="n">
        <x:f>IFERROR(SUM(Z524:AC524)/AD524,0)</x:f>
        <x:v>1</x:v>
      </x:c>
      <x:c r="AQ524" s="50" t="b">
        <x:f>AND(B524&gt;0,C524&gt;0,D524&gt;0,E524&gt;0)</x:f>
        <x:v>1</x:v>
      </x:c>
    </x:row>
    <x:row r="525">
      <x:c r="A525" s="111" t="n">
        <x:f>'净值底稿'!A483</x:f>
        <x:v>44553</x:v>
      </x:c>
      <x:c r="B525" s="113" t="n">
        <x:f>'净值底稿'!F483</x:f>
        <x:v>1.9845360459299677</x:v>
      </x:c>
      <x:c r="C525" s="113" t="n">
        <x:f>'净值底稿'!O483</x:f>
        <x:v>1.5232799690401824</x:v>
      </x:c>
      <x:c r="D525" s="113" t="n">
        <x:f>'净值底稿'!P483</x:f>
        <x:v>1.5141</x:v>
      </x:c>
      <x:c r="E525" s="113" t="n">
        <x:f>'净值底稿'!Q483</x:f>
        <x:v>1.345</x:v>
      </x:c>
      <x:c r="F525" s="114" t="n">
        <x:f>IFERROR(B525/B524-1,0)</x:f>
        <x:v>0.009149189106725908</x:v>
      </x:c>
      <x:c r="G525" s="114" t="n">
        <x:f>IFERROR(C525/C524-1,0)</x:f>
        <x:v>0.0017581885264068564</x:v>
      </x:c>
      <x:c r="H525" s="114" t="n">
        <x:f>IFERROR(D525/D524-1,0)</x:f>
        <x:v>0.0006608948516291235</x:v>
      </x:c>
      <x:c r="I525" s="114" t="n">
        <x:f>IFERROR(E525/E524-1,0)</x:f>
        <x:v>0.010518407212622094</x:v>
      </x:c>
      <x:c r="J525" s="115" t="n">
        <x:f>Z524*(1+F525)</x:f>
        <x:v>0.13390641129853292</x:v>
      </x:c>
      <x:c r="K525" s="115" t="n">
        <x:f>AA524*(1+G525)</x:f>
        <x:v>0.13327964290289812</x:v>
      </x:c>
      <x:c r="L525" s="115" t="n">
        <x:f>AB524*(1+H525)</x:f>
        <x:v>0.8621428996851105</x:v>
      </x:c>
      <x:c r="M525" s="115" t="n">
        <x:f>AC524*(1+I525)</x:f>
        <x:v>0.05722115064820612</x:v>
      </x:c>
      <x:c r="N525" s="115" t="n">
        <x:f>SUM(J525:M525)</x:f>
        <x:v>1.1865501045347475</x:v>
      </x:c>
      <x:c r="O525" s="116" t="n">
        <x:f>IFERROR((J525+K525)/N525,0)</x:f>
        <x:v>0.2251789057877131</x:v>
      </x:c>
      <x:c r="P525" s="50" t="b">
        <x:f>AND(MONTH(A525)=12,OR(A526="",YEAR(A525)&lt;&gt;YEAR(A526)))</x:f>
        <x:v>0</x:v>
      </x:c>
      <x:c r="Q525" s="50" t="b">
        <x:f>AND(MOD(MONTH(A525),3)=0,OR(A526="",MONTH(A525)&lt;&gt;MONTH(A526)))</x:f>
        <x:v>0</x:v>
      </x:c>
      <x:c r="R525" s="50" t="b">
        <x:f>OR(O525&gt;$E$7,O525&lt;$E$6)</x:f>
        <x:v>0</x:v>
      </x:c>
      <x:c r="S525" s="50" t="b">
        <x:f>AND(OR(P525,Q525,R525),A525-AH524&gt;$E$8)</x:f>
        <x:v>0</x:v>
      </x:c>
      <x:c r="T525" s="50" t="str">
        <x:f>IF(NOT(OR(P525,Q525,R525)),"不调",IF(NOT(S525),"间隔规则跳过",IF(P525,"年末+季度",IF(AND(Q525,R525),"季度+动态",IF(Q525,"季度","动态")))))</x:f>
        <x:v>不调</x:v>
      </x:c>
      <x:c r="U525" s="115" t="n">
        <x:f>IF(OR(T525="年末+季度",T525="季度+动态"),N525*$E$5/2,IF(T525="季度",(J525+K525)/2,IF(T525="动态",N525*$E$5*IF(J525+K525=0,0.5,J525/(J525+K525)),J525)))</x:f>
        <x:v>0.13390641129853292</x:v>
      </x:c>
      <x:c r="V525" s="115" t="n">
        <x:f>IF(OR(T525="年末+季度",T525="季度+动态"),N525*$E$5/2,IF(T525="季度",(J525+K525)/2,IF(T525="动态",N525*$E$5*IF(J525+K525=0,0.5,K525/(J525+K525)),K525)))</x:f>
        <x:v>0.13327964290289812</x:v>
      </x:c>
      <x:c r="W525" s="115" t="n">
        <x:f>IF(OR(T525="年末+季度",T525="季度+动态",T525="动态"),N525*(1-$E$5)*IF(L525+M525=0,$B$7/($B$7+$B$8),L525/(L525+M525)),L525)</x:f>
        <x:v>0.8621428996851105</x:v>
      </x:c>
      <x:c r="X525" s="115" t="n">
        <x:f>IF(OR(T525="年末+季度",T525="季度+动态",T525="动态"),N525*(1-$E$5)*IF(L525+M525=0,$B$8/($B$7+$B$8),M525/(L525+M525)),M525)</x:f>
        <x:v>0.05722115064820612</x:v>
      </x:c>
      <x:c r="Y525" s="115" t="n">
        <x:f>POWER(1-$H$5,(A525-A524)/$H$8)</x:f>
        <x:v>0.9999862671029998</x:v>
      </x:c>
      <x:c r="Z525" s="115" t="n">
        <x:f>U525*Y525</x:f>
        <x:v>0.1339045723755789</x:v>
      </x:c>
      <x:c r="AA525" s="115" t="n">
        <x:f>V525*Y525</x:f>
        <x:v>0.1332778125872899</x:v>
      </x:c>
      <x:c r="AB525" s="115" t="n">
        <x:f>W525*Y525</x:f>
        <x:v>0.8621310599654696</x:v>
      </x:c>
      <x:c r="AC525" s="115" t="n">
        <x:f>X525*Y525</x:f>
        <x:v>0.05722036483603803</x:v>
      </x:c>
      <x:c r="AD525" s="115" t="n">
        <x:f>SUM(Z525:AC525)</x:f>
        <x:v>1.1865338097643765</x:v>
      </x:c>
      <x:c r="AE525" s="115" t="n">
        <x:f>MAX(AE524,AD525)</x:f>
        <x:v>1.188687111056369</x:v>
      </x:c>
      <x:c r="AF525" s="114" t="n">
        <x:f>AD525/AE525-1</x:f>
        <x:v>-0.0018114954490243695</x:v>
      </x:c>
      <x:c r="AG525" s="114" t="n">
        <x:f>AD525/AD524-1</x:f>
        <x:v>0.0021932519020910757</x:v>
      </x:c>
      <x:c r="AH525" s="111" t="n">
        <x:f>IF(OR(T525="年末+季度",T525="季度+动态",T525="季度",T525="动态"),A525,AH524)</x:f>
        <x:v>44469</x:v>
      </x:c>
      <x:c r="AI525" s="117" t="n">
        <x:f>YEAR(A525)</x:f>
        <x:v>2021</x:v>
      </x:c>
      <x:c r="AJ525" s="117" t="n">
        <x:f>MONTH(A525)</x:f>
        <x:v>12</x:v>
      </x:c>
      <x:c r="AK525" s="50" t="n">
        <x:f>IF(MONTH(A525)&lt;&gt;MONTH(A526),1,0)</x:f>
        <x:v>0</x:v>
      </x:c>
      <x:c r="AL525" s="115" t="n">
        <x:f>IF(AK524,AD524,AL524)</x:f>
        <x:v>1.1884995813320167</x:v>
      </x:c>
      <x:c r="AM525" s="116" t="str">
        <x:f>IF(AK525,AD525/AL525-1,"")</x:f>
      </x:c>
      <x:c r="AN525" s="115" t="n">
        <x:f>IF(AI525&lt;&gt;AI524,AD525,MAX(AN524,AD525))</x:f>
        <x:v>1.188687111056369</x:v>
      </x:c>
      <x:c r="AO525" s="116" t="n">
        <x:f>AD525/AN525-1</x:f>
        <x:v>-0.0018114954490243695</x:v>
      </x:c>
      <x:c r="AP525" s="112" t="n">
        <x:f>IFERROR(SUM(Z525:AC525)/AD525,0)</x:f>
        <x:v>1</x:v>
      </x:c>
      <x:c r="AQ525" s="50" t="b">
        <x:f>AND(B525&gt;0,C525&gt;0,D525&gt;0,E525&gt;0)</x:f>
        <x:v>1</x:v>
      </x:c>
    </x:row>
    <x:row r="526">
      <x:c r="A526" s="111" t="n">
        <x:f>'净值底稿'!A484</x:f>
        <x:v>44554</x:v>
      </x:c>
      <x:c r="B526" s="113" t="n">
        <x:f>'净值底稿'!F484</x:f>
        <x:v>1.9592053850809825</x:v>
      </x:c>
      <x:c r="C526" s="113" t="n">
        <x:f>'净值底稿'!O484</x:f>
        <x:v>1.5038898255573738</x:v>
      </x:c>
      <x:c r="D526" s="113" t="n">
        <x:f>'净值底稿'!P484</x:f>
        <x:v>1.5142</x:v>
      </x:c>
      <x:c r="E526" s="113" t="n">
        <x:f>'净值底稿'!Q484</x:f>
        <x:v>1.3481</x:v>
      </x:c>
      <x:c r="F526" s="114" t="n">
        <x:f>IFERROR(B526/B525-1,0)</x:f>
        <x:v>-0.012764021545960347</x:v>
      </x:c>
      <x:c r="G526" s="114" t="n">
        <x:f>IFERROR(C526/C525-1,0)</x:f>
        <x:v>-0.012729205318065206</x:v>
      </x:c>
      <x:c r="H526" s="114" t="n">
        <x:f>IFERROR(D526/D525-1,0)</x:f>
        <x:v>0.00006604583580993584</x:v>
      </x:c>
      <x:c r="I526" s="114" t="n">
        <x:f>IFERROR(E526/E525-1,0)</x:f>
        <x:v>0.002304832713754701</x:v>
      </x:c>
      <x:c r="J526" s="115" t="n">
        <x:f>Z525*(1+F526)</x:f>
        <x:v>0.1321954115286744</x:v>
      </x:c>
      <x:c r="K526" s="115" t="n">
        <x:f>AA525*(1+G526)</x:f>
        <x:v>0.13158129194652368</x:v>
      </x:c>
      <x:c r="L526" s="115" t="n">
        <x:f>AB525*(1+H526)</x:f>
        <x:v>0.8621880001319027</x:v>
      </x:c>
      <x:c r="M526" s="115" t="n">
        <x:f>AC525*(1+I526)</x:f>
        <x:v>0.05735224820480511</x:v>
      </x:c>
      <x:c r="N526" s="115" t="n">
        <x:f>SUM(J526:M526)</x:f>
        <x:v>1.1833169518119058</x:v>
      </x:c>
      <x:c r="O526" s="116" t="n">
        <x:f>IFERROR((J526+K526)/N526,0)</x:f>
        <x:v>0.22291297616526223</x:v>
      </x:c>
      <x:c r="P526" s="50" t="b">
        <x:f>AND(MONTH(A526)=12,OR(A527="",YEAR(A526)&lt;&gt;YEAR(A527)))</x:f>
        <x:v>0</x:v>
      </x:c>
      <x:c r="Q526" s="50" t="b">
        <x:f>AND(MOD(MONTH(A526),3)=0,OR(A527="",MONTH(A526)&lt;&gt;MONTH(A527)))</x:f>
        <x:v>0</x:v>
      </x:c>
      <x:c r="R526" s="50" t="b">
        <x:f>OR(O526&gt;$E$7,O526&lt;$E$6)</x:f>
        <x:v>0</x:v>
      </x:c>
      <x:c r="S526" s="50" t="b">
        <x:f>AND(OR(P526,Q526,R526),A526-AH525&gt;$E$8)</x:f>
        <x:v>0</x:v>
      </x:c>
      <x:c r="T526" s="50" t="str">
        <x:f>IF(NOT(OR(P526,Q526,R526)),"不调",IF(NOT(S526),"间隔规则跳过",IF(P526,"年末+季度",IF(AND(Q526,R526),"季度+动态",IF(Q526,"季度","动态")))))</x:f>
        <x:v>不调</x:v>
      </x:c>
      <x:c r="U526" s="115" t="n">
        <x:f>IF(OR(T526="年末+季度",T526="季度+动态"),N526*$E$5/2,IF(T526="季度",(J526+K526)/2,IF(T526="动态",N526*$E$5*IF(J526+K526=0,0.5,J526/(J526+K526)),J526)))</x:f>
        <x:v>0.1321954115286744</x:v>
      </x:c>
      <x:c r="V526" s="115" t="n">
        <x:f>IF(OR(T526="年末+季度",T526="季度+动态"),N526*$E$5/2,IF(T526="季度",(J526+K526)/2,IF(T526="动态",N526*$E$5*IF(J526+K526=0,0.5,K526/(J526+K526)),K526)))</x:f>
        <x:v>0.13158129194652368</x:v>
      </x:c>
      <x:c r="W526" s="115" t="n">
        <x:f>IF(OR(T526="年末+季度",T526="季度+动态",T526="动态"),N526*(1-$E$5)*IF(L526+M526=0,$B$7/($B$7+$B$8),L526/(L526+M526)),L526)</x:f>
        <x:v>0.8621880001319027</x:v>
      </x:c>
      <x:c r="X526" s="115" t="n">
        <x:f>IF(OR(T526="年末+季度",T526="季度+动态",T526="动态"),N526*(1-$E$5)*IF(L526+M526=0,$B$8/($B$7+$B$8),M526/(L526+M526)),M526)</x:f>
        <x:v>0.05735224820480511</x:v>
      </x:c>
      <x:c r="Y526" s="115" t="n">
        <x:f>POWER(1-$H$5,(A526-A525)/$H$8)</x:f>
        <x:v>0.9999862671029998</x:v>
      </x:c>
      <x:c r="Z526" s="115" t="n">
        <x:f>U526*Y526</x:f>
        <x:v>0.13219359610270398</x:v>
      </x:c>
      <x:c r="AA526" s="115" t="n">
        <x:f>V526*Y526</x:f>
        <x:v>0.13157948495419422</x:v>
      </x:c>
      <x:c r="AB526" s="115" t="n">
        <x:f>W526*Y526</x:f>
        <x:v>0.862176159792902</x:v>
      </x:c>
      <x:c r="AC526" s="115" t="n">
        <x:f>X526*Y526</x:f>
        <x:v>0.05735146059228778</x:v>
      </x:c>
      <x:c r="AD526" s="115" t="n">
        <x:f>SUM(Z526:AC526)</x:f>
        <x:v>1.183300701442088</x:v>
      </x:c>
      <x:c r="AE526" s="115" t="n">
        <x:f>MAX(AE525,AD526)</x:f>
        <x:v>1.188687111056369</x:v>
      </x:c>
      <x:c r="AF526" s="114" t="n">
        <x:f>AD526/AE526-1</x:f>
        <x:v>-0.004531393975908626</x:v>
      </x:c>
      <x:c r="AG526" s="114" t="n">
        <x:f>AD526/AD525-1</x:f>
        <x:v>-0.002724834552275013</x:v>
      </x:c>
      <x:c r="AH526" s="111" t="n">
        <x:f>IF(OR(T526="年末+季度",T526="季度+动态",T526="季度",T526="动态"),A526,AH525)</x:f>
        <x:v>44469</x:v>
      </x:c>
      <x:c r="AI526" s="117" t="n">
        <x:f>YEAR(A526)</x:f>
        <x:v>2021</x:v>
      </x:c>
      <x:c r="AJ526" s="117" t="n">
        <x:f>MONTH(A526)</x:f>
        <x:v>12</x:v>
      </x:c>
      <x:c r="AK526" s="50" t="n">
        <x:f>IF(MONTH(A526)&lt;&gt;MONTH(A527),1,0)</x:f>
        <x:v>0</x:v>
      </x:c>
      <x:c r="AL526" s="115" t="n">
        <x:f>IF(AK525,AD525,AL525)</x:f>
        <x:v>1.1884995813320167</x:v>
      </x:c>
      <x:c r="AM526" s="116" t="str">
        <x:f>IF(AK526,AD526/AL526-1,"")</x:f>
      </x:c>
      <x:c r="AN526" s="115" t="n">
        <x:f>IF(AI526&lt;&gt;AI525,AD526,MAX(AN525,AD526))</x:f>
        <x:v>1.188687111056369</x:v>
      </x:c>
      <x:c r="AO526" s="116" t="n">
        <x:f>AD526/AN526-1</x:f>
        <x:v>-0.004531393975908626</x:v>
      </x:c>
      <x:c r="AP526" s="112" t="n">
        <x:f>IFERROR(SUM(Z526:AC526)/AD526,0)</x:f>
        <x:v>1</x:v>
      </x:c>
      <x:c r="AQ526" s="50" t="b">
        <x:f>AND(B526&gt;0,C526&gt;0,D526&gt;0,E526&gt;0)</x:f>
        <x:v>1</x:v>
      </x:c>
    </x:row>
    <x:row r="527">
      <x:c r="A527" s="111" t="n">
        <x:f>'净值底稿'!A485</x:f>
        <x:v>44557</x:v>
      </x:c>
      <x:c r="B527" s="113" t="n">
        <x:f>'净值底稿'!F485</x:f>
        <x:v>1.95082403147685</x:v>
      </x:c>
      <x:c r="C527" s="113" t="n">
        <x:f>'净值底稿'!O485</x:f>
        <x:v>1.5048213304109086</x:v>
      </x:c>
      <x:c r="D527" s="113" t="n">
        <x:f>'净值底稿'!P485</x:f>
        <x:v>1.5152</x:v>
      </x:c>
      <x:c r="E527" s="113" t="n">
        <x:f>'净值底稿'!Q485</x:f>
        <x:v>1.3467</x:v>
      </x:c>
      <x:c r="F527" s="114" t="n">
        <x:f>IFERROR(B527/B526-1,0)</x:f>
        <x:v>-0.004277935160833635</x:v>
      </x:c>
      <x:c r="G527" s="114" t="n">
        <x:f>IFERROR(C527/C526-1,0)</x:f>
        <x:v>0.0006193970048236075</x:v>
      </x:c>
      <x:c r="H527" s="114" t="n">
        <x:f>IFERROR(D527/D526-1,0)</x:f>
        <x:v>0.0006604147404569716</x:v>
      </x:c>
      <x:c r="I527" s="114" t="n">
        <x:f>IFERROR(E527/E526-1,0)</x:f>
        <x:v>-0.0010384986276983366</x:v>
      </x:c>
      <x:c r="J527" s="115" t="n">
        <x:f>Z526*(1+F527)</x:f>
        <x:v>0.13162808046989918</x:v>
      </x:c>
      <x:c r="K527" s="115" t="n">
        <x:f>AA526*(1+G527)</x:f>
        <x:v>0.13166098489307107</x:v>
      </x:c>
      <x:c r="L527" s="115" t="n">
        <x:f>AB526*(1+H527)</x:f>
        <x:v>0.8627455536376998</x:v>
      </x:c>
      <x:c r="M527" s="115" t="n">
        <x:f>AC526*(1+I527)</x:f>
        <x:v>0.057291901179166195</x:v>
      </x:c>
      <x:c r="N527" s="115" t="n">
        <x:f>SUM(J527:M527)</x:f>
        <x:v>1.1833265201798362</x:v>
      </x:c>
      <x:c r="O527" s="116" t="n">
        <x:f>IFERROR((J527+K527)/N527,0)</x:f>
        <x:v>0.2224990827746824</x:v>
      </x:c>
      <x:c r="P527" s="50" t="b">
        <x:f>AND(MONTH(A527)=12,OR(A528="",YEAR(A527)&lt;&gt;YEAR(A528)))</x:f>
        <x:v>0</x:v>
      </x:c>
      <x:c r="Q527" s="50" t="b">
        <x:f>AND(MOD(MONTH(A527),3)=0,OR(A528="",MONTH(A527)&lt;&gt;MONTH(A528)))</x:f>
        <x:v>0</x:v>
      </x:c>
      <x:c r="R527" s="50" t="b">
        <x:f>OR(O527&gt;$E$7,O527&lt;$E$6)</x:f>
        <x:v>0</x:v>
      </x:c>
      <x:c r="S527" s="50" t="b">
        <x:f>AND(OR(P527,Q527,R527),A527-AH526&gt;$E$8)</x:f>
        <x:v>0</x:v>
      </x:c>
      <x:c r="T527" s="50" t="str">
        <x:f>IF(NOT(OR(P527,Q527,R527)),"不调",IF(NOT(S527),"间隔规则跳过",IF(P527,"年末+季度",IF(AND(Q527,R527),"季度+动态",IF(Q527,"季度","动态")))))</x:f>
        <x:v>不调</x:v>
      </x:c>
      <x:c r="U527" s="115" t="n">
        <x:f>IF(OR(T527="年末+季度",T527="季度+动态"),N527*$E$5/2,IF(T527="季度",(J527+K527)/2,IF(T527="动态",N527*$E$5*IF(J527+K527=0,0.5,J527/(J527+K527)),J527)))</x:f>
        <x:v>0.13162808046989918</x:v>
      </x:c>
      <x:c r="V527" s="115" t="n">
        <x:f>IF(OR(T527="年末+季度",T527="季度+动态"),N527*$E$5/2,IF(T527="季度",(J527+K527)/2,IF(T527="动态",N527*$E$5*IF(J527+K527=0,0.5,K527/(J527+K527)),K527)))</x:f>
        <x:v>0.13166098489307107</x:v>
      </x:c>
      <x:c r="W527" s="115" t="n">
        <x:f>IF(OR(T527="年末+季度",T527="季度+动态",T527="动态"),N527*(1-$E$5)*IF(L527+M527=0,$B$7/($B$7+$B$8),L527/(L527+M527)),L527)</x:f>
        <x:v>0.8627455536376998</x:v>
      </x:c>
      <x:c r="X527" s="115" t="n">
        <x:f>IF(OR(T527="年末+季度",T527="季度+动态",T527="动态"),N527*(1-$E$5)*IF(L527+M527=0,$B$8/($B$7+$B$8),M527/(L527+M527)),M527)</x:f>
        <x:v>0.057291901179166195</x:v>
      </x:c>
      <x:c r="Y527" s="115" t="n">
        <x:f>POWER(1-$H$5,(A527-A526)/$H$8)</x:f>
        <x:v>0.9999588018747739</x:v>
      </x:c>
      <x:c r="Z527" s="115" t="n">
        <x:f>U527*Y527</x:f>
        <x:v>0.13162265763975672</x:v>
      </x:c>
      <x:c r="AA527" s="115" t="n">
        <x:f>V527*Y527</x:f>
        <x:v>0.13165556070732806</x:v>
      </x:c>
      <x:c r="AB527" s="115" t="n">
        <x:f>W527*Y527</x:f>
        <x:v>0.8627100101383428</x:v>
      </x:c>
      <x:c r="AC527" s="115" t="n">
        <x:f>X527*Y527</x:f>
        <x:v>0.05728954086024698</x:v>
      </x:c>
      <x:c r="AD527" s="115" t="n">
        <x:f>SUM(Z527:AC527)</x:f>
        <x:v>1.1832777693456744</x:v>
      </x:c>
      <x:c r="AE527" s="115" t="n">
        <x:f>MAX(AE526,AD527)</x:f>
        <x:v>1.188687111056369</x:v>
      </x:c>
      <x:c r="AF527" s="114" t="n">
        <x:f>AD527/AE527-1</x:f>
        <x:v>-0.004550685929359033</x:v>
      </x:c>
      <x:c r="AG527" s="114" t="n">
        <x:f>AD527/AD526-1</x:f>
        <x:v>-0.00001937977082722142</x:v>
      </x:c>
      <x:c r="AH527" s="111" t="n">
        <x:f>IF(OR(T527="年末+季度",T527="季度+动态",T527="季度",T527="动态"),A527,AH526)</x:f>
        <x:v>44469</x:v>
      </x:c>
      <x:c r="AI527" s="117" t="n">
        <x:f>YEAR(A527)</x:f>
        <x:v>2021</x:v>
      </x:c>
      <x:c r="AJ527" s="117" t="n">
        <x:f>MONTH(A527)</x:f>
        <x:v>12</x:v>
      </x:c>
      <x:c r="AK527" s="50" t="n">
        <x:f>IF(MONTH(A527)&lt;&gt;MONTH(A528),1,0)</x:f>
        <x:v>0</x:v>
      </x:c>
      <x:c r="AL527" s="115" t="n">
        <x:f>IF(AK526,AD526,AL526)</x:f>
        <x:v>1.1884995813320167</x:v>
      </x:c>
      <x:c r="AM527" s="116" t="str">
        <x:f>IF(AK527,AD527/AL527-1,"")</x:f>
      </x:c>
      <x:c r="AN527" s="115" t="n">
        <x:f>IF(AI527&lt;&gt;AI526,AD527,MAX(AN526,AD527))</x:f>
        <x:v>1.188687111056369</x:v>
      </x:c>
      <x:c r="AO527" s="116" t="n">
        <x:f>AD527/AN527-1</x:f>
        <x:v>-0.004550685929359033</x:v>
      </x:c>
      <x:c r="AP527" s="112" t="n">
        <x:f>IFERROR(SUM(Z527:AC527)/AD527,0)</x:f>
        <x:v>1</x:v>
      </x:c>
      <x:c r="AQ527" s="50" t="b">
        <x:f>AND(B527&gt;0,C527&gt;0,D527&gt;0,E527&gt;0)</x:f>
        <x:v>1</x:v>
      </x:c>
    </x:row>
    <x:row r="528">
      <x:c r="A528" s="111" t="n">
        <x:f>'净值底稿'!A486</x:f>
        <x:v>44558</x:v>
      </x:c>
      <x:c r="B528" s="113" t="n">
        <x:f>'净值底稿'!F486</x:f>
        <x:v>1.9644233063513976</x:v>
      </x:c>
      <x:c r="C528" s="113" t="n">
        <x:f>'净值底稿'!O486</x:f>
        <x:v>1.5152124574291312</x:v>
      </x:c>
      <x:c r="D528" s="113" t="n">
        <x:f>'净值底稿'!P486</x:f>
        <x:v>1.5161</x:v>
      </x:c>
      <x:c r="E528" s="113" t="n">
        <x:f>'净值底稿'!Q486</x:f>
        <x:v>1.351</x:v>
      </x:c>
      <x:c r="F528" s="114" t="n">
        <x:f>IFERROR(B528/B527-1,0)</x:f>
        <x:v>0.006971041290819269</x:v>
      </x:c>
      <x:c r="G528" s="114" t="n">
        <x:f>IFERROR(C528/C527-1,0)</x:f>
        <x:v>0.0069052231040513945</x:v>
      </x:c>
      <x:c r="H528" s="114" t="n">
        <x:f>IFERROR(D528/D527-1,0)</x:f>
        <x:v>0.0005939809926081008</x:v>
      </x:c>
      <x:c r="I528" s="114" t="n">
        <x:f>IFERROR(E528/E527-1,0)</x:f>
        <x:v>0.0031929902725180703</x:v>
      </x:c>
      <x:c r="J528" s="115" t="n">
        <x:f>Z527*(1+F528)</x:f>
        <x:v>0.13254020462097083</x:v>
      </x:c>
      <x:c r="K528" s="115" t="n">
        <x:f>AA527*(1+G528)</x:f>
        <x:v>0.13256467172690115</x:v>
      </x:c>
      <x:c r="L528" s="115" t="n">
        <x:f>AB527*(1+H528)</x:f>
        <x:v>0.8632224434864977</x:v>
      </x:c>
      <x:c r="M528" s="115" t="n">
        <x:f>AC527*(1+I528)</x:f>
        <x:v>0.05747246580693077</x:v>
      </x:c>
      <x:c r="N528" s="115" t="n">
        <x:f>SUM(J528:M528)</x:f>
        <x:v>1.1857997856413005</x:v>
      </x:c>
      <x:c r="O528" s="116" t="n">
        <x:f>IFERROR((J528+K528)/N528,0)</x:f>
        <x:v>0.22356630483323858</x:v>
      </x:c>
      <x:c r="P528" s="50" t="b">
        <x:f>AND(MONTH(A528)=12,OR(A529="",YEAR(A528)&lt;&gt;YEAR(A529)))</x:f>
        <x:v>0</x:v>
      </x:c>
      <x:c r="Q528" s="50" t="b">
        <x:f>AND(MOD(MONTH(A528),3)=0,OR(A529="",MONTH(A528)&lt;&gt;MONTH(A529)))</x:f>
        <x:v>0</x:v>
      </x:c>
      <x:c r="R528" s="50" t="b">
        <x:f>OR(O528&gt;$E$7,O528&lt;$E$6)</x:f>
        <x:v>0</x:v>
      </x:c>
      <x:c r="S528" s="50" t="b">
        <x:f>AND(OR(P528,Q528,R528),A528-AH527&gt;$E$8)</x:f>
        <x:v>0</x:v>
      </x:c>
      <x:c r="T528" s="50" t="str">
        <x:f>IF(NOT(OR(P528,Q528,R528)),"不调",IF(NOT(S528),"间隔规则跳过",IF(P528,"年末+季度",IF(AND(Q528,R528),"季度+动态",IF(Q528,"季度","动态")))))</x:f>
        <x:v>不调</x:v>
      </x:c>
      <x:c r="U528" s="115" t="n">
        <x:f>IF(OR(T528="年末+季度",T528="季度+动态"),N528*$E$5/2,IF(T528="季度",(J528+K528)/2,IF(T528="动态",N528*$E$5*IF(J528+K528=0,0.5,J528/(J528+K528)),J528)))</x:f>
        <x:v>0.13254020462097083</x:v>
      </x:c>
      <x:c r="V528" s="115" t="n">
        <x:f>IF(OR(T528="年末+季度",T528="季度+动态"),N528*$E$5/2,IF(T528="季度",(J528+K528)/2,IF(T528="动态",N528*$E$5*IF(J528+K528=0,0.5,K528/(J528+K528)),K528)))</x:f>
        <x:v>0.13256467172690115</x:v>
      </x:c>
      <x:c r="W528" s="115" t="n">
        <x:f>IF(OR(T528="年末+季度",T528="季度+动态",T528="动态"),N528*(1-$E$5)*IF(L528+M528=0,$B$7/($B$7+$B$8),L528/(L528+M528)),L528)</x:f>
        <x:v>0.8632224434864977</x:v>
      </x:c>
      <x:c r="X528" s="115" t="n">
        <x:f>IF(OR(T528="年末+季度",T528="季度+动态",T528="动态"),N528*(1-$E$5)*IF(L528+M528=0,$B$8/($B$7+$B$8),M528/(L528+M528)),M528)</x:f>
        <x:v>0.05747246580693077</x:v>
      </x:c>
      <x:c r="Y528" s="115" t="n">
        <x:f>POWER(1-$H$5,(A528-A527)/$H$8)</x:f>
        <x:v>0.9999862671029998</x:v>
      </x:c>
      <x:c r="Z528" s="115" t="n">
        <x:f>U528*Y528</x:f>
        <x:v>0.1325383844599924</x:v>
      </x:c>
      <x:c r="AA528" s="115" t="n">
        <x:f>V528*Y528</x:f>
        <x:v>0.13256285122991845</x:v>
      </x:c>
      <x:c r="AB528" s="115" t="n">
        <x:f>W528*Y528</x:f>
        <x:v>0.863210588941593</x:v>
      </x:c>
      <x:c r="AC528" s="115" t="n">
        <x:f>X528*Y528</x:f>
        <x:v>0.0574716765434775</x:v>
      </x:c>
      <x:c r="AD528" s="115" t="n">
        <x:f>SUM(Z528:AC528)</x:f>
        <x:v>1.1857835011749813</x:v>
      </x:c>
      <x:c r="AE528" s="115" t="n">
        <x:f>MAX(AE527,AD528)</x:f>
        <x:v>1.188687111056369</x:v>
      </x:c>
      <x:c r="AF528" s="114" t="n">
        <x:f>AD528/AE528-1</x:f>
        <x:v>-0.002442703260076007</x:v>
      </x:c>
      <x:c r="AG528" s="114" t="n">
        <x:f>AD528/AD527-1</x:f>
        <x:v>0.0021176192895879797</x:v>
      </x:c>
      <x:c r="AH528" s="111" t="n">
        <x:f>IF(OR(T528="年末+季度",T528="季度+动态",T528="季度",T528="动态"),A528,AH527)</x:f>
        <x:v>44469</x:v>
      </x:c>
      <x:c r="AI528" s="117" t="n">
        <x:f>YEAR(A528)</x:f>
        <x:v>2021</x:v>
      </x:c>
      <x:c r="AJ528" s="117" t="n">
        <x:f>MONTH(A528)</x:f>
        <x:v>12</x:v>
      </x:c>
      <x:c r="AK528" s="50" t="n">
        <x:f>IF(MONTH(A528)&lt;&gt;MONTH(A529),1,0)</x:f>
        <x:v>0</x:v>
      </x:c>
      <x:c r="AL528" s="115" t="n">
        <x:f>IF(AK527,AD527,AL527)</x:f>
        <x:v>1.1884995813320167</x:v>
      </x:c>
      <x:c r="AM528" s="116" t="str">
        <x:f>IF(AK528,AD528/AL528-1,"")</x:f>
      </x:c>
      <x:c r="AN528" s="115" t="n">
        <x:f>IF(AI528&lt;&gt;AI527,AD528,MAX(AN527,AD528))</x:f>
        <x:v>1.188687111056369</x:v>
      </x:c>
      <x:c r="AO528" s="116" t="n">
        <x:f>AD528/AN528-1</x:f>
        <x:v>-0.002442703260076007</x:v>
      </x:c>
      <x:c r="AP528" s="112" t="n">
        <x:f>IFERROR(SUM(Z528:AC528)/AD528,0)</x:f>
        <x:v>1</x:v>
      </x:c>
      <x:c r="AQ528" s="50" t="b">
        <x:f>AND(B528&gt;0,C528&gt;0,D528&gt;0,E528&gt;0)</x:f>
        <x:v>1</x:v>
      </x:c>
    </x:row>
    <x:row r="529">
      <x:c r="A529" s="111" t="n">
        <x:f>'净值底稿'!A487</x:f>
        <x:v>44559</x:v>
      </x:c>
      <x:c r="B529" s="113" t="n">
        <x:f>'净值底稿'!F487</x:f>
        <x:v>1.9501974183924076</x:v>
      </x:c>
      <x:c r="C529" s="113" t="n">
        <x:f>'净值底稿'!O487</x:f>
        <x:v>1.5085544996216025</x:v>
      </x:c>
      <x:c r="D529" s="113" t="n">
        <x:f>'净值底稿'!P487</x:f>
        <x:v>1.5173</x:v>
      </x:c>
      <x:c r="E529" s="113" t="n">
        <x:f>'净值底稿'!Q487</x:f>
        <x:v>1.3444</x:v>
      </x:c>
      <x:c r="F529" s="114" t="n">
        <x:f>IFERROR(B529/B528-1,0)</x:f>
        <x:v>-0.007241762970839671</x:v>
      </x:c>
      <x:c r="G529" s="114" t="n">
        <x:f>IFERROR(C529/C528-1,0)</x:f>
        <x:v>-0.004394075414892895</x:v>
      </x:c>
      <x:c r="H529" s="114" t="n">
        <x:f>IFERROR(D529/D528-1,0)</x:f>
        <x:v>0.0007915045181716707</x:v>
      </x:c>
      <x:c r="I529" s="114" t="n">
        <x:f>IFERROR(E529/E528-1,0)</x:f>
        <x:v>-0.004885270170244205</x:v>
      </x:c>
      <x:c r="J529" s="115" t="n">
        <x:f>Z528*(1+F529)</x:f>
        <x:v>0.1315785728951951</x:v>
      </x:c>
      <x:c r="K529" s="115" t="n">
        <x:f>AA528*(1+G529)</x:f>
        <x:v>0.13198036006440098</x:v>
      </x:c>
      <x:c r="L529" s="115" t="n">
        <x:f>AB528*(1+H529)</x:f>
        <x:v>0.8638938240228738</x:v>
      </x:c>
      <x:c r="M529" s="115" t="n">
        <x:f>AC528*(1+I529)</x:f>
        <x:v>0.05719091187642573</x:v>
      </x:c>
      <x:c r="N529" s="115" t="n">
        <x:f>SUM(J529:M529)</x:f>
        <x:v>1.1846436688588957</x:v>
      </x:c>
      <x:c r="O529" s="116" t="n">
        <x:f>IFERROR((J529+K529)/N529,0)</x:f>
        <x:v>0.22247950154789448</x:v>
      </x:c>
      <x:c r="P529" s="50" t="b">
        <x:f>AND(MONTH(A529)=12,OR(A530="",YEAR(A529)&lt;&gt;YEAR(A530)))</x:f>
        <x:v>0</x:v>
      </x:c>
      <x:c r="Q529" s="50" t="b">
        <x:f>AND(MOD(MONTH(A529),3)=0,OR(A530="",MONTH(A529)&lt;&gt;MONTH(A530)))</x:f>
        <x:v>0</x:v>
      </x:c>
      <x:c r="R529" s="50" t="b">
        <x:f>OR(O529&gt;$E$7,O529&lt;$E$6)</x:f>
        <x:v>0</x:v>
      </x:c>
      <x:c r="S529" s="50" t="b">
        <x:f>AND(OR(P529,Q529,R529),A529-AH528&gt;$E$8)</x:f>
        <x:v>0</x:v>
      </x:c>
      <x:c r="T529" s="50" t="str">
        <x:f>IF(NOT(OR(P529,Q529,R529)),"不调",IF(NOT(S529),"间隔规则跳过",IF(P529,"年末+季度",IF(AND(Q529,R529),"季度+动态",IF(Q529,"季度","动态")))))</x:f>
        <x:v>不调</x:v>
      </x:c>
      <x:c r="U529" s="115" t="n">
        <x:f>IF(OR(T529="年末+季度",T529="季度+动态"),N529*$E$5/2,IF(T529="季度",(J529+K529)/2,IF(T529="动态",N529*$E$5*IF(J529+K529=0,0.5,J529/(J529+K529)),J529)))</x:f>
        <x:v>0.1315785728951951</x:v>
      </x:c>
      <x:c r="V529" s="115" t="n">
        <x:f>IF(OR(T529="年末+季度",T529="季度+动态"),N529*$E$5/2,IF(T529="季度",(J529+K529)/2,IF(T529="动态",N529*$E$5*IF(J529+K529=0,0.5,K529/(J529+K529)),K529)))</x:f>
        <x:v>0.13198036006440098</x:v>
      </x:c>
      <x:c r="W529" s="115" t="n">
        <x:f>IF(OR(T529="年末+季度",T529="季度+动态",T529="动态"),N529*(1-$E$5)*IF(L529+M529=0,$B$7/($B$7+$B$8),L529/(L529+M529)),L529)</x:f>
        <x:v>0.8638938240228738</x:v>
      </x:c>
      <x:c r="X529" s="115" t="n">
        <x:f>IF(OR(T529="年末+季度",T529="季度+动态",T529="动态"),N529*(1-$E$5)*IF(L529+M529=0,$B$8/($B$7+$B$8),M529/(L529+M529)),M529)</x:f>
        <x:v>0.05719091187642573</x:v>
      </x:c>
      <x:c r="Y529" s="115" t="n">
        <x:f>POWER(1-$H$5,(A529-A528)/$H$8)</x:f>
        <x:v>0.9999862671029998</x:v>
      </x:c>
      <x:c r="Z529" s="115" t="n">
        <x:f>U529*Y529</x:f>
        <x:v>0.1315767659402061</x:v>
      </x:c>
      <x:c r="AA529" s="115" t="n">
        <x:f>V529*Y529</x:f>
        <x:v>0.13197854759171015</x:v>
      </x:c>
      <x:c r="AB529" s="115" t="n">
        <x:f>W529*Y529</x:f>
        <x:v>0.8638819602579694</x:v>
      </x:c>
      <x:c r="AC529" s="115" t="n">
        <x:f>X529*Y529</x:f>
        <x:v>0.05719012647952358</x:v>
      </x:c>
      <x:c r="AD529" s="115" t="n">
        <x:f>SUM(Z529:AC529)</x:f>
        <x:v>1.1846274002694093</x:v>
      </x:c>
      <x:c r="AE529" s="115" t="n">
        <x:f>MAX(AE528,AD529)</x:f>
        <x:v>1.188687111056369</x:v>
      </x:c>
      <x:c r="AF529" s="114" t="n">
        <x:f>AD529/AE529-1</x:f>
        <x:v>-0.003415289649563058</x:v>
      </x:c>
      <x:c r="AG529" s="114" t="n">
        <x:f>AD529/AD528-1</x:f>
        <x:v>-0.0009749679468692429</x:v>
      </x:c>
      <x:c r="AH529" s="111" t="n">
        <x:f>IF(OR(T529="年末+季度",T529="季度+动态",T529="季度",T529="动态"),A529,AH528)</x:f>
        <x:v>44469</x:v>
      </x:c>
      <x:c r="AI529" s="117" t="n">
        <x:f>YEAR(A529)</x:f>
        <x:v>2021</x:v>
      </x:c>
      <x:c r="AJ529" s="117" t="n">
        <x:f>MONTH(A529)</x:f>
        <x:v>12</x:v>
      </x:c>
      <x:c r="AK529" s="50" t="n">
        <x:f>IF(MONTH(A529)&lt;&gt;MONTH(A530),1,0)</x:f>
        <x:v>0</x:v>
      </x:c>
      <x:c r="AL529" s="115" t="n">
        <x:f>IF(AK528,AD528,AL528)</x:f>
        <x:v>1.1884995813320167</x:v>
      </x:c>
      <x:c r="AM529" s="116" t="str">
        <x:f>IF(AK529,AD529/AL529-1,"")</x:f>
      </x:c>
      <x:c r="AN529" s="115" t="n">
        <x:f>IF(AI529&lt;&gt;AI528,AD529,MAX(AN528,AD529))</x:f>
        <x:v>1.188687111056369</x:v>
      </x:c>
      <x:c r="AO529" s="116" t="n">
        <x:f>AD529/AN529-1</x:f>
        <x:v>-0.003415289649563058</x:v>
      </x:c>
      <x:c r="AP529" s="112" t="n">
        <x:f>IFERROR(SUM(Z529:AC529)/AD529,0)</x:f>
        <x:v>1</x:v>
      </x:c>
      <x:c r="AQ529" s="50" t="b">
        <x:f>AND(B529&gt;0,C529&gt;0,D529&gt;0,E529&gt;0)</x:f>
        <x:v>1</x:v>
      </x:c>
    </x:row>
    <x:row r="530">
      <x:c r="A530" s="111" t="n">
        <x:f>'净值底稿'!A488</x:f>
        <x:v>44560</x:v>
      </x:c>
      <x:c r="B530" s="113" t="n">
        <x:f>'净值底稿'!F488</x:f>
        <x:v>1.973873184470595</x:v>
      </x:c>
      <x:c r="C530" s="113" t="n">
        <x:f>'净值底稿'!O488</x:f>
        <x:v>1.52154704228916</x:v>
      </x:c>
      <x:c r="D530" s="113" t="n">
        <x:f>'净值底稿'!P488</x:f>
        <x:v>1.5187</x:v>
      </x:c>
      <x:c r="E530" s="113" t="n">
        <x:f>'净值底稿'!Q488</x:f>
        <x:v>1.3376</x:v>
      </x:c>
      <x:c r="F530" s="114" t="n">
        <x:f>IFERROR(B530/B529-1,0)</x:f>
        <x:v>0.012140189426413928</x:v>
      </x:c>
      <x:c r="G530" s="114" t="n">
        <x:f>IFERROR(C530/C529-1,0)</x:f>
        <x:v>0.008612577583916536</x:v>
      </x:c>
      <x:c r="H530" s="114" t="n">
        <x:f>IFERROR(D530/D529-1,0)</x:f>
        <x:v>0.0009226916232780713</x:v>
      </x:c>
      <x:c r="I530" s="114" t="n">
        <x:f>IFERROR(E530/E529-1,0)</x:f>
        <x:v>-0.005058018446890911</x:v>
      </x:c>
      <x:c r="J530" s="115" t="n">
        <x:f>Z529*(1+F530)</x:f>
        <x:v>0.13317413280283513</x:v>
      </x:c>
      <x:c r="K530" s="115" t="n">
        <x:f>AA529*(1+G530)</x:f>
        <x:v>0.13311522307225637</x:v>
      </x:c>
      <x:c r="L530" s="115" t="n">
        <x:f>AB529*(1+H530)</x:f>
        <x:v>0.8646790569062004</x:v>
      </x:c>
      <x:c r="M530" s="115" t="n">
        <x:f>AC529*(1+I530)</x:f>
        <x:v>0.056900857764810124</x:v>
      </x:c>
      <x:c r="N530" s="115" t="n">
        <x:f>SUM(J530:M530)</x:f>
        <x:v>1.187869270546102</x:v>
      </x:c>
      <x:c r="O530" s="116" t="n">
        <x:f>IFERROR((J530+K530)/N530,0)</x:f>
        <x:v>0.22417395792440162</x:v>
      </x:c>
      <x:c r="P530" s="50" t="b">
        <x:f>AND(MONTH(A530)=12,OR(A531="",YEAR(A530)&lt;&gt;YEAR(A531)))</x:f>
        <x:v>0</x:v>
      </x:c>
      <x:c r="Q530" s="50" t="b">
        <x:f>AND(MOD(MONTH(A530),3)=0,OR(A531="",MONTH(A530)&lt;&gt;MONTH(A531)))</x:f>
        <x:v>0</x:v>
      </x:c>
      <x:c r="R530" s="50" t="b">
        <x:f>OR(O530&gt;$E$7,O530&lt;$E$6)</x:f>
        <x:v>0</x:v>
      </x:c>
      <x:c r="S530" s="50" t="b">
        <x:f>AND(OR(P530,Q530,R530),A530-AH529&gt;$E$8)</x:f>
        <x:v>0</x:v>
      </x:c>
      <x:c r="T530" s="50" t="str">
        <x:f>IF(NOT(OR(P530,Q530,R530)),"不调",IF(NOT(S530),"间隔规则跳过",IF(P530,"年末+季度",IF(AND(Q530,R530),"季度+动态",IF(Q530,"季度","动态")))))</x:f>
        <x:v>不调</x:v>
      </x:c>
      <x:c r="U530" s="115" t="n">
        <x:f>IF(OR(T530="年末+季度",T530="季度+动态"),N530*$E$5/2,IF(T530="季度",(J530+K530)/2,IF(T530="动态",N530*$E$5*IF(J530+K530=0,0.5,J530/(J530+K530)),J530)))</x:f>
        <x:v>0.13317413280283513</x:v>
      </x:c>
      <x:c r="V530" s="115" t="n">
        <x:f>IF(OR(T530="年末+季度",T530="季度+动态"),N530*$E$5/2,IF(T530="季度",(J530+K530)/2,IF(T530="动态",N530*$E$5*IF(J530+K530=0,0.5,K530/(J530+K530)),K530)))</x:f>
        <x:v>0.13311522307225637</x:v>
      </x:c>
      <x:c r="W530" s="115" t="n">
        <x:f>IF(OR(T530="年末+季度",T530="季度+动态",T530="动态"),N530*(1-$E$5)*IF(L530+M530=0,$B$7/($B$7+$B$8),L530/(L530+M530)),L530)</x:f>
        <x:v>0.8646790569062004</x:v>
      </x:c>
      <x:c r="X530" s="115" t="n">
        <x:f>IF(OR(T530="年末+季度",T530="季度+动态",T530="动态"),N530*(1-$E$5)*IF(L530+M530=0,$B$8/($B$7+$B$8),M530/(L530+M530)),M530)</x:f>
        <x:v>0.056900857764810124</x:v>
      </x:c>
      <x:c r="Y530" s="115" t="n">
        <x:f>POWER(1-$H$5,(A530-A529)/$H$8)</x:f>
        <x:v>0.9999862671029998</x:v>
      </x:c>
      <x:c r="Z530" s="115" t="n">
        <x:f>U530*Y530</x:f>
        <x:v>0.13317230393618626</x:v>
      </x:c>
      <x:c r="AA530" s="115" t="n">
        <x:f>V530*Y530</x:f>
        <x:v>0.13311339501460875</x:v>
      </x:c>
      <x:c r="AB530" s="115" t="n">
        <x:f>W530*Y530</x:f>
        <x:v>0.8646671823577736</x:v>
      </x:c>
      <x:c r="AC530" s="115" t="n">
        <x:f>X530*Y530</x:f>
        <x:v>0.056900076351191216</x:v>
      </x:c>
      <x:c r="AD530" s="115" t="n">
        <x:f>SUM(Z530:AC530)</x:f>
        <x:v>1.1878529576597598</x:v>
      </x:c>
      <x:c r="AE530" s="115" t="n">
        <x:f>MAX(AE529,AD530)</x:f>
        <x:v>1.188687111056369</x:v>
      </x:c>
      <x:c r="AF530" s="114" t="n">
        <x:f>AD530/AE530-1</x:f>
        <x:v>-0.0007017434519567267</x:v>
      </x:c>
      <x:c r="AG530" s="114" t="n">
        <x:f>AD530/AD529-1</x:f>
        <x:v>0.0027228455036723</x:v>
      </x:c>
      <x:c r="AH530" s="111" t="n">
        <x:f>IF(OR(T530="年末+季度",T530="季度+动态",T530="季度",T530="动态"),A530,AH529)</x:f>
        <x:v>44469</x:v>
      </x:c>
      <x:c r="AI530" s="117" t="n">
        <x:f>YEAR(A530)</x:f>
        <x:v>2021</x:v>
      </x:c>
      <x:c r="AJ530" s="117" t="n">
        <x:f>MONTH(A530)</x:f>
        <x:v>12</x:v>
      </x:c>
      <x:c r="AK530" s="50" t="n">
        <x:f>IF(MONTH(A530)&lt;&gt;MONTH(A531),1,0)</x:f>
        <x:v>0</x:v>
      </x:c>
      <x:c r="AL530" s="115" t="n">
        <x:f>IF(AK529,AD529,AL529)</x:f>
        <x:v>1.1884995813320167</x:v>
      </x:c>
      <x:c r="AM530" s="116" t="str">
        <x:f>IF(AK530,AD530/AL530-1,"")</x:f>
      </x:c>
      <x:c r="AN530" s="115" t="n">
        <x:f>IF(AI530&lt;&gt;AI529,AD530,MAX(AN529,AD530))</x:f>
        <x:v>1.188687111056369</x:v>
      </x:c>
      <x:c r="AO530" s="116" t="n">
        <x:f>AD530/AN530-1</x:f>
        <x:v>-0.0007017434519567267</x:v>
      </x:c>
      <x:c r="AP530" s="112" t="n">
        <x:f>IFERROR(SUM(Z530:AC530)/AD530,0)</x:f>
        <x:v>1</x:v>
      </x:c>
      <x:c r="AQ530" s="50" t="b">
        <x:f>AND(B530&gt;0,C530&gt;0,D530&gt;0,E530&gt;0)</x:f>
        <x:v>1</x:v>
      </x:c>
    </x:row>
    <x:row r="531">
      <x:c r="A531" s="111" t="n">
        <x:f>'净值底稿'!A489</x:f>
        <x:v>44561</x:v>
      </x:c>
      <x:c r="B531" s="113" t="n">
        <x:f>'净值底稿'!F489</x:f>
        <x:v>1.9884832684810752</x:v>
      </x:c>
      <x:c r="C531" s="113" t="n">
        <x:f>'净值底稿'!O489</x:f>
        <x:v>1.531640557140305</x:v>
      </x:c>
      <x:c r="D531" s="113" t="n">
        <x:f>'净值底稿'!P489</x:f>
        <x:v>1.5189</x:v>
      </x:c>
      <x:c r="E531" s="113" t="n">
        <x:f>'净值底稿'!Q489</x:f>
        <x:v>1.3521</x:v>
      </x:c>
      <x:c r="F531" s="114" t="n">
        <x:f>IFERROR(B531/B530-1,0)</x:f>
        <x:v>0.007401733872988814</x:v>
      </x:c>
      <x:c r="G531" s="114" t="n">
        <x:f>IFERROR(C531/C530-1,0)</x:f>
        <x:v>0.00663371855789574</x:v>
      </x:c>
      <x:c r="H531" s="114" t="n">
        <x:f>IFERROR(D531/D530-1,0)</x:f>
        <x:v>0.00013169157832360057</x:v>
      </x:c>
      <x:c r="I531" s="114" t="n">
        <x:f>IFERROR(E531/E530-1,0)</x:f>
        <x:v>0.010840311004784775</x:v>
      </x:c>
      <x:c r="J531" s="115" t="n">
        <x:f>Z530*(1+F531)</x:f>
        <x:v>0.1341580098891747</x:v>
      </x:c>
      <x:c r="K531" s="115" t="n">
        <x:f>AA530*(1+G531)</x:f>
        <x:v>0.13399643181342166</x:v>
      </x:c>
      <x:c r="L531" s="115" t="n">
        <x:f>AB530*(1+H531)</x:f>
        <x:v>0.864781051743743</x:v>
      </x:c>
      <x:c r="M531" s="115" t="n">
        <x:f>AC530*(1+I531)</x:f>
        <x:v>0.05751689087503413</x:v>
      </x:c>
      <x:c r="N531" s="115" t="n">
        <x:f>SUM(J531:M531)</x:f>
        <x:v>1.1904523843213735</x:v>
      </x:c>
      <x:c r="O531" s="116" t="n">
        <x:f>IFERROR((J531+K531)/N531,0)</x:f>
        <x:v>0.22525423547743145</x:v>
      </x:c>
      <x:c r="P531" s="50" t="b">
        <x:f>AND(MONTH(A531)=12,OR(A532="",YEAR(A531)&lt;&gt;YEAR(A532)))</x:f>
        <x:v>1</x:v>
      </x:c>
      <x:c r="Q531" s="50" t="b">
        <x:f>AND(MOD(MONTH(A531),3)=0,OR(A532="",MONTH(A531)&lt;&gt;MONTH(A532)))</x:f>
        <x:v>1</x:v>
      </x:c>
      <x:c r="R531" s="50" t="b">
        <x:f>OR(O531&gt;$E$7,O531&lt;$E$6)</x:f>
        <x:v>0</x:v>
      </x:c>
      <x:c r="S531" s="50" t="b">
        <x:f>AND(OR(P531,Q531,R531),A531-AH530&gt;$E$8)</x:f>
        <x:v>1</x:v>
      </x:c>
      <x:c r="T531" s="50" t="str">
        <x:f>IF(NOT(OR(P531,Q531,R531)),"不调",IF(NOT(S531),"间隔规则跳过",IF(P531,"年末+季度",IF(AND(Q531,R531),"季度+动态",IF(Q531,"季度","动态")))))</x:f>
        <x:v>年末+季度</x:v>
      </x:c>
      <x:c r="U531" s="115" t="n">
        <x:f>IF(OR(T531="年末+季度",T531="季度+动态"),N531*$E$5/2,IF(T531="季度",(J531+K531)/2,IF(T531="动态",N531*$E$5*IF(J531+K531=0,0.5,J531/(J531+K531)),J531)))</x:f>
        <x:v>0.11904523843213735</x:v>
      </x:c>
      <x:c r="V531" s="115" t="n">
        <x:f>IF(OR(T531="年末+季度",T531="季度+动态"),N531*$E$5/2,IF(T531="季度",(J531+K531)/2,IF(T531="动态",N531*$E$5*IF(J531+K531=0,0.5,K531/(J531+K531)),K531)))</x:f>
        <x:v>0.11904523843213735</x:v>
      </x:c>
      <x:c r="W531" s="115" t="n">
        <x:f>IF(OR(T531="年末+季度",T531="季度+动态",T531="动态"),N531*(1-$E$5)*IF(L531+M531=0,$B$7/($B$7+$B$8),L531/(L531+M531)),L531)</x:f>
        <x:v>0.8929701497901398</x:v>
      </x:c>
      <x:c r="X531" s="115" t="n">
        <x:f>IF(OR(T531="年末+季度",T531="季度+动态",T531="动态"),N531*(1-$E$5)*IF(L531+M531=0,$B$8/($B$7+$B$8),M531/(L531+M531)),M531)</x:f>
        <x:v>0.05939175766695904</x:v>
      </x:c>
      <x:c r="Y531" s="115" t="n">
        <x:f>POWER(1-$H$5,(A531-A530)/$H$8)</x:f>
        <x:v>0.9999862671029998</x:v>
      </x:c>
      <x:c r="Z531" s="115" t="n">
        <x:f>U531*Y531</x:f>
        <x:v>0.1190436035961396</x:v>
      </x:c>
      <x:c r="AA531" s="115" t="n">
        <x:f>V531*Y531</x:f>
        <x:v>0.1190436035961396</x:v>
      </x:c>
      <x:c r="AB531" s="115" t="n">
        <x:f>W531*Y531</x:f>
        <x:v>0.8929578867230484</x:v>
      </x:c>
      <x:c r="AC531" s="115" t="n">
        <x:f>X531*Y531</x:f>
        <x:v>0.05939094204606834</x:v>
      </x:c>
      <x:c r="AD531" s="115" t="n">
        <x:f>SUM(Z531:AC531)</x:f>
        <x:v>1.190436035961396</x:v>
      </x:c>
      <x:c r="AE531" s="115" t="n">
        <x:f>MAX(AE530,AD531)</x:f>
        <x:v>1.190436035961396</x:v>
      </x:c>
      <x:c r="AF531" s="114" t="n">
        <x:f>AD531/AE531-1</x:f>
        <x:v>0</x:v>
      </x:c>
      <x:c r="AG531" s="114" t="n">
        <x:f>AD531/AD530-1</x:f>
        <x:v>0.002174577488719631</x:v>
      </x:c>
      <x:c r="AH531" s="111" t="n">
        <x:f>IF(OR(T531="年末+季度",T531="季度+动态",T531="季度",T531="动态"),A531,AH530)</x:f>
        <x:v>44561</x:v>
      </x:c>
      <x:c r="AI531" s="117" t="n">
        <x:f>YEAR(A531)</x:f>
        <x:v>2021</x:v>
      </x:c>
      <x:c r="AJ531" s="117" t="n">
        <x:f>MONTH(A531)</x:f>
        <x:v>12</x:v>
      </x:c>
      <x:c r="AK531" s="50" t="n">
        <x:f>IF(MONTH(A531)&lt;&gt;MONTH(A532),1,0)</x:f>
        <x:v>1</x:v>
      </x:c>
      <x:c r="AL531" s="115" t="n">
        <x:f>IF(AK530,AD530,AL530)</x:f>
        <x:v>1.1884995813320167</x:v>
      </x:c>
      <x:c r="AM531" s="116" t="n">
        <x:f>IF(AK531,AD531/AL531-1,"")</x:f>
        <x:v>0.0016293271447422875</x:v>
      </x:c>
      <x:c r="AN531" s="115" t="n">
        <x:f>IF(AI531&lt;&gt;AI530,AD531,MAX(AN530,AD531))</x:f>
        <x:v>1.190436035961396</x:v>
      </x:c>
      <x:c r="AO531" s="116" t="n">
        <x:f>AD531/AN531-1</x:f>
        <x:v>0</x:v>
      </x:c>
      <x:c r="AP531" s="112" t="n">
        <x:f>IFERROR(SUM(Z531:AC531)/AD531,0)</x:f>
        <x:v>1</x:v>
      </x:c>
      <x:c r="AQ531" s="50" t="b">
        <x:f>AND(B531&gt;0,C531&gt;0,D531&gt;0,E531&gt;0)</x:f>
        <x:v>1</x:v>
      </x:c>
    </x:row>
    <x:row r="532">
      <x:c r="A532" s="111" t="n">
        <x:f>'净值底稿'!A490</x:f>
        <x:v>44565</x:v>
      </x:c>
      <x:c r="B532" s="113" t="n">
        <x:f>'净值底稿'!F490</x:f>
        <x:v>1.976433135682645</x:v>
      </x:c>
      <x:c r="C532" s="113" t="n">
        <x:f>'净值底稿'!O490</x:f>
        <x:v>1.527360331981909</x:v>
      </x:c>
      <x:c r="D532" s="113" t="n">
        <x:f>'净值底稿'!P490</x:f>
        <x:v>1.5193</x:v>
      </x:c>
      <x:c r="E532" s="113" t="n">
        <x:f>'净值底稿'!Q490</x:f>
        <x:v>1.3428</x:v>
      </x:c>
      <x:c r="F532" s="114" t="n">
        <x:f>IFERROR(B532/B531-1,0)</x:f>
        <x:v>-0.006059961876186515</x:v>
      </x:c>
      <x:c r="G532" s="114" t="n">
        <x:f>IFERROR(C532/C531-1,0)</x:f>
        <x:v>-0.0027945363149611824</x:v>
      </x:c>
      <x:c r="H532" s="114" t="n">
        <x:f>IFERROR(D532/D531-1,0)</x:f>
        <x:v>0.0002633484758707283</x:v>
      </x:c>
      <x:c r="I532" s="114" t="n">
        <x:f>IFERROR(E532/E531-1,0)</x:f>
        <x:v>-0.006878189483026431</x:v>
      </x:c>
      <x:c r="J532" s="115" t="n">
        <x:f>Z531*(1+F532)</x:f>
        <x:v>0.11832220389674312</x:v>
      </x:c>
      <x:c r="K532" s="115" t="n">
        <x:f>AA531*(1+G532)</x:f>
        <x:v>0.11871093192282633</x:v>
      </x:c>
      <x:c r="L532" s="115" t="n">
        <x:f>AB531*(1+H532)</x:f>
        <x:v>0.8931930458215337</x:v>
      </x:c>
      <x:c r="M532" s="115" t="n">
        <x:f>AC531*(1+I532)</x:f>
        <x:v>0.058982439893100036</x:v>
      </x:c>
      <x:c r="N532" s="115" t="n">
        <x:f>SUM(J532:M532)</x:f>
        <x:v>1.1892086215342033</x:v>
      </x:c>
      <x:c r="O532" s="116" t="n">
        <x:f>IFERROR((J532+K532)/N532,0)</x:f>
        <x:v>0.1993200617010092</x:v>
      </x:c>
      <x:c r="P532" s="50" t="b">
        <x:f>AND(MONTH(A532)=12,OR(A533="",YEAR(A532)&lt;&gt;YEAR(A533)))</x:f>
        <x:v>0</x:v>
      </x:c>
      <x:c r="Q532" s="50" t="b">
        <x:f>AND(MOD(MONTH(A532),3)=0,OR(A533="",MONTH(A532)&lt;&gt;MONTH(A533)))</x:f>
        <x:v>0</x:v>
      </x:c>
      <x:c r="R532" s="50" t="b">
        <x:f>OR(O532&gt;$E$7,O532&lt;$E$6)</x:f>
        <x:v>0</x:v>
      </x:c>
      <x:c r="S532" s="50" t="b">
        <x:f>AND(OR(P532,Q532,R532),A532-AH531&gt;$E$8)</x:f>
        <x:v>0</x:v>
      </x:c>
      <x:c r="T532" s="50" t="str">
        <x:f>IF(NOT(OR(P532,Q532,R532)),"不调",IF(NOT(S532),"间隔规则跳过",IF(P532,"年末+季度",IF(AND(Q532,R532),"季度+动态",IF(Q532,"季度","动态")))))</x:f>
        <x:v>不调</x:v>
      </x:c>
      <x:c r="U532" s="115" t="n">
        <x:f>IF(OR(T532="年末+季度",T532="季度+动态"),N532*$E$5/2,IF(T532="季度",(J532+K532)/2,IF(T532="动态",N532*$E$5*IF(J532+K532=0,0.5,J532/(J532+K532)),J532)))</x:f>
        <x:v>0.11832220389674312</x:v>
      </x:c>
      <x:c r="V532" s="115" t="n">
        <x:f>IF(OR(T532="年末+季度",T532="季度+动态"),N532*$E$5/2,IF(T532="季度",(J532+K532)/2,IF(T532="动态",N532*$E$5*IF(J532+K532=0,0.5,K532/(J532+K532)),K532)))</x:f>
        <x:v>0.11871093192282633</x:v>
      </x:c>
      <x:c r="W532" s="115" t="n">
        <x:f>IF(OR(T532="年末+季度",T532="季度+动态",T532="动态"),N532*(1-$E$5)*IF(L532+M532=0,$B$7/($B$7+$B$8),L532/(L532+M532)),L532)</x:f>
        <x:v>0.8931930458215337</x:v>
      </x:c>
      <x:c r="X532" s="115" t="n">
        <x:f>IF(OR(T532="年末+季度",T532="季度+动态",T532="动态"),N532*(1-$E$5)*IF(L532+M532=0,$B$8/($B$7+$B$8),M532/(L532+M532)),M532)</x:f>
        <x:v>0.058982439893100036</x:v>
      </x:c>
      <x:c r="Y532" s="115" t="n">
        <x:f>POWER(1-$H$5,(A532-A531)/$H$8)</x:f>
        <x:v>0.9999450695435432</x:v>
      </x:c>
      <x:c r="Z532" s="115" t="n">
        <x:f>U532*Y532</x:f>
        <x:v>0.1183157044040741</x:v>
      </x:c>
      <x:c r="AA532" s="115" t="n">
        <x:f>V532*Y532</x:f>
        <x:v>0.11870441107714941</x:v>
      </x:c>
      <x:c r="AB532" s="115" t="n">
        <x:f>W532*Y532</x:f>
        <x:v>0.8931439823198227</x:v>
      </x:c>
      <x:c r="AC532" s="115" t="n">
        <x:f>X532*Y532</x:f>
        <x:v>0.05897919996075377</x:v>
      </x:c>
      <x:c r="AD532" s="115" t="n">
        <x:f>SUM(Z532:AC532)</x:f>
        <x:v>1.1891432977618002</x:v>
      </x:c>
      <x:c r="AE532" s="115" t="n">
        <x:f>MAX(AE531,AD532)</x:f>
        <x:v>1.190436035961396</x:v>
      </x:c>
      <x:c r="AF532" s="114" t="n">
        <x:f>AD532/AE532-1</x:f>
        <x:v>-0.0010859367160804823</x:v>
      </x:c>
      <x:c r="AG532" s="114" t="n">
        <x:f>AD532/AD531-1</x:f>
        <x:v>-0.0010859367160804823</x:v>
      </x:c>
      <x:c r="AH532" s="111" t="n">
        <x:f>IF(OR(T532="年末+季度",T532="季度+动态",T532="季度",T532="动态"),A532,AH531)</x:f>
        <x:v>44561</x:v>
      </x:c>
      <x:c r="AI532" s="117" t="n">
        <x:f>YEAR(A532)</x:f>
        <x:v>2022</x:v>
      </x:c>
      <x:c r="AJ532" s="117" t="n">
        <x:f>MONTH(A532)</x:f>
        <x:v>1</x:v>
      </x:c>
      <x:c r="AK532" s="50" t="n">
        <x:f>IF(MONTH(A532)&lt;&gt;MONTH(A533),1,0)</x:f>
        <x:v>0</x:v>
      </x:c>
      <x:c r="AL532" s="115" t="n">
        <x:f>IF(AK531,AD531,AL531)</x:f>
        <x:v>1.190436035961396</x:v>
      </x:c>
      <x:c r="AM532" s="116" t="str">
        <x:f>IF(AK532,AD532/AL532-1,"")</x:f>
      </x:c>
      <x:c r="AN532" s="115" t="n">
        <x:f>IF(AI532&lt;&gt;AI531,AD532,MAX(AN531,AD532))</x:f>
        <x:v>1.1891432977618002</x:v>
      </x:c>
      <x:c r="AO532" s="116" t="n">
        <x:f>AD532/AN532-1</x:f>
        <x:v>0</x:v>
      </x:c>
      <x:c r="AP532" s="112" t="n">
        <x:f>IFERROR(SUM(Z532:AC532)/AD532,0)</x:f>
        <x:v>1</x:v>
      </x:c>
      <x:c r="AQ532" s="50" t="b">
        <x:f>AND(B532&gt;0,C532&gt;0,D532&gt;0,E532&gt;0)</x:f>
        <x:v>1</x:v>
      </x:c>
    </x:row>
    <x:row r="533">
      <x:c r="A533" s="111" t="n">
        <x:f>'净值底稿'!A491</x:f>
        <x:v>44566</x:v>
      </x:c>
      <x:c r="B533" s="113" t="n">
        <x:f>'净值底稿'!F491</x:f>
        <x:v>1.926072008756265</x:v>
      </x:c>
      <x:c r="C533" s="113" t="n">
        <x:f>'净值底稿'!O491</x:f>
        <x:v>1.4990910223185412</x:v>
      </x:c>
      <x:c r="D533" s="113" t="n">
        <x:f>'净值底稿'!P491</x:f>
        <x:v>1.5187</x:v>
      </x:c>
      <x:c r="E533" s="113" t="n">
        <x:f>'净值底稿'!Q491</x:f>
        <x:v>1.3483</x:v>
      </x:c>
      <x:c r="F533" s="114" t="n">
        <x:f>IFERROR(B533/B532-1,0)</x:f>
        <x:v>-0.025480814917113626</x:v>
      </x:c>
      <x:c r="G533" s="114" t="n">
        <x:f>IFERROR(C533/C532-1,0)</x:f>
        <x:v>-0.018508605383698362</x:v>
      </x:c>
      <x:c r="H533" s="114" t="n">
        <x:f>IFERROR(D533/D532-1,0)</x:f>
        <x:v>-0.0003949187125651399</x:v>
      </x:c>
      <x:c r="I533" s="114" t="n">
        <x:f>IFERROR(E533/E532-1,0)</x:f>
        <x:v>0.004095918975275614</x:v>
      </x:c>
      <x:c r="J533" s="115" t="n">
        <x:f>Z532*(1+F533)</x:f>
        <x:v>0.11530092383836596</x:v>
      </x:c>
      <x:c r="K533" s="115" t="n">
        <x:f>AA532*(1+G533)</x:f>
        <x:v>0.11650735797521813</x:v>
      </x:c>
      <x:c r="L533" s="115" t="n">
        <x:f>AB532*(1+H533)</x:f>
        <x:v>0.8927912630481897</x:v>
      </x:c>
      <x:c r="M533" s="115" t="n">
        <x:f>AC532*(1+I533)</x:f>
        <x:v>0.0592207739850196</x:v>
      </x:c>
      <x:c r="N533" s="115" t="n">
        <x:f>SUM(J533:M533)</x:f>
        <x:v>1.1838203188467935</x:v>
      </x:c>
      <x:c r="O533" s="116" t="n">
        <x:f>IFERROR((J533+K533)/N533,0)</x:f>
        <x:v>0.19581373805054958</x:v>
      </x:c>
      <x:c r="P533" s="50" t="b">
        <x:f>AND(MONTH(A533)=12,OR(A534="",YEAR(A533)&lt;&gt;YEAR(A534)))</x:f>
        <x:v>0</x:v>
      </x:c>
      <x:c r="Q533" s="50" t="b">
        <x:f>AND(MOD(MONTH(A533),3)=0,OR(A534="",MONTH(A533)&lt;&gt;MONTH(A534)))</x:f>
        <x:v>0</x:v>
      </x:c>
      <x:c r="R533" s="50" t="b">
        <x:f>OR(O533&gt;$E$7,O533&lt;$E$6)</x:f>
        <x:v>0</x:v>
      </x:c>
      <x:c r="S533" s="50" t="b">
        <x:f>AND(OR(P533,Q533,R533),A533-AH532&gt;$E$8)</x:f>
        <x:v>0</x:v>
      </x:c>
      <x:c r="T533" s="50" t="str">
        <x:f>IF(NOT(OR(P533,Q533,R533)),"不调",IF(NOT(S533),"间隔规则跳过",IF(P533,"年末+季度",IF(AND(Q533,R533),"季度+动态",IF(Q533,"季度","动态")))))</x:f>
        <x:v>不调</x:v>
      </x:c>
      <x:c r="U533" s="115" t="n">
        <x:f>IF(OR(T533="年末+季度",T533="季度+动态"),N533*$E$5/2,IF(T533="季度",(J533+K533)/2,IF(T533="动态",N533*$E$5*IF(J533+K533=0,0.5,J533/(J533+K533)),J533)))</x:f>
        <x:v>0.11530092383836596</x:v>
      </x:c>
      <x:c r="V533" s="115" t="n">
        <x:f>IF(OR(T533="年末+季度",T533="季度+动态"),N533*$E$5/2,IF(T533="季度",(J533+K533)/2,IF(T533="动态",N533*$E$5*IF(J533+K533=0,0.5,K533/(J533+K533)),K533)))</x:f>
        <x:v>0.11650735797521813</x:v>
      </x:c>
      <x:c r="W533" s="115" t="n">
        <x:f>IF(OR(T533="年末+季度",T533="季度+动态",T533="动态"),N533*(1-$E$5)*IF(L533+M533=0,$B$7/($B$7+$B$8),L533/(L533+M533)),L533)</x:f>
        <x:v>0.8927912630481897</x:v>
      </x:c>
      <x:c r="X533" s="115" t="n">
        <x:f>IF(OR(T533="年末+季度",T533="季度+动态",T533="动态"),N533*(1-$E$5)*IF(L533+M533=0,$B$8/($B$7+$B$8),M533/(L533+M533)),M533)</x:f>
        <x:v>0.0592207739850196</x:v>
      </x:c>
      <x:c r="Y533" s="115" t="n">
        <x:f>POWER(1-$H$5,(A533-A532)/$H$8)</x:f>
        <x:v>0.9999862671029998</x:v>
      </x:c>
      <x:c r="Z533" s="115" t="n">
        <x:f>U533*Y533</x:f>
        <x:v>0.11529934042265486</x:v>
      </x:c>
      <x:c r="AA533" s="115" t="n">
        <x:f>V533*Y533</x:f>
        <x:v>0.11650575799167129</x:v>
      </x:c>
      <x:c r="AB533" s="115" t="n">
        <x:f>W533*Y533</x:f>
        <x:v>0.8927790024377316</x:v>
      </x:c>
      <x:c r="AC533" s="115" t="n">
        <x:f>X533*Y533</x:f>
        <x:v>0.05921996071223019</x:v>
      </x:c>
      <x:c r="AD533" s="115" t="n">
        <x:f>SUM(Z533:AC533)</x:f>
        <x:v>1.1838040615642877</x:v>
      </x:c>
      <x:c r="AE533" s="115" t="n">
        <x:f>MAX(AE532,AD533)</x:f>
        <x:v>1.190436035961396</x:v>
      </x:c>
      <x:c r="AF533" s="114" t="n">
        <x:f>AD533/AE533-1</x:f>
        <x:v>-0.005571046403809676</x:v>
      </x:c>
      <x:c r="AG533" s="114" t="n">
        <x:f>AD533/AD532-1</x:f>
        <x:v>-0.004489985527868612</x:v>
      </x:c>
      <x:c r="AH533" s="111" t="n">
        <x:f>IF(OR(T533="年末+季度",T533="季度+动态",T533="季度",T533="动态"),A533,AH532)</x:f>
        <x:v>44561</x:v>
      </x:c>
      <x:c r="AI533" s="117" t="n">
        <x:f>YEAR(A533)</x:f>
        <x:v>2022</x:v>
      </x:c>
      <x:c r="AJ533" s="117" t="n">
        <x:f>MONTH(A533)</x:f>
        <x:v>1</x:v>
      </x:c>
      <x:c r="AK533" s="50" t="n">
        <x:f>IF(MONTH(A533)&lt;&gt;MONTH(A534),1,0)</x:f>
        <x:v>0</x:v>
      </x:c>
      <x:c r="AL533" s="115" t="n">
        <x:f>IF(AK532,AD532,AL532)</x:f>
        <x:v>1.190436035961396</x:v>
      </x:c>
      <x:c r="AM533" s="116" t="str">
        <x:f>IF(AK533,AD533/AL533-1,"")</x:f>
      </x:c>
      <x:c r="AN533" s="115" t="n">
        <x:f>IF(AI533&lt;&gt;AI532,AD533,MAX(AN532,AD533))</x:f>
        <x:v>1.1891432977618002</x:v>
      </x:c>
      <x:c r="AO533" s="116" t="n">
        <x:f>AD533/AN533-1</x:f>
        <x:v>-0.004489985527868612</x:v>
      </x:c>
      <x:c r="AP533" s="112" t="n">
        <x:f>IFERROR(SUM(Z533:AC533)/AD533,0)</x:f>
        <x:v>1</x:v>
      </x:c>
      <x:c r="AQ533" s="50" t="b">
        <x:f>AND(B533&gt;0,C533&gt;0,D533&gt;0,E533&gt;0)</x:f>
        <x:v>1</x:v>
      </x:c>
    </x:row>
    <x:row r="534">
      <x:c r="A534" s="111" t="n">
        <x:f>'净值底稿'!A492</x:f>
        <x:v>44567</x:v>
      </x:c>
      <x:c r="B534" s="113" t="n">
        <x:f>'净值底稿'!F492</x:f>
        <x:v>1.9265358282774925</x:v>
      </x:c>
      <x:c r="C534" s="113" t="n">
        <x:f>'净值底稿'!O492</x:f>
        <x:v>1.5024832953065976</x:v>
      </x:c>
      <x:c r="D534" s="113" t="n">
        <x:f>'净值底稿'!P492</x:f>
        <x:v>1.518</x:v>
      </x:c>
      <x:c r="E534" s="113" t="n">
        <x:f>'净值底稿'!Q492</x:f>
        <x:v>1.3414</x:v>
      </x:c>
      <x:c r="F534" s="114" t="n">
        <x:f>IFERROR(B534/B533-1,0)</x:f>
        <x:v>0.00024081110110052428</x:v>
      </x:c>
      <x:c r="G534" s="114" t="n">
        <x:f>IFERROR(C534/C533-1,0)</x:f>
        <x:v>0.0022628866009815063</x:v>
      </x:c>
      <x:c r="H534" s="114" t="n">
        <x:f>IFERROR(D534/D533-1,0)</x:f>
        <x:v>-0.00046092052413237994</x:v>
      </x:c>
      <x:c r="I534" s="114" t="n">
        <x:f>IFERROR(E534/E533-1,0)</x:f>
        <x:v>-0.005117555440183996</x:v>
      </x:c>
      <x:c r="J534" s="115" t="n">
        <x:f>Z533*(1+F534)</x:f>
        <x:v>0.1153271057837782</x:v>
      </x:c>
      <x:c r="K534" s="115" t="n">
        <x:f>AA533*(1+G534)</x:f>
        <x:v>0.11676939731036784</x:v>
      </x:c>
      <x:c r="L534" s="115" t="n">
        <x:f>AB533*(1+H534)</x:f>
        <x:v>0.8923675022719936</x:v>
      </x:c>
      <x:c r="M534" s="115" t="n">
        <x:f>AC533*(1+I534)</x:f>
        <x:v>0.05891689928011983</x:v>
      </x:c>
      <x:c r="N534" s="115" t="n">
        <x:f>SUM(J534:M534)</x:f>
        <x:v>1.1833809046462596</x:v>
      </x:c>
      <x:c r="O534" s="116" t="n">
        <x:f>IFERROR((J534+K534)/N534,0)</x:f>
        <x:v>0.19613000529489288</x:v>
      </x:c>
      <x:c r="P534" s="50" t="b">
        <x:f>AND(MONTH(A534)=12,OR(A535="",YEAR(A534)&lt;&gt;YEAR(A535)))</x:f>
        <x:v>0</x:v>
      </x:c>
      <x:c r="Q534" s="50" t="b">
        <x:f>AND(MOD(MONTH(A534),3)=0,OR(A535="",MONTH(A534)&lt;&gt;MONTH(A535)))</x:f>
        <x:v>0</x:v>
      </x:c>
      <x:c r="R534" s="50" t="b">
        <x:f>OR(O534&gt;$E$7,O534&lt;$E$6)</x:f>
        <x:v>0</x:v>
      </x:c>
      <x:c r="S534" s="50" t="b">
        <x:f>AND(OR(P534,Q534,R534),A534-AH533&gt;$E$8)</x:f>
        <x:v>0</x:v>
      </x:c>
      <x:c r="T534" s="50" t="str">
        <x:f>IF(NOT(OR(P534,Q534,R534)),"不调",IF(NOT(S534),"间隔规则跳过",IF(P534,"年末+季度",IF(AND(Q534,R534),"季度+动态",IF(Q534,"季度","动态")))))</x:f>
        <x:v>不调</x:v>
      </x:c>
      <x:c r="U534" s="115" t="n">
        <x:f>IF(OR(T534="年末+季度",T534="季度+动态"),N534*$E$5/2,IF(T534="季度",(J534+K534)/2,IF(T534="动态",N534*$E$5*IF(J534+K534=0,0.5,J534/(J534+K534)),J534)))</x:f>
        <x:v>0.1153271057837782</x:v>
      </x:c>
      <x:c r="V534" s="115" t="n">
        <x:f>IF(OR(T534="年末+季度",T534="季度+动态"),N534*$E$5/2,IF(T534="季度",(J534+K534)/2,IF(T534="动态",N534*$E$5*IF(J534+K534=0,0.5,K534/(J534+K534)),K534)))</x:f>
        <x:v>0.11676939731036784</x:v>
      </x:c>
      <x:c r="W534" s="115" t="n">
        <x:f>IF(OR(T534="年末+季度",T534="季度+动态",T534="动态"),N534*(1-$E$5)*IF(L534+M534=0,$B$7/($B$7+$B$8),L534/(L534+M534)),L534)</x:f>
        <x:v>0.8923675022719936</x:v>
      </x:c>
      <x:c r="X534" s="115" t="n">
        <x:f>IF(OR(T534="年末+季度",T534="季度+动态",T534="动态"),N534*(1-$E$5)*IF(L534+M534=0,$B$8/($B$7+$B$8),M534/(L534+M534)),M534)</x:f>
        <x:v>0.05891689928011983</x:v>
      </x:c>
      <x:c r="Y534" s="115" t="n">
        <x:f>POWER(1-$H$5,(A534-A533)/$H$8)</x:f>
        <x:v>0.9999862671029998</x:v>
      </x:c>
      <x:c r="Z534" s="115" t="n">
        <x:f>U534*Y534</x:f>
        <x:v>0.11532552200851313</x:v>
      </x:c>
      <x:c r="AA534" s="115" t="n">
        <x:f>V534*Y534</x:f>
        <x:v>0.11676779372826179</x:v>
      </x:c>
      <x:c r="AB534" s="115" t="n">
        <x:f>W534*Y534</x:f>
        <x:v>0.8923552474809985</x:v>
      </x:c>
      <x:c r="AC534" s="115" t="n">
        <x:f>X534*Y534</x:f>
        <x:v>0.05891609018041045</x:v>
      </x:c>
      <x:c r="AD534" s="115" t="n">
        <x:f>SUM(Z534:AC534)</x:f>
        <x:v>1.1833646533981839</x:v>
      </x:c>
      <x:c r="AE534" s="115" t="n">
        <x:f>MAX(AE533,AD534)</x:f>
        <x:v>1.190436035961396</x:v>
      </x:c>
      <x:c r="AF534" s="114" t="n">
        <x:f>AD534/AE534-1</x:f>
        <x:v>-0.005940161713519743</x:v>
      </x:c>
      <x:c r="AG534" s="114" t="n">
        <x:f>AD534/AD533-1</x:f>
        <x:v>-0.0003711831884773975</x:v>
      </x:c>
      <x:c r="AH534" s="111" t="n">
        <x:f>IF(OR(T534="年末+季度",T534="季度+动态",T534="季度",T534="动态"),A534,AH533)</x:f>
        <x:v>44561</x:v>
      </x:c>
      <x:c r="AI534" s="117" t="n">
        <x:f>YEAR(A534)</x:f>
        <x:v>2022</x:v>
      </x:c>
      <x:c r="AJ534" s="117" t="n">
        <x:f>MONTH(A534)</x:f>
        <x:v>1</x:v>
      </x:c>
      <x:c r="AK534" s="50" t="n">
        <x:f>IF(MONTH(A534)&lt;&gt;MONTH(A535),1,0)</x:f>
        <x:v>0</x:v>
      </x:c>
      <x:c r="AL534" s="115" t="n">
        <x:f>IF(AK533,AD533,AL533)</x:f>
        <x:v>1.190436035961396</x:v>
      </x:c>
      <x:c r="AM534" s="116" t="str">
        <x:f>IF(AK534,AD534/AL534-1,"")</x:f>
      </x:c>
      <x:c r="AN534" s="115" t="n">
        <x:f>IF(AI534&lt;&gt;AI533,AD534,MAX(AN533,AD534))</x:f>
        <x:v>1.1891432977618002</x:v>
      </x:c>
      <x:c r="AO534" s="116" t="n">
        <x:f>AD534/AN534-1</x:f>
        <x:v>-0.004859502109201497</x:v>
      </x:c>
      <x:c r="AP534" s="112" t="n">
        <x:f>IFERROR(SUM(Z534:AC534)/AD534,0)</x:f>
        <x:v>1</x:v>
      </x:c>
      <x:c r="AQ534" s="50" t="b">
        <x:f>AND(B534&gt;0,C534&gt;0,D534&gt;0,E534&gt;0)</x:f>
        <x:v>1</x:v>
      </x:c>
    </x:row>
    <x:row r="535">
      <x:c r="A535" s="111" t="n">
        <x:f>'净值底稿'!A493</x:f>
        <x:v>44568</x:v>
      </x:c>
      <x:c r="B535" s="113" t="n">
        <x:f>'净值底稿'!F493</x:f>
        <x:v>1.890017686197025</x:v>
      </x:c>
      <x:c r="C535" s="113" t="n">
        <x:f>'净值底稿'!O493</x:f>
        <x:v>1.4824664935323688</x:v>
      </x:c>
      <x:c r="D535" s="113" t="n">
        <x:f>'净值底稿'!P493</x:f>
        <x:v>1.5182</x:v>
      </x:c>
      <x:c r="E535" s="113" t="n">
        <x:f>'净值底稿'!Q493</x:f>
        <x:v>1.3323</x:v>
      </x:c>
      <x:c r="F535" s="114" t="n">
        <x:f>IFERROR(B535/B534-1,0)</x:f>
        <x:v>-0.018955340224904194</x:v>
      </x:c>
      <x:c r="G535" s="114" t="n">
        <x:f>IFERROR(C535/C534-1,0)</x:f>
        <x:v>-0.013322478750184108</x:v>
      </x:c>
      <x:c r="H535" s="114" t="n">
        <x:f>IFERROR(D535/D534-1,0)</x:f>
        <x:v>0.0001317523056654224</x:v>
      </x:c>
      <x:c r="I535" s="114" t="n">
        <x:f>IFERROR(E535/E534-1,0)</x:f>
        <x:v>-0.0067839570597881815</x:v>
      </x:c>
      <x:c r="J535" s="115" t="n">
        <x:f>Z534*(1+F535)</x:f>
        <x:v>0.11313948750222709</x:v>
      </x:c>
      <x:c r="K535" s="115" t="n">
        <x:f>AA534*(1+G535)</x:f>
        <x:v>0.11521215727761114</x:v>
      </x:c>
      <x:c r="L535" s="115" t="n">
        <x:f>AB534*(1+H535)</x:f>
        <x:v>0.8924728173423268</x:v>
      </x:c>
      <x:c r="M535" s="115" t="n">
        <x:f>AC534*(1+I535)</x:f>
        <x:v>0.058516405954495934</x:v>
      </x:c>
      <x:c r="N535" s="115" t="n">
        <x:f>SUM(J535:M535)</x:f>
        <x:v>1.179340868076661</x:v>
      </x:c>
      <x:c r="O535" s="116" t="n">
        <x:f>IFERROR((J535+K535)/N535,0)</x:f>
        <x:v>0.19362650015872646</x:v>
      </x:c>
      <x:c r="P535" s="50" t="b">
        <x:f>AND(MONTH(A535)=12,OR(A536="",YEAR(A535)&lt;&gt;YEAR(A536)))</x:f>
        <x:v>0</x:v>
      </x:c>
      <x:c r="Q535" s="50" t="b">
        <x:f>AND(MOD(MONTH(A535),3)=0,OR(A536="",MONTH(A535)&lt;&gt;MONTH(A536)))</x:f>
        <x:v>0</x:v>
      </x:c>
      <x:c r="R535" s="50" t="b">
        <x:f>OR(O535&gt;$E$7,O535&lt;$E$6)</x:f>
        <x:v>0</x:v>
      </x:c>
      <x:c r="S535" s="50" t="b">
        <x:f>AND(OR(P535,Q535,R535),A535-AH534&gt;$E$8)</x:f>
        <x:v>0</x:v>
      </x:c>
      <x:c r="T535" s="50" t="str">
        <x:f>IF(NOT(OR(P535,Q535,R535)),"不调",IF(NOT(S535),"间隔规则跳过",IF(P535,"年末+季度",IF(AND(Q535,R535),"季度+动态",IF(Q535,"季度","动态")))))</x:f>
        <x:v>不调</x:v>
      </x:c>
      <x:c r="U535" s="115" t="n">
        <x:f>IF(OR(T535="年末+季度",T535="季度+动态"),N535*$E$5/2,IF(T535="季度",(J535+K535)/2,IF(T535="动态",N535*$E$5*IF(J535+K535=0,0.5,J535/(J535+K535)),J535)))</x:f>
        <x:v>0.11313948750222709</x:v>
      </x:c>
      <x:c r="V535" s="115" t="n">
        <x:f>IF(OR(T535="年末+季度",T535="季度+动态"),N535*$E$5/2,IF(T535="季度",(J535+K535)/2,IF(T535="动态",N535*$E$5*IF(J535+K535=0,0.5,K535/(J535+K535)),K535)))</x:f>
        <x:v>0.11521215727761114</x:v>
      </x:c>
      <x:c r="W535" s="115" t="n">
        <x:f>IF(OR(T535="年末+季度",T535="季度+动态",T535="动态"),N535*(1-$E$5)*IF(L535+M535=0,$B$7/($B$7+$B$8),L535/(L535+M535)),L535)</x:f>
        <x:v>0.8924728173423268</x:v>
      </x:c>
      <x:c r="X535" s="115" t="n">
        <x:f>IF(OR(T535="年末+季度",T535="季度+动态",T535="动态"),N535*(1-$E$5)*IF(L535+M535=0,$B$8/($B$7+$B$8),M535/(L535+M535)),M535)</x:f>
        <x:v>0.058516405954495934</x:v>
      </x:c>
      <x:c r="Y535" s="115" t="n">
        <x:f>POWER(1-$H$5,(A535-A534)/$H$8)</x:f>
        <x:v>0.9999862671029998</x:v>
      </x:c>
      <x:c r="Z535" s="115" t="n">
        <x:f>U535*Y535</x:f>
        <x:v>0.11313793376929857</x:v>
      </x:c>
      <x:c r="AA535" s="115" t="n">
        <x:f>V535*Y535</x:f>
        <x:v>0.11521057508092207</x:v>
      </x:c>
      <x:c r="AB535" s="115" t="n">
        <x:f>W535*Y535</x:f>
        <x:v>0.8924605611050507</x:v>
      </x:c>
      <x:c r="AC535" s="115" t="n">
        <x:f>X535*Y535</x:f>
        <x:v>0.058515602354720135</x:v>
      </x:c>
      <x:c r="AD535" s="115" t="n">
        <x:f>SUM(Z535:AC535)</x:f>
        <x:v>1.1793246723099915</x:v>
      </x:c>
      <x:c r="AE535" s="115" t="n">
        <x:f>MAX(AE534,AD535)</x:f>
        <x:v>1.190436035961396</x:v>
      </x:c>
      <x:c r="AF535" s="114" t="n">
        <x:f>AD535/AE535-1</x:f>
        <x:v>-0.009333860296350083</x:v>
      </x:c>
      <x:c r="AG535" s="114" t="n">
        <x:f>AD535/AD534-1</x:f>
        <x:v>-0.0034139781652181567</x:v>
      </x:c>
      <x:c r="AH535" s="111" t="n">
        <x:f>IF(OR(T535="年末+季度",T535="季度+动态",T535="季度",T535="动态"),A535,AH534)</x:f>
        <x:v>44561</x:v>
      </x:c>
      <x:c r="AI535" s="117" t="n">
        <x:f>YEAR(A535)</x:f>
        <x:v>2022</x:v>
      </x:c>
      <x:c r="AJ535" s="117" t="n">
        <x:f>MONTH(A535)</x:f>
        <x:v>1</x:v>
      </x:c>
      <x:c r="AK535" s="50" t="n">
        <x:f>IF(MONTH(A535)&lt;&gt;MONTH(A536),1,0)</x:f>
        <x:v>0</x:v>
      </x:c>
      <x:c r="AL535" s="115" t="n">
        <x:f>IF(AK534,AD534,AL534)</x:f>
        <x:v>1.190436035961396</x:v>
      </x:c>
      <x:c r="AM535" s="116" t="str">
        <x:f>IF(AK535,AD535/AL535-1,"")</x:f>
      </x:c>
      <x:c r="AN535" s="115" t="n">
        <x:f>IF(AI535&lt;&gt;AI534,AD535,MAX(AN534,AD535))</x:f>
        <x:v>1.1891432977618002</x:v>
      </x:c>
      <x:c r="AO535" s="116" t="n">
        <x:f>AD535/AN535-1</x:f>
        <x:v>-0.008256890040325038</x:v>
      </x:c>
      <x:c r="AP535" s="112" t="n">
        <x:f>IFERROR(SUM(Z535:AC535)/AD535,0)</x:f>
        <x:v>1</x:v>
      </x:c>
      <x:c r="AQ535" s="50" t="b">
        <x:f>AND(B535&gt;0,C535&gt;0,D535&gt;0,E535&gt;0)</x:f>
        <x:v>1</x:v>
      </x:c>
    </x:row>
    <x:row r="536">
      <x:c r="A536" s="111" t="n">
        <x:f>'净值底稿'!A494</x:f>
        <x:v>44571</x:v>
      </x:c>
      <x:c r="B536" s="113" t="n">
        <x:f>'净值底稿'!F494</x:f>
        <x:v>1.9125940277710225</x:v>
      </x:c>
      <x:c r="C536" s="113" t="n">
        <x:f>'净值底稿'!O494</x:f>
        <x:v>1.4911937674740037</x:v>
      </x:c>
      <x:c r="D536" s="113" t="n">
        <x:f>'净值底稿'!P494</x:f>
        <x:v>1.5194</x:v>
      </x:c>
      <x:c r="E536" s="113" t="n">
        <x:f>'净值底稿'!Q494</x:f>
        <x:v>1.3339</x:v>
      </x:c>
      <x:c r="F536" s="114" t="n">
        <x:f>IFERROR(B536/B535-1,0)</x:f>
        <x:v>0.011945042492921942</x:v>
      </x:c>
      <x:c r="G536" s="114" t="n">
        <x:f>IFERROR(C536/C535-1,0)</x:f>
        <x:v>0.005886995746419821</x:v>
      </x:c>
      <x:c r="H536" s="114" t="n">
        <x:f>IFERROR(D536/D535-1,0)</x:f>
        <x:v>0.000790409695692329</x:v>
      </x:c>
      <x:c r="I536" s="114" t="n">
        <x:f>IFERROR(E536/E535-1,0)</x:f>
        <x:v>0.0012009307213090015</x:v>
      </x:c>
      <x:c r="J536" s="115" t="n">
        <x:f>Z535*(1+F536)</x:f>
        <x:v>0.11448937119573423</x:v>
      </x:c>
      <x:c r="K536" s="115" t="n">
        <x:f>AA535*(1+G536)</x:f>
        <x:v>0.11588881924636604</x:v>
      </x:c>
      <x:c r="L536" s="115" t="n">
        <x:f>AB535*(1+H536)</x:f>
        <x:v>0.8931659705855711</x:v>
      </x:c>
      <x:c r="M536" s="115" t="n">
        <x:f>AC535*(1+I536)</x:f>
        <x:v>0.05858587553926382</x:v>
      </x:c>
      <x:c r="N536" s="115" t="n">
        <x:f>SUM(J536:M536)</x:f>
        <x:v>1.1821300365669354</x:v>
      </x:c>
      <x:c r="O536" s="116" t="n">
        <x:f>IFERROR((J536+K536)/N536,0)</x:f>
        <x:v>0.1948839664975856</x:v>
      </x:c>
      <x:c r="P536" s="50" t="b">
        <x:f>AND(MONTH(A536)=12,OR(A537="",YEAR(A536)&lt;&gt;YEAR(A537)))</x:f>
        <x:v>0</x:v>
      </x:c>
      <x:c r="Q536" s="50" t="b">
        <x:f>AND(MOD(MONTH(A536),3)=0,OR(A537="",MONTH(A536)&lt;&gt;MONTH(A537)))</x:f>
        <x:v>0</x:v>
      </x:c>
      <x:c r="R536" s="50" t="b">
        <x:f>OR(O536&gt;$E$7,O536&lt;$E$6)</x:f>
        <x:v>0</x:v>
      </x:c>
      <x:c r="S536" s="50" t="b">
        <x:f>AND(OR(P536,Q536,R536),A536-AH535&gt;$E$8)</x:f>
        <x:v>0</x:v>
      </x:c>
      <x:c r="T536" s="50" t="str">
        <x:f>IF(NOT(OR(P536,Q536,R536)),"不调",IF(NOT(S536),"间隔规则跳过",IF(P536,"年末+季度",IF(AND(Q536,R536),"季度+动态",IF(Q536,"季度","动态")))))</x:f>
        <x:v>不调</x:v>
      </x:c>
      <x:c r="U536" s="115" t="n">
        <x:f>IF(OR(T536="年末+季度",T536="季度+动态"),N536*$E$5/2,IF(T536="季度",(J536+K536)/2,IF(T536="动态",N536*$E$5*IF(J536+K536=0,0.5,J536/(J536+K536)),J536)))</x:f>
        <x:v>0.11448937119573423</x:v>
      </x:c>
      <x:c r="V536" s="115" t="n">
        <x:f>IF(OR(T536="年末+季度",T536="季度+动态"),N536*$E$5/2,IF(T536="季度",(J536+K536)/2,IF(T536="动态",N536*$E$5*IF(J536+K536=0,0.5,K536/(J536+K536)),K536)))</x:f>
        <x:v>0.11588881924636604</x:v>
      </x:c>
      <x:c r="W536" s="115" t="n">
        <x:f>IF(OR(T536="年末+季度",T536="季度+动态",T536="动态"),N536*(1-$E$5)*IF(L536+M536=0,$B$7/($B$7+$B$8),L536/(L536+M536)),L536)</x:f>
        <x:v>0.8931659705855711</x:v>
      </x:c>
      <x:c r="X536" s="115" t="n">
        <x:f>IF(OR(T536="年末+季度",T536="季度+动态",T536="动态"),N536*(1-$E$5)*IF(L536+M536=0,$B$8/($B$7+$B$8),M536/(L536+M536)),M536)</x:f>
        <x:v>0.05858587553926382</x:v>
      </x:c>
      <x:c r="Y536" s="115" t="n">
        <x:f>POWER(1-$H$5,(A536-A535)/$H$8)</x:f>
        <x:v>0.9999588018747739</x:v>
      </x:c>
      <x:c r="Z536" s="115" t="n">
        <x:f>U536*Y536</x:f>
        <x:v>0.11448465444828265</x:v>
      </x:c>
      <x:c r="AA536" s="115" t="n">
        <x:f>V536*Y536</x:f>
        <x:v>0.11588404484427843</x:v>
      </x:c>
      <x:c r="AB536" s="115" t="n">
        <x:f>W536*Y536</x:f>
        <x:v>0.8931291738220672</x:v>
      </x:c>
      <x:c r="AC536" s="115" t="n">
        <x:f>X536*Y536</x:f>
        <x:v>0.05858346191102687</x:v>
      </x:c>
      <x:c r="AD536" s="115" t="n">
        <x:f>SUM(Z536:AC536)</x:f>
        <x:v>1.1820813350256552</x:v>
      </x:c>
      <x:c r="AE536" s="115" t="n">
        <x:f>MAX(AE535,AD536)</x:f>
        <x:v>1.190436035961396</x:v>
      </x:c>
      <x:c r="AF536" s="114" t="n">
        <x:f>AD536/AE536-1</x:f>
        <x:v>-0.0070181855079626265</x:v>
      </x:c>
      <x:c r="AG536" s="114" t="n">
        <x:f>AD536/AD535-1</x:f>
        <x:v>0.0023374926179269284</x:v>
      </x:c>
      <x:c r="AH536" s="111" t="n">
        <x:f>IF(OR(T536="年末+季度",T536="季度+动态",T536="季度",T536="动态"),A536,AH535)</x:f>
        <x:v>44561</x:v>
      </x:c>
      <x:c r="AI536" s="117" t="n">
        <x:f>YEAR(A536)</x:f>
        <x:v>2022</x:v>
      </x:c>
      <x:c r="AJ536" s="117" t="n">
        <x:f>MONTH(A536)</x:f>
        <x:v>1</x:v>
      </x:c>
      <x:c r="AK536" s="50" t="n">
        <x:f>IF(MONTH(A536)&lt;&gt;MONTH(A537),1,0)</x:f>
        <x:v>0</x:v>
      </x:c>
      <x:c r="AL536" s="115" t="n">
        <x:f>IF(AK535,AD535,AL535)</x:f>
        <x:v>1.190436035961396</x:v>
      </x:c>
      <x:c r="AM536" s="116" t="str">
        <x:f>IF(AK536,AD536/AL536-1,"")</x:f>
      </x:c>
      <x:c r="AN536" s="115" t="n">
        <x:f>IF(AI536&lt;&gt;AI535,AD536,MAX(AN535,AD536))</x:f>
        <x:v>1.1891432977618002</x:v>
      </x:c>
      <x:c r="AO536" s="116" t="n">
        <x:f>AD536/AN536-1</x:f>
        <x:v>-0.005938697841914475</x:v>
      </x:c>
      <x:c r="AP536" s="112" t="n">
        <x:f>IFERROR(SUM(Z536:AC536)/AD536,0)</x:f>
        <x:v>1</x:v>
      </x:c>
      <x:c r="AQ536" s="50" t="b">
        <x:f>AND(B536&gt;0,C536&gt;0,D536&gt;0,E536&gt;0)</x:f>
        <x:v>1</x:v>
      </x:c>
    </x:row>
    <x:row r="537">
      <x:c r="A537" s="111" t="n">
        <x:f>'净值底稿'!A495</x:f>
        <x:v>44572</x:v>
      </x:c>
      <x:c r="B537" s="113" t="n">
        <x:f>'净值底稿'!F495</x:f>
        <x:v>1.874238983765745</x:v>
      </x:c>
      <x:c r="C537" s="113" t="n">
        <x:f>'净值底稿'!O495</x:f>
        <x:v>1.4797636862894101</x:v>
      </x:c>
      <x:c r="D537" s="113" t="n">
        <x:f>'净值底稿'!P495</x:f>
        <x:v>1.5202</x:v>
      </x:c>
      <x:c r="E537" s="113" t="n">
        <x:f>'净值底稿'!Q495</x:f>
        <x:v>1.3451</x:v>
      </x:c>
      <x:c r="F537" s="114" t="n">
        <x:f>IFERROR(B537/B536-1,0)</x:f>
        <x:v>-0.0200539390212241</x:v>
      </x:c>
      <x:c r="G537" s="114" t="n">
        <x:f>IFERROR(C537/C536-1,0)</x:f>
        <x:v>-0.007665054289997086</x:v>
      </x:c>
      <x:c r="H537" s="114" t="n">
        <x:f>IFERROR(D537/D536-1,0)</x:f>
        <x:v>0.0005265236277476326</x:v>
      </x:c>
      <x:c r="I537" s="114" t="n">
        <x:f>IFERROR(E537/E536-1,0)</x:f>
        <x:v>0.008396431516605407</x:v>
      </x:c>
      <x:c r="J537" s="115" t="n">
        <x:f>Z536*(1+F537)</x:f>
        <x:v>0.11218878616911088</x:v>
      </x:c>
      <x:c r="K537" s="115" t="n">
        <x:f>AA536*(1+G537)</x:f>
        <x:v>0.11499578734920259</x:v>
      </x:c>
      <x:c r="L537" s="115" t="n">
        <x:f>AB536*(1+H537)</x:f>
        <x:v>0.8935994274347153</x:v>
      </x:c>
      <x:c r="M537" s="115" t="n">
        <x:f>AC536*(1+I537)</x:f>
        <x:v>0.059075353936968465</x:v>
      </x:c>
      <x:c r="N537" s="115" t="n">
        <x:f>SUM(J537:M537)</x:f>
        <x:v>1.1798593548899972</x:v>
      </x:c>
      <x:c r="O537" s="116" t="n">
        <x:f>IFERROR((J537+K537)/N537,0)</x:f>
        <x:v>0.19255225004296783</x:v>
      </x:c>
      <x:c r="P537" s="50" t="b">
        <x:f>AND(MONTH(A537)=12,OR(A538="",YEAR(A537)&lt;&gt;YEAR(A538)))</x:f>
        <x:v>0</x:v>
      </x:c>
      <x:c r="Q537" s="50" t="b">
        <x:f>AND(MOD(MONTH(A537),3)=0,OR(A538="",MONTH(A537)&lt;&gt;MONTH(A538)))</x:f>
        <x:v>0</x:v>
      </x:c>
      <x:c r="R537" s="50" t="b">
        <x:f>OR(O537&gt;$E$7,O537&lt;$E$6)</x:f>
        <x:v>0</x:v>
      </x:c>
      <x:c r="S537" s="50" t="b">
        <x:f>AND(OR(P537,Q537,R537),A537-AH536&gt;$E$8)</x:f>
        <x:v>0</x:v>
      </x:c>
      <x:c r="T537" s="50" t="str">
        <x:f>IF(NOT(OR(P537,Q537,R537)),"不调",IF(NOT(S537),"间隔规则跳过",IF(P537,"年末+季度",IF(AND(Q537,R537),"季度+动态",IF(Q537,"季度","动态")))))</x:f>
        <x:v>不调</x:v>
      </x:c>
      <x:c r="U537" s="115" t="n">
        <x:f>IF(OR(T537="年末+季度",T537="季度+动态"),N537*$E$5/2,IF(T537="季度",(J537+K537)/2,IF(T537="动态",N537*$E$5*IF(J537+K537=0,0.5,J537/(J537+K537)),J537)))</x:f>
        <x:v>0.11218878616911088</x:v>
      </x:c>
      <x:c r="V537" s="115" t="n">
        <x:f>IF(OR(T537="年末+季度",T537="季度+动态"),N537*$E$5/2,IF(T537="季度",(J537+K537)/2,IF(T537="动态",N537*$E$5*IF(J537+K537=0,0.5,K537/(J537+K537)),K537)))</x:f>
        <x:v>0.11499578734920259</x:v>
      </x:c>
      <x:c r="W537" s="115" t="n">
        <x:f>IF(OR(T537="年末+季度",T537="季度+动态",T537="动态"),N537*(1-$E$5)*IF(L537+M537=0,$B$7/($B$7+$B$8),L537/(L537+M537)),L537)</x:f>
        <x:v>0.8935994274347153</x:v>
      </x:c>
      <x:c r="X537" s="115" t="n">
        <x:f>IF(OR(T537="年末+季度",T537="季度+动态",T537="动态"),N537*(1-$E$5)*IF(L537+M537=0,$B$8/($B$7+$B$8),M537/(L537+M537)),M537)</x:f>
        <x:v>0.059075353936968465</x:v>
      </x:c>
      <x:c r="Y537" s="115" t="n">
        <x:f>POWER(1-$H$5,(A537-A536)/$H$8)</x:f>
        <x:v>0.9999862671029998</x:v>
      </x:c>
      <x:c r="Z537" s="115" t="n">
        <x:f>U537*Y537</x:f>
        <x:v>0.11218724549206584</x:v>
      </x:c>
      <x:c r="AA537" s="115" t="n">
        <x:f>V537*Y537</x:f>
        <x:v>0.11499420812389946</x:v>
      </x:c>
      <x:c r="AB537" s="115" t="n">
        <x:f>W537*Y537</x:f>
        <x:v>0.8935871557258189</x:v>
      </x:c>
      <x:c r="AC537" s="115" t="n">
        <x:f>X537*Y537</x:f>
        <x:v>0.059074542661217595</x:v>
      </x:c>
      <x:c r="AD537" s="115" t="n">
        <x:f>SUM(Z537:AC537)</x:f>
        <x:v>1.1798431520030017</x:v>
      </x:c>
      <x:c r="AE537" s="115" t="n">
        <x:f>MAX(AE536,AD537)</x:f>
        <x:v>1.190436035961396</x:v>
      </x:c>
      <x:c r="AF537" s="114" t="n">
        <x:f>AD537/AE537-1</x:f>
        <x:v>-0.008898322663627556</x:v>
      </x:c>
      <x:c r="AG537" s="114" t="n">
        <x:f>AD537/AD536-1</x:f>
        <x:v>-0.0018934255675434608</x:v>
      </x:c>
      <x:c r="AH537" s="111" t="n">
        <x:f>IF(OR(T537="年末+季度",T537="季度+动态",T537="季度",T537="动态"),A537,AH536)</x:f>
        <x:v>44561</x:v>
      </x:c>
      <x:c r="AI537" s="117" t="n">
        <x:f>YEAR(A537)</x:f>
        <x:v>2022</x:v>
      </x:c>
      <x:c r="AJ537" s="117" t="n">
        <x:f>MONTH(A537)</x:f>
        <x:v>1</x:v>
      </x:c>
      <x:c r="AK537" s="50" t="n">
        <x:f>IF(MONTH(A537)&lt;&gt;MONTH(A538),1,0)</x:f>
        <x:v>0</x:v>
      </x:c>
      <x:c r="AL537" s="115" t="n">
        <x:f>IF(AK536,AD536,AL536)</x:f>
        <x:v>1.190436035961396</x:v>
      </x:c>
      <x:c r="AM537" s="116" t="str">
        <x:f>IF(AK537,AD537/AL537-1,"")</x:f>
      </x:c>
      <x:c r="AN537" s="115" t="n">
        <x:f>IF(AI537&lt;&gt;AI536,AD537,MAX(AN536,AD537))</x:f>
        <x:v>1.1891432977618002</x:v>
      </x:c>
      <x:c r="AO537" s="116" t="n">
        <x:f>AD537/AN537-1</x:f>
        <x:v>-0.007820878927126018</x:v>
      </x:c>
      <x:c r="AP537" s="112" t="n">
        <x:f>IFERROR(SUM(Z537:AC537)/AD537,0)</x:f>
        <x:v>1</x:v>
      </x:c>
      <x:c r="AQ537" s="50" t="b">
        <x:f>AND(B537&gt;0,C537&gt;0,D537&gt;0,E537&gt;0)</x:f>
        <x:v>1</x:v>
      </x:c>
    </x:row>
    <x:row r="538">
      <x:c r="A538" s="111" t="n">
        <x:f>'净值底稿'!A496</x:f>
        <x:v>44573</x:v>
      </x:c>
      <x:c r="B538" s="113" t="n">
        <x:f>'净值底稿'!F496</x:f>
        <x:v>1.9141033711242474</x:v>
      </x:c>
      <x:c r="C538" s="113" t="n">
        <x:f>'净值底稿'!O496</x:f>
        <x:v>1.4992109594746936</x:v>
      </x:c>
      <x:c r="D538" s="113" t="n">
        <x:f>'净值底稿'!P496</x:f>
        <x:v>1.5207</x:v>
      </x:c>
      <x:c r="E538" s="113" t="n">
        <x:f>'净值底稿'!Q496</x:f>
        <x:v>1.35</x:v>
      </x:c>
      <x:c r="F538" s="114" t="n">
        <x:f>IFERROR(B538/B537-1,0)</x:f>
        <x:v>0.02126963941300941</x:v>
      </x:c>
      <x:c r="G538" s="114" t="n">
        <x:f>IFERROR(C538/C537-1,0)</x:f>
        <x:v>0.01314214787500867</x:v>
      </x:c>
      <x:c r="H538" s="114" t="n">
        <x:f>IFERROR(D538/D537-1,0)</x:f>
        <x:v>0.0003289040915668284</x:v>
      </x:c>
      <x:c r="I538" s="114" t="n">
        <x:f>IFERROR(E538/E537-1,0)</x:f>
        <x:v>0.0036428518325775094</x:v>
      </x:c>
      <x:c r="J538" s="115" t="n">
        <x:f>Z537*(1+F538)</x:f>
        <x:v>0.11457342775042084</x:v>
      </x:c>
      <x:c r="K538" s="115" t="n">
        <x:f>AA537*(1+G538)</x:f>
        <x:v>0.11650547901183327</x:v>
      </x:c>
      <x:c r="L538" s="115" t="n">
        <x:f>AB537*(1+H538)</x:f>
        <x:v>0.8938810601975087</x:v>
      </x:c>
      <x:c r="M538" s="115" t="n">
        <x:f>AC537*(1+I538)</x:f>
        <x:v>0.05928974246720969</x:v>
      </x:c>
      <x:c r="N538" s="115" t="n">
        <x:f>SUM(J538:M538)</x:f>
        <x:v>1.1842497094269724</x:v>
      </x:c>
      <x:c r="O538" s="116" t="n">
        <x:f>IFERROR((J538+K538)/N538,0)</x:f>
        <x:v>0.19512684269440708</x:v>
      </x:c>
      <x:c r="P538" s="50" t="b">
        <x:f>AND(MONTH(A538)=12,OR(A539="",YEAR(A538)&lt;&gt;YEAR(A539)))</x:f>
        <x:v>0</x:v>
      </x:c>
      <x:c r="Q538" s="50" t="b">
        <x:f>AND(MOD(MONTH(A538),3)=0,OR(A539="",MONTH(A538)&lt;&gt;MONTH(A539)))</x:f>
        <x:v>0</x:v>
      </x:c>
      <x:c r="R538" s="50" t="b">
        <x:f>OR(O538&gt;$E$7,O538&lt;$E$6)</x:f>
        <x:v>0</x:v>
      </x:c>
      <x:c r="S538" s="50" t="b">
        <x:f>AND(OR(P538,Q538,R538),A538-AH537&gt;$E$8)</x:f>
        <x:v>0</x:v>
      </x:c>
      <x:c r="T538" s="50" t="str">
        <x:f>IF(NOT(OR(P538,Q538,R538)),"不调",IF(NOT(S538),"间隔规则跳过",IF(P538,"年末+季度",IF(AND(Q538,R538),"季度+动态",IF(Q538,"季度","动态")))))</x:f>
        <x:v>不调</x:v>
      </x:c>
      <x:c r="U538" s="115" t="n">
        <x:f>IF(OR(T538="年末+季度",T538="季度+动态"),N538*$E$5/2,IF(T538="季度",(J538+K538)/2,IF(T538="动态",N538*$E$5*IF(J538+K538=0,0.5,J538/(J538+K538)),J538)))</x:f>
        <x:v>0.11457342775042084</x:v>
      </x:c>
      <x:c r="V538" s="115" t="n">
        <x:f>IF(OR(T538="年末+季度",T538="季度+动态"),N538*$E$5/2,IF(T538="季度",(J538+K538)/2,IF(T538="动态",N538*$E$5*IF(J538+K538=0,0.5,K538/(J538+K538)),K538)))</x:f>
        <x:v>0.11650547901183327</x:v>
      </x:c>
      <x:c r="W538" s="115" t="n">
        <x:f>IF(OR(T538="年末+季度",T538="季度+动态",T538="动态"),N538*(1-$E$5)*IF(L538+M538=0,$B$7/($B$7+$B$8),L538/(L538+M538)),L538)</x:f>
        <x:v>0.8938810601975087</x:v>
      </x:c>
      <x:c r="X538" s="115" t="n">
        <x:f>IF(OR(T538="年末+季度",T538="季度+动态",T538="动态"),N538*(1-$E$5)*IF(L538+M538=0,$B$8/($B$7+$B$8),M538/(L538+M538)),M538)</x:f>
        <x:v>0.05928974246720969</x:v>
      </x:c>
      <x:c r="Y538" s="115" t="n">
        <x:f>POWER(1-$H$5,(A538-A537)/$H$8)</x:f>
        <x:v>0.9999862671029998</x:v>
      </x:c>
      <x:c r="Z538" s="115" t="n">
        <x:f>U538*Y538</x:f>
        <x:v>0.11457185432533858</x:v>
      </x:c>
      <x:c r="AA538" s="115" t="n">
        <x:f>V538*Y538</x:f>
        <x:v>0.11650387905409003</x:v>
      </x:c>
      <x:c r="AB538" s="115" t="n">
        <x:f>W538*Y538</x:f>
        <x:v>0.8938687846209785</x:v>
      </x:c>
      <x:c r="AC538" s="115" t="n">
        <x:f>X538*Y538</x:f>
        <x:v>0.05928892824728321</x:v>
      </x:c>
      <x:c r="AD538" s="115" t="n">
        <x:f>SUM(Z538:AC538)</x:f>
        <x:v>1.1842334462476904</x:v>
      </x:c>
      <x:c r="AE538" s="115" t="n">
        <x:f>MAX(AE537,AD538)</x:f>
        <x:v>1.190436035961396</x:v>
      </x:c>
      <x:c r="AF538" s="114" t="n">
        <x:f>AD538/AE538-1</x:f>
        <x:v>-0.005210351103573818</x:v>
      </x:c>
      <x:c r="AG538" s="114" t="n">
        <x:f>AD538/AD537-1</x:f>
        <x:v>0.0037210829568619097</x:v>
      </x:c>
      <x:c r="AH538" s="111" t="n">
        <x:f>IF(OR(T538="年末+季度",T538="季度+动态",T538="季度",T538="动态"),A538,AH537)</x:f>
        <x:v>44561</x:v>
      </x:c>
      <x:c r="AI538" s="117" t="n">
        <x:f>YEAR(A538)</x:f>
        <x:v>2022</x:v>
      </x:c>
      <x:c r="AJ538" s="117" t="n">
        <x:f>MONTH(A538)</x:f>
        <x:v>1</x:v>
      </x:c>
      <x:c r="AK538" s="50" t="n">
        <x:f>IF(MONTH(A538)&lt;&gt;MONTH(A539),1,0)</x:f>
        <x:v>0</x:v>
      </x:c>
      <x:c r="AL538" s="115" t="n">
        <x:f>IF(AK537,AD537,AL537)</x:f>
        <x:v>1.190436035961396</x:v>
      </x:c>
      <x:c r="AM538" s="116" t="str">
        <x:f>IF(AK538,AD538/AL538-1,"")</x:f>
      </x:c>
      <x:c r="AN538" s="115" t="n">
        <x:f>IF(AI538&lt;&gt;AI537,AD538,MAX(AN537,AD538))</x:f>
        <x:v>1.1891432977618002</x:v>
      </x:c>
      <x:c r="AO538" s="116" t="n">
        <x:f>AD538/AN538-1</x:f>
        <x:v>-0.004128898109547419</x:v>
      </x:c>
      <x:c r="AP538" s="112" t="n">
        <x:f>IFERROR(SUM(Z538:AC538)/AD538,0)</x:f>
        <x:v>1</x:v>
      </x:c>
      <x:c r="AQ538" s="50" t="b">
        <x:f>AND(B538&gt;0,C538&gt;0,D538&gt;0,E538&gt;0)</x:f>
        <x:v>1</x:v>
      </x:c>
    </x:row>
    <x:row r="539">
      <x:c r="A539" s="111" t="n">
        <x:f>'净值底稿'!A497</x:f>
        <x:v>44574</x:v>
      </x:c>
      <x:c r="B539" s="113" t="n">
        <x:f>'净值底稿'!F497</x:f>
        <x:v>1.8726434096892275</x:v>
      </x:c>
      <x:c r="C539" s="113" t="n">
        <x:f>'净值底稿'!O497</x:f>
        <x:v>1.4795209892804748</x:v>
      </x:c>
      <x:c r="D539" s="113" t="n">
        <x:f>'净值底稿'!P497</x:f>
        <x:v>1.5211</x:v>
      </x:c>
      <x:c r="E539" s="113" t="n">
        <x:f>'净值底稿'!Q497</x:f>
        <x:v>1.3536</x:v>
      </x:c>
      <x:c r="F539" s="114" t="n">
        <x:f>IFERROR(B539/B538-1,0)</x:f>
        <x:v>-0.021660252032610128</x:v>
      </x:c>
      <x:c r="G539" s="114" t="n">
        <x:f>IFERROR(C539/C538-1,0)</x:f>
        <x:v>-0.013133555401114383</x:v>
      </x:c>
      <x:c r="H539" s="114" t="n">
        <x:f>IFERROR(D539/D538-1,0)</x:f>
        <x:v>0.000263036759386992</x:v>
      </x:c>
      <x:c r="I539" s="114" t="n">
        <x:f>IFERROR(E539/E538-1,0)</x:f>
        <x:v>0.002666666666666595</x:v>
      </x:c>
      <x:c r="J539" s="115" t="n">
        <x:f>Z538*(1+F539)</x:f>
        <x:v>0.11209019908480825</x:v>
      </x:c>
      <x:c r="K539" s="115" t="n">
        <x:f>AA538*(1+G539)</x:f>
        <x:v>0.1149737689040884</x:v>
      </x:c>
      <x:c r="L539" s="115" t="n">
        <x:f>AB538*(1+H539)</x:f>
        <x:v>0.8941039049694024</x:v>
      </x:c>
      <x:c r="M539" s="115" t="n">
        <x:f>AC538*(1+I539)</x:f>
        <x:v>0.05944703205594263</x:v>
      </x:c>
      <x:c r="N539" s="115" t="n">
        <x:f>SUM(J539:M539)</x:f>
        <x:v>1.1806149050142416</x:v>
      </x:c>
      <x:c r="O539" s="116" t="n">
        <x:f>IFERROR((J539+K539)/N539,0)</x:f>
        <x:v>0.19232686884141753</x:v>
      </x:c>
      <x:c r="P539" s="50" t="b">
        <x:f>AND(MONTH(A539)=12,OR(A540="",YEAR(A539)&lt;&gt;YEAR(A540)))</x:f>
        <x:v>0</x:v>
      </x:c>
      <x:c r="Q539" s="50" t="b">
        <x:f>AND(MOD(MONTH(A539),3)=0,OR(A540="",MONTH(A539)&lt;&gt;MONTH(A540)))</x:f>
        <x:v>0</x:v>
      </x:c>
      <x:c r="R539" s="50" t="b">
        <x:f>OR(O539&gt;$E$7,O539&lt;$E$6)</x:f>
        <x:v>0</x:v>
      </x:c>
      <x:c r="S539" s="50" t="b">
        <x:f>AND(OR(P539,Q539,R539),A539-AH538&gt;$E$8)</x:f>
        <x:v>0</x:v>
      </x:c>
      <x:c r="T539" s="50" t="str">
        <x:f>IF(NOT(OR(P539,Q539,R539)),"不调",IF(NOT(S539),"间隔规则跳过",IF(P539,"年末+季度",IF(AND(Q539,R539),"季度+动态",IF(Q539,"季度","动态")))))</x:f>
        <x:v>不调</x:v>
      </x:c>
      <x:c r="U539" s="115" t="n">
        <x:f>IF(OR(T539="年末+季度",T539="季度+动态"),N539*$E$5/2,IF(T539="季度",(J539+K539)/2,IF(T539="动态",N539*$E$5*IF(J539+K539=0,0.5,J539/(J539+K539)),J539)))</x:f>
        <x:v>0.11209019908480825</x:v>
      </x:c>
      <x:c r="V539" s="115" t="n">
        <x:f>IF(OR(T539="年末+季度",T539="季度+动态"),N539*$E$5/2,IF(T539="季度",(J539+K539)/2,IF(T539="动态",N539*$E$5*IF(J539+K539=0,0.5,K539/(J539+K539)),K539)))</x:f>
        <x:v>0.1149737689040884</x:v>
      </x:c>
      <x:c r="W539" s="115" t="n">
        <x:f>IF(OR(T539="年末+季度",T539="季度+动态",T539="动态"),N539*(1-$E$5)*IF(L539+M539=0,$B$7/($B$7+$B$8),L539/(L539+M539)),L539)</x:f>
        <x:v>0.8941039049694024</x:v>
      </x:c>
      <x:c r="X539" s="115" t="n">
        <x:f>IF(OR(T539="年末+季度",T539="季度+动态",T539="动态"),N539*(1-$E$5)*IF(L539+M539=0,$B$8/($B$7+$B$8),M539/(L539+M539)),M539)</x:f>
        <x:v>0.05944703205594263</x:v>
      </x:c>
      <x:c r="Y539" s="115" t="n">
        <x:f>POWER(1-$H$5,(A539-A538)/$H$8)</x:f>
        <x:v>0.9999862671029998</x:v>
      </x:c>
      <x:c r="Z539" s="115" t="n">
        <x:f>U539*Y539</x:f>
        <x:v>0.11208865976164947</x:v>
      </x:c>
      <x:c r="AA539" s="115" t="n">
        <x:f>V539*Y539</x:f>
        <x:v>0.11497218998116232</x:v>
      </x:c>
      <x:c r="AB539" s="115" t="n">
        <x:f>W539*Y539</x:f>
        <x:v>0.8940916263325679</x:v>
      </x:c>
      <x:c r="AC539" s="115" t="n">
        <x:f>X539*Y539</x:f>
        <x:v>0.05944621567597443</x:v>
      </x:c>
      <x:c r="AD539" s="115" t="n">
        <x:f>SUM(Z539:AC539)</x:f>
        <x:v>1.1805986917513542</x:v>
      </x:c>
      <x:c r="AE539" s="115" t="n">
        <x:f>MAX(AE538,AD539)</x:f>
        <x:v>1.190436035961396</x:v>
      </x:c>
      <x:c r="AF539" s="114" t="n">
        <x:f>AD539/AE539-1</x:f>
        <x:v>-0.008263647867562285</x:v>
      </x:c>
      <x:c r="AG539" s="114" t="n">
        <x:f>AD539/AD538-1</x:f>
        <x:v>-0.003069288836464734</x:v>
      </x:c>
      <x:c r="AH539" s="111" t="n">
        <x:f>IF(OR(T539="年末+季度",T539="季度+动态",T539="季度",T539="动态"),A539,AH538)</x:f>
        <x:v>44561</x:v>
      </x:c>
      <x:c r="AI539" s="117" t="n">
        <x:f>YEAR(A539)</x:f>
        <x:v>2022</x:v>
      </x:c>
      <x:c r="AJ539" s="117" t="n">
        <x:f>MONTH(A539)</x:f>
        <x:v>1</x:v>
      </x:c>
      <x:c r="AK539" s="50" t="n">
        <x:f>IF(MONTH(A539)&lt;&gt;MONTH(A540),1,0)</x:f>
        <x:v>0</x:v>
      </x:c>
      <x:c r="AL539" s="115" t="n">
        <x:f>IF(AK538,AD538,AL538)</x:f>
        <x:v>1.190436035961396</x:v>
      </x:c>
      <x:c r="AM539" s="116" t="str">
        <x:f>IF(AK539,AD539/AL539-1,"")</x:f>
      </x:c>
      <x:c r="AN539" s="115" t="n">
        <x:f>IF(AI539&lt;&gt;AI538,AD539,MAX(AN538,AD539))</x:f>
        <x:v>1.1891432977618002</x:v>
      </x:c>
      <x:c r="AO539" s="116" t="n">
        <x:f>AD539/AN539-1</x:f>
        <x:v>-0.007185514165137685</x:v>
      </x:c>
      <x:c r="AP539" s="112" t="n">
        <x:f>IFERROR(SUM(Z539:AC539)/AD539,0)</x:f>
        <x:v>1</x:v>
      </x:c>
      <x:c r="AQ539" s="50" t="b">
        <x:f>AND(B539&gt;0,C539&gt;0,D539&gt;0,E539&gt;0)</x:f>
        <x:v>1</x:v>
      </x:c>
    </x:row>
    <x:row r="540">
      <x:c r="A540" s="111" t="n">
        <x:f>'净值底稿'!A498</x:f>
        <x:v>44575</x:v>
      </x:c>
      <x:c r="B540" s="113" t="n">
        <x:f>'净值底稿'!F498</x:f>
        <x:v>1.89231864809589</x:v>
      </x:c>
      <x:c r="C540" s="113" t="n">
        <x:f>'净值底稿'!O498</x:f>
        <x:v>1.4775650992849976</x:v>
      </x:c>
      <x:c r="D540" s="113" t="n">
        <x:f>'净值底稿'!P498</x:f>
        <x:v>1.5212</x:v>
      </x:c>
      <x:c r="E540" s="113" t="n">
        <x:f>'净值底稿'!Q498</x:f>
        <x:v>1.3531</x:v>
      </x:c>
      <x:c r="F540" s="114" t="n">
        <x:f>IFERROR(B540/B539-1,0)</x:f>
        <x:v>0.010506665767150869</x:v>
      </x:c>
      <x:c r="G540" s="114" t="n">
        <x:f>IFERROR(C540/C539-1,0)</x:f>
        <x:v>-0.001321975159290223</x:v>
      </x:c>
      <x:c r="H540" s="114" t="n">
        <x:f>IFERROR(D540/D539-1,0)</x:f>
        <x:v>0.00006574189731134439</x:v>
      </x:c>
      <x:c r="I540" s="114" t="n">
        <x:f>IFERROR(E540/E539-1,0)</x:f>
        <x:v>-0.00036938534278951884</x:v>
      </x:c>
      <x:c r="J540" s="115" t="n">
        <x:f>Z539*(1+F540)</x:f>
        <x:v>0.11326633784605301</x:v>
      </x:c>
      <x:c r="K540" s="115" t="n">
        <x:f>AA539*(1+G540)</x:f>
        <x:v>0.11482019960199803</x:v>
      </x:c>
      <x:c r="L540" s="115" t="n">
        <x:f>AB539*(1+H540)</x:f>
        <x:v>0.8941504056124532</x:v>
      </x:c>
      <x:c r="M540" s="115" t="n">
        <x:f>AC539*(1+I540)</x:f>
        <x:v>0.059424257115219425</x:v>
      </x:c>
      <x:c r="N540" s="115" t="n">
        <x:f>SUM(J540:M540)</x:f>
        <x:v>1.1816612001757236</x:v>
      </x:c>
      <x:c r="O540" s="116" t="n">
        <x:f>IFERROR((J540+K540)/N540,0)</x:f>
        <x:v>0.19302194014166882</x:v>
      </x:c>
      <x:c r="P540" s="50" t="b">
        <x:f>AND(MONTH(A540)=12,OR(A541="",YEAR(A540)&lt;&gt;YEAR(A541)))</x:f>
        <x:v>0</x:v>
      </x:c>
      <x:c r="Q540" s="50" t="b">
        <x:f>AND(MOD(MONTH(A540),3)=0,OR(A541="",MONTH(A540)&lt;&gt;MONTH(A541)))</x:f>
        <x:v>0</x:v>
      </x:c>
      <x:c r="R540" s="50" t="b">
        <x:f>OR(O540&gt;$E$7,O540&lt;$E$6)</x:f>
        <x:v>0</x:v>
      </x:c>
      <x:c r="S540" s="50" t="b">
        <x:f>AND(OR(P540,Q540,R540),A540-AH539&gt;$E$8)</x:f>
        <x:v>0</x:v>
      </x:c>
      <x:c r="T540" s="50" t="str">
        <x:f>IF(NOT(OR(P540,Q540,R540)),"不调",IF(NOT(S540),"间隔规则跳过",IF(P540,"年末+季度",IF(AND(Q540,R540),"季度+动态",IF(Q540,"季度","动态")))))</x:f>
        <x:v>不调</x:v>
      </x:c>
      <x:c r="U540" s="115" t="n">
        <x:f>IF(OR(T540="年末+季度",T540="季度+动态"),N540*$E$5/2,IF(T540="季度",(J540+K540)/2,IF(T540="动态",N540*$E$5*IF(J540+K540=0,0.5,J540/(J540+K540)),J540)))</x:f>
        <x:v>0.11326633784605301</x:v>
      </x:c>
      <x:c r="V540" s="115" t="n">
        <x:f>IF(OR(T540="年末+季度",T540="季度+动态"),N540*$E$5/2,IF(T540="季度",(J540+K540)/2,IF(T540="动态",N540*$E$5*IF(J540+K540=0,0.5,K540/(J540+K540)),K540)))</x:f>
        <x:v>0.11482019960199803</x:v>
      </x:c>
      <x:c r="W540" s="115" t="n">
        <x:f>IF(OR(T540="年末+季度",T540="季度+动态",T540="动态"),N540*(1-$E$5)*IF(L540+M540=0,$B$7/($B$7+$B$8),L540/(L540+M540)),L540)</x:f>
        <x:v>0.8941504056124532</x:v>
      </x:c>
      <x:c r="X540" s="115" t="n">
        <x:f>IF(OR(T540="年末+季度",T540="季度+动态",T540="动态"),N540*(1-$E$5)*IF(L540+M540=0,$B$8/($B$7+$B$8),M540/(L540+M540)),M540)</x:f>
        <x:v>0.059424257115219425</x:v>
      </x:c>
      <x:c r="Y540" s="115" t="n">
        <x:f>POWER(1-$H$5,(A540-A539)/$H$8)</x:f>
        <x:v>0.9999862671029998</x:v>
      </x:c>
      <x:c r="Z540" s="115" t="n">
        <x:f>U540*Y540</x:f>
        <x:v>0.11326478237110178</x:v>
      </x:c>
      <x:c r="AA540" s="115" t="n">
        <x:f>V540*Y540</x:f>
        <x:v>0.11481862278802335</x:v>
      </x:c>
      <x:c r="AB540" s="115" t="n">
        <x:f>W540*Y540</x:f>
        <x:v>0.8941381263370302</x:v>
      </x:c>
      <x:c r="AC540" s="115" t="n">
        <x:f>X540*Y540</x:f>
        <x:v>0.059423441048017146</x:v>
      </x:c>
      <x:c r="AD540" s="115" t="n">
        <x:f>SUM(Z540:AC540)</x:f>
        <x:v>1.1816449725441724</x:v>
      </x:c>
      <x:c r="AE540" s="115" t="n">
        <x:f>MAX(AE539,AD540)</x:f>
        <x:v>1.190436035961396</x:v>
      </x:c>
      <x:c r="AF540" s="114" t="n">
        <x:f>AD540/AE540-1</x:f>
        <x:v>-0.007384742356294494</x:v>
      </x:c>
      <x:c r="AG540" s="114" t="n">
        <x:f>AD540/AD539-1</x:f>
        <x:v>0.0008862289956175218</x:v>
      </x:c>
      <x:c r="AH540" s="111" t="n">
        <x:f>IF(OR(T540="年末+季度",T540="季度+动态",T540="季度",T540="动态"),A540,AH539)</x:f>
        <x:v>44561</x:v>
      </x:c>
      <x:c r="AI540" s="117" t="n">
        <x:f>YEAR(A540)</x:f>
        <x:v>2022</x:v>
      </x:c>
      <x:c r="AJ540" s="117" t="n">
        <x:f>MONTH(A540)</x:f>
        <x:v>1</x:v>
      </x:c>
      <x:c r="AK540" s="50" t="n">
        <x:f>IF(MONTH(A540)&lt;&gt;MONTH(A541),1,0)</x:f>
        <x:v>0</x:v>
      </x:c>
      <x:c r="AL540" s="115" t="n">
        <x:f>IF(AK539,AD539,AL539)</x:f>
        <x:v>1.190436035961396</x:v>
      </x:c>
      <x:c r="AM540" s="116" t="str">
        <x:f>IF(AK540,AD540/AL540-1,"")</x:f>
      </x:c>
      <x:c r="AN540" s="115" t="n">
        <x:f>IF(AI540&lt;&gt;AI539,AD540,MAX(AN539,AD540))</x:f>
        <x:v>1.1891432977618002</x:v>
      </x:c>
      <x:c r="AO540" s="116" t="n">
        <x:f>AD540/AN540-1</x:f>
        <x:v>-0.006305653180521675</x:v>
      </x:c>
      <x:c r="AP540" s="112" t="n">
        <x:f>IFERROR(SUM(Z540:AC540)/AD540,0)</x:f>
        <x:v>1</x:v>
      </x:c>
      <x:c r="AQ540" s="50" t="b">
        <x:f>AND(B540&gt;0,C540&gt;0,D540&gt;0,E540&gt;0)</x:f>
        <x:v>1</x:v>
      </x:c>
    </x:row>
    <x:row r="541">
      <x:c r="A541" s="111" t="n">
        <x:f>'净值底稿'!A499</x:f>
        <x:v>44578</x:v>
      </x:c>
      <x:c r="B541" s="113" t="n">
        <x:f>'净值底稿'!F499</x:f>
        <x:v>1.931672792296675</x:v>
      </x:c>
      <x:c r="C541" s="113" t="n">
        <x:f>'净值底稿'!O499</x:f>
        <x:v>1.4973535952643962</x:v>
      </x:c>
      <x:c r="D541" s="113" t="n">
        <x:f>'净值底稿'!P499</x:f>
        <x:v>1.522</x:v>
      </x:c>
      <x:c r="E541" s="113" t="n">
        <x:f>'净值底稿'!Q499</x:f>
        <x:v>1.3484</x:v>
      </x:c>
      <x:c r="F541" s="114" t="n">
        <x:f>IFERROR(B541/B540-1,0)</x:f>
        <x:v>0.020796785065974044</x:v>
      </x:c>
      <x:c r="G541" s="114" t="n">
        <x:f>IFERROR(C541/C540-1,0)</x:f>
        <x:v>0.013392639003841023</x:v>
      </x:c>
      <x:c r="H541" s="114" t="n">
        <x:f>IFERROR(D541/D540-1,0)</x:f>
        <x:v>0.0005259006047857451</x:v>
      </x:c>
      <x:c r="I541" s="114" t="n">
        <x:f>IFERROR(E541/E540-1,0)</x:f>
        <x:v>-0.003473505284162237</x:v>
      </x:c>
      <x:c r="J541" s="115" t="n">
        <x:f>Z540*(1+F541)</x:f>
        <x:v>0.11562032570561791</x:v>
      </x:c>
      <x:c r="K541" s="115" t="n">
        <x:f>AA540*(1+G541)</x:f>
        <x:v>0.11635634715394154</x:v>
      </x:c>
      <x:c r="L541" s="115" t="n">
        <x:f>AB540*(1+H541)</x:f>
        <x:v>0.8946083541184328</x:v>
      </x:c>
      <x:c r="M541" s="115" t="n">
        <x:f>AC540*(1+I541)</x:f>
        <x:v>0.059217033411533754</x:v>
      </x:c>
      <x:c r="N541" s="115" t="n">
        <x:f>SUM(J541:M541)</x:f>
        <x:v>1.185802060389526</x:v>
      </x:c>
      <x:c r="O541" s="116" t="n">
        <x:f>IFERROR((J541+K541)/N541,0)</x:f>
        <x:v>0.19562849535221508</x:v>
      </x:c>
      <x:c r="P541" s="50" t="b">
        <x:f>AND(MONTH(A541)=12,OR(A542="",YEAR(A541)&lt;&gt;YEAR(A542)))</x:f>
        <x:v>0</x:v>
      </x:c>
      <x:c r="Q541" s="50" t="b">
        <x:f>AND(MOD(MONTH(A541),3)=0,OR(A542="",MONTH(A541)&lt;&gt;MONTH(A542)))</x:f>
        <x:v>0</x:v>
      </x:c>
      <x:c r="R541" s="50" t="b">
        <x:f>OR(O541&gt;$E$7,O541&lt;$E$6)</x:f>
        <x:v>0</x:v>
      </x:c>
      <x:c r="S541" s="50" t="b">
        <x:f>AND(OR(P541,Q541,R541),A541-AH540&gt;$E$8)</x:f>
        <x:v>0</x:v>
      </x:c>
      <x:c r="T541" s="50" t="str">
        <x:f>IF(NOT(OR(P541,Q541,R541)),"不调",IF(NOT(S541),"间隔规则跳过",IF(P541,"年末+季度",IF(AND(Q541,R541),"季度+动态",IF(Q541,"季度","动态")))))</x:f>
        <x:v>不调</x:v>
      </x:c>
      <x:c r="U541" s="115" t="n">
        <x:f>IF(OR(T541="年末+季度",T541="季度+动态"),N541*$E$5/2,IF(T541="季度",(J541+K541)/2,IF(T541="动态",N541*$E$5*IF(J541+K541=0,0.5,J541/(J541+K541)),J541)))</x:f>
        <x:v>0.11562032570561791</x:v>
      </x:c>
      <x:c r="V541" s="115" t="n">
        <x:f>IF(OR(T541="年末+季度",T541="季度+动态"),N541*$E$5/2,IF(T541="季度",(J541+K541)/2,IF(T541="动态",N541*$E$5*IF(J541+K541=0,0.5,K541/(J541+K541)),K541)))</x:f>
        <x:v>0.11635634715394154</x:v>
      </x:c>
      <x:c r="W541" s="115" t="n">
        <x:f>IF(OR(T541="年末+季度",T541="季度+动态",T541="动态"),N541*(1-$E$5)*IF(L541+M541=0,$B$7/($B$7+$B$8),L541/(L541+M541)),L541)</x:f>
        <x:v>0.8946083541184328</x:v>
      </x:c>
      <x:c r="X541" s="115" t="n">
        <x:f>IF(OR(T541="年末+季度",T541="季度+动态",T541="动态"),N541*(1-$E$5)*IF(L541+M541=0,$B$8/($B$7+$B$8),M541/(L541+M541)),M541)</x:f>
        <x:v>0.059217033411533754</x:v>
      </x:c>
      <x:c r="Y541" s="115" t="n">
        <x:f>POWER(1-$H$5,(A541-A540)/$H$8)</x:f>
        <x:v>0.9999588018747739</x:v>
      </x:c>
      <x:c r="Z541" s="115" t="n">
        <x:f>U541*Y541</x:f>
        <x:v>0.1156155623649608</x:v>
      </x:c>
      <x:c r="AA541" s="115" t="n">
        <x:f>V541*Y541</x:f>
        <x:v>0.11635155349058064</x:v>
      </x:c>
      <x:c r="AB541" s="115" t="n">
        <x:f>W541*Y541</x:f>
        <x:v>0.8945714979314315</x:v>
      </x:c>
      <x:c r="AC541" s="115" t="n">
        <x:f>X541*Y541</x:f>
        <x:v>0.059214593780775746</x:v>
      </x:c>
      <x:c r="AD541" s="115" t="n">
        <x:f>SUM(Z541:AC541)</x:f>
        <x:v>1.1857532075677488</x:v>
      </x:c>
      <x:c r="AE541" s="115" t="n">
        <x:f>MAX(AE540,AD541)</x:f>
        <x:v>1.190436035961396</x:v>
      </x:c>
      <x:c r="AF541" s="114" t="n">
        <x:f>AD541/AE541-1</x:f>
        <x:v>-0.0039337085338359</x:v>
      </x:c>
      <x:c r="AG541" s="114" t="n">
        <x:f>AD541/AD540-1</x:f>
        <x:v>0.0034767084183762176</x:v>
      </x:c>
      <x:c r="AH541" s="111" t="n">
        <x:f>IF(OR(T541="年末+季度",T541="季度+动态",T541="季度",T541="动态"),A541,AH540)</x:f>
        <x:v>44561</x:v>
      </x:c>
      <x:c r="AI541" s="117" t="n">
        <x:f>YEAR(A541)</x:f>
        <x:v>2022</x:v>
      </x:c>
      <x:c r="AJ541" s="117" t="n">
        <x:f>MONTH(A541)</x:f>
        <x:v>1</x:v>
      </x:c>
      <x:c r="AK541" s="50" t="n">
        <x:f>IF(MONTH(A541)&lt;&gt;MONTH(A542),1,0)</x:f>
        <x:v>0</x:v>
      </x:c>
      <x:c r="AL541" s="115" t="n">
        <x:f>IF(AK540,AD540,AL540)</x:f>
        <x:v>1.190436035961396</x:v>
      </x:c>
      <x:c r="AM541" s="116" t="str">
        <x:f>IF(AK541,AD541/AL541-1,"")</x:f>
      </x:c>
      <x:c r="AN541" s="115" t="n">
        <x:f>IF(AI541&lt;&gt;AI540,AD541,MAX(AN540,AD541))</x:f>
        <x:v>1.1891432977618002</x:v>
      </x:c>
      <x:c r="AO541" s="116" t="n">
        <x:f>AD541/AN541-1</x:f>
        <x:v>-0.002850867679641378</x:v>
      </x:c>
      <x:c r="AP541" s="112" t="n">
        <x:f>IFERROR(SUM(Z541:AC541)/AD541,0)</x:f>
        <x:v>1</x:v>
      </x:c>
      <x:c r="AQ541" s="50" t="b">
        <x:f>AND(B541&gt;0,C541&gt;0,D541&gt;0,E541&gt;0)</x:f>
        <x:v>1</x:v>
      </x:c>
    </x:row>
    <x:row r="542">
      <x:c r="A542" s="111" t="n">
        <x:f>'净值底稿'!A500</x:f>
        <x:v>44579</x:v>
      </x:c>
      <x:c r="B542" s="113" t="n">
        <x:f>'净值底稿'!F500</x:f>
        <x:v>1.926336278382235</x:v>
      </x:c>
      <x:c r="C542" s="113" t="n">
        <x:f>'净值底稿'!O500</x:f>
        <x:v>1.4927971344483737</x:v>
      </x:c>
      <x:c r="D542" s="113" t="n">
        <x:f>'净值底稿'!P500</x:f>
        <x:v>1.5245</x:v>
      </x:c>
      <x:c r="E542" s="113" t="n">
        <x:f>'净值底稿'!Q500</x:f>
        <x:v>1.344</x:v>
      </x:c>
      <x:c r="F542" s="114" t="n">
        <x:f>IFERROR(B542/B541-1,0)</x:f>
        <x:v>-0.0027626386496312216</x:v>
      </x:c>
      <x:c r="G542" s="114" t="n">
        <x:f>IFERROR(C542/C541-1,0)</x:f>
        <x:v>-0.003043009233378746</x:v>
      </x:c>
      <x:c r="H542" s="114" t="n">
        <x:f>IFERROR(D542/D541-1,0)</x:f>
        <x:v>0.0016425755584756896</x:v>
      </x:c>
      <x:c r="I542" s="114" t="n">
        <x:f>IFERROR(E542/E541-1,0)</x:f>
        <x:v>-0.003263126668644256</x:v>
      </x:c>
      <x:c r="J542" s="115" t="n">
        <x:f>Z541*(1+F542)</x:f>
        <x:v>0.11529615834387251</x:v>
      </x:c>
      <x:c r="K542" s="115" t="n">
        <x:f>AA541*(1+G542)</x:f>
        <x:v>0.11599749463899084</x:v>
      </x:c>
      <x:c r="L542" s="115" t="n">
        <x:f>AB541*(1+H542)</x:f>
        <x:v>0.8960408992092427</x:v>
      </x:c>
      <x:c r="M542" s="115" t="n">
        <x:f>AC541*(1+I542)</x:f>
        <x:v>0.05902136906063676</x:v>
      </x:c>
      <x:c r="N542" s="115" t="n">
        <x:f>SUM(J542:M542)</x:f>
        <x:v>1.1863559212527428</x:v>
      </x:c>
      <x:c r="O542" s="116" t="n">
        <x:f>IFERROR((J542+K542)/N542,0)</x:f>
        <x:v>0.19496143513038383</x:v>
      </x:c>
      <x:c r="P542" s="50" t="b">
        <x:f>AND(MONTH(A542)=12,OR(A543="",YEAR(A542)&lt;&gt;YEAR(A543)))</x:f>
        <x:v>0</x:v>
      </x:c>
      <x:c r="Q542" s="50" t="b">
        <x:f>AND(MOD(MONTH(A542),3)=0,OR(A543="",MONTH(A542)&lt;&gt;MONTH(A543)))</x:f>
        <x:v>0</x:v>
      </x:c>
      <x:c r="R542" s="50" t="b">
        <x:f>OR(O542&gt;$E$7,O542&lt;$E$6)</x:f>
        <x:v>0</x:v>
      </x:c>
      <x:c r="S542" s="50" t="b">
        <x:f>AND(OR(P542,Q542,R542),A542-AH541&gt;$E$8)</x:f>
        <x:v>0</x:v>
      </x:c>
      <x:c r="T542" s="50" t="str">
        <x:f>IF(NOT(OR(P542,Q542,R542)),"不调",IF(NOT(S542),"间隔规则跳过",IF(P542,"年末+季度",IF(AND(Q542,R542),"季度+动态",IF(Q542,"季度","动态")))))</x:f>
        <x:v>不调</x:v>
      </x:c>
      <x:c r="U542" s="115" t="n">
        <x:f>IF(OR(T542="年末+季度",T542="季度+动态"),N542*$E$5/2,IF(T542="季度",(J542+K542)/2,IF(T542="动态",N542*$E$5*IF(J542+K542=0,0.5,J542/(J542+K542)),J542)))</x:f>
        <x:v>0.11529615834387251</x:v>
      </x:c>
      <x:c r="V542" s="115" t="n">
        <x:f>IF(OR(T542="年末+季度",T542="季度+动态"),N542*$E$5/2,IF(T542="季度",(J542+K542)/2,IF(T542="动态",N542*$E$5*IF(J542+K542=0,0.5,K542/(J542+K542)),K542)))</x:f>
        <x:v>0.11599749463899084</x:v>
      </x:c>
      <x:c r="W542" s="115" t="n">
        <x:f>IF(OR(T542="年末+季度",T542="季度+动态",T542="动态"),N542*(1-$E$5)*IF(L542+M542=0,$B$7/($B$7+$B$8),L542/(L542+M542)),L542)</x:f>
        <x:v>0.8960408992092427</x:v>
      </x:c>
      <x:c r="X542" s="115" t="n">
        <x:f>IF(OR(T542="年末+季度",T542="季度+动态",T542="动态"),N542*(1-$E$5)*IF(L542+M542=0,$B$8/($B$7+$B$8),M542/(L542+M542)),M542)</x:f>
        <x:v>0.05902136906063676</x:v>
      </x:c>
      <x:c r="Y542" s="115" t="n">
        <x:f>POWER(1-$H$5,(A542-A541)/$H$8)</x:f>
        <x:v>0.9999862671029998</x:v>
      </x:c>
      <x:c r="Z542" s="115" t="n">
        <x:f>U542*Y542</x:f>
        <x:v>0.11529457499360544</x:v>
      </x:c>
      <x:c r="AA542" s="115" t="n">
        <x:f>V542*Y542</x:f>
        <x:v>0.11599590165734468</x:v>
      </x:c>
      <x:c r="AB542" s="115" t="n">
        <x:f>W542*Y542</x:f>
        <x:v>0.8960285939718658</x:v>
      </x:c>
      <x:c r="AC542" s="115" t="n">
        <x:f>X542*Y542</x:f>
        <x:v>0.05902055852625463</x:v>
      </x:c>
      <x:c r="AD542" s="115" t="n">
        <x:f>SUM(Z542:AC542)</x:f>
        <x:v>1.1863396291490707</x:v>
      </x:c>
      <x:c r="AE542" s="115" t="n">
        <x:f>MAX(AE541,AD542)</x:f>
        <x:v>1.190436035961396</x:v>
      </x:c>
      <x:c r="AF542" s="114" t="n">
        <x:f>AD542/AE542-1</x:f>
        <x:v>-0.0034410977898673423</x:v>
      </x:c>
      <x:c r="AG542" s="114" t="n">
        <x:f>AD542/AD541-1</x:f>
        <x:v>0.000494556183849415</x:v>
      </x:c>
      <x:c r="AH542" s="111" t="n">
        <x:f>IF(OR(T542="年末+季度",T542="季度+动态",T542="季度",T542="动态"),A542,AH541)</x:f>
        <x:v>44561</x:v>
      </x:c>
      <x:c r="AI542" s="117" t="n">
        <x:f>YEAR(A542)</x:f>
        <x:v>2022</x:v>
      </x:c>
      <x:c r="AJ542" s="117" t="n">
        <x:f>MONTH(A542)</x:f>
        <x:v>1</x:v>
      </x:c>
      <x:c r="AK542" s="50" t="n">
        <x:f>IF(MONTH(A542)&lt;&gt;MONTH(A543),1,0)</x:f>
        <x:v>0</x:v>
      </x:c>
      <x:c r="AL542" s="115" t="n">
        <x:f>IF(AK541,AD541,AL541)</x:f>
        <x:v>1.190436035961396</x:v>
      </x:c>
      <x:c r="AM542" s="116" t="str">
        <x:f>IF(AK542,AD542/AL542-1,"")</x:f>
      </x:c>
      <x:c r="AN542" s="115" t="n">
        <x:f>IF(AI542&lt;&gt;AI541,AD542,MAX(AN541,AD542))</x:f>
        <x:v>1.1891432977618002</x:v>
      </x:c>
      <x:c r="AO542" s="116" t="n">
        <x:f>AD542/AN542-1</x:f>
        <x:v>-0.0023577214100324317</x:v>
      </x:c>
      <x:c r="AP542" s="112" t="n">
        <x:f>IFERROR(SUM(Z542:AC542)/AD542,0)</x:f>
        <x:v>1</x:v>
      </x:c>
      <x:c r="AQ542" s="50" t="b">
        <x:f>AND(B542&gt;0,C542&gt;0,D542&gt;0,E542&gt;0)</x:f>
        <x:v>1</x:v>
      </x:c>
    </x:row>
    <x:row r="543">
      <x:c r="A543" s="111" t="n">
        <x:f>'净值底稿'!A501</x:f>
        <x:v>44580</x:v>
      </x:c>
      <x:c r="B543" s="113" t="n">
        <x:f>'净值底稿'!F501</x:f>
        <x:v>1.895099828867075</x:v>
      </x:c>
      <x:c r="C543" s="113" t="n">
        <x:f>'净值底稿'!O501</x:f>
        <x:v>1.4820438093041812</x:v>
      </x:c>
      <x:c r="D543" s="113" t="n">
        <x:f>'净值底稿'!P501</x:f>
        <x:v>1.5261</x:v>
      </x:c>
      <x:c r="E543" s="113" t="n">
        <x:f>'净值底稿'!Q501</x:f>
        <x:v>1.3444</x:v>
      </x:c>
      <x:c r="F543" s="114" t="n">
        <x:f>IFERROR(B543/B542-1,0)</x:f>
        <x:v>-0.016215470718016545</x:v>
      </x:c>
      <x:c r="G543" s="114" t="n">
        <x:f>IFERROR(C543/C542-1,0)</x:f>
        <x:v>-0.0072034738652992925</x:v>
      </x:c>
      <x:c r="H543" s="114" t="n">
        <x:f>IFERROR(D543/D542-1,0)</x:f>
        <x:v>0.0010495244342407783</x:v>
      </x:c>
      <x:c r="I543" s="114" t="n">
        <x:f>IFERROR(E543/E542-1,0)</x:f>
        <x:v>0.00029761904761893554</x:v>
      </x:c>
      <x:c r="J543" s="115" t="n">
        <x:f>Z542*(1+F543)</x:f>
        <x:v>0.11342501918885048</x:v>
      </x:c>
      <x:c r="K543" s="115" t="n">
        <x:f>AA542*(1+G543)</x:f>
        <x:v>0.11516032821127417</x:v>
      </x:c>
      <x:c r="L543" s="115" t="n">
        <x:f>AB542*(1+H543)</x:f>
        <x:v>0.8969689978750177</x:v>
      </x:c>
      <x:c r="M543" s="115" t="n">
        <x:f>AC542*(1+I543)</x:f>
        <x:v>0.05903812416867315</x:v>
      </x:c>
      <x:c r="N543" s="115" t="n">
        <x:f>SUM(J543:M543)</x:f>
        <x:v>1.1845924694438155</x:v>
      </x:c>
      <x:c r="O543" s="116" t="n">
        <x:f>IFERROR((J543+K543)/N543,0)</x:f>
        <x:v>0.19296538961407464</x:v>
      </x:c>
      <x:c r="P543" s="50" t="b">
        <x:f>AND(MONTH(A543)=12,OR(A544="",YEAR(A543)&lt;&gt;YEAR(A544)))</x:f>
        <x:v>0</x:v>
      </x:c>
      <x:c r="Q543" s="50" t="b">
        <x:f>AND(MOD(MONTH(A543),3)=0,OR(A544="",MONTH(A543)&lt;&gt;MONTH(A544)))</x:f>
        <x:v>0</x:v>
      </x:c>
      <x:c r="R543" s="50" t="b">
        <x:f>OR(O543&gt;$E$7,O543&lt;$E$6)</x:f>
        <x:v>0</x:v>
      </x:c>
      <x:c r="S543" s="50" t="b">
        <x:f>AND(OR(P543,Q543,R543),A543-AH542&gt;$E$8)</x:f>
        <x:v>0</x:v>
      </x:c>
      <x:c r="T543" s="50" t="str">
        <x:f>IF(NOT(OR(P543,Q543,R543)),"不调",IF(NOT(S543),"间隔规则跳过",IF(P543,"年末+季度",IF(AND(Q543,R543),"季度+动态",IF(Q543,"季度","动态")))))</x:f>
        <x:v>不调</x:v>
      </x:c>
      <x:c r="U543" s="115" t="n">
        <x:f>IF(OR(T543="年末+季度",T543="季度+动态"),N543*$E$5/2,IF(T543="季度",(J543+K543)/2,IF(T543="动态",N543*$E$5*IF(J543+K543=0,0.5,J543/(J543+K543)),J543)))</x:f>
        <x:v>0.11342501918885048</x:v>
      </x:c>
      <x:c r="V543" s="115" t="n">
        <x:f>IF(OR(T543="年末+季度",T543="季度+动态"),N543*$E$5/2,IF(T543="季度",(J543+K543)/2,IF(T543="动态",N543*$E$5*IF(J543+K543=0,0.5,K543/(J543+K543)),K543)))</x:f>
        <x:v>0.11516032821127417</x:v>
      </x:c>
      <x:c r="W543" s="115" t="n">
        <x:f>IF(OR(T543="年末+季度",T543="季度+动态",T543="动态"),N543*(1-$E$5)*IF(L543+M543=0,$B$7/($B$7+$B$8),L543/(L543+M543)),L543)</x:f>
        <x:v>0.8969689978750177</x:v>
      </x:c>
      <x:c r="X543" s="115" t="n">
        <x:f>IF(OR(T543="年末+季度",T543="季度+动态",T543="动态"),N543*(1-$E$5)*IF(L543+M543=0,$B$8/($B$7+$B$8),M543/(L543+M543)),M543)</x:f>
        <x:v>0.05903812416867315</x:v>
      </x:c>
      <x:c r="Y543" s="115" t="n">
        <x:f>POWER(1-$H$5,(A543-A542)/$H$8)</x:f>
        <x:v>0.9999862671029998</x:v>
      </x:c>
      <x:c r="Z543" s="115" t="n">
        <x:f>U543*Y543</x:f>
        <x:v>0.11342346153474471</x:v>
      </x:c>
      <x:c r="AA543" s="115" t="n">
        <x:f>V543*Y543</x:f>
        <x:v>0.11515874672634833</x:v>
      </x:c>
      <x:c r="AB543" s="115" t="n">
        <x:f>W543*Y543</x:f>
        <x:v>0.8969566798921574</x:v>
      </x:c>
      <x:c r="AC543" s="115" t="n">
        <x:f>X543*Y543</x:f>
        <x:v>0.05903731340419485</x:v>
      </x:c>
      <x:c r="AD543" s="115" t="n">
        <x:f>SUM(Z543:AC543)</x:f>
        <x:v>1.1845762015574453</x:v>
      </x:c>
      <x:c r="AE543" s="115" t="n">
        <x:f>MAX(AE542,AD543)</x:f>
        <x:v>1.190436035961396</x:v>
      </x:c>
      <x:c r="AF543" s="114" t="n">
        <x:f>AD543/AE543-1</x:f>
        <x:v>-0.004922426931757151</x:v>
      </x:c>
      <x:c r="AG543" s="114" t="n">
        <x:f>AD543/AD542-1</x:f>
        <x:v>-0.0014864441415399776</x:v>
      </x:c>
      <x:c r="AH543" s="111" t="n">
        <x:f>IF(OR(T543="年末+季度",T543="季度+动态",T543="季度",T543="动态"),A543,AH542)</x:f>
        <x:v>44561</x:v>
      </x:c>
      <x:c r="AI543" s="117" t="n">
        <x:f>YEAR(A543)</x:f>
        <x:v>2022</x:v>
      </x:c>
      <x:c r="AJ543" s="117" t="n">
        <x:f>MONTH(A543)</x:f>
        <x:v>1</x:v>
      </x:c>
      <x:c r="AK543" s="50" t="n">
        <x:f>IF(MONTH(A543)&lt;&gt;MONTH(A544),1,0)</x:f>
        <x:v>0</x:v>
      </x:c>
      <x:c r="AL543" s="115" t="n">
        <x:f>IF(AK542,AD542,AL542)</x:f>
        <x:v>1.190436035961396</x:v>
      </x:c>
      <x:c r="AM543" s="116" t="str">
        <x:f>IF(AK543,AD543/AL543-1,"")</x:f>
      </x:c>
      <x:c r="AN543" s="115" t="n">
        <x:f>IF(AI543&lt;&gt;AI542,AD543,MAX(AN542,AD543))</x:f>
        <x:v>1.1891432977618002</x:v>
      </x:c>
      <x:c r="AO543" s="116" t="n">
        <x:f>AD543/AN543-1</x:f>
        <x:v>-0.0038406609303950345</x:v>
      </x:c>
      <x:c r="AP543" s="112" t="n">
        <x:f>IFERROR(SUM(Z543:AC543)/AD543,0)</x:f>
        <x:v>1</x:v>
      </x:c>
      <x:c r="AQ543" s="50" t="b">
        <x:f>AND(B543&gt;0,C543&gt;0,D543&gt;0,E543&gt;0)</x:f>
        <x:v>1</x:v>
      </x:c>
    </x:row>
    <x:row r="544">
      <x:c r="A544" s="111" t="n">
        <x:f>'净值底稿'!A502</x:f>
        <x:v>44581</x:v>
      </x:c>
      <x:c r="B544" s="113" t="n">
        <x:f>'净值底稿'!F502</x:f>
        <x:v>1.89045738590633</x:v>
      </x:c>
      <x:c r="C544" s="113" t="n">
        <x:f>'净值底稿'!O502</x:f>
        <x:v>1.4611885507727589</x:v>
      </x:c>
      <x:c r="D544" s="113" t="n">
        <x:f>'净值底稿'!P502</x:f>
        <x:v>1.5268</x:v>
      </x:c>
      <x:c r="E544" s="113" t="n">
        <x:f>'净值底稿'!Q502</x:f>
        <x:v>1.3608</x:v>
      </x:c>
      <x:c r="F544" s="114" t="n">
        <x:f>IFERROR(B544/B543-1,0)</x:f>
        <x:v>-0.002449708922996563</x:v>
      </x:c>
      <x:c r="G544" s="114" t="n">
        <x:f>IFERROR(C544/C543-1,0)</x:f>
        <x:v>-0.014071958197520384</x:v>
      </x:c>
      <x:c r="H544" s="114" t="n">
        <x:f>IFERROR(D544/D543-1,0)</x:f>
        <x:v>0.0004586855383001964</x:v>
      </x:c>
      <x:c r="I544" s="114" t="n">
        <x:f>IFERROR(E544/E543-1,0)</x:f>
        <x:v>0.012198750371913203</x:v>
      </x:c>
      <x:c r="J544" s="115" t="n">
        <x:f>Z543*(1+F544)</x:f>
        <x:v>0.11314560706894589</x:v>
      </x:c>
      <x:c r="K544" s="115" t="n">
        <x:f>AA543*(1+G544)</x:f>
        <x:v>0.11353823765633632</x:v>
      </x:c>
      <x:c r="L544" s="115" t="n">
        <x:f>AB543*(1+H544)</x:f>
        <x:v>0.8973681009497058</x:v>
      </x:c>
      <x:c r="M544" s="115" t="n">
        <x:f>AC543*(1+I544)</x:f>
        <x:v>0.05975749485304103</x:v>
      </x:c>
      <x:c r="N544" s="115" t="n">
        <x:f>SUM(J544:M544)</x:f>
        <x:v>1.183809440528029</x:v>
      </x:c>
      <x:c r="O544" s="116" t="n">
        <x:f>IFERROR((J544+K544)/N544,0)</x:f>
        <x:v>0.1914867688706483</x:v>
      </x:c>
      <x:c r="P544" s="50" t="b">
        <x:f>AND(MONTH(A544)=12,OR(A545="",YEAR(A544)&lt;&gt;YEAR(A545)))</x:f>
        <x:v>0</x:v>
      </x:c>
      <x:c r="Q544" s="50" t="b">
        <x:f>AND(MOD(MONTH(A544),3)=0,OR(A545="",MONTH(A544)&lt;&gt;MONTH(A545)))</x:f>
        <x:v>0</x:v>
      </x:c>
      <x:c r="R544" s="50" t="b">
        <x:f>OR(O544&gt;$E$7,O544&lt;$E$6)</x:f>
        <x:v>0</x:v>
      </x:c>
      <x:c r="S544" s="50" t="b">
        <x:f>AND(OR(P544,Q544,R544),A544-AH543&gt;$E$8)</x:f>
        <x:v>0</x:v>
      </x:c>
      <x:c r="T544" s="50" t="str">
        <x:f>IF(NOT(OR(P544,Q544,R544)),"不调",IF(NOT(S544),"间隔规则跳过",IF(P544,"年末+季度",IF(AND(Q544,R544),"季度+动态",IF(Q544,"季度","动态")))))</x:f>
        <x:v>不调</x:v>
      </x:c>
      <x:c r="U544" s="115" t="n">
        <x:f>IF(OR(T544="年末+季度",T544="季度+动态"),N544*$E$5/2,IF(T544="季度",(J544+K544)/2,IF(T544="动态",N544*$E$5*IF(J544+K544=0,0.5,J544/(J544+K544)),J544)))</x:f>
        <x:v>0.11314560706894589</x:v>
      </x:c>
      <x:c r="V544" s="115" t="n">
        <x:f>IF(OR(T544="年末+季度",T544="季度+动态"),N544*$E$5/2,IF(T544="季度",(J544+K544)/2,IF(T544="动态",N544*$E$5*IF(J544+K544=0,0.5,K544/(J544+K544)),K544)))</x:f>
        <x:v>0.11353823765633632</x:v>
      </x:c>
      <x:c r="W544" s="115" t="n">
        <x:f>IF(OR(T544="年末+季度",T544="季度+动态",T544="动态"),N544*(1-$E$5)*IF(L544+M544=0,$B$7/($B$7+$B$8),L544/(L544+M544)),L544)</x:f>
        <x:v>0.8973681009497058</x:v>
      </x:c>
      <x:c r="X544" s="115" t="n">
        <x:f>IF(OR(T544="年末+季度",T544="季度+动态",T544="动态"),N544*(1-$E$5)*IF(L544+M544=0,$B$8/($B$7+$B$8),M544/(L544+M544)),M544)</x:f>
        <x:v>0.05975749485304103</x:v>
      </x:c>
      <x:c r="Y544" s="115" t="n">
        <x:f>POWER(1-$H$5,(A544-A543)/$H$8)</x:f>
        <x:v>0.9999862671029998</x:v>
      </x:c>
      <x:c r="Z544" s="115" t="n">
        <x:f>U544*Y544</x:f>
        <x:v>0.11314405325197797</x:v>
      </x:c>
      <x:c r="AA544" s="115" t="n">
        <x:f>V544*Y544</x:f>
        <x:v>0.113536678447413</x:v>
      </x:c>
      <x:c r="AB544" s="115" t="n">
        <x:f>W544*Y544</x:f>
        <x:v>0.8973557774860041</x:v>
      </x:c>
      <x:c r="AC544" s="115" t="n">
        <x:f>X544*Y544</x:f>
        <x:v>0.05975667420951922</x:v>
      </x:c>
      <x:c r="AD544" s="115" t="n">
        <x:f>SUM(Z544:AC544)</x:f>
        <x:v>1.1837931833949142</x:v>
      </x:c>
      <x:c r="AE544" s="115" t="n">
        <x:f>MAX(AE543,AD544)</x:f>
        <x:v>1.190436035961396</x:v>
      </x:c>
      <x:c r="AF544" s="114" t="n">
        <x:f>AD544/AE544-1</x:f>
        <x:v>-0.005580184374305297</x:v>
      </x:c>
      <x:c r="AG544" s="114" t="n">
        <x:f>AD544/AD543-1</x:f>
        <x:v>-0.0006610112219893605</x:v>
      </x:c>
      <x:c r="AH544" s="111" t="n">
        <x:f>IF(OR(T544="年末+季度",T544="季度+动态",T544="季度",T544="动态"),A544,AH543)</x:f>
        <x:v>44561</x:v>
      </x:c>
      <x:c r="AI544" s="117" t="n">
        <x:f>YEAR(A544)</x:f>
        <x:v>2022</x:v>
      </x:c>
      <x:c r="AJ544" s="117" t="n">
        <x:f>MONTH(A544)</x:f>
        <x:v>1</x:v>
      </x:c>
      <x:c r="AK544" s="50" t="n">
        <x:f>IF(MONTH(A544)&lt;&gt;MONTH(A545),1,0)</x:f>
        <x:v>0</x:v>
      </x:c>
      <x:c r="AL544" s="115" t="n">
        <x:f>IF(AK543,AD543,AL543)</x:f>
        <x:v>1.190436035961396</x:v>
      </x:c>
      <x:c r="AM544" s="116" t="str">
        <x:f>IF(AK544,AD544/AL544-1,"")</x:f>
      </x:c>
      <x:c r="AN544" s="115" t="n">
        <x:f>IF(AI544&lt;&gt;AI543,AD544,MAX(AN543,AD544))</x:f>
        <x:v>1.1891432977618002</x:v>
      </x:c>
      <x:c r="AO544" s="116" t="n">
        <x:f>AD544/AN544-1</x:f>
        <x:v>-0.004499133432409597</x:v>
      </x:c>
      <x:c r="AP544" s="112" t="n">
        <x:f>IFERROR(SUM(Z544:AC544)/AD544,0)</x:f>
        <x:v>1</x:v>
      </x:c>
      <x:c r="AQ544" s="50" t="b">
        <x:f>AND(B544&gt;0,C544&gt;0,D544&gt;0,E544&gt;0)</x:f>
        <x:v>1</x:v>
      </x:c>
    </x:row>
    <x:row r="545">
      <x:c r="A545" s="111" t="n">
        <x:f>'净值底稿'!A503</x:f>
        <x:v>44582</x:v>
      </x:c>
      <x:c r="B545" s="113" t="n">
        <x:f>'净值底稿'!F503</x:f>
        <x:v>1.8632405627336175</x:v>
      </x:c>
      <x:c r="C545" s="113" t="n">
        <x:f>'净值底稿'!O503</x:f>
        <x:v>1.444640464479295</x:v>
      </x:c>
      <x:c r="D545" s="113" t="n">
        <x:f>'净值底稿'!P503</x:f>
        <x:v>1.5283</x:v>
      </x:c>
      <x:c r="E545" s="113" t="n">
        <x:f>'净值底稿'!Q503</x:f>
        <x:v>1.3619</x:v>
      </x:c>
      <x:c r="F545" s="114" t="n">
        <x:f>IFERROR(B545/B544-1,0)</x:f>
        <x:v>-0.014396951433879646</x:v>
      </x:c>
      <x:c r="G545" s="114" t="n">
        <x:f>IFERROR(C545/C544-1,0)</x:f>
        <x:v>-0.011325086201033008</x:v>
      </x:c>
      <x:c r="H545" s="114" t="n">
        <x:f>IFERROR(D545/D544-1,0)</x:f>
        <x:v>0.0009824469478647568</x:v>
      </x:c>
      <x:c r="I545" s="114" t="n">
        <x:f>IFERROR(E545/E544-1,0)</x:f>
        <x:v>0.0008083480305702828</x:v>
      </x:c>
      <x:c r="J545" s="115" t="n">
        <x:f>Z544*(1+F545)</x:f>
        <x:v>0.11151512381227696</x:v>
      </x:c>
      <x:c r="K545" s="115" t="n">
        <x:f>AA544*(1+G545)</x:f>
        <x:v>0.11225086577701708</x:v>
      </x:c>
      <x:c r="L545" s="115" t="n">
        <x:f>AB544*(1+H545)</x:f>
        <x:v>0.8982373819307441</x:v>
      </x:c>
      <x:c r="M545" s="115" t="n">
        <x:f>AC544*(1+I545)</x:f>
        <x:v>0.059804978399429914</x:v>
      </x:c>
      <x:c r="N545" s="115" t="n">
        <x:f>SUM(J545:M545)</x:f>
        <x:v>1.181808349919468</x:v>
      </x:c>
      <x:c r="O545" s="116" t="n">
        <x:f>IFERROR((J545+K545)/N545,0)</x:f>
        <x:v>0.1893420279223295</x:v>
      </x:c>
      <x:c r="P545" s="50" t="b">
        <x:f>AND(MONTH(A545)=12,OR(A546="",YEAR(A545)&lt;&gt;YEAR(A546)))</x:f>
        <x:v>0</x:v>
      </x:c>
      <x:c r="Q545" s="50" t="b">
        <x:f>AND(MOD(MONTH(A545),3)=0,OR(A546="",MONTH(A545)&lt;&gt;MONTH(A546)))</x:f>
        <x:v>0</x:v>
      </x:c>
      <x:c r="R545" s="50" t="b">
        <x:f>OR(O545&gt;$E$7,O545&lt;$E$6)</x:f>
        <x:v>0</x:v>
      </x:c>
      <x:c r="S545" s="50" t="b">
        <x:f>AND(OR(P545,Q545,R545),A545-AH544&gt;$E$8)</x:f>
        <x:v>0</x:v>
      </x:c>
      <x:c r="T545" s="50" t="str">
        <x:f>IF(NOT(OR(P545,Q545,R545)),"不调",IF(NOT(S545),"间隔规则跳过",IF(P545,"年末+季度",IF(AND(Q545,R545),"季度+动态",IF(Q545,"季度","动态")))))</x:f>
        <x:v>不调</x:v>
      </x:c>
      <x:c r="U545" s="115" t="n">
        <x:f>IF(OR(T545="年末+季度",T545="季度+动态"),N545*$E$5/2,IF(T545="季度",(J545+K545)/2,IF(T545="动态",N545*$E$5*IF(J545+K545=0,0.5,J545/(J545+K545)),J545)))</x:f>
        <x:v>0.11151512381227696</x:v>
      </x:c>
      <x:c r="V545" s="115" t="n">
        <x:f>IF(OR(T545="年末+季度",T545="季度+动态"),N545*$E$5/2,IF(T545="季度",(J545+K545)/2,IF(T545="动态",N545*$E$5*IF(J545+K545=0,0.5,K545/(J545+K545)),K545)))</x:f>
        <x:v>0.11225086577701708</x:v>
      </x:c>
      <x:c r="W545" s="115" t="n">
        <x:f>IF(OR(T545="年末+季度",T545="季度+动态",T545="动态"),N545*(1-$E$5)*IF(L545+M545=0,$B$7/($B$7+$B$8),L545/(L545+M545)),L545)</x:f>
        <x:v>0.8982373819307441</x:v>
      </x:c>
      <x:c r="X545" s="115" t="n">
        <x:f>IF(OR(T545="年末+季度",T545="季度+动态",T545="动态"),N545*(1-$E$5)*IF(L545+M545=0,$B$8/($B$7+$B$8),M545/(L545+M545)),M545)</x:f>
        <x:v>0.059804978399429914</x:v>
      </x:c>
      <x:c r="Y545" s="115" t="n">
        <x:f>POWER(1-$H$5,(A545-A544)/$H$8)</x:f>
        <x:v>0.9999862671029998</x:v>
      </x:c>
      <x:c r="Z545" s="115" t="n">
        <x:f>U545*Y545</x:f>
        <x:v>0.11151359238656768</x:v>
      </x:c>
      <x:c r="AA545" s="115" t="n">
        <x:f>V545*Y545</x:f>
        <x:v>0.11224932424743918</x:v>
      </x:c>
      <x:c r="AB545" s="115" t="n">
        <x:f>W545*Y545</x:f>
        <x:v>0.8982250465292962</x:v>
      </x:c>
      <x:c r="AC545" s="115" t="n">
        <x:f>X545*Y545</x:f>
        <x:v>0.059804157103821455</x:v>
      </x:c>
      <x:c r="AD545" s="115" t="n">
        <x:f>SUM(Z545:AC545)</x:f>
        <x:v>1.1817921202671247</x:v>
      </x:c>
      <x:c r="AE545" s="115" t="n">
        <x:f>MAX(AE544,AD545)</x:f>
        <x:v>1.190436035961396</x:v>
      </x:c>
      <x:c r="AF545" s="114" t="n">
        <x:f>AD545/AE545-1</x:f>
        <x:v>-0.007261134099733835</x:v>
      </x:c>
      <x:c r="AG545" s="114" t="n">
        <x:f>AD545/AD544-1</x:f>
        <x:v>-0.001690382370720278</x:v>
      </x:c>
      <x:c r="AH545" s="111" t="n">
        <x:f>IF(OR(T545="年末+季度",T545="季度+动态",T545="季度",T545="动态"),A545,AH544)</x:f>
        <x:v>44561</x:v>
      </x:c>
      <x:c r="AI545" s="117" t="n">
        <x:f>YEAR(A545)</x:f>
        <x:v>2022</x:v>
      </x:c>
      <x:c r="AJ545" s="117" t="n">
        <x:f>MONTH(A545)</x:f>
        <x:v>1</x:v>
      </x:c>
      <x:c r="AK545" s="50" t="n">
        <x:f>IF(MONTH(A545)&lt;&gt;MONTH(A546),1,0)</x:f>
        <x:v>0</x:v>
      </x:c>
      <x:c r="AL545" s="115" t="n">
        <x:f>IF(AK544,AD544,AL544)</x:f>
        <x:v>1.190436035961396</x:v>
      </x:c>
      <x:c r="AM545" s="116" t="str">
        <x:f>IF(AK545,AD545/AL545-1,"")</x:f>
      </x:c>
      <x:c r="AN545" s="115" t="n">
        <x:f>IF(AI545&lt;&gt;AI544,AD545,MAX(AN544,AD545))</x:f>
        <x:v>1.1891432977618002</x:v>
      </x:c>
      <x:c r="AO545" s="116" t="n">
        <x:f>AD545/AN545-1</x:f>
        <x:v>-0.006181910547292224</x:v>
      </x:c>
      <x:c r="AP545" s="112" t="n">
        <x:f>IFERROR(SUM(Z545:AC545)/AD545,0)</x:f>
        <x:v>1</x:v>
      </x:c>
      <x:c r="AQ545" s="50" t="b">
        <x:f>AND(B545&gt;0,C545&gt;0,D545&gt;0,E545&gt;0)</x:f>
        <x:v>1</x:v>
      </x:c>
    </x:row>
    <x:row r="546">
      <x:c r="A546" s="111" t="n">
        <x:f>'净值底稿'!A504</x:f>
        <x:v>44585</x:v>
      </x:c>
      <x:c r="B546" s="113" t="n">
        <x:f>'净值底稿'!F504</x:f>
        <x:v>1.8851767052240374</x:v>
      </x:c>
      <x:c r="C546" s="113" t="n">
        <x:f>'净值底稿'!O504</x:f>
        <x:v>1.4478821090982037</x:v>
      </x:c>
      <x:c r="D546" s="113" t="n">
        <x:f>'净值底稿'!P504</x:f>
        <x:v>1.5306</x:v>
      </x:c>
      <x:c r="E546" s="113" t="n">
        <x:f>'净值底稿'!Q504</x:f>
        <x:v>1.3583</x:v>
      </x:c>
      <x:c r="F546" s="114" t="n">
        <x:f>IFERROR(B546/B545-1,0)</x:f>
        <x:v>0.011773113428915849</x:v>
      </x:c>
      <x:c r="G546" s="114" t="n">
        <x:f>IFERROR(C546/C545-1,0)</x:f>
        <x:v>0.0022439109928138468</x:v>
      </x:c>
      <x:c r="H546" s="114" t="n">
        <x:f>IFERROR(D546/D545-1,0)</x:f>
        <x:v>0.0015049401295557097</x:v>
      </x:c>
      <x:c r="I546" s="114" t="n">
        <x:f>IFERROR(E546/E545-1,0)</x:f>
        <x:v>-0.002643365885894755</x:v>
      </x:c>
      <x:c r="J546" s="115" t="n">
        <x:f>Z545*(1+F546)</x:f>
        <x:v>0.11282645455860062</x:v>
      </x:c>
      <x:c r="K546" s="115" t="n">
        <x:f>AA545*(1+G546)</x:f>
        <x:v>0.11250120174005393</x:v>
      </x:c>
      <x:c r="L546" s="115" t="n">
        <x:f>AB545*(1+H546)</x:f>
        <x:v>0.8995768214471902</x:v>
      </x:c>
      <x:c r="M546" s="115" t="n">
        <x:f>AC545*(1+I546)</x:f>
        <x:v>0.05964607283509852</x:v>
      </x:c>
      <x:c r="N546" s="115" t="n">
        <x:f>SUM(J546:M546)</x:f>
        <x:v>1.1845505505809433</x:v>
      </x:c>
      <x:c r="O546" s="116" t="n">
        <x:f>IFERROR((J546+K546)/N546,0)</x:f>
        <x:v>0.1902220687738031</x:v>
      </x:c>
      <x:c r="P546" s="50" t="b">
        <x:f>AND(MONTH(A546)=12,OR(A547="",YEAR(A546)&lt;&gt;YEAR(A547)))</x:f>
        <x:v>0</x:v>
      </x:c>
      <x:c r="Q546" s="50" t="b">
        <x:f>AND(MOD(MONTH(A546),3)=0,OR(A547="",MONTH(A546)&lt;&gt;MONTH(A547)))</x:f>
        <x:v>0</x:v>
      </x:c>
      <x:c r="R546" s="50" t="b">
        <x:f>OR(O546&gt;$E$7,O546&lt;$E$6)</x:f>
        <x:v>0</x:v>
      </x:c>
      <x:c r="S546" s="50" t="b">
        <x:f>AND(OR(P546,Q546,R546),A546-AH545&gt;$E$8)</x:f>
        <x:v>0</x:v>
      </x:c>
      <x:c r="T546" s="50" t="str">
        <x:f>IF(NOT(OR(P546,Q546,R546)),"不调",IF(NOT(S546),"间隔规则跳过",IF(P546,"年末+季度",IF(AND(Q546,R546),"季度+动态",IF(Q546,"季度","动态")))))</x:f>
        <x:v>不调</x:v>
      </x:c>
      <x:c r="U546" s="115" t="n">
        <x:f>IF(OR(T546="年末+季度",T546="季度+动态"),N546*$E$5/2,IF(T546="季度",(J546+K546)/2,IF(T546="动态",N546*$E$5*IF(J546+K546=0,0.5,J546/(J546+K546)),J546)))</x:f>
        <x:v>0.11282645455860062</x:v>
      </x:c>
      <x:c r="V546" s="115" t="n">
        <x:f>IF(OR(T546="年末+季度",T546="季度+动态"),N546*$E$5/2,IF(T546="季度",(J546+K546)/2,IF(T546="动态",N546*$E$5*IF(J546+K546=0,0.5,K546/(J546+K546)),K546)))</x:f>
        <x:v>0.11250120174005393</x:v>
      </x:c>
      <x:c r="W546" s="115" t="n">
        <x:f>IF(OR(T546="年末+季度",T546="季度+动态",T546="动态"),N546*(1-$E$5)*IF(L546+M546=0,$B$7/($B$7+$B$8),L546/(L546+M546)),L546)</x:f>
        <x:v>0.8995768214471902</x:v>
      </x:c>
      <x:c r="X546" s="115" t="n">
        <x:f>IF(OR(T546="年末+季度",T546="季度+动态",T546="动态"),N546*(1-$E$5)*IF(L546+M546=0,$B$8/($B$7+$B$8),M546/(L546+M546)),M546)</x:f>
        <x:v>0.05964607283509852</x:v>
      </x:c>
      <x:c r="Y546" s="115" t="n">
        <x:f>POWER(1-$H$5,(A546-A545)/$H$8)</x:f>
        <x:v>0.9999588018747739</x:v>
      </x:c>
      <x:c r="Z546" s="115" t="n">
        <x:f>U546*Y546</x:f>
        <x:v>0.1128218063201969</x:v>
      </x:c>
      <x:c r="AA546" s="115" t="n">
        <x:f>V546*Y546</x:f>
        <x:v>0.11249656690145655</x:v>
      </x:c>
      <x:c r="AB546" s="115" t="n">
        <x:f>W546*Y546</x:f>
        <x:v>0.8995397605686497</x:v>
      </x:c>
      <x:c r="AC546" s="115" t="n">
        <x:f>X546*Y546</x:f>
        <x:v>0.05964361552872061</x:v>
      </x:c>
      <x:c r="AD546" s="115" t="n">
        <x:f>SUM(Z546:AC546)</x:f>
        <x:v>1.1845017493190237</x:v>
      </x:c>
      <x:c r="AE546" s="115" t="n">
        <x:f>MAX(AE545,AD546)</x:f>
        <x:v>1.190436035961396</x:v>
      </x:c>
      <x:c r="AF546" s="114" t="n">
        <x:f>AD546/AE546-1</x:f>
        <x:v>-0.0049849689215596404</x:v>
      </x:c>
      <x:c r="AG546" s="114" t="n">
        <x:f>AD546/AD545-1</x:f>
        <x:v>0.002292813605227373</x:v>
      </x:c>
      <x:c r="AH546" s="111" t="n">
        <x:f>IF(OR(T546="年末+季度",T546="季度+动态",T546="季度",T546="动态"),A546,AH545)</x:f>
        <x:v>44561</x:v>
      </x:c>
      <x:c r="AI546" s="117" t="n">
        <x:f>YEAR(A546)</x:f>
        <x:v>2022</x:v>
      </x:c>
      <x:c r="AJ546" s="117" t="n">
        <x:f>MONTH(A546)</x:f>
        <x:v>1</x:v>
      </x:c>
      <x:c r="AK546" s="50" t="n">
        <x:f>IF(MONTH(A546)&lt;&gt;MONTH(A547),1,0)</x:f>
        <x:v>0</x:v>
      </x:c>
      <x:c r="AL546" s="115" t="n">
        <x:f>IF(AK545,AD545,AL545)</x:f>
        <x:v>1.190436035961396</x:v>
      </x:c>
      <x:c r="AM546" s="116" t="str">
        <x:f>IF(AK546,AD546/AL546-1,"")</x:f>
      </x:c>
      <x:c r="AN546" s="115" t="n">
        <x:f>IF(AI546&lt;&gt;AI545,AD546,MAX(AN545,AD546))</x:f>
        <x:v>1.1891432977618002</x:v>
      </x:c>
      <x:c r="AO546" s="116" t="n">
        <x:f>AD546/AN546-1</x:f>
        <x:v>-0.003903270910673884</x:v>
      </x:c>
      <x:c r="AP546" s="112" t="n">
        <x:f>IFERROR(SUM(Z546:AC546)/AD546,0)</x:f>
        <x:v>1</x:v>
      </x:c>
      <x:c r="AQ546" s="50" t="b">
        <x:f>AND(B546&gt;0,C546&gt;0,D546&gt;0,E546&gt;0)</x:f>
        <x:v>1</x:v>
      </x:c>
    </x:row>
    <x:row r="547">
      <x:c r="A547" s="111" t="n">
        <x:f>'净值底稿'!A505</x:f>
        <x:v>44586</x:v>
      </x:c>
      <x:c r="B547" s="113" t="n">
        <x:f>'净值底稿'!F505</x:f>
        <x:v>1.837019068478305</x:v>
      </x:c>
      <x:c r="C547" s="113" t="n">
        <x:f>'净值底稿'!O505</x:f>
        <x:v>1.4006549078457988</x:v>
      </x:c>
      <x:c r="D547" s="113" t="n">
        <x:f>'净值底稿'!P505</x:f>
        <x:v>1.5299</x:v>
      </x:c>
      <x:c r="E547" s="113" t="n">
        <x:f>'净值底稿'!Q505</x:f>
        <x:v>1.3603</x:v>
      </x:c>
      <x:c r="F547" s="114" t="n">
        <x:f>IFERROR(B547/B546-1,0)</x:f>
        <x:v>-0.025545423202123274</x:v>
      </x:c>
      <x:c r="G547" s="114" t="n">
        <x:f>IFERROR(C547/C546-1,0)</x:f>
        <x:v>-0.03261812612756143</x:v>
      </x:c>
      <x:c r="H547" s="114" t="n">
        <x:f>IFERROR(D547/D546-1,0)</x:f>
        <x:v>-0.0004573369920292114</x:v>
      </x:c>
      <x:c r="I547" s="114" t="n">
        <x:f>IFERROR(E547/E546-1,0)</x:f>
        <x:v>0.001472428771258194</x:v>
      </x:c>
      <x:c r="J547" s="115" t="n">
        <x:f>Z546*(1+F547)</x:f>
        <x:v>0.10993972553131948</x:v>
      </x:c>
      <x:c r="K547" s="115" t="n">
        <x:f>AA546*(1+G547)</x:f>
        <x:v>0.10882713969334719</x:v>
      </x:c>
      <x:c r="L547" s="115" t="n">
        <x:f>AB546*(1+H547)</x:f>
        <x:v>0.8991283677603406</x:v>
      </x:c>
      <x:c r="M547" s="115" t="n">
        <x:f>AC546*(1+I547)</x:f>
        <x:v>0.05973143650424696</x:v>
      </x:c>
      <x:c r="N547" s="115" t="n">
        <x:f>SUM(J547:M547)</x:f>
        <x:v>1.177626669489254</x:v>
      </x:c>
      <x:c r="O547" s="116" t="n">
        <x:f>IFERROR((J547+K547)/N547,0)</x:f>
        <x:v>0.1857692857105109</x:v>
      </x:c>
      <x:c r="P547" s="50" t="b">
        <x:f>AND(MONTH(A547)=12,OR(A548="",YEAR(A547)&lt;&gt;YEAR(A548)))</x:f>
        <x:v>0</x:v>
      </x:c>
      <x:c r="Q547" s="50" t="b">
        <x:f>AND(MOD(MONTH(A547),3)=0,OR(A548="",MONTH(A547)&lt;&gt;MONTH(A548)))</x:f>
        <x:v>0</x:v>
      </x:c>
      <x:c r="R547" s="50" t="b">
        <x:f>OR(O547&gt;$E$7,O547&lt;$E$6)</x:f>
        <x:v>0</x:v>
      </x:c>
      <x:c r="S547" s="50" t="b">
        <x:f>AND(OR(P547,Q547,R547),A547-AH546&gt;$E$8)</x:f>
        <x:v>0</x:v>
      </x:c>
      <x:c r="T547" s="50" t="str">
        <x:f>IF(NOT(OR(P547,Q547,R547)),"不调",IF(NOT(S547),"间隔规则跳过",IF(P547,"年末+季度",IF(AND(Q547,R547),"季度+动态",IF(Q547,"季度","动态")))))</x:f>
        <x:v>不调</x:v>
      </x:c>
      <x:c r="U547" s="115" t="n">
        <x:f>IF(OR(T547="年末+季度",T547="季度+动态"),N547*$E$5/2,IF(T547="季度",(J547+K547)/2,IF(T547="动态",N547*$E$5*IF(J547+K547=0,0.5,J547/(J547+K547)),J547)))</x:f>
        <x:v>0.10993972553131948</x:v>
      </x:c>
      <x:c r="V547" s="115" t="n">
        <x:f>IF(OR(T547="年末+季度",T547="季度+动态"),N547*$E$5/2,IF(T547="季度",(J547+K547)/2,IF(T547="动态",N547*$E$5*IF(J547+K547=0,0.5,K547/(J547+K547)),K547)))</x:f>
        <x:v>0.10882713969334719</x:v>
      </x:c>
      <x:c r="W547" s="115" t="n">
        <x:f>IF(OR(T547="年末+季度",T547="季度+动态",T547="动态"),N547*(1-$E$5)*IF(L547+M547=0,$B$7/($B$7+$B$8),L547/(L547+M547)),L547)</x:f>
        <x:v>0.8991283677603406</x:v>
      </x:c>
      <x:c r="X547" s="115" t="n">
        <x:f>IF(OR(T547="年末+季度",T547="季度+动态",T547="动态"),N547*(1-$E$5)*IF(L547+M547=0,$B$8/($B$7+$B$8),M547/(L547+M547)),M547)</x:f>
        <x:v>0.05973143650424696</x:v>
      </x:c>
      <x:c r="Y547" s="115" t="n">
        <x:f>POWER(1-$H$5,(A547-A546)/$H$8)</x:f>
        <x:v>0.9999862671029998</x:v>
      </x:c>
      <x:c r="Z547" s="115" t="n">
        <x:f>U547*Y547</x:f>
        <x:v>0.10993821574039252</x:v>
      </x:c>
      <x:c r="AA547" s="115" t="n">
        <x:f>V547*Y547</x:f>
        <x:v>0.10882564518144695</x:v>
      </x:c>
      <x:c r="AB547" s="115" t="n">
        <x:f>W547*Y547</x:f>
        <x:v>0.8991160201230761</x:v>
      </x:c>
      <x:c r="AC547" s="115" t="n">
        <x:f>X547*Y547</x:f>
        <x:v>0.05973061621858177</x:v>
      </x:c>
      <x:c r="AD547" s="115" t="n">
        <x:f>SUM(Z547:AC547)</x:f>
        <x:v>1.1776104972634973</x:v>
      </x:c>
      <x:c r="AE547" s="115" t="n">
        <x:f>MAX(AE546,AD547)</x:f>
        <x:v>1.190436035961396</x:v>
      </x:c>
      <x:c r="AF547" s="114" t="n">
        <x:f>AD547/AE547-1</x:f>
        <x:v>-0.01077381590480897</x:v>
      </x:c>
      <x:c r="AG547" s="114" t="n">
        <x:f>AD547/AD546-1</x:f>
        <x:v>-0.005817848778601031</x:v>
      </x:c>
      <x:c r="AH547" s="111" t="n">
        <x:f>IF(OR(T547="年末+季度",T547="季度+动态",T547="季度",T547="动态"),A547,AH546)</x:f>
        <x:v>44561</x:v>
      </x:c>
      <x:c r="AI547" s="117" t="n">
        <x:f>YEAR(A547)</x:f>
        <x:v>2022</x:v>
      </x:c>
      <x:c r="AJ547" s="117" t="n">
        <x:f>MONTH(A547)</x:f>
        <x:v>1</x:v>
      </x:c>
      <x:c r="AK547" s="50" t="n">
        <x:f>IF(MONTH(A547)&lt;&gt;MONTH(A548),1,0)</x:f>
        <x:v>0</x:v>
      </x:c>
      <x:c r="AL547" s="115" t="n">
        <x:f>IF(AK546,AD546,AL546)</x:f>
        <x:v>1.190436035961396</x:v>
      </x:c>
      <x:c r="AM547" s="116" t="str">
        <x:f>IF(AK547,AD547/AL547-1,"")</x:f>
      </x:c>
      <x:c r="AN547" s="115" t="n">
        <x:f>IF(AI547&lt;&gt;AI546,AD547,MAX(AN546,AD547))</x:f>
        <x:v>1.1891432977618002</x:v>
      </x:c>
      <x:c r="AO547" s="116" t="n">
        <x:f>AD547/AN547-1</x:f>
        <x:v>-0.009698411049374633</x:v>
      </x:c>
      <x:c r="AP547" s="112" t="n">
        <x:f>IFERROR(SUM(Z547:AC547)/AD547,0)</x:f>
        <x:v>1</x:v>
      </x:c>
      <x:c r="AQ547" s="50" t="b">
        <x:f>AND(B547&gt;0,C547&gt;0,D547&gt;0,E547&gt;0)</x:f>
        <x:v>1</x:v>
      </x:c>
    </x:row>
    <x:row r="548">
      <x:c r="A548" s="111" t="n">
        <x:f>'净值底稿'!A506</x:f>
        <x:v>44587</x:v>
      </x:c>
      <x:c r="B548" s="113" t="n">
        <x:f>'净值底稿'!F506</x:f>
        <x:v>1.853993301385595</x:v>
      </x:c>
      <x:c r="C548" s="113" t="n">
        <x:f>'净值底稿'!O506</x:f>
        <x:v>1.40843042675027</x:v>
      </x:c>
      <x:c r="D548" s="113" t="n">
        <x:f>'净值底稿'!P506</x:f>
        <x:v>1.5288</x:v>
      </x:c>
      <x:c r="E548" s="113" t="n">
        <x:f>'净值底稿'!Q506</x:f>
        <x:v>1.3617</x:v>
      </x:c>
      <x:c r="F548" s="114" t="n">
        <x:f>IFERROR(B548/B547-1,0)</x:f>
        <x:v>0.009240096196361458</x:v>
      </x:c>
      <x:c r="G548" s="114" t="n">
        <x:f>IFERROR(C548/C547-1,0)</x:f>
        <x:v>0.005551345203530511</x:v>
      </x:c>
      <x:c r="H548" s="114" t="n">
        <x:f>IFERROR(D548/D547-1,0)</x:f>
        <x:v>-0.0007190012419112657</x:v>
      </x:c>
      <x:c r="I548" s="114" t="n">
        <x:f>IFERROR(E548/E547-1,0)</x:f>
        <x:v>0.001029184738660538</x:v>
      </x:c>
      <x:c r="J548" s="115" t="n">
        <x:f>Z547*(1+F548)</x:f>
        <x:v>0.11095405542949008</x:v>
      </x:c>
      <x:c r="K548" s="115" t="n">
        <x:f>AA547*(1+G548)</x:f>
        <x:v>0.1094297739048461</x:v>
      </x:c>
      <x:c r="L548" s="115" t="n">
        <x:f>AB547*(1+H548)</x:f>
        <x:v>0.8984695545879853</x:v>
      </x:c>
      <x:c r="M548" s="115" t="n">
        <x:f>AC547*(1+I548)</x:f>
        <x:v>0.059792090057224724</x:v>
      </x:c>
      <x:c r="N548" s="115" t="n">
        <x:f>SUM(J548:M548)</x:f>
        <x:v>1.178645473979546</x:v>
      </x:c>
      <x:c r="O548" s="116" t="n">
        <x:f>IFERROR((J548+K548)/N548,0)</x:f>
        <x:v>0.18698059272245648</x:v>
      </x:c>
      <x:c r="P548" s="50" t="b">
        <x:f>AND(MONTH(A548)=12,OR(A549="",YEAR(A548)&lt;&gt;YEAR(A549)))</x:f>
        <x:v>0</x:v>
      </x:c>
      <x:c r="Q548" s="50" t="b">
        <x:f>AND(MOD(MONTH(A548),3)=0,OR(A549="",MONTH(A548)&lt;&gt;MONTH(A549)))</x:f>
        <x:v>0</x:v>
      </x:c>
      <x:c r="R548" s="50" t="b">
        <x:f>OR(O548&gt;$E$7,O548&lt;$E$6)</x:f>
        <x:v>0</x:v>
      </x:c>
      <x:c r="S548" s="50" t="b">
        <x:f>AND(OR(P548,Q548,R548),A548-AH547&gt;$E$8)</x:f>
        <x:v>0</x:v>
      </x:c>
      <x:c r="T548" s="50" t="str">
        <x:f>IF(NOT(OR(P548,Q548,R548)),"不调",IF(NOT(S548),"间隔规则跳过",IF(P548,"年末+季度",IF(AND(Q548,R548),"季度+动态",IF(Q548,"季度","动态")))))</x:f>
        <x:v>不调</x:v>
      </x:c>
      <x:c r="U548" s="115" t="n">
        <x:f>IF(OR(T548="年末+季度",T548="季度+动态"),N548*$E$5/2,IF(T548="季度",(J548+K548)/2,IF(T548="动态",N548*$E$5*IF(J548+K548=0,0.5,J548/(J548+K548)),J548)))</x:f>
        <x:v>0.11095405542949008</x:v>
      </x:c>
      <x:c r="V548" s="115" t="n">
        <x:f>IF(OR(T548="年末+季度",T548="季度+动态"),N548*$E$5/2,IF(T548="季度",(J548+K548)/2,IF(T548="动态",N548*$E$5*IF(J548+K548=0,0.5,K548/(J548+K548)),K548)))</x:f>
        <x:v>0.1094297739048461</x:v>
      </x:c>
      <x:c r="W548" s="115" t="n">
        <x:f>IF(OR(T548="年末+季度",T548="季度+动态",T548="动态"),N548*(1-$E$5)*IF(L548+M548=0,$B$7/($B$7+$B$8),L548/(L548+M548)),L548)</x:f>
        <x:v>0.8984695545879853</x:v>
      </x:c>
      <x:c r="X548" s="115" t="n">
        <x:f>IF(OR(T548="年末+季度",T548="季度+动态",T548="动态"),N548*(1-$E$5)*IF(L548+M548=0,$B$8/($B$7+$B$8),M548/(L548+M548)),M548)</x:f>
        <x:v>0.059792090057224724</x:v>
      </x:c>
      <x:c r="Y548" s="115" t="n">
        <x:f>POWER(1-$H$5,(A548-A547)/$H$8)</x:f>
        <x:v>0.9999862671029998</x:v>
      </x:c>
      <x:c r="Z548" s="115" t="n">
        <x:f>U548*Y548</x:f>
        <x:v>0.1109525317088751</x:v>
      </x:c>
      <x:c r="AA548" s="115" t="n">
        <x:f>V548*Y548</x:f>
        <x:v>0.1094282711170323</x:v>
      </x:c>
      <x:c r="AB548" s="115" t="n">
        <x:f>W548*Y548</x:f>
        <x:v>0.8984572159981342</x:v>
      </x:c>
      <x:c r="AC548" s="115" t="n">
        <x:f>X548*Y548</x:f>
        <x:v>0.05979126893861054</x:v>
      </x:c>
      <x:c r="AD548" s="115" t="n">
        <x:f>SUM(Z548:AC548)</x:f>
        <x:v>1.1786292877626523</x:v>
      </x:c>
      <x:c r="AE548" s="115" t="n">
        <x:f>MAX(AE547,AD548)</x:f>
        <x:v>1.190436035961396</x:v>
      </x:c>
      <x:c r="AF548" s="114" t="n">
        <x:f>AD548/AE548-1</x:f>
        <x:v>-0.009918003019127708</x:v>
      </x:c>
      <x:c r="AG548" s="114" t="n">
        <x:f>AD548/AD547-1</x:f>
        <x:v>0.0008651336766463125</x:v>
      </x:c>
      <x:c r="AH548" s="111" t="n">
        <x:f>IF(OR(T548="年末+季度",T548="季度+动态",T548="季度",T548="动态"),A548,AH547)</x:f>
        <x:v>44561</x:v>
      </x:c>
      <x:c r="AI548" s="117" t="n">
        <x:f>YEAR(A548)</x:f>
        <x:v>2022</x:v>
      </x:c>
      <x:c r="AJ548" s="117" t="n">
        <x:f>MONTH(A548)</x:f>
        <x:v>1</x:v>
      </x:c>
      <x:c r="AK548" s="50" t="n">
        <x:f>IF(MONTH(A548)&lt;&gt;MONTH(A549),1,0)</x:f>
        <x:v>0</x:v>
      </x:c>
      <x:c r="AL548" s="115" t="n">
        <x:f>IF(AK547,AD547,AL547)</x:f>
        <x:v>1.190436035961396</x:v>
      </x:c>
      <x:c r="AM548" s="116" t="str">
        <x:f>IF(AK548,AD548/AL548-1,"")</x:f>
      </x:c>
      <x:c r="AN548" s="115" t="n">
        <x:f>IF(AI548&lt;&gt;AI547,AD548,MAX(AN547,AD548))</x:f>
        <x:v>1.1891432977618002</x:v>
      </x:c>
      <x:c r="AO548" s="116" t="n">
        <x:f>AD548/AN548-1</x:f>
        <x:v>-0.008841667794737051</x:v>
      </x:c>
      <x:c r="AP548" s="112" t="n">
        <x:f>IFERROR(SUM(Z548:AC548)/AD548,0)</x:f>
        <x:v>1</x:v>
      </x:c>
      <x:c r="AQ548" s="50" t="b">
        <x:f>AND(B548&gt;0,C548&gt;0,D548&gt;0,E548&gt;0)</x:f>
        <x:v>1</x:v>
      </x:c>
    </x:row>
    <x:row r="549">
      <x:c r="A549" s="111" t="n">
        <x:f>'净值底稿'!A507</x:f>
        <x:v>44588</x:v>
      </x:c>
      <x:c r="B549" s="113" t="n">
        <x:f>'净值底稿'!F507</x:f>
        <x:v>1.810452320502405</x:v>
      </x:c>
      <x:c r="C549" s="113" t="n">
        <x:f>'净值底稿'!O507</x:f>
        <x:v>1.3723534044457186</x:v>
      </x:c>
      <x:c r="D549" s="113" t="n">
        <x:f>'净值底稿'!P507</x:f>
        <x:v>1.5283</x:v>
      </x:c>
      <x:c r="E549" s="113" t="n">
        <x:f>'净值底稿'!Q507</x:f>
        <x:v>1.3387</x:v>
      </x:c>
      <x:c r="F549" s="114" t="n">
        <x:f>IFERROR(B549/B548-1,0)</x:f>
        <x:v>-0.023484972060389464</x:v>
      </x:c>
      <x:c r="G549" s="114" t="n">
        <x:f>IFERROR(C549/C548-1,0)</x:f>
        <x:v>-0.025615054616360045</x:v>
      </x:c>
      <x:c r="H549" s="114" t="n">
        <x:f>IFERROR(D549/D548-1,0)</x:f>
        <x:v>-0.00032705389848242117</x:v>
      </x:c>
      <x:c r="I549" s="114" t="n">
        <x:f>IFERROR(E549/E548-1,0)</x:f>
        <x:v>-0.016890651391642697</x:v>
      </x:c>
      <x:c r="J549" s="115" t="n">
        <x:f>Z548*(1+F549)</x:f>
        <x:v>0.10834681460166269</x:v>
      </x:c>
      <x:c r="K549" s="115" t="n">
        <x:f>AA548*(1+G549)</x:f>
        <x:v>0.10662525997579565</x:v>
      </x:c>
      <x:c r="L549" s="115" t="n">
        <x:f>AB548*(1+H549)</x:f>
        <x:v>0.8981633720630223</x:v>
      </x:c>
      <x:c r="M549" s="115" t="n">
        <x:f>AC548*(1+I549)</x:f>
        <x:v>0.05878135545870451</x:v>
      </x:c>
      <x:c r="N549" s="115" t="n">
        <x:f>SUM(J549:M549)</x:f>
        <x:v>1.171916802099185</x:v>
      </x:c>
      <x:c r="O549" s="116" t="n">
        <x:f>IFERROR((J549+K549)/N549,0)</x:f>
        <x:v>0.18343629359387256</x:v>
      </x:c>
      <x:c r="P549" s="50" t="b">
        <x:f>AND(MONTH(A549)=12,OR(A550="",YEAR(A549)&lt;&gt;YEAR(A550)))</x:f>
        <x:v>0</x:v>
      </x:c>
      <x:c r="Q549" s="50" t="b">
        <x:f>AND(MOD(MONTH(A549),3)=0,OR(A550="",MONTH(A549)&lt;&gt;MONTH(A550)))</x:f>
        <x:v>0</x:v>
      </x:c>
      <x:c r="R549" s="50" t="b">
        <x:f>OR(O549&gt;$E$7,O549&lt;$E$6)</x:f>
        <x:v>0</x:v>
      </x:c>
      <x:c r="S549" s="50" t="b">
        <x:f>AND(OR(P549,Q549,R549),A549-AH548&gt;$E$8)</x:f>
        <x:v>0</x:v>
      </x:c>
      <x:c r="T549" s="50" t="str">
        <x:f>IF(NOT(OR(P549,Q549,R549)),"不调",IF(NOT(S549),"间隔规则跳过",IF(P549,"年末+季度",IF(AND(Q549,R549),"季度+动态",IF(Q549,"季度","动态")))))</x:f>
        <x:v>不调</x:v>
      </x:c>
      <x:c r="U549" s="115" t="n">
        <x:f>IF(OR(T549="年末+季度",T549="季度+动态"),N549*$E$5/2,IF(T549="季度",(J549+K549)/2,IF(T549="动态",N549*$E$5*IF(J549+K549=0,0.5,J549/(J549+K549)),J549)))</x:f>
        <x:v>0.10834681460166269</x:v>
      </x:c>
      <x:c r="V549" s="115" t="n">
        <x:f>IF(OR(T549="年末+季度",T549="季度+动态"),N549*$E$5/2,IF(T549="季度",(J549+K549)/2,IF(T549="动态",N549*$E$5*IF(J549+K549=0,0.5,K549/(J549+K549)),K549)))</x:f>
        <x:v>0.10662525997579565</x:v>
      </x:c>
      <x:c r="W549" s="115" t="n">
        <x:f>IF(OR(T549="年末+季度",T549="季度+动态",T549="动态"),N549*(1-$E$5)*IF(L549+M549=0,$B$7/($B$7+$B$8),L549/(L549+M549)),L549)</x:f>
        <x:v>0.8981633720630223</x:v>
      </x:c>
      <x:c r="X549" s="115" t="n">
        <x:f>IF(OR(T549="年末+季度",T549="季度+动态",T549="动态"),N549*(1-$E$5)*IF(L549+M549=0,$B$8/($B$7+$B$8),M549/(L549+M549)),M549)</x:f>
        <x:v>0.05878135545870451</x:v>
      </x:c>
      <x:c r="Y549" s="115" t="n">
        <x:f>POWER(1-$H$5,(A549-A548)/$H$8)</x:f>
        <x:v>0.9999862671029998</x:v>
      </x:c>
      <x:c r="Z549" s="115" t="n">
        <x:f>U549*Y549</x:f>
        <x:v>0.10834532668601746</x:v>
      </x:c>
      <x:c r="AA549" s="115" t="n">
        <x:f>V549*Y549</x:f>
        <x:v>0.10662379570208277</x:v>
      </x:c>
      <x:c r="AB549" s="115" t="n">
        <x:f>W549*Y549</x:f>
        <x:v>0.8981510376779444</x:v>
      </x:c>
      <x:c r="AC549" s="115" t="n">
        <x:f>X549*Y549</x:f>
        <x:v>0.05878054822040446</x:v>
      </x:c>
      <x:c r="AD549" s="115" t="n">
        <x:f>SUM(Z549:AC549)</x:f>
        <x:v>1.171900708286449</x:v>
      </x:c>
      <x:c r="AE549" s="115" t="n">
        <x:f>MAX(AE548,AD549)</x:f>
        <x:v>1.190436035961396</x:v>
      </x:c>
      <x:c r="AF549" s="114" t="n">
        <x:f>AD549/AE549-1</x:f>
        <x:v>-0.015570200426583858</x:v>
      </x:c>
      <x:c r="AG549" s="114" t="n">
        <x:f>AD549/AD548-1</x:f>
        <x:v>-0.005708817476422934</x:v>
      </x:c>
      <x:c r="AH549" s="111" t="n">
        <x:f>IF(OR(T549="年末+季度",T549="季度+动态",T549="季度",T549="动态"),A549,AH548)</x:f>
        <x:v>44561</x:v>
      </x:c>
      <x:c r="AI549" s="117" t="n">
        <x:f>YEAR(A549)</x:f>
        <x:v>2022</x:v>
      </x:c>
      <x:c r="AJ549" s="117" t="n">
        <x:f>MONTH(A549)</x:f>
        <x:v>1</x:v>
      </x:c>
      <x:c r="AK549" s="50" t="n">
        <x:f>IF(MONTH(A549)&lt;&gt;MONTH(A550),1,0)</x:f>
        <x:v>0</x:v>
      </x:c>
      <x:c r="AL549" s="115" t="n">
        <x:f>IF(AK548,AD548,AL548)</x:f>
        <x:v>1.190436035961396</x:v>
      </x:c>
      <x:c r="AM549" s="116" t="str">
        <x:f>IF(AK549,AD549/AL549-1,"")</x:f>
      </x:c>
      <x:c r="AN549" s="115" t="n">
        <x:f>IF(AI549&lt;&gt;AI548,AD549,MAX(AN548,AD549))</x:f>
        <x:v>1.1891432977618002</x:v>
      </x:c>
      <x:c r="AO549" s="116" t="n">
        <x:f>AD549/AN549-1</x:f>
        <x:v>-0.01450000980353261</x:v>
      </x:c>
      <x:c r="AP549" s="112" t="n">
        <x:f>IFERROR(SUM(Z549:AC549)/AD549,0)</x:f>
        <x:v>1</x:v>
      </x:c>
      <x:c r="AQ549" s="50" t="b">
        <x:f>AND(B549&gt;0,C549&gt;0,D549&gt;0,E549&gt;0)</x:f>
        <x:v>1</x:v>
      </x:c>
    </x:row>
    <x:row r="550">
      <x:c r="A550" s="111" t="n">
        <x:f>'净值底稿'!A508</x:f>
        <x:v>44589</x:v>
      </x:c>
      <x:c r="B550" s="113" t="n">
        <x:f>'净值底稿'!F508</x:f>
        <x:v>1.8063231740574177</x:v>
      </x:c>
      <x:c r="C550" s="113" t="n">
        <x:f>'净值底稿'!O508</x:f>
        <x:v>1.3725666017605351</x:v>
      </x:c>
      <x:c r="D550" s="113" t="n">
        <x:f>'净值底稿'!P508</x:f>
        <x:v>1.5297</x:v>
      </x:c>
      <x:c r="E550" s="113" t="n">
        <x:f>'净值底稿'!Q508</x:f>
        <x:v>1.3337</x:v>
      </x:c>
      <x:c r="F550" s="114" t="n">
        <x:f>IFERROR(B550/B549-1,0)</x:f>
        <x:v>-0.0022807264230197966</x:v>
      </x:c>
      <x:c r="G550" s="114" t="n">
        <x:f>IFERROR(C550/C549-1,0)</x:f>
        <x:v>0.00015535161287605348</x:v>
      </x:c>
      <x:c r="H550" s="114" t="n">
        <x:f>IFERROR(D550/D549-1,0)</x:f>
        <x:v>0.000916050513642741</x:v>
      </x:c>
      <x:c r="I550" s="114" t="n">
        <x:f>IFERROR(E550/E549-1,0)</x:f>
        <x:v>-0.00373496675879581</x:v>
      </x:c>
      <x:c r="J550" s="115" t="n">
        <x:f>Z549*(1+F550)</x:f>
        <x:v>0.10809822063663395</x:v>
      </x:c>
      <x:c r="K550" s="115" t="n">
        <x:f>AA549*(1+G550)</x:f>
        <x:v>0.10664035988071606</x:v>
      </x:c>
      <x:c r="L550" s="115" t="n">
        <x:f>AB549*(1+H550)</x:f>
        <x:v>0.898973789397338</x:v>
      </x:c>
      <x:c r="M550" s="115" t="n">
        <x:f>AC549*(1+I550)</x:f>
        <x:v>0.058561004826737456</x:v>
      </x:c>
      <x:c r="N550" s="115" t="n">
        <x:f>SUM(J550:M550)</x:f>
        <x:v>1.1722733747414256</x:v>
      </x:c>
      <x:c r="O550" s="116" t="n">
        <x:f>IFERROR((J550+K550)/N550,0)</x:f>
        <x:v>0.18318131687049194</x:v>
      </x:c>
      <x:c r="P550" s="50" t="b">
        <x:f>AND(MONTH(A550)=12,OR(A551="",YEAR(A550)&lt;&gt;YEAR(A551)))</x:f>
        <x:v>0</x:v>
      </x:c>
      <x:c r="Q550" s="50" t="b">
        <x:f>AND(MOD(MONTH(A550),3)=0,OR(A551="",MONTH(A550)&lt;&gt;MONTH(A551)))</x:f>
        <x:v>0</x:v>
      </x:c>
      <x:c r="R550" s="50" t="b">
        <x:f>OR(O550&gt;$E$7,O550&lt;$E$6)</x:f>
        <x:v>0</x:v>
      </x:c>
      <x:c r="S550" s="50" t="b">
        <x:f>AND(OR(P550,Q550,R550),A550-AH549&gt;$E$8)</x:f>
        <x:v>0</x:v>
      </x:c>
      <x:c r="T550" s="50" t="str">
        <x:f>IF(NOT(OR(P550,Q550,R550)),"不调",IF(NOT(S550),"间隔规则跳过",IF(P550,"年末+季度",IF(AND(Q550,R550),"季度+动态",IF(Q550,"季度","动态")))))</x:f>
        <x:v>不调</x:v>
      </x:c>
      <x:c r="U550" s="115" t="n">
        <x:f>IF(OR(T550="年末+季度",T550="季度+动态"),N550*$E$5/2,IF(T550="季度",(J550+K550)/2,IF(T550="动态",N550*$E$5*IF(J550+K550=0,0.5,J550/(J550+K550)),J550)))</x:f>
        <x:v>0.10809822063663395</x:v>
      </x:c>
      <x:c r="V550" s="115" t="n">
        <x:f>IF(OR(T550="年末+季度",T550="季度+动态"),N550*$E$5/2,IF(T550="季度",(J550+K550)/2,IF(T550="动态",N550*$E$5*IF(J550+K550=0,0.5,K550/(J550+K550)),K550)))</x:f>
        <x:v>0.10664035988071606</x:v>
      </x:c>
      <x:c r="W550" s="115" t="n">
        <x:f>IF(OR(T550="年末+季度",T550="季度+动态",T550="动态"),N550*(1-$E$5)*IF(L550+M550=0,$B$7/($B$7+$B$8),L550/(L550+M550)),L550)</x:f>
        <x:v>0.898973789397338</x:v>
      </x:c>
      <x:c r="X550" s="115" t="n">
        <x:f>IF(OR(T550="年末+季度",T550="季度+动态",T550="动态"),N550*(1-$E$5)*IF(L550+M550=0,$B$8/($B$7+$B$8),M550/(L550+M550)),M550)</x:f>
        <x:v>0.058561004826737456</x:v>
      </x:c>
      <x:c r="Y550" s="115" t="n">
        <x:f>POWER(1-$H$5,(A550-A549)/$H$8)</x:f>
        <x:v>0.9999862671029998</x:v>
      </x:c>
      <x:c r="Z550" s="115" t="n">
        <x:f>U550*Y550</x:f>
        <x:v>0.10809673613490403</x:v>
      </x:c>
      <x:c r="AA550" s="115" t="n">
        <x:f>V550*Y550</x:f>
        <x:v>0.10663889539963775</x:v>
      </x:c>
      <x:c r="AB550" s="115" t="n">
        <x:f>W550*Y550</x:f>
        <x:v>0.8989614438828822</x:v>
      </x:c>
      <x:c r="AC550" s="115" t="n">
        <x:f>X550*Y550</x:f>
        <x:v>0.05856020061448994</x:v>
      </x:c>
      <x:c r="AD550" s="115" t="n">
        <x:f>SUM(Z550:AC550)</x:f>
        <x:v>1.1722572760319139</x:v>
      </x:c>
      <x:c r="AE550" s="115" t="n">
        <x:f>MAX(AE549,AD550)</x:f>
        <x:v>1.190436035961396</x:v>
      </x:c>
      <x:c r="AF550" s="114" t="n">
        <x:f>AD550/AE550-1</x:f>
        <x:v>-0.015270673417409508</x:v>
      </x:c>
      <x:c r="AG550" s="114" t="n">
        <x:f>AD550/AD549-1</x:f>
        <x:v>0.0003042644679225326</x:v>
      </x:c>
      <x:c r="AH550" s="111" t="n">
        <x:f>IF(OR(T550="年末+季度",T550="季度+动态",T550="季度",T550="动态"),A550,AH549)</x:f>
        <x:v>44561</x:v>
      </x:c>
      <x:c r="AI550" s="117" t="n">
        <x:f>YEAR(A550)</x:f>
        <x:v>2022</x:v>
      </x:c>
      <x:c r="AJ550" s="117" t="n">
        <x:f>MONTH(A550)</x:f>
        <x:v>1</x:v>
      </x:c>
      <x:c r="AK550" s="50" t="n">
        <x:f>IF(MONTH(A550)&lt;&gt;MONTH(A551),1,0)</x:f>
        <x:v>1</x:v>
      </x:c>
      <x:c r="AL550" s="115" t="n">
        <x:f>IF(AK549,AD549,AL549)</x:f>
        <x:v>1.190436035961396</x:v>
      </x:c>
      <x:c r="AM550" s="116" t="n">
        <x:f>IF(AK550,AD550/AL550-1,"")</x:f>
        <x:v>-0.015270673417409508</x:v>
      </x:c>
      <x:c r="AN550" s="115" t="n">
        <x:f>IF(AI550&lt;&gt;AI549,AD550,MAX(AN549,AD550))</x:f>
        <x:v>1.1891432977618002</x:v>
      </x:c>
      <x:c r="AO550" s="116" t="n">
        <x:f>AD550/AN550-1</x:f>
        <x:v>-0.014200157173377748</x:v>
      </x:c>
      <x:c r="AP550" s="112" t="n">
        <x:f>IFERROR(SUM(Z550:AC550)/AD550,0)</x:f>
        <x:v>1</x:v>
      </x:c>
      <x:c r="AQ550" s="50" t="b">
        <x:f>AND(B550&gt;0,C550&gt;0,D550&gt;0,E550&gt;0)</x:f>
        <x:v>1</x:v>
      </x:c>
    </x:row>
    <x:row r="551">
      <x:c r="A551" s="111" t="n">
        <x:f>'净值底稿'!A509</x:f>
        <x:v>44599</x:v>
      </x:c>
      <x:c r="B551" s="113" t="n">
        <x:f>'净值底稿'!F509</x:f>
        <x:v>1.80562432923874</x:v>
      </x:c>
      <x:c r="C551" s="113" t="n">
        <x:f>'净值底稿'!O509</x:f>
        <x:v>1.39032073105313</x:v>
      </x:c>
      <x:c r="D551" s="113" t="n">
        <x:f>'净值底稿'!P509</x:f>
        <x:v>1.5302</x:v>
      </x:c>
      <x:c r="E551" s="113" t="n">
        <x:f>'净值底稿'!Q509</x:f>
        <x:v>1.3414</x:v>
      </x:c>
      <x:c r="F551" s="114" t="n">
        <x:f>IFERROR(B551/B550-1,0)</x:f>
        <x:v>-0.00038688803239350644</x:v>
      </x:c>
      <x:c r="G551" s="114" t="n">
        <x:f>IFERROR(C551/C550-1,0)</x:f>
        <x:v>0.012934985646468666</x:v>
      </x:c>
      <x:c r="H551" s="114" t="n">
        <x:f>IFERROR(D551/D550-1,0)</x:f>
        <x:v>0.0003268614761064992</x:v>
      </x:c>
      <x:c r="I551" s="114" t="n">
        <x:f>IFERROR(E551/E550-1,0)</x:f>
        <x:v>0.005773412311614212</x:v>
      </x:c>
      <x:c r="J551" s="115" t="n">
        <x:f>Z550*(1+F551)</x:f>
        <x:v>0.10805491480135264</x:v>
      </x:c>
      <x:c r="K551" s="115" t="n">
        <x:f>AA550*(1+G551)</x:f>
        <x:v>0.10801826798098733</x:v>
      </x:c>
      <x:c r="L551" s="115" t="n">
        <x:f>AB550*(1+H551)</x:f>
        <x:v>0.8992552797473926</x:v>
      </x:c>
      <x:c r="M551" s="115" t="n">
        <x:f>AC550*(1+I551)</x:f>
        <x:v>0.05889829279768823</x:v>
      </x:c>
      <x:c r="N551" s="115" t="n">
        <x:f>SUM(J551:M551)</x:f>
        <x:v>1.1742267553274208</x:v>
      </x:c>
      <x:c r="O551" s="116" t="n">
        <x:f>IFERROR((J551+K551)/N551,0)</x:f>
        <x:v>0.1840131659426294</x:v>
      </x:c>
      <x:c r="P551" s="50" t="b">
        <x:f>AND(MONTH(A551)=12,OR(A552="",YEAR(A551)&lt;&gt;YEAR(A552)))</x:f>
        <x:v>0</x:v>
      </x:c>
      <x:c r="Q551" s="50" t="b">
        <x:f>AND(MOD(MONTH(A551),3)=0,OR(A552="",MONTH(A551)&lt;&gt;MONTH(A552)))</x:f>
        <x:v>0</x:v>
      </x:c>
      <x:c r="R551" s="50" t="b">
        <x:f>OR(O551&gt;$E$7,O551&lt;$E$6)</x:f>
        <x:v>0</x:v>
      </x:c>
      <x:c r="S551" s="50" t="b">
        <x:f>AND(OR(P551,Q551,R551),A551-AH550&gt;$E$8)</x:f>
        <x:v>0</x:v>
      </x:c>
      <x:c r="T551" s="50" t="str">
        <x:f>IF(NOT(OR(P551,Q551,R551)),"不调",IF(NOT(S551),"间隔规则跳过",IF(P551,"年末+季度",IF(AND(Q551,R551),"季度+动态",IF(Q551,"季度","动态")))))</x:f>
        <x:v>不调</x:v>
      </x:c>
      <x:c r="U551" s="115" t="n">
        <x:f>IF(OR(T551="年末+季度",T551="季度+动态"),N551*$E$5/2,IF(T551="季度",(J551+K551)/2,IF(T551="动态",N551*$E$5*IF(J551+K551=0,0.5,J551/(J551+K551)),J551)))</x:f>
        <x:v>0.10805491480135264</x:v>
      </x:c>
      <x:c r="V551" s="115" t="n">
        <x:f>IF(OR(T551="年末+季度",T551="季度+动态"),N551*$E$5/2,IF(T551="季度",(J551+K551)/2,IF(T551="动态",N551*$E$5*IF(J551+K551=0,0.5,K551/(J551+K551)),K551)))</x:f>
        <x:v>0.10801826798098733</x:v>
      </x:c>
      <x:c r="W551" s="115" t="n">
        <x:f>IF(OR(T551="年末+季度",T551="季度+动态",T551="动态"),N551*(1-$E$5)*IF(L551+M551=0,$B$7/($B$7+$B$8),L551/(L551+M551)),L551)</x:f>
        <x:v>0.8992552797473926</x:v>
      </x:c>
      <x:c r="X551" s="115" t="n">
        <x:f>IF(OR(T551="年末+季度",T551="季度+动态",T551="动态"),N551*(1-$E$5)*IF(L551+M551=0,$B$8/($B$7+$B$8),M551/(L551+M551)),M551)</x:f>
        <x:v>0.05889829279768823</x:v>
      </x:c>
      <x:c r="Y551" s="115" t="n">
        <x:f>POWER(1-$H$5,(A551-A550)/$H$8)</x:f>
        <x:v>0.999862679516347</x:v>
      </x:c>
      <x:c r="Z551" s="115" t="n">
        <x:f>U551*Y551</x:f>
        <x:v>0.10804007664819103</x:v>
      </x:c>
      <x:c r="AA551" s="115" t="n">
        <x:f>V551*Y551</x:f>
        <x:v>0.10800343486018482</x:v>
      </x:c>
      <x:c r="AB551" s="115" t="n">
        <x:f>W551*Y551</x:f>
        <x:v>0.8991317935774502</x:v>
      </x:c>
      <x:c r="AC551" s="115" t="n">
        <x:f>X551*Y551</x:f>
        <x:v>0.05889020485563492</x:v>
      </x:c>
      <x:c r="AD551" s="115" t="n">
        <x:f>SUM(Z551:AC551)</x:f>
        <x:v>1.1740655099414612</x:v>
      </x:c>
      <x:c r="AE551" s="115" t="n">
        <x:f>MAX(AE550,AD551)</x:f>
        <x:v>1.190436035961396</x:v>
      </x:c>
      <x:c r="AF551" s="114" t="n">
        <x:f>AD551/AE551-1</x:f>
        <x:v>-0.013751705698923922</x:v>
      </x:c>
      <x:c r="AG551" s="114" t="n">
        <x:f>AD551/AD550-1</x:f>
        <x:v>0.001542523084751668</x:v>
      </x:c>
      <x:c r="AH551" s="111" t="n">
        <x:f>IF(OR(T551="年末+季度",T551="季度+动态",T551="季度",T551="动态"),A551,AH550)</x:f>
        <x:v>44561</x:v>
      </x:c>
      <x:c r="AI551" s="117" t="n">
        <x:f>YEAR(A551)</x:f>
        <x:v>2022</x:v>
      </x:c>
      <x:c r="AJ551" s="117" t="n">
        <x:f>MONTH(A551)</x:f>
        <x:v>2</x:v>
      </x:c>
      <x:c r="AK551" s="50" t="n">
        <x:f>IF(MONTH(A551)&lt;&gt;MONTH(A552),1,0)</x:f>
        <x:v>0</x:v>
      </x:c>
      <x:c r="AL551" s="115" t="n">
        <x:f>IF(AK550,AD550,AL550)</x:f>
        <x:v>1.1722572760319139</x:v>
      </x:c>
      <x:c r="AM551" s="116" t="str">
        <x:f>IF(AK551,AD551/AL551-1,"")</x:f>
      </x:c>
      <x:c r="AN551" s="115" t="n">
        <x:f>IF(AI551&lt;&gt;AI550,AD551,MAX(AN550,AD551))</x:f>
        <x:v>1.1891432977618002</x:v>
      </x:c>
      <x:c r="AO551" s="116" t="n">
        <x:f>AD551/AN551-1</x:f>
        <x:v>-0.012679538158873127</x:v>
      </x:c>
      <x:c r="AP551" s="112" t="n">
        <x:f>IFERROR(SUM(Z551:AC551)/AD551,0)</x:f>
        <x:v>1</x:v>
      </x:c>
      <x:c r="AQ551" s="50" t="b">
        <x:f>AND(B551&gt;0,C551&gt;0,D551&gt;0,E551&gt;0)</x:f>
        <x:v>1</x:v>
      </x:c>
    </x:row>
    <x:row r="552">
      <x:c r="A552" s="111" t="n">
        <x:f>'净值底稿'!A510</x:f>
        <x:v>44600</x:v>
      </x:c>
      <x:c r="B552" s="113" t="n">
        <x:f>'净值底稿'!F510</x:f>
        <x:v>1.77388990228567</x:v>
      </x:c>
      <x:c r="C552" s="113" t="n">
        <x:f>'净值底稿'!O510</x:f>
        <x:v>1.3949590186773775</x:v>
      </x:c>
      <x:c r="D552" s="113" t="n">
        <x:f>'净值底稿'!P510</x:f>
        <x:v>1.5304</x:v>
      </x:c>
      <x:c r="E552" s="113" t="n">
        <x:f>'净值底稿'!Q510</x:f>
        <x:v>1.3477</x:v>
      </x:c>
      <x:c r="F552" s="114" t="n">
        <x:f>IFERROR(B552/B551-1,0)</x:f>
        <x:v>-0.017575320867796118</x:v>
      </x:c>
      <x:c r="G552" s="114" t="n">
        <x:f>IFERROR(C552/C551-1,0)</x:f>
        <x:v>0.003336127787387566</x:v>
      </x:c>
      <x:c r="H552" s="114" t="n">
        <x:f>IFERROR(D552/D551-1,0)</x:f>
        <x:v>0.00013070186903663128</x:v>
      </x:c>
      <x:c r="I552" s="114" t="n">
        <x:f>IFERROR(E552/E551-1,0)</x:f>
        <x:v>0.004696585656776442</x:v>
      </x:c>
      <x:c r="J552" s="115" t="n">
        <x:f>Z551*(1+F552)</x:f>
        <x:v>0.10614123763451778</x:v>
      </x:c>
      <x:c r="K552" s="115" t="n">
        <x:f>AA551*(1+G552)</x:f>
        <x:v>0.1083637481203552</x:v>
      </x:c>
      <x:c r="L552" s="115" t="n">
        <x:f>AB551*(1+H552)</x:f>
        <x:v>0.8992493117833811</x:v>
      </x:c>
      <x:c r="M552" s="115" t="n">
        <x:f>AC551*(1+I552)</x:f>
        <x:v>0.05916678774708452</x:v>
      </x:c>
      <x:c r="N552" s="115" t="n">
        <x:f>SUM(J552:M552)</x:f>
        <x:v>1.1729210852853387</x:v>
      </x:c>
      <x:c r="O552" s="116" t="n">
        <x:f>IFERROR((J552+K552)/N552,0)</x:f>
        <x:v>0.18288100405552002</x:v>
      </x:c>
      <x:c r="P552" s="50" t="b">
        <x:f>AND(MONTH(A552)=12,OR(A553="",YEAR(A552)&lt;&gt;YEAR(A553)))</x:f>
        <x:v>0</x:v>
      </x:c>
      <x:c r="Q552" s="50" t="b">
        <x:f>AND(MOD(MONTH(A552),3)=0,OR(A553="",MONTH(A552)&lt;&gt;MONTH(A553)))</x:f>
        <x:v>0</x:v>
      </x:c>
      <x:c r="R552" s="50" t="b">
        <x:f>OR(O552&gt;$E$7,O552&lt;$E$6)</x:f>
        <x:v>0</x:v>
      </x:c>
      <x:c r="S552" s="50" t="b">
        <x:f>AND(OR(P552,Q552,R552),A552-AH551&gt;$E$8)</x:f>
        <x:v>0</x:v>
      </x:c>
      <x:c r="T552" s="50" t="str">
        <x:f>IF(NOT(OR(P552,Q552,R552)),"不调",IF(NOT(S552),"间隔规则跳过",IF(P552,"年末+季度",IF(AND(Q552,R552),"季度+动态",IF(Q552,"季度","动态")))))</x:f>
        <x:v>不调</x:v>
      </x:c>
      <x:c r="U552" s="115" t="n">
        <x:f>IF(OR(T552="年末+季度",T552="季度+动态"),N552*$E$5/2,IF(T552="季度",(J552+K552)/2,IF(T552="动态",N552*$E$5*IF(J552+K552=0,0.5,J552/(J552+K552)),J552)))</x:f>
        <x:v>0.10614123763451778</x:v>
      </x:c>
      <x:c r="V552" s="115" t="n">
        <x:f>IF(OR(T552="年末+季度",T552="季度+动态"),N552*$E$5/2,IF(T552="季度",(J552+K552)/2,IF(T552="动态",N552*$E$5*IF(J552+K552=0,0.5,K552/(J552+K552)),K552)))</x:f>
        <x:v>0.1083637481203552</x:v>
      </x:c>
      <x:c r="W552" s="115" t="n">
        <x:f>IF(OR(T552="年末+季度",T552="季度+动态",T552="动态"),N552*(1-$E$5)*IF(L552+M552=0,$B$7/($B$7+$B$8),L552/(L552+M552)),L552)</x:f>
        <x:v>0.8992493117833811</x:v>
      </x:c>
      <x:c r="X552" s="115" t="n">
        <x:f>IF(OR(T552="年末+季度",T552="季度+动态",T552="动态"),N552*(1-$E$5)*IF(L552+M552=0,$B$8/($B$7+$B$8),M552/(L552+M552)),M552)</x:f>
        <x:v>0.05916678774708452</x:v>
      </x:c>
      <x:c r="Y552" s="115" t="n">
        <x:f>POWER(1-$H$5,(A552-A551)/$H$8)</x:f>
        <x:v>0.9999862671029998</x:v>
      </x:c>
      <x:c r="Z552" s="115" t="n">
        <x:f>U552*Y552</x:f>
        <x:v>0.10613978000783388</x:v>
      </x:c>
      <x:c r="AA552" s="115" t="n">
        <x:f>V552*Y552</x:f>
        <x:v>0.1083622599721637</x:v>
      </x:c>
      <x:c r="AB552" s="115" t="n">
        <x:f>W552*Y552</x:f>
        <x:v>0.8992369624852048</x:v>
      </x:c>
      <x:c r="AC552" s="115" t="n">
        <x:f>X552*Y552</x:f>
        <x:v>0.05916597521568255</x:v>
      </x:c>
      <x:c r="AD552" s="115" t="n">
        <x:f>SUM(Z552:AC552)</x:f>
        <x:v>1.1729049776808849</x:v>
      </x:c>
      <x:c r="AE552" s="115" t="n">
        <x:f>MAX(AE551,AD552)</x:f>
        <x:v>1.190436035961396</x:v>
      </x:c>
      <x:c r="AF552" s="114" t="n">
        <x:f>AD552/AE552-1</x:f>
        <x:v>-0.014726585680307491</x:v>
      </x:c>
      <x:c r="AG552" s="114" t="n">
        <x:f>AD552/AD551-1</x:f>
        <x:v>-0.000988473173557547</x:v>
      </x:c>
      <x:c r="AH552" s="111" t="n">
        <x:f>IF(OR(T552="年末+季度",T552="季度+动态",T552="季度",T552="动态"),A552,AH551)</x:f>
        <x:v>44561</x:v>
      </x:c>
      <x:c r="AI552" s="117" t="n">
        <x:f>YEAR(A552)</x:f>
        <x:v>2022</x:v>
      </x:c>
      <x:c r="AJ552" s="117" t="n">
        <x:f>MONTH(A552)</x:f>
        <x:v>2</x:v>
      </x:c>
      <x:c r="AK552" s="50" t="n">
        <x:f>IF(MONTH(A552)&lt;&gt;MONTH(A553),1,0)</x:f>
        <x:v>0</x:v>
      </x:c>
      <x:c r="AL552" s="115" t="n">
        <x:f>IF(AK551,AD551,AL551)</x:f>
        <x:v>1.1722572760319139</x:v>
      </x:c>
      <x:c r="AM552" s="116" t="str">
        <x:f>IF(AK552,AD552/AL552-1,"")</x:f>
      </x:c>
      <x:c r="AN552" s="115" t="n">
        <x:f>IF(AI552&lt;&gt;AI551,AD552,MAX(AN551,AD552))</x:f>
        <x:v>1.1891432977618002</x:v>
      </x:c>
      <x:c r="AO552" s="116" t="n">
        <x:f>AD552/AN552-1</x:f>
        <x:v>-0.013655477949107597</x:v>
      </x:c>
      <x:c r="AP552" s="112" t="n">
        <x:f>IFERROR(SUM(Z552:AC552)/AD552,0)</x:f>
        <x:v>1</x:v>
      </x:c>
      <x:c r="AQ552" s="50" t="b">
        <x:f>AND(B552&gt;0,C552&gt;0,D552&gt;0,E552&gt;0)</x:f>
        <x:v>1</x:v>
      </x:c>
    </x:row>
    <x:row r="553">
      <x:c r="A553" s="111" t="n">
        <x:f>'净值底稿'!A511</x:f>
        <x:v>44601</x:v>
      </x:c>
      <x:c r="B553" s="113" t="n">
        <x:f>'净值底稿'!F511</x:f>
        <x:v>1.8095192087647025</x:v>
      </x:c>
      <x:c r="C553" s="113" t="n">
        <x:f>'净值底稿'!O511</x:f>
        <x:v>1.4146349368188562</x:v>
      </x:c>
      <x:c r="D553" s="113" t="n">
        <x:f>'净值底稿'!P511</x:f>
        <x:v>1.53</x:v>
      </x:c>
      <x:c r="E553" s="113" t="n">
        <x:f>'净值底稿'!Q511</x:f>
        <x:v>1.354</x:v>
      </x:c>
      <x:c r="F553" s="114" t="n">
        <x:f>IFERROR(B553/B552-1,0)</x:f>
        <x:v>0.020085410280042737</x:v>
      </x:c>
      <x:c r="G553" s="114" t="n">
        <x:f>IFERROR(C553/C552-1,0)</x:f>
        <x:v>0.014105015185416958</x:v>
      </x:c>
      <x:c r="H553" s="114" t="n">
        <x:f>IFERROR(D553/D552-1,0)</x:f>
        <x:v>-0.000261369576581294</x:v>
      </x:c>
      <x:c r="I553" s="114" t="n">
        <x:f>IFERROR(E553/E552-1,0)</x:f>
        <x:v>0.00467463085256381</x:v>
      </x:c>
      <x:c r="J553" s="115" t="n">
        <x:f>Z552*(1+F553)</x:f>
        <x:v>0.1082716410363247</x:v>
      </x:c>
      <x:c r="K553" s="115" t="n">
        <x:f>AA552*(1+G553)</x:f>
        <x:v>0.10989071129459717</x:v>
      </x:c>
      <x:c r="L553" s="115" t="n">
        <x:f>AB552*(1+H553)</x:f>
        <x:v>0.8990019293010738</x:v>
      </x:c>
      <x:c r="M553" s="115" t="n">
        <x:f>AC552*(1+I553)</x:f>
        <x:v>0.0594425543088478</x:v>
      </x:c>
      <x:c r="N553" s="115" t="n">
        <x:f>SUM(J553:M553)</x:f>
        <x:v>1.1766068359408435</x:v>
      </x:c>
      <x:c r="O553" s="116" t="n">
        <x:f>IFERROR((J553+K553)/N553,0)</x:f>
        <x:v>0.18541652629144714</x:v>
      </x:c>
      <x:c r="P553" s="50" t="b">
        <x:f>AND(MONTH(A553)=12,OR(A554="",YEAR(A553)&lt;&gt;YEAR(A554)))</x:f>
        <x:v>0</x:v>
      </x:c>
      <x:c r="Q553" s="50" t="b">
        <x:f>AND(MOD(MONTH(A553),3)=0,OR(A554="",MONTH(A553)&lt;&gt;MONTH(A554)))</x:f>
        <x:v>0</x:v>
      </x:c>
      <x:c r="R553" s="50" t="b">
        <x:f>OR(O553&gt;$E$7,O553&lt;$E$6)</x:f>
        <x:v>0</x:v>
      </x:c>
      <x:c r="S553" s="50" t="b">
        <x:f>AND(OR(P553,Q553,R553),A553-AH552&gt;$E$8)</x:f>
        <x:v>0</x:v>
      </x:c>
      <x:c r="T553" s="50" t="str">
        <x:f>IF(NOT(OR(P553,Q553,R553)),"不调",IF(NOT(S553),"间隔规则跳过",IF(P553,"年末+季度",IF(AND(Q553,R553),"季度+动态",IF(Q553,"季度","动态")))))</x:f>
        <x:v>不调</x:v>
      </x:c>
      <x:c r="U553" s="115" t="n">
        <x:f>IF(OR(T553="年末+季度",T553="季度+动态"),N553*$E$5/2,IF(T553="季度",(J553+K553)/2,IF(T553="动态",N553*$E$5*IF(J553+K553=0,0.5,J553/(J553+K553)),J553)))</x:f>
        <x:v>0.1082716410363247</x:v>
      </x:c>
      <x:c r="V553" s="115" t="n">
        <x:f>IF(OR(T553="年末+季度",T553="季度+动态"),N553*$E$5/2,IF(T553="季度",(J553+K553)/2,IF(T553="动态",N553*$E$5*IF(J553+K553=0,0.5,K553/(J553+K553)),K553)))</x:f>
        <x:v>0.10989071129459717</x:v>
      </x:c>
      <x:c r="W553" s="115" t="n">
        <x:f>IF(OR(T553="年末+季度",T553="季度+动态",T553="动态"),N553*(1-$E$5)*IF(L553+M553=0,$B$7/($B$7+$B$8),L553/(L553+M553)),L553)</x:f>
        <x:v>0.8990019293010738</x:v>
      </x:c>
      <x:c r="X553" s="115" t="n">
        <x:f>IF(OR(T553="年末+季度",T553="季度+动态",T553="动态"),N553*(1-$E$5)*IF(L553+M553=0,$B$8/($B$7+$B$8),M553/(L553+M553)),M553)</x:f>
        <x:v>0.0594425543088478</x:v>
      </x:c>
      <x:c r="Y553" s="115" t="n">
        <x:f>POWER(1-$H$5,(A553-A552)/$H$8)</x:f>
        <x:v>0.9999862671029998</x:v>
      </x:c>
      <x:c r="Z553" s="115" t="n">
        <x:f>U553*Y553</x:f>
        <x:v>0.10827015415303029</x:v>
      </x:c>
      <x:c r="AA553" s="115" t="n">
        <x:f>V553*Y553</x:f>
        <x:v>0.10988920217677768</x:v>
      </x:c>
      <x:c r="AB553" s="115" t="n">
        <x:f>W553*Y553</x:f>
        <x:v>0.8989895834001757</x:v>
      </x:c>
      <x:c r="AC553" s="115" t="n">
        <x:f>X553*Y553</x:f>
        <x:v>0.05944173799037205</x:v>
      </x:c>
      <x:c r="AD553" s="115" t="n">
        <x:f>SUM(Z553:AC553)</x:f>
        <x:v>1.1765906777203556</x:v>
      </x:c>
      <x:c r="AE553" s="115" t="n">
        <x:f>MAX(AE552,AD553)</x:f>
        <x:v>1.190436035961396</x:v>
      </x:c>
      <x:c r="AF553" s="114" t="n">
        <x:f>AD553/AE553-1</x:f>
        <x:v>-0.011630493216595816</x:v>
      </x:c>
      <x:c r="AG553" s="114" t="n">
        <x:f>AD553/AD552-1</x:f>
        <x:v>0.0031423688274887507</x:v>
      </x:c>
      <x:c r="AH553" s="111" t="n">
        <x:f>IF(OR(T553="年末+季度",T553="季度+动态",T553="季度",T553="动态"),A553,AH552)</x:f>
        <x:v>44561</x:v>
      </x:c>
      <x:c r="AI553" s="117" t="n">
        <x:f>YEAR(A553)</x:f>
        <x:v>2022</x:v>
      </x:c>
      <x:c r="AJ553" s="117" t="n">
        <x:f>MONTH(A553)</x:f>
        <x:v>2</x:v>
      </x:c>
      <x:c r="AK553" s="50" t="n">
        <x:f>IF(MONTH(A553)&lt;&gt;MONTH(A554),1,0)</x:f>
        <x:v>0</x:v>
      </x:c>
      <x:c r="AL553" s="115" t="n">
        <x:f>IF(AK552,AD552,AL552)</x:f>
        <x:v>1.1722572760319139</x:v>
      </x:c>
      <x:c r="AM553" s="116" t="str">
        <x:f>IF(AK553,AD553/AL553-1,"")</x:f>
      </x:c>
      <x:c r="AN553" s="115" t="n">
        <x:f>IF(AI553&lt;&gt;AI552,AD553,MAX(AN552,AD553))</x:f>
        <x:v>1.1891432977618002</x:v>
      </x:c>
      <x:c r="AO553" s="116" t="n">
        <x:f>AD553/AN553-1</x:f>
        <x:v>-0.010556019669850536</x:v>
      </x:c>
      <x:c r="AP553" s="112" t="n">
        <x:f>IFERROR(SUM(Z553:AC553)/AD553,0)</x:f>
        <x:v>1</x:v>
      </x:c>
      <x:c r="AQ553" s="50" t="b">
        <x:f>AND(B553&gt;0,C553&gt;0,D553&gt;0,E553&gt;0)</x:f>
        <x:v>1</x:v>
      </x:c>
    </x:row>
    <x:row r="554">
      <x:c r="A554" s="111" t="n">
        <x:f>'净值底稿'!A512</x:f>
        <x:v>44602</x:v>
      </x:c>
      <x:c r="B554" s="113" t="n">
        <x:f>'净值底稿'!F512</x:f>
        <x:v>1.8100580409429377</x:v>
      </x:c>
      <x:c r="C554" s="113" t="n">
        <x:f>'净值底稿'!O512</x:f>
        <x:v>1.4088691472689</x:v>
      </x:c>
      <x:c r="D554" s="113" t="n">
        <x:f>'净值底稿'!P512</x:f>
        <x:v>1.5303</x:v>
      </x:c>
      <x:c r="E554" s="113" t="n">
        <x:f>'净值底稿'!Q512</x:f>
        <x:v>1.3572</x:v>
      </x:c>
      <x:c r="F554" s="114" t="n">
        <x:f>IFERROR(B554/B553-1,0)</x:f>
        <x:v>0.0002977764345497569</x:v>
      </x:c>
      <x:c r="G554" s="114" t="n">
        <x:f>IFERROR(C554/C553-1,0)</x:f>
        <x:v>-0.004075814473324169</x:v>
      </x:c>
      <x:c r="H554" s="114" t="n">
        <x:f>IFERROR(D554/D553-1,0)</x:f>
        <x:v>0.00019607843137259273</x:v>
      </x:c>
      <x:c r="I554" s="114" t="n">
        <x:f>IFERROR(E554/E553-1,0)</x:f>
        <x:v>0.0023633677991137247</x:v>
      </x:c>
      <x:c r="J554" s="115" t="n">
        <x:f>Z553*(1+F554)</x:f>
        <x:v>0.10830239445350213</x:v>
      </x:c>
      <x:c r="K554" s="115" t="n">
        <x:f>AA553*(1+G554)</x:f>
        <x:v>0.10944131417608352</x:v>
      </x:c>
      <x:c r="L554" s="115" t="n">
        <x:f>AB553*(1+H554)</x:f>
        <x:v>0.8991658558675091</x:v>
      </x:c>
      <x:c r="M554" s="115" t="n">
        <x:f>AC553*(1+I554)</x:f>
        <x:v>0.05958222067986185</x:v>
      </x:c>
      <x:c r="N554" s="115" t="n">
        <x:f>SUM(J554:M554)</x:f>
        <x:v>1.1764917851769567</x:v>
      </x:c>
      <x:c r="O554" s="116" t="n">
        <x:f>IFERROR((J554+K554)/N554,0)</x:f>
        <x:v>0.18507881769598136</x:v>
      </x:c>
      <x:c r="P554" s="50" t="b">
        <x:f>AND(MONTH(A554)=12,OR(A555="",YEAR(A554)&lt;&gt;YEAR(A555)))</x:f>
        <x:v>0</x:v>
      </x:c>
      <x:c r="Q554" s="50" t="b">
        <x:f>AND(MOD(MONTH(A554),3)=0,OR(A555="",MONTH(A554)&lt;&gt;MONTH(A555)))</x:f>
        <x:v>0</x:v>
      </x:c>
      <x:c r="R554" s="50" t="b">
        <x:f>OR(O554&gt;$E$7,O554&lt;$E$6)</x:f>
        <x:v>0</x:v>
      </x:c>
      <x:c r="S554" s="50" t="b">
        <x:f>AND(OR(P554,Q554,R554),A554-AH553&gt;$E$8)</x:f>
        <x:v>0</x:v>
      </x:c>
      <x:c r="T554" s="50" t="str">
        <x:f>IF(NOT(OR(P554,Q554,R554)),"不调",IF(NOT(S554),"间隔规则跳过",IF(P554,"年末+季度",IF(AND(Q554,R554),"季度+动态",IF(Q554,"季度","动态")))))</x:f>
        <x:v>不调</x:v>
      </x:c>
      <x:c r="U554" s="115" t="n">
        <x:f>IF(OR(T554="年末+季度",T554="季度+动态"),N554*$E$5/2,IF(T554="季度",(J554+K554)/2,IF(T554="动态",N554*$E$5*IF(J554+K554=0,0.5,J554/(J554+K554)),J554)))</x:f>
        <x:v>0.10830239445350213</x:v>
      </x:c>
      <x:c r="V554" s="115" t="n">
        <x:f>IF(OR(T554="年末+季度",T554="季度+动态"),N554*$E$5/2,IF(T554="季度",(J554+K554)/2,IF(T554="动态",N554*$E$5*IF(J554+K554=0,0.5,K554/(J554+K554)),K554)))</x:f>
        <x:v>0.10944131417608352</x:v>
      </x:c>
      <x:c r="W554" s="115" t="n">
        <x:f>IF(OR(T554="年末+季度",T554="季度+动态",T554="动态"),N554*(1-$E$5)*IF(L554+M554=0,$B$7/($B$7+$B$8),L554/(L554+M554)),L554)</x:f>
        <x:v>0.8991658558675091</x:v>
      </x:c>
      <x:c r="X554" s="115" t="n">
        <x:f>IF(OR(T554="年末+季度",T554="季度+动态",T554="动态"),N554*(1-$E$5)*IF(L554+M554=0,$B$8/($B$7+$B$8),M554/(L554+M554)),M554)</x:f>
        <x:v>0.05958222067986185</x:v>
      </x:c>
      <x:c r="Y554" s="115" t="n">
        <x:f>POWER(1-$H$5,(A554-A553)/$H$8)</x:f>
        <x:v>0.9999862671029998</x:v>
      </x:c>
      <x:c r="Z554" s="115" t="n">
        <x:f>U554*Y554</x:f>
        <x:v>0.10830090714787423</x:v>
      </x:c>
      <x:c r="AA554" s="115" t="n">
        <x:f>V554*Y554</x:f>
        <x:v>0.10943981122978837</x:v>
      </x:c>
      <x:c r="AB554" s="115" t="n">
        <x:f>W554*Y554</x:f>
        <x:v>0.8991535077154243</x:v>
      </x:c>
      <x:c r="AC554" s="115" t="n">
        <x:f>X554*Y554</x:f>
        <x:v>0.059581402443362214</x:v>
      </x:c>
      <x:c r="AD554" s="115" t="n">
        <x:f>SUM(Z554:AC554)</x:f>
        <x:v>1.1764756285364493</x:v>
      </x:c>
      <x:c r="AE554" s="115" t="n">
        <x:f>MAX(AE553,AD554)</x:f>
        <x:v>1.190436035961396</x:v>
      </x:c>
      <x:c r="AF554" s="114" t="n">
        <x:f>AD554/AE554-1</x:f>
        <x:v>-0.011727137790878639</x:v>
      </x:c>
      <x:c r="AG554" s="114" t="n">
        <x:f>AD554/AD553-1</x:f>
        <x:v>-0.0000977818251367557</x:v>
      </x:c>
      <x:c r="AH554" s="111" t="n">
        <x:f>IF(OR(T554="年末+季度",T554="季度+动态",T554="季度",T554="动态"),A554,AH553)</x:f>
        <x:v>44561</x:v>
      </x:c>
      <x:c r="AI554" s="117" t="n">
        <x:f>YEAR(A554)</x:f>
        <x:v>2022</x:v>
      </x:c>
      <x:c r="AJ554" s="117" t="n">
        <x:f>MONTH(A554)</x:f>
        <x:v>2</x:v>
      </x:c>
      <x:c r="AK554" s="50" t="n">
        <x:f>IF(MONTH(A554)&lt;&gt;MONTH(A555),1,0)</x:f>
        <x:v>0</x:v>
      </x:c>
      <x:c r="AL554" s="115" t="n">
        <x:f>IF(AK553,AD553,AL553)</x:f>
        <x:v>1.1722572760319139</x:v>
      </x:c>
      <x:c r="AM554" s="116" t="str">
        <x:f>IF(AK554,AD554/AL554-1,"")</x:f>
      </x:c>
      <x:c r="AN554" s="115" t="n">
        <x:f>IF(AI554&lt;&gt;AI553,AD554,MAX(AN553,AD554))</x:f>
        <x:v>1.1891432977618002</x:v>
      </x:c>
      <x:c r="AO554" s="116" t="n">
        <x:f>AD554/AN554-1</x:f>
        <x:v>-0.01065276930811776</x:v>
      </x:c>
      <x:c r="AP554" s="112" t="n">
        <x:f>IFERROR(SUM(Z554:AC554)/AD554,0)</x:f>
        <x:v>1</x:v>
      </x:c>
      <x:c r="AQ554" s="50" t="b">
        <x:f>AND(B554&gt;0,C554&gt;0,D554&gt;0,E554&gt;0)</x:f>
        <x:v>1</x:v>
      </x:c>
    </x:row>
    <x:row r="555">
      <x:c r="A555" s="111" t="n">
        <x:f>'净值底稿'!A513</x:f>
        <x:v>44603</x:v>
      </x:c>
      <x:c r="B555" s="113" t="n">
        <x:f>'净值底稿'!F513</x:f>
        <x:v>1.7713246594264551</x:v>
      </x:c>
      <x:c r="C555" s="113" t="n">
        <x:f>'净值底稿'!O513</x:f>
        <x:v>1.3862042692258876</x:v>
      </x:c>
      <x:c r="D555" s="113" t="n">
        <x:f>'净值底稿'!P513</x:f>
        <x:v>1.527</x:v>
      </x:c>
      <x:c r="E555" s="113" t="n">
        <x:f>'净值底稿'!Q513</x:f>
        <x:v>1.3506</x:v>
      </x:c>
      <x:c r="F555" s="114" t="n">
        <x:f>IFERROR(B555/B554-1,0)</x:f>
        <x:v>-0.02139897209942765</x:v>
      </x:c>
      <x:c r="G555" s="114" t="n">
        <x:f>IFERROR(C555/C554-1,0)</x:f>
        <x:v>-0.016087283965972476</x:v>
      </x:c>
      <x:c r="H555" s="114" t="n">
        <x:f>IFERROR(D555/D554-1,0)</x:f>
        <x:v>-0.0021564399137424806</x:v>
      </x:c>
      <x:c r="I555" s="114" t="n">
        <x:f>IFERROR(E555/E554-1,0)</x:f>
        <x:v>-0.004862953138815129</x:v>
      </x:c>
      <x:c r="J555" s="115" t="n">
        <x:f>Z554*(1+F555)</x:f>
        <x:v>0.10598337905747417</x:v>
      </x:c>
      <x:c r="K555" s="115" t="n">
        <x:f>AA554*(1+G555)</x:f>
        <x:v>0.10767922190935234</x:v>
      </x:c>
      <x:c r="L555" s="115" t="n">
        <x:f>AB554*(1+H555)</x:f>
        <x:v>0.8972145372028052</x:v>
      </x:c>
      <x:c r="M555" s="115" t="n">
        <x:f>AC554*(1+I555)</x:f>
        <x:v>0.05929166087533526</x:v>
      </x:c>
      <x:c r="N555" s="115" t="n">
        <x:f>SUM(J555:M555)</x:f>
        <x:v>1.170168799044967</x:v>
      </x:c>
      <x:c r="O555" s="116" t="n">
        <x:f>IFERROR((J555+K555)/N555,0)</x:f>
        <x:v>0.18259126473138507</x:v>
      </x:c>
      <x:c r="P555" s="50" t="b">
        <x:f>AND(MONTH(A555)=12,OR(A556="",YEAR(A555)&lt;&gt;YEAR(A556)))</x:f>
        <x:v>0</x:v>
      </x:c>
      <x:c r="Q555" s="50" t="b">
        <x:f>AND(MOD(MONTH(A555),3)=0,OR(A556="",MONTH(A555)&lt;&gt;MONTH(A556)))</x:f>
        <x:v>0</x:v>
      </x:c>
      <x:c r="R555" s="50" t="b">
        <x:f>OR(O555&gt;$E$7,O555&lt;$E$6)</x:f>
        <x:v>0</x:v>
      </x:c>
      <x:c r="S555" s="50" t="b">
        <x:f>AND(OR(P555,Q555,R555),A555-AH554&gt;$E$8)</x:f>
        <x:v>0</x:v>
      </x:c>
      <x:c r="T555" s="50" t="str">
        <x:f>IF(NOT(OR(P555,Q555,R555)),"不调",IF(NOT(S555),"间隔规则跳过",IF(P555,"年末+季度",IF(AND(Q555,R555),"季度+动态",IF(Q555,"季度","动态")))))</x:f>
        <x:v>不调</x:v>
      </x:c>
      <x:c r="U555" s="115" t="n">
        <x:f>IF(OR(T555="年末+季度",T555="季度+动态"),N555*$E$5/2,IF(T555="季度",(J555+K555)/2,IF(T555="动态",N555*$E$5*IF(J555+K555=0,0.5,J555/(J555+K555)),J555)))</x:f>
        <x:v>0.10598337905747417</x:v>
      </x:c>
      <x:c r="V555" s="115" t="n">
        <x:f>IF(OR(T555="年末+季度",T555="季度+动态"),N555*$E$5/2,IF(T555="季度",(J555+K555)/2,IF(T555="动态",N555*$E$5*IF(J555+K555=0,0.5,K555/(J555+K555)),K555)))</x:f>
        <x:v>0.10767922190935234</x:v>
      </x:c>
      <x:c r="W555" s="115" t="n">
        <x:f>IF(OR(T555="年末+季度",T555="季度+动态",T555="动态"),N555*(1-$E$5)*IF(L555+M555=0,$B$7/($B$7+$B$8),L555/(L555+M555)),L555)</x:f>
        <x:v>0.8972145372028052</x:v>
      </x:c>
      <x:c r="X555" s="115" t="n">
        <x:f>IF(OR(T555="年末+季度",T555="季度+动态",T555="动态"),N555*(1-$E$5)*IF(L555+M555=0,$B$8/($B$7+$B$8),M555/(L555+M555)),M555)</x:f>
        <x:v>0.05929166087533526</x:v>
      </x:c>
      <x:c r="Y555" s="115" t="n">
        <x:f>POWER(1-$H$5,(A555-A554)/$H$8)</x:f>
        <x:v>0.9999862671029998</x:v>
      </x:c>
      <x:c r="Z555" s="115" t="n">
        <x:f>U555*Y555</x:f>
        <x:v>0.10598192359864583</x:v>
      </x:c>
      <x:c r="AA555" s="115" t="n">
        <x:f>V555*Y555</x:f>
        <x:v>0.1076777431616888</x:v>
      </x:c>
      <x:c r="AB555" s="115" t="n">
        <x:f>W555*Y555</x:f>
        <x:v>0.8972022158479787</x:v>
      </x:c>
      <x:c r="AC555" s="115" t="n">
        <x:f>X555*Y555</x:f>
        <x:v>0.05929084662906348</x:v>
      </x:c>
      <x:c r="AD555" s="115" t="n">
        <x:f>SUM(Z555:AC555)</x:f>
        <x:v>1.1701527292373768</x:v>
      </x:c>
      <x:c r="AE555" s="115" t="n">
        <x:f>MAX(AE554,AD555)</x:f>
        <x:v>1.190436035961396</x:v>
      </x:c>
      <x:c r="AF555" s="114" t="n">
        <x:f>AD555/AE555-1</x:f>
        <x:v>-0.017038552355010284</x:v>
      </x:c>
      <x:c r="AG555" s="114" t="n">
        <x:f>AD555/AD554-1</x:f>
        <x:v>-0.005374441378729</x:v>
      </x:c>
      <x:c r="AH555" s="111" t="n">
        <x:f>IF(OR(T555="年末+季度",T555="季度+动态",T555="季度",T555="动态"),A555,AH554)</x:f>
        <x:v>44561</x:v>
      </x:c>
      <x:c r="AI555" s="117" t="n">
        <x:f>YEAR(A555)</x:f>
        <x:v>2022</x:v>
      </x:c>
      <x:c r="AJ555" s="117" t="n">
        <x:f>MONTH(A555)</x:f>
        <x:v>2</x:v>
      </x:c>
      <x:c r="AK555" s="50" t="n">
        <x:f>IF(MONTH(A555)&lt;&gt;MONTH(A556),1,0)</x:f>
        <x:v>0</x:v>
      </x:c>
      <x:c r="AL555" s="115" t="n">
        <x:f>IF(AK554,AD554,AL554)</x:f>
        <x:v>1.1722572760319139</x:v>
      </x:c>
      <x:c r="AM555" s="116" t="str">
        <x:f>IF(AK555,AD555/AL555-1,"")</x:f>
      </x:c>
      <x:c r="AN555" s="115" t="n">
        <x:f>IF(AI555&lt;&gt;AI554,AD555,MAX(AN554,AD555))</x:f>
        <x:v>1.1891432977618002</x:v>
      </x:c>
      <x:c r="AO555" s="116" t="n">
        <x:f>AD555/AN555-1</x:f>
        <x:v>-0.015969958002679197</x:v>
      </x:c>
      <x:c r="AP555" s="112" t="n">
        <x:f>IFERROR(SUM(Z555:AC555)/AD555,0)</x:f>
        <x:v>1</x:v>
      </x:c>
      <x:c r="AQ555" s="50" t="b">
        <x:f>AND(B555&gt;0,C555&gt;0,D555&gt;0,E555&gt;0)</x:f>
        <x:v>1</x:v>
      </x:c>
    </x:row>
    <x:row r="556">
      <x:c r="A556" s="111" t="n">
        <x:f>'净值底稿'!A514</x:f>
        <x:v>44606</x:v>
      </x:c>
      <x:c r="B556" s="113" t="n">
        <x:f>'净值底稿'!F514</x:f>
        <x:v>1.761122785316635</x:v>
      </x:c>
      <x:c r="C556" s="113" t="n">
        <x:f>'净值底稿'!O514</x:f>
        <x:v>1.3807342404538026</x:v>
      </x:c>
      <x:c r="D556" s="113" t="n">
        <x:f>'净值底稿'!P514</x:f>
        <x:v>1.5264</x:v>
      </x:c>
      <x:c r="E556" s="113" t="n">
        <x:f>'净值底稿'!Q514</x:f>
        <x:v>1.3723</x:v>
      </x:c>
      <x:c r="F556" s="114" t="n">
        <x:f>IFERROR(B556/B555-1,0)</x:f>
        <x:v>-0.005759460331300037</x:v>
      </x:c>
      <x:c r="G556" s="114" t="n">
        <x:f>IFERROR(C556/C555-1,0)</x:f>
        <x:v>-0.003946048135560654</x:v>
      </x:c>
      <x:c r="H556" s="114" t="n">
        <x:f>IFERROR(D556/D555-1,0)</x:f>
        <x:v>-0.0003929273084478657</x:v>
      </x:c>
      <x:c r="I556" s="114" t="n">
        <x:f>IFERROR(E556/E555-1,0)</x:f>
        <x:v>0.016066933214867518</x:v>
      </x:c>
      <x:c r="J556" s="115" t="n">
        <x:f>Z555*(1+F556)</x:f>
        <x:v>0.10537152491384456</x:v>
      </x:c>
      <x:c r="K556" s="115" t="n">
        <x:f>AA555*(1+G556)</x:f>
        <x:v>0.10725284160404423</x:v>
      </x:c>
      <x:c r="L556" s="115" t="n">
        <x:f>AB555*(1+H556)</x:f>
        <x:v>0.8968496805961721</x:v>
      </x:c>
      <x:c r="M556" s="115" t="n">
        <x:f>AC555*(1+I556)</x:f>
        <x:v>0.0602434687021056</x:v>
      </x:c>
      <x:c r="N556" s="115" t="n">
        <x:f>SUM(J556:M556)</x:f>
        <x:v>1.1697175158161666</x:v>
      </x:c>
      <x:c r="O556" s="116" t="n">
        <x:f>IFERROR((J556+K556)/N556,0)</x:f>
        <x:v>0.18177411523972165</x:v>
      </x:c>
      <x:c r="P556" s="50" t="b">
        <x:f>AND(MONTH(A556)=12,OR(A557="",YEAR(A556)&lt;&gt;YEAR(A557)))</x:f>
        <x:v>0</x:v>
      </x:c>
      <x:c r="Q556" s="50" t="b">
        <x:f>AND(MOD(MONTH(A556),3)=0,OR(A557="",MONTH(A556)&lt;&gt;MONTH(A557)))</x:f>
        <x:v>0</x:v>
      </x:c>
      <x:c r="R556" s="50" t="b">
        <x:f>OR(O556&gt;$E$7,O556&lt;$E$6)</x:f>
        <x:v>0</x:v>
      </x:c>
      <x:c r="S556" s="50" t="b">
        <x:f>AND(OR(P556,Q556,R556),A556-AH555&gt;$E$8)</x:f>
        <x:v>0</x:v>
      </x:c>
      <x:c r="T556" s="50" t="str">
        <x:f>IF(NOT(OR(P556,Q556,R556)),"不调",IF(NOT(S556),"间隔规则跳过",IF(P556,"年末+季度",IF(AND(Q556,R556),"季度+动态",IF(Q556,"季度","动态")))))</x:f>
        <x:v>不调</x:v>
      </x:c>
      <x:c r="U556" s="115" t="n">
        <x:f>IF(OR(T556="年末+季度",T556="季度+动态"),N556*$E$5/2,IF(T556="季度",(J556+K556)/2,IF(T556="动态",N556*$E$5*IF(J556+K556=0,0.5,J556/(J556+K556)),J556)))</x:f>
        <x:v>0.10537152491384456</x:v>
      </x:c>
      <x:c r="V556" s="115" t="n">
        <x:f>IF(OR(T556="年末+季度",T556="季度+动态"),N556*$E$5/2,IF(T556="季度",(J556+K556)/2,IF(T556="动态",N556*$E$5*IF(J556+K556=0,0.5,K556/(J556+K556)),K556)))</x:f>
        <x:v>0.10725284160404423</x:v>
      </x:c>
      <x:c r="W556" s="115" t="n">
        <x:f>IF(OR(T556="年末+季度",T556="季度+动态",T556="动态"),N556*(1-$E$5)*IF(L556+M556=0,$B$7/($B$7+$B$8),L556/(L556+M556)),L556)</x:f>
        <x:v>0.8968496805961721</x:v>
      </x:c>
      <x:c r="X556" s="115" t="n">
        <x:f>IF(OR(T556="年末+季度",T556="季度+动态",T556="动态"),N556*(1-$E$5)*IF(L556+M556=0,$B$8/($B$7+$B$8),M556/(L556+M556)),M556)</x:f>
        <x:v>0.0602434687021056</x:v>
      </x:c>
      <x:c r="Y556" s="115" t="n">
        <x:f>POWER(1-$H$5,(A556-A555)/$H$8)</x:f>
        <x:v>0.9999588018747739</x:v>
      </x:c>
      <x:c r="Z556" s="115" t="n">
        <x:f>U556*Y556</x:f>
        <x:v>0.1053671838045659</x:v>
      </x:c>
      <x:c r="AA556" s="115" t="n">
        <x:f>V556*Y556</x:f>
        <x:v>0.10724842298804498</x:v>
      </x:c>
      <x:c r="AB556" s="115" t="n">
        <x:f>W556*Y556</x:f>
        <x:v>0.896812732070722</x:v>
      </x:c>
      <x:c r="AC556" s="115" t="n">
        <x:f>X556*Y556</x:f>
        <x:v>0.06024098678413795</x:v>
      </x:c>
      <x:c r="AD556" s="115" t="n">
        <x:f>SUM(Z556:AC556)</x:f>
        <x:v>1.1696693256474708</x:v>
      </x:c>
      <x:c r="AE556" s="115" t="n">
        <x:f>MAX(AE555,AD556)</x:f>
        <x:v>1.190436035961396</x:v>
      </x:c>
      <x:c r="AF556" s="114" t="n">
        <x:f>AD556/AE556-1</x:f>
        <x:v>-0.017444625067279507</x:v>
      </x:c>
      <x:c r="AG556" s="114" t="n">
        <x:f>AD556/AD555-1</x:f>
        <x:v>-0.00041311153478318374</x:v>
      </x:c>
      <x:c r="AH556" s="111" t="n">
        <x:f>IF(OR(T556="年末+季度",T556="季度+动态",T556="季度",T556="动态"),A556,AH555)</x:f>
        <x:v>44561</x:v>
      </x:c>
      <x:c r="AI556" s="117" t="n">
        <x:f>YEAR(A556)</x:f>
        <x:v>2022</x:v>
      </x:c>
      <x:c r="AJ556" s="117" t="n">
        <x:f>MONTH(A556)</x:f>
        <x:v>2</x:v>
      </x:c>
      <x:c r="AK556" s="50" t="n">
        <x:f>IF(MONTH(A556)&lt;&gt;MONTH(A557),1,0)</x:f>
        <x:v>0</x:v>
      </x:c>
      <x:c r="AL556" s="115" t="n">
        <x:f>IF(AK555,AD555,AL555)</x:f>
        <x:v>1.1722572760319139</x:v>
      </x:c>
      <x:c r="AM556" s="116" t="str">
        <x:f>IF(AK556,AD556/AL556-1,"")</x:f>
      </x:c>
      <x:c r="AN556" s="115" t="n">
        <x:f>IF(AI556&lt;&gt;AI555,AD556,MAX(AN555,AD556))</x:f>
        <x:v>1.1891432977618002</x:v>
      </x:c>
      <x:c r="AO556" s="116" t="n">
        <x:f>AD556/AN556-1</x:f>
        <x:v>-0.016376472163601385</x:v>
      </x:c>
      <x:c r="AP556" s="112" t="n">
        <x:f>IFERROR(SUM(Z556:AC556)/AD556,0)</x:f>
        <x:v>1</x:v>
      </x:c>
      <x:c r="AQ556" s="50" t="b">
        <x:f>AND(B556&gt;0,C556&gt;0,D556&gt;0,E556&gt;0)</x:f>
        <x:v>1</x:v>
      </x:c>
    </x:row>
    <x:row r="557">
      <x:c r="A557" s="111" t="n">
        <x:f>'净值底稿'!A515</x:f>
        <x:v>44607</x:v>
      </x:c>
      <x:c r="B557" s="113" t="n">
        <x:f>'净值底稿'!F515</x:f>
        <x:v>1.8007439073709723</x:v>
      </x:c>
      <x:c r="C557" s="113" t="n">
        <x:f>'净值底稿'!O515</x:f>
        <x:v>1.3965478798892699</x:v>
      </x:c>
      <x:c r="D557" s="113" t="n">
        <x:f>'净值底稿'!P515</x:f>
        <x:v>1.5264</x:v>
      </x:c>
      <x:c r="E557" s="113" t="n">
        <x:f>'净值底稿'!Q515</x:f>
        <x:v>1.3875</x:v>
      </x:c>
      <x:c r="F557" s="114" t="n">
        <x:f>IFERROR(B557/B556-1,0)</x:f>
        <x:v>0.022497648877567444</x:v>
      </x:c>
      <x:c r="G557" s="114" t="n">
        <x:f>IFERROR(C557/C556-1,0)</x:f>
        <x:v>0.01145306531274981</x:v>
      </x:c>
      <x:c r="H557" s="114" t="n">
        <x:f>IFERROR(D557/D556-1,0)</x:f>
        <x:v>0</x:v>
      </x:c>
      <x:c r="I557" s="114" t="n">
        <x:f>IFERROR(E557/E556-1,0)</x:f>
        <x:v>0.011076295270713299</x:v>
      </x:c>
      <x:c r="J557" s="115" t="n">
        <x:f>Z556*(1+F557)</x:f>
        <x:v>0.10773769770901914</x:v>
      </x:c>
      <x:c r="K557" s="115" t="n">
        <x:f>AA556*(1+G557)</x:f>
        <x:v>0.10847674618121647</x:v>
      </x:c>
      <x:c r="L557" s="115" t="n">
        <x:f>AB556*(1+H557)</x:f>
        <x:v>0.896812732070722</x:v>
      </x:c>
      <x:c r="M557" s="115" t="n">
        <x:f>AC556*(1+I557)</x:f>
        <x:v>0.0609082337411582</x:v>
      </x:c>
      <x:c r="N557" s="115" t="n">
        <x:f>SUM(J557:M557)</x:f>
        <x:v>1.1739354097021157</x:v>
      </x:c>
      <x:c r="O557" s="116" t="n">
        <x:f>IFERROR((J557+K557)/N557,0)</x:f>
        <x:v>0.18417916531293632</x:v>
      </x:c>
      <x:c r="P557" s="50" t="b">
        <x:f>AND(MONTH(A557)=12,OR(A558="",YEAR(A557)&lt;&gt;YEAR(A558)))</x:f>
        <x:v>0</x:v>
      </x:c>
      <x:c r="Q557" s="50" t="b">
        <x:f>AND(MOD(MONTH(A557),3)=0,OR(A558="",MONTH(A557)&lt;&gt;MONTH(A558)))</x:f>
        <x:v>0</x:v>
      </x:c>
      <x:c r="R557" s="50" t="b">
        <x:f>OR(O557&gt;$E$7,O557&lt;$E$6)</x:f>
        <x:v>0</x:v>
      </x:c>
      <x:c r="S557" s="50" t="b">
        <x:f>AND(OR(P557,Q557,R557),A557-AH556&gt;$E$8)</x:f>
        <x:v>0</x:v>
      </x:c>
      <x:c r="T557" s="50" t="str">
        <x:f>IF(NOT(OR(P557,Q557,R557)),"不调",IF(NOT(S557),"间隔规则跳过",IF(P557,"年末+季度",IF(AND(Q557,R557),"季度+动态",IF(Q557,"季度","动态")))))</x:f>
        <x:v>不调</x:v>
      </x:c>
      <x:c r="U557" s="115" t="n">
        <x:f>IF(OR(T557="年末+季度",T557="季度+动态"),N557*$E$5/2,IF(T557="季度",(J557+K557)/2,IF(T557="动态",N557*$E$5*IF(J557+K557=0,0.5,J557/(J557+K557)),J557)))</x:f>
        <x:v>0.10773769770901914</x:v>
      </x:c>
      <x:c r="V557" s="115" t="n">
        <x:f>IF(OR(T557="年末+季度",T557="季度+动态"),N557*$E$5/2,IF(T557="季度",(J557+K557)/2,IF(T557="动态",N557*$E$5*IF(J557+K557=0,0.5,K557/(J557+K557)),K557)))</x:f>
        <x:v>0.10847674618121647</x:v>
      </x:c>
      <x:c r="W557" s="115" t="n">
        <x:f>IF(OR(T557="年末+季度",T557="季度+动态",T557="动态"),N557*(1-$E$5)*IF(L557+M557=0,$B$7/($B$7+$B$8),L557/(L557+M557)),L557)</x:f>
        <x:v>0.896812732070722</x:v>
      </x:c>
      <x:c r="X557" s="115" t="n">
        <x:f>IF(OR(T557="年末+季度",T557="季度+动态",T557="动态"),N557*(1-$E$5)*IF(L557+M557=0,$B$8/($B$7+$B$8),M557/(L557+M557)),M557)</x:f>
        <x:v>0.0609082337411582</x:v>
      </x:c>
      <x:c r="Y557" s="115" t="n">
        <x:f>POWER(1-$H$5,(A557-A556)/$H$8)</x:f>
        <x:v>0.9999862671029998</x:v>
      </x:c>
      <x:c r="Z557" s="115" t="n">
        <x:f>U557*Y557</x:f>
        <x:v>0.10773621815831347</x:v>
      </x:c>
      <x:c r="AA557" s="115" t="n">
        <x:f>V557*Y557</x:f>
        <x:v>0.10847525648123424</x:v>
      </x:c>
      <x:c r="AB557" s="115" t="n">
        <x:f>W557*Y557</x:f>
        <x:v>0.896800416233844</x:v>
      </x:c>
      <x:c r="AC557" s="115" t="n">
        <x:f>X557*Y557</x:f>
        <x:v>0.06090739729465777</x:v>
      </x:c>
      <x:c r="AD557" s="115" t="n">
        <x:f>SUM(Z557:AC557)</x:f>
        <x:v>1.1739192881680496</x:v>
      </x:c>
      <x:c r="AE557" s="115" t="n">
        <x:f>MAX(AE556,AD557)</x:f>
        <x:v>1.190436035961396</x:v>
      </x:c>
      <x:c r="AF557" s="114" t="n">
        <x:f>AD557/AE557-1</x:f>
        <x:v>-0.013874536131634696</x:v>
      </x:c>
      <x:c r="AG557" s="114" t="n">
        <x:f>AD557/AD556-1</x:f>
        <x:v>0.0036334735188734424</x:v>
      </x:c>
      <x:c r="AH557" s="111" t="n">
        <x:f>IF(OR(T557="年末+季度",T557="季度+动态",T557="季度",T557="动态"),A557,AH556)</x:f>
        <x:v>44561</x:v>
      </x:c>
      <x:c r="AI557" s="117" t="n">
        <x:f>YEAR(A557)</x:f>
        <x:v>2022</x:v>
      </x:c>
      <x:c r="AJ557" s="117" t="n">
        <x:f>MONTH(A557)</x:f>
        <x:v>2</x:v>
      </x:c>
      <x:c r="AK557" s="50" t="n">
        <x:f>IF(MONTH(A557)&lt;&gt;MONTH(A558),1,0)</x:f>
        <x:v>0</x:v>
      </x:c>
      <x:c r="AL557" s="115" t="n">
        <x:f>IF(AK556,AD556,AL556)</x:f>
        <x:v>1.1722572760319139</x:v>
      </x:c>
      <x:c r="AM557" s="116" t="str">
        <x:f>IF(AK557,AD557/AL557-1,"")</x:f>
      </x:c>
      <x:c r="AN557" s="115" t="n">
        <x:f>IF(AI557&lt;&gt;AI556,AD557,MAX(AN556,AD557))</x:f>
        <x:v>1.1891432977618002</x:v>
      </x:c>
      <x:c r="AO557" s="116" t="n">
        <x:f>AD557/AN557-1</x:f>
        <x:v>-0.01280250212266687</x:v>
      </x:c>
      <x:c r="AP557" s="112" t="n">
        <x:f>IFERROR(SUM(Z557:AC557)/AD557,0)</x:f>
        <x:v>1</x:v>
      </x:c>
      <x:c r="AQ557" s="50" t="b">
        <x:f>AND(B557&gt;0,C557&gt;0,D557&gt;0,E557&gt;0)</x:f>
        <x:v>1</x:v>
      </x:c>
    </x:row>
    <x:row r="558">
      <x:c r="A558" s="111" t="n">
        <x:f>'净值底稿'!A516</x:f>
        <x:v>44608</x:v>
      </x:c>
      <x:c r="B558" s="113" t="n">
        <x:f>'净值底稿'!F516</x:f>
        <x:v>1.7871836417757652</x:v>
      </x:c>
      <x:c r="C558" s="113" t="n">
        <x:f>'净值底稿'!O516</x:f>
        <x:v>1.4072268068092524</x:v>
      </x:c>
      <x:c r="D558" s="113" t="n">
        <x:f>'净值底稿'!P516</x:f>
        <x:v>1.5268</x:v>
      </x:c>
      <x:c r="E558" s="113" t="n">
        <x:f>'净值底稿'!Q516</x:f>
        <x:v>1.3688</x:v>
      </x:c>
      <x:c r="F558" s="114" t="n">
        <x:f>IFERROR(B558/B557-1,0)</x:f>
        <x:v>-0.0075303687213384984</x:v>
      </x:c>
      <x:c r="G558" s="114" t="n">
        <x:f>IFERROR(C558/C557-1,0)</x:f>
        <x:v>0.007646660077869516</x:v>
      </x:c>
      <x:c r="H558" s="114" t="n">
        <x:f>IFERROR(D558/D557-1,0)</x:f>
        <x:v>0.0002620545073375169</x:v>
      </x:c>
      <x:c r="I558" s="114" t="n">
        <x:f>IFERROR(E558/E557-1,0)</x:f>
        <x:v>-0.013477477477477406</x:v>
      </x:c>
      <x:c r="J558" s="115" t="n">
        <x:f>Z557*(1+F558)</x:f>
        <x:v>0.1069249247109388</x:v>
      </x:c>
      <x:c r="K558" s="115" t="n">
        <x:f>AA557*(1+G558)</x:f>
        <x:v>0.10930472989440596</x:v>
      </x:c>
      <x:c r="L558" s="115" t="n">
        <x:f>AB557*(1+H558)</x:f>
        <x:v>0.8970354268251002</x:v>
      </x:c>
      <x:c r="M558" s="115" t="n">
        <x:f>AC557*(1+I558)</x:f>
        <x:v>0.060086519219407254</x:v>
      </x:c>
      <x:c r="N558" s="115" t="n">
        <x:f>SUM(J558:M558)</x:f>
        <x:v>1.1733516006498523</x:v>
      </x:c>
      <x:c r="O558" s="116" t="n">
        <x:f>IFERROR((J558+K558)/N558,0)</x:f>
        <x:v>0.18428376838245888</x:v>
      </x:c>
      <x:c r="P558" s="50" t="b">
        <x:f>AND(MONTH(A558)=12,OR(A559="",YEAR(A558)&lt;&gt;YEAR(A559)))</x:f>
        <x:v>0</x:v>
      </x:c>
      <x:c r="Q558" s="50" t="b">
        <x:f>AND(MOD(MONTH(A558),3)=0,OR(A559="",MONTH(A558)&lt;&gt;MONTH(A559)))</x:f>
        <x:v>0</x:v>
      </x:c>
      <x:c r="R558" s="50" t="b">
        <x:f>OR(O558&gt;$E$7,O558&lt;$E$6)</x:f>
        <x:v>0</x:v>
      </x:c>
      <x:c r="S558" s="50" t="b">
        <x:f>AND(OR(P558,Q558,R558),A558-AH557&gt;$E$8)</x:f>
        <x:v>0</x:v>
      </x:c>
      <x:c r="T558" s="50" t="str">
        <x:f>IF(NOT(OR(P558,Q558,R558)),"不调",IF(NOT(S558),"间隔规则跳过",IF(P558,"年末+季度",IF(AND(Q558,R558),"季度+动态",IF(Q558,"季度","动态")))))</x:f>
        <x:v>不调</x:v>
      </x:c>
      <x:c r="U558" s="115" t="n">
        <x:f>IF(OR(T558="年末+季度",T558="季度+动态"),N558*$E$5/2,IF(T558="季度",(J558+K558)/2,IF(T558="动态",N558*$E$5*IF(J558+K558=0,0.5,J558/(J558+K558)),J558)))</x:f>
        <x:v>0.1069249247109388</x:v>
      </x:c>
      <x:c r="V558" s="115" t="n">
        <x:f>IF(OR(T558="年末+季度",T558="季度+动态"),N558*$E$5/2,IF(T558="季度",(J558+K558)/2,IF(T558="动态",N558*$E$5*IF(J558+K558=0,0.5,K558/(J558+K558)),K558)))</x:f>
        <x:v>0.10930472989440596</x:v>
      </x:c>
      <x:c r="W558" s="115" t="n">
        <x:f>IF(OR(T558="年末+季度",T558="季度+动态",T558="动态"),N558*(1-$E$5)*IF(L558+M558=0,$B$7/($B$7+$B$8),L558/(L558+M558)),L558)</x:f>
        <x:v>0.8970354268251002</x:v>
      </x:c>
      <x:c r="X558" s="115" t="n">
        <x:f>IF(OR(T558="年末+季度",T558="季度+动态",T558="动态"),N558*(1-$E$5)*IF(L558+M558=0,$B$8/($B$7+$B$8),M558/(L558+M558)),M558)</x:f>
        <x:v>0.060086519219407254</x:v>
      </x:c>
      <x:c r="Y558" s="115" t="n">
        <x:f>POWER(1-$H$5,(A558-A557)/$H$8)</x:f>
        <x:v>0.9999862671029998</x:v>
      </x:c>
      <x:c r="Z558" s="115" t="n">
        <x:f>U558*Y558</x:f>
        <x:v>0.10692345632196099</x:v>
      </x:c>
      <x:c r="AA558" s="115" t="n">
        <x:f>V558*Y558</x:f>
        <x:v>0.10930322882380868</x:v>
      </x:c>
      <x:c r="AB558" s="115" t="n">
        <x:f>W558*Y558</x:f>
        <x:v>0.897023107929978</x:v>
      </x:c>
      <x:c r="AC558" s="115" t="n">
        <x:f>X558*Y558</x:f>
        <x:v>0.06008569405742771</x:v>
      </x:c>
      <x:c r="AD558" s="115" t="n">
        <x:f>SUM(Z558:AC558)</x:f>
        <x:v>1.1733354871331754</x:v>
      </x:c>
      <x:c r="AE558" s="115" t="n">
        <x:f>MAX(AE557,AD558)</x:f>
        <x:v>1.190436035961396</x:v>
      </x:c>
      <x:c r="AF558" s="114" t="n">
        <x:f>AD558/AE558-1</x:f>
        <x:v>-0.014364945542336582</x:v>
      </x:c>
      <x:c r="AG558" s="114" t="n">
        <x:f>AD558/AD557-1</x:f>
        <x:v>-0.0004973093472083745</x:v>
      </x:c>
      <x:c r="AH558" s="111" t="n">
        <x:f>IF(OR(T558="年末+季度",T558="季度+动态",T558="季度",T558="动态"),A558,AH557)</x:f>
        <x:v>44561</x:v>
      </x:c>
      <x:c r="AI558" s="117" t="n">
        <x:f>YEAR(A558)</x:f>
        <x:v>2022</x:v>
      </x:c>
      <x:c r="AJ558" s="117" t="n">
        <x:f>MONTH(A558)</x:f>
        <x:v>2</x:v>
      </x:c>
      <x:c r="AK558" s="50" t="n">
        <x:f>IF(MONTH(A558)&lt;&gt;MONTH(A559),1,0)</x:f>
        <x:v>0</x:v>
      </x:c>
      <x:c r="AL558" s="115" t="n">
        <x:f>IF(AK557,AD557,AL557)</x:f>
        <x:v>1.1722572760319139</x:v>
      </x:c>
      <x:c r="AM558" s="116" t="str">
        <x:f>IF(AK558,AD558/AL558-1,"")</x:f>
      </x:c>
      <x:c r="AN558" s="115" t="n">
        <x:f>IF(AI558&lt;&gt;AI557,AD558,MAX(AN557,AD558))</x:f>
        <x:v>1.1891432977618002</x:v>
      </x:c>
      <x:c r="AO558" s="116" t="n">
        <x:f>AD558/AN558-1</x:f>
        <x:v>-0.013293444665902099</x:v>
      </x:c>
      <x:c r="AP558" s="112" t="n">
        <x:f>IFERROR(SUM(Z558:AC558)/AD558,0)</x:f>
        <x:v>1</x:v>
      </x:c>
      <x:c r="AQ558" s="50" t="b">
        <x:f>AND(B558&gt;0,C558&gt;0,D558&gt;0,E558&gt;0)</x:f>
        <x:v>1</x:v>
      </x:c>
    </x:row>
    <x:row r="559">
      <x:c r="A559" s="111" t="n">
        <x:f>'净值底稿'!A517</x:f>
        <x:v>44609</x:v>
      </x:c>
      <x:c r="B559" s="113" t="n">
        <x:f>'净值底稿'!F517</x:f>
        <x:v>1.8175296568766601</x:v>
      </x:c>
      <x:c r="C559" s="113" t="n">
        <x:f>'净值底稿'!O517</x:f>
        <x:v>1.4103336585236588</x:v>
      </x:c>
      <x:c r="D559" s="113" t="n">
        <x:f>'净值底稿'!P517</x:f>
        <x:v>1.5274</x:v>
      </x:c>
      <x:c r="E559" s="113" t="n">
        <x:f>'净值底稿'!Q517</x:f>
        <x:v>1.3808</x:v>
      </x:c>
      <x:c r="F559" s="114" t="n">
        <x:f>IFERROR(B559/B558-1,0)</x:f>
        <x:v>0.016979796810775882</x:v>
      </x:c>
      <x:c r="G559" s="114" t="n">
        <x:f>IFERROR(C559/C558-1,0)</x:f>
        <x:v>0.0022077832083449156</x:v>
      </x:c>
      <x:c r="H559" s="114" t="n">
        <x:f>IFERROR(D559/D558-1,0)</x:f>
        <x:v>0.0003929787791461248</x:v>
      </x:c>
      <x:c r="I559" s="114" t="n">
        <x:f>IFERROR(E559/E558-1,0)</x:f>
        <x:v>0.008766803039158333</x:v>
      </x:c>
      <x:c r="J559" s="115" t="n">
        <x:f>Z558*(1+F559)</x:f>
        <x:v>0.10873899488461375</x:v>
      </x:c>
      <x:c r="K559" s="115" t="n">
        <x:f>AA558*(1+G559)</x:f>
        <x:v>0.10954454665702376</x:v>
      </x:c>
      <x:c r="L559" s="115" t="n">
        <x:f>AB558*(1+H559)</x:f>
        <x:v>0.8973756189757982</x:v>
      </x:c>
      <x:c r="M559" s="115" t="n">
        <x:f>AC558*(1+I559)</x:f>
        <x:v>0.06061245350270031</x:v>
      </x:c>
      <x:c r="N559" s="115" t="n">
        <x:f>SUM(J559:M559)</x:f>
        <x:v>1.1762716140201361</x:v>
      </x:c>
      <x:c r="O559" s="116" t="n">
        <x:f>IFERROR((J559+K559)/N559,0)</x:f>
        <x:v>0.18557239581393215</x:v>
      </x:c>
      <x:c r="P559" s="50" t="b">
        <x:f>AND(MONTH(A559)=12,OR(A560="",YEAR(A559)&lt;&gt;YEAR(A560)))</x:f>
        <x:v>0</x:v>
      </x:c>
      <x:c r="Q559" s="50" t="b">
        <x:f>AND(MOD(MONTH(A559),3)=0,OR(A560="",MONTH(A559)&lt;&gt;MONTH(A560)))</x:f>
        <x:v>0</x:v>
      </x:c>
      <x:c r="R559" s="50" t="b">
        <x:f>OR(O559&gt;$E$7,O559&lt;$E$6)</x:f>
        <x:v>0</x:v>
      </x:c>
      <x:c r="S559" s="50" t="b">
        <x:f>AND(OR(P559,Q559,R559),A559-AH558&gt;$E$8)</x:f>
        <x:v>0</x:v>
      </x:c>
      <x:c r="T559" s="50" t="str">
        <x:f>IF(NOT(OR(P559,Q559,R559)),"不调",IF(NOT(S559),"间隔规则跳过",IF(P559,"年末+季度",IF(AND(Q559,R559),"季度+动态",IF(Q559,"季度","动态")))))</x:f>
        <x:v>不调</x:v>
      </x:c>
      <x:c r="U559" s="115" t="n">
        <x:f>IF(OR(T559="年末+季度",T559="季度+动态"),N559*$E$5/2,IF(T559="季度",(J559+K559)/2,IF(T559="动态",N559*$E$5*IF(J559+K559=0,0.5,J559/(J559+K559)),J559)))</x:f>
        <x:v>0.10873899488461375</x:v>
      </x:c>
      <x:c r="V559" s="115" t="n">
        <x:f>IF(OR(T559="年末+季度",T559="季度+动态"),N559*$E$5/2,IF(T559="季度",(J559+K559)/2,IF(T559="动态",N559*$E$5*IF(J559+K559=0,0.5,K559/(J559+K559)),K559)))</x:f>
        <x:v>0.10954454665702376</x:v>
      </x:c>
      <x:c r="W559" s="115" t="n">
        <x:f>IF(OR(T559="年末+季度",T559="季度+动态",T559="动态"),N559*(1-$E$5)*IF(L559+M559=0,$B$7/($B$7+$B$8),L559/(L559+M559)),L559)</x:f>
        <x:v>0.8973756189757982</x:v>
      </x:c>
      <x:c r="X559" s="115" t="n">
        <x:f>IF(OR(T559="年末+季度",T559="季度+动态",T559="动态"),N559*(1-$E$5)*IF(L559+M559=0,$B$8/($B$7+$B$8),M559/(L559+M559)),M559)</x:f>
        <x:v>0.06061245350270031</x:v>
      </x:c>
      <x:c r="Y559" s="115" t="n">
        <x:f>POWER(1-$H$5,(A559-A558)/$H$8)</x:f>
        <x:v>0.9999862671029998</x:v>
      </x:c>
      <x:c r="Z559" s="115" t="n">
        <x:f>U559*Y559</x:f>
        <x:v>0.10873750158319709</x:v>
      </x:c>
      <x:c r="AA559" s="115" t="n">
        <x:f>V559*Y559</x:f>
        <x:v>0.10954304229304758</x:v>
      </x:c>
      <x:c r="AB559" s="115" t="n">
        <x:f>W559*Y559</x:f>
        <x:v>0.8973632954088523</x:v>
      </x:c>
      <x:c r="AC559" s="115" t="n">
        <x:f>X559*Y559</x:f>
        <x:v>0.06061162111811942</x:v>
      </x:c>
      <x:c r="AD559" s="115" t="n">
        <x:f>SUM(Z559:AC559)</x:f>
        <x:v>1.1762554604032163</x:v>
      </x:c>
      <x:c r="AE559" s="115" t="n">
        <x:f>MAX(AE558,AD559)</x:f>
        <x:v>1.190436035961396</x:v>
      </x:c>
      <x:c r="AF559" s="114" t="n">
        <x:f>AD559/AE559-1</x:f>
        <x:v>-0.011912085261034155</x:v>
      </x:c>
      <x:c r="AG559" s="114" t="n">
        <x:f>AD559/AD558-1</x:f>
        <x:v>0.002488609014268617</x:v>
      </x:c>
      <x:c r="AH559" s="111" t="n">
        <x:f>IF(OR(T559="年末+季度",T559="季度+动态",T559="季度",T559="动态"),A559,AH558)</x:f>
        <x:v>44561</x:v>
      </x:c>
      <x:c r="AI559" s="117" t="n">
        <x:f>YEAR(A559)</x:f>
        <x:v>2022</x:v>
      </x:c>
      <x:c r="AJ559" s="117" t="n">
        <x:f>MONTH(A559)</x:f>
        <x:v>2</x:v>
      </x:c>
      <x:c r="AK559" s="50" t="n">
        <x:f>IF(MONTH(A559)&lt;&gt;MONTH(A560),1,0)</x:f>
        <x:v>0</x:v>
      </x:c>
      <x:c r="AL559" s="115" t="n">
        <x:f>IF(AK558,AD558,AL558)</x:f>
        <x:v>1.1722572760319139</x:v>
      </x:c>
      <x:c r="AM559" s="116" t="str">
        <x:f>IF(AK559,AD559/AL559-1,"")</x:f>
      </x:c>
      <x:c r="AN559" s="115" t="n">
        <x:f>IF(AI559&lt;&gt;AI558,AD559,MAX(AN558,AD559))</x:f>
        <x:v>1.1891432977618002</x:v>
      </x:c>
      <x:c r="AO559" s="116" t="n">
        <x:f>AD559/AN559-1</x:f>
        <x:v>-0.0108379178378597</x:v>
      </x:c>
      <x:c r="AP559" s="112" t="n">
        <x:f>IFERROR(SUM(Z559:AC559)/AD559,0)</x:f>
        <x:v>1</x:v>
      </x:c>
      <x:c r="AQ559" s="50" t="b">
        <x:f>AND(B559&gt;0,C559&gt;0,D559&gt;0,E559&gt;0)</x:f>
        <x:v>1</x:v>
      </x:c>
    </x:row>
    <x:row r="560">
      <x:c r="A560" s="111" t="n">
        <x:f>'净值底稿'!A518</x:f>
        <x:v>44610</x:v>
      </x:c>
      <x:c r="B560" s="113" t="n">
        <x:f>'净值底稿'!F518</x:f>
        <x:v>1.8165451094966525</x:v>
      </x:c>
      <x:c r="C560" s="113" t="n">
        <x:f>'净值底稿'!O518</x:f>
        <x:v>1.4173511414473938</x:v>
      </x:c>
      <x:c r="D560" s="113" t="n">
        <x:f>'净值底稿'!P518</x:f>
        <x:v>1.5268</x:v>
      </x:c>
      <x:c r="E560" s="113" t="n">
        <x:f>'净值底稿'!Q518</x:f>
        <x:v>1.3926</x:v>
      </x:c>
      <x:c r="F560" s="114" t="n">
        <x:f>IFERROR(B560/B559-1,0)</x:f>
        <x:v>-0.0005416953590179352</x:v>
      </x:c>
      <x:c r="G560" s="114" t="n">
        <x:f>IFERROR(C560/C559-1,0)</x:f>
        <x:v>0.004975760793428874</x:v>
      </x:c>
      <x:c r="H560" s="114" t="n">
        <x:f>IFERROR(D560/D559-1,0)</x:f>
        <x:v>-0.00039282440749000003</x:v>
      </x:c>
      <x:c r="I560" s="114" t="n">
        <x:f>IFERROR(E560/E559-1,0)</x:f>
        <x:v>0.008545770567786715</x:v>
      </x:c>
      <x:c r="J560" s="115" t="n">
        <x:f>Z559*(1+F560)</x:f>
        <x:v>0.10867859898323827</x:v>
      </x:c>
      <x:c r="K560" s="115" t="n">
        <x:f>AA559*(1+G560)</x:f>
        <x:v>0.11008810226808224</x:v>
      </x:c>
      <x:c r="L560" s="115" t="n">
        <x:f>AB559*(1+H560)</x:f>
        <x:v>0.89701078920403</x:v>
      </x:c>
      <x:c r="M560" s="115" t="n">
        <x:f>AC559*(1+I560)</x:f>
        <x:v>0.061129594125936486</x:v>
      </x:c>
      <x:c r="N560" s="115" t="n">
        <x:f>SUM(J560:M560)</x:f>
        <x:v>1.176907084581287</x:v>
      </x:c>
      <x:c r="O560" s="116" t="n">
        <x:f>IFERROR((J560+K560)/N560,0)</x:f>
        <x:v>0.18588272950124354</x:v>
      </x:c>
      <x:c r="P560" s="50" t="b">
        <x:f>AND(MONTH(A560)=12,OR(A561="",YEAR(A560)&lt;&gt;YEAR(A561)))</x:f>
        <x:v>0</x:v>
      </x:c>
      <x:c r="Q560" s="50" t="b">
        <x:f>AND(MOD(MONTH(A560),3)=0,OR(A561="",MONTH(A560)&lt;&gt;MONTH(A561)))</x:f>
        <x:v>0</x:v>
      </x:c>
      <x:c r="R560" s="50" t="b">
        <x:f>OR(O560&gt;$E$7,O560&lt;$E$6)</x:f>
        <x:v>0</x:v>
      </x:c>
      <x:c r="S560" s="50" t="b">
        <x:f>AND(OR(P560,Q560,R560),A560-AH559&gt;$E$8)</x:f>
        <x:v>0</x:v>
      </x:c>
      <x:c r="T560" s="50" t="str">
        <x:f>IF(NOT(OR(P560,Q560,R560)),"不调",IF(NOT(S560),"间隔规则跳过",IF(P560,"年末+季度",IF(AND(Q560,R560),"季度+动态",IF(Q560,"季度","动态")))))</x:f>
        <x:v>不调</x:v>
      </x:c>
      <x:c r="U560" s="115" t="n">
        <x:f>IF(OR(T560="年末+季度",T560="季度+动态"),N560*$E$5/2,IF(T560="季度",(J560+K560)/2,IF(T560="动态",N560*$E$5*IF(J560+K560=0,0.5,J560/(J560+K560)),J560)))</x:f>
        <x:v>0.10867859898323827</x:v>
      </x:c>
      <x:c r="V560" s="115" t="n">
        <x:f>IF(OR(T560="年末+季度",T560="季度+动态"),N560*$E$5/2,IF(T560="季度",(J560+K560)/2,IF(T560="动态",N560*$E$5*IF(J560+K560=0,0.5,K560/(J560+K560)),K560)))</x:f>
        <x:v>0.11008810226808224</x:v>
      </x:c>
      <x:c r="W560" s="115" t="n">
        <x:f>IF(OR(T560="年末+季度",T560="季度+动态",T560="动态"),N560*(1-$E$5)*IF(L560+M560=0,$B$7/($B$7+$B$8),L560/(L560+M560)),L560)</x:f>
        <x:v>0.89701078920403</x:v>
      </x:c>
      <x:c r="X560" s="115" t="n">
        <x:f>IF(OR(T560="年末+季度",T560="季度+动态",T560="动态"),N560*(1-$E$5)*IF(L560+M560=0,$B$8/($B$7+$B$8),M560/(L560+M560)),M560)</x:f>
        <x:v>0.061129594125936486</x:v>
      </x:c>
      <x:c r="Y560" s="115" t="n">
        <x:f>POWER(1-$H$5,(A560-A559)/$H$8)</x:f>
        <x:v>0.9999862671029998</x:v>
      </x:c>
      <x:c r="Z560" s="115" t="n">
        <x:f>U560*Y560</x:f>
        <x:v>0.1086771065112323</x:v>
      </x:c>
      <x:c r="AA560" s="115" t="n">
        <x:f>V560*Y560</x:f>
        <x:v>0.11008659043951284</x:v>
      </x:c>
      <x:c r="AB560" s="115" t="n">
        <x:f>W560*Y560</x:f>
        <x:v>0.8969984706472538</x:v>
      </x:c>
      <x:c r="AC560" s="115" t="n">
        <x:f>X560*Y560</x:f>
        <x:v>0.06112875463951669</x:v>
      </x:c>
      <x:c r="AD560" s="115" t="n">
        <x:f>SUM(Z560:AC560)</x:f>
        <x:v>1.1768909222375157</x:v>
      </x:c>
      <x:c r="AE560" s="115" t="n">
        <x:f>MAX(AE559,AD560)</x:f>
        <x:v>1.190436035961396</x:v>
      </x:c>
      <x:c r="AF560" s="114" t="n">
        <x:f>AD560/AE560-1</x:f>
        <x:v>-0.011378279315058859</x:v>
      </x:c>
      <x:c r="AG560" s="114" t="n">
        <x:f>AD560/AD559-1</x:f>
        <x:v>0.000540241346961734</x:v>
      </x:c>
      <x:c r="AH560" s="111" t="n">
        <x:f>IF(OR(T560="年末+季度",T560="季度+动态",T560="季度",T560="动态"),A560,AH559)</x:f>
        <x:v>44561</x:v>
      </x:c>
      <x:c r="AI560" s="117" t="n">
        <x:f>YEAR(A560)</x:f>
        <x:v>2022</x:v>
      </x:c>
      <x:c r="AJ560" s="117" t="n">
        <x:f>MONTH(A560)</x:f>
        <x:v>2</x:v>
      </x:c>
      <x:c r="AK560" s="50" t="n">
        <x:f>IF(MONTH(A560)&lt;&gt;MONTH(A561),1,0)</x:f>
        <x:v>0</x:v>
      </x:c>
      <x:c r="AL560" s="115" t="n">
        <x:f>IF(AK559,AD559,AL559)</x:f>
        <x:v>1.1722572760319139</x:v>
      </x:c>
      <x:c r="AM560" s="116" t="str">
        <x:f>IF(AK560,AD560/AL560-1,"")</x:f>
      </x:c>
      <x:c r="AN560" s="115" t="n">
        <x:f>IF(AI560&lt;&gt;AI559,AD560,MAX(AN559,AD560))</x:f>
        <x:v>1.1891432977618002</x:v>
      </x:c>
      <x:c r="AO560" s="116" t="n">
        <x:f>AD560/AN560-1</x:f>
        <x:v>-0.010303531582228853</x:v>
      </x:c>
      <x:c r="AP560" s="112" t="n">
        <x:f>IFERROR(SUM(Z560:AC560)/AD560,0)</x:f>
        <x:v>1</x:v>
      </x:c>
      <x:c r="AQ560" s="50" t="b">
        <x:f>AND(B560&gt;0,C560&gt;0,D560&gt;0,E560&gt;0)</x:f>
        <x:v>1</x:v>
      </x:c>
    </x:row>
    <x:row r="561">
      <x:c r="A561" s="111" t="n">
        <x:f>'净值底稿'!A519</x:f>
        <x:v>44613</x:v>
      </x:c>
      <x:c r="B561" s="113" t="n">
        <x:f>'净值底稿'!F519</x:f>
        <x:v>1.815056882190855</x:v>
      </x:c>
      <x:c r="C561" s="113" t="n">
        <x:f>'净值底稿'!O519</x:f>
        <x:v>1.42672646576528</x:v>
      </x:c>
      <x:c r="D561" s="113" t="n">
        <x:f>'净值底稿'!P519</x:f>
        <x:v>1.5245</x:v>
      </x:c>
      <x:c r="E561" s="113" t="n">
        <x:f>'净值底稿'!Q519</x:f>
        <x:v>1.392</x:v>
      </x:c>
      <x:c r="F561" s="114" t="n">
        <x:f>IFERROR(B561/B560-1,0)</x:f>
        <x:v>-0.0008192625099245898</x:v>
      </x:c>
      <x:c r="G561" s="114" t="n">
        <x:f>IFERROR(C561/C560-1,0)</x:f>
        <x:v>0.006614680049089383</x:v>
      </x:c>
      <x:c r="H561" s="114" t="n">
        <x:f>IFERROR(D561/D560-1,0)</x:f>
        <x:v>-0.0015064186533927382</x:v>
      </x:c>
      <x:c r="I561" s="114" t="n">
        <x:f>IFERROR(E561/E560-1,0)</x:f>
        <x:v>-0.00043084877208110495</x:v>
      </x:c>
      <x:c r="J561" s="115" t="n">
        <x:f>Z560*(1+F561)</x:f>
        <x:v>0.10858807143218056</x:v>
      </x:c>
      <x:c r="K561" s="115" t="n">
        <x:f>AA560*(1+G561)</x:f>
        <x:v>0.11081477801296535</x:v>
      </x:c>
      <x:c r="L561" s="115" t="n">
        <x:f>AB560*(1+H561)</x:f>
        <x:v>0.895647215419006</x:v>
      </x:c>
      <x:c r="M561" s="115" t="n">
        <x:f>AC560*(1+I561)</x:f>
        <x:v>0.06110241739064141</x:v>
      </x:c>
      <x:c r="N561" s="115" t="n">
        <x:f>SUM(J561:M561)</x:f>
        <x:v>1.1761524822547933</x:v>
      </x:c>
      <x:c r="O561" s="116" t="n">
        <x:f>IFERROR((J561+K561)/N561,0)</x:f>
        <x:v>0.18654286136822187</x:v>
      </x:c>
      <x:c r="P561" s="50" t="b">
        <x:f>AND(MONTH(A561)=12,OR(A562="",YEAR(A561)&lt;&gt;YEAR(A562)))</x:f>
        <x:v>0</x:v>
      </x:c>
      <x:c r="Q561" s="50" t="b">
        <x:f>AND(MOD(MONTH(A561),3)=0,OR(A562="",MONTH(A561)&lt;&gt;MONTH(A562)))</x:f>
        <x:v>0</x:v>
      </x:c>
      <x:c r="R561" s="50" t="b">
        <x:f>OR(O561&gt;$E$7,O561&lt;$E$6)</x:f>
        <x:v>0</x:v>
      </x:c>
      <x:c r="S561" s="50" t="b">
        <x:f>AND(OR(P561,Q561,R561),A561-AH560&gt;$E$8)</x:f>
        <x:v>0</x:v>
      </x:c>
      <x:c r="T561" s="50" t="str">
        <x:f>IF(NOT(OR(P561,Q561,R561)),"不调",IF(NOT(S561),"间隔规则跳过",IF(P561,"年末+季度",IF(AND(Q561,R561),"季度+动态",IF(Q561,"季度","动态")))))</x:f>
        <x:v>不调</x:v>
      </x:c>
      <x:c r="U561" s="115" t="n">
        <x:f>IF(OR(T561="年末+季度",T561="季度+动态"),N561*$E$5/2,IF(T561="季度",(J561+K561)/2,IF(T561="动态",N561*$E$5*IF(J561+K561=0,0.5,J561/(J561+K561)),J561)))</x:f>
        <x:v>0.10858807143218056</x:v>
      </x:c>
      <x:c r="V561" s="115" t="n">
        <x:f>IF(OR(T561="年末+季度",T561="季度+动态"),N561*$E$5/2,IF(T561="季度",(J561+K561)/2,IF(T561="动态",N561*$E$5*IF(J561+K561=0,0.5,K561/(J561+K561)),K561)))</x:f>
        <x:v>0.11081477801296535</x:v>
      </x:c>
      <x:c r="W561" s="115" t="n">
        <x:f>IF(OR(T561="年末+季度",T561="季度+动态",T561="动态"),N561*(1-$E$5)*IF(L561+M561=0,$B$7/($B$7+$B$8),L561/(L561+M561)),L561)</x:f>
        <x:v>0.895647215419006</x:v>
      </x:c>
      <x:c r="X561" s="115" t="n">
        <x:f>IF(OR(T561="年末+季度",T561="季度+动态",T561="动态"),N561*(1-$E$5)*IF(L561+M561=0,$B$8/($B$7+$B$8),M561/(L561+M561)),M561)</x:f>
        <x:v>0.06110241739064141</x:v>
      </x:c>
      <x:c r="Y561" s="115" t="n">
        <x:f>POWER(1-$H$5,(A561-A560)/$H$8)</x:f>
        <x:v>0.9999588018747739</x:v>
      </x:c>
      <x:c r="Z561" s="115" t="n">
        <x:f>U561*Y561</x:f>
        <x:v>0.10858359780721565</x:v>
      </x:c>
      <x:c r="AA561" s="115" t="n">
        <x:f>V561*Y561</x:f>
        <x:v>0.11081021265186387</x:v>
      </x:c>
      <x:c r="AB561" s="115" t="n">
        <x:f>W561*Y561</x:f>
        <x:v>0.8956103164328668</x:v>
      </x:c>
      <x:c r="AC561" s="115" t="n">
        <x:f>X561*Y561</x:f>
        <x:v>0.06109990008559813</x:v>
      </x:c>
      <x:c r="AD561" s="115" t="n">
        <x:f>SUM(Z561:AC561)</x:f>
        <x:v>1.1761040269775445</x:v>
      </x:c>
      <x:c r="AE561" s="115" t="n">
        <x:f>MAX(AE560,AD561)</x:f>
        <x:v>1.190436035961396</x:v>
      </x:c>
      <x:c r="AF561" s="114" t="n">
        <x:f>AD561/AE561-1</x:f>
        <x:v>-0.012039293629310333</x:v>
      </x:c>
      <x:c r="AG561" s="114" t="n">
        <x:f>AD561/AD560-1</x:f>
        <x:v>-0.0006686220830688372</x:v>
      </x:c>
      <x:c r="AH561" s="111" t="n">
        <x:f>IF(OR(T561="年末+季度",T561="季度+动态",T561="季度",T561="动态"),A561,AH560)</x:f>
        <x:v>44561</x:v>
      </x:c>
      <x:c r="AI561" s="117" t="n">
        <x:f>YEAR(A561)</x:f>
        <x:v>2022</x:v>
      </x:c>
      <x:c r="AJ561" s="117" t="n">
        <x:f>MONTH(A561)</x:f>
        <x:v>2</x:v>
      </x:c>
      <x:c r="AK561" s="50" t="n">
        <x:f>IF(MONTH(A561)&lt;&gt;MONTH(A562),1,0)</x:f>
        <x:v>0</x:v>
      </x:c>
      <x:c r="AL561" s="115" t="n">
        <x:f>IF(AK560,AD560,AL560)</x:f>
        <x:v>1.1722572760319139</x:v>
      </x:c>
      <x:c r="AM561" s="116" t="str">
        <x:f>IF(AK561,AD561/AL561-1,"")</x:f>
      </x:c>
      <x:c r="AN561" s="115" t="n">
        <x:f>IF(AI561&lt;&gt;AI560,AD561,MAX(AN560,AD561))</x:f>
        <x:v>1.1891432977618002</x:v>
      </x:c>
      <x:c r="AO561" s="116" t="n">
        <x:f>AD561/AN561-1</x:f>
        <x:v>-0.010965264496548222</x:v>
      </x:c>
      <x:c r="AP561" s="112" t="n">
        <x:f>IFERROR(SUM(Z561:AC561)/AD561,0)</x:f>
        <x:v>1</x:v>
      </x:c>
      <x:c r="AQ561" s="50" t="b">
        <x:f>AND(B561&gt;0,C561&gt;0,D561&gt;0,E561&gt;0)</x:f>
        <x:v>1</x:v>
      </x:c>
    </x:row>
    <x:row r="562">
      <x:c r="A562" s="111" t="n">
        <x:f>'净值底稿'!A520</x:f>
        <x:v>44614</x:v>
      </x:c>
      <x:c r="B562" s="113" t="n">
        <x:f>'净值底稿'!F520</x:f>
        <x:v>1.80398626357472</x:v>
      </x:c>
      <x:c r="C562" s="113" t="n">
        <x:f>'净值底稿'!O520</x:f>
        <x:v>1.4123973326275612</x:v>
      </x:c>
      <x:c r="D562" s="113" t="n">
        <x:f>'净值底稿'!P520</x:f>
        <x:v>1.5234</x:v>
      </x:c>
      <x:c r="E562" s="113" t="n">
        <x:f>'净值底稿'!Q520</x:f>
        <x:v>1.41</x:v>
      </x:c>
      <x:c r="F562" s="114" t="n">
        <x:f>IFERROR(B562/B561-1,0)</x:f>
        <x:v>-0.0060993232359596306</x:v>
      </x:c>
      <x:c r="G562" s="114" t="n">
        <x:f>IFERROR(C562/C561-1,0)</x:f>
        <x:v>-0.010043363939445049</x:v>
      </x:c>
      <x:c r="H562" s="114" t="n">
        <x:f>IFERROR(D562/D561-1,0)</x:f>
        <x:v>-0.0007215480485404102</x:v>
      </x:c>
      <x:c r="I562" s="114" t="n">
        <x:f>IFERROR(E562/E561-1,0)</x:f>
        <x:v>0.012931034482758674</x:v>
      </x:c>
      <x:c r="J562" s="115" t="n">
        <x:f>Z561*(1+F562)</x:f>
        <x:v>0.107921311346066</x:v>
      </x:c>
      <x:c r="K562" s="115" t="n">
        <x:f>AA561*(1+G562)</x:f>
        <x:v>0.10969730535799391</x:v>
      </x:c>
      <x:c r="L562" s="115" t="n">
        <x:f>AB561*(1+H562)</x:f>
        <x:v>0.894964090556792</x:v>
      </x:c>
      <x:c r="M562" s="115" t="n">
        <x:f>AC561*(1+I562)</x:f>
        <x:v>0.06188998500049811</x:v>
      </x:c>
      <x:c r="N562" s="115" t="n">
        <x:f>SUM(J562:M562)</x:f>
        <x:v>1.17447269226135</x:v>
      </x:c>
      <x:c r="O562" s="116" t="n">
        <x:f>IFERROR((J562+K562)/N562,0)</x:f>
        <x:v>0.18529048664814274</x:v>
      </x:c>
      <x:c r="P562" s="50" t="b">
        <x:f>AND(MONTH(A562)=12,OR(A563="",YEAR(A562)&lt;&gt;YEAR(A563)))</x:f>
        <x:v>0</x:v>
      </x:c>
      <x:c r="Q562" s="50" t="b">
        <x:f>AND(MOD(MONTH(A562),3)=0,OR(A563="",MONTH(A562)&lt;&gt;MONTH(A563)))</x:f>
        <x:v>0</x:v>
      </x:c>
      <x:c r="R562" s="50" t="b">
        <x:f>OR(O562&gt;$E$7,O562&lt;$E$6)</x:f>
        <x:v>0</x:v>
      </x:c>
      <x:c r="S562" s="50" t="b">
        <x:f>AND(OR(P562,Q562,R562),A562-AH561&gt;$E$8)</x:f>
        <x:v>0</x:v>
      </x:c>
      <x:c r="T562" s="50" t="str">
        <x:f>IF(NOT(OR(P562,Q562,R562)),"不调",IF(NOT(S562),"间隔规则跳过",IF(P562,"年末+季度",IF(AND(Q562,R562),"季度+动态",IF(Q562,"季度","动态")))))</x:f>
        <x:v>不调</x:v>
      </x:c>
      <x:c r="U562" s="115" t="n">
        <x:f>IF(OR(T562="年末+季度",T562="季度+动态"),N562*$E$5/2,IF(T562="季度",(J562+K562)/2,IF(T562="动态",N562*$E$5*IF(J562+K562=0,0.5,J562/(J562+K562)),J562)))</x:f>
        <x:v>0.107921311346066</x:v>
      </x:c>
      <x:c r="V562" s="115" t="n">
        <x:f>IF(OR(T562="年末+季度",T562="季度+动态"),N562*$E$5/2,IF(T562="季度",(J562+K562)/2,IF(T562="动态",N562*$E$5*IF(J562+K562=0,0.5,K562/(J562+K562)),K562)))</x:f>
        <x:v>0.10969730535799391</x:v>
      </x:c>
      <x:c r="W562" s="115" t="n">
        <x:f>IF(OR(T562="年末+季度",T562="季度+动态",T562="动态"),N562*(1-$E$5)*IF(L562+M562=0,$B$7/($B$7+$B$8),L562/(L562+M562)),L562)</x:f>
        <x:v>0.894964090556792</x:v>
      </x:c>
      <x:c r="X562" s="115" t="n">
        <x:f>IF(OR(T562="年末+季度",T562="季度+动态",T562="动态"),N562*(1-$E$5)*IF(L562+M562=0,$B$8/($B$7+$B$8),M562/(L562+M562)),M562)</x:f>
        <x:v>0.06188998500049811</x:v>
      </x:c>
      <x:c r="Y562" s="115" t="n">
        <x:f>POWER(1-$H$5,(A562-A561)/$H$8)</x:f>
        <x:v>0.9999862671029998</x:v>
      </x:c>
      <x:c r="Z562" s="115" t="n">
        <x:f>U562*Y562</x:f>
        <x:v>0.10791982927381316</x:v>
      </x:c>
      <x:c r="AA562" s="115" t="n">
        <x:f>V562*Y562</x:f>
        <x:v>0.10969579889619822</x:v>
      </x:c>
      <x:c r="AB562" s="115" t="n">
        <x:f>W562*Y562</x:f>
        <x:v>0.8949518001071175</x:v>
      </x:c>
      <x:c r="AC562" s="115" t="n">
        <x:f>X562*Y562</x:f>
        <x:v>0.061889135071708755</x:v>
      </x:c>
      <x:c r="AD562" s="115" t="n">
        <x:f>SUM(Z562:AC562)</x:f>
        <x:v>1.1744565633488377</x:v>
      </x:c>
      <x:c r="AE562" s="115" t="n">
        <x:f>MAX(AE561,AD562)</x:f>
        <x:v>1.190436035961396</x:v>
      </x:c>
      <x:c r="AF562" s="114" t="n">
        <x:f>AD562/AE562-1</x:f>
        <x:v>-0.013423209756627696</x:v>
      </x:c>
      <x:c r="AG562" s="114" t="n">
        <x:f>AD562/AD561-1</x:f>
        <x:v>-0.001400780535494417</x:v>
      </x:c>
      <x:c r="AH562" s="111" t="n">
        <x:f>IF(OR(T562="年末+季度",T562="季度+动态",T562="季度",T562="动态"),A562,AH561)</x:f>
        <x:v>44561</x:v>
      </x:c>
      <x:c r="AI562" s="117" t="n">
        <x:f>YEAR(A562)</x:f>
        <x:v>2022</x:v>
      </x:c>
      <x:c r="AJ562" s="117" t="n">
        <x:f>MONTH(A562)</x:f>
        <x:v>2</x:v>
      </x:c>
      <x:c r="AK562" s="50" t="n">
        <x:f>IF(MONTH(A562)&lt;&gt;MONTH(A563),1,0)</x:f>
        <x:v>0</x:v>
      </x:c>
      <x:c r="AL562" s="115" t="n">
        <x:f>IF(AK561,AD561,AL561)</x:f>
        <x:v>1.1722572760319139</x:v>
      </x:c>
      <x:c r="AM562" s="116" t="str">
        <x:f>IF(AK562,AD562/AL562-1,"")</x:f>
      </x:c>
      <x:c r="AN562" s="115" t="n">
        <x:f>IF(AI562&lt;&gt;AI561,AD562,MAX(AN561,AD562))</x:f>
        <x:v>1.1891432977618002</x:v>
      </x:c>
      <x:c r="AO562" s="116" t="n">
        <x:f>AD562/AN562-1</x:f>
        <x:v>-0.012350685102969328</x:v>
      </x:c>
      <x:c r="AP562" s="112" t="n">
        <x:f>IFERROR(SUM(Z562:AC562)/AD562,0)</x:f>
        <x:v>1</x:v>
      </x:c>
      <x:c r="AQ562" s="50" t="b">
        <x:f>AND(B562&gt;0,C562&gt;0,D562&gt;0,E562&gt;0)</x:f>
        <x:v>1</x:v>
      </x:c>
    </x:row>
    <x:row r="563">
      <x:c r="A563" s="111" t="n">
        <x:f>'净值底稿'!A521</x:f>
        <x:v>44615</x:v>
      </x:c>
      <x:c r="B563" s="113" t="n">
        <x:f>'净值底稿'!F521</x:f>
        <x:v>1.8435630468788875</x:v>
      </x:c>
      <x:c r="C563" s="113" t="n">
        <x:f>'净值底稿'!O521</x:f>
        <x:v>1.4387485424061088</x:v>
      </x:c>
      <x:c r="D563" s="113" t="n">
        <x:f>'净值底稿'!P521</x:f>
        <x:v>1.5242</x:v>
      </x:c>
      <x:c r="E563" s="113" t="n">
        <x:f>'净值底稿'!Q521</x:f>
        <x:v>1.3961</x:v>
      </x:c>
      <x:c r="F563" s="114" t="n">
        <x:f>IFERROR(B563/B562-1,0)</x:f>
        <x:v>0.021938516996101498</x:v>
      </x:c>
      <x:c r="G563" s="114" t="n">
        <x:f>IFERROR(C563/C562-1,0)</x:f>
        <x:v>0.01865707982436149</x:v>
      </x:c>
      <x:c r="H563" s="114" t="n">
        <x:f>IFERROR(D563/D562-1,0)</x:f>
        <x:v>0.0005251411316791188</x:v>
      </x:c>
      <x:c r="I563" s="114" t="n">
        <x:f>IFERROR(E563/E562-1,0)</x:f>
        <x:v>-0.009858156028368814</x:v>
      </x:c>
      <x:c r="J563" s="115" t="n">
        <x:f>Z562*(1+F563)</x:f>
        <x:v>0.11028743028255308</x:v>
      </x:c>
      <x:c r="K563" s="115" t="n">
        <x:f>AA562*(1+G563)</x:f>
        <x:v>0.1117424021726017</x:v>
      </x:c>
      <x:c r="L563" s="115" t="n">
        <x:f>AB562*(1+H563)</x:f>
        <x:v>0.895421776108224</x:v>
      </x:c>
      <x:c r="M563" s="115" t="n">
        <x:f>AC562*(1+I563)</x:f>
        <x:v>0.061279022321711056</x:v>
      </x:c>
      <x:c r="N563" s="115" t="n">
        <x:f>SUM(J563:M563)</x:f>
        <x:v>1.1787306308850898</x:v>
      </x:c>
      <x:c r="O563" s="116" t="n">
        <x:f>IFERROR((J563+K563)/N563,0)</x:f>
        <x:v>0.1883635044661868</x:v>
      </x:c>
      <x:c r="P563" s="50" t="b">
        <x:f>AND(MONTH(A563)=12,OR(A564="",YEAR(A563)&lt;&gt;YEAR(A564)))</x:f>
        <x:v>0</x:v>
      </x:c>
      <x:c r="Q563" s="50" t="b">
        <x:f>AND(MOD(MONTH(A563),3)=0,OR(A564="",MONTH(A563)&lt;&gt;MONTH(A564)))</x:f>
        <x:v>0</x:v>
      </x:c>
      <x:c r="R563" s="50" t="b">
        <x:f>OR(O563&gt;$E$7,O563&lt;$E$6)</x:f>
        <x:v>0</x:v>
      </x:c>
      <x:c r="S563" s="50" t="b">
        <x:f>AND(OR(P563,Q563,R563),A563-AH562&gt;$E$8)</x:f>
        <x:v>0</x:v>
      </x:c>
      <x:c r="T563" s="50" t="str">
        <x:f>IF(NOT(OR(P563,Q563,R563)),"不调",IF(NOT(S563),"间隔规则跳过",IF(P563,"年末+季度",IF(AND(Q563,R563),"季度+动态",IF(Q563,"季度","动态")))))</x:f>
        <x:v>不调</x:v>
      </x:c>
      <x:c r="U563" s="115" t="n">
        <x:f>IF(OR(T563="年末+季度",T563="季度+动态"),N563*$E$5/2,IF(T563="季度",(J563+K563)/2,IF(T563="动态",N563*$E$5*IF(J563+K563=0,0.5,J563/(J563+K563)),J563)))</x:f>
        <x:v>0.11028743028255308</x:v>
      </x:c>
      <x:c r="V563" s="115" t="n">
        <x:f>IF(OR(T563="年末+季度",T563="季度+动态"),N563*$E$5/2,IF(T563="季度",(J563+K563)/2,IF(T563="动态",N563*$E$5*IF(J563+K563=0,0.5,K563/(J563+K563)),K563)))</x:f>
        <x:v>0.1117424021726017</x:v>
      </x:c>
      <x:c r="W563" s="115" t="n">
        <x:f>IF(OR(T563="年末+季度",T563="季度+动态",T563="动态"),N563*(1-$E$5)*IF(L563+M563=0,$B$7/($B$7+$B$8),L563/(L563+M563)),L563)</x:f>
        <x:v>0.895421776108224</x:v>
      </x:c>
      <x:c r="X563" s="115" t="n">
        <x:f>IF(OR(T563="年末+季度",T563="季度+动态",T563="动态"),N563*(1-$E$5)*IF(L563+M563=0,$B$8/($B$7+$B$8),M563/(L563+M563)),M563)</x:f>
        <x:v>0.061279022321711056</x:v>
      </x:c>
      <x:c r="Y563" s="115" t="n">
        <x:f>POWER(1-$H$5,(A563-A562)/$H$8)</x:f>
        <x:v>0.9999862671029998</x:v>
      </x:c>
      <x:c r="Z563" s="115" t="n">
        <x:f>U563*Y563</x:f>
        <x:v>0.1102859157166326</x:v>
      </x:c>
      <x:c r="AA563" s="115" t="n">
        <x:f>V563*Y563</x:f>
        <x:v>0.11174086762570211</x:v>
      </x:c>
      <x:c r="AB563" s="115" t="n">
        <x:f>W563*Y563</x:f>
        <x:v>0.8954094793732009</x:v>
      </x:c>
      <x:c r="AC563" s="115" t="n">
        <x:f>X563*Y563</x:f>
        <x:v>0.061278180783209235</x:v>
      </x:c>
      <x:c r="AD563" s="115" t="n">
        <x:f>SUM(Z563:AC563)</x:f>
        <x:v>1.1787144434987449</x:v>
      </x:c>
      <x:c r="AE563" s="115" t="n">
        <x:f>MAX(AE562,AD563)</x:f>
        <x:v>1.190436035961396</x:v>
      </x:c>
      <x:c r="AF563" s="114" t="n">
        <x:f>AD563/AE563-1</x:f>
        <x:v>-0.00984646978800896</x:v>
      </x:c>
      <x:c r="AG563" s="114" t="n">
        <x:f>AD563/AD562-1</x:f>
        <x:v>0.00362540453413307</x:v>
      </x:c>
      <x:c r="AH563" s="111" t="n">
        <x:f>IF(OR(T563="年末+季度",T563="季度+动态",T563="季度",T563="动态"),A563,AH562)</x:f>
        <x:v>44561</x:v>
      </x:c>
      <x:c r="AI563" s="117" t="n">
        <x:f>YEAR(A563)</x:f>
        <x:v>2022</x:v>
      </x:c>
      <x:c r="AJ563" s="117" t="n">
        <x:f>MONTH(A563)</x:f>
        <x:v>2</x:v>
      </x:c>
      <x:c r="AK563" s="50" t="n">
        <x:f>IF(MONTH(A563)&lt;&gt;MONTH(A564),1,0)</x:f>
        <x:v>0</x:v>
      </x:c>
      <x:c r="AL563" s="115" t="n">
        <x:f>IF(AK562,AD562,AL562)</x:f>
        <x:v>1.1722572760319139</x:v>
      </x:c>
      <x:c r="AM563" s="116" t="str">
        <x:f>IF(AK563,AD563/AL563-1,"")</x:f>
      </x:c>
      <x:c r="AN563" s="115" t="n">
        <x:f>IF(AI563&lt;&gt;AI562,AD563,MAX(AN562,AD563))</x:f>
        <x:v>1.1891432977618002</x:v>
      </x:c>
      <x:c r="AO563" s="116" t="n">
        <x:f>AD563/AN563-1</x:f>
        <x:v>-0.008770056798608206</x:v>
      </x:c>
      <x:c r="AP563" s="112" t="n">
        <x:f>IFERROR(SUM(Z563:AC563)/AD563,0)</x:f>
        <x:v>1</x:v>
      </x:c>
      <x:c r="AQ563" s="50" t="b">
        <x:f>AND(B563&gt;0,C563&gt;0,D563&gt;0,E563&gt;0)</x:f>
        <x:v>1</x:v>
      </x:c>
    </x:row>
    <x:row r="564">
      <x:c r="A564" s="111" t="n">
        <x:f>'净值底稿'!A522</x:f>
        <x:v>44616</x:v>
      </x:c>
      <x:c r="B564" s="113" t="n">
        <x:f>'净值底稿'!F522</x:f>
        <x:v>1.8101923207665749</x:v>
      </x:c>
      <x:c r="C564" s="113" t="n">
        <x:f>'净值底稿'!O522</x:f>
        <x:v>1.409045418634559</x:v>
      </x:c>
      <x:c r="D564" s="113" t="n">
        <x:f>'净值底稿'!P522</x:f>
        <x:v>1.5244</x:v>
      </x:c>
      <x:c r="E564" s="113" t="n">
        <x:f>'净值底稿'!Q522</x:f>
        <x:v>1.4266</x:v>
      </x:c>
      <x:c r="F564" s="114" t="n">
        <x:f>IFERROR(B564/B563-1,0)</x:f>
        <x:v>-0.018101212306684378</x:v>
      </x:c>
      <x:c r="G564" s="114" t="n">
        <x:f>IFERROR(C564/C563-1,0)</x:f>
        <x:v>-0.02064511128669888</x:v>
      </x:c>
      <x:c r="H564" s="114" t="n">
        <x:f>IFERROR(D564/D563-1,0)</x:f>
        <x:v>0.00013121637580360002</x:v>
      </x:c>
      <x:c r="I564" s="114" t="n">
        <x:f>IFERROR(E564/E563-1,0)</x:f>
        <x:v>0.02184657259508649</x:v>
      </x:c>
      <x:c r="J564" s="115" t="n">
        <x:f>Z563*(1+F564)</x:f>
        <x:v>0.10828960694180874</x:v>
      </x:c>
      <x:c r="K564" s="115" t="n">
        <x:f>AA563*(1+G564)</x:f>
        <x:v>0.1094339649782972</x:v>
      </x:c>
      <x:c r="L564" s="115" t="n">
        <x:f>AB563*(1+H564)</x:f>
        <x:v>0.8955269717599444</x:v>
      </x:c>
      <x:c r="M564" s="115" t="n">
        <x:f>AC563*(1+I564)</x:f>
        <x:v>0.06261689900818444</x:v>
      </x:c>
      <x:c r="N564" s="115" t="n">
        <x:f>SUM(J564:M564)</x:f>
        <x:v>1.1758674426882347</x:v>
      </x:c>
      <x:c r="O564" s="116" t="n">
        <x:f>IFERROR((J564+K564)/N564,0)</x:f>
        <x:v>0.18515996277807684</x:v>
      </x:c>
      <x:c r="P564" s="50" t="b">
        <x:f>AND(MONTH(A564)=12,OR(A565="",YEAR(A564)&lt;&gt;YEAR(A565)))</x:f>
        <x:v>0</x:v>
      </x:c>
      <x:c r="Q564" s="50" t="b">
        <x:f>AND(MOD(MONTH(A564),3)=0,OR(A565="",MONTH(A564)&lt;&gt;MONTH(A565)))</x:f>
        <x:v>0</x:v>
      </x:c>
      <x:c r="R564" s="50" t="b">
        <x:f>OR(O564&gt;$E$7,O564&lt;$E$6)</x:f>
        <x:v>0</x:v>
      </x:c>
      <x:c r="S564" s="50" t="b">
        <x:f>AND(OR(P564,Q564,R564),A564-AH563&gt;$E$8)</x:f>
        <x:v>0</x:v>
      </x:c>
      <x:c r="T564" s="50" t="str">
        <x:f>IF(NOT(OR(P564,Q564,R564)),"不调",IF(NOT(S564),"间隔规则跳过",IF(P564,"年末+季度",IF(AND(Q564,R564),"季度+动态",IF(Q564,"季度","动态")))))</x:f>
        <x:v>不调</x:v>
      </x:c>
      <x:c r="U564" s="115" t="n">
        <x:f>IF(OR(T564="年末+季度",T564="季度+动态"),N564*$E$5/2,IF(T564="季度",(J564+K564)/2,IF(T564="动态",N564*$E$5*IF(J564+K564=0,0.5,J564/(J564+K564)),J564)))</x:f>
        <x:v>0.10828960694180874</x:v>
      </x:c>
      <x:c r="V564" s="115" t="n">
        <x:f>IF(OR(T564="年末+季度",T564="季度+动态"),N564*$E$5/2,IF(T564="季度",(J564+K564)/2,IF(T564="动态",N564*$E$5*IF(J564+K564=0,0.5,K564/(J564+K564)),K564)))</x:f>
        <x:v>0.1094339649782972</x:v>
      </x:c>
      <x:c r="W564" s="115" t="n">
        <x:f>IF(OR(T564="年末+季度",T564="季度+动态",T564="动态"),N564*(1-$E$5)*IF(L564+M564=0,$B$7/($B$7+$B$8),L564/(L564+M564)),L564)</x:f>
        <x:v>0.8955269717599444</x:v>
      </x:c>
      <x:c r="X564" s="115" t="n">
        <x:f>IF(OR(T564="年末+季度",T564="季度+动态",T564="动态"),N564*(1-$E$5)*IF(L564+M564=0,$B$8/($B$7+$B$8),M564/(L564+M564)),M564)</x:f>
        <x:v>0.06261689900818444</x:v>
      </x:c>
      <x:c r="Y564" s="115" t="n">
        <x:f>POWER(1-$H$5,(A564-A563)/$H$8)</x:f>
        <x:v>0.9999862671029998</x:v>
      </x:c>
      <x:c r="Z564" s="115" t="n">
        <x:f>U564*Y564</x:f>
        <x:v>0.10828811981179041</x:v>
      </x:c>
      <x:c r="AA564" s="115" t="n">
        <x:f>V564*Y564</x:f>
        <x:v>0.10943246213292783</x:v>
      </x:c>
      <x:c r="AB564" s="115" t="n">
        <x:f>W564*Y564</x:f>
        <x:v>0.8955146735802804</x:v>
      </x:c>
      <x:c r="AC564" s="115" t="n">
        <x:f>X564*Y564</x:f>
        <x:v>0.06261603909675989</x:v>
      </x:c>
      <x:c r="AD564" s="115" t="n">
        <x:f>SUM(Z564:AC564)</x:f>
        <x:v>1.1758512946217585</x:v>
      </x:c>
      <x:c r="AE564" s="115" t="n">
        <x:f>MAX(AE563,AD564)</x:f>
        <x:v>1.190436035961396</x:v>
      </x:c>
      <x:c r="AF564" s="114" t="n">
        <x:f>AD564/AE564-1</x:f>
        <x:v>-0.012251595969084317</x:v>
      </x:c>
      <x:c r="AG564" s="114" t="n">
        <x:f>AD564/AD563-1</x:f>
        <x:v>-0.002429043686346777</x:v>
      </x:c>
      <x:c r="AH564" s="111" t="n">
        <x:f>IF(OR(T564="年末+季度",T564="季度+动态",T564="季度",T564="动态"),A564,AH563)</x:f>
        <x:v>44561</x:v>
      </x:c>
      <x:c r="AI564" s="117" t="n">
        <x:f>YEAR(A564)</x:f>
        <x:v>2022</x:v>
      </x:c>
      <x:c r="AJ564" s="117" t="n">
        <x:f>MONTH(A564)</x:f>
        <x:v>2</x:v>
      </x:c>
      <x:c r="AK564" s="50" t="n">
        <x:f>IF(MONTH(A564)&lt;&gt;MONTH(A565),1,0)</x:f>
        <x:v>0</x:v>
      </x:c>
      <x:c r="AL564" s="115" t="n">
        <x:f>IF(AK563,AD563,AL563)</x:f>
        <x:v>1.1722572760319139</x:v>
      </x:c>
      <x:c r="AM564" s="116" t="str">
        <x:f>IF(AK564,AD564/AL564-1,"")</x:f>
      </x:c>
      <x:c r="AN564" s="115" t="n">
        <x:f>IF(AI564&lt;&gt;AI563,AD564,MAX(AN563,AD564))</x:f>
        <x:v>1.1891432977618002</x:v>
      </x:c>
      <x:c r="AO564" s="116" t="n">
        <x:f>AD564/AN564-1</x:f>
        <x:v>-0.011177797633859399</x:v>
      </x:c>
      <x:c r="AP564" s="112" t="n">
        <x:f>IFERROR(SUM(Z564:AC564)/AD564,0)</x:f>
        <x:v>1</x:v>
      </x:c>
      <x:c r="AQ564" s="50" t="b">
        <x:f>AND(B564&gt;0,C564&gt;0,D564&gt;0,E564&gt;0)</x:f>
        <x:v>1</x:v>
      </x:c>
    </x:row>
    <x:row r="565">
      <x:c r="A565" s="111" t="n">
        <x:f>'净值底稿'!A523</x:f>
        <x:v>44617</x:v>
      </x:c>
      <x:c r="B565" s="113" t="n">
        <x:f>'净值底稿'!F523</x:f>
        <x:v>1.82915875536592</x:v>
      </x:c>
      <x:c r="C565" s="113" t="n">
        <x:f>'净值底稿'!O523</x:f>
        <x:v>1.4238196517842174</x:v>
      </x:c>
      <x:c r="D565" s="113" t="n">
        <x:f>'净值底稿'!P523</x:f>
        <x:v>1.5251</x:v>
      </x:c>
      <x:c r="E565" s="113" t="n">
        <x:f>'净值底稿'!Q523</x:f>
        <x:v>1.4085</x:v>
      </x:c>
      <x:c r="F565" s="114" t="n">
        <x:f>IFERROR(B565/B564-1,0)</x:f>
        <x:v>0.01047757985809672</x:v>
      </x:c>
      <x:c r="G565" s="114" t="n">
        <x:f>IFERROR(C565/C564-1,0)</x:f>
        <x:v>0.010485278156594502</x:v>
      </x:c>
      <x:c r="H565" s="114" t="n">
        <x:f>IFERROR(D565/D564-1,0)</x:f>
        <x:v>0.0004591970611387275</x:v>
      </x:c>
      <x:c r="I565" s="114" t="n">
        <x:f>IFERROR(E565/E564-1,0)</x:f>
        <x:v>-0.012687508762091682</x:v>
      </x:c>
      <x:c r="J565" s="115" t="n">
        <x:f>Z564*(1+F565)</x:f>
        <x:v>0.1094227172348016</x:v>
      </x:c>
      <x:c r="K565" s="115" t="n">
        <x:f>AA564*(1+G565)</x:f>
        <x:v>0.11057989193775257</x:v>
      </x:c>
      <x:c r="L565" s="115" t="n">
        <x:f>AB564*(1+H565)</x:f>
        <x:v>0.895925891286595</x:v>
      </x:c>
      <x:c r="M565" s="115" t="n">
        <x:f>AC564*(1+I565)</x:f>
        <x:v>0.061821597552072276</x:v>
      </x:c>
      <x:c r="N565" s="115" t="n">
        <x:f>SUM(J565:M565)</x:f>
        <x:v>1.1777500980112214</x:v>
      </x:c>
      <x:c r="O565" s="116" t="n">
        <x:f>IFERROR((J565+K565)/N565,0)</x:f>
        <x:v>0.18679905825867144</x:v>
      </x:c>
      <x:c r="P565" s="50" t="b">
        <x:f>AND(MONTH(A565)=12,OR(A566="",YEAR(A565)&lt;&gt;YEAR(A566)))</x:f>
        <x:v>0</x:v>
      </x:c>
      <x:c r="Q565" s="50" t="b">
        <x:f>AND(MOD(MONTH(A565),3)=0,OR(A566="",MONTH(A565)&lt;&gt;MONTH(A566)))</x:f>
        <x:v>0</x:v>
      </x:c>
      <x:c r="R565" s="50" t="b">
        <x:f>OR(O565&gt;$E$7,O565&lt;$E$6)</x:f>
        <x:v>0</x:v>
      </x:c>
      <x:c r="S565" s="50" t="b">
        <x:f>AND(OR(P565,Q565,R565),A565-AH564&gt;$E$8)</x:f>
        <x:v>0</x:v>
      </x:c>
      <x:c r="T565" s="50" t="str">
        <x:f>IF(NOT(OR(P565,Q565,R565)),"不调",IF(NOT(S565),"间隔规则跳过",IF(P565,"年末+季度",IF(AND(Q565,R565),"季度+动态",IF(Q565,"季度","动态")))))</x:f>
        <x:v>不调</x:v>
      </x:c>
      <x:c r="U565" s="115" t="n">
        <x:f>IF(OR(T565="年末+季度",T565="季度+动态"),N565*$E$5/2,IF(T565="季度",(J565+K565)/2,IF(T565="动态",N565*$E$5*IF(J565+K565=0,0.5,J565/(J565+K565)),J565)))</x:f>
        <x:v>0.1094227172348016</x:v>
      </x:c>
      <x:c r="V565" s="115" t="n">
        <x:f>IF(OR(T565="年末+季度",T565="季度+动态"),N565*$E$5/2,IF(T565="季度",(J565+K565)/2,IF(T565="动态",N565*$E$5*IF(J565+K565=0,0.5,K565/(J565+K565)),K565)))</x:f>
        <x:v>0.11057989193775257</x:v>
      </x:c>
      <x:c r="W565" s="115" t="n">
        <x:f>IF(OR(T565="年末+季度",T565="季度+动态",T565="动态"),N565*(1-$E$5)*IF(L565+M565=0,$B$7/($B$7+$B$8),L565/(L565+M565)),L565)</x:f>
        <x:v>0.895925891286595</x:v>
      </x:c>
      <x:c r="X565" s="115" t="n">
        <x:f>IF(OR(T565="年末+季度",T565="季度+动态",T565="动态"),N565*(1-$E$5)*IF(L565+M565=0,$B$8/($B$7+$B$8),M565/(L565+M565)),M565)</x:f>
        <x:v>0.061821597552072276</x:v>
      </x:c>
      <x:c r="Y565" s="115" t="n">
        <x:f>POWER(1-$H$5,(A565-A564)/$H$8)</x:f>
        <x:v>0.9999862671029998</x:v>
      </x:c>
      <x:c r="Z565" s="115" t="n">
        <x:f>U565*Y565</x:f>
        <x:v>0.10942121454389632</x:v>
      </x:c>
      <x:c r="AA565" s="115" t="n">
        <x:f>V565*Y565</x:f>
        <x:v>0.11057837335548629</x:v>
      </x:c>
      <x:c r="AB565" s="115" t="n">
        <x:f>W565*Y565</x:f>
        <x:v>0.8959135876286102</x:v>
      </x:c>
      <x:c r="AC565" s="115" t="n">
        <x:f>X565*Y565</x:f>
        <x:v>0.0618207485624407</x:v>
      </x:c>
      <x:c r="AD565" s="115" t="n">
        <x:f>SUM(Z565:AC565)</x:f>
        <x:v>1.1777339240904334</x:v>
      </x:c>
      <x:c r="AE565" s="115" t="n">
        <x:f>MAX(AE564,AD565)</x:f>
        <x:v>1.190436035961396</x:v>
      </x:c>
      <x:c r="AF565" s="114" t="n">
        <x:f>AD565/AE565-1</x:f>
        <x:v>-0.010670133873009191</x:v>
      </x:c>
      <x:c r="AG565" s="114" t="n">
        <x:f>AD565/AD564-1</x:f>
        <x:v>0.0016010778550705762</x:v>
      </x:c>
      <x:c r="AH565" s="111" t="n">
        <x:f>IF(OR(T565="年末+季度",T565="季度+动态",T565="季度",T565="动态"),A565,AH564)</x:f>
        <x:v>44561</x:v>
      </x:c>
      <x:c r="AI565" s="117" t="n">
        <x:f>YEAR(A565)</x:f>
        <x:v>2022</x:v>
      </x:c>
      <x:c r="AJ565" s="117" t="n">
        <x:f>MONTH(A565)</x:f>
        <x:v>2</x:v>
      </x:c>
      <x:c r="AK565" s="50" t="n">
        <x:f>IF(MONTH(A565)&lt;&gt;MONTH(A566),1,0)</x:f>
        <x:v>0</x:v>
      </x:c>
      <x:c r="AL565" s="115" t="n">
        <x:f>IF(AK564,AD564,AL564)</x:f>
        <x:v>1.1722572760319139</x:v>
      </x:c>
      <x:c r="AM565" s="116" t="str">
        <x:f>IF(AK565,AD565/AL565-1,"")</x:f>
      </x:c>
      <x:c r="AN565" s="115" t="n">
        <x:f>IF(AI565&lt;&gt;AI564,AD565,MAX(AN564,AD565))</x:f>
        <x:v>1.1891432977618002</x:v>
      </x:c>
      <x:c r="AO565" s="116" t="n">
        <x:f>AD565/AN565-1</x:f>
        <x:v>-0.00959461630304892</x:v>
      </x:c>
      <x:c r="AP565" s="112" t="n">
        <x:f>IFERROR(SUM(Z565:AC565)/AD565,0)</x:f>
        <x:v>1</x:v>
      </x:c>
      <x:c r="AQ565" s="50" t="b">
        <x:f>AND(B565&gt;0,C565&gt;0,D565&gt;0,E565&gt;0)</x:f>
        <x:v>1</x:v>
      </x:c>
    </x:row>
    <x:row r="566">
      <x:c r="A566" s="111" t="n">
        <x:f>'净值底稿'!A524</x:f>
        <x:v>44620</x:v>
      </x:c>
      <x:c r="B566" s="113" t="n">
        <x:f>'净值底稿'!F524</x:f>
        <x:v>1.8399919217510976</x:v>
      </x:c>
      <x:c r="C566" s="113" t="n">
        <x:f>'净值底稿'!O524</x:f>
        <x:v>1.4303120245093348</x:v>
      </x:c>
      <x:c r="D566" s="113" t="n">
        <x:f>'净值底稿'!P524</x:f>
        <x:v>1.5256</x:v>
      </x:c>
      <x:c r="E566" s="113" t="n">
        <x:f>'净值底稿'!Q524</x:f>
        <x:v>1.3976</x:v>
      </x:c>
      <x:c r="F566" s="114" t="n">
        <x:f>IFERROR(B566/B565-1,0)</x:f>
        <x:v>0.005922485598036653</x:v>
      </x:c>
      <x:c r="G566" s="114" t="n">
        <x:f>IFERROR(C566/C565-1,0)</x:f>
        <x:v>0.0045598280069962804</x:v>
      </x:c>
      <x:c r="H566" s="114" t="n">
        <x:f>IFERROR(D566/D565-1,0)</x:f>
        <x:v>0.00032784735427204836</x:v>
      </x:c>
      <x:c r="I566" s="114" t="n">
        <x:f>IFERROR(E566/E565-1,0)</x:f>
        <x:v>-0.007738729144480039</x:v>
      </x:c>
      <x:c r="J566" s="115" t="n">
        <x:f>Z565*(1+F566)</x:f>
        <x:v>0.11006926011115223</x:v>
      </x:c>
      <x:c r="K566" s="115" t="n">
        <x:f>AA565*(1+G566)</x:f>
        <x:v>0.11108259171928073</x:v>
      </x:c>
      <x:c r="L566" s="115" t="n">
        <x:f>AB565*(1+H566)</x:f>
        <x:v>0.8962073105279706</x:v>
      </x:c>
      <x:c r="M566" s="115" t="n">
        <x:f>AC565*(1+I566)</x:f>
        <x:v>0.06134233453380697</x:v>
      </x:c>
      <x:c r="N566" s="115" t="n">
        <x:f>SUM(J566:M566)</x:f>
        <x:v>1.1787014968922105</x:v>
      </x:c>
      <x:c r="O566" s="116" t="n">
        <x:f>IFERROR((J566+K566)/N566,0)</x:f>
        <x:v>0.18762328919877225</x:v>
      </x:c>
      <x:c r="P566" s="50" t="b">
        <x:f>AND(MONTH(A566)=12,OR(A567="",YEAR(A566)&lt;&gt;YEAR(A567)))</x:f>
        <x:v>0</x:v>
      </x:c>
      <x:c r="Q566" s="50" t="b">
        <x:f>AND(MOD(MONTH(A566),3)=0,OR(A567="",MONTH(A566)&lt;&gt;MONTH(A567)))</x:f>
        <x:v>0</x:v>
      </x:c>
      <x:c r="R566" s="50" t="b">
        <x:f>OR(O566&gt;$E$7,O566&lt;$E$6)</x:f>
        <x:v>0</x:v>
      </x:c>
      <x:c r="S566" s="50" t="b">
        <x:f>AND(OR(P566,Q566,R566),A566-AH565&gt;$E$8)</x:f>
        <x:v>0</x:v>
      </x:c>
      <x:c r="T566" s="50" t="str">
        <x:f>IF(NOT(OR(P566,Q566,R566)),"不调",IF(NOT(S566),"间隔规则跳过",IF(P566,"年末+季度",IF(AND(Q566,R566),"季度+动态",IF(Q566,"季度","动态")))))</x:f>
        <x:v>不调</x:v>
      </x:c>
      <x:c r="U566" s="115" t="n">
        <x:f>IF(OR(T566="年末+季度",T566="季度+动态"),N566*$E$5/2,IF(T566="季度",(J566+K566)/2,IF(T566="动态",N566*$E$5*IF(J566+K566=0,0.5,J566/(J566+K566)),J566)))</x:f>
        <x:v>0.11006926011115223</x:v>
      </x:c>
      <x:c r="V566" s="115" t="n">
        <x:f>IF(OR(T566="年末+季度",T566="季度+动态"),N566*$E$5/2,IF(T566="季度",(J566+K566)/2,IF(T566="动态",N566*$E$5*IF(J566+K566=0,0.5,K566/(J566+K566)),K566)))</x:f>
        <x:v>0.11108259171928073</x:v>
      </x:c>
      <x:c r="W566" s="115" t="n">
        <x:f>IF(OR(T566="年末+季度",T566="季度+动态",T566="动态"),N566*(1-$E$5)*IF(L566+M566=0,$B$7/($B$7+$B$8),L566/(L566+M566)),L566)</x:f>
        <x:v>0.8962073105279706</x:v>
      </x:c>
      <x:c r="X566" s="115" t="n">
        <x:f>IF(OR(T566="年末+季度",T566="季度+动态",T566="动态"),N566*(1-$E$5)*IF(L566+M566=0,$B$8/($B$7+$B$8),M566/(L566+M566)),M566)</x:f>
        <x:v>0.06134233453380697</x:v>
      </x:c>
      <x:c r="Y566" s="115" t="n">
        <x:f>POWER(1-$H$5,(A566-A565)/$H$8)</x:f>
        <x:v>0.9999588018747739</x:v>
      </x:c>
      <x:c r="Z566" s="115" t="n">
        <x:f>U566*Y566</x:f>
        <x:v>0.11006472546399063</x:v>
      </x:c>
      <x:c r="AA566" s="115" t="n">
        <x:f>V566*Y566</x:f>
        <x:v>0.11107801532475664</x:v>
      </x:c>
      <x:c r="AB566" s="115" t="n">
        <x:f>W566*Y566</x:f>
        <x:v>0.896170388466963</x:v>
      </x:c>
      <x:c r="AC566" s="115" t="n">
        <x:f>X566*Y566</x:f>
        <x:v>0.061339807344627184</x:v>
      </x:c>
      <x:c r="AD566" s="115" t="n">
        <x:f>SUM(Z566:AC566)</x:f>
        <x:v>1.1786529366003373</x:v>
      </x:c>
      <x:c r="AE566" s="115" t="n">
        <x:f>MAX(AE565,AD566)</x:f>
        <x:v>1.190436035961396</x:v>
      </x:c>
      <x:c r="AF566" s="114" t="n">
        <x:f>AD566/AE566-1</x:f>
        <x:v>-0.009898137325406675</x:v>
      </x:c>
      <x:c r="AG566" s="114" t="n">
        <x:f>AD566/AD565-1</x:f>
        <x:v>0.0007803226952247666</x:v>
      </x:c>
      <x:c r="AH566" s="111" t="n">
        <x:f>IF(OR(T566="年末+季度",T566="季度+动态",T566="季度",T566="动态"),A566,AH565)</x:f>
        <x:v>44561</x:v>
      </x:c>
      <x:c r="AI566" s="117" t="n">
        <x:f>YEAR(A566)</x:f>
        <x:v>2022</x:v>
      </x:c>
      <x:c r="AJ566" s="117" t="n">
        <x:f>MONTH(A566)</x:f>
        <x:v>2</x:v>
      </x:c>
      <x:c r="AK566" s="50" t="n">
        <x:f>IF(MONTH(A566)&lt;&gt;MONTH(A567),1,0)</x:f>
        <x:v>1</x:v>
      </x:c>
      <x:c r="AL566" s="115" t="n">
        <x:f>IF(AK565,AD565,AL565)</x:f>
        <x:v>1.1722572760319139</x:v>
      </x:c>
      <x:c r="AM566" s="116" t="n">
        <x:f>IF(AK566,AD566/AL566-1,"")</x:f>
        <x:v>0.005455850604803025</x:v>
      </x:c>
      <x:c r="AN566" s="115" t="n">
        <x:f>IF(AI566&lt;&gt;AI565,AD566,MAX(AN565,AD566))</x:f>
        <x:v>1.1891432977618002</x:v>
      </x:c>
      <x:c r="AO566" s="116" t="n">
        <x:f>AD566/AN566-1</x:f>
        <x:v>-0.008821780504677412</x:v>
      </x:c>
      <x:c r="AP566" s="112" t="n">
        <x:f>IFERROR(SUM(Z566:AC566)/AD566,0)</x:f>
        <x:v>1</x:v>
      </x:c>
      <x:c r="AQ566" s="50" t="b">
        <x:f>AND(B566&gt;0,C566&gt;0,D566&gt;0,E566&gt;0)</x:f>
        <x:v>1</x:v>
      </x:c>
    </x:row>
    <x:row r="567">
      <x:c r="A567" s="111" t="n">
        <x:f>'净值底稿'!A525</x:f>
        <x:v>44621</x:v>
      </x:c>
      <x:c r="B567" s="113" t="n">
        <x:f>'净值底稿'!F525</x:f>
        <x:v>1.857095570469865</x:v>
      </x:c>
      <x:c r="C567" s="113" t="n">
        <x:f>'净值底稿'!O525</x:f>
        <x:v>1.4371321844232887</x:v>
      </x:c>
      <x:c r="D567" s="113" t="n">
        <x:f>'净值底稿'!P525</x:f>
        <x:v>1.5243</x:v>
      </x:c>
      <x:c r="E567" s="113" t="n">
        <x:f>'净值底稿'!Q525</x:f>
        <x:v>1.4017</x:v>
      </x:c>
      <x:c r="F567" s="114" t="n">
        <x:f>IFERROR(B567/B566-1,0)</x:f>
        <x:v>0.009295502070731931</x:v>
      </x:c>
      <x:c r="G567" s="114" t="n">
        <x:f>IFERROR(C567/C566-1,0)</x:f>
        <x:v>0.004768302158610238</x:v>
      </x:c>
      <x:c r="H567" s="114" t="n">
        <x:f>IFERROR(D567/D566-1,0)</x:f>
        <x:v>-0.0008521237545884297</x:v>
      </x:c>
      <x:c r="I567" s="114" t="n">
        <x:f>IFERROR(E567/E566-1,0)</x:f>
        <x:v>0.0029336004579278985</x:v>
      </x:c>
      <x:c r="J567" s="115" t="n">
        <x:f>Z566*(1+F567)</x:f>
        <x:v>0.11108783234745569</x:v>
      </x:c>
      <x:c r="K567" s="115" t="n">
        <x:f>AA566*(1+G567)</x:f>
        <x:v>0.11160766886500381</x:v>
      </x:c>
      <x:c r="L567" s="115" t="n">
        <x:f>AB566*(1+H567)</x:f>
        <x:v>0.8954067403907915</x:v>
      </x:c>
      <x:c r="M567" s="115" t="n">
        <x:f>AC566*(1+I567)</x:f>
        <x:v>0.06151975383154259</x:v>
      </x:c>
      <x:c r="N567" s="115" t="n">
        <x:f>SUM(J567:M567)</x:f>
        <x:v>1.1796219954347937</x:v>
      </x:c>
      <x:c r="O567" s="116" t="n">
        <x:f>IFERROR((J567+K567)/N567,0)</x:f>
        <x:v>0.18878547710563567</x:v>
      </x:c>
      <x:c r="P567" s="50" t="b">
        <x:f>AND(MONTH(A567)=12,OR(A568="",YEAR(A567)&lt;&gt;YEAR(A568)))</x:f>
        <x:v>0</x:v>
      </x:c>
      <x:c r="Q567" s="50" t="b">
        <x:f>AND(MOD(MONTH(A567),3)=0,OR(A568="",MONTH(A567)&lt;&gt;MONTH(A568)))</x:f>
        <x:v>0</x:v>
      </x:c>
      <x:c r="R567" s="50" t="b">
        <x:f>OR(O567&gt;$E$7,O567&lt;$E$6)</x:f>
        <x:v>0</x:v>
      </x:c>
      <x:c r="S567" s="50" t="b">
        <x:f>AND(OR(P567,Q567,R567),A567-AH566&gt;$E$8)</x:f>
        <x:v>0</x:v>
      </x:c>
      <x:c r="T567" s="50" t="str">
        <x:f>IF(NOT(OR(P567,Q567,R567)),"不调",IF(NOT(S567),"间隔规则跳过",IF(P567,"年末+季度",IF(AND(Q567,R567),"季度+动态",IF(Q567,"季度","动态")))))</x:f>
        <x:v>不调</x:v>
      </x:c>
      <x:c r="U567" s="115" t="n">
        <x:f>IF(OR(T567="年末+季度",T567="季度+动态"),N567*$E$5/2,IF(T567="季度",(J567+K567)/2,IF(T567="动态",N567*$E$5*IF(J567+K567=0,0.5,J567/(J567+K567)),J567)))</x:f>
        <x:v>0.11108783234745569</x:v>
      </x:c>
      <x:c r="V567" s="115" t="n">
        <x:f>IF(OR(T567="年末+季度",T567="季度+动态"),N567*$E$5/2,IF(T567="季度",(J567+K567)/2,IF(T567="动态",N567*$E$5*IF(J567+K567=0,0.5,K567/(J567+K567)),K567)))</x:f>
        <x:v>0.11160766886500381</x:v>
      </x:c>
      <x:c r="W567" s="115" t="n">
        <x:f>IF(OR(T567="年末+季度",T567="季度+动态",T567="动态"),N567*(1-$E$5)*IF(L567+M567=0,$B$7/($B$7+$B$8),L567/(L567+M567)),L567)</x:f>
        <x:v>0.8954067403907915</x:v>
      </x:c>
      <x:c r="X567" s="115" t="n">
        <x:f>IF(OR(T567="年末+季度",T567="季度+动态",T567="动态"),N567*(1-$E$5)*IF(L567+M567=0,$B$8/($B$7+$B$8),M567/(L567+M567)),M567)</x:f>
        <x:v>0.06151975383154259</x:v>
      </x:c>
      <x:c r="Y567" s="115" t="n">
        <x:f>POWER(1-$H$5,(A567-A566)/$H$8)</x:f>
        <x:v>0.9999862671029998</x:v>
      </x:c>
      <x:c r="Z567" s="115" t="n">
        <x:f>U567*Y567</x:f>
        <x:v>0.11108630678969608</x:v>
      </x:c>
      <x:c r="AA567" s="115" t="n">
        <x:f>V567*Y567</x:f>
        <x:v>0.11160613616838286</x:v>
      </x:c>
      <x:c r="AB567" s="115" t="n">
        <x:f>W567*Y567</x:f>
        <x:v>0.8953944438622524</x:v>
      </x:c>
      <x:c r="AC567" s="115" t="n">
        <x:f>X567*Y567</x:f>
        <x:v>0.06151890898709974</x:v>
      </x:c>
      <x:c r="AD567" s="115" t="n">
        <x:f>SUM(Z567:AC567)</x:f>
        <x:v>1.179605795807431</x:v>
      </x:c>
      <x:c r="AE567" s="115" t="n">
        <x:f>MAX(AE566,AD567)</x:f>
        <x:v>1.190436035961396</x:v>
      </x:c>
      <x:c r="AF567" s="114" t="n">
        <x:f>AD567/AE567-1</x:f>
        <x:v>-0.009097708593152842</x:v>
      </x:c>
      <x:c r="AG567" s="114" t="n">
        <x:f>AD567/AD566-1</x:f>
        <x:v>0.0008084306902438332</x:v>
      </x:c>
      <x:c r="AH567" s="111" t="n">
        <x:f>IF(OR(T567="年末+季度",T567="季度+动态",T567="季度",T567="动态"),A567,AH566)</x:f>
        <x:v>44561</x:v>
      </x:c>
      <x:c r="AI567" s="117" t="n">
        <x:f>YEAR(A567)</x:f>
        <x:v>2022</x:v>
      </x:c>
      <x:c r="AJ567" s="117" t="n">
        <x:f>MONTH(A567)</x:f>
        <x:v>3</x:v>
      </x:c>
      <x:c r="AK567" s="50" t="n">
        <x:f>IF(MONTH(A567)&lt;&gt;MONTH(A568),1,0)</x:f>
        <x:v>0</x:v>
      </x:c>
      <x:c r="AL567" s="115" t="n">
        <x:f>IF(AK566,AD566,AL566)</x:f>
        <x:v>1.1786529366003373</x:v>
      </x:c>
      <x:c r="AM567" s="116" t="str">
        <x:f>IF(AK567,AD567/AL567-1,"")</x:f>
      </x:c>
      <x:c r="AN567" s="115" t="n">
        <x:f>IF(AI567&lt;&gt;AI566,AD567,MAX(AN566,AD567))</x:f>
        <x:v>1.1891432977618002</x:v>
      </x:c>
      <x:c r="AO567" s="116" t="n">
        <x:f>AD567/AN567-1</x:f>
        <x:v>-0.008020481612536101</x:v>
      </x:c>
      <x:c r="AP567" s="112" t="n">
        <x:f>IFERROR(SUM(Z567:AC567)/AD567,0)</x:f>
        <x:v>1</x:v>
      </x:c>
      <x:c r="AQ567" s="50" t="b">
        <x:f>AND(B567&gt;0,C567&gt;0,D567&gt;0,E567&gt;0)</x:f>
        <x:v>1</x:v>
      </x:c>
    </x:row>
    <x:row r="568">
      <x:c r="A568" s="111" t="n">
        <x:f>'净值底稿'!A526</x:f>
        <x:v>44622</x:v>
      </x:c>
      <x:c r="B568" s="113" t="n">
        <x:f>'净值底稿'!F526</x:f>
        <x:v>1.834514568410035</x:v>
      </x:c>
      <x:c r="C568" s="113" t="n">
        <x:f>'净值底稿'!O526</x:f>
        <x:v>1.4346156063261062</x:v>
      </x:c>
      <x:c r="D568" s="113" t="n">
        <x:f>'净值底稿'!P526</x:f>
        <x:v>1.5235</x:v>
      </x:c>
      <x:c r="E568" s="113" t="n">
        <x:f>'净值底稿'!Q526</x:f>
        <x:v>1.4249</x:v>
      </x:c>
      <x:c r="F568" s="114" t="n">
        <x:f>IFERROR(B568/B567-1,0)</x:f>
        <x:v>-0.01215931071017351</x:v>
      </x:c>
      <x:c r="G568" s="114" t="n">
        <x:f>IFERROR(C568/C567-1,0)</x:f>
        <x:v>-0.0017511110839065758</x:v>
      </x:c>
      <x:c r="H568" s="114" t="n">
        <x:f>IFERROR(D568/D567-1,0)</x:f>
        <x:v>-0.000524831069999232</x:v>
      </x:c>
      <x:c r="I568" s="114" t="n">
        <x:f>IFERROR(E568/E567-1,0)</x:f>
        <x:v>0.016551330527217134</x:v>
      </x:c>
      <x:c r="J568" s="115" t="n">
        <x:f>Z567*(1+F568)</x:f>
        <x:v>0.10973557386979452</x:v>
      </x:c>
      <x:c r="K568" s="115" t="n">
        <x:f>AA567*(1+G568)</x:f>
        <x:v>0.11141070142630642</x:v>
      </x:c>
      <x:c r="L568" s="115" t="n">
        <x:f>AB567*(1+H568)</x:f>
        <x:v>0.8949245130382089</x:v>
      </x:c>
      <x:c r="M568" s="115" t="n">
        <x:f>AC567*(1+I568)</x:f>
        <x:v>0.06253712878341902</x:v>
      </x:c>
      <x:c r="N568" s="115" t="n">
        <x:f>SUM(J568:M568)</x:f>
        <x:v>1.1786079171177288</x:v>
      </x:c>
      <x:c r="O568" s="116" t="n">
        <x:f>IFERROR((J568+K568)/N568,0)</x:f>
        <x:v>0.18763345475984194</x:v>
      </x:c>
      <x:c r="P568" s="50" t="b">
        <x:f>AND(MONTH(A568)=12,OR(A569="",YEAR(A568)&lt;&gt;YEAR(A569)))</x:f>
        <x:v>0</x:v>
      </x:c>
      <x:c r="Q568" s="50" t="b">
        <x:f>AND(MOD(MONTH(A568),3)=0,OR(A569="",MONTH(A568)&lt;&gt;MONTH(A569)))</x:f>
        <x:v>0</x:v>
      </x:c>
      <x:c r="R568" s="50" t="b">
        <x:f>OR(O568&gt;$E$7,O568&lt;$E$6)</x:f>
        <x:v>0</x:v>
      </x:c>
      <x:c r="S568" s="50" t="b">
        <x:f>AND(OR(P568,Q568,R568),A568-AH567&gt;$E$8)</x:f>
        <x:v>0</x:v>
      </x:c>
      <x:c r="T568" s="50" t="str">
        <x:f>IF(NOT(OR(P568,Q568,R568)),"不调",IF(NOT(S568),"间隔规则跳过",IF(P568,"年末+季度",IF(AND(Q568,R568),"季度+动态",IF(Q568,"季度","动态")))))</x:f>
        <x:v>不调</x:v>
      </x:c>
      <x:c r="U568" s="115" t="n">
        <x:f>IF(OR(T568="年末+季度",T568="季度+动态"),N568*$E$5/2,IF(T568="季度",(J568+K568)/2,IF(T568="动态",N568*$E$5*IF(J568+K568=0,0.5,J568/(J568+K568)),J568)))</x:f>
        <x:v>0.10973557386979452</x:v>
      </x:c>
      <x:c r="V568" s="115" t="n">
        <x:f>IF(OR(T568="年末+季度",T568="季度+动态"),N568*$E$5/2,IF(T568="季度",(J568+K568)/2,IF(T568="动态",N568*$E$5*IF(J568+K568=0,0.5,K568/(J568+K568)),K568)))</x:f>
        <x:v>0.11141070142630642</x:v>
      </x:c>
      <x:c r="W568" s="115" t="n">
        <x:f>IF(OR(T568="年末+季度",T568="季度+动态",T568="动态"),N568*(1-$E$5)*IF(L568+M568=0,$B$7/($B$7+$B$8),L568/(L568+M568)),L568)</x:f>
        <x:v>0.8949245130382089</x:v>
      </x:c>
      <x:c r="X568" s="115" t="n">
        <x:f>IF(OR(T568="年末+季度",T568="季度+动态",T568="动态"),N568*(1-$E$5)*IF(L568+M568=0,$B$8/($B$7+$B$8),M568/(L568+M568)),M568)</x:f>
        <x:v>0.06253712878341902</x:v>
      </x:c>
      <x:c r="Y568" s="115" t="n">
        <x:f>POWER(1-$H$5,(A568-A567)/$H$8)</x:f>
        <x:v>0.9999862671029998</x:v>
      </x:c>
      <x:c r="Z568" s="115" t="n">
        <x:f>U568*Y568</x:f>
        <x:v>0.1097340668824613</x:v>
      </x:c>
      <x:c r="AA568" s="115" t="n">
        <x:f>V568*Y568</x:f>
        <x:v>0.11140917143461901</x:v>
      </x:c>
      <x:c r="AB568" s="115" t="n">
        <x:f>W568*Y568</x:f>
        <x:v>0.8949122231320483</x:v>
      </x:c>
      <x:c r="AC568" s="115" t="n">
        <x:f>X568*Y568</x:f>
        <x:v>0.06253626996747075</x:v>
      </x:c>
      <x:c r="AD568" s="115" t="n">
        <x:f>SUM(Z568:AC568)</x:f>
        <x:v>1.1785917314165995</x:v>
      </x:c>
      <x:c r="AE568" s="115" t="n">
        <x:f>MAX(AE567,AD568)</x:f>
        <x:v>1.190436035961396</x:v>
      </x:c>
      <x:c r="AF568" s="114" t="n">
        <x:f>AD568/AE568-1</x:f>
        <x:v>-0.009949551413932944</x:v>
      </x:c>
      <x:c r="AG568" s="114" t="n">
        <x:f>AD568/AD567-1</x:f>
        <x:v>-0.0008596637914427552</x:v>
      </x:c>
      <x:c r="AH568" s="111" t="n">
        <x:f>IF(OR(T568="年末+季度",T568="季度+动态",T568="季度",T568="动态"),A568,AH567)</x:f>
        <x:v>44561</x:v>
      </x:c>
      <x:c r="AI568" s="117" t="n">
        <x:f>YEAR(A568)</x:f>
        <x:v>2022</x:v>
      </x:c>
      <x:c r="AJ568" s="117" t="n">
        <x:f>MONTH(A568)</x:f>
        <x:v>3</x:v>
      </x:c>
      <x:c r="AK568" s="50" t="n">
        <x:f>IF(MONTH(A568)&lt;&gt;MONTH(A569),1,0)</x:f>
        <x:v>0</x:v>
      </x:c>
      <x:c r="AL568" s="115" t="n">
        <x:f>IF(AK567,AD567,AL567)</x:f>
        <x:v>1.1786529366003373</x:v>
      </x:c>
      <x:c r="AM568" s="116" t="str">
        <x:f>IF(AK568,AD568/AL568-1,"")</x:f>
      </x:c>
      <x:c r="AN568" s="115" t="n">
        <x:f>IF(AI568&lt;&gt;AI567,AD568,MAX(AN567,AD568))</x:f>
        <x:v>1.1891432977618002</x:v>
      </x:c>
      <x:c r="AO568" s="116" t="n">
        <x:f>AD568/AN568-1</x:f>
        <x:v>-0.008873250486346573</x:v>
      </x:c>
      <x:c r="AP568" s="112" t="n">
        <x:f>IFERROR(SUM(Z568:AC568)/AD568,0)</x:f>
        <x:v>1</x:v>
      </x:c>
      <x:c r="AQ568" s="50" t="b">
        <x:f>AND(B568&gt;0,C568&gt;0,D568&gt;0,E568&gt;0)</x:f>
        <x:v>1</x:v>
      </x:c>
    </x:row>
    <x:row r="569">
      <x:c r="A569" s="111" t="n">
        <x:f>'净值底稿'!A527</x:f>
        <x:v>44623</x:v>
      </x:c>
      <x:c r="B569" s="113" t="n">
        <x:f>'净值底稿'!F527</x:f>
        <x:v>1.801173254751065</x:v>
      </x:c>
      <x:c r="C569" s="113" t="n">
        <x:f>'净值底稿'!O527</x:f>
        <x:v>1.426112957796605</x:v>
      </x:c>
      <x:c r="D569" s="113" t="n">
        <x:f>'净值底稿'!P527</x:f>
        <x:v>1.522</x:v>
      </x:c>
      <x:c r="E569" s="113" t="n">
        <x:f>'净值底稿'!Q527</x:f>
        <x:v>1.4158</x:v>
      </x:c>
      <x:c r="F569" s="114" t="n">
        <x:f>IFERROR(B569/B568-1,0)</x:f>
        <x:v>-0.018174461098919847</x:v>
      </x:c>
      <x:c r="G569" s="114" t="n">
        <x:f>IFERROR(C569/C568-1,0)</x:f>
        <x:v>-0.005926778219899287</x:v>
      </x:c>
      <x:c r="H569" s="114" t="n">
        <x:f>IFERROR(D569/D568-1,0)</x:f>
        <x:v>-0.0009845749917952729</x:v>
      </x:c>
      <x:c r="I569" s="114" t="n">
        <x:f>IFERROR(E569/E568-1,0)</x:f>
        <x:v>-0.006386413081619802</x:v>
      </x:c>
      <x:c r="J569" s="115" t="n">
        <x:f>Z568*(1+F569)</x:f>
        <x:v>0.10773970935267974</x:v>
      </x:c>
      <x:c r="K569" s="115" t="n">
        <x:f>AA568*(1+G569)</x:f>
        <x:v>0.11074887398386328</x:v>
      </x:c>
      <x:c r="L569" s="115" t="n">
        <x:f>AB568*(1+H569)</x:f>
        <x:v>0.8940311149373006</x:v>
      </x:c>
      <x:c r="M569" s="115" t="n">
        <x:f>AC568*(1+I569)</x:f>
        <x:v>0.06213688751487478</x:v>
      </x:c>
      <x:c r="N569" s="115" t="n">
        <x:f>SUM(J569:M569)</x:f>
        <x:v>1.1746565857887186</x:v>
      </x:c>
      <x:c r="O569" s="116" t="n">
        <x:f>IFERROR((J569+K569)/N569,0)</x:f>
        <x:v>0.18600209284983468</x:v>
      </x:c>
      <x:c r="P569" s="50" t="b">
        <x:f>AND(MONTH(A569)=12,OR(A570="",YEAR(A569)&lt;&gt;YEAR(A570)))</x:f>
        <x:v>0</x:v>
      </x:c>
      <x:c r="Q569" s="50" t="b">
        <x:f>AND(MOD(MONTH(A569),3)=0,OR(A570="",MONTH(A569)&lt;&gt;MONTH(A570)))</x:f>
        <x:v>0</x:v>
      </x:c>
      <x:c r="R569" s="50" t="b">
        <x:f>OR(O569&gt;$E$7,O569&lt;$E$6)</x:f>
        <x:v>0</x:v>
      </x:c>
      <x:c r="S569" s="50" t="b">
        <x:f>AND(OR(P569,Q569,R569),A569-AH568&gt;$E$8)</x:f>
        <x:v>0</x:v>
      </x:c>
      <x:c r="T569" s="50" t="str">
        <x:f>IF(NOT(OR(P569,Q569,R569)),"不调",IF(NOT(S569),"间隔规则跳过",IF(P569,"年末+季度",IF(AND(Q569,R569),"季度+动态",IF(Q569,"季度","动态")))))</x:f>
        <x:v>不调</x:v>
      </x:c>
      <x:c r="U569" s="115" t="n">
        <x:f>IF(OR(T569="年末+季度",T569="季度+动态"),N569*$E$5/2,IF(T569="季度",(J569+K569)/2,IF(T569="动态",N569*$E$5*IF(J569+K569=0,0.5,J569/(J569+K569)),J569)))</x:f>
        <x:v>0.10773970935267974</x:v>
      </x:c>
      <x:c r="V569" s="115" t="n">
        <x:f>IF(OR(T569="年末+季度",T569="季度+动态"),N569*$E$5/2,IF(T569="季度",(J569+K569)/2,IF(T569="动态",N569*$E$5*IF(J569+K569=0,0.5,K569/(J569+K569)),K569)))</x:f>
        <x:v>0.11074887398386328</x:v>
      </x:c>
      <x:c r="W569" s="115" t="n">
        <x:f>IF(OR(T569="年末+季度",T569="季度+动态",T569="动态"),N569*(1-$E$5)*IF(L569+M569=0,$B$7/($B$7+$B$8),L569/(L569+M569)),L569)</x:f>
        <x:v>0.8940311149373006</x:v>
      </x:c>
      <x:c r="X569" s="115" t="n">
        <x:f>IF(OR(T569="年末+季度",T569="季度+动态",T569="动态"),N569*(1-$E$5)*IF(L569+M569=0,$B$8/($B$7+$B$8),M569/(L569+M569)),M569)</x:f>
        <x:v>0.06213688751487478</x:v>
      </x:c>
      <x:c r="Y569" s="115" t="n">
        <x:f>POWER(1-$H$5,(A569-A568)/$H$8)</x:f>
        <x:v>0.9999862671029998</x:v>
      </x:c>
      <x:c r="Z569" s="115" t="n">
        <x:f>U569*Y569</x:f>
        <x:v>0.10773822977434835</x:v>
      </x:c>
      <x:c r="AA569" s="115" t="n">
        <x:f>V569*Y569</x:f>
        <x:v>0.11074735308098396</x:v>
      </x:c>
      <x:c r="AB569" s="115" t="n">
        <x:f>W569*Y569</x:f>
        <x:v>0.8940188373000841</x:v>
      </x:c>
      <x:c r="AC569" s="115" t="n">
        <x:f>X569*Y569</x:f>
        <x:v>0.06213603419539863</x:v>
      </x:c>
      <x:c r="AD569" s="115" t="n">
        <x:f>SUM(Z569:AC569)</x:f>
        <x:v>1.174640454350815</x:v>
      </x:c>
      <x:c r="AE569" s="115" t="n">
        <x:f>MAX(AE568,AD569)</x:f>
        <x:v>1.190436035961396</x:v>
      </x:c>
      <x:c r="AF569" s="114" t="n">
        <x:f>AD569/AE569-1</x:f>
        <x:v>-0.013268736104602441</x:v>
      </x:c>
      <x:c r="AG569" s="114" t="n">
        <x:f>AD569/AD568-1</x:f>
        <x:v>-0.0033525409694119546</x:v>
      </x:c>
      <x:c r="AH569" s="111" t="n">
        <x:f>IF(OR(T569="年末+季度",T569="季度+动态",T569="季度",T569="动态"),A569,AH568)</x:f>
        <x:v>44561</x:v>
      </x:c>
      <x:c r="AI569" s="117" t="n">
        <x:f>YEAR(A569)</x:f>
        <x:v>2022</x:v>
      </x:c>
      <x:c r="AJ569" s="117" t="n">
        <x:f>MONTH(A569)</x:f>
        <x:v>3</x:v>
      </x:c>
      <x:c r="AK569" s="50" t="n">
        <x:f>IF(MONTH(A569)&lt;&gt;MONTH(A570),1,0)</x:f>
        <x:v>0</x:v>
      </x:c>
      <x:c r="AL569" s="115" t="n">
        <x:f>IF(AK568,AD568,AL568)</x:f>
        <x:v>1.1786529366003373</x:v>
      </x:c>
      <x:c r="AM569" s="116" t="str">
        <x:f>IF(AK569,AD569/AL569-1,"")</x:f>
      </x:c>
      <x:c r="AN569" s="115" t="n">
        <x:f>IF(AI569&lt;&gt;AI568,AD569,MAX(AN568,AD569))</x:f>
        <x:v>1.1891432977618002</x:v>
      </x:c>
      <x:c r="AO569" s="116" t="n">
        <x:f>AD569/AN569-1</x:f>
        <x:v>-0.012196043519971278</x:v>
      </x:c>
      <x:c r="AP569" s="112" t="n">
        <x:f>IFERROR(SUM(Z569:AC569)/AD569,0)</x:f>
        <x:v>1</x:v>
      </x:c>
      <x:c r="AQ569" s="50" t="b">
        <x:f>AND(B569&gt;0,C569&gt;0,D569&gt;0,E569&gt;0)</x:f>
        <x:v>1</x:v>
      </x:c>
    </x:row>
    <x:row r="570">
      <x:c r="A570" s="111" t="n">
        <x:f>'净值底稿'!A528</x:f>
        <x:v>44624</x:v>
      </x:c>
      <x:c r="B570" s="113" t="n">
        <x:f>'净值底稿'!F528</x:f>
        <x:v>1.78793911148505</x:v>
      </x:c>
      <x:c r="C570" s="113" t="n">
        <x:f>'净值底稿'!O528</x:f>
        <x:v>1.4097350503712662</x:v>
      </x:c>
      <x:c r="D570" s="113" t="n">
        <x:f>'净值底稿'!P528</x:f>
        <x:v>1.5221</x:v>
      </x:c>
      <x:c r="E570" s="113" t="n">
        <x:f>'净值底稿'!Q528</x:f>
        <x:v>1.423</x:v>
      </x:c>
      <x:c r="F570" s="114" t="n">
        <x:f>IFERROR(B570/B569-1,0)</x:f>
        <x:v>-0.007347512645497267</x:v>
      </x:c>
      <x:c r="G570" s="114" t="n">
        <x:f>IFERROR(C570/C569-1,0)</x:f>
        <x:v>-0.011484298866930698</x:v>
      </x:c>
      <x:c r="H570" s="114" t="n">
        <x:f>IFERROR(D570/D569-1,0)</x:f>
        <x:v>0.00006570302233899206</x:v>
      </x:c>
      <x:c r="I570" s="114" t="n">
        <x:f>IFERROR(E570/E569-1,0)</x:f>
        <x:v>0.005085464048594446</x:v>
      </x:c>
      <x:c r="J570" s="115" t="n">
        <x:f>Z569*(1+F570)</x:f>
        <x:v>0.10694662176867784</x:v>
      </x:c>
      <x:c r="K570" s="115" t="n">
        <x:f>AA569*(1+G570)</x:f>
        <x:v>0.10947549737948044</x:v>
      </x:c>
      <x:c r="L570" s="115" t="n">
        <x:f>AB569*(1+H570)</x:f>
        <x:v>0.8940775770397228</x:v>
      </x:c>
      <x:c r="M570" s="115" t="n">
        <x:f>AC569*(1+I570)</x:f>
        <x:v>0.062452024763421564</x:v>
      </x:c>
      <x:c r="N570" s="115" t="n">
        <x:f>SUM(J570:M570)</x:f>
        <x:v>1.1729517209513025</x:v>
      </x:c>
      <x:c r="O570" s="116" t="n">
        <x:f>IFERROR((J570+K570)/N570,0)</x:f>
        <x:v>0.1845106795807698</x:v>
      </x:c>
      <x:c r="P570" s="50" t="b">
        <x:f>AND(MONTH(A570)=12,OR(A571="",YEAR(A570)&lt;&gt;YEAR(A571)))</x:f>
        <x:v>0</x:v>
      </x:c>
      <x:c r="Q570" s="50" t="b">
        <x:f>AND(MOD(MONTH(A570),3)=0,OR(A571="",MONTH(A570)&lt;&gt;MONTH(A571)))</x:f>
        <x:v>0</x:v>
      </x:c>
      <x:c r="R570" s="50" t="b">
        <x:f>OR(O570&gt;$E$7,O570&lt;$E$6)</x:f>
        <x:v>0</x:v>
      </x:c>
      <x:c r="S570" s="50" t="b">
        <x:f>AND(OR(P570,Q570,R570),A570-AH569&gt;$E$8)</x:f>
        <x:v>0</x:v>
      </x:c>
      <x:c r="T570" s="50" t="str">
        <x:f>IF(NOT(OR(P570,Q570,R570)),"不调",IF(NOT(S570),"间隔规则跳过",IF(P570,"年末+季度",IF(AND(Q570,R570),"季度+动态",IF(Q570,"季度","动态")))))</x:f>
        <x:v>不调</x:v>
      </x:c>
      <x:c r="U570" s="115" t="n">
        <x:f>IF(OR(T570="年末+季度",T570="季度+动态"),N570*$E$5/2,IF(T570="季度",(J570+K570)/2,IF(T570="动态",N570*$E$5*IF(J570+K570=0,0.5,J570/(J570+K570)),J570)))</x:f>
        <x:v>0.10694662176867784</x:v>
      </x:c>
      <x:c r="V570" s="115" t="n">
        <x:f>IF(OR(T570="年末+季度",T570="季度+动态"),N570*$E$5/2,IF(T570="季度",(J570+K570)/2,IF(T570="动态",N570*$E$5*IF(J570+K570=0,0.5,K570/(J570+K570)),K570)))</x:f>
        <x:v>0.10947549737948044</x:v>
      </x:c>
      <x:c r="W570" s="115" t="n">
        <x:f>IF(OR(T570="年末+季度",T570="季度+动态",T570="动态"),N570*(1-$E$5)*IF(L570+M570=0,$B$7/($B$7+$B$8),L570/(L570+M570)),L570)</x:f>
        <x:v>0.8940775770397228</x:v>
      </x:c>
      <x:c r="X570" s="115" t="n">
        <x:f>IF(OR(T570="年末+季度",T570="季度+动态",T570="动态"),N570*(1-$E$5)*IF(L570+M570=0,$B$8/($B$7+$B$8),M570/(L570+M570)),M570)</x:f>
        <x:v>0.062452024763421564</x:v>
      </x:c>
      <x:c r="Y570" s="115" t="n">
        <x:f>POWER(1-$H$5,(A570-A569)/$H$8)</x:f>
        <x:v>0.9999862671029998</x:v>
      </x:c>
      <x:c r="Z570" s="115" t="n">
        <x:f>U570*Y570</x:f>
        <x:v>0.10694515308173656</x:v>
      </x:c>
      <x:c r="AA570" s="115" t="n">
        <x:f>V570*Y570</x:f>
        <x:v>0.10947399396375088</x:v>
      </x:c>
      <x:c r="AB570" s="115" t="n">
        <x:f>W570*Y570</x:f>
        <x:v>0.8940652987644471</x:v>
      </x:c>
      <x:c r="AC570" s="115" t="n">
        <x:f>X570*Y570</x:f>
        <x:v>0.06245116711619803</x:v>
      </x:c>
      <x:c r="AD570" s="115" t="n">
        <x:f>SUM(Z570:AC570)</x:f>
        <x:v>1.1729356129261326</x:v>
      </x:c>
      <x:c r="AE570" s="115" t="n">
        <x:f>MAX(AE569,AD570)</x:f>
        <x:v>1.190436035961396</x:v>
      </x:c>
      <x:c r="AF570" s="114" t="n">
        <x:f>AD570/AE570-1</x:f>
        <x:v>-0.01470085120628084</x:v>
      </x:c>
      <x:c r="AG570" s="114" t="n">
        <x:f>AD570/AD569-1</x:f>
        <x:v>-0.0014513729868300684</x:v>
      </x:c>
      <x:c r="AH570" s="111" t="n">
        <x:f>IF(OR(T570="年末+季度",T570="季度+动态",T570="季度",T570="动态"),A570,AH569)</x:f>
        <x:v>44561</x:v>
      </x:c>
      <x:c r="AI570" s="117" t="n">
        <x:f>YEAR(A570)</x:f>
        <x:v>2022</x:v>
      </x:c>
      <x:c r="AJ570" s="117" t="n">
        <x:f>MONTH(A570)</x:f>
        <x:v>3</x:v>
      </x:c>
      <x:c r="AK570" s="50" t="n">
        <x:f>IF(MONTH(A570)&lt;&gt;MONTH(A571),1,0)</x:f>
        <x:v>0</x:v>
      </x:c>
      <x:c r="AL570" s="115" t="n">
        <x:f>IF(AK569,AD569,AL569)</x:f>
        <x:v>1.1786529366003373</x:v>
      </x:c>
      <x:c r="AM570" s="116" t="str">
        <x:f>IF(AK570,AD570/AL570-1,"")</x:f>
      </x:c>
      <x:c r="AN570" s="115" t="n">
        <x:f>IF(AI570&lt;&gt;AI569,AD570,MAX(AN569,AD570))</x:f>
        <x:v>1.1891432977618002</x:v>
      </x:c>
      <x:c r="AO570" s="116" t="n">
        <x:f>AD570/AN570-1</x:f>
        <x:v>-0.013629715498690187</x:v>
      </x:c>
      <x:c r="AP570" s="112" t="n">
        <x:f>IFERROR(SUM(Z570:AC570)/AD570,0)</x:f>
        <x:v>1</x:v>
      </x:c>
      <x:c r="AQ570" s="50" t="b">
        <x:f>AND(B570&gt;0,C570&gt;0,D570&gt;0,E570&gt;0)</x:f>
        <x:v>1</x:v>
      </x:c>
    </x:row>
    <x:row r="571">
      <x:c r="A571" s="111" t="n">
        <x:f>'净值底稿'!A529</x:f>
        <x:v>44627</x:v>
      </x:c>
      <x:c r="B571" s="113" t="n">
        <x:f>'净值底稿'!F529</x:f>
        <x:v>1.7323408281365427</x:v>
      </x:c>
      <x:c r="C571" s="113" t="n">
        <x:f>'净值底稿'!O529</x:f>
        <x:v>1.37977219684275</x:v>
      </x:c>
      <x:c r="D571" s="113" t="n">
        <x:f>'净值底稿'!P529</x:f>
        <x:v>1.5223</x:v>
      </x:c>
      <x:c r="E571" s="113" t="n">
        <x:f>'净值底稿'!Q529</x:f>
        <x:v>1.45</x:v>
      </x:c>
      <x:c r="F571" s="114" t="n">
        <x:f>IFERROR(B571/B570-1,0)</x:f>
        <x:v>-0.03109629572470607</x:v>
      </x:c>
      <x:c r="G571" s="114" t="n">
        <x:f>IFERROR(C571/C570-1,0)</x:f>
        <x:v>-0.021254244562214142</x:v>
      </x:c>
      <x:c r="H571" s="114" t="n">
        <x:f>IFERROR(D571/D570-1,0)</x:f>
        <x:v>0.00013139741147094597</x:v>
      </x:c>
      <x:c r="I571" s="114" t="n">
        <x:f>IFERROR(E571/E570-1,0)</x:f>
        <x:v>0.018973998594518537</x:v>
      </x:c>
      <x:c r="J571" s="115" t="n">
        <x:f>Z570*(1+F571)</x:f>
        <x:v>0.10361955497518292</x:v>
      </x:c>
      <x:c r="K571" s="115" t="n">
        <x:f>AA570*(1+G571)</x:f>
        <x:v>0.10714720692284296</x:v>
      </x:c>
      <x:c r="L571" s="115" t="n">
        <x:f>AB570*(1+H571)</x:f>
        <x:v>0.8941827766303907</x:v>
      </x:c>
      <x:c r="M571" s="115" t="n">
        <x:f>AC570*(1+I571)</x:f>
        <x:v>0.06363611547328682</x:v>
      </x:c>
      <x:c r="N571" s="115" t="n">
        <x:f>SUM(J571:M571)</x:f>
        <x:v>1.1685856540017032</x:v>
      </x:c>
      <x:c r="O571" s="116" t="n">
        <x:f>IFERROR((J571+K571)/N571,0)</x:f>
        <x:v>0.18036055908805357</x:v>
      </x:c>
      <x:c r="P571" s="50" t="b">
        <x:f>AND(MONTH(A571)=12,OR(A572="",YEAR(A571)&lt;&gt;YEAR(A572)))</x:f>
        <x:v>0</x:v>
      </x:c>
      <x:c r="Q571" s="50" t="b">
        <x:f>AND(MOD(MONTH(A571),3)=0,OR(A572="",MONTH(A571)&lt;&gt;MONTH(A572)))</x:f>
        <x:v>0</x:v>
      </x:c>
      <x:c r="R571" s="50" t="b">
        <x:f>OR(O571&gt;$E$7,O571&lt;$E$6)</x:f>
        <x:v>0</x:v>
      </x:c>
      <x:c r="S571" s="50" t="b">
        <x:f>AND(OR(P571,Q571,R571),A571-AH570&gt;$E$8)</x:f>
        <x:v>0</x:v>
      </x:c>
      <x:c r="T571" s="50" t="str">
        <x:f>IF(NOT(OR(P571,Q571,R571)),"不调",IF(NOT(S571),"间隔规则跳过",IF(P571,"年末+季度",IF(AND(Q571,R571),"季度+动态",IF(Q571,"季度","动态")))))</x:f>
        <x:v>不调</x:v>
      </x:c>
      <x:c r="U571" s="115" t="n">
        <x:f>IF(OR(T571="年末+季度",T571="季度+动态"),N571*$E$5/2,IF(T571="季度",(J571+K571)/2,IF(T571="动态",N571*$E$5*IF(J571+K571=0,0.5,J571/(J571+K571)),J571)))</x:f>
        <x:v>0.10361955497518292</x:v>
      </x:c>
      <x:c r="V571" s="115" t="n">
        <x:f>IF(OR(T571="年末+季度",T571="季度+动态"),N571*$E$5/2,IF(T571="季度",(J571+K571)/2,IF(T571="动态",N571*$E$5*IF(J571+K571=0,0.5,K571/(J571+K571)),K571)))</x:f>
        <x:v>0.10714720692284296</x:v>
      </x:c>
      <x:c r="W571" s="115" t="n">
        <x:f>IF(OR(T571="年末+季度",T571="季度+动态",T571="动态"),N571*(1-$E$5)*IF(L571+M571=0,$B$7/($B$7+$B$8),L571/(L571+M571)),L571)</x:f>
        <x:v>0.8941827766303907</x:v>
      </x:c>
      <x:c r="X571" s="115" t="n">
        <x:f>IF(OR(T571="年末+季度",T571="季度+动态",T571="动态"),N571*(1-$E$5)*IF(L571+M571=0,$B$8/($B$7+$B$8),M571/(L571+M571)),M571)</x:f>
        <x:v>0.06363611547328682</x:v>
      </x:c>
      <x:c r="Y571" s="115" t="n">
        <x:f>POWER(1-$H$5,(A571-A570)/$H$8)</x:f>
        <x:v>0.9999588018747739</x:v>
      </x:c>
      <x:c r="Z571" s="115" t="n">
        <x:f>U571*Y571</x:f>
        <x:v>0.10361528604378119</x:v>
      </x:c>
      <x:c r="AA571" s="115" t="n">
        <x:f>V571*Y571</x:f>
        <x:v>0.10714279265879453</x:v>
      </x:c>
      <x:c r="AB571" s="115" t="n">
        <x:f>W571*Y571</x:f>
        <x:v>0.8941459379763841</x:v>
      </x:c>
      <x:c r="AC571" s="115" t="n">
        <x:f>X571*Y571</x:f>
        <x:v>0.06363349378463265</x:v>
      </x:c>
      <x:c r="AD571" s="115" t="n">
        <x:f>SUM(Z571:AC571)</x:f>
        <x:v>1.1685375104635924</x:v>
      </x:c>
      <x:c r="AE571" s="115" t="n">
        <x:f>MAX(AE570,AD571)</x:f>
        <x:v>1.190436035961396</x:v>
      </x:c>
      <x:c r="AF571" s="114" t="n">
        <x:f>AD571/AE571-1</x:f>
        <x:v>-0.018395381890567664</x:v>
      </x:c>
      <x:c r="AG571" s="114" t="n">
        <x:f>AD571/AD570-1</x:f>
        <x:v>-0.0037496537866799073</x:v>
      </x:c>
      <x:c r="AH571" s="111" t="n">
        <x:f>IF(OR(T571="年末+季度",T571="季度+动态",T571="季度",T571="动态"),A571,AH570)</x:f>
        <x:v>44561</x:v>
      </x:c>
      <x:c r="AI571" s="117" t="n">
        <x:f>YEAR(A571)</x:f>
        <x:v>2022</x:v>
      </x:c>
      <x:c r="AJ571" s="117" t="n">
        <x:f>MONTH(A571)</x:f>
        <x:v>3</x:v>
      </x:c>
      <x:c r="AK571" s="50" t="n">
        <x:f>IF(MONTH(A571)&lt;&gt;MONTH(A572),1,0)</x:f>
        <x:v>0</x:v>
      </x:c>
      <x:c r="AL571" s="115" t="n">
        <x:f>IF(AK570,AD570,AL570)</x:f>
        <x:v>1.1786529366003373</x:v>
      </x:c>
      <x:c r="AM571" s="116" t="str">
        <x:f>IF(AK571,AD571/AL571-1,"")</x:f>
      </x:c>
      <x:c r="AN571" s="115" t="n">
        <x:f>IF(AI571&lt;&gt;AI570,AD571,MAX(AN570,AD571))</x:f>
        <x:v>1.1891432977618002</x:v>
      </x:c>
      <x:c r="AO571" s="116" t="n">
        <x:f>AD571/AN571-1</x:f>
        <x:v>-0.017328262571039033</x:v>
      </x:c>
      <x:c r="AP571" s="112" t="n">
        <x:f>IFERROR(SUM(Z571:AC571)/AD571,0)</x:f>
        <x:v>1</x:v>
      </x:c>
      <x:c r="AQ571" s="50" t="b">
        <x:f>AND(B571&gt;0,C571&gt;0,D571&gt;0,E571&gt;0)</x:f>
        <x:v>1</x:v>
      </x:c>
    </x:row>
    <x:row r="572">
      <x:c r="A572" s="111" t="n">
        <x:f>'净值底稿'!A530</x:f>
        <x:v>44628</x:v>
      </x:c>
      <x:c r="B572" s="113" t="n">
        <x:f>'净值底稿'!F530</x:f>
        <x:v>1.6986823417251224</x:v>
      </x:c>
      <x:c r="C572" s="113" t="n">
        <x:f>'净值底稿'!O530</x:f>
        <x:v>1.3386595127260088</x:v>
      </x:c>
      <x:c r="D572" s="113" t="n">
        <x:f>'净值底稿'!P530</x:f>
        <x:v>1.5221</x:v>
      </x:c>
      <x:c r="E572" s="113" t="n">
        <x:f>'净值底稿'!Q530</x:f>
        <x:v>1.4789</x:v>
      </x:c>
      <x:c r="F572" s="114" t="n">
        <x:f>IFERROR(B572/B571-1,0)</x:f>
        <x:v>-0.019429482850453983</x:v>
      </x:c>
      <x:c r="G572" s="114" t="n">
        <x:f>IFERROR(C572/C571-1,0)</x:f>
        <x:v>-0.02979671877054557</x:v>
      </x:c>
      <x:c r="H572" s="114" t="n">
        <x:f>IFERROR(D572/D571-1,0)</x:f>
        <x:v>-0.00013138014845959223</x:v>
      </x:c>
      <x:c r="I572" s="114" t="n">
        <x:f>IFERROR(E572/E571-1,0)</x:f>
        <x:v>0.01993103448275879</x:v>
      </x:c>
      <x:c r="J572" s="115" t="n">
        <x:f>Z571*(1+F572)</x:f>
        <x:v>0.10160209462054866</x:v>
      </x:c>
      <x:c r="K572" s="115" t="n">
        <x:f>AA571*(1+G572)</x:f>
        <x:v>0.10395028899764956</x:v>
      </x:c>
      <x:c r="L572" s="115" t="n">
        <x:f>AB571*(1+H572)</x:f>
        <x:v>0.8940284649503082</x:v>
      </x:c>
      <x:c r="M572" s="115" t="n">
        <x:f>AC571*(1+I572)</x:f>
        <x:v>0.06490177514351259</x:v>
      </x:c>
      <x:c r="N572" s="115" t="n">
        <x:f>SUM(J572:M572)</x:f>
        <x:v>1.164482623712019</x:v>
      </x:c>
      <x:c r="O572" s="116" t="n">
        <x:f>IFERROR((J572+K572)/N572,0)</x:f>
        <x:v>0.17651820596769344</x:v>
      </x:c>
      <x:c r="P572" s="50" t="b">
        <x:f>AND(MONTH(A572)=12,OR(A573="",YEAR(A572)&lt;&gt;YEAR(A573)))</x:f>
        <x:v>0</x:v>
      </x:c>
      <x:c r="Q572" s="50" t="b">
        <x:f>AND(MOD(MONTH(A572),3)=0,OR(A573="",MONTH(A572)&lt;&gt;MONTH(A573)))</x:f>
        <x:v>0</x:v>
      </x:c>
      <x:c r="R572" s="50" t="b">
        <x:f>OR(O572&gt;$E$7,O572&lt;$E$6)</x:f>
        <x:v>0</x:v>
      </x:c>
      <x:c r="S572" s="50" t="b">
        <x:f>AND(OR(P572,Q572,R572),A572-AH571&gt;$E$8)</x:f>
        <x:v>0</x:v>
      </x:c>
      <x:c r="T572" s="50" t="str">
        <x:f>IF(NOT(OR(P572,Q572,R572)),"不调",IF(NOT(S572),"间隔规则跳过",IF(P572,"年末+季度",IF(AND(Q572,R572),"季度+动态",IF(Q572,"季度","动态")))))</x:f>
        <x:v>不调</x:v>
      </x:c>
      <x:c r="U572" s="115" t="n">
        <x:f>IF(OR(T572="年末+季度",T572="季度+动态"),N572*$E$5/2,IF(T572="季度",(J572+K572)/2,IF(T572="动态",N572*$E$5*IF(J572+K572=0,0.5,J572/(J572+K572)),J572)))</x:f>
        <x:v>0.10160209462054866</x:v>
      </x:c>
      <x:c r="V572" s="115" t="n">
        <x:f>IF(OR(T572="年末+季度",T572="季度+动态"),N572*$E$5/2,IF(T572="季度",(J572+K572)/2,IF(T572="动态",N572*$E$5*IF(J572+K572=0,0.5,K572/(J572+K572)),K572)))</x:f>
        <x:v>0.10395028899764956</x:v>
      </x:c>
      <x:c r="W572" s="115" t="n">
        <x:f>IF(OR(T572="年末+季度",T572="季度+动态",T572="动态"),N572*(1-$E$5)*IF(L572+M572=0,$B$7/($B$7+$B$8),L572/(L572+M572)),L572)</x:f>
        <x:v>0.8940284649503082</x:v>
      </x:c>
      <x:c r="X572" s="115" t="n">
        <x:f>IF(OR(T572="年末+季度",T572="季度+动态",T572="动态"),N572*(1-$E$5)*IF(L572+M572=0,$B$8/($B$7+$B$8),M572/(L572+M572)),M572)</x:f>
        <x:v>0.06490177514351259</x:v>
      </x:c>
      <x:c r="Y572" s="115" t="n">
        <x:f>POWER(1-$H$5,(A572-A571)/$H$8)</x:f>
        <x:v>0.9999862671029998</x:v>
      </x:c>
      <x:c r="Z572" s="115" t="n">
        <x:f>U572*Y572</x:f>
        <x:v>0.10160069932944822</x:v>
      </x:c>
      <x:c r="AA572" s="115" t="n">
        <x:f>V572*Y572</x:f>
        <x:v>0.10394886145903762</x:v>
      </x:c>
      <x:c r="AB572" s="115" t="n">
        <x:f>W572*Y572</x:f>
        <x:v>0.8940161873494837</x:v>
      </x:c>
      <x:c r="AC572" s="115" t="n">
        <x:f>X572*Y572</x:f>
        <x:v>0.0649008838541194</x:v>
      </x:c>
      <x:c r="AD572" s="115" t="n">
        <x:f>SUM(Z572:AC572)</x:f>
        <x:v>1.1644666319920889</x:v>
      </x:c>
      <x:c r="AE572" s="115" t="n">
        <x:f>MAX(AE571,AD572)</x:f>
        <x:v>1.190436035961396</x:v>
      </x:c>
      <x:c r="AF572" s="114" t="n">
        <x:f>AD572/AE572-1</x:f>
        <x:v>-0.02181503515082539</x:v>
      </x:c>
      <x:c r="AG572" s="114" t="n">
        <x:f>AD572/AD571-1</x:f>
        <x:v>-0.003483737950259358</x:v>
      </x:c>
      <x:c r="AH572" s="111" t="n">
        <x:f>IF(OR(T572="年末+季度",T572="季度+动态",T572="季度",T572="动态"),A572,AH571)</x:f>
        <x:v>44561</x:v>
      </x:c>
      <x:c r="AI572" s="117" t="n">
        <x:f>YEAR(A572)</x:f>
        <x:v>2022</x:v>
      </x:c>
      <x:c r="AJ572" s="117" t="n">
        <x:f>MONTH(A572)</x:f>
        <x:v>3</x:v>
      </x:c>
      <x:c r="AK572" s="50" t="n">
        <x:f>IF(MONTH(A572)&lt;&gt;MONTH(A573),1,0)</x:f>
        <x:v>0</x:v>
      </x:c>
      <x:c r="AL572" s="115" t="n">
        <x:f>IF(AK571,AD571,AL571)</x:f>
        <x:v>1.1786529366003373</x:v>
      </x:c>
      <x:c r="AM572" s="116" t="str">
        <x:f>IF(AK572,AD572/AL572-1,"")</x:f>
      </x:c>
      <x:c r="AN572" s="115" t="n">
        <x:f>IF(AI572&lt;&gt;AI571,AD572,MAX(AN571,AD572))</x:f>
        <x:v>1.1891432977618002</x:v>
      </x:c>
      <x:c r="AO572" s="116" t="n">
        <x:f>AD572/AN572-1</x:f>
        <x:v>-0.020751633395367564</x:v>
      </x:c>
      <x:c r="AP572" s="112" t="n">
        <x:f>IFERROR(SUM(Z572:AC572)/AD572,0)</x:f>
        <x:v>1</x:v>
      </x:c>
      <x:c r="AQ572" s="50" t="b">
        <x:f>AND(B572&gt;0,C572&gt;0,D572&gt;0,E572&gt;0)</x:f>
        <x:v>1</x:v>
      </x:c>
    </x:row>
    <x:row r="573">
      <x:c r="A573" s="111" t="n">
        <x:f>'净值底稿'!A531</x:f>
        <x:v>44629</x:v>
      </x:c>
      <x:c r="B573" s="113" t="n">
        <x:f>'净值底稿'!F531</x:f>
        <x:v>1.707675173984095</x:v>
      </x:c>
      <x:c r="C573" s="113" t="n">
        <x:f>'净值底稿'!O531</x:f>
        <x:v>1.3234127251249075</x:v>
      </x:c>
      <x:c r="D573" s="113" t="n">
        <x:f>'净值底稿'!P531</x:f>
        <x:v>1.5209</x:v>
      </x:c>
      <x:c r="E573" s="113" t="n">
        <x:f>'净值底稿'!Q531</x:f>
        <x:v>1.4982</x:v>
      </x:c>
      <x:c r="F573" s="114" t="n">
        <x:f>IFERROR(B573/B572-1,0)</x:f>
        <x:v>0.0052940046753178205</x:v>
      </x:c>
      <x:c r="G573" s="114" t="n">
        <x:f>IFERROR(C573/C572-1,0)</x:f>
        <x:v>-0.011389593437432954</x:v>
      </x:c>
      <x:c r="H573" s="114" t="n">
        <x:f>IFERROR(D573/D572-1,0)</x:f>
        <x:v>-0.0007883844688260089</x:v>
      </x:c>
      <x:c r="I573" s="114" t="n">
        <x:f>IFERROR(E573/E572-1,0)</x:f>
        <x:v>0.013050240043275263</x:v>
      </x:c>
      <x:c r="J573" s="115" t="n">
        <x:f>Z572*(1+F573)</x:f>
        <x:v>0.10213857390671388</x:v>
      </x:c>
      <x:c r="K573" s="115" t="n">
        <x:f>AA572*(1+G573)</x:f>
        <x:v>0.10276492618873513</x:v>
      </x:c>
      <x:c r="L573" s="115" t="n">
        <x:f>AB572*(1+H573)</x:f>
        <x:v>0.8933113588724984</x:v>
      </x:c>
      <x:c r="M573" s="115" t="n">
        <x:f>AC572*(1+I573)</x:f>
        <x:v>0.06574785596743639</x:v>
      </x:c>
      <x:c r="N573" s="115" t="n">
        <x:f>SUM(J573:M573)</x:f>
        <x:v>1.163962714935384</x:v>
      </x:c>
      <x:c r="O573" s="116" t="n">
        <x:f>IFERROR((J573+K573)/N573,0)</x:f>
        <x:v>0.1760395736617938</x:v>
      </x:c>
      <x:c r="P573" s="50" t="b">
        <x:f>AND(MONTH(A573)=12,OR(A574="",YEAR(A573)&lt;&gt;YEAR(A574)))</x:f>
        <x:v>0</x:v>
      </x:c>
      <x:c r="Q573" s="50" t="b">
        <x:f>AND(MOD(MONTH(A573),3)=0,OR(A574="",MONTH(A573)&lt;&gt;MONTH(A574)))</x:f>
        <x:v>0</x:v>
      </x:c>
      <x:c r="R573" s="50" t="b">
        <x:f>OR(O573&gt;$E$7,O573&lt;$E$6)</x:f>
        <x:v>0</x:v>
      </x:c>
      <x:c r="S573" s="50" t="b">
        <x:f>AND(OR(P573,Q573,R573),A573-AH572&gt;$E$8)</x:f>
        <x:v>0</x:v>
      </x:c>
      <x:c r="T573" s="50" t="str">
        <x:f>IF(NOT(OR(P573,Q573,R573)),"不调",IF(NOT(S573),"间隔规则跳过",IF(P573,"年末+季度",IF(AND(Q573,R573),"季度+动态",IF(Q573,"季度","动态")))))</x:f>
        <x:v>不调</x:v>
      </x:c>
      <x:c r="U573" s="115" t="n">
        <x:f>IF(OR(T573="年末+季度",T573="季度+动态"),N573*$E$5/2,IF(T573="季度",(J573+K573)/2,IF(T573="动态",N573*$E$5*IF(J573+K573=0,0.5,J573/(J573+K573)),J573)))</x:f>
        <x:v>0.10213857390671388</x:v>
      </x:c>
      <x:c r="V573" s="115" t="n">
        <x:f>IF(OR(T573="年末+季度",T573="季度+动态"),N573*$E$5/2,IF(T573="季度",(J573+K573)/2,IF(T573="动态",N573*$E$5*IF(J573+K573=0,0.5,K573/(J573+K573)),K573)))</x:f>
        <x:v>0.10276492618873513</x:v>
      </x:c>
      <x:c r="W573" s="115" t="n">
        <x:f>IF(OR(T573="年末+季度",T573="季度+动态",T573="动态"),N573*(1-$E$5)*IF(L573+M573=0,$B$7/($B$7+$B$8),L573/(L573+M573)),L573)</x:f>
        <x:v>0.8933113588724984</x:v>
      </x:c>
      <x:c r="X573" s="115" t="n">
        <x:f>IF(OR(T573="年末+季度",T573="季度+动态",T573="动态"),N573*(1-$E$5)*IF(L573+M573=0,$B$8/($B$7+$B$8),M573/(L573+M573)),M573)</x:f>
        <x:v>0.06574785596743639</x:v>
      </x:c>
      <x:c r="Y573" s="115" t="n">
        <x:f>POWER(1-$H$5,(A573-A572)/$H$8)</x:f>
        <x:v>0.9999862671029998</x:v>
      </x:c>
      <x:c r="Z573" s="115" t="n">
        <x:f>U573*Y573</x:f>
        <x:v>0.10213717124819867</x:v>
      </x:c>
      <x:c r="AA573" s="115" t="n">
        <x:f>V573*Y573</x:f>
        <x:v>0.10276351492858854</x:v>
      </x:c>
      <x:c r="AB573" s="115" t="n">
        <x:f>W573*Y573</x:f>
        <x:v>0.8932990911196178</x:v>
      </x:c>
      <x:c r="AC573" s="115" t="n">
        <x:f>X573*Y573</x:f>
        <x:v>0.06574695305890241</x:v>
      </x:c>
      <x:c r="AD573" s="115" t="n">
        <x:f>SUM(Z573:AC573)</x:f>
        <x:v>1.1639467303553073</x:v>
      </x:c>
      <x:c r="AE573" s="115" t="n">
        <x:f>MAX(AE572,AD573)</x:f>
        <x:v>1.190436035961396</x:v>
      </x:c>
      <x:c r="AF573" s="114" t="n">
        <x:f>AD573/AE573-1</x:f>
        <x:v>-0.02225176725660516</x:v>
      </x:c>
      <x:c r="AG573" s="114" t="n">
        <x:f>AD573/AD572-1</x:f>
        <x:v>-0.00044647190610536125</x:v>
      </x:c>
      <x:c r="AH573" s="111" t="n">
        <x:f>IF(OR(T573="年末+季度",T573="季度+动态",T573="季度",T573="动态"),A573,AH572)</x:f>
        <x:v>44561</x:v>
      </x:c>
      <x:c r="AI573" s="117" t="n">
        <x:f>YEAR(A573)</x:f>
        <x:v>2022</x:v>
      </x:c>
      <x:c r="AJ573" s="117" t="n">
        <x:f>MONTH(A573)</x:f>
        <x:v>3</x:v>
      </x:c>
      <x:c r="AK573" s="50" t="n">
        <x:f>IF(MONTH(A573)&lt;&gt;MONTH(A574),1,0)</x:f>
        <x:v>0</x:v>
      </x:c>
      <x:c r="AL573" s="115" t="n">
        <x:f>IF(AK572,AD572,AL572)</x:f>
        <x:v>1.1786529366003373</x:v>
      </x:c>
      <x:c r="AM573" s="116" t="str">
        <x:f>IF(AK573,AD573/AL573-1,"")</x:f>
      </x:c>
      <x:c r="AN573" s="115" t="n">
        <x:f>IF(AI573&lt;&gt;AI572,AD573,MAX(AN572,AD573))</x:f>
        <x:v>1.1891432977618002</x:v>
      </x:c>
      <x:c r="AO573" s="116" t="n">
        <x:f>AD573/AN573-1</x:f>
        <x:v>-0.021188840280156107</x:v>
      </x:c>
      <x:c r="AP573" s="112" t="n">
        <x:f>IFERROR(SUM(Z573:AC573)/AD573,0)</x:f>
        <x:v>1</x:v>
      </x:c>
      <x:c r="AQ573" s="50" t="b">
        <x:f>AND(B573&gt;0,C573&gt;0,D573&gt;0,E573&gt;0)</x:f>
        <x:v>1</x:v>
      </x:c>
    </x:row>
    <x:row r="574">
      <x:c r="A574" s="111" t="n">
        <x:f>'净值底稿'!A532</x:f>
        <x:v>44630</x:v>
      </x:c>
      <x:c r="B574" s="113" t="n">
        <x:f>'净值底稿'!F532</x:f>
        <x:v>1.7309379228717825</x:v>
      </x:c>
      <x:c r="C574" s="113" t="n">
        <x:f>'净值底稿'!O532</x:f>
        <x:v>1.3503781932899188</x:v>
      </x:c>
      <x:c r="D574" s="113" t="n">
        <x:f>'净值底稿'!P532</x:f>
        <x:v>1.5201</x:v>
      </x:c>
      <x:c r="E574" s="113" t="n">
        <x:f>'净值底稿'!Q532</x:f>
        <x:v>1.4528</x:v>
      </x:c>
      <x:c r="F574" s="114" t="n">
        <x:f>IFERROR(B574/B573-1,0)</x:f>
        <x:v>0.01362246710737991</x:v>
      </x:c>
      <x:c r="G574" s="114" t="n">
        <x:f>IFERROR(C574/C573-1,0)</x:f>
        <x:v>0.020375705668438604</x:v>
      </x:c>
      <x:c r="H574" s="114" t="n">
        <x:f>IFERROR(D574/D573-1,0)</x:f>
        <x:v>-0.0005260043395357572</x:v>
      </x:c>
      <x:c r="I574" s="114" t="n">
        <x:f>IFERROR(E574/E573-1,0)</x:f>
        <x:v>-0.030303030303030276</x:v>
      </x:c>
      <x:c r="J574" s="115" t="n">
        <x:f>Z573*(1+F574)</x:f>
        <x:v>0.10352853150396808</x:v>
      </x:c>
      <x:c r="K574" s="115" t="n">
        <x:f>AA573*(1+G574)</x:f>
        <x:v>0.10485739406222766</x:v>
      </x:c>
      <x:c r="L574" s="115" t="n">
        <x:f>AB573*(1+H574)</x:f>
        <x:v>0.8928292119211856</x:v>
      </x:c>
      <x:c r="M574" s="115" t="n">
        <x:f>AC573*(1+I574)</x:f>
        <x:v>0.06375462114802657</x:v>
      </x:c>
      <x:c r="N574" s="115" t="n">
        <x:f>SUM(J574:M574)</x:f>
        <x:v>1.164969758635408</x:v>
      </x:c>
      <x:c r="O574" s="116" t="n">
        <x:f>IFERROR((J574+K574)/N574,0)</x:f>
        <x:v>0.17887668243876942</x:v>
      </x:c>
      <x:c r="P574" s="50" t="b">
        <x:f>AND(MONTH(A574)=12,OR(A575="",YEAR(A574)&lt;&gt;YEAR(A575)))</x:f>
        <x:v>0</x:v>
      </x:c>
      <x:c r="Q574" s="50" t="b">
        <x:f>AND(MOD(MONTH(A574),3)=0,OR(A575="",MONTH(A574)&lt;&gt;MONTH(A575)))</x:f>
        <x:v>0</x:v>
      </x:c>
      <x:c r="R574" s="50" t="b">
        <x:f>OR(O574&gt;$E$7,O574&lt;$E$6)</x:f>
        <x:v>0</x:v>
      </x:c>
      <x:c r="S574" s="50" t="b">
        <x:f>AND(OR(P574,Q574,R574),A574-AH573&gt;$E$8)</x:f>
        <x:v>0</x:v>
      </x:c>
      <x:c r="T574" s="50" t="str">
        <x:f>IF(NOT(OR(P574,Q574,R574)),"不调",IF(NOT(S574),"间隔规则跳过",IF(P574,"年末+季度",IF(AND(Q574,R574),"季度+动态",IF(Q574,"季度","动态")))))</x:f>
        <x:v>不调</x:v>
      </x:c>
      <x:c r="U574" s="115" t="n">
        <x:f>IF(OR(T574="年末+季度",T574="季度+动态"),N574*$E$5/2,IF(T574="季度",(J574+K574)/2,IF(T574="动态",N574*$E$5*IF(J574+K574=0,0.5,J574/(J574+K574)),J574)))</x:f>
        <x:v>0.10352853150396808</x:v>
      </x:c>
      <x:c r="V574" s="115" t="n">
        <x:f>IF(OR(T574="年末+季度",T574="季度+动态"),N574*$E$5/2,IF(T574="季度",(J574+K574)/2,IF(T574="动态",N574*$E$5*IF(J574+K574=0,0.5,K574/(J574+K574)),K574)))</x:f>
        <x:v>0.10485739406222766</x:v>
      </x:c>
      <x:c r="W574" s="115" t="n">
        <x:f>IF(OR(T574="年末+季度",T574="季度+动态",T574="动态"),N574*(1-$E$5)*IF(L574+M574=0,$B$7/($B$7+$B$8),L574/(L574+M574)),L574)</x:f>
        <x:v>0.8928292119211856</x:v>
      </x:c>
      <x:c r="X574" s="115" t="n">
        <x:f>IF(OR(T574="年末+季度",T574="季度+动态",T574="动态"),N574*(1-$E$5)*IF(L574+M574=0,$B$8/($B$7+$B$8),M574/(L574+M574)),M574)</x:f>
        <x:v>0.06375462114802657</x:v>
      </x:c>
      <x:c r="Y574" s="115" t="n">
        <x:f>POWER(1-$H$5,(A574-A573)/$H$8)</x:f>
        <x:v>0.9999862671029998</x:v>
      </x:c>
      <x:c r="Z574" s="115" t="n">
        <x:f>U574*Y574</x:f>
        <x:v>0.10352710975730835</x:v>
      </x:c>
      <x:c r="AA574" s="115" t="n">
        <x:f>V574*Y574</x:f>
        <x:v>0.10485595406643529</x:v>
      </x:c>
      <x:c r="AB574" s="115" t="n">
        <x:f>W574*Y574</x:f>
        <x:v>0.8928169507895795</x:v>
      </x:c>
      <x:c r="AC574" s="115" t="n">
        <x:f>X574*Y574</x:f>
        <x:v>0.06375374561238106</x:v>
      </x:c>
      <x:c r="AD574" s="115" t="n">
        <x:f>SUM(Z574:AC574)</x:f>
        <x:v>1.1649537602257043</x:v>
      </x:c>
      <x:c r="AE574" s="115" t="n">
        <x:f>MAX(AE573,AD574)</x:f>
        <x:v>1.190436035961396</x:v>
      </x:c>
      <x:c r="AF574" s="114" t="n">
        <x:f>AD574/AE574-1</x:f>
        <x:v>-0.02140583363230608</x:v>
      </x:c>
      <x:c r="AG574" s="114" t="n">
        <x:f>AD574/AD573-1</x:f>
        <x:v>0.000865185531377044</x:v>
      </x:c>
      <x:c r="AH574" s="111" t="n">
        <x:f>IF(OR(T574="年末+季度",T574="季度+动态",T574="季度",T574="动态"),A574,AH573)</x:f>
        <x:v>44561</x:v>
      </x:c>
      <x:c r="AI574" s="117" t="n">
        <x:f>YEAR(A574)</x:f>
        <x:v>2022</x:v>
      </x:c>
      <x:c r="AJ574" s="117" t="n">
        <x:f>MONTH(A574)</x:f>
        <x:v>3</x:v>
      </x:c>
      <x:c r="AK574" s="50" t="n">
        <x:f>IF(MONTH(A574)&lt;&gt;MONTH(A575),1,0)</x:f>
        <x:v>0</x:v>
      </x:c>
      <x:c r="AL574" s="115" t="n">
        <x:f>IF(AK573,AD573,AL573)</x:f>
        <x:v>1.1786529366003373</x:v>
      </x:c>
      <x:c r="AM574" s="116" t="str">
        <x:f>IF(AK574,AD574/AL574-1,"")</x:f>
      </x:c>
      <x:c r="AN574" s="115" t="n">
        <x:f>IF(AI574&lt;&gt;AI573,AD574,MAX(AN573,AD574))</x:f>
        <x:v>1.1891432977618002</x:v>
      </x:c>
      <x:c r="AO574" s="116" t="n">
        <x:f>AD574/AN574-1</x:f>
        <x:v>-0.02034198702681611</x:v>
      </x:c>
      <x:c r="AP574" s="112" t="n">
        <x:f>IFERROR(SUM(Z574:AC574)/AD574,0)</x:f>
        <x:v>1</x:v>
      </x:c>
      <x:c r="AQ574" s="50" t="b">
        <x:f>AND(B574&gt;0,C574&gt;0,D574&gt;0,E574&gt;0)</x:f>
        <x:v>1</x:v>
      </x:c>
    </x:row>
    <x:row r="575">
      <x:c r="A575" s="111" t="n">
        <x:f>'净值底稿'!A533</x:f>
        <x:v>44631</x:v>
      </x:c>
      <x:c r="B575" s="113" t="n">
        <x:f>'净值底稿'!F533</x:f>
        <x:v>1.7410338602351199</x:v>
      </x:c>
      <x:c r="C575" s="113" t="n">
        <x:f>'净值底稿'!O533</x:f>
        <x:v>1.3571390887568675</x:v>
      </x:c>
      <x:c r="D575" s="113" t="n">
        <x:f>'净值底稿'!P533</x:f>
        <x:v>1.5217</x:v>
      </x:c>
      <x:c r="E575" s="113" t="n">
        <x:f>'净值底稿'!Q533</x:f>
        <x:v>1.458</x:v>
      </x:c>
      <x:c r="F575" s="114" t="n">
        <x:f>IFERROR(B575/B574-1,0)</x:f>
        <x:v>0.005832639767108017</x:v>
      </x:c>
      <x:c r="G575" s="114" t="n">
        <x:f>IFERROR(C575/C574-1,0)</x:f>
        <x:v>0.005006668132337966</x:v>
      </x:c>
      <x:c r="H575" s="114" t="n">
        <x:f>IFERROR(D575/D574-1,0)</x:f>
        <x:v>0.0010525623314256993</x:v>
      </x:c>
      <x:c r="I575" s="114" t="n">
        <x:f>IFERROR(E575/E574-1,0)</x:f>
        <x:v>0.0035792951541848694</x:v>
      </x:c>
      <x:c r="J575" s="115" t="n">
        <x:f>Z574*(1+F575)</x:f>
        <x:v>0.10413094609465258</x:v>
      </x:c>
      <x:c r="K575" s="115" t="n">
        <x:f>AA574*(1+G575)</x:f>
        <x:v>0.1053809330301456</x:v>
      </x:c>
      <x:c r="L575" s="115" t="n">
        <x:f>AB574*(1+H575)</x:f>
        <x:v>0.8937566962808389</x:v>
      </x:c>
      <x:c r="M575" s="115" t="n">
        <x:f>AC574*(1+I575)</x:f>
        <x:v>0.0639819390851126</x:v>
      </x:c>
      <x:c r="N575" s="115" t="n">
        <x:f>SUM(J575:M575)</x:f>
        <x:v>1.1672505144907497</x:v>
      </x:c>
      <x:c r="O575" s="116" t="n">
        <x:f>IFERROR((J575+K575)/N575,0)</x:f>
        <x:v>0.17949178563112858</x:v>
      </x:c>
      <x:c r="P575" s="50" t="b">
        <x:f>AND(MONTH(A575)=12,OR(A576="",YEAR(A575)&lt;&gt;YEAR(A576)))</x:f>
        <x:v>0</x:v>
      </x:c>
      <x:c r="Q575" s="50" t="b">
        <x:f>AND(MOD(MONTH(A575),3)=0,OR(A576="",MONTH(A575)&lt;&gt;MONTH(A576)))</x:f>
        <x:v>0</x:v>
      </x:c>
      <x:c r="R575" s="50" t="b">
        <x:f>OR(O575&gt;$E$7,O575&lt;$E$6)</x:f>
        <x:v>0</x:v>
      </x:c>
      <x:c r="S575" s="50" t="b">
        <x:f>AND(OR(P575,Q575,R575),A575-AH574&gt;$E$8)</x:f>
        <x:v>0</x:v>
      </x:c>
      <x:c r="T575" s="50" t="str">
        <x:f>IF(NOT(OR(P575,Q575,R575)),"不调",IF(NOT(S575),"间隔规则跳过",IF(P575,"年末+季度",IF(AND(Q575,R575),"季度+动态",IF(Q575,"季度","动态")))))</x:f>
        <x:v>不调</x:v>
      </x:c>
      <x:c r="U575" s="115" t="n">
        <x:f>IF(OR(T575="年末+季度",T575="季度+动态"),N575*$E$5/2,IF(T575="季度",(J575+K575)/2,IF(T575="动态",N575*$E$5*IF(J575+K575=0,0.5,J575/(J575+K575)),J575)))</x:f>
        <x:v>0.10413094609465258</x:v>
      </x:c>
      <x:c r="V575" s="115" t="n">
        <x:f>IF(OR(T575="年末+季度",T575="季度+动态"),N575*$E$5/2,IF(T575="季度",(J575+K575)/2,IF(T575="动态",N575*$E$5*IF(J575+K575=0,0.5,K575/(J575+K575)),K575)))</x:f>
        <x:v>0.1053809330301456</x:v>
      </x:c>
      <x:c r="W575" s="115" t="n">
        <x:f>IF(OR(T575="年末+季度",T575="季度+动态",T575="动态"),N575*(1-$E$5)*IF(L575+M575=0,$B$7/($B$7+$B$8),L575/(L575+M575)),L575)</x:f>
        <x:v>0.8937566962808389</x:v>
      </x:c>
      <x:c r="X575" s="115" t="n">
        <x:f>IF(OR(T575="年末+季度",T575="季度+动态",T575="动态"),N575*(1-$E$5)*IF(L575+M575=0,$B$8/($B$7+$B$8),M575/(L575+M575)),M575)</x:f>
        <x:v>0.0639819390851126</x:v>
      </x:c>
      <x:c r="Y575" s="115" t="n">
        <x:f>POWER(1-$H$5,(A575-A574)/$H$8)</x:f>
        <x:v>0.9999862671029998</x:v>
      </x:c>
      <x:c r="Z575" s="115" t="n">
        <x:f>U575*Y575</x:f>
        <x:v>0.10412951607509532</x:v>
      </x:c>
      <x:c r="AA575" s="115" t="n">
        <x:f>V575*Y575</x:f>
        <x:v>0.10537948584464651</x:v>
      </x:c>
      <x:c r="AB575" s="115" t="n">
        <x:f>W575*Y575</x:f>
        <x:v>0.8937444224121855</x:v>
      </x:c>
      <x:c r="AC575" s="115" t="n">
        <x:f>X575*Y575</x:f>
        <x:v>0.06398106042773327</x:v>
      </x:c>
      <x:c r="AD575" s="115" t="n">
        <x:f>SUM(Z575:AC575)</x:f>
        <x:v>1.1672344847596607</x:v>
      </x:c>
      <x:c r="AE575" s="115" t="n">
        <x:f>MAX(AE574,AD575)</x:f>
        <x:v>1.190436035961396</x:v>
      </x:c>
      <x:c r="AF575" s="114" t="n">
        <x:f>AD575/AE575-1</x:f>
        <x:v>-0.019489960401776307</x:v>
      </x:c>
      <x:c r="AG575" s="114" t="n">
        <x:f>AD575/AD574-1</x:f>
        <x:v>0.001957781168511419</x:v>
      </x:c>
      <x:c r="AH575" s="111" t="n">
        <x:f>IF(OR(T575="年末+季度",T575="季度+动态",T575="季度",T575="动态"),A575,AH574)</x:f>
        <x:v>44561</x:v>
      </x:c>
      <x:c r="AI575" s="117" t="n">
        <x:f>YEAR(A575)</x:f>
        <x:v>2022</x:v>
      </x:c>
      <x:c r="AJ575" s="117" t="n">
        <x:f>MONTH(A575)</x:f>
        <x:v>3</x:v>
      </x:c>
      <x:c r="AK575" s="50" t="n">
        <x:f>IF(MONTH(A575)&lt;&gt;MONTH(A576),1,0)</x:f>
        <x:v>0</x:v>
      </x:c>
      <x:c r="AL575" s="115" t="n">
        <x:f>IF(AK574,AD574,AL574)</x:f>
        <x:v>1.1786529366003373</x:v>
      </x:c>
      <x:c r="AM575" s="116" t="str">
        <x:f>IF(AK575,AD575/AL575-1,"")</x:f>
      </x:c>
      <x:c r="AN575" s="115" t="n">
        <x:f>IF(AI575&lt;&gt;AI574,AD575,MAX(AN574,AD575))</x:f>
        <x:v>1.1891432977618002</x:v>
      </x:c>
      <x:c r="AO575" s="116" t="n">
        <x:f>AD575/AN575-1</x:f>
        <x:v>-0.01842403101743595</x:v>
      </x:c>
      <x:c r="AP575" s="112" t="n">
        <x:f>IFERROR(SUM(Z575:AC575)/AD575,0)</x:f>
        <x:v>1</x:v>
      </x:c>
      <x:c r="AQ575" s="50" t="b">
        <x:f>AND(B575&gt;0,C575&gt;0,D575&gt;0,E575&gt;0)</x:f>
        <x:v>1</x:v>
      </x:c>
    </x:row>
    <x:row r="576">
      <x:c r="A576" s="111" t="n">
        <x:f>'净值底稿'!A534</x:f>
        <x:v>44634</x:v>
      </x:c>
      <x:c r="B576" s="113" t="n">
        <x:f>'净值底稿'!F534</x:f>
        <x:v>1.6806605914997799</x:v>
      </x:c>
      <x:c r="C576" s="113" t="n">
        <x:f>'净值底稿'!O534</x:f>
        <x:v>1.3211283988862275</x:v>
      </x:c>
      <x:c r="D576" s="113" t="n">
        <x:f>'净值底稿'!P534</x:f>
        <x:v>1.5243</x:v>
      </x:c>
      <x:c r="E576" s="113" t="n">
        <x:f>'净值底稿'!Q534</x:f>
        <x:v>1.4475</x:v>
      </x:c>
      <x:c r="F576" s="114" t="n">
        <x:f>IFERROR(B576/B575-1,0)</x:f>
        <x:v>-0.03467667695284615</x:v>
      </x:c>
      <x:c r="G576" s="114" t="n">
        <x:f>IFERROR(C576/C575-1,0)</x:f>
        <x:v>-0.026534266214103153</x:v>
      </x:c>
      <x:c r="H576" s="114" t="n">
        <x:f>IFERROR(D576/D575-1,0)</x:f>
        <x:v>0.0017086153643950386</x:v>
      </x:c>
      <x:c r="I576" s="114" t="n">
        <x:f>IFERROR(E576/E575-1,0)</x:f>
        <x:v>-0.007201646090534974</x:v>
      </x:c>
      <x:c r="J576" s="115" t="n">
        <x:f>Z575*(1+F576)</x:f>
        <x:v>0.10051865048490305</x:v>
      </x:c>
      <x:c r="K576" s="115" t="n">
        <x:f>AA575*(1+G576)</x:f>
        <x:v>0.10258331851373935</x:v>
      </x:c>
      <x:c r="L576" s="115" t="n">
        <x:f>AB575*(1+H576)</x:f>
        <x:v>0.8952714878641613</x:v>
      </x:c>
      <x:c r="M576" s="115" t="n">
        <x:f>AC575*(1+I576)</x:f>
        <x:v>0.06352029147403561</x:v>
      </x:c>
      <x:c r="N576" s="115" t="n">
        <x:f>SUM(J576:M576)</x:f>
        <x:v>1.1618937483368392</x:v>
      </x:c>
      <x:c r="O576" s="116" t="n">
        <x:f>IFERROR((J576+K576)/N576,0)</x:f>
        <x:v>0.17480253189189385</x:v>
      </x:c>
      <x:c r="P576" s="50" t="b">
        <x:f>AND(MONTH(A576)=12,OR(A577="",YEAR(A576)&lt;&gt;YEAR(A577)))</x:f>
        <x:v>0</x:v>
      </x:c>
      <x:c r="Q576" s="50" t="b">
        <x:f>AND(MOD(MONTH(A576),3)=0,OR(A577="",MONTH(A576)&lt;&gt;MONTH(A577)))</x:f>
        <x:v>0</x:v>
      </x:c>
      <x:c r="R576" s="50" t="b">
        <x:f>OR(O576&gt;$E$7,O576&lt;$E$6)</x:f>
        <x:v>0</x:v>
      </x:c>
      <x:c r="S576" s="50" t="b">
        <x:f>AND(OR(P576,Q576,R576),A576-AH575&gt;$E$8)</x:f>
        <x:v>0</x:v>
      </x:c>
      <x:c r="T576" s="50" t="str">
        <x:f>IF(NOT(OR(P576,Q576,R576)),"不调",IF(NOT(S576),"间隔规则跳过",IF(P576,"年末+季度",IF(AND(Q576,R576),"季度+动态",IF(Q576,"季度","动态")))))</x:f>
        <x:v>不调</x:v>
      </x:c>
      <x:c r="U576" s="115" t="n">
        <x:f>IF(OR(T576="年末+季度",T576="季度+动态"),N576*$E$5/2,IF(T576="季度",(J576+K576)/2,IF(T576="动态",N576*$E$5*IF(J576+K576=0,0.5,J576/(J576+K576)),J576)))</x:f>
        <x:v>0.10051865048490305</x:v>
      </x:c>
      <x:c r="V576" s="115" t="n">
        <x:f>IF(OR(T576="年末+季度",T576="季度+动态"),N576*$E$5/2,IF(T576="季度",(J576+K576)/2,IF(T576="动态",N576*$E$5*IF(J576+K576=0,0.5,K576/(J576+K576)),K576)))</x:f>
        <x:v>0.10258331851373935</x:v>
      </x:c>
      <x:c r="W576" s="115" t="n">
        <x:f>IF(OR(T576="年末+季度",T576="季度+动态",T576="动态"),N576*(1-$E$5)*IF(L576+M576=0,$B$7/($B$7+$B$8),L576/(L576+M576)),L576)</x:f>
        <x:v>0.8952714878641613</x:v>
      </x:c>
      <x:c r="X576" s="115" t="n">
        <x:f>IF(OR(T576="年末+季度",T576="季度+动态",T576="动态"),N576*(1-$E$5)*IF(L576+M576=0,$B$8/($B$7+$B$8),M576/(L576+M576)),M576)</x:f>
        <x:v>0.06352029147403561</x:v>
      </x:c>
      <x:c r="Y576" s="115" t="n">
        <x:f>POWER(1-$H$5,(A576-A575)/$H$8)</x:f>
        <x:v>0.9999588018747739</x:v>
      </x:c>
      <x:c r="Z576" s="115" t="n">
        <x:f>U576*Y576</x:f>
        <x:v>0.10051450930495281</x:v>
      </x:c>
      <x:c r="AA576" s="115" t="n">
        <x:f>V576*Y576</x:f>
        <x:v>0.10257909227333711</x:v>
      </x:c>
      <x:c r="AB576" s="115" t="n">
        <x:f>W576*Y576</x:f>
        <x:v>0.895234604357293</x:v>
      </x:c>
      <x:c r="AC576" s="115" t="n">
        <x:f>X576*Y576</x:f>
        <x:v>0.06351767455711306</x:v>
      </x:c>
      <x:c r="AD576" s="115" t="n">
        <x:f>SUM(Z576:AC576)</x:f>
        <x:v>1.1618458804926959</x:v>
      </x:c>
      <x:c r="AE576" s="115" t="n">
        <x:f>MAX(AE575,AD576)</x:f>
        <x:v>1.190436035961396</x:v>
      </x:c>
      <x:c r="AF576" s="114" t="n">
        <x:f>AD576/AE576-1</x:f>
        <x:v>-0.024016540666639496</x:v>
      </x:c>
      <x:c r="AG576" s="114" t="n">
        <x:f>AD576/AD575-1</x:f>
        <x:v>-0.004616556773572755</x:v>
      </x:c>
      <x:c r="AH576" s="111" t="n">
        <x:f>IF(OR(T576="年末+季度",T576="季度+动态",T576="季度",T576="动态"),A576,AH575)</x:f>
        <x:v>44561</x:v>
      </x:c>
      <x:c r="AI576" s="117" t="n">
        <x:f>YEAR(A576)</x:f>
        <x:v>2022</x:v>
      </x:c>
      <x:c r="AJ576" s="117" t="n">
        <x:f>MONTH(A576)</x:f>
        <x:v>3</x:v>
      </x:c>
      <x:c r="AK576" s="50" t="n">
        <x:f>IF(MONTH(A576)&lt;&gt;MONTH(A577),1,0)</x:f>
        <x:v>0</x:v>
      </x:c>
      <x:c r="AL576" s="115" t="n">
        <x:f>IF(AK575,AD575,AL575)</x:f>
        <x:v>1.1786529366003373</x:v>
      </x:c>
      <x:c r="AM576" s="116" t="str">
        <x:f>IF(AK576,AD576/AL576-1,"")</x:f>
      </x:c>
      <x:c r="AN576" s="115" t="n">
        <x:f>IF(AI576&lt;&gt;AI575,AD576,MAX(AN575,AD576))</x:f>
        <x:v>1.1891432977618002</x:v>
      </x:c>
      <x:c r="AO576" s="116" t="n">
        <x:f>AD576/AN576-1</x:f>
        <x:v>-0.022955532205818585</x:v>
      </x:c>
      <x:c r="AP576" s="112" t="n">
        <x:f>IFERROR(SUM(Z576:AC576)/AD576,0)</x:f>
        <x:v>1</x:v>
      </x:c>
      <x:c r="AQ576" s="50" t="b">
        <x:f>AND(B576&gt;0,C576&gt;0,D576&gt;0,E576&gt;0)</x:f>
        <x:v>1</x:v>
      </x:c>
    </x:row>
    <x:row r="577">
      <x:c r="A577" s="111" t="n">
        <x:f>'净值底稿'!A535</x:f>
        <x:v>44635</x:v>
      </x:c>
      <x:c r="B577" s="113" t="n">
        <x:f>'净值底稿'!F535</x:f>
        <x:v>1.63795174342933</x:v>
      </x:c>
      <x:c r="C577" s="113" t="n">
        <x:f>'净值底稿'!O535</x:f>
        <x:v>1.2585016804825488</x:v>
      </x:c>
      <x:c r="D577" s="113" t="n">
        <x:f>'净值底稿'!P535</x:f>
        <x:v>1.5219</x:v>
      </x:c>
      <x:c r="E577" s="113" t="n">
        <x:f>'净值底稿'!Q535</x:f>
        <x:v>1.4225</x:v>
      </x:c>
      <x:c r="F577" s="114" t="n">
        <x:f>IFERROR(B577/B576-1,0)</x:f>
        <x:v>-0.025411941165549345</x:v>
      </x:c>
      <x:c r="G577" s="114" t="n">
        <x:f>IFERROR(C577/C576-1,0)</x:f>
        <x:v>-0.04740396047536022</x:v>
      </x:c>
      <x:c r="H577" s="114" t="n">
        <x:f>IFERROR(D577/D576-1,0)</x:f>
        <x:v>-0.0015744932099980291</x:v>
      </x:c>
      <x:c r="I577" s="114" t="n">
        <x:f>IFERROR(E577/E576-1,0)</x:f>
        <x:v>-0.017271157167530138</x:v>
      </x:c>
      <x:c r="J577" s="115" t="n">
        <x:f>Z576*(1+F577)</x:f>
        <x:v>0.0979602405082113</x:v>
      </x:c>
      <x:c r="K577" s="115" t="n">
        <x:f>AA576*(1+G577)</x:f>
        <x:v>0.09771643703761351</x:v>
      </x:c>
      <x:c r="L577" s="115" t="n">
        <x:f>AB576*(1+H577)</x:f>
        <x:v>0.8938250635513771</x:v>
      </x:c>
      <x:c r="M577" s="115" t="n">
        <x:f>AC576*(1+I577)</x:f>
        <x:v>0.06242065081692113</x:v>
      </x:c>
      <x:c r="N577" s="115" t="n">
        <x:f>SUM(J577:M577)</x:f>
        <x:v>1.151922391914123</x:v>
      </x:c>
      <x:c r="O577" s="116" t="n">
        <x:f>IFERROR((J577+K577)/N577,0)</x:f>
        <x:v>0.16986967083839158</x:v>
      </x:c>
      <x:c r="P577" s="50" t="b">
        <x:f>AND(MONTH(A577)=12,OR(A578="",YEAR(A577)&lt;&gt;YEAR(A578)))</x:f>
        <x:v>0</x:v>
      </x:c>
      <x:c r="Q577" s="50" t="b">
        <x:f>AND(MOD(MONTH(A577),3)=0,OR(A578="",MONTH(A577)&lt;&gt;MONTH(A578)))</x:f>
        <x:v>0</x:v>
      </x:c>
      <x:c r="R577" s="50" t="b">
        <x:f>OR(O577&gt;$E$7,O577&lt;$E$6)</x:f>
        <x:v>0</x:v>
      </x:c>
      <x:c r="S577" s="50" t="b">
        <x:f>AND(OR(P577,Q577,R577),A577-AH576&gt;$E$8)</x:f>
        <x:v>0</x:v>
      </x:c>
      <x:c r="T577" s="50" t="str">
        <x:f>IF(NOT(OR(P577,Q577,R577)),"不调",IF(NOT(S577),"间隔规则跳过",IF(P577,"年末+季度",IF(AND(Q577,R577),"季度+动态",IF(Q577,"季度","动态")))))</x:f>
        <x:v>不调</x:v>
      </x:c>
      <x:c r="U577" s="115" t="n">
        <x:f>IF(OR(T577="年末+季度",T577="季度+动态"),N577*$E$5/2,IF(T577="季度",(J577+K577)/2,IF(T577="动态",N577*$E$5*IF(J577+K577=0,0.5,J577/(J577+K577)),J577)))</x:f>
        <x:v>0.0979602405082113</x:v>
      </x:c>
      <x:c r="V577" s="115" t="n">
        <x:f>IF(OR(T577="年末+季度",T577="季度+动态"),N577*$E$5/2,IF(T577="季度",(J577+K577)/2,IF(T577="动态",N577*$E$5*IF(J577+K577=0,0.5,K577/(J577+K577)),K577)))</x:f>
        <x:v>0.09771643703761351</x:v>
      </x:c>
      <x:c r="W577" s="115" t="n">
        <x:f>IF(OR(T577="年末+季度",T577="季度+动态",T577="动态"),N577*(1-$E$5)*IF(L577+M577=0,$B$7/($B$7+$B$8),L577/(L577+M577)),L577)</x:f>
        <x:v>0.8938250635513771</x:v>
      </x:c>
      <x:c r="X577" s="115" t="n">
        <x:f>IF(OR(T577="年末+季度",T577="季度+动态",T577="动态"),N577*(1-$E$5)*IF(L577+M577=0,$B$8/($B$7+$B$8),M577/(L577+M577)),M577)</x:f>
        <x:v>0.06242065081692113</x:v>
      </x:c>
      <x:c r="Y577" s="115" t="n">
        <x:f>POWER(1-$H$5,(A577-A576)/$H$8)</x:f>
        <x:v>0.9999862671029998</x:v>
      </x:c>
      <x:c r="Z577" s="115" t="n">
        <x:f>U577*Y577</x:f>
        <x:v>0.09795889523031828</x:v>
      </x:c>
      <x:c r="AA577" s="115" t="n">
        <x:f>V577*Y577</x:f>
        <x:v>0.09771509510784844</x:v>
      </x:c>
      <x:c r="AB577" s="115" t="n">
        <x:f>W577*Y577</x:f>
        <x:v>0.8938127887438432</x:v>
      </x:c>
      <x:c r="AC577" s="115" t="n">
        <x:f>X577*Y577</x:f>
        <x:v>0.062419793600552775</x:v>
      </x:c>
      <x:c r="AD577" s="115" t="n">
        <x:f>SUM(Z577:AC577)</x:f>
        <x:v>1.1519065726825628</x:v>
      </x:c>
      <x:c r="AE577" s="115" t="n">
        <x:f>MAX(AE576,AD577)</x:f>
        <x:v>1.190436035961396</x:v>
      </x:c>
      <x:c r="AF577" s="114" t="n">
        <x:f>AD577/AE577-1</x:f>
        <x:v>-0.03236584084731331</x:v>
      </x:c>
      <x:c r="AG577" s="114" t="n">
        <x:f>AD577/AD576-1</x:f>
        <x:v>-0.00855475582176024</x:v>
      </x:c>
      <x:c r="AH577" s="111" t="n">
        <x:f>IF(OR(T577="年末+季度",T577="季度+动态",T577="季度",T577="动态"),A577,AH576)</x:f>
        <x:v>44561</x:v>
      </x:c>
      <x:c r="AI577" s="117" t="n">
        <x:f>YEAR(A577)</x:f>
        <x:v>2022</x:v>
      </x:c>
      <x:c r="AJ577" s="117" t="n">
        <x:f>MONTH(A577)</x:f>
        <x:v>3</x:v>
      </x:c>
      <x:c r="AK577" s="50" t="n">
        <x:f>IF(MONTH(A577)&lt;&gt;MONTH(A578),1,0)</x:f>
        <x:v>0</x:v>
      </x:c>
      <x:c r="AL577" s="115" t="n">
        <x:f>IF(AK576,AD576,AL576)</x:f>
        <x:v>1.1786529366003373</x:v>
      </x:c>
      <x:c r="AM577" s="116" t="str">
        <x:f>IF(AK577,AD577/AL577-1,"")</x:f>
      </x:c>
      <x:c r="AN577" s="115" t="n">
        <x:f>IF(AI577&lt;&gt;AI576,AD577,MAX(AN576,AD577))</x:f>
        <x:v>1.1891432977618002</x:v>
      </x:c>
      <x:c r="AO577" s="116" t="n">
        <x:f>AD577/AN577-1</x:f>
        <x:v>-0.03131390905479947</x:v>
      </x:c>
      <x:c r="AP577" s="112" t="n">
        <x:f>IFERROR(SUM(Z577:AC577)/AD577,0)</x:f>
        <x:v>1</x:v>
      </x:c>
      <x:c r="AQ577" s="50" t="b">
        <x:f>AND(B577&gt;0,C577&gt;0,D577&gt;0,E577&gt;0)</x:f>
        <x:v>1</x:v>
      </x:c>
    </x:row>
    <x:row r="578">
      <x:c r="A578" s="111" t="n">
        <x:f>'净值底稿'!A536</x:f>
        <x:v>44636</x:v>
      </x:c>
      <x:c r="B578" s="113" t="n">
        <x:f>'净值底稿'!F536</x:f>
        <x:v>1.708183686936475</x:v>
      </x:c>
      <x:c r="C578" s="113" t="n">
        <x:f>'净值底稿'!O536</x:f>
        <x:v>1.30130672263056</x:v>
      </x:c>
      <x:c r="D578" s="113" t="n">
        <x:f>'净值底稿'!P536</x:f>
        <x:v>1.5221</x:v>
      </x:c>
      <x:c r="E578" s="113" t="n">
        <x:f>'净值底稿'!Q536</x:f>
        <x:v>1.413</x:v>
      </x:c>
      <x:c r="F578" s="114" t="n">
        <x:f>IFERROR(B578/B577-1,0)</x:f>
        <x:v>0.04287790759946475</x:v>
      </x:c>
      <x:c r="G578" s="114" t="n">
        <x:f>IFERROR(C578/C577-1,0)</x:f>
        <x:v>0.03401270162118353</x:v>
      </x:c>
      <x:c r="H578" s="114" t="n">
        <x:f>IFERROR(D578/D577-1,0)</x:f>
        <x:v>0.0001314146790196702</x:v>
      </x:c>
      <x:c r="I578" s="114" t="n">
        <x:f>IFERROR(E578/E577-1,0)</x:f>
        <x:v>-0.006678383128295273</x:v>
      </x:c>
      <x:c r="J578" s="115" t="n">
        <x:f>Z577*(1+F578)</x:f>
        <x:v>0.10215916768854952</x:v>
      </x:c>
      <x:c r="K578" s="115" t="n">
        <x:f>AA577*(1+G578)</x:f>
        <x:v>0.10103864948163727</x:v>
      </x:c>
      <x:c r="L578" s="115" t="n">
        <x:f>AB577*(1+H578)</x:f>
        <x:v>0.8939302488645796</x:v>
      </x:c>
      <x:c r="M578" s="115" t="n">
        <x:f>AC577*(1+I578)</x:f>
        <x:v>0.06200293030409917</x:v>
      </x:c>
      <x:c r="N578" s="115" t="n">
        <x:f>SUM(J578:M578)</x:f>
        <x:v>1.1591309963388656</x:v>
      </x:c>
      <x:c r="O578" s="116" t="n">
        <x:f>IFERROR((J578+K578)/N578,0)</x:f>
        <x:v>0.17530185786765295</x:v>
      </x:c>
      <x:c r="P578" s="50" t="b">
        <x:f>AND(MONTH(A578)=12,OR(A579="",YEAR(A578)&lt;&gt;YEAR(A579)))</x:f>
        <x:v>0</x:v>
      </x:c>
      <x:c r="Q578" s="50" t="b">
        <x:f>AND(MOD(MONTH(A578),3)=0,OR(A579="",MONTH(A578)&lt;&gt;MONTH(A579)))</x:f>
        <x:v>0</x:v>
      </x:c>
      <x:c r="R578" s="50" t="b">
        <x:f>OR(O578&gt;$E$7,O578&lt;$E$6)</x:f>
        <x:v>0</x:v>
      </x:c>
      <x:c r="S578" s="50" t="b">
        <x:f>AND(OR(P578,Q578,R578),A578-AH577&gt;$E$8)</x:f>
        <x:v>0</x:v>
      </x:c>
      <x:c r="T578" s="50" t="str">
        <x:f>IF(NOT(OR(P578,Q578,R578)),"不调",IF(NOT(S578),"间隔规则跳过",IF(P578,"年末+季度",IF(AND(Q578,R578),"季度+动态",IF(Q578,"季度","动态")))))</x:f>
        <x:v>不调</x:v>
      </x:c>
      <x:c r="U578" s="115" t="n">
        <x:f>IF(OR(T578="年末+季度",T578="季度+动态"),N578*$E$5/2,IF(T578="季度",(J578+K578)/2,IF(T578="动态",N578*$E$5*IF(J578+K578=0,0.5,J578/(J578+K578)),J578)))</x:f>
        <x:v>0.10215916768854952</x:v>
      </x:c>
      <x:c r="V578" s="115" t="n">
        <x:f>IF(OR(T578="年末+季度",T578="季度+动态"),N578*$E$5/2,IF(T578="季度",(J578+K578)/2,IF(T578="动态",N578*$E$5*IF(J578+K578=0,0.5,K578/(J578+K578)),K578)))</x:f>
        <x:v>0.10103864948163727</x:v>
      </x:c>
      <x:c r="W578" s="115" t="n">
        <x:f>IF(OR(T578="年末+季度",T578="季度+动态",T578="动态"),N578*(1-$E$5)*IF(L578+M578=0,$B$7/($B$7+$B$8),L578/(L578+M578)),L578)</x:f>
        <x:v>0.8939302488645796</x:v>
      </x:c>
      <x:c r="X578" s="115" t="n">
        <x:f>IF(OR(T578="年末+季度",T578="季度+动态",T578="动态"),N578*(1-$E$5)*IF(L578+M578=0,$B$8/($B$7+$B$8),M578/(L578+M578)),M578)</x:f>
        <x:v>0.06200293030409917</x:v>
      </x:c>
      <x:c r="Y578" s="115" t="n">
        <x:f>POWER(1-$H$5,(A578-A577)/$H$8)</x:f>
        <x:v>0.9999862671029998</x:v>
      </x:c>
      <x:c r="Z578" s="115" t="n">
        <x:f>U578*Y578</x:f>
        <x:v>0.10215776474722202</x:v>
      </x:c>
      <x:c r="AA578" s="115" t="n">
        <x:f>V578*Y578</x:f>
        <x:v>0.1010372619282709</x:v>
      </x:c>
      <x:c r="AB578" s="115" t="n">
        <x:f>W578*Y578</x:f>
        <x:v>0.8939179726125466</x:v>
      </x:c>
      <x:c r="AC578" s="115" t="n">
        <x:f>X578*Y578</x:f>
        <x:v>0.062002078824243585</x:v>
      </x:c>
      <x:c r="AD578" s="115" t="n">
        <x:f>SUM(Z578:AC578)</x:f>
        <x:v>1.1591150781122832</x:v>
      </x:c>
      <x:c r="AE578" s="115" t="n">
        <x:f>MAX(AE577,AD578)</x:f>
        <x:v>1.190436035961396</x:v>
      </x:c>
      <x:c r="AF578" s="114" t="n">
        <x:f>AD578/AE578-1</x:f>
        <x:v>-0.026310492040689915</x:v>
      </x:c>
      <x:c r="AG578" s="114" t="n">
        <x:f>AD578/AD577-1</x:f>
        <x:v>0.006257890701095059</x:v>
      </x:c>
      <x:c r="AH578" s="111" t="n">
        <x:f>IF(OR(T578="年末+季度",T578="季度+动态",T578="季度",T578="动态"),A578,AH577)</x:f>
        <x:v>44561</x:v>
      </x:c>
      <x:c r="AI578" s="117" t="n">
        <x:f>YEAR(A578)</x:f>
        <x:v>2022</x:v>
      </x:c>
      <x:c r="AJ578" s="117" t="n">
        <x:f>MONTH(A578)</x:f>
        <x:v>3</x:v>
      </x:c>
      <x:c r="AK578" s="50" t="n">
        <x:f>IF(MONTH(A578)&lt;&gt;MONTH(A579),1,0)</x:f>
        <x:v>0</x:v>
      </x:c>
      <x:c r="AL578" s="115" t="n">
        <x:f>IF(AK577,AD577,AL577)</x:f>
        <x:v>1.1786529366003373</x:v>
      </x:c>
      <x:c r="AM578" s="116" t="str">
        <x:f>IF(AK578,AD578/AL578-1,"")</x:f>
      </x:c>
      <x:c r="AN578" s="115" t="n">
        <x:f>IF(AI578&lt;&gt;AI577,AD578,MAX(AN577,AD578))</x:f>
        <x:v>1.1891432977618002</x:v>
      </x:c>
      <x:c r="AO578" s="116" t="n">
        <x:f>AD578/AN578-1</x:f>
        <x:v>-0.02525197737399343</x:v>
      </x:c>
      <x:c r="AP578" s="112" t="n">
        <x:f>IFERROR(SUM(Z578:AC578)/AD578,0)</x:f>
        <x:v>1</x:v>
      </x:c>
      <x:c r="AQ578" s="50" t="b">
        <x:f>AND(B578&gt;0,C578&gt;0,D578&gt;0,E578&gt;0)</x:f>
        <x:v>1</x:v>
      </x:c>
    </x:row>
    <x:row r="579">
      <x:c r="A579" s="111" t="n">
        <x:f>'净值底稿'!A537</x:f>
        <x:v>44637</x:v>
      </x:c>
      <x:c r="B579" s="113" t="n">
        <x:f>'净值底稿'!F537</x:f>
        <x:v>1.74237827552773</x:v>
      </x:c>
      <x:c r="C579" s="113" t="n">
        <x:f>'净值底稿'!O537</x:f>
        <x:v>1.3236921797465624</x:v>
      </x:c>
      <x:c r="D579" s="113" t="n">
        <x:f>'净值底稿'!P537</x:f>
        <x:v>1.5221</x:v>
      </x:c>
      <x:c r="E579" s="113" t="n">
        <x:f>'净值底稿'!Q537</x:f>
        <x:v>1.4227</x:v>
      </x:c>
      <x:c r="F579" s="114" t="n">
        <x:f>IFERROR(B579/B578-1,0)</x:f>
        <x:v>0.020018098084393365</x:v>
      </x:c>
      <x:c r="G579" s="114" t="n">
        <x:f>IFERROR(C579/C578-1,0)</x:f>
        <x:v>0.01720229114835492</x:v>
      </x:c>
      <x:c r="H579" s="114" t="n">
        <x:f>IFERROR(D579/D578-1,0)</x:f>
        <x:v>0</x:v>
      </x:c>
      <x:c r="I579" s="114" t="n">
        <x:f>IFERROR(E579/E578-1,0)</x:f>
        <x:v>0.0068648266100495015</x:v>
      </x:c>
      <x:c r="J579" s="115" t="n">
        <x:f>Z578*(1+F579)</x:f>
        <x:v>0.1042027689020143</x:v>
      </x:c>
      <x:c r="K579" s="115" t="n">
        <x:f>AA578*(1+G579)</x:f>
        <x:v>0.1027753343247936</x:v>
      </x:c>
      <x:c r="L579" s="115" t="n">
        <x:f>AB578*(1+H579)</x:f>
        <x:v>0.8939179726125466</x:v>
      </x:c>
      <x:c r="M579" s="115" t="n">
        <x:f>AC578*(1+I579)</x:f>
        <x:v>0.062427712344834636</x:v>
      </x:c>
      <x:c r="N579" s="115" t="n">
        <x:f>SUM(J579:M579)</x:f>
        <x:v>1.1633237881841891</x:v>
      </x:c>
      <x:c r="O579" s="116" t="n">
        <x:f>IFERROR((J579+K579)/N579,0)</x:f>
        <x:v>0.17791960013976527</x:v>
      </x:c>
      <x:c r="P579" s="50" t="b">
        <x:f>AND(MONTH(A579)=12,OR(A580="",YEAR(A579)&lt;&gt;YEAR(A580)))</x:f>
        <x:v>0</x:v>
      </x:c>
      <x:c r="Q579" s="50" t="b">
        <x:f>AND(MOD(MONTH(A579),3)=0,OR(A580="",MONTH(A579)&lt;&gt;MONTH(A580)))</x:f>
        <x:v>0</x:v>
      </x:c>
      <x:c r="R579" s="50" t="b">
        <x:f>OR(O579&gt;$E$7,O579&lt;$E$6)</x:f>
        <x:v>0</x:v>
      </x:c>
      <x:c r="S579" s="50" t="b">
        <x:f>AND(OR(P579,Q579,R579),A579-AH578&gt;$E$8)</x:f>
        <x:v>0</x:v>
      </x:c>
      <x:c r="T579" s="50" t="str">
        <x:f>IF(NOT(OR(P579,Q579,R579)),"不调",IF(NOT(S579),"间隔规则跳过",IF(P579,"年末+季度",IF(AND(Q579,R579),"季度+动态",IF(Q579,"季度","动态")))))</x:f>
        <x:v>不调</x:v>
      </x:c>
      <x:c r="U579" s="115" t="n">
        <x:f>IF(OR(T579="年末+季度",T579="季度+动态"),N579*$E$5/2,IF(T579="季度",(J579+K579)/2,IF(T579="动态",N579*$E$5*IF(J579+K579=0,0.5,J579/(J579+K579)),J579)))</x:f>
        <x:v>0.1042027689020143</x:v>
      </x:c>
      <x:c r="V579" s="115" t="n">
        <x:f>IF(OR(T579="年末+季度",T579="季度+动态"),N579*$E$5/2,IF(T579="季度",(J579+K579)/2,IF(T579="动态",N579*$E$5*IF(J579+K579=0,0.5,K579/(J579+K579)),K579)))</x:f>
        <x:v>0.1027753343247936</x:v>
      </x:c>
      <x:c r="W579" s="115" t="n">
        <x:f>IF(OR(T579="年末+季度",T579="季度+动态",T579="动态"),N579*(1-$E$5)*IF(L579+M579=0,$B$7/($B$7+$B$8),L579/(L579+M579)),L579)</x:f>
        <x:v>0.8939179726125466</x:v>
      </x:c>
      <x:c r="X579" s="115" t="n">
        <x:f>IF(OR(T579="年末+季度",T579="季度+动态",T579="动态"),N579*(1-$E$5)*IF(L579+M579=0,$B$8/($B$7+$B$8),M579/(L579+M579)),M579)</x:f>
        <x:v>0.062427712344834636</x:v>
      </x:c>
      <x:c r="Y579" s="115" t="n">
        <x:f>POWER(1-$H$5,(A579-A578)/$H$8)</x:f>
        <x:v>0.9999862671029998</x:v>
      </x:c>
      <x:c r="Z579" s="115" t="n">
        <x:f>U579*Y579</x:f>
        <x:v>0.10420133789612182</x:v>
      </x:c>
      <x:c r="AA579" s="115" t="n">
        <x:f>V579*Y579</x:f>
        <x:v>0.10277392292171315</x:v>
      </x:c>
      <x:c r="AB579" s="115" t="n">
        <x:f>W579*Y579</x:f>
        <x:v>0.893905696529102</x:v>
      </x:c>
      <x:c r="AC579" s="115" t="n">
        <x:f>X579*Y579</x:f>
        <x:v>0.06242685503149104</x:v>
      </x:c>
      <x:c r="AD579" s="115" t="n">
        <x:f>SUM(Z579:AC579)</x:f>
        <x:v>1.163307812378428</x:v>
      </x:c>
      <x:c r="AE579" s="115" t="n">
        <x:f>MAX(AE578,AD579)</x:f>
        <x:v>1.190436035961396</x:v>
      </x:c>
      <x:c r="AF579" s="114" t="n">
        <x:f>AD579/AE579-1</x:f>
        <x:v>-0.02278847646027382</x:v>
      </x:c>
      <x:c r="AG579" s="114" t="n">
        <x:f>AD579/AD578-1</x:f>
        <x:v>0.003617185511013199</x:v>
      </x:c>
      <x:c r="AH579" s="111" t="n">
        <x:f>IF(OR(T579="年末+季度",T579="季度+动态",T579="季度",T579="动态"),A579,AH578)</x:f>
        <x:v>44561</x:v>
      </x:c>
      <x:c r="AI579" s="117" t="n">
        <x:f>YEAR(A579)</x:f>
        <x:v>2022</x:v>
      </x:c>
      <x:c r="AJ579" s="117" t="n">
        <x:f>MONTH(A579)</x:f>
        <x:v>3</x:v>
      </x:c>
      <x:c r="AK579" s="50" t="n">
        <x:f>IF(MONTH(A579)&lt;&gt;MONTH(A580),1,0)</x:f>
        <x:v>0</x:v>
      </x:c>
      <x:c r="AL579" s="115" t="n">
        <x:f>IF(AK578,AD578,AL578)</x:f>
        <x:v>1.1786529366003373</x:v>
      </x:c>
      <x:c r="AM579" s="116" t="str">
        <x:f>IF(AK579,AD579/AL579-1,"")</x:f>
      </x:c>
      <x:c r="AN579" s="115" t="n">
        <x:f>IF(AI579&lt;&gt;AI578,AD579,MAX(AN578,AD579))</x:f>
        <x:v>1.1891432977618002</x:v>
      </x:c>
      <x:c r="AO579" s="116" t="n">
        <x:f>AD579/AN579-1</x:f>
        <x:v>-0.021726132949661858</x:v>
      </x:c>
      <x:c r="AP579" s="112" t="n">
        <x:f>IFERROR(SUM(Z579:AC579)/AD579,0)</x:f>
        <x:v>1</x:v>
      </x:c>
      <x:c r="AQ579" s="50" t="b">
        <x:f>AND(B579&gt;0,C579&gt;0,D579&gt;0,E579&gt;0)</x:f>
        <x:v>1</x:v>
      </x:c>
    </x:row>
    <x:row r="580">
      <x:c r="A580" s="111" t="n">
        <x:f>'净值底稿'!A538</x:f>
        <x:v>44638</x:v>
      </x:c>
      <x:c r="B580" s="113" t="n">
        <x:f>'净值底稿'!F538</x:f>
        <x:v>1.7468971842061176</x:v>
      </x:c>
      <x:c r="C580" s="113" t="n">
        <x:f>'净值底稿'!O538</x:f>
        <x:v>1.3350456863955087</x:v>
      </x:c>
      <x:c r="D580" s="113" t="n">
        <x:f>'净值底稿'!P538</x:f>
        <x:v>1.5226</x:v>
      </x:c>
      <x:c r="E580" s="113" t="n">
        <x:f>'净值底稿'!Q538</x:f>
        <x:v>1.4285</x:v>
      </x:c>
      <x:c r="F580" s="114" t="n">
        <x:f>IFERROR(B580/B579-1,0)</x:f>
        <x:v>0.0025935290527074883</x:v>
      </x:c>
      <x:c r="G580" s="114" t="n">
        <x:f>IFERROR(C580/C579-1,0)</x:f>
        <x:v>0.008577150203546546</x:v>
      </x:c>
      <x:c r="H580" s="114" t="n">
        <x:f>IFERROR(D580/D579-1,0)</x:f>
        <x:v>0.0003284935286773649</x:v>
      </x:c>
      <x:c r="I580" s="114" t="n">
        <x:f>IFERROR(E580/E579-1,0)</x:f>
        <x:v>0.004076755464961002</x:v>
      </x:c>
      <x:c r="J580" s="115" t="n">
        <x:f>Z579*(1+F580)</x:f>
        <x:v>0.1044715870932864</x:v>
      </x:c>
      <x:c r="K580" s="115" t="n">
        <x:f>AA579*(1+G580)</x:f>
        <x:v>0.10365543029562041</x:v>
      </x:c>
      <x:c r="L580" s="115" t="n">
        <x:f>AB579*(1+H580)</x:f>
        <x:v>0.8941993387656596</x:v>
      </x:c>
      <x:c r="M580" s="115" t="n">
        <x:f>AC579*(1+I580)</x:f>
        <x:v>0.062681354053901</x:v>
      </x:c>
      <x:c r="N580" s="115" t="n">
        <x:f>SUM(J580:M580)</x:f>
        <x:v>1.1650077102084675</x:v>
      </x:c>
      <x:c r="O580" s="116" t="n">
        <x:f>IFERROR((J580+K580)/N580,0)</x:f>
        <x:v>0.17864861800070353</x:v>
      </x:c>
      <x:c r="P580" s="50" t="b">
        <x:f>AND(MONTH(A580)=12,OR(A581="",YEAR(A580)&lt;&gt;YEAR(A581)))</x:f>
        <x:v>0</x:v>
      </x:c>
      <x:c r="Q580" s="50" t="b">
        <x:f>AND(MOD(MONTH(A580),3)=0,OR(A581="",MONTH(A580)&lt;&gt;MONTH(A581)))</x:f>
        <x:v>0</x:v>
      </x:c>
      <x:c r="R580" s="50" t="b">
        <x:f>OR(O580&gt;$E$7,O580&lt;$E$6)</x:f>
        <x:v>0</x:v>
      </x:c>
      <x:c r="S580" s="50" t="b">
        <x:f>AND(OR(P580,Q580,R580),A580-AH579&gt;$E$8)</x:f>
        <x:v>0</x:v>
      </x:c>
      <x:c r="T580" s="50" t="str">
        <x:f>IF(NOT(OR(P580,Q580,R580)),"不调",IF(NOT(S580),"间隔规则跳过",IF(P580,"年末+季度",IF(AND(Q580,R580),"季度+动态",IF(Q580,"季度","动态")))))</x:f>
        <x:v>不调</x:v>
      </x:c>
      <x:c r="U580" s="115" t="n">
        <x:f>IF(OR(T580="年末+季度",T580="季度+动态"),N580*$E$5/2,IF(T580="季度",(J580+K580)/2,IF(T580="动态",N580*$E$5*IF(J580+K580=0,0.5,J580/(J580+K580)),J580)))</x:f>
        <x:v>0.1044715870932864</x:v>
      </x:c>
      <x:c r="V580" s="115" t="n">
        <x:f>IF(OR(T580="年末+季度",T580="季度+动态"),N580*$E$5/2,IF(T580="季度",(J580+K580)/2,IF(T580="动态",N580*$E$5*IF(J580+K580=0,0.5,K580/(J580+K580)),K580)))</x:f>
        <x:v>0.10365543029562041</x:v>
      </x:c>
      <x:c r="W580" s="115" t="n">
        <x:f>IF(OR(T580="年末+季度",T580="季度+动态",T580="动态"),N580*(1-$E$5)*IF(L580+M580=0,$B$7/($B$7+$B$8),L580/(L580+M580)),L580)</x:f>
        <x:v>0.8941993387656596</x:v>
      </x:c>
      <x:c r="X580" s="115" t="n">
        <x:f>IF(OR(T580="年末+季度",T580="季度+动态",T580="动态"),N580*(1-$E$5)*IF(L580+M580=0,$B$8/($B$7+$B$8),M580/(L580+M580)),M580)</x:f>
        <x:v>0.062681354053901</x:v>
      </x:c>
      <x:c r="Y580" s="115" t="n">
        <x:f>POWER(1-$H$5,(A580-A579)/$H$8)</x:f>
        <x:v>0.9999862671029998</x:v>
      </x:c>
      <x:c r="Z580" s="115" t="n">
        <x:f>U580*Y580</x:f>
        <x:v>0.1044701523957414</x:v>
      </x:c>
      <x:c r="AA580" s="115" t="n">
        <x:f>V580*Y580</x:f>
        <x:v>0.10365400680627264</x:v>
      </x:c>
      <x:c r="AB580" s="115" t="n">
        <x:f>W580*Y580</x:f>
        <x:v>0.8941870588182427</x:v>
      </x:c>
      <x:c r="AC580" s="115" t="n">
        <x:f>X580*Y580</x:f>
        <x:v>0.06268049325732195</x:v>
      </x:c>
      <x:c r="AD580" s="115" t="n">
        <x:f>SUM(Z580:AC580)</x:f>
        <x:v>1.1649917112775787</x:v>
      </x:c>
      <x:c r="AE580" s="115" t="n">
        <x:f>MAX(AE579,AD580)</x:f>
        <x:v>1.190436035961396</x:v>
      </x:c>
      <x:c r="AF580" s="114" t="n">
        <x:f>AD580/AE580-1</x:f>
        <x:v>-0.021373953673427204</x:v>
      </x:c>
      <x:c r="AG580" s="114" t="n">
        <x:f>AD580/AD579-1</x:f>
        <x:v>0.0014475093188861532</x:v>
      </x:c>
      <x:c r="AH580" s="111" t="n">
        <x:f>IF(OR(T580="年末+季度",T580="季度+动态",T580="季度",T580="动态"),A580,AH579)</x:f>
        <x:v>44561</x:v>
      </x:c>
      <x:c r="AI580" s="117" t="n">
        <x:f>YEAR(A580)</x:f>
        <x:v>2022</x:v>
      </x:c>
      <x:c r="AJ580" s="117" t="n">
        <x:f>MONTH(A580)</x:f>
        <x:v>3</x:v>
      </x:c>
      <x:c r="AK580" s="50" t="n">
        <x:f>IF(MONTH(A580)&lt;&gt;MONTH(A581),1,0)</x:f>
        <x:v>0</x:v>
      </x:c>
      <x:c r="AL580" s="115" t="n">
        <x:f>IF(AK579,AD579,AL579)</x:f>
        <x:v>1.1786529366003373</x:v>
      </x:c>
      <x:c r="AM580" s="116" t="str">
        <x:f>IF(AK580,AD580/AL580-1,"")</x:f>
      </x:c>
      <x:c r="AN580" s="115" t="n">
        <x:f>IF(AI580&lt;&gt;AI579,AD580,MAX(AN579,AD580))</x:f>
        <x:v>1.1891432977618002</x:v>
      </x:c>
      <x:c r="AO580" s="116" t="n">
        <x:f>AD580/AN580-1</x:f>
        <x:v>-0.02031007241068372</x:v>
      </x:c>
      <x:c r="AP580" s="112" t="n">
        <x:f>IFERROR(SUM(Z580:AC580)/AD580,0)</x:f>
        <x:v>1</x:v>
      </x:c>
      <x:c r="AQ580" s="50" t="b">
        <x:f>AND(B580&gt;0,C580&gt;0,D580&gt;0,E580&gt;0)</x:f>
        <x:v>1</x:v>
      </x:c>
    </x:row>
    <x:row r="581">
      <x:c r="A581" s="111" t="n">
        <x:f>'净值底稿'!A539</x:f>
        <x:v>44641</x:v>
      </x:c>
      <x:c r="B581" s="113" t="n">
        <x:f>'净值底稿'!F539</x:f>
        <x:v>1.770132163459205</x:v>
      </x:c>
      <x:c r="C581" s="113" t="n">
        <x:f>'净值底稿'!O539</x:f>
        <x:v>1.345150297671595</x:v>
      </x:c>
      <x:c r="D581" s="113" t="n">
        <x:f>'净值底稿'!P539</x:f>
        <x:v>1.5224</x:v>
      </x:c>
      <x:c r="E581" s="113" t="n">
        <x:f>'净值底稿'!Q539</x:f>
        <x:v>1.4216</x:v>
      </x:c>
      <x:c r="F581" s="114" t="n">
        <x:f>IFERROR(B581/B580-1,0)</x:f>
        <x:v>0.013300713667156572</x:v>
      </x:c>
      <x:c r="G581" s="114" t="n">
        <x:f>IFERROR(C581/C580-1,0)</x:f>
        <x:v>0.007568738193048485</x:v>
      </x:c>
      <x:c r="H581" s="114" t="n">
        <x:f>IFERROR(D581/D580-1,0)</x:f>
        <x:v>-0.00013135426244581527</x:v>
      </x:c>
      <x:c r="I581" s="114" t="n">
        <x:f>IFERROR(E581/E580-1,0)</x:f>
        <x:v>-0.0048302415120756725</x:v>
      </x:c>
      <x:c r="J581" s="115" t="n">
        <x:f>Z580*(1+F581)</x:f>
        <x:v>0.10585967997952136</x:v>
      </x:c>
      <x:c r="K581" s="115" t="n">
        <x:f>AA580*(1+G581)</x:f>
        <x:v>0.10443853684644978</x:v>
      </x:c>
      <x:c r="L581" s="115" t="n">
        <x:f>AB580*(1+H581)</x:f>
        <x:v>0.894069603536643</x:v>
      </x:c>
      <x:c r="M581" s="115" t="n">
        <x:f>AC580*(1+I581)</x:f>
        <x:v>0.06237773133679305</x:v>
      </x:c>
      <x:c r="N581" s="115" t="n">
        <x:f>SUM(J581:M581)</x:f>
        <x:v>1.1667455516994072</x:v>
      </x:c>
      <x:c r="O581" s="116" t="n">
        <x:f>IFERROR((J581+K581)/N581,0)</x:f>
        <x:v>0.18024342712913213</x:v>
      </x:c>
      <x:c r="P581" s="50" t="b">
        <x:f>AND(MONTH(A581)=12,OR(A582="",YEAR(A581)&lt;&gt;YEAR(A582)))</x:f>
        <x:v>0</x:v>
      </x:c>
      <x:c r="Q581" s="50" t="b">
        <x:f>AND(MOD(MONTH(A581),3)=0,OR(A582="",MONTH(A581)&lt;&gt;MONTH(A582)))</x:f>
        <x:v>0</x:v>
      </x:c>
      <x:c r="R581" s="50" t="b">
        <x:f>OR(O581&gt;$E$7,O581&lt;$E$6)</x:f>
        <x:v>0</x:v>
      </x:c>
      <x:c r="S581" s="50" t="b">
        <x:f>AND(OR(P581,Q581,R581),A581-AH580&gt;$E$8)</x:f>
        <x:v>0</x:v>
      </x:c>
      <x:c r="T581" s="50" t="str">
        <x:f>IF(NOT(OR(P581,Q581,R581)),"不调",IF(NOT(S581),"间隔规则跳过",IF(P581,"年末+季度",IF(AND(Q581,R581),"季度+动态",IF(Q581,"季度","动态")))))</x:f>
        <x:v>不调</x:v>
      </x:c>
      <x:c r="U581" s="115" t="n">
        <x:f>IF(OR(T581="年末+季度",T581="季度+动态"),N581*$E$5/2,IF(T581="季度",(J581+K581)/2,IF(T581="动态",N581*$E$5*IF(J581+K581=0,0.5,J581/(J581+K581)),J581)))</x:f>
        <x:v>0.10585967997952136</x:v>
      </x:c>
      <x:c r="V581" s="115" t="n">
        <x:f>IF(OR(T581="年末+季度",T581="季度+动态"),N581*$E$5/2,IF(T581="季度",(J581+K581)/2,IF(T581="动态",N581*$E$5*IF(J581+K581=0,0.5,K581/(J581+K581)),K581)))</x:f>
        <x:v>0.10443853684644978</x:v>
      </x:c>
      <x:c r="W581" s="115" t="n">
        <x:f>IF(OR(T581="年末+季度",T581="季度+动态",T581="动态"),N581*(1-$E$5)*IF(L581+M581=0,$B$7/($B$7+$B$8),L581/(L581+M581)),L581)</x:f>
        <x:v>0.894069603536643</x:v>
      </x:c>
      <x:c r="X581" s="115" t="n">
        <x:f>IF(OR(T581="年末+季度",T581="季度+动态",T581="动态"),N581*(1-$E$5)*IF(L581+M581=0,$B$8/($B$7+$B$8),M581/(L581+M581)),M581)</x:f>
        <x:v>0.06237773133679305</x:v>
      </x:c>
      <x:c r="Y581" s="115" t="n">
        <x:f>POWER(1-$H$5,(A581-A580)/$H$8)</x:f>
        <x:v>0.9999588018747739</x:v>
      </x:c>
      <x:c r="Z581" s="115" t="n">
        <x:f>U581*Y581</x:f>
        <x:v>0.10585531875916918</x:v>
      </x:c>
      <x:c r="AA581" s="115" t="n">
        <x:f>V581*Y581</x:f>
        <x:v>0.10443423417453035</x:v>
      </x:c>
      <x:c r="AB581" s="115" t="n">
        <x:f>W581*Y581</x:f>
        <x:v>0.8940327695451556</x:v>
      </x:c>
      <x:c r="AC581" s="115" t="n">
        <x:f>X581*Y581</x:f>
        <x:v>0.062375161491206116</x:v>
      </x:c>
      <x:c r="AD581" s="115" t="n">
        <x:f>SUM(Z581:AC581)</x:f>
        <x:v>1.1666974839700612</x:v>
      </x:c>
      <x:c r="AE581" s="115" t="n">
        <x:f>MAX(AE580,AD581)</x:f>
        <x:v>1.190436035961396</x:v>
      </x:c>
      <x:c r="AF581" s="114" t="n">
        <x:f>AD581/AE581-1</x:f>
        <x:v>-0.019941056280410208</x:v>
      </x:c>
      <x:c r="AG581" s="114" t="n">
        <x:f>AD581/AD580-1</x:f>
        <x:v>0.0014641929860701453</x:v>
      </x:c>
      <x:c r="AH581" s="111" t="n">
        <x:f>IF(OR(T581="年末+季度",T581="季度+动态",T581="季度",T581="动态"),A581,AH580)</x:f>
        <x:v>44561</x:v>
      </x:c>
      <x:c r="AI581" s="117" t="n">
        <x:f>YEAR(A581)</x:f>
        <x:v>2022</x:v>
      </x:c>
      <x:c r="AJ581" s="117" t="n">
        <x:f>MONTH(A581)</x:f>
        <x:v>3</x:v>
      </x:c>
      <x:c r="AK581" s="50" t="n">
        <x:f>IF(MONTH(A581)&lt;&gt;MONTH(A582),1,0)</x:f>
        <x:v>0</x:v>
      </x:c>
      <x:c r="AL581" s="115" t="n">
        <x:f>IF(AK580,AD580,AL580)</x:f>
        <x:v>1.1786529366003373</x:v>
      </x:c>
      <x:c r="AM581" s="116" t="str">
        <x:f>IF(AK581,AD581/AL581-1,"")</x:f>
      </x:c>
      <x:c r="AN581" s="115" t="n">
        <x:f>IF(AI581&lt;&gt;AI580,AD581,MAX(AN580,AD581))</x:f>
        <x:v>1.1891432977618002</x:v>
      </x:c>
      <x:c r="AO581" s="116" t="n">
        <x:f>AD581/AN581-1</x:f>
        <x:v>-0.018875617290183944</x:v>
      </x:c>
      <x:c r="AP581" s="112" t="n">
        <x:f>IFERROR(SUM(Z581:AC581)/AD581,0)</x:f>
        <x:v>1</x:v>
      </x:c>
      <x:c r="AQ581" s="50" t="b">
        <x:f>AND(B581&gt;0,C581&gt;0,D581&gt;0,E581&gt;0)</x:f>
        <x:v>1</x:v>
      </x:c>
    </x:row>
    <x:row r="582">
      <x:c r="A582" s="111" t="n">
        <x:f>'净值底稿'!A540</x:f>
        <x:v>44642</x:v>
      </x:c>
      <x:c r="B582" s="113" t="n">
        <x:f>'净值底稿'!F540</x:f>
        <x:v>1.7658814297251775</x:v>
      </x:c>
      <x:c r="C582" s="113" t="n">
        <x:f>'净值底稿'!O540</x:f>
        <x:v>1.34208664527833</x:v>
      </x:c>
      <x:c r="D582" s="113" t="n">
        <x:f>'净值底稿'!P540</x:f>
        <x:v>1.5216</x:v>
      </x:c>
      <x:c r="E582" s="113" t="n">
        <x:f>'净值底稿'!Q540</x:f>
        <x:v>1.4305</x:v>
      </x:c>
      <x:c r="F582" s="114" t="n">
        <x:f>IFERROR(B582/B581-1,0)</x:f>
        <x:v>-0.002401365175875192</x:v>
      </x:c>
      <x:c r="G582" s="114" t="n">
        <x:f>IFERROR(C582/C581-1,0)</x:f>
        <x:v>-0.0022775539644663834</x:v>
      </x:c>
      <x:c r="H582" s="114" t="n">
        <x:f>IFERROR(D582/D581-1,0)</x:f>
        <x:v>-0.0005254860746189971</x:v>
      </x:c>
      <x:c r="I582" s="114" t="n">
        <x:f>IFERROR(E582/E581-1,0)</x:f>
        <x:v>0.006260551491277466</x:v>
      </x:c>
      <x:c r="J582" s="115" t="n">
        <x:f>Z581*(1+F582)</x:f>
        <x:v>0.10560112148301974</x:v>
      </x:c>
      <x:c r="K582" s="115" t="n">
        <x:f>AA581*(1+G582)</x:f>
        <x:v>0.10419637957046014</x:v>
      </x:c>
      <x:c r="L582" s="115" t="n">
        <x:f>AB581*(1+H582)</x:f>
        <x:v>0.8935629677745066</x:v>
      </x:c>
      <x:c r="M582" s="115" t="n">
        <x:f>AC581*(1+I582)</x:f>
        <x:v>0.06276566440149856</x:v>
      </x:c>
      <x:c r="N582" s="115" t="n">
        <x:f>SUM(J582:M582)</x:f>
        <x:v>1.166126133229485</x:v>
      </x:c>
      <x:c r="O582" s="116" t="n">
        <x:f>IFERROR((J582+K582)/N582,0)</x:f>
        <x:v>0.17990978426361473</x:v>
      </x:c>
      <x:c r="P582" s="50" t="b">
        <x:f>AND(MONTH(A582)=12,OR(A583="",YEAR(A582)&lt;&gt;YEAR(A583)))</x:f>
        <x:v>0</x:v>
      </x:c>
      <x:c r="Q582" s="50" t="b">
        <x:f>AND(MOD(MONTH(A582),3)=0,OR(A583="",MONTH(A582)&lt;&gt;MONTH(A583)))</x:f>
        <x:v>0</x:v>
      </x:c>
      <x:c r="R582" s="50" t="b">
        <x:f>OR(O582&gt;$E$7,O582&lt;$E$6)</x:f>
        <x:v>0</x:v>
      </x:c>
      <x:c r="S582" s="50" t="b">
        <x:f>AND(OR(P582,Q582,R582),A582-AH581&gt;$E$8)</x:f>
        <x:v>0</x:v>
      </x:c>
      <x:c r="T582" s="50" t="str">
        <x:f>IF(NOT(OR(P582,Q582,R582)),"不调",IF(NOT(S582),"间隔规则跳过",IF(P582,"年末+季度",IF(AND(Q582,R582),"季度+动态",IF(Q582,"季度","动态")))))</x:f>
        <x:v>不调</x:v>
      </x:c>
      <x:c r="U582" s="115" t="n">
        <x:f>IF(OR(T582="年末+季度",T582="季度+动态"),N582*$E$5/2,IF(T582="季度",(J582+K582)/2,IF(T582="动态",N582*$E$5*IF(J582+K582=0,0.5,J582/(J582+K582)),J582)))</x:f>
        <x:v>0.10560112148301974</x:v>
      </x:c>
      <x:c r="V582" s="115" t="n">
        <x:f>IF(OR(T582="年末+季度",T582="季度+动态"),N582*$E$5/2,IF(T582="季度",(J582+K582)/2,IF(T582="动态",N582*$E$5*IF(J582+K582=0,0.5,K582/(J582+K582)),K582)))</x:f>
        <x:v>0.10419637957046014</x:v>
      </x:c>
      <x:c r="W582" s="115" t="n">
        <x:f>IF(OR(T582="年末+季度",T582="季度+动态",T582="动态"),N582*(1-$E$5)*IF(L582+M582=0,$B$7/($B$7+$B$8),L582/(L582+M582)),L582)</x:f>
        <x:v>0.8935629677745066</x:v>
      </x:c>
      <x:c r="X582" s="115" t="n">
        <x:f>IF(OR(T582="年末+季度",T582="季度+动态",T582="动态"),N582*(1-$E$5)*IF(L582+M582=0,$B$8/($B$7+$B$8),M582/(L582+M582)),M582)</x:f>
        <x:v>0.06276566440149856</x:v>
      </x:c>
      <x:c r="Y582" s="115" t="n">
        <x:f>POWER(1-$H$5,(A582-A581)/$H$8)</x:f>
        <x:v>0.9999862671029998</x:v>
      </x:c>
      <x:c r="Z582" s="115" t="n">
        <x:f>U582*Y582</x:f>
        <x:v>0.10559967127369531</x:v>
      </x:c>
      <x:c r="AA582" s="115" t="n">
        <x:f>V582*Y582</x:f>
        <x:v>0.1041949486523117</x:v>
      </x:c>
      <x:c r="AB582" s="115" t="n">
        <x:f>W582*Y582</x:f>
        <x:v>0.8935506965663069</x:v>
      </x:c>
      <x:c r="AC582" s="115" t="n">
        <x:f>X582*Y582</x:f>
        <x:v>0.06276480244709418</x:v>
      </x:c>
      <x:c r="AD582" s="115" t="n">
        <x:f>SUM(Z582:AC582)</x:f>
        <x:v>1.166110118939408</x:v>
      </x:c>
      <x:c r="AE582" s="115" t="n">
        <x:f>MAX(AE581,AD582)</x:f>
        <x:v>1.190436035961396</x:v>
      </x:c>
      <x:c r="AF582" s="114" t="n">
        <x:f>AD582/AE582-1</x:f>
        <x:v>-0.020434459548548722</x:v>
      </x:c>
      <x:c r="AG582" s="114" t="n">
        <x:f>AD582/AD581-1</x:f>
        <x:v>-0.000503442442212565</x:v>
      </x:c>
      <x:c r="AH582" s="111" t="n">
        <x:f>IF(OR(T582="年末+季度",T582="季度+动态",T582="季度",T582="动态"),A582,AH581)</x:f>
        <x:v>44561</x:v>
      </x:c>
      <x:c r="AI582" s="117" t="n">
        <x:f>YEAR(A582)</x:f>
        <x:v>2022</x:v>
      </x:c>
      <x:c r="AJ582" s="117" t="n">
        <x:f>MONTH(A582)</x:f>
        <x:v>3</x:v>
      </x:c>
      <x:c r="AK582" s="50" t="n">
        <x:f>IF(MONTH(A582)&lt;&gt;MONTH(A583),1,0)</x:f>
        <x:v>0</x:v>
      </x:c>
      <x:c r="AL582" s="115" t="n">
        <x:f>IF(AK581,AD581,AL581)</x:f>
        <x:v>1.1786529366003373</x:v>
      </x:c>
      <x:c r="AM582" s="116" t="str">
        <x:f>IF(AK582,AD582/AL582-1,"")</x:f>
      </x:c>
      <x:c r="AN582" s="115" t="n">
        <x:f>IF(AI582&lt;&gt;AI581,AD582,MAX(AN581,AD582))</x:f>
        <x:v>1.1891432977618002</x:v>
      </x:c>
      <x:c r="AO582" s="116" t="n">
        <x:f>AD582/AN582-1</x:f>
        <x:v>-0.019369556945529665</x:v>
      </x:c>
      <x:c r="AP582" s="112" t="n">
        <x:f>IFERROR(SUM(Z582:AC582)/AD582,0)</x:f>
        <x:v>1</x:v>
      </x:c>
      <x:c r="AQ582" s="50" t="b">
        <x:f>AND(B582&gt;0,C582&gt;0,D582&gt;0,E582&gt;0)</x:f>
        <x:v>1</x:v>
      </x:c>
    </x:row>
    <x:row r="583">
      <x:c r="A583" s="111" t="n">
        <x:f>'净值底稿'!A541</x:f>
        <x:v>44643</x:v>
      </x:c>
      <x:c r="B583" s="113" t="n">
        <x:f>'净值底稿'!F541</x:f>
        <x:v>1.7641852920431476</x:v>
      </x:c>
      <x:c r="C583" s="113" t="n">
        <x:f>'净值底稿'!O541</x:f>
        <x:v>1.3488339266187037</x:v>
      </x:c>
      <x:c r="D583" s="113" t="n">
        <x:f>'净值底稿'!P541</x:f>
        <x:v>1.5218</x:v>
      </x:c>
      <x:c r="E583" s="113" t="n">
        <x:f>'净值底稿'!Q541</x:f>
        <x:v>1.4218</x:v>
      </x:c>
      <x:c r="F583" s="114" t="n">
        <x:f>IFERROR(B583/B582-1,0)</x:f>
        <x:v>-0.0009605048524089499</x:v>
      </x:c>
      <x:c r="G583" s="114" t="n">
        <x:f>IFERROR(C583/C582-1,0)</x:f>
        <x:v>0.005027455838348294</x:v>
      </x:c>
      <x:c r="H583" s="114" t="n">
        <x:f>IFERROR(D583/D582-1,0)</x:f>
        <x:v>0.00013144058885372623</x:v>
      </x:c>
      <x:c r="I583" s="114" t="n">
        <x:f>IFERROR(E583/E582-1,0)</x:f>
        <x:v>-0.006081789584061581</x:v>
      </x:c>
      <x:c r="J583" s="115" t="n">
        <x:f>Z582*(1+F583)</x:f>
        <x:v>0.10549824227702413</x:v>
      </x:c>
      <x:c r="K583" s="115" t="n">
        <x:f>AA582*(1+G583)</x:f>
        <x:v>0.10471878415524016</x:v>
      </x:c>
      <x:c r="L583" s="115" t="n">
        <x:f>AB582*(1+H583)</x:f>
        <x:v>0.8936681453960342</x:v>
      </x:c>
      <x:c r="M583" s="115" t="n">
        <x:f>AC582*(1+I583)</x:f>
        <x:v>0.06238308012532576</x:v>
      </x:c>
      <x:c r="N583" s="115" t="n">
        <x:f>SUM(J583:M583)</x:f>
        <x:v>1.1662682519536243</x:v>
      </x:c>
      <x:c r="O583" s="116" t="n">
        <x:f>IFERROR((J583+K583)/N583,0)</x:f>
        <x:v>0.18024757690190765</x:v>
      </x:c>
      <x:c r="P583" s="50" t="b">
        <x:f>AND(MONTH(A583)=12,OR(A584="",YEAR(A583)&lt;&gt;YEAR(A584)))</x:f>
        <x:v>0</x:v>
      </x:c>
      <x:c r="Q583" s="50" t="b">
        <x:f>AND(MOD(MONTH(A583),3)=0,OR(A584="",MONTH(A583)&lt;&gt;MONTH(A584)))</x:f>
        <x:v>0</x:v>
      </x:c>
      <x:c r="R583" s="50" t="b">
        <x:f>OR(O583&gt;$E$7,O583&lt;$E$6)</x:f>
        <x:v>0</x:v>
      </x:c>
      <x:c r="S583" s="50" t="b">
        <x:f>AND(OR(P583,Q583,R583),A583-AH582&gt;$E$8)</x:f>
        <x:v>0</x:v>
      </x:c>
      <x:c r="T583" s="50" t="str">
        <x:f>IF(NOT(OR(P583,Q583,R583)),"不调",IF(NOT(S583),"间隔规则跳过",IF(P583,"年末+季度",IF(AND(Q583,R583),"季度+动态",IF(Q583,"季度","动态")))))</x:f>
        <x:v>不调</x:v>
      </x:c>
      <x:c r="U583" s="115" t="n">
        <x:f>IF(OR(T583="年末+季度",T583="季度+动态"),N583*$E$5/2,IF(T583="季度",(J583+K583)/2,IF(T583="动态",N583*$E$5*IF(J583+K583=0,0.5,J583/(J583+K583)),J583)))</x:f>
        <x:v>0.10549824227702413</x:v>
      </x:c>
      <x:c r="V583" s="115" t="n">
        <x:f>IF(OR(T583="年末+季度",T583="季度+动态"),N583*$E$5/2,IF(T583="季度",(J583+K583)/2,IF(T583="动态",N583*$E$5*IF(J583+K583=0,0.5,K583/(J583+K583)),K583)))</x:f>
        <x:v>0.10471878415524016</x:v>
      </x:c>
      <x:c r="W583" s="115" t="n">
        <x:f>IF(OR(T583="年末+季度",T583="季度+动态",T583="动态"),N583*(1-$E$5)*IF(L583+M583=0,$B$7/($B$7+$B$8),L583/(L583+M583)),L583)</x:f>
        <x:v>0.8936681453960342</x:v>
      </x:c>
      <x:c r="X583" s="115" t="n">
        <x:f>IF(OR(T583="年末+季度",T583="季度+动态",T583="动态"),N583*(1-$E$5)*IF(L583+M583=0,$B$8/($B$7+$B$8),M583/(L583+M583)),M583)</x:f>
        <x:v>0.06238308012532576</x:v>
      </x:c>
      <x:c r="Y583" s="115" t="n">
        <x:f>POWER(1-$H$5,(A583-A582)/$H$8)</x:f>
        <x:v>0.9999862671029998</x:v>
      </x:c>
      <x:c r="Z583" s="115" t="n">
        <x:f>U583*Y583</x:f>
        <x:v>0.10549679348052923</x:v>
      </x:c>
      <x:c r="AA583" s="115" t="n">
        <x:f>V583*Y583</x:f>
        <x:v>0.10471734606296337</x:v>
      </x:c>
      <x:c r="AB583" s="115" t="n">
        <x:f>W583*Y583</x:f>
        <x:v>0.8936558727434412</x:v>
      </x:c>
      <x:c r="AC583" s="115" t="n">
        <x:f>X583*Y583</x:f>
        <x:v>0.062382223424911835</x:v>
      </x:c>
      <x:c r="AD583" s="115" t="n">
        <x:f>SUM(Z583:AC583)</x:f>
        <x:v>1.1662522357118457</x:v>
      </x:c>
      <x:c r="AE583" s="115" t="n">
        <x:f>MAX(AE582,AD583)</x:f>
        <x:v>1.190436035961396</x:v>
      </x:c>
      <x:c r="AF583" s="114" t="n">
        <x:f>AD583/AE583-1</x:f>
        <x:v>-0.02031507743296712</x:v>
      </x:c>
      <x:c r="AG583" s="114" t="n">
        <x:f>AD583/AD582-1</x:f>
        <x:v>0.00012187251455020309</x:v>
      </x:c>
      <x:c r="AH583" s="111" t="n">
        <x:f>IF(OR(T583="年末+季度",T583="季度+动态",T583="季度",T583="动态"),A583,AH582)</x:f>
        <x:v>44561</x:v>
      </x:c>
      <x:c r="AI583" s="117" t="n">
        <x:f>YEAR(A583)</x:f>
        <x:v>2022</x:v>
      </x:c>
      <x:c r="AJ583" s="117" t="n">
        <x:f>MONTH(A583)</x:f>
        <x:v>3</x:v>
      </x:c>
      <x:c r="AK583" s="50" t="n">
        <x:f>IF(MONTH(A583)&lt;&gt;MONTH(A584),1,0)</x:f>
        <x:v>0</x:v>
      </x:c>
      <x:c r="AL583" s="115" t="n">
        <x:f>IF(AK582,AD582,AL582)</x:f>
        <x:v>1.1786529366003373</x:v>
      </x:c>
      <x:c r="AM583" s="116" t="str">
        <x:f>IF(AK583,AD583/AL583-1,"")</x:f>
      </x:c>
      <x:c r="AN583" s="115" t="n">
        <x:f>IF(AI583&lt;&gt;AI582,AD583,MAX(AN582,AD583))</x:f>
        <x:v>1.1891432977618002</x:v>
      </x:c>
      <x:c r="AO583" s="116" t="n">
        <x:f>AD583/AN583-1</x:f>
        <x:v>-0.019250045047590092</x:v>
      </x:c>
      <x:c r="AP583" s="112" t="n">
        <x:f>IFERROR(SUM(Z583:AC583)/AD583,0)</x:f>
        <x:v>1</x:v>
      </x:c>
      <x:c r="AQ583" s="50" t="b">
        <x:f>AND(B583&gt;0,C583&gt;0,D583&gt;0,E583&gt;0)</x:f>
        <x:v>1</x:v>
      </x:c>
    </x:row>
    <x:row r="584">
      <x:c r="A584" s="111" t="n">
        <x:f>'净值底稿'!A542</x:f>
        <x:v>44644</x:v>
      </x:c>
      <x:c r="B584" s="113" t="n">
        <x:f>'净值底稿'!F542</x:f>
        <x:v>1.7474788115999675</x:v>
      </x:c>
      <x:c r="C584" s="113" t="n">
        <x:f>'净值底稿'!O542</x:f>
        <x:v>1.3385513787017413</x:v>
      </x:c>
      <x:c r="D584" s="113" t="n">
        <x:f>'净值底稿'!P542</x:f>
        <x:v>1.5225</x:v>
      </x:c>
      <x:c r="E584" s="113" t="n">
        <x:f>'净值底稿'!Q542</x:f>
        <x:v>1.4365</x:v>
      </x:c>
      <x:c r="F584" s="114" t="n">
        <x:f>IFERROR(B584/B583-1,0)</x:f>
        <x:v>-0.009469799186360817</x:v>
      </x:c>
      <x:c r="G584" s="114" t="n">
        <x:f>IFERROR(C584/C583-1,0)</x:f>
        <x:v>-0.007623286836162979</x:v>
      </x:c>
      <x:c r="H584" s="114" t="n">
        <x:f>IFERROR(D584/D583-1,0)</x:f>
        <x:v>0.0004599816007360147</x:v>
      </x:c>
      <x:c r="I584" s="114" t="n">
        <x:f>IFERROR(E584/E583-1,0)</x:f>
        <x:v>0.01033900689267142</x:v>
      </x:c>
      <x:c r="J584" s="115" t="n">
        <x:f>Z583*(1+F584)</x:f>
        <x:v>0.10449776003146365</x:v>
      </x:c>
      <x:c r="K584" s="115" t="n">
        <x:f>AA583*(1+G584)</x:f>
        <x:v>0.10391905569720367</x:v>
      </x:c>
      <x:c r="L584" s="115" t="n">
        <x:f>AB583*(1+H584)</x:f>
        <x:v>0.8940669380022929</x:v>
      </x:c>
      <x:c r="M584" s="115" t="n">
        <x:f>AC583*(1+I584)</x:f>
        <x:v>0.06302719366288216</x:v>
      </x:c>
      <x:c r="N584" s="115" t="n">
        <x:f>SUM(J584:M584)</x:f>
        <x:v>1.1655109473938423</x:v>
      </x:c>
      <x:c r="O584" s="116" t="n">
        <x:f>IFERROR((J584+K584)/N584,0)</x:f>
        <x:v>0.1788201270822044</x:v>
      </x:c>
      <x:c r="P584" s="50" t="b">
        <x:f>AND(MONTH(A584)=12,OR(A585="",YEAR(A584)&lt;&gt;YEAR(A585)))</x:f>
        <x:v>0</x:v>
      </x:c>
      <x:c r="Q584" s="50" t="b">
        <x:f>AND(MOD(MONTH(A584),3)=0,OR(A585="",MONTH(A584)&lt;&gt;MONTH(A585)))</x:f>
        <x:v>0</x:v>
      </x:c>
      <x:c r="R584" s="50" t="b">
        <x:f>OR(O584&gt;$E$7,O584&lt;$E$6)</x:f>
        <x:v>0</x:v>
      </x:c>
      <x:c r="S584" s="50" t="b">
        <x:f>AND(OR(P584,Q584,R584),A584-AH583&gt;$E$8)</x:f>
        <x:v>0</x:v>
      </x:c>
      <x:c r="T584" s="50" t="str">
        <x:f>IF(NOT(OR(P584,Q584,R584)),"不调",IF(NOT(S584),"间隔规则跳过",IF(P584,"年末+季度",IF(AND(Q584,R584),"季度+动态",IF(Q584,"季度","动态")))))</x:f>
        <x:v>不调</x:v>
      </x:c>
      <x:c r="U584" s="115" t="n">
        <x:f>IF(OR(T584="年末+季度",T584="季度+动态"),N584*$E$5/2,IF(T584="季度",(J584+K584)/2,IF(T584="动态",N584*$E$5*IF(J584+K584=0,0.5,J584/(J584+K584)),J584)))</x:f>
        <x:v>0.10449776003146365</x:v>
      </x:c>
      <x:c r="V584" s="115" t="n">
        <x:f>IF(OR(T584="年末+季度",T584="季度+动态"),N584*$E$5/2,IF(T584="季度",(J584+K584)/2,IF(T584="动态",N584*$E$5*IF(J584+K584=0,0.5,K584/(J584+K584)),K584)))</x:f>
        <x:v>0.10391905569720367</x:v>
      </x:c>
      <x:c r="W584" s="115" t="n">
        <x:f>IF(OR(T584="年末+季度",T584="季度+动态",T584="动态"),N584*(1-$E$5)*IF(L584+M584=0,$B$7/($B$7+$B$8),L584/(L584+M584)),L584)</x:f>
        <x:v>0.8940669380022929</x:v>
      </x:c>
      <x:c r="X584" s="115" t="n">
        <x:f>IF(OR(T584="年末+季度",T584="季度+动态",T584="动态"),N584*(1-$E$5)*IF(L584+M584=0,$B$8/($B$7+$B$8),M584/(L584+M584)),M584)</x:f>
        <x:v>0.06302719366288216</x:v>
      </x:c>
      <x:c r="Y584" s="115" t="n">
        <x:f>POWER(1-$H$5,(A584-A583)/$H$8)</x:f>
        <x:v>0.9999862671029998</x:v>
      </x:c>
      <x:c r="Z584" s="115" t="n">
        <x:f>U584*Y584</x:f>
        <x:v>0.10449632497448838</x:v>
      </x:c>
      <x:c r="AA584" s="115" t="n">
        <x:f>V584*Y584</x:f>
        <x:v>0.10391762858751541</x:v>
      </x:c>
      <x:c r="AB584" s="115" t="n">
        <x:f>W584*Y584</x:f>
        <x:v>0.8940546598731219</x:v>
      </x:c>
      <x:c r="AC584" s="115" t="n">
        <x:f>X584*Y584</x:f>
        <x:v>0.06302632811692338</x:v>
      </x:c>
      <x:c r="AD584" s="115" t="n">
        <x:f>SUM(Z584:AC584)</x:f>
        <x:v>1.1654949415520492</x:v>
      </x:c>
      <x:c r="AE584" s="115" t="n">
        <x:f>MAX(AE583,AD584)</x:f>
        <x:v>1.190436035961396</x:v>
      </x:c>
      <x:c r="AF584" s="114" t="n">
        <x:f>AD584/AE584-1</x:f>
        <x:v>-0.020951225984354727</x:v>
      </x:c>
      <x:c r="AG584" s="114" t="n">
        <x:f>AD584/AD583-1</x:f>
        <x:v>-0.0006493399426018565</x:v>
      </x:c>
      <x:c r="AH584" s="111" t="n">
        <x:f>IF(OR(T584="年末+季度",T584="季度+动态",T584="季度",T584="动态"),A584,AH583)</x:f>
        <x:v>44561</x:v>
      </x:c>
      <x:c r="AI584" s="117" t="n">
        <x:f>YEAR(A584)</x:f>
        <x:v>2022</x:v>
      </x:c>
      <x:c r="AJ584" s="117" t="n">
        <x:f>MONTH(A584)</x:f>
        <x:v>3</x:v>
      </x:c>
      <x:c r="AK584" s="50" t="n">
        <x:f>IF(MONTH(A584)&lt;&gt;MONTH(A585),1,0)</x:f>
        <x:v>0</x:v>
      </x:c>
      <x:c r="AL584" s="115" t="n">
        <x:f>IF(AK583,AD583,AL583)</x:f>
        <x:v>1.1786529366003373</x:v>
      </x:c>
      <x:c r="AM584" s="116" t="str">
        <x:f>IF(AK584,AD584/AL584-1,"")</x:f>
      </x:c>
      <x:c r="AN584" s="115" t="n">
        <x:f>IF(AI584&lt;&gt;AI583,AD584,MAX(AN583,AD584))</x:f>
        <x:v>1.1891432977618002</x:v>
      </x:c>
      <x:c r="AO584" s="116" t="n">
        <x:f>AD584/AN584-1</x:f>
        <x:v>-0.01988688516704562</x:v>
      </x:c>
      <x:c r="AP584" s="112" t="n">
        <x:f>IFERROR(SUM(Z584:AC584)/AD584,0)</x:f>
        <x:v>1</x:v>
      </x:c>
      <x:c r="AQ584" s="50" t="b">
        <x:f>AND(B584&gt;0,C584&gt;0,D584&gt;0,E584&gt;0)</x:f>
        <x:v>1</x:v>
      </x:c>
    </x:row>
    <x:row r="585">
      <x:c r="A585" s="111" t="n">
        <x:f>'净值底稿'!A543</x:f>
        <x:v>44645</x:v>
      </x:c>
      <x:c r="B585" s="113" t="n">
        <x:f>'净值底稿'!F543</x:f>
        <x:v>1.7250958543505348</x:v>
      </x:c>
      <x:c r="C585" s="113" t="n">
        <x:f>'净值底稿'!O543</x:f>
        <x:v>1.3236100563465687</x:v>
      </x:c>
      <x:c r="D585" s="113" t="n">
        <x:f>'净值底稿'!P543</x:f>
        <x:v>1.5231</x:v>
      </x:c>
      <x:c r="E585" s="113" t="n">
        <x:f>'净值底稿'!Q543</x:f>
        <x:v>1.444</x:v>
      </x:c>
      <x:c r="F585" s="114" t="n">
        <x:f>IFERROR(B585/B584-1,0)</x:f>
        <x:v>-0.012808714532532295</x:v>
      </x:c>
      <x:c r="G585" s="114" t="n">
        <x:f>IFERROR(C585/C584-1,0)</x:f>
        <x:v>-0.011162307695401386</x:v>
      </x:c>
      <x:c r="H585" s="114" t="n">
        <x:f>IFERROR(D585/D584-1,0)</x:f>
        <x:v>0.00039408866995072067</x:v>
      </x:c>
      <x:c r="I585" s="114" t="n">
        <x:f>IFERROR(E585/E584-1,0)</x:f>
        <x:v>0.005221023320570728</x:v>
      </x:c>
      <x:c r="J585" s="115" t="n">
        <x:f>Z584*(1+F585)</x:f>
        <x:v>0.10315786137819144</x:v>
      </x:c>
      <x:c r="K585" s="115" t="n">
        <x:f>AA584*(1+G585)</x:f>
        <x:v>0.10275766804224512</x:v>
      </x:c>
      <x:c r="L585" s="115" t="n">
        <x:f>AB584*(1+H585)</x:f>
        <x:v>0.8944069966848945</x:v>
      </x:c>
      <x:c r="M585" s="115" t="n">
        <x:f>AC584*(1+I585)</x:f>
        <x:v>0.06335539004583178</x:v>
      </x:c>
      <x:c r="N585" s="115" t="n">
        <x:f>SUM(J585:M585)</x:f>
        <x:v>1.1636779161511628</x:v>
      </x:c>
      <x:c r="O585" s="116" t="n">
        <x:f>IFERROR((J585+K585)/N585,0)</x:f>
        <x:v>0.17695233927055806</x:v>
      </x:c>
      <x:c r="P585" s="50" t="b">
        <x:f>AND(MONTH(A585)=12,OR(A586="",YEAR(A585)&lt;&gt;YEAR(A586)))</x:f>
        <x:v>0</x:v>
      </x:c>
      <x:c r="Q585" s="50" t="b">
        <x:f>AND(MOD(MONTH(A585),3)=0,OR(A586="",MONTH(A585)&lt;&gt;MONTH(A586)))</x:f>
        <x:v>0</x:v>
      </x:c>
      <x:c r="R585" s="50" t="b">
        <x:f>OR(O585&gt;$E$7,O585&lt;$E$6)</x:f>
        <x:v>0</x:v>
      </x:c>
      <x:c r="S585" s="50" t="b">
        <x:f>AND(OR(P585,Q585,R585),A585-AH584&gt;$E$8)</x:f>
        <x:v>0</x:v>
      </x:c>
      <x:c r="T585" s="50" t="str">
        <x:f>IF(NOT(OR(P585,Q585,R585)),"不调",IF(NOT(S585),"间隔规则跳过",IF(P585,"年末+季度",IF(AND(Q585,R585),"季度+动态",IF(Q585,"季度","动态")))))</x:f>
        <x:v>不调</x:v>
      </x:c>
      <x:c r="U585" s="115" t="n">
        <x:f>IF(OR(T585="年末+季度",T585="季度+动态"),N585*$E$5/2,IF(T585="季度",(J585+K585)/2,IF(T585="动态",N585*$E$5*IF(J585+K585=0,0.5,J585/(J585+K585)),J585)))</x:f>
        <x:v>0.10315786137819144</x:v>
      </x:c>
      <x:c r="V585" s="115" t="n">
        <x:f>IF(OR(T585="年末+季度",T585="季度+动态"),N585*$E$5/2,IF(T585="季度",(J585+K585)/2,IF(T585="动态",N585*$E$5*IF(J585+K585=0,0.5,K585/(J585+K585)),K585)))</x:f>
        <x:v>0.10275766804224512</x:v>
      </x:c>
      <x:c r="W585" s="115" t="n">
        <x:f>IF(OR(T585="年末+季度",T585="季度+动态",T585="动态"),N585*(1-$E$5)*IF(L585+M585=0,$B$7/($B$7+$B$8),L585/(L585+M585)),L585)</x:f>
        <x:v>0.8944069966848945</x:v>
      </x:c>
      <x:c r="X585" s="115" t="n">
        <x:f>IF(OR(T585="年末+季度",T585="季度+动态",T585="动态"),N585*(1-$E$5)*IF(L585+M585=0,$B$8/($B$7+$B$8),M585/(L585+M585)),M585)</x:f>
        <x:v>0.06335539004583178</x:v>
      </x:c>
      <x:c r="Y585" s="115" t="n">
        <x:f>POWER(1-$H$5,(A585-A584)/$H$8)</x:f>
        <x:v>0.9999862671029998</x:v>
      </x:c>
      <x:c r="Z585" s="115" t="n">
        <x:f>U585*Y585</x:f>
        <x:v>0.10315644472190637</x:v>
      </x:c>
      <x:c r="AA585" s="115" t="n">
        <x:f>V585*Y585</x:f>
        <x:v>0.10275625688177391</x:v>
      </x:c>
      <x:c r="AB585" s="115" t="n">
        <x:f>W585*Y585</x:f>
        <x:v>0.8943947138857328</x:v>
      </x:c>
      <x:c r="AC585" s="115" t="n">
        <x:f>X585*Y585</x:f>
        <x:v>0.06335451999278587</x:v>
      </x:c>
      <x:c r="AD585" s="115" t="n">
        <x:f>SUM(Z585:AC585)</x:f>
        <x:v>1.1636619354821989</x:v>
      </x:c>
      <x:c r="AE585" s="115" t="n">
        <x:f>MAX(AE584,AD585)</x:f>
        <x:v>1.190436035961396</x:v>
      </x:c>
      <x:c r="AF585" s="114" t="n">
        <x:f>AD585/AE585-1</x:f>
        <x:v>-0.02249100301938889</x:v>
      </x:c>
      <x:c r="AG585" s="114" t="n">
        <x:f>AD585/AD584-1</x:f>
        <x:v>-0.0015727276065303775</x:v>
      </x:c>
      <x:c r="AH585" s="111" t="n">
        <x:f>IF(OR(T585="年末+季度",T585="季度+动态",T585="季度",T585="动态"),A585,AH584)</x:f>
        <x:v>44561</x:v>
      </x:c>
      <x:c r="AI585" s="117" t="n">
        <x:f>YEAR(A585)</x:f>
        <x:v>2022</x:v>
      </x:c>
      <x:c r="AJ585" s="117" t="n">
        <x:f>MONTH(A585)</x:f>
        <x:v>3</x:v>
      </x:c>
      <x:c r="AK585" s="50" t="n">
        <x:f>IF(MONTH(A585)&lt;&gt;MONTH(A586),1,0)</x:f>
        <x:v>0</x:v>
      </x:c>
      <x:c r="AL585" s="115" t="n">
        <x:f>IF(AK584,AD584,AL584)</x:f>
        <x:v>1.1786529366003373</x:v>
      </x:c>
      <x:c r="AM585" s="116" t="str">
        <x:f>IF(AK585,AD585/AL585-1,"")</x:f>
      </x:c>
      <x:c r="AN585" s="115" t="n">
        <x:f>IF(AI585&lt;&gt;AI584,AD585,MAX(AN584,AD585))</x:f>
        <x:v>1.1891432977618002</x:v>
      </x:c>
      <x:c r="AO585" s="116" t="n">
        <x:f>AD585/AN585-1</x:f>
        <x:v>-0.021428336120265956</x:v>
      </x:c>
      <x:c r="AP585" s="112" t="n">
        <x:f>IFERROR(SUM(Z585:AC585)/AD585,0)</x:f>
        <x:v>1</x:v>
      </x:c>
      <x:c r="AQ585" s="50" t="b">
        <x:f>AND(B585&gt;0,C585&gt;0,D585&gt;0,E585&gt;0)</x:f>
        <x:v>1</x:v>
      </x:c>
    </x:row>
    <x:row r="586">
      <x:c r="A586" s="111" t="n">
        <x:f>'净值底稿'!A544</x:f>
        <x:v>44648</x:v>
      </x:c>
      <x:c r="B586" s="113" t="n">
        <x:f>'净值底稿'!F544</x:f>
        <x:v>1.7023575383097826</x:v>
      </x:c>
      <x:c r="C586" s="113" t="n">
        <x:f>'净值底稿'!O544</x:f>
        <x:v>1.3173004982294174</x:v>
      </x:c>
      <x:c r="D586" s="113" t="n">
        <x:f>'净值底稿'!P544</x:f>
        <x:v>1.5235</x:v>
      </x:c>
      <x:c r="E586" s="113" t="n">
        <x:f>'净值底稿'!Q544</x:f>
        <x:v>1.4317</x:v>
      </x:c>
      <x:c r="F586" s="114" t="n">
        <x:f>IFERROR(B586/B585-1,0)</x:f>
        <x:v>-0.01318090005457273</x:v>
      </x:c>
      <x:c r="G586" s="114" t="n">
        <x:f>IFERROR(C586/C585-1,0)</x:f>
        <x:v>-0.004766931232425775</x:v>
      </x:c>
      <x:c r="H586" s="114" t="n">
        <x:f>IFERROR(D586/D585-1,0)</x:f>
        <x:v>0.0002626222835009351</x:v>
      </x:c>
      <x:c r="I586" s="114" t="n">
        <x:f>IFERROR(E586/E585-1,0)</x:f>
        <x:v>-0.00851800554016624</x:v>
      </x:c>
      <x:c r="J586" s="115" t="n">
        <x:f>Z585*(1+F586)</x:f>
        <x:v>0.10179674993404186</x:v>
      </x:c>
      <x:c r="K586" s="115" t="n">
        <x:f>AA585*(1+G586)</x:f>
        <x:v>0.10226642487151702</x:v>
      </x:c>
      <x:c r="L586" s="115" t="n">
        <x:f>AB585*(1+H586)</x:f>
        <x:v>0.8946296018678446</x:v>
      </x:c>
      <x:c r="M586" s="115" t="n">
        <x:f>AC585*(1+I586)</x:f>
        <x:v>0.06281486584049274</x:v>
      </x:c>
      <x:c r="N586" s="115" t="n">
        <x:f>SUM(J586:M586)</x:f>
        <x:v>1.1615076425138962</x:v>
      </x:c>
      <x:c r="O586" s="116" t="n">
        <x:f>IFERROR((J586+K586)/N586,0)</x:f>
        <x:v>0.17568818950161794</x:v>
      </x:c>
      <x:c r="P586" s="50" t="b">
        <x:f>AND(MONTH(A586)=12,OR(A587="",YEAR(A586)&lt;&gt;YEAR(A587)))</x:f>
        <x:v>0</x:v>
      </x:c>
      <x:c r="Q586" s="50" t="b">
        <x:f>AND(MOD(MONTH(A586),3)=0,OR(A587="",MONTH(A586)&lt;&gt;MONTH(A587)))</x:f>
        <x:v>0</x:v>
      </x:c>
      <x:c r="R586" s="50" t="b">
        <x:f>OR(O586&gt;$E$7,O586&lt;$E$6)</x:f>
        <x:v>0</x:v>
      </x:c>
      <x:c r="S586" s="50" t="b">
        <x:f>AND(OR(P586,Q586,R586),A586-AH585&gt;$E$8)</x:f>
        <x:v>0</x:v>
      </x:c>
      <x:c r="T586" s="50" t="str">
        <x:f>IF(NOT(OR(P586,Q586,R586)),"不调",IF(NOT(S586),"间隔规则跳过",IF(P586,"年末+季度",IF(AND(Q586,R586),"季度+动态",IF(Q586,"季度","动态")))))</x:f>
        <x:v>不调</x:v>
      </x:c>
      <x:c r="U586" s="115" t="n">
        <x:f>IF(OR(T586="年末+季度",T586="季度+动态"),N586*$E$5/2,IF(T586="季度",(J586+K586)/2,IF(T586="动态",N586*$E$5*IF(J586+K586=0,0.5,J586/(J586+K586)),J586)))</x:f>
        <x:v>0.10179674993404186</x:v>
      </x:c>
      <x:c r="V586" s="115" t="n">
        <x:f>IF(OR(T586="年末+季度",T586="季度+动态"),N586*$E$5/2,IF(T586="季度",(J586+K586)/2,IF(T586="动态",N586*$E$5*IF(J586+K586=0,0.5,K586/(J586+K586)),K586)))</x:f>
        <x:v>0.10226642487151702</x:v>
      </x:c>
      <x:c r="W586" s="115" t="n">
        <x:f>IF(OR(T586="年末+季度",T586="季度+动态",T586="动态"),N586*(1-$E$5)*IF(L586+M586=0,$B$7/($B$7+$B$8),L586/(L586+M586)),L586)</x:f>
        <x:v>0.8946296018678446</x:v>
      </x:c>
      <x:c r="X586" s="115" t="n">
        <x:f>IF(OR(T586="年末+季度",T586="季度+动态",T586="动态"),N586*(1-$E$5)*IF(L586+M586=0,$B$8/($B$7+$B$8),M586/(L586+M586)),M586)</x:f>
        <x:v>0.06281486584049274</x:v>
      </x:c>
      <x:c r="Y586" s="115" t="n">
        <x:f>POWER(1-$H$5,(A586-A585)/$H$8)</x:f>
        <x:v>0.9999588018747739</x:v>
      </x:c>
      <x:c r="Z586" s="115" t="n">
        <x:f>U586*Y586</x:f>
        <x:v>0.10179255609879047</x:v>
      </x:c>
      <x:c r="AA586" s="115" t="n">
        <x:f>V586*Y586</x:f>
        <x:v>0.10226221168653873</x:v>
      </x:c>
      <x:c r="AB586" s="115" t="n">
        <x:f>W586*Y586</x:f>
        <x:v>0.8945927448054759</x:v>
      </x:c>
      <x:c r="AC586" s="115" t="n">
        <x:f>X586*Y586</x:f>
        <x:v>0.06281227798578379</x:v>
      </x:c>
      <x:c r="AD586" s="115" t="n">
        <x:f>SUM(Z586:AC586)</x:f>
        <x:v>1.1614597905765889</x:v>
      </x:c>
      <x:c r="AE586" s="115" t="n">
        <x:f>MAX(AE585,AD586)</x:f>
        <x:v>1.190436035961396</x:v>
      </x:c>
      <x:c r="AF586" s="114" t="n">
        <x:f>AD586/AE586-1</x:f>
        <x:v>-0.02434086713563388</x:v>
      </x:c>
      <x:c r="AG586" s="114" t="n">
        <x:f>AD586/AD585-1</x:f>
        <x:v>-0.0018924266906585885</x:v>
      </x:c>
      <x:c r="AH586" s="111" t="n">
        <x:f>IF(OR(T586="年末+季度",T586="季度+动态",T586="季度",T586="动态"),A586,AH585)</x:f>
        <x:v>44561</x:v>
      </x:c>
      <x:c r="AI586" s="117" t="n">
        <x:f>YEAR(A586)</x:f>
        <x:v>2022</x:v>
      </x:c>
      <x:c r="AJ586" s="117" t="n">
        <x:f>MONTH(A586)</x:f>
        <x:v>3</x:v>
      </x:c>
      <x:c r="AK586" s="50" t="n">
        <x:f>IF(MONTH(A586)&lt;&gt;MONTH(A587),1,0)</x:f>
        <x:v>0</x:v>
      </x:c>
      <x:c r="AL586" s="115" t="n">
        <x:f>IF(AK585,AD585,AL585)</x:f>
        <x:v>1.1786529366003373</x:v>
      </x:c>
      <x:c r="AM586" s="116" t="str">
        <x:f>IF(AK586,AD586/AL586-1,"")</x:f>
      </x:c>
      <x:c r="AN586" s="115" t="n">
        <x:f>IF(AI586&lt;&gt;AI585,AD586,MAX(AN585,AD586))</x:f>
        <x:v>1.1891432977618002</x:v>
      </x:c>
      <x:c r="AO586" s="116" t="n">
        <x:f>AD586/AN586-1</x:f>
        <x:v>-0.02328021125571411</x:v>
      </x:c>
      <x:c r="AP586" s="112" t="n">
        <x:f>IFERROR(SUM(Z586:AC586)/AD586,0)</x:f>
        <x:v>1</x:v>
      </x:c>
      <x:c r="AQ586" s="50" t="b">
        <x:f>AND(B586&gt;0,C586&gt;0,D586&gt;0,E586&gt;0)</x:f>
        <x:v>1</x:v>
      </x:c>
    </x:row>
    <x:row r="587">
      <x:c r="A587" s="111" t="n">
        <x:f>'净值底稿'!A545</x:f>
        <x:v>44649</x:v>
      </x:c>
      <x:c r="B587" s="113" t="n">
        <x:f>'净值底稿'!F545</x:f>
        <x:v>1.71254429677281</x:v>
      </x:c>
      <x:c r="C587" s="113" t="n">
        <x:f>'净值底稿'!O545</x:f>
        <x:v>1.3120298971462137</x:v>
      </x:c>
      <x:c r="D587" s="113" t="n">
        <x:f>'净值底稿'!P545</x:f>
        <x:v>1.5236</x:v>
      </x:c>
      <x:c r="E587" s="113" t="n">
        <x:f>'净值底稿'!Q545</x:f>
        <x:v>1.4225</x:v>
      </x:c>
      <x:c r="F587" s="114" t="n">
        <x:f>IFERROR(B587/B586-1,0)</x:f>
        <x:v>0.005983912447171003</x:v>
      </x:c>
      <x:c r="G587" s="114" t="n">
        <x:f>IFERROR(C587/C586-1,0)</x:f>
        <x:v>-0.004001062088937135</x:v>
      </x:c>
      <x:c r="H587" s="114" t="n">
        <x:f>IFERROR(D587/D586-1,0)</x:f>
        <x:v>0.00006563833278638853</x:v>
      </x:c>
      <x:c r="I587" s="114" t="n">
        <x:f>IFERROR(E587/E586-1,0)</x:f>
        <x:v>-0.0064259272193895045</x:v>
      </x:c>
      <x:c r="J587" s="115" t="n">
        <x:f>Z586*(1+F587)</x:f>
        <x:v>0.10240167384225937</x:v>
      </x:c>
      <x:c r="K587" s="115" t="n">
        <x:f>AA586*(1+G587)</x:f>
        <x:v>0.10185305422822886</x:v>
      </x:c>
      <x:c r="L587" s="115" t="n">
        <x:f>AB586*(1+H587)</x:f>
        <x:v>0.8946514643817677</x:v>
      </x:c>
      <x:c r="M587" s="115" t="n">
        <x:f>AC586*(1+I587)</x:f>
        <x:v>0.06240865085896308</x:v>
      </x:c>
      <x:c r="N587" s="115" t="n">
        <x:f>SUM(J587:M587)</x:f>
        <x:v>1.161314843311219</x:v>
      </x:c>
      <x:c r="O587" s="116" t="n">
        <x:f>IFERROR((J587+K587)/N587,0)</x:f>
        <x:v>0.17588230207073166</x:v>
      </x:c>
      <x:c r="P587" s="50" t="b">
        <x:f>AND(MONTH(A587)=12,OR(A588="",YEAR(A587)&lt;&gt;YEAR(A588)))</x:f>
        <x:v>0</x:v>
      </x:c>
      <x:c r="Q587" s="50" t="b">
        <x:f>AND(MOD(MONTH(A587),3)=0,OR(A588="",MONTH(A587)&lt;&gt;MONTH(A588)))</x:f>
        <x:v>0</x:v>
      </x:c>
      <x:c r="R587" s="50" t="b">
        <x:f>OR(O587&gt;$E$7,O587&lt;$E$6)</x:f>
        <x:v>0</x:v>
      </x:c>
      <x:c r="S587" s="50" t="b">
        <x:f>AND(OR(P587,Q587,R587),A587-AH586&gt;$E$8)</x:f>
        <x:v>0</x:v>
      </x:c>
      <x:c r="T587" s="50" t="str">
        <x:f>IF(NOT(OR(P587,Q587,R587)),"不调",IF(NOT(S587),"间隔规则跳过",IF(P587,"年末+季度",IF(AND(Q587,R587),"季度+动态",IF(Q587,"季度","动态")))))</x:f>
        <x:v>不调</x:v>
      </x:c>
      <x:c r="U587" s="115" t="n">
        <x:f>IF(OR(T587="年末+季度",T587="季度+动态"),N587*$E$5/2,IF(T587="季度",(J587+K587)/2,IF(T587="动态",N587*$E$5*IF(J587+K587=0,0.5,J587/(J587+K587)),J587)))</x:f>
        <x:v>0.10240167384225937</x:v>
      </x:c>
      <x:c r="V587" s="115" t="n">
        <x:f>IF(OR(T587="年末+季度",T587="季度+动态"),N587*$E$5/2,IF(T587="季度",(J587+K587)/2,IF(T587="动态",N587*$E$5*IF(J587+K587=0,0.5,K587/(J587+K587)),K587)))</x:f>
        <x:v>0.10185305422822886</x:v>
      </x:c>
      <x:c r="W587" s="115" t="n">
        <x:f>IF(OR(T587="年末+季度",T587="季度+动态",T587="动态"),N587*(1-$E$5)*IF(L587+M587=0,$B$7/($B$7+$B$8),L587/(L587+M587)),L587)</x:f>
        <x:v>0.8946514643817677</x:v>
      </x:c>
      <x:c r="X587" s="115" t="n">
        <x:f>IF(OR(T587="年末+季度",T587="季度+动态",T587="动态"),N587*(1-$E$5)*IF(L587+M587=0,$B$8/($B$7+$B$8),M587/(L587+M587)),M587)</x:f>
        <x:v>0.06240865085896308</x:v>
      </x:c>
      <x:c r="Y587" s="115" t="n">
        <x:f>POWER(1-$H$5,(A587-A586)/$H$8)</x:f>
        <x:v>0.9999862671029998</x:v>
      </x:c>
      <x:c r="Z587" s="115" t="n">
        <x:f>U587*Y587</x:f>
        <x:v>0.10240026757061985</x:v>
      </x:c>
      <x:c r="AA587" s="115" t="n">
        <x:f>V587*Y587</x:f>
        <x:v>0.10185165549072599</x:v>
      </x:c>
      <x:c r="AB587" s="115" t="n">
        <x:f>W587*Y587</x:f>
        <x:v>0.8946391782253562</x:v>
      </x:c>
      <x:c r="AC587" s="115" t="n">
        <x:f>X587*Y587</x:f>
        <x:v>0.06240779380738891</x:v>
      </x:c>
      <x:c r="AD587" s="115" t="n">
        <x:f>SUM(Z587:AC587)</x:f>
        <x:v>1.1612988950940908</x:v>
      </x:c>
      <x:c r="AE587" s="115" t="n">
        <x:f>MAX(AE586,AD587)</x:f>
        <x:v>1.190436035961396</x:v>
      </x:c>
      <x:c r="AF587" s="114" t="n">
        <x:f>AD587/AE587-1</x:f>
        <x:v>-0.024476023899741906</x:v>
      </x:c>
      <x:c r="AG587" s="114" t="n">
        <x:f>AD587/AD586-1</x:f>
        <x:v>-0.00013852867211028297</x:v>
      </x:c>
      <x:c r="AH587" s="111" t="n">
        <x:f>IF(OR(T587="年末+季度",T587="季度+动态",T587="季度",T587="动态"),A587,AH586)</x:f>
        <x:v>44561</x:v>
      </x:c>
      <x:c r="AI587" s="117" t="n">
        <x:f>YEAR(A587)</x:f>
        <x:v>2022</x:v>
      </x:c>
      <x:c r="AJ587" s="117" t="n">
        <x:f>MONTH(A587)</x:f>
        <x:v>3</x:v>
      </x:c>
      <x:c r="AK587" s="50" t="n">
        <x:f>IF(MONTH(A587)&lt;&gt;MONTH(A588),1,0)</x:f>
        <x:v>0</x:v>
      </x:c>
      <x:c r="AL587" s="115" t="n">
        <x:f>IF(AK586,AD586,AL586)</x:f>
        <x:v>1.1786529366003373</x:v>
      </x:c>
      <x:c r="AM587" s="116" t="str">
        <x:f>IF(AK587,AD587/AL587-1,"")</x:f>
      </x:c>
      <x:c r="AN587" s="115" t="n">
        <x:f>IF(AI587&lt;&gt;AI586,AD587,MAX(AN586,AD587))</x:f>
        <x:v>1.1891432977618002</x:v>
      </x:c>
      <x:c r="AO587" s="116" t="n">
        <x:f>AD587/AN587-1</x:f>
        <x:v>-0.023415514951072747</x:v>
      </x:c>
      <x:c r="AP587" s="112" t="n">
        <x:f>IFERROR(SUM(Z587:AC587)/AD587,0)</x:f>
        <x:v>1</x:v>
      </x:c>
      <x:c r="AQ587" s="50" t="b">
        <x:f>AND(B587&gt;0,C587&gt;0,D587&gt;0,E587&gt;0)</x:f>
        <x:v>1</x:v>
      </x:c>
    </x:row>
    <x:row r="588">
      <x:c r="A588" s="111" t="n">
        <x:f>'净值底稿'!A546</x:f>
        <x:v>44650</x:v>
      </x:c>
      <x:c r="B588" s="113" t="n">
        <x:f>'净值底稿'!F546</x:f>
        <x:v>1.7492336104622526</x:v>
      </x:c>
      <x:c r="C588" s="113" t="n">
        <x:f>'净值底稿'!O546</x:f>
        <x:v>1.3369303753830502</x:v>
      </x:c>
      <x:c r="D588" s="113" t="n">
        <x:f>'净值底稿'!P546</x:f>
        <x:v>1.5247</x:v>
      </x:c>
      <x:c r="E588" s="113" t="n">
        <x:f>'净值底稿'!Q546</x:f>
        <x:v>1.4211</x:v>
      </x:c>
      <x:c r="F588" s="114" t="n">
        <x:f>IFERROR(B588/B587-1,0)</x:f>
        <x:v>0.021423862587719</x:v>
      </x:c>
      <x:c r="G588" s="114" t="n">
        <x:f>IFERROR(C588/C587-1,0)</x:f>
        <x:v>0.01897859057251461</x:v>
      </x:c>
      <x:c r="H588" s="114" t="n">
        <x:f>IFERROR(D588/D587-1,0)</x:f>
        <x:v>0.0007219742714621447</x:v>
      </x:c>
      <x:c r="I588" s="114" t="n">
        <x:f>IFERROR(E588/E587-1,0)</x:f>
        <x:v>-0.0009841827768014566</x:v>
      </x:c>
      <x:c r="J588" s="115" t="n">
        <x:f>Z587*(1+F588)</x:f>
        <x:v>0.10459407683199846</x:v>
      </x:c>
      <x:c r="K588" s="115" t="n">
        <x:f>AA587*(1+G588)</x:f>
        <x:v>0.10378465635941729</x:v>
      </x:c>
      <x:c r="L588" s="115" t="n">
        <x:f>AB587*(1+H588)</x:f>
        <x:v>0.8952850846942769</x:v>
      </x:c>
      <x:c r="M588" s="115" t="n">
        <x:f>AC587*(1+I588)</x:f>
        <x:v>0.0623463731315855</x:v>
      </x:c>
      <x:c r="N588" s="115" t="n">
        <x:f>SUM(J588:M588)</x:f>
        <x:v>1.166010191017278</x:v>
      </x:c>
      <x:c r="O588" s="116" t="n">
        <x:f>IFERROR((J588+K588)/N588,0)</x:f>
        <x:v>0.17871090218312508</x:v>
      </x:c>
      <x:c r="P588" s="50" t="b">
        <x:f>AND(MONTH(A588)=12,OR(A589="",YEAR(A588)&lt;&gt;YEAR(A589)))</x:f>
        <x:v>0</x:v>
      </x:c>
      <x:c r="Q588" s="50" t="b">
        <x:f>AND(MOD(MONTH(A588),3)=0,OR(A589="",MONTH(A588)&lt;&gt;MONTH(A589)))</x:f>
        <x:v>0</x:v>
      </x:c>
      <x:c r="R588" s="50" t="b">
        <x:f>OR(O588&gt;$E$7,O588&lt;$E$6)</x:f>
        <x:v>0</x:v>
      </x:c>
      <x:c r="S588" s="50" t="b">
        <x:f>AND(OR(P588,Q588,R588),A588-AH587&gt;$E$8)</x:f>
        <x:v>0</x:v>
      </x:c>
      <x:c r="T588" s="50" t="str">
        <x:f>IF(NOT(OR(P588,Q588,R588)),"不调",IF(NOT(S588),"间隔规则跳过",IF(P588,"年末+季度",IF(AND(Q588,R588),"季度+动态",IF(Q588,"季度","动态")))))</x:f>
        <x:v>不调</x:v>
      </x:c>
      <x:c r="U588" s="115" t="n">
        <x:f>IF(OR(T588="年末+季度",T588="季度+动态"),N588*$E$5/2,IF(T588="季度",(J588+K588)/2,IF(T588="动态",N588*$E$5*IF(J588+K588=0,0.5,J588/(J588+K588)),J588)))</x:f>
        <x:v>0.10459407683199846</x:v>
      </x:c>
      <x:c r="V588" s="115" t="n">
        <x:f>IF(OR(T588="年末+季度",T588="季度+动态"),N588*$E$5/2,IF(T588="季度",(J588+K588)/2,IF(T588="动态",N588*$E$5*IF(J588+K588=0,0.5,K588/(J588+K588)),K588)))</x:f>
        <x:v>0.10378465635941729</x:v>
      </x:c>
      <x:c r="W588" s="115" t="n">
        <x:f>IF(OR(T588="年末+季度",T588="季度+动态",T588="动态"),N588*(1-$E$5)*IF(L588+M588=0,$B$7/($B$7+$B$8),L588/(L588+M588)),L588)</x:f>
        <x:v>0.8952850846942769</x:v>
      </x:c>
      <x:c r="X588" s="115" t="n">
        <x:f>IF(OR(T588="年末+季度",T588="季度+动态",T588="动态"),N588*(1-$E$5)*IF(L588+M588=0,$B$8/($B$7+$B$8),M588/(L588+M588)),M588)</x:f>
        <x:v>0.0623463731315855</x:v>
      </x:c>
      <x:c r="Y588" s="115" t="n">
        <x:f>POWER(1-$H$5,(A588-A587)/$H$8)</x:f>
        <x:v>0.9999862671029998</x:v>
      </x:c>
      <x:c r="Z588" s="115" t="n">
        <x:f>U588*Y588</x:f>
        <x:v>0.10459264045231449</x:v>
      </x:c>
      <x:c r="AA588" s="115" t="n">
        <x:f>V588*Y588</x:f>
        <x:v>0.1037832310954213</x:v>
      </x:c>
      <x:c r="AB588" s="115" t="n">
        <x:f>W588*Y588</x:f>
        <x:v>0.895272789836423</x:v>
      </x:c>
      <x:c r="AC588" s="115" t="n">
        <x:f>X588*Y588</x:f>
        <x:v>0.062345516935264945</x:v>
      </x:c>
      <x:c r="AD588" s="115" t="n">
        <x:f>SUM(Z588:AC588)</x:f>
        <x:v>1.1659941783194236</x:v>
      </x:c>
      <x:c r="AE588" s="115" t="n">
        <x:f>MAX(AE587,AD588)</x:f>
        <x:v>1.190436035961396</x:v>
      </x:c>
      <x:c r="AF588" s="114" t="n">
        <x:f>AD588/AE588-1</x:f>
        <x:v>-0.02053185295439497</x:v>
      </x:c>
      <x:c r="AG588" s="114" t="n">
        <x:f>AD588/AD587-1</x:f>
        <x:v>0.00404313070921547</x:v>
      </x:c>
      <x:c r="AH588" s="111" t="n">
        <x:f>IF(OR(T588="年末+季度",T588="季度+动态",T588="季度",T588="动态"),A588,AH587)</x:f>
        <x:v>44561</x:v>
      </x:c>
      <x:c r="AI588" s="117" t="n">
        <x:f>YEAR(A588)</x:f>
        <x:v>2022</x:v>
      </x:c>
      <x:c r="AJ588" s="117" t="n">
        <x:f>MONTH(A588)</x:f>
        <x:v>3</x:v>
      </x:c>
      <x:c r="AK588" s="50" t="n">
        <x:f>IF(MONTH(A588)&lt;&gt;MONTH(A589),1,0)</x:f>
        <x:v>0</x:v>
      </x:c>
      <x:c r="AL588" s="115" t="n">
        <x:f>IF(AK587,AD587,AL587)</x:f>
        <x:v>1.1786529366003373</x:v>
      </x:c>
      <x:c r="AM588" s="116" t="str">
        <x:f>IF(AK588,AD588/AL588-1,"")</x:f>
      </x:c>
      <x:c r="AN588" s="115" t="n">
        <x:f>IF(AI588&lt;&gt;AI587,AD588,MAX(AN587,AD588))</x:f>
        <x:v>1.1891432977618002</x:v>
      </x:c>
      <x:c r="AO588" s="116" t="n">
        <x:f>AD588/AN588-1</x:f>
        <x:v>-0.019467056229428126</x:v>
      </x:c>
      <x:c r="AP588" s="112" t="n">
        <x:f>IFERROR(SUM(Z588:AC588)/AD588,0)</x:f>
        <x:v>1</x:v>
      </x:c>
      <x:c r="AQ588" s="50" t="b">
        <x:f>AND(B588&gt;0,C588&gt;0,D588&gt;0,E588&gt;0)</x:f>
        <x:v>1</x:v>
      </x:c>
    </x:row>
    <x:row r="589">
      <x:c r="A589" s="111" t="n">
        <x:f>'净值底稿'!A547</x:f>
        <x:v>44651</x:v>
      </x:c>
      <x:c r="B589" s="113" t="n">
        <x:f>'净值底稿'!F547</x:f>
        <x:v>1.71245006007287</x:v>
      </x:c>
      <x:c r="C589" s="113" t="n">
        <x:f>'净值底稿'!O547</x:f>
        <x:v>1.326819160627845</x:v>
      </x:c>
      <x:c r="D589" s="113" t="n">
        <x:f>'净值底稿'!P547</x:f>
        <x:v>1.5247</x:v>
      </x:c>
      <x:c r="E589" s="113" t="n">
        <x:f>'净值底稿'!Q547</x:f>
        <x:v>1.4226</x:v>
      </x:c>
      <x:c r="F589" s="114" t="n">
        <x:f>IFERROR(B589/B588-1,0)</x:f>
        <x:v>-0.021028380754507747</x:v>
      </x:c>
      <x:c r="G589" s="114" t="n">
        <x:f>IFERROR(C589/C588-1,0)</x:f>
        <x:v>-0.0075630077238002524</x:v>
      </x:c>
      <x:c r="H589" s="114" t="n">
        <x:f>IFERROR(D589/D588-1,0)</x:f>
        <x:v>0</x:v>
      </x:c>
      <x:c r="I589" s="114" t="n">
        <x:f>IFERROR(E589/E588-1,0)</x:f>
        <x:v>0.001055520371543217</x:v>
      </x:c>
      <x:c r="J589" s="115" t="n">
        <x:f>Z588*(1+F589)</x:f>
        <x:v>0.1023932265847639</x:v>
      </x:c>
      <x:c r="K589" s="115" t="n">
        <x:f>AA588*(1+G589)</x:f>
        <x:v>0.10299831771704568</x:v>
      </x:c>
      <x:c r="L589" s="115" t="n">
        <x:f>AB588*(1+H589)</x:f>
        <x:v>0.895272789836423</x:v>
      </x:c>
      <x:c r="M589" s="115" t="n">
        <x:f>AC588*(1+I589)</x:f>
        <x:v>0.06241132389846451</x:v>
      </x:c>
      <x:c r="N589" s="115" t="n">
        <x:f>SUM(J589:M589)</x:f>
        <x:v>1.163075658036697</x:v>
      </x:c>
      <x:c r="O589" s="116" t="n">
        <x:f>IFERROR((J589+K589)/N589,0)</x:f>
        <x:v>0.17659345106449567</x:v>
      </x:c>
      <x:c r="P589" s="50" t="b">
        <x:f>AND(MONTH(A589)=12,OR(A590="",YEAR(A589)&lt;&gt;YEAR(A590)))</x:f>
        <x:v>0</x:v>
      </x:c>
      <x:c r="Q589" s="50" t="b">
        <x:f>AND(MOD(MONTH(A589),3)=0,OR(A590="",MONTH(A589)&lt;&gt;MONTH(A590)))</x:f>
        <x:v>1</x:v>
      </x:c>
      <x:c r="R589" s="50" t="b">
        <x:f>OR(O589&gt;$E$7,O589&lt;$E$6)</x:f>
        <x:v>0</x:v>
      </x:c>
      <x:c r="S589" s="50" t="b">
        <x:f>AND(OR(P589,Q589,R589),A589-AH588&gt;$E$8)</x:f>
        <x:v>1</x:v>
      </x:c>
      <x:c r="T589" s="50" t="str">
        <x:f>IF(NOT(OR(P589,Q589,R589)),"不调",IF(NOT(S589),"间隔规则跳过",IF(P589,"年末+季度",IF(AND(Q589,R589),"季度+动态",IF(Q589,"季度","动态")))))</x:f>
        <x:v>季度</x:v>
      </x:c>
      <x:c r="U589" s="115" t="n">
        <x:f>IF(OR(T589="年末+季度",T589="季度+动态"),N589*$E$5/2,IF(T589="季度",(J589+K589)/2,IF(T589="动态",N589*$E$5*IF(J589+K589=0,0.5,J589/(J589+K589)),J589)))</x:f>
        <x:v>0.10269577215090478</x:v>
      </x:c>
      <x:c r="V589" s="115" t="n">
        <x:f>IF(OR(T589="年末+季度",T589="季度+动态"),N589*$E$5/2,IF(T589="季度",(J589+K589)/2,IF(T589="动态",N589*$E$5*IF(J589+K589=0,0.5,K589/(J589+K589)),K589)))</x:f>
        <x:v>0.10269577215090478</x:v>
      </x:c>
      <x:c r="W589" s="115" t="n">
        <x:f>IF(OR(T589="年末+季度",T589="季度+动态",T589="动态"),N589*(1-$E$5)*IF(L589+M589=0,$B$7/($B$7+$B$8),L589/(L589+M589)),L589)</x:f>
        <x:v>0.895272789836423</x:v>
      </x:c>
      <x:c r="X589" s="115" t="n">
        <x:f>IF(OR(T589="年末+季度",T589="季度+动态",T589="动态"),N589*(1-$E$5)*IF(L589+M589=0,$B$8/($B$7+$B$8),M589/(L589+M589)),M589)</x:f>
        <x:v>0.06241132389846451</x:v>
      </x:c>
      <x:c r="Y589" s="115" t="n">
        <x:f>POWER(1-$H$5,(A589-A588)/$H$8)</x:f>
        <x:v>0.9999862671029998</x:v>
      </x:c>
      <x:c r="Z589" s="115" t="n">
        <x:f>U589*Y589</x:f>
        <x:v>0.10269436184044348</x:v>
      </x:c>
      <x:c r="AA589" s="115" t="n">
        <x:f>V589*Y589</x:f>
        <x:v>0.10269436184044348</x:v>
      </x:c>
      <x:c r="AB589" s="115" t="n">
        <x:f>W589*Y589</x:f>
        <x:v>0.895260495147413</x:v>
      </x:c>
      <x:c r="AC589" s="115" t="n">
        <x:f>X589*Y589</x:f>
        <x:v>0.06241046681018176</x:v>
      </x:c>
      <x:c r="AD589" s="115" t="n">
        <x:f>SUM(Z589:AC589)</x:f>
        <x:v>1.1630596856384816</x:v>
      </x:c>
      <x:c r="AE589" s="115" t="n">
        <x:f>MAX(AE588,AD589)</x:f>
        <x:v>1.190436035961396</x:v>
      </x:c>
      <x:c r="AF589" s="114" t="n">
        <x:f>AD589/AE589-1</x:f>
        <x:v>-0.022996909952247124</x:v>
      </x:c>
      <x:c r="AG589" s="114" t="n">
        <x:f>AD589/AD588-1</x:f>
        <x:v>-0.0025167301308240964</x:v>
      </x:c>
      <x:c r="AH589" s="111" t="n">
        <x:f>IF(OR(T589="年末+季度",T589="季度+动态",T589="季度",T589="动态"),A589,AH588)</x:f>
        <x:v>44651</x:v>
      </x:c>
      <x:c r="AI589" s="117" t="n">
        <x:f>YEAR(A589)</x:f>
        <x:v>2022</x:v>
      </x:c>
      <x:c r="AJ589" s="117" t="n">
        <x:f>MONTH(A589)</x:f>
        <x:v>3</x:v>
      </x:c>
      <x:c r="AK589" s="50" t="n">
        <x:f>IF(MONTH(A589)&lt;&gt;MONTH(A590),1,0)</x:f>
        <x:v>1</x:v>
      </x:c>
      <x:c r="AL589" s="115" t="n">
        <x:f>IF(AK588,AD588,AL588)</x:f>
        <x:v>1.1786529366003373</x:v>
      </x:c>
      <x:c r="AM589" s="116" t="n">
        <x:f>IF(AK589,AD589/AL589-1,"")</x:f>
        <x:v>-0.01322972223429253</x:v>
      </x:c>
      <x:c r="AN589" s="115" t="n">
        <x:f>IF(AI589&lt;&gt;AI588,AD589,MAX(AN588,AD589))</x:f>
        <x:v>1.1891432977618002</x:v>
      </x:c>
      <x:c r="AO589" s="116" t="n">
        <x:f>AD589/AN589-1</x:f>
        <x:v>-0.021934793033281164</x:v>
      </x:c>
      <x:c r="AP589" s="112" t="n">
        <x:f>IFERROR(SUM(Z589:AC589)/AD589,0)</x:f>
        <x:v>1</x:v>
      </x:c>
      <x:c r="AQ589" s="50" t="b">
        <x:f>AND(B589&gt;0,C589&gt;0,D589&gt;0,E589&gt;0)</x:f>
        <x:v>1</x:v>
      </x:c>
    </x:row>
    <x:row r="590">
      <x:c r="A590" s="111" t="n">
        <x:f>'净值底稿'!A548</x:f>
        <x:v>44652</x:v>
      </x:c>
      <x:c r="B590" s="113" t="n">
        <x:f>'净值底稿'!F548</x:f>
        <x:v>1.7333318759903924</x:v>
      </x:c>
      <x:c r="C590" s="113" t="n">
        <x:f>'净值底稿'!O548</x:f>
        <x:v>1.3311726740554588</x:v>
      </x:c>
      <x:c r="D590" s="113" t="n">
        <x:f>'净值底稿'!P548</x:f>
        <x:v>1.526</x:v>
      </x:c>
      <x:c r="E590" s="113" t="n">
        <x:f>'净值底稿'!Q548</x:f>
        <x:v>1.4265</x:v>
      </x:c>
      <x:c r="F590" s="114" t="n">
        <x:f>IFERROR(B590/B589-1,0)</x:f>
        <x:v>0.012194116724568271</x:v>
      </x:c>
      <x:c r="G590" s="114" t="n">
        <x:f>IFERROR(C590/C589-1,0)</x:f>
        <x:v>0.003281165630404148</x:v>
      </x:c>
      <x:c r="H590" s="114" t="n">
        <x:f>IFERROR(D590/D589-1,0)</x:f>
        <x:v>0.0008526267462451997</x:v>
      </x:c>
      <x:c r="I590" s="114" t="n">
        <x:f>IFERROR(E590/E589-1,0)</x:f>
        <x:v>0.002741459299873572</x:v>
      </x:c>
      <x:c r="J590" s="115" t="n">
        <x:f>Z589*(1+F590)</x:f>
        <x:v>0.10394662887568089</x:v>
      </x:c>
      <x:c r="K590" s="115" t="n">
        <x:f>AA589*(1+G590)</x:f>
        <x:v>0.10303131905095063</x:v>
      </x:c>
      <x:c r="L590" s="115" t="n">
        <x:f>AB589*(1+H590)</x:f>
        <x:v>0.8960238181904324</x:v>
      </x:c>
      <x:c r="M590" s="115" t="n">
        <x:f>AC589*(1+I590)</x:f>
        <x:v>0.06258156256482798</x:v>
      </x:c>
      <x:c r="N590" s="115" t="n">
        <x:f>SUM(J590:M590)</x:f>
        <x:v>1.165583328681892</x:v>
      </x:c>
      <x:c r="O590" s="116" t="n">
        <x:f>IFERROR((J590+K590)/N590,0)</x:f>
        <x:v>0.17757456102318653</x:v>
      </x:c>
      <x:c r="P590" s="50" t="b">
        <x:f>AND(MONTH(A590)=12,OR(A591="",YEAR(A590)&lt;&gt;YEAR(A591)))</x:f>
        <x:v>0</x:v>
      </x:c>
      <x:c r="Q590" s="50" t="b">
        <x:f>AND(MOD(MONTH(A590),3)=0,OR(A591="",MONTH(A590)&lt;&gt;MONTH(A591)))</x:f>
        <x:v>0</x:v>
      </x:c>
      <x:c r="R590" s="50" t="b">
        <x:f>OR(O590&gt;$E$7,O590&lt;$E$6)</x:f>
        <x:v>0</x:v>
      </x:c>
      <x:c r="S590" s="50" t="b">
        <x:f>AND(OR(P590,Q590,R590),A590-AH589&gt;$E$8)</x:f>
        <x:v>0</x:v>
      </x:c>
      <x:c r="T590" s="50" t="str">
        <x:f>IF(NOT(OR(P590,Q590,R590)),"不调",IF(NOT(S590),"间隔规则跳过",IF(P590,"年末+季度",IF(AND(Q590,R590),"季度+动态",IF(Q590,"季度","动态")))))</x:f>
        <x:v>不调</x:v>
      </x:c>
      <x:c r="U590" s="115" t="n">
        <x:f>IF(OR(T590="年末+季度",T590="季度+动态"),N590*$E$5/2,IF(T590="季度",(J590+K590)/2,IF(T590="动态",N590*$E$5*IF(J590+K590=0,0.5,J590/(J590+K590)),J590)))</x:f>
        <x:v>0.10394662887568089</x:v>
      </x:c>
      <x:c r="V590" s="115" t="n">
        <x:f>IF(OR(T590="年末+季度",T590="季度+动态"),N590*$E$5/2,IF(T590="季度",(J590+K590)/2,IF(T590="动态",N590*$E$5*IF(J590+K590=0,0.5,K590/(J590+K590)),K590)))</x:f>
        <x:v>0.10303131905095063</x:v>
      </x:c>
      <x:c r="W590" s="115" t="n">
        <x:f>IF(OR(T590="年末+季度",T590="季度+动态",T590="动态"),N590*(1-$E$5)*IF(L590+M590=0,$B$7/($B$7+$B$8),L590/(L590+M590)),L590)</x:f>
        <x:v>0.8960238181904324</x:v>
      </x:c>
      <x:c r="X590" s="115" t="n">
        <x:f>IF(OR(T590="年末+季度",T590="季度+动态",T590="动态"),N590*(1-$E$5)*IF(L590+M590=0,$B$8/($B$7+$B$8),M590/(L590+M590)),M590)</x:f>
        <x:v>0.06258156256482798</x:v>
      </x:c>
      <x:c r="Y590" s="115" t="n">
        <x:f>POWER(1-$H$5,(A590-A589)/$H$8)</x:f>
        <x:v>0.9999862671029998</x:v>
      </x:c>
      <x:c r="Z590" s="115" t="n">
        <x:f>U590*Y590</x:f>
        <x:v>0.10394520138733301</x:v>
      </x:c>
      <x:c r="AA590" s="115" t="n">
        <x:f>V590*Y590</x:f>
        <x:v>0.1030299041324583</x:v>
      </x:c>
      <x:c r="AB590" s="115" t="n">
        <x:f>W590*Y590</x:f>
        <x:v>0.8960115131876274</x:v>
      </x:c>
      <x:c r="AC590" s="115" t="n">
        <x:f>X590*Y590</x:f>
        <x:v>0.06258070313867517</x:v>
      </x:c>
      <x:c r="AD590" s="115" t="n">
        <x:f>SUM(Z590:AC590)</x:f>
        <x:v>1.1655673218460938</x:v>
      </x:c>
      <x:c r="AE590" s="115" t="n">
        <x:f>MAX(AE589,AD590)</x:f>
        <x:v>1.190436035961396</x:v>
      </x:c>
      <x:c r="AF590" s="114" t="n">
        <x:f>AD590/AE590-1</x:f>
        <x:v>-0.02089042448653544</x:v>
      </x:c>
      <x:c r="AG590" s="114" t="n">
        <x:f>AD590/AD589-1</x:f>
        <x:v>0.002156068376005571</x:v>
      </x:c>
      <x:c r="AH590" s="111" t="n">
        <x:f>IF(OR(T590="年末+季度",T590="季度+动态",T590="季度",T590="动态"),A590,AH589)</x:f>
        <x:v>44651</x:v>
      </x:c>
      <x:c r="AI590" s="117" t="n">
        <x:f>YEAR(A590)</x:f>
        <x:v>2022</x:v>
      </x:c>
      <x:c r="AJ590" s="117" t="n">
        <x:f>MONTH(A590)</x:f>
        <x:v>4</x:v>
      </x:c>
      <x:c r="AK590" s="50" t="n">
        <x:f>IF(MONTH(A590)&lt;&gt;MONTH(A591),1,0)</x:f>
        <x:v>0</x:v>
      </x:c>
      <x:c r="AL590" s="115" t="n">
        <x:f>IF(AK589,AD589,AL589)</x:f>
        <x:v>1.1630596856384816</x:v>
      </x:c>
      <x:c r="AM590" s="116" t="str">
        <x:f>IF(AK590,AD590/AL590-1,"")</x:f>
      </x:c>
      <x:c r="AN590" s="115" t="n">
        <x:f>IF(AI590&lt;&gt;AI589,AD590,MAX(AN589,AD590))</x:f>
        <x:v>1.1891432977618002</x:v>
      </x:c>
      <x:c r="AO590" s="116" t="n">
        <x:f>AD590/AN590-1</x:f>
        <x:v>-0.01982601757086888</x:v>
      </x:c>
      <x:c r="AP590" s="112" t="n">
        <x:f>IFERROR(SUM(Z590:AC590)/AD590,0)</x:f>
        <x:v>1</x:v>
      </x:c>
      <x:c r="AQ590" s="50" t="b">
        <x:f>AND(B590&gt;0,C590&gt;0,D590&gt;0,E590&gt;0)</x:f>
        <x:v>1</x:v>
      </x:c>
    </x:row>
    <x:row r="591">
      <x:c r="A591" s="111" t="n">
        <x:f>'净值底稿'!A549</x:f>
        <x:v>44657</x:v>
      </x:c>
      <x:c r="B591" s="113" t="n">
        <x:f>'净值底稿'!F549</x:f>
        <x:v>1.6987532810684676</x:v>
      </x:c>
      <x:c r="C591" s="113" t="n">
        <x:f>'净值底稿'!O549</x:f>
        <x:v>1.3296983913951324</x:v>
      </x:c>
      <x:c r="D591" s="113" t="n">
        <x:f>'净值底稿'!P549</x:f>
        <x:v>1.5277</x:v>
      </x:c>
      <x:c r="E591" s="113" t="n">
        <x:f>'净值底稿'!Q549</x:f>
        <x:v>1.4195</x:v>
      </x:c>
      <x:c r="F591" s="114" t="n">
        <x:f>IFERROR(B591/B590-1,0)</x:f>
        <x:v>-0.01994920615082285</x:v>
      </x:c>
      <x:c r="G591" s="114" t="n">
        <x:f>IFERROR(C591/C590-1,0)</x:f>
        <x:v>-0.0011075067037208397</x:v>
      </x:c>
      <x:c r="H591" s="114" t="n">
        <x:f>IFERROR(D591/D590-1,0)</x:f>
        <x:v>0.0011140235910878094</x:v>
      </x:c>
      <x:c r="I591" s="114" t="n">
        <x:f>IFERROR(E591/E590-1,0)</x:f>
        <x:v>-0.004907115317209998</x:v>
      </x:c>
      <x:c r="J591" s="115" t="n">
        <x:f>Z590*(1+F591)</x:f>
        <x:v>0.10187157713646831</x:v>
      </x:c>
      <x:c r="K591" s="115" t="n">
        <x:f>AA590*(1+G591)</x:f>
        <x:v>0.1029157978229479</x:v>
      </x:c>
      <x:c r="L591" s="115" t="n">
        <x:f>AB590*(1+H591)</x:f>
        <x:v>0.8970096911512047</x:v>
      </x:c>
      <x:c r="M591" s="115" t="n">
        <x:f>AC590*(1+I591)</x:f>
        <x:v>0.062273612411741605</x:v>
      </x:c>
      <x:c r="N591" s="115" t="n">
        <x:f>SUM(J591:M591)</x:f>
        <x:v>1.1640706785223625</x:v>
      </x:c>
      <x:c r="O591" s="116" t="n">
        <x:f>IFERROR((J591+K591)/N591,0)</x:f>
        <x:v>0.17592348878623706</x:v>
      </x:c>
      <x:c r="P591" s="50" t="b">
        <x:f>AND(MONTH(A591)=12,OR(A592="",YEAR(A591)&lt;&gt;YEAR(A592)))</x:f>
        <x:v>0</x:v>
      </x:c>
      <x:c r="Q591" s="50" t="b">
        <x:f>AND(MOD(MONTH(A591),3)=0,OR(A592="",MONTH(A591)&lt;&gt;MONTH(A592)))</x:f>
        <x:v>0</x:v>
      </x:c>
      <x:c r="R591" s="50" t="b">
        <x:f>OR(O591&gt;$E$7,O591&lt;$E$6)</x:f>
        <x:v>0</x:v>
      </x:c>
      <x:c r="S591" s="50" t="b">
        <x:f>AND(OR(P591,Q591,R591),A591-AH590&gt;$E$8)</x:f>
        <x:v>0</x:v>
      </x:c>
      <x:c r="T591" s="50" t="str">
        <x:f>IF(NOT(OR(P591,Q591,R591)),"不调",IF(NOT(S591),"间隔规则跳过",IF(P591,"年末+季度",IF(AND(Q591,R591),"季度+动态",IF(Q591,"季度","动态")))))</x:f>
        <x:v>不调</x:v>
      </x:c>
      <x:c r="U591" s="115" t="n">
        <x:f>IF(OR(T591="年末+季度",T591="季度+动态"),N591*$E$5/2,IF(T591="季度",(J591+K591)/2,IF(T591="动态",N591*$E$5*IF(J591+K591=0,0.5,J591/(J591+K591)),J591)))</x:f>
        <x:v>0.10187157713646831</x:v>
      </x:c>
      <x:c r="V591" s="115" t="n">
        <x:f>IF(OR(T591="年末+季度",T591="季度+动态"),N591*$E$5/2,IF(T591="季度",(J591+K591)/2,IF(T591="动态",N591*$E$5*IF(J591+K591=0,0.5,K591/(J591+K591)),K591)))</x:f>
        <x:v>0.1029157978229479</x:v>
      </x:c>
      <x:c r="W591" s="115" t="n">
        <x:f>IF(OR(T591="年末+季度",T591="季度+动态",T591="动态"),N591*(1-$E$5)*IF(L591+M591=0,$B$7/($B$7+$B$8),L591/(L591+M591)),L591)</x:f>
        <x:v>0.8970096911512047</x:v>
      </x:c>
      <x:c r="X591" s="115" t="n">
        <x:f>IF(OR(T591="年末+季度",T591="季度+动态",T591="动态"),N591*(1-$E$5)*IF(L591+M591=0,$B$8/($B$7+$B$8),M591/(L591+M591)),M591)</x:f>
        <x:v>0.062273612411741605</x:v>
      </x:c>
      <x:c r="Y591" s="115" t="n">
        <x:f>POWER(1-$H$5,(A591-A590)/$H$8)</x:f>
        <x:v>0.9999313374008972</x:v>
      </x:c>
      <x:c r="Z591" s="115" t="n">
        <x:f>U591*Y591</x:f>
        <x:v>0.10186458236920742</x:v>
      </x:c>
      <x:c r="AA591" s="115" t="n">
        <x:f>V591*Y591</x:f>
        <x:v>0.10290873135678064</x:v>
      </x:c>
      <x:c r="AB591" s="115" t="n">
        <x:f>W591*Y591</x:f>
        <x:v>0.8969481001343899</x:v>
      </x:c>
      <x:c r="AC591" s="115" t="n">
        <x:f>X591*Y591</x:f>
        <x:v>0.0622693365436579</x:v>
      </x:c>
      <x:c r="AD591" s="115" t="n">
        <x:f>SUM(Z591:AC591)</x:f>
        <x:v>1.1639907504040359</x:v>
      </x:c>
      <x:c r="AE591" s="115" t="n">
        <x:f>MAX(AE590,AD591)</x:f>
        <x:v>1.190436035961396</x:v>
      </x:c>
      <x:c r="AF591" s="114" t="n">
        <x:f>AD591/AE591-1</x:f>
        <x:v>-0.02221478916840991</x:v>
      </x:c>
      <x:c r="AG591" s="114" t="n">
        <x:f>AD591/AD590-1</x:f>
        <x:v>-0.0013526215195882596</x:v>
      </x:c>
      <x:c r="AH591" s="111" t="n">
        <x:f>IF(OR(T591="年末+季度",T591="季度+动态",T591="季度",T591="动态"),A591,AH590)</x:f>
        <x:v>44651</x:v>
      </x:c>
      <x:c r="AI591" s="117" t="n">
        <x:f>YEAR(A591)</x:f>
        <x:v>2022</x:v>
      </x:c>
      <x:c r="AJ591" s="117" t="n">
        <x:f>MONTH(A591)</x:f>
        <x:v>4</x:v>
      </x:c>
      <x:c r="AK591" s="50" t="n">
        <x:f>IF(MONTH(A591)&lt;&gt;MONTH(A592),1,0)</x:f>
        <x:v>0</x:v>
      </x:c>
      <x:c r="AL591" s="115" t="n">
        <x:f>IF(AK590,AD590,AL590)</x:f>
        <x:v>1.1630596856384816</x:v>
      </x:c>
      <x:c r="AM591" s="116" t="str">
        <x:f>IF(AK591,AD591/AL591-1,"")</x:f>
      </x:c>
      <x:c r="AN591" s="115" t="n">
        <x:f>IF(AI591&lt;&gt;AI590,AD591,MAX(AN590,AD591))</x:f>
        <x:v>1.1891432977618002</x:v>
      </x:c>
      <x:c r="AO591" s="116" t="n">
        <x:f>AD591/AN591-1</x:f>
        <x:v>-0.021151821992443032</x:v>
      </x:c>
      <x:c r="AP591" s="112" t="n">
        <x:f>IFERROR(SUM(Z591:AC591)/AD591,0)</x:f>
        <x:v>1</x:v>
      </x:c>
      <x:c r="AQ591" s="50" t="b">
        <x:f>AND(B591&gt;0,C591&gt;0,D591&gt;0,E591&gt;0)</x:f>
        <x:v>1</x:v>
      </x:c>
    </x:row>
    <x:row r="592">
      <x:c r="A592" s="111" t="n">
        <x:f>'净值底稿'!A550</x:f>
        <x:v>44658</x:v>
      </x:c>
      <x:c r="B592" s="113" t="n">
        <x:f>'净值底稿'!F550</x:f>
        <x:v>1.6640787370779648</x:v>
      </x:c>
      <x:c r="C592" s="113" t="n">
        <x:f>'净值底稿'!O550</x:f>
        <x:v>1.3040640775326313</x:v>
      </x:c>
      <x:c r="D592" s="113" t="n">
        <x:f>'净值底稿'!P550</x:f>
        <x:v>1.5292</x:v>
      </x:c>
      <x:c r="E592" s="113" t="n">
        <x:f>'净值底稿'!Q550</x:f>
        <x:v>1.4231</x:v>
      </x:c>
      <x:c r="F592" s="114" t="n">
        <x:f>IFERROR(B592/B591-1,0)</x:f>
        <x:v>-0.020411759834066956</x:v>
      </x:c>
      <x:c r="G592" s="114" t="n">
        <x:f>IFERROR(C592/C591-1,0)</x:f>
        <x:v>-0.01927829200094411</x:v>
      </x:c>
      <x:c r="H592" s="114" t="n">
        <x:f>IFERROR(D592/D591-1,0)</x:f>
        <x:v>0.0009818681678339658</x:v>
      </x:c>
      <x:c r="I592" s="114" t="n">
        <x:f>IFERROR(E592/E591-1,0)</x:f>
        <x:v>0.002536104262064187</x:v>
      </x:c>
      <x:c r="J592" s="115" t="n">
        <x:f>Z591*(1+F592)</x:f>
        <x:v>0.09978534697828963</x:v>
      </x:c>
      <x:c r="K592" s="115" t="n">
        <x:f>AA591*(1+G592)</x:f>
        <x:v>0.1009248267842379</x:v>
      </x:c>
      <x:c r="L592" s="115" t="n">
        <x:f>AB591*(1+H592)</x:f>
        <x:v>0.8978287849221109</x:v>
      </x:c>
      <x:c r="M592" s="115" t="n">
        <x:f>AC591*(1+I592)</x:f>
        <x:v>0.06242725807346218</x:v>
      </x:c>
      <x:c r="N592" s="115" t="n">
        <x:f>SUM(J592:M592)</x:f>
        <x:v>1.1609662167581005</x:v>
      </x:c>
      <x:c r="O592" s="116" t="n">
        <x:f>IFERROR((J592+K592)/N592,0)</x:f>
        <x:v>0.17288201057477248</x:v>
      </x:c>
      <x:c r="P592" s="50" t="b">
        <x:f>AND(MONTH(A592)=12,OR(A593="",YEAR(A592)&lt;&gt;YEAR(A593)))</x:f>
        <x:v>0</x:v>
      </x:c>
      <x:c r="Q592" s="50" t="b">
        <x:f>AND(MOD(MONTH(A592),3)=0,OR(A593="",MONTH(A592)&lt;&gt;MONTH(A593)))</x:f>
        <x:v>0</x:v>
      </x:c>
      <x:c r="R592" s="50" t="b">
        <x:f>OR(O592&gt;$E$7,O592&lt;$E$6)</x:f>
        <x:v>0</x:v>
      </x:c>
      <x:c r="S592" s="50" t="b">
        <x:f>AND(OR(P592,Q592,R592),A592-AH591&gt;$E$8)</x:f>
        <x:v>0</x:v>
      </x:c>
      <x:c r="T592" s="50" t="str">
        <x:f>IF(NOT(OR(P592,Q592,R592)),"不调",IF(NOT(S592),"间隔规则跳过",IF(P592,"年末+季度",IF(AND(Q592,R592),"季度+动态",IF(Q592,"季度","动态")))))</x:f>
        <x:v>不调</x:v>
      </x:c>
      <x:c r="U592" s="115" t="n">
        <x:f>IF(OR(T592="年末+季度",T592="季度+动态"),N592*$E$5/2,IF(T592="季度",(J592+K592)/2,IF(T592="动态",N592*$E$5*IF(J592+K592=0,0.5,J592/(J592+K592)),J592)))</x:f>
        <x:v>0.09978534697828963</x:v>
      </x:c>
      <x:c r="V592" s="115" t="n">
        <x:f>IF(OR(T592="年末+季度",T592="季度+动态"),N592*$E$5/2,IF(T592="季度",(J592+K592)/2,IF(T592="动态",N592*$E$5*IF(J592+K592=0,0.5,K592/(J592+K592)),K592)))</x:f>
        <x:v>0.1009248267842379</x:v>
      </x:c>
      <x:c r="W592" s="115" t="n">
        <x:f>IF(OR(T592="年末+季度",T592="季度+动态",T592="动态"),N592*(1-$E$5)*IF(L592+M592=0,$B$7/($B$7+$B$8),L592/(L592+M592)),L592)</x:f>
        <x:v>0.8978287849221109</x:v>
      </x:c>
      <x:c r="X592" s="115" t="n">
        <x:f>IF(OR(T592="年末+季度",T592="季度+动态",T592="动态"),N592*(1-$E$5)*IF(L592+M592=0,$B$8/($B$7+$B$8),M592/(L592+M592)),M592)</x:f>
        <x:v>0.06242725807346218</x:v>
      </x:c>
      <x:c r="Y592" s="115" t="n">
        <x:f>POWER(1-$H$5,(A592-A591)/$H$8)</x:f>
        <x:v>0.9999862671029998</x:v>
      </x:c>
      <x:c r="Z592" s="115" t="n">
        <x:f>U592*Y592</x:f>
        <x:v>0.09978397663639745</x:v>
      </x:c>
      <x:c r="AA592" s="115" t="n">
        <x:f>V592*Y592</x:f>
        <x:v>0.10092344079398691</x:v>
      </x:c>
      <x:c r="AB592" s="115" t="n">
        <x:f>W592*Y592</x:f>
        <x:v>0.8978164551318838</x:v>
      </x:c>
      <x:c r="AC592" s="115" t="n">
        <x:f>X592*Y592</x:f>
        <x:v>0.06242640076635705</x:v>
      </x:c>
      <x:c r="AD592" s="115" t="n">
        <x:f>SUM(Z592:AC592)</x:f>
        <x:v>1.1609502733286252</x:v>
      </x:c>
      <x:c r="AE592" s="115" t="n">
        <x:f>MAX(AE591,AD592)</x:f>
        <x:v>1.190436035961396</x:v>
      </x:c>
      <x:c r="AF592" s="114" t="n">
        <x:f>AD592/AE592-1</x:f>
        <x:v>-0.02476887606057554</x:v>
      </x:c>
      <x:c r="AG592" s="114" t="n">
        <x:f>AD592/AD591-1</x:f>
        <x:v>-0.0026121144642732297</x:v>
      </x:c>
      <x:c r="AH592" s="111" t="n">
        <x:f>IF(OR(T592="年末+季度",T592="季度+动态",T592="季度",T592="动态"),A592,AH591)</x:f>
        <x:v>44651</x:v>
      </x:c>
      <x:c r="AI592" s="117" t="n">
        <x:f>YEAR(A592)</x:f>
        <x:v>2022</x:v>
      </x:c>
      <x:c r="AJ592" s="117" t="n">
        <x:f>MONTH(A592)</x:f>
        <x:v>4</x:v>
      </x:c>
      <x:c r="AK592" s="50" t="n">
        <x:f>IF(MONTH(A592)&lt;&gt;MONTH(A593),1,0)</x:f>
        <x:v>0</x:v>
      </x:c>
      <x:c r="AL592" s="115" t="n">
        <x:f>IF(AK591,AD591,AL591)</x:f>
        <x:v>1.1630596856384816</x:v>
      </x:c>
      <x:c r="AM592" s="116" t="str">
        <x:f>IF(AK592,AD592/AL592-1,"")</x:f>
      </x:c>
      <x:c r="AN592" s="115" t="n">
        <x:f>IF(AI592&lt;&gt;AI591,AD592,MAX(AN591,AD592))</x:f>
        <x:v>1.1891432977618002</x:v>
      </x:c>
      <x:c r="AO592" s="116" t="n">
        <x:f>AD592/AN592-1</x:f>
        <x:v>-0.023708685476544145</x:v>
      </x:c>
      <x:c r="AP592" s="112" t="n">
        <x:f>IFERROR(SUM(Z592:AC592)/AD592,0)</x:f>
        <x:v>1</x:v>
      </x:c>
      <x:c r="AQ592" s="50" t="b">
        <x:f>AND(B592&gt;0,C592&gt;0,D592&gt;0,E592&gt;0)</x:f>
        <x:v>1</x:v>
      </x:c>
    </x:row>
    <x:row r="593">
      <x:c r="A593" s="111" t="n">
        <x:f>'净值底稿'!A551</x:f>
        <x:v>44659</x:v>
      </x:c>
      <x:c r="B593" s="113" t="n">
        <x:f>'净值底稿'!F551</x:f>
        <x:v>1.6539412883179425</x:v>
      </x:c>
      <x:c r="C593" s="113" t="n">
        <x:f>'净值底稿'!O551</x:f>
        <x:v>1.301478217564835</x:v>
      </x:c>
      <x:c r="D593" s="113" t="n">
        <x:f>'净值底稿'!P551</x:f>
        <x:v>1.5295</x:v>
      </x:c>
      <x:c r="E593" s="113" t="n">
        <x:f>'净值底稿'!Q551</x:f>
        <x:v>1.4261</x:v>
      </x:c>
      <x:c r="F593" s="114" t="n">
        <x:f>IFERROR(B593/B592-1,0)</x:f>
        <x:v>-0.006091928545294167</x:v>
      </x:c>
      <x:c r="G593" s="114" t="n">
        <x:f>IFERROR(C593/C592-1,0)</x:f>
        <x:v>-0.001982924008373077</x:v>
      </x:c>
      <x:c r="H593" s="114" t="n">
        <x:f>IFERROR(D593/D592-1,0)</x:f>
        <x:v>0.0001961810096784422</x:v>
      </x:c>
      <x:c r="I593" s="114" t="n">
        <x:f>IFERROR(E593/E592-1,0)</x:f>
        <x:v>0.0021080739231253975</x:v>
      </x:c>
      <x:c r="J593" s="115" t="n">
        <x:f>Z592*(1+F593)</x:f>
        <x:v>0.09917609978076321</x:v>
      </x:c>
      <x:c r="K593" s="115" t="n">
        <x:f>AA592*(1+G593)</x:f>
        <x:v>0.10072331728022889</x:v>
      </x:c>
      <x:c r="L593" s="115" t="n">
        <x:f>AB592*(1+H593)</x:f>
        <x:v>0.8979925896705575</x:v>
      </x:c>
      <x:c r="M593" s="115" t="n">
        <x:f>AC592*(1+I593)</x:f>
        <x:v>0.06255800023392719</x:v>
      </x:c>
      <x:c r="N593" s="115" t="n">
        <x:f>SUM(J593:M593)</x:f>
        <x:v>1.1604500069654768</x:v>
      </x:c>
      <x:c r="O593" s="116" t="n">
        <x:f>IFERROR((J593+K593)/N593,0)</x:f>
        <x:v>0.17226025753898683</x:v>
      </x:c>
      <x:c r="P593" s="50" t="b">
        <x:f>AND(MONTH(A593)=12,OR(A594="",YEAR(A593)&lt;&gt;YEAR(A594)))</x:f>
        <x:v>0</x:v>
      </x:c>
      <x:c r="Q593" s="50" t="b">
        <x:f>AND(MOD(MONTH(A593),3)=0,OR(A594="",MONTH(A593)&lt;&gt;MONTH(A594)))</x:f>
        <x:v>0</x:v>
      </x:c>
      <x:c r="R593" s="50" t="b">
        <x:f>OR(O593&gt;$E$7,O593&lt;$E$6)</x:f>
        <x:v>0</x:v>
      </x:c>
      <x:c r="S593" s="50" t="b">
        <x:f>AND(OR(P593,Q593,R593),A593-AH592&gt;$E$8)</x:f>
        <x:v>0</x:v>
      </x:c>
      <x:c r="T593" s="50" t="str">
        <x:f>IF(NOT(OR(P593,Q593,R593)),"不调",IF(NOT(S593),"间隔规则跳过",IF(P593,"年末+季度",IF(AND(Q593,R593),"季度+动态",IF(Q593,"季度","动态")))))</x:f>
        <x:v>不调</x:v>
      </x:c>
      <x:c r="U593" s="115" t="n">
        <x:f>IF(OR(T593="年末+季度",T593="季度+动态"),N593*$E$5/2,IF(T593="季度",(J593+K593)/2,IF(T593="动态",N593*$E$5*IF(J593+K593=0,0.5,J593/(J593+K593)),J593)))</x:f>
        <x:v>0.09917609978076321</x:v>
      </x:c>
      <x:c r="V593" s="115" t="n">
        <x:f>IF(OR(T593="年末+季度",T593="季度+动态"),N593*$E$5/2,IF(T593="季度",(J593+K593)/2,IF(T593="动态",N593*$E$5*IF(J593+K593=0,0.5,K593/(J593+K593)),K593)))</x:f>
        <x:v>0.10072331728022889</x:v>
      </x:c>
      <x:c r="W593" s="115" t="n">
        <x:f>IF(OR(T593="年末+季度",T593="季度+动态",T593="动态"),N593*(1-$E$5)*IF(L593+M593=0,$B$7/($B$7+$B$8),L593/(L593+M593)),L593)</x:f>
        <x:v>0.8979925896705575</x:v>
      </x:c>
      <x:c r="X593" s="115" t="n">
        <x:f>IF(OR(T593="年末+季度",T593="季度+动态",T593="动态"),N593*(1-$E$5)*IF(L593+M593=0,$B$8/($B$7+$B$8),M593/(L593+M593)),M593)</x:f>
        <x:v>0.06255800023392719</x:v>
      </x:c>
      <x:c r="Y593" s="115" t="n">
        <x:f>POWER(1-$H$5,(A593-A592)/$H$8)</x:f>
        <x:v>0.9999862671029998</x:v>
      </x:c>
      <x:c r="Z593" s="115" t="n">
        <x:f>U593*Y593</x:f>
        <x:v>0.09917473780560003</x:v>
      </x:c>
      <x:c r="AA593" s="115" t="n">
        <x:f>V593*Y593</x:f>
        <x:v>0.10072193405728716</x:v>
      </x:c>
      <x:c r="AB593" s="115" t="n">
        <x:f>W593*Y593</x:f>
        <x:v>0.8979802576308166</x:v>
      </x:c>
      <x:c r="AC593" s="115" t="n">
        <x:f>X593*Y593</x:f>
        <x:v>0.06255714113135344</x:v>
      </x:c>
      <x:c r="AD593" s="115" t="n">
        <x:f>SUM(Z593:AC593)</x:f>
        <x:v>1.160434070625057</x:v>
      </x:c>
      <x:c r="AE593" s="115" t="n">
        <x:f>MAX(AE592,AD593)</x:f>
        <x:v>1.190436035961396</x:v>
      </x:c>
      <x:c r="AF593" s="114" t="n">
        <x:f>AD593/AE593-1</x:f>
        <x:v>-0.02520250095765053</x:v>
      </x:c>
      <x:c r="AG593" s="114" t="n">
        <x:f>AD593/AD592-1</x:f>
        <x:v>-0.00044463808263561777</x:v>
      </x:c>
      <x:c r="AH593" s="111" t="n">
        <x:f>IF(OR(T593="年末+季度",T593="季度+动态",T593="季度",T593="动态"),A593,AH592)</x:f>
        <x:v>44651</x:v>
      </x:c>
      <x:c r="AI593" s="117" t="n">
        <x:f>YEAR(A593)</x:f>
        <x:v>2022</x:v>
      </x:c>
      <x:c r="AJ593" s="117" t="n">
        <x:f>MONTH(A593)</x:f>
        <x:v>4</x:v>
      </x:c>
      <x:c r="AK593" s="50" t="n">
        <x:f>IF(MONTH(A593)&lt;&gt;MONTH(A594),1,0)</x:f>
        <x:v>0</x:v>
      </x:c>
      <x:c r="AL593" s="115" t="n">
        <x:f>IF(AK592,AD592,AL592)</x:f>
        <x:v>1.1630596856384816</x:v>
      </x:c>
      <x:c r="AM593" s="116" t="str">
        <x:f>IF(AK593,AD593/AL593-1,"")</x:f>
      </x:c>
      <x:c r="AN593" s="115" t="n">
        <x:f>IF(AI593&lt;&gt;AI592,AD593,MAX(AN592,AD593))</x:f>
        <x:v>1.1891432977618002</x:v>
      </x:c>
      <x:c r="AO593" s="116" t="n">
        <x:f>AD593/AN593-1</x:f>
        <x:v>-0.024142781774727617</x:v>
      </x:c>
      <x:c r="AP593" s="112" t="n">
        <x:f>IFERROR(SUM(Z593:AC593)/AD593,0)</x:f>
        <x:v>1</x:v>
      </x:c>
      <x:c r="AQ593" s="50" t="b">
        <x:f>AND(B593&gt;0,C593&gt;0,D593&gt;0,E593&gt;0)</x:f>
        <x:v>1</x:v>
      </x:c>
    </x:row>
    <x:row r="594">
      <x:c r="A594" s="111" t="n">
        <x:f>'净值底稿'!A552</x:f>
        <x:v>44662</x:v>
      </x:c>
      <x:c r="B594" s="113" t="n">
        <x:f>'净值底稿'!F552</x:f>
        <x:v>1.595226969606605</x:v>
      </x:c>
      <x:c r="C594" s="113" t="n">
        <x:f>'净值底稿'!O552</x:f>
        <x:v>1.2611546531636488</x:v>
      </x:c>
      <x:c r="D594" s="113" t="n">
        <x:f>'净值底稿'!P552</x:f>
        <x:v>1.5295</x:v>
      </x:c>
      <x:c r="E594" s="113" t="n">
        <x:f>'净值底稿'!Q552</x:f>
        <x:v>1.4374</x:v>
      </x:c>
      <x:c r="F594" s="114" t="n">
        <x:f>IFERROR(B594/B593-1,0)</x:f>
        <x:v>-0.0354996390295389</x:v>
      </x:c>
      <x:c r="G594" s="114" t="n">
        <x:f>IFERROR(C594/C593-1,0)</x:f>
        <x:v>-0.030982896107654145</x:v>
      </x:c>
      <x:c r="H594" s="114" t="n">
        <x:f>IFERROR(D594/D593-1,0)</x:f>
        <x:v>0</x:v>
      </x:c>
      <x:c r="I594" s="114" t="n">
        <x:f>IFERROR(E594/E593-1,0)</x:f>
        <x:v>0.007923708014865749</x:v>
      </x:c>
      <x:c r="J594" s="115" t="n">
        <x:f>Z593*(1+F594)</x:f>
        <x:v>0.09565407041265206</x:v>
      </x:c>
      <x:c r="K594" s="115" t="n">
        <x:f>AA593*(1+G594)</x:f>
        <x:v>0.09760127683862824</x:v>
      </x:c>
      <x:c r="L594" s="115" t="n">
        <x:f>AB593*(1+H594)</x:f>
        <x:v>0.8979802576308166</x:v>
      </x:c>
      <x:c r="M594" s="115" t="n">
        <x:f>AC593*(1+I594)</x:f>
        <x:v>0.06305282565192304</x:v>
      </x:c>
      <x:c r="N594" s="115" t="n">
        <x:f>SUM(J594:M594)</x:f>
        <x:v>1.1542884305340197</x:v>
      </x:c>
      <x:c r="O594" s="116" t="n">
        <x:f>IFERROR((J594+K594)/N594,0)</x:f>
        <x:v>0.16742379299589158</x:v>
      </x:c>
      <x:c r="P594" s="50" t="b">
        <x:f>AND(MONTH(A594)=12,OR(A595="",YEAR(A594)&lt;&gt;YEAR(A595)))</x:f>
        <x:v>0</x:v>
      </x:c>
      <x:c r="Q594" s="50" t="b">
        <x:f>AND(MOD(MONTH(A594),3)=0,OR(A595="",MONTH(A594)&lt;&gt;MONTH(A595)))</x:f>
        <x:v>0</x:v>
      </x:c>
      <x:c r="R594" s="50" t="b">
        <x:f>OR(O594&gt;$E$7,O594&lt;$E$6)</x:f>
        <x:v>0</x:v>
      </x:c>
      <x:c r="S594" s="50" t="b">
        <x:f>AND(OR(P594,Q594,R594),A594-AH593&gt;$E$8)</x:f>
        <x:v>0</x:v>
      </x:c>
      <x:c r="T594" s="50" t="str">
        <x:f>IF(NOT(OR(P594,Q594,R594)),"不调",IF(NOT(S594),"间隔规则跳过",IF(P594,"年末+季度",IF(AND(Q594,R594),"季度+动态",IF(Q594,"季度","动态")))))</x:f>
        <x:v>不调</x:v>
      </x:c>
      <x:c r="U594" s="115" t="n">
        <x:f>IF(OR(T594="年末+季度",T594="季度+动态"),N594*$E$5/2,IF(T594="季度",(J594+K594)/2,IF(T594="动态",N594*$E$5*IF(J594+K594=0,0.5,J594/(J594+K594)),J594)))</x:f>
        <x:v>0.09565407041265206</x:v>
      </x:c>
      <x:c r="V594" s="115" t="n">
        <x:f>IF(OR(T594="年末+季度",T594="季度+动态"),N594*$E$5/2,IF(T594="季度",(J594+K594)/2,IF(T594="动态",N594*$E$5*IF(J594+K594=0,0.5,K594/(J594+K594)),K594)))</x:f>
        <x:v>0.09760127683862824</x:v>
      </x:c>
      <x:c r="W594" s="115" t="n">
        <x:f>IF(OR(T594="年末+季度",T594="季度+动态",T594="动态"),N594*(1-$E$5)*IF(L594+M594=0,$B$7/($B$7+$B$8),L594/(L594+M594)),L594)</x:f>
        <x:v>0.8979802576308166</x:v>
      </x:c>
      <x:c r="X594" s="115" t="n">
        <x:f>IF(OR(T594="年末+季度",T594="季度+动态",T594="动态"),N594*(1-$E$5)*IF(L594+M594=0,$B$8/($B$7+$B$8),M594/(L594+M594)),M594)</x:f>
        <x:v>0.06305282565192304</x:v>
      </x:c>
      <x:c r="Y594" s="115" t="n">
        <x:f>POWER(1-$H$5,(A594-A593)/$H$8)</x:f>
        <x:v>0.9999588018747739</x:v>
      </x:c>
      <x:c r="Z594" s="115" t="n">
        <x:f>U594*Y594</x:f>
        <x:v>0.09565012964428081</x:v>
      </x:c>
      <x:c r="AA594" s="115" t="n">
        <x:f>V594*Y594</x:f>
        <x:v>0.09759725584900282</x:v>
      </x:c>
      <x:c r="AB594" s="115" t="n">
        <x:f>W594*Y594</x:f>
        <x:v>0.8979432625277122</x:v>
      </x:c>
      <x:c r="AC594" s="115" t="n">
        <x:f>X594*Y594</x:f>
        <x:v>0.06305022799371597</x:v>
      </x:c>
      <x:c r="AD594" s="115" t="n">
        <x:f>SUM(Z594:AC594)</x:f>
        <x:v>1.1542408760147118</x:v>
      </x:c>
      <x:c r="AE594" s="115" t="n">
        <x:f>MAX(AE593,AD594)</x:f>
        <x:v>1.190436035961396</x:v>
      </x:c>
      <x:c r="AF594" s="114" t="n">
        <x:f>AD594/AE594-1</x:f>
        <x:v>-0.030404959908201135</x:v>
      </x:c>
      <x:c r="AG594" s="114" t="n">
        <x:f>AD594/AD593-1</x:f>
        <x:v>-0.005336963785464666</x:v>
      </x:c>
      <x:c r="AH594" s="111" t="n">
        <x:f>IF(OR(T594="年末+季度",T594="季度+动态",T594="季度",T594="动态"),A594,AH593)</x:f>
        <x:v>44651</x:v>
      </x:c>
      <x:c r="AI594" s="117" t="n">
        <x:f>YEAR(A594)</x:f>
        <x:v>2022</x:v>
      </x:c>
      <x:c r="AJ594" s="117" t="n">
        <x:f>MONTH(A594)</x:f>
        <x:v>4</x:v>
      </x:c>
      <x:c r="AK594" s="50" t="n">
        <x:f>IF(MONTH(A594)&lt;&gt;MONTH(A595),1,0)</x:f>
        <x:v>0</x:v>
      </x:c>
      <x:c r="AL594" s="115" t="n">
        <x:f>IF(AK593,AD593,AL593)</x:f>
        <x:v>1.1630596856384816</x:v>
      </x:c>
      <x:c r="AM594" s="116" t="str">
        <x:f>IF(AK594,AD594/AL594-1,"")</x:f>
      </x:c>
      <x:c r="AN594" s="115" t="n">
        <x:f>IF(AI594&lt;&gt;AI593,AD594,MAX(AN593,AD594))</x:f>
        <x:v>1.1891432977618002</x:v>
      </x:c>
      <x:c r="AO594" s="116" t="n">
        <x:f>AD594/AN594-1</x:f>
        <x:v>-0.029350896408180227</x:v>
      </x:c>
      <x:c r="AP594" s="112" t="n">
        <x:f>IFERROR(SUM(Z594:AC594)/AD594,0)</x:f>
        <x:v>1</x:v>
      </x:c>
      <x:c r="AQ594" s="50" t="b">
        <x:f>AND(B594&gt;0,C594&gt;0,D594&gt;0,E594&gt;0)</x:f>
        <x:v>1</x:v>
      </x:c>
    </x:row>
    <x:row r="595">
      <x:c r="A595" s="111" t="n">
        <x:f>'净值底稿'!A553</x:f>
        <x:v>44663</x:v>
      </x:c>
      <x:c r="B595" s="113" t="n">
        <x:f>'净值底稿'!F553</x:f>
        <x:v>1.618155899771375</x:v>
      </x:c>
      <x:c r="C595" s="113" t="n">
        <x:f>'净值底稿'!O553</x:f>
        <x:v>1.2811210765400176</x:v>
      </x:c>
      <x:c r="D595" s="113" t="n">
        <x:f>'净值底稿'!P553</x:f>
        <x:v>1.5296</x:v>
      </x:c>
      <x:c r="E595" s="113" t="n">
        <x:f>'净值底稿'!Q553</x:f>
        <x:v>1.4443</x:v>
      </x:c>
      <x:c r="F595" s="114" t="n">
        <x:f>IFERROR(B595/B594-1,0)</x:f>
        <x:v>0.014373459452245996</x:v>
      </x:c>
      <x:c r="G595" s="114" t="n">
        <x:f>IFERROR(C595/C594-1,0)</x:f>
        <x:v>0.015831859579062968</x:v>
      </x:c>
      <x:c r="H595" s="114" t="n">
        <x:f>IFERROR(D595/D594-1,0)</x:f>
        <x:v>0.00006538084341278783</x:v>
      </x:c>
      <x:c r="I595" s="114" t="n">
        <x:f>IFERROR(E595/E594-1,0)</x:f>
        <x:v>0.00480033393627366</x:v>
      </x:c>
      <x:c r="J595" s="115" t="n">
        <x:f>Z594*(1+F595)</x:f>
        <x:v>0.09702495290432495</x:v>
      </x:c>
      <x:c r="K595" s="115" t="n">
        <x:f>AA594*(1+G595)</x:f>
        <x:v>0.09914240189890612</x:v>
      </x:c>
      <x:c r="L595" s="115" t="n">
        <x:f>AB594*(1+H595)</x:f>
        <x:v>0.8980019708155531</x:v>
      </x:c>
      <x:c r="M595" s="115" t="n">
        <x:f>AC594*(1+I595)</x:f>
        <x:v>0.063352890142844</x:v>
      </x:c>
      <x:c r="N595" s="115" t="n">
        <x:f>SUM(J595:M595)</x:f>
        <x:v>1.157522215761628</x:v>
      </x:c>
      <x:c r="O595" s="116" t="n">
        <x:f>IFERROR((J595+K595)/N595,0)</x:f>
        <x:v>0.16947178389501283</x:v>
      </x:c>
      <x:c r="P595" s="50" t="b">
        <x:f>AND(MONTH(A595)=12,OR(A596="",YEAR(A595)&lt;&gt;YEAR(A596)))</x:f>
        <x:v>0</x:v>
      </x:c>
      <x:c r="Q595" s="50" t="b">
        <x:f>AND(MOD(MONTH(A595),3)=0,OR(A596="",MONTH(A595)&lt;&gt;MONTH(A596)))</x:f>
        <x:v>0</x:v>
      </x:c>
      <x:c r="R595" s="50" t="b">
        <x:f>OR(O595&gt;$E$7,O595&lt;$E$6)</x:f>
        <x:v>0</x:v>
      </x:c>
      <x:c r="S595" s="50" t="b">
        <x:f>AND(OR(P595,Q595,R595),A595-AH594&gt;$E$8)</x:f>
        <x:v>0</x:v>
      </x:c>
      <x:c r="T595" s="50" t="str">
        <x:f>IF(NOT(OR(P595,Q595,R595)),"不调",IF(NOT(S595),"间隔规则跳过",IF(P595,"年末+季度",IF(AND(Q595,R595),"季度+动态",IF(Q595,"季度","动态")))))</x:f>
        <x:v>不调</x:v>
      </x:c>
      <x:c r="U595" s="115" t="n">
        <x:f>IF(OR(T595="年末+季度",T595="季度+动态"),N595*$E$5/2,IF(T595="季度",(J595+K595)/2,IF(T595="动态",N595*$E$5*IF(J595+K595=0,0.5,J595/(J595+K595)),J595)))</x:f>
        <x:v>0.09702495290432495</x:v>
      </x:c>
      <x:c r="V595" s="115" t="n">
        <x:f>IF(OR(T595="年末+季度",T595="季度+动态"),N595*$E$5/2,IF(T595="季度",(J595+K595)/2,IF(T595="动态",N595*$E$5*IF(J595+K595=0,0.5,K595/(J595+K595)),K595)))</x:f>
        <x:v>0.09914240189890612</x:v>
      </x:c>
      <x:c r="W595" s="115" t="n">
        <x:f>IF(OR(T595="年末+季度",T595="季度+动态",T595="动态"),N595*(1-$E$5)*IF(L595+M595=0,$B$7/($B$7+$B$8),L595/(L595+M595)),L595)</x:f>
        <x:v>0.8980019708155531</x:v>
      </x:c>
      <x:c r="X595" s="115" t="n">
        <x:f>IF(OR(T595="年末+季度",T595="季度+动态",T595="动态"),N595*(1-$E$5)*IF(L595+M595=0,$B$8/($B$7+$B$8),M595/(L595+M595)),M595)</x:f>
        <x:v>0.063352890142844</x:v>
      </x:c>
      <x:c r="Y595" s="115" t="n">
        <x:f>POWER(1-$H$5,(A595-A594)/$H$8)</x:f>
        <x:v>0.9999862671029998</x:v>
      </x:c>
      <x:c r="Z595" s="115" t="n">
        <x:f>U595*Y595</x:f>
        <x:v>0.09702362047064025</x:v>
      </x:c>
      <x:c r="AA595" s="115" t="n">
        <x:f>V595*Y595</x:f>
        <x:v>0.09914104038651249</x:v>
      </x:c>
      <x:c r="AB595" s="115" t="n">
        <x:f>W595*Y595</x:f>
        <x:v>0.8979896386469819</x:v>
      </x:c>
      <x:c r="AC595" s="115" t="n">
        <x:f>X595*Y595</x:f>
        <x:v>0.063352020124129</x:v>
      </x:c>
      <x:c r="AD595" s="115" t="n">
        <x:f>SUM(Z595:AC595)</x:f>
        <x:v>1.1575063196282636</x:v>
      </x:c>
      <x:c r="AE595" s="115" t="n">
        <x:f>MAX(AE594,AD595)</x:f>
        <x:v>1.190436035961396</x:v>
      </x:c>
      <x:c r="AF595" s="114" t="n">
        <x:f>AD595/AE595-1</x:f>
        <x:v>-0.027661894749799187</x:v>
      </x:c>
      <x:c r="AG595" s="114" t="n">
        <x:f>AD595/AD594-1</x:f>
        <x:v>0.0028290833234276835</x:v>
      </x:c>
      <x:c r="AH595" s="111" t="n">
        <x:f>IF(OR(T595="年末+季度",T595="季度+动态",T595="季度",T595="动态"),A595,AH594)</x:f>
        <x:v>44651</x:v>
      </x:c>
      <x:c r="AI595" s="117" t="n">
        <x:f>YEAR(A595)</x:f>
        <x:v>2022</x:v>
      </x:c>
      <x:c r="AJ595" s="117" t="n">
        <x:f>MONTH(A595)</x:f>
        <x:v>4</x:v>
      </x:c>
      <x:c r="AK595" s="50" t="n">
        <x:f>IF(MONTH(A595)&lt;&gt;MONTH(A596),1,0)</x:f>
        <x:v>0</x:v>
      </x:c>
      <x:c r="AL595" s="115" t="n">
        <x:f>IF(AK594,AD594,AL594)</x:f>
        <x:v>1.1630596856384816</x:v>
      </x:c>
      <x:c r="AM595" s="116" t="str">
        <x:f>IF(AK595,AD595/AL595-1,"")</x:f>
      </x:c>
      <x:c r="AN595" s="115" t="n">
        <x:f>IF(AI595&lt;&gt;AI594,AD595,MAX(AN594,AD595))</x:f>
        <x:v>1.1891432977618002</x:v>
      </x:c>
      <x:c r="AO595" s="116" t="n">
        <x:f>AD595/AN595-1</x:f>
        <x:v>-0.026604849216308568</x:v>
      </x:c>
      <x:c r="AP595" s="112" t="n">
        <x:f>IFERROR(SUM(Z595:AC595)/AD595,0)</x:f>
        <x:v>1</x:v>
      </x:c>
      <x:c r="AQ595" s="50" t="b">
        <x:f>AND(B595&gt;0,C595&gt;0,D595&gt;0,E595&gt;0)</x:f>
        <x:v>1</x:v>
      </x:c>
    </x:row>
    <x:row r="596">
      <x:c r="A596" s="111" t="n">
        <x:f>'净值底稿'!A554</x:f>
        <x:v>44664</x:v>
      </x:c>
      <x:c r="B596" s="113" t="n">
        <x:f>'净值底稿'!F554</x:f>
        <x:v>1.5825174621349225</x:v>
      </x:c>
      <x:c r="C596" s="113" t="n">
        <x:f>'净值底稿'!O554</x:f>
        <x:v>1.2629432297923662</x:v>
      </x:c>
      <x:c r="D596" s="113" t="n">
        <x:f>'净值底稿'!P554</x:f>
        <x:v>1.5302</x:v>
      </x:c>
      <x:c r="E596" s="113" t="n">
        <x:f>'净值底稿'!Q554</x:f>
        <x:v>1.4502</x:v>
      </x:c>
      <x:c r="F596" s="114" t="n">
        <x:f>IFERROR(B596/B595-1,0)</x:f>
        <x:v>-0.02202410635556673</x:v>
      </x:c>
      <x:c r="G596" s="114" t="n">
        <x:f>IFERROR(C596/C595-1,0)</x:f>
        <x:v>-0.014189015449457165</x:v>
      </x:c>
      <x:c r="H596" s="114" t="n">
        <x:f>IFERROR(D596/D595-1,0)</x:f>
        <x:v>0.0003922594142258262</x:v>
      </x:c>
      <x:c r="I596" s="114" t="n">
        <x:f>IFERROR(E596/E595-1,0)</x:f>
        <x:v>0.004085023887004047</x:v>
      </x:c>
      <x:c r="J596" s="115" t="n">
        <x:f>Z595*(1+F596)</x:f>
        <x:v>0.09488676193439273</x:v>
      </x:c>
      <x:c r="K596" s="115" t="n">
        <x:f>AA595*(1+G596)</x:f>
        <x:v>0.09773432663279301</x:v>
      </x:c>
      <x:c r="L596" s="115" t="n">
        <x:f>AB595*(1+H596)</x:f>
        <x:v>0.8983418835366184</x:v>
      </x:c>
      <x:c r="M596" s="115" t="n">
        <x:f>AC595*(1+I596)</x:f>
        <x:v>0.06361081463962602</x:v>
      </x:c>
      <x:c r="N596" s="115" t="n">
        <x:f>SUM(J596:M596)</x:f>
        <x:v>1.15457378674343</x:v>
      </x:c>
      <x:c r="O596" s="116" t="n">
        <x:f>IFERROR((J596+K596)/N596,0)</x:f>
        <x:v>0.16683306929259956</x:v>
      </x:c>
      <x:c r="P596" s="50" t="b">
        <x:f>AND(MONTH(A596)=12,OR(A597="",YEAR(A596)&lt;&gt;YEAR(A597)))</x:f>
        <x:v>0</x:v>
      </x:c>
      <x:c r="Q596" s="50" t="b">
        <x:f>AND(MOD(MONTH(A596),3)=0,OR(A597="",MONTH(A596)&lt;&gt;MONTH(A597)))</x:f>
        <x:v>0</x:v>
      </x:c>
      <x:c r="R596" s="50" t="b">
        <x:f>OR(O596&gt;$E$7,O596&lt;$E$6)</x:f>
        <x:v>0</x:v>
      </x:c>
      <x:c r="S596" s="50" t="b">
        <x:f>AND(OR(P596,Q596,R596),A596-AH595&gt;$E$8)</x:f>
        <x:v>0</x:v>
      </x:c>
      <x:c r="T596" s="50" t="str">
        <x:f>IF(NOT(OR(P596,Q596,R596)),"不调",IF(NOT(S596),"间隔规则跳过",IF(P596,"年末+季度",IF(AND(Q596,R596),"季度+动态",IF(Q596,"季度","动态")))))</x:f>
        <x:v>不调</x:v>
      </x:c>
      <x:c r="U596" s="115" t="n">
        <x:f>IF(OR(T596="年末+季度",T596="季度+动态"),N596*$E$5/2,IF(T596="季度",(J596+K596)/2,IF(T596="动态",N596*$E$5*IF(J596+K596=0,0.5,J596/(J596+K596)),J596)))</x:f>
        <x:v>0.09488676193439273</x:v>
      </x:c>
      <x:c r="V596" s="115" t="n">
        <x:f>IF(OR(T596="年末+季度",T596="季度+动态"),N596*$E$5/2,IF(T596="季度",(J596+K596)/2,IF(T596="动态",N596*$E$5*IF(J596+K596=0,0.5,K596/(J596+K596)),K596)))</x:f>
        <x:v>0.09773432663279301</x:v>
      </x:c>
      <x:c r="W596" s="115" t="n">
        <x:f>IF(OR(T596="年末+季度",T596="季度+动态",T596="动态"),N596*(1-$E$5)*IF(L596+M596=0,$B$7/($B$7+$B$8),L596/(L596+M596)),L596)</x:f>
        <x:v>0.8983418835366184</x:v>
      </x:c>
      <x:c r="X596" s="115" t="n">
        <x:f>IF(OR(T596="年末+季度",T596="季度+动态",T596="动态"),N596*(1-$E$5)*IF(L596+M596=0,$B$8/($B$7+$B$8),M596/(L596+M596)),M596)</x:f>
        <x:v>0.06361081463962602</x:v>
      </x:c>
      <x:c r="Y596" s="115" t="n">
        <x:f>POWER(1-$H$5,(A596-A595)/$H$8)</x:f>
        <x:v>0.9999862671029998</x:v>
      </x:c>
      <x:c r="Z596" s="115" t="n">
        <x:f>U596*Y596</x:f>
        <x:v>0.0948854588642644</x:v>
      </x:c>
      <x:c r="AA596" s="115" t="n">
        <x:f>V596*Y596</x:f>
        <x:v>0.09773298445735197</x:v>
      </x:c>
      <x:c r="AB596" s="115" t="n">
        <x:f>W596*Y596</x:f>
        <x:v>0.8983295467000607</x:v>
      </x:c>
      <x:c r="AC596" s="115" t="n">
        <x:f>X596*Y596</x:f>
        <x:v>0.06360994107886048</x:v>
      </x:c>
      <x:c r="AD596" s="115" t="n">
        <x:f>SUM(Z596:AC596)</x:f>
        <x:v>1.1545579311005374</x:v>
      </x:c>
      <x:c r="AE596" s="115" t="n">
        <x:f>MAX(AE595,AD596)</x:f>
        <x:v>1.190436035961396</x:v>
      </x:c>
      <x:c r="AF596" s="114" t="n">
        <x:f>AD596/AE596-1</x:f>
        <x:v>-0.030138624652674695</x:v>
      </x:c>
      <x:c r="AG596" s="114" t="n">
        <x:f>AD596/AD595-1</x:f>
        <x:v>-0.0025471900046930562</x:v>
      </x:c>
      <x:c r="AH596" s="111" t="n">
        <x:f>IF(OR(T596="年末+季度",T596="季度+动态",T596="季度",T596="动态"),A596,AH595)</x:f>
        <x:v>44651</x:v>
      </x:c>
      <x:c r="AI596" s="117" t="n">
        <x:f>YEAR(A596)</x:f>
        <x:v>2022</x:v>
      </x:c>
      <x:c r="AJ596" s="117" t="n">
        <x:f>MONTH(A596)</x:f>
        <x:v>4</x:v>
      </x:c>
      <x:c r="AK596" s="50" t="n">
        <x:f>IF(MONTH(A596)&lt;&gt;MONTH(A597),1,0)</x:f>
        <x:v>0</x:v>
      </x:c>
      <x:c r="AL596" s="115" t="n">
        <x:f>IF(AK595,AD595,AL595)</x:f>
        <x:v>1.1630596856384816</x:v>
      </x:c>
      <x:c r="AM596" s="116" t="str">
        <x:f>IF(AK596,AD596/AL596-1,"")</x:f>
      </x:c>
      <x:c r="AN596" s="115" t="n">
        <x:f>IF(AI596&lt;&gt;AI595,AD596,MAX(AN595,AD596))</x:f>
        <x:v>1.1891432977618002</x:v>
      </x:c>
      <x:c r="AO596" s="116" t="n">
        <x:f>AD596/AN596-1</x:f>
        <x:v>-0.02908427161500149</x:v>
      </x:c>
      <x:c r="AP596" s="112" t="n">
        <x:f>IFERROR(SUM(Z596:AC596)/AD596,0)</x:f>
        <x:v>1</x:v>
      </x:c>
      <x:c r="AQ596" s="50" t="b">
        <x:f>AND(B596&gt;0,C596&gt;0,D596&gt;0,E596&gt;0)</x:f>
        <x:v>1</x:v>
      </x:c>
    </x:row>
    <x:row r="597">
      <x:c r="A597" s="111" t="n">
        <x:f>'净值底稿'!A555</x:f>
        <x:v>44665</x:v>
      </x:c>
      <x:c r="B597" s="113" t="n">
        <x:f>'净值底稿'!F555</x:f>
        <x:v>1.6044953304804725</x:v>
      </x:c>
      <x:c r="C597" s="113" t="n">
        <x:f>'净值底稿'!O555</x:f>
        <x:v>1.2765463067201626</x:v>
      </x:c>
      <x:c r="D597" s="113" t="n">
        <x:f>'净值底稿'!P555</x:f>
        <x:v>1.5311</x:v>
      </x:c>
      <x:c r="E597" s="113" t="n">
        <x:f>'净值底稿'!Q555</x:f>
        <x:v>1.4554</x:v>
      </x:c>
      <x:c r="F597" s="114" t="n">
        <x:f>IFERROR(B597/B596-1,0)</x:f>
        <x:v>0.013887915218262714</x:v>
      </x:c>
      <x:c r="G597" s="114" t="n">
        <x:f>IFERROR(C597/C596-1,0)</x:f>
        <x:v>0.010770933013380724</x:v>
      </x:c>
      <x:c r="H597" s="114" t="n">
        <x:f>IFERROR(D597/D596-1,0)</x:f>
        <x:v>0.0005881584106652848</x:v>
      </x:c>
      <x:c r="I597" s="114" t="n">
        <x:f>IFERROR(E597/E596-1,0)</x:f>
        <x:v>0.0035857123155427217</x:v>
      </x:c>
      <x:c r="J597" s="115" t="n">
        <x:f>Z596*(1+F597)</x:f>
        <x:v>0.09620322007241726</x:v>
      </x:c>
      <x:c r="K597" s="115" t="n">
        <x:f>AA596*(1+G597)</x:f>
        <x:v>0.09878565988613988</x:v>
      </x:c>
      <x:c r="L597" s="115" t="n">
        <x:f>AB596*(1+H597)</x:f>
        <x:v>0.8988579067785015</x:v>
      </x:c>
      <x:c r="M597" s="115" t="n">
        <x:f>AC596*(1+I597)</x:f>
        <x:v>0.06383802802797789</x:v>
      </x:c>
      <x:c r="N597" s="115" t="n">
        <x:f>SUM(J597:M597)</x:f>
        <x:v>1.1576848147650365</x:v>
      </x:c>
      <x:c r="O597" s="116" t="n">
        <x:f>IFERROR((J597+K597)/N597,0)</x:f>
        <x:v>0.16843002298352858</x:v>
      </x:c>
      <x:c r="P597" s="50" t="b">
        <x:f>AND(MONTH(A597)=12,OR(A598="",YEAR(A597)&lt;&gt;YEAR(A598)))</x:f>
        <x:v>0</x:v>
      </x:c>
      <x:c r="Q597" s="50" t="b">
        <x:f>AND(MOD(MONTH(A597),3)=0,OR(A598="",MONTH(A597)&lt;&gt;MONTH(A598)))</x:f>
        <x:v>0</x:v>
      </x:c>
      <x:c r="R597" s="50" t="b">
        <x:f>OR(O597&gt;$E$7,O597&lt;$E$6)</x:f>
        <x:v>0</x:v>
      </x:c>
      <x:c r="S597" s="50" t="b">
        <x:f>AND(OR(P597,Q597,R597),A597-AH596&gt;$E$8)</x:f>
        <x:v>0</x:v>
      </x:c>
      <x:c r="T597" s="50" t="str">
        <x:f>IF(NOT(OR(P597,Q597,R597)),"不调",IF(NOT(S597),"间隔规则跳过",IF(P597,"年末+季度",IF(AND(Q597,R597),"季度+动态",IF(Q597,"季度","动态")))))</x:f>
        <x:v>不调</x:v>
      </x:c>
      <x:c r="U597" s="115" t="n">
        <x:f>IF(OR(T597="年末+季度",T597="季度+动态"),N597*$E$5/2,IF(T597="季度",(J597+K597)/2,IF(T597="动态",N597*$E$5*IF(J597+K597=0,0.5,J597/(J597+K597)),J597)))</x:f>
        <x:v>0.09620322007241726</x:v>
      </x:c>
      <x:c r="V597" s="115" t="n">
        <x:f>IF(OR(T597="年末+季度",T597="季度+动态"),N597*$E$5/2,IF(T597="季度",(J597+K597)/2,IF(T597="动态",N597*$E$5*IF(J597+K597=0,0.5,K597/(J597+K597)),K597)))</x:f>
        <x:v>0.09878565988613988</x:v>
      </x:c>
      <x:c r="W597" s="115" t="n">
        <x:f>IF(OR(T597="年末+季度",T597="季度+动态",T597="动态"),N597*(1-$E$5)*IF(L597+M597=0,$B$7/($B$7+$B$8),L597/(L597+M597)),L597)</x:f>
        <x:v>0.8988579067785015</x:v>
      </x:c>
      <x:c r="X597" s="115" t="n">
        <x:f>IF(OR(T597="年末+季度",T597="季度+动态",T597="动态"),N597*(1-$E$5)*IF(L597+M597=0,$B$8/($B$7+$B$8),M597/(L597+M597)),M597)</x:f>
        <x:v>0.06383802802797789</x:v>
      </x:c>
      <x:c r="Y597" s="115" t="n">
        <x:f>POWER(1-$H$5,(A597-A596)/$H$8)</x:f>
        <x:v>0.9999862671029998</x:v>
      </x:c>
      <x:c r="Z597" s="115" t="n">
        <x:f>U597*Y597</x:f>
        <x:v>0.09620189892350492</x:v>
      </x:c>
      <x:c r="AA597" s="115" t="n">
        <x:f>V597*Y597</x:f>
        <x:v>0.09878430327284757</x:v>
      </x:c>
      <x:c r="AB597" s="115" t="n">
        <x:f>W597*Y597</x:f>
        <x:v>0.8988455628554499</x:v>
      </x:c>
      <x:c r="AC597" s="115" t="n">
        <x:f>X597*Y597</x:f>
        <x:v>0.06383715134691428</x:v>
      </x:c>
      <x:c r="AD597" s="115" t="n">
        <x:f>SUM(Z597:AC597)</x:f>
        <x:v>1.1576689163987166</x:v>
      </x:c>
      <x:c r="AE597" s="115" t="n">
        <x:f>MAX(AE596,AD597)</x:f>
        <x:v>1.190436035961396</x:v>
      </x:c>
      <x:c r="AF597" s="114" t="n">
        <x:f>AD597/AE597-1</x:f>
        <x:v>-0.02752530885560478</x:v>
      </x:c>
      <x:c r="AG597" s="114" t="n">
        <x:f>AD597/AD596-1</x:f>
        <x:v>0.0026945250769823126</x:v>
      </x:c>
      <x:c r="AH597" s="111" t="n">
        <x:f>IF(OR(T597="年末+季度",T597="季度+动态",T597="季度",T597="动态"),A597,AH596)</x:f>
        <x:v>44651</x:v>
      </x:c>
      <x:c r="AI597" s="117" t="n">
        <x:f>YEAR(A597)</x:f>
        <x:v>2022</x:v>
      </x:c>
      <x:c r="AJ597" s="117" t="n">
        <x:f>MONTH(A597)</x:f>
        <x:v>4</x:v>
      </x:c>
      <x:c r="AK597" s="50" t="n">
        <x:f>IF(MONTH(A597)&lt;&gt;MONTH(A598),1,0)</x:f>
        <x:v>0</x:v>
      </x:c>
      <x:c r="AL597" s="115" t="n">
        <x:f>IF(AK596,AD596,AL596)</x:f>
        <x:v>1.1630596856384816</x:v>
      </x:c>
      <x:c r="AM597" s="116" t="str">
        <x:f>IF(AK597,AD597/AL597-1,"")</x:f>
      </x:c>
      <x:c r="AN597" s="115" t="n">
        <x:f>IF(AI597&lt;&gt;AI596,AD597,MAX(AN596,AD597))</x:f>
        <x:v>1.1891432977618002</x:v>
      </x:c>
      <x:c r="AO597" s="116" t="n">
        <x:f>AD597/AN597-1</x:f>
        <x:v>-0.02646811483723155</x:v>
      </x:c>
      <x:c r="AP597" s="112" t="n">
        <x:f>IFERROR(SUM(Z597:AC597)/AD597,0)</x:f>
        <x:v>1</x:v>
      </x:c>
      <x:c r="AQ597" s="50" t="b">
        <x:f>AND(B597&gt;0,C597&gt;0,D597&gt;0,E597&gt;0)</x:f>
        <x:v>1</x:v>
      </x:c>
    </x:row>
    <x:row r="598">
      <x:c r="A598" s="111" t="n">
        <x:f>'净值底稿'!A556</x:f>
        <x:v>44666</x:v>
      </x:c>
      <x:c r="B598" s="113" t="n">
        <x:f>'净值底稿'!F556</x:f>
        <x:v>1.593677828076165</x:v>
      </x:c>
      <x:c r="C598" s="113" t="n">
        <x:f>'净值底稿'!O556</x:f>
        <x:v>1.2606426753778213</x:v>
      </x:c>
      <x:c r="D598" s="113" t="n">
        <x:f>'净值底稿'!P556</x:f>
        <x:v>1.5317</x:v>
      </x:c>
      <x:c r="E598" s="113" t="n">
        <x:f>'净值底稿'!Q556</x:f>
        <x:v>1.459</x:v>
      </x:c>
      <x:c r="F598" s="114" t="n">
        <x:f>IFERROR(B598/B597-1,0)</x:f>
        <x:v>-0.006741996812834716</x:v>
      </x:c>
      <x:c r="G598" s="114" t="n">
        <x:f>IFERROR(C598/C597-1,0)</x:f>
        <x:v>-0.012458327017687787</x:v>
      </x:c>
      <x:c r="H598" s="114" t="n">
        <x:f>IFERROR(D598/D597-1,0)</x:f>
        <x:v>0.0003918751224609718</x:v>
      </x:c>
      <x:c r="I598" s="114" t="n">
        <x:f>IFERROR(E598/E597-1,0)</x:f>
        <x:v>0.002473546791260217</x:v>
      </x:c>
      <x:c r="J598" s="115" t="n">
        <x:f>Z597*(1+F598)</x:f>
        <x:v>0.095553306027574</x:v>
      </x:c>
      <x:c r="K598" s="115" t="n">
        <x:f>AA597*(1+G598)</x:f>
        <x:v>0.09755361611845999</x:v>
      </x:c>
      <x:c r="L598" s="115" t="n">
        <x:f>AB597*(1+H598)</x:f>
        <x:v>0.8991977980704674</x:v>
      </x:c>
      <x:c r="M598" s="115" t="n">
        <x:f>AC597*(1+I598)</x:f>
        <x:v>0.06399505552779164</x:v>
      </x:c>
      <x:c r="N598" s="115" t="n">
        <x:f>SUM(J598:M598)</x:f>
        <x:v>1.1562997757442932</x:v>
      </x:c>
      <x:c r="O598" s="116" t="n">
        <x:f>IFERROR((J598+K598)/N598,0)</x:f>
        <x:v>0.1670042027135514</x:v>
      </x:c>
      <x:c r="P598" s="50" t="b">
        <x:f>AND(MONTH(A598)=12,OR(A599="",YEAR(A598)&lt;&gt;YEAR(A599)))</x:f>
        <x:v>0</x:v>
      </x:c>
      <x:c r="Q598" s="50" t="b">
        <x:f>AND(MOD(MONTH(A598),3)=0,OR(A599="",MONTH(A598)&lt;&gt;MONTH(A599)))</x:f>
        <x:v>0</x:v>
      </x:c>
      <x:c r="R598" s="50" t="b">
        <x:f>OR(O598&gt;$E$7,O598&lt;$E$6)</x:f>
        <x:v>0</x:v>
      </x:c>
      <x:c r="S598" s="50" t="b">
        <x:f>AND(OR(P598,Q598,R598),A598-AH597&gt;$E$8)</x:f>
        <x:v>0</x:v>
      </x:c>
      <x:c r="T598" s="50" t="str">
        <x:f>IF(NOT(OR(P598,Q598,R598)),"不调",IF(NOT(S598),"间隔规则跳过",IF(P598,"年末+季度",IF(AND(Q598,R598),"季度+动态",IF(Q598,"季度","动态")))))</x:f>
        <x:v>不调</x:v>
      </x:c>
      <x:c r="U598" s="115" t="n">
        <x:f>IF(OR(T598="年末+季度",T598="季度+动态"),N598*$E$5/2,IF(T598="季度",(J598+K598)/2,IF(T598="动态",N598*$E$5*IF(J598+K598=0,0.5,J598/(J598+K598)),J598)))</x:f>
        <x:v>0.095553306027574</x:v>
      </x:c>
      <x:c r="V598" s="115" t="n">
        <x:f>IF(OR(T598="年末+季度",T598="季度+动态"),N598*$E$5/2,IF(T598="季度",(J598+K598)/2,IF(T598="动态",N598*$E$5*IF(J598+K598=0,0.5,K598/(J598+K598)),K598)))</x:f>
        <x:v>0.09755361611845999</x:v>
      </x:c>
      <x:c r="W598" s="115" t="n">
        <x:f>IF(OR(T598="年末+季度",T598="季度+动态",T598="动态"),N598*(1-$E$5)*IF(L598+M598=0,$B$7/($B$7+$B$8),L598/(L598+M598)),L598)</x:f>
        <x:v>0.8991977980704674</x:v>
      </x:c>
      <x:c r="X598" s="115" t="n">
        <x:f>IF(OR(T598="年末+季度",T598="季度+动态",T598="动态"),N598*(1-$E$5)*IF(L598+M598=0,$B$8/($B$7+$B$8),M598/(L598+M598)),M598)</x:f>
        <x:v>0.06399505552779164</x:v>
      </x:c>
      <x:c r="Y598" s="115" t="n">
        <x:f>POWER(1-$H$5,(A598-A597)/$H$8)</x:f>
        <x:v>0.9999862671029998</x:v>
      </x:c>
      <x:c r="Z598" s="115" t="n">
        <x:f>U598*Y598</x:f>
        <x:v>0.0955519938038643</x:v>
      </x:c>
      <x:c r="AA598" s="115" t="n">
        <x:f>V598*Y598</x:f>
        <x:v>0.09755227642469783</x:v>
      </x:c>
      <x:c r="AB598" s="115" t="n">
        <x:f>W598*Y598</x:f>
        <x:v>0.8991854494797237</x:v>
      </x:c>
      <x:c r="AC598" s="115" t="n">
        <x:f>X598*Y598</x:f>
        <x:v>0.06399417669028555</x:v>
      </x:c>
      <x:c r="AD598" s="115" t="n">
        <x:f>SUM(Z598:AC598)</x:f>
        <x:v>1.1562838963985715</x:v>
      </x:c>
      <x:c r="AE598" s="115" t="n">
        <x:f>MAX(AE597,AD598)</x:f>
        <x:v>1.190436035961396</x:v>
      </x:c>
      <x:c r="AF598" s="114" t="n">
        <x:f>AD598/AE598-1</x:f>
        <x:v>-0.02868876489885752</x:v>
      </x:c>
      <x:c r="AG598" s="114" t="n">
        <x:f>AD598/AD597-1</x:f>
        <x:v>-0.0011963869639460833</x:v>
      </x:c>
      <x:c r="AH598" s="111" t="n">
        <x:f>IF(OR(T598="年末+季度",T598="季度+动态",T598="季度",T598="动态"),A598,AH597)</x:f>
        <x:v>44651</x:v>
      </x:c>
      <x:c r="AI598" s="117" t="n">
        <x:f>YEAR(A598)</x:f>
        <x:v>2022</x:v>
      </x:c>
      <x:c r="AJ598" s="117" t="n">
        <x:f>MONTH(A598)</x:f>
        <x:v>4</x:v>
      </x:c>
      <x:c r="AK598" s="50" t="n">
        <x:f>IF(MONTH(A598)&lt;&gt;MONTH(A599),1,0)</x:f>
        <x:v>0</x:v>
      </x:c>
      <x:c r="AL598" s="115" t="n">
        <x:f>IF(AK597,AD597,AL597)</x:f>
        <x:v>1.1630596856384816</x:v>
      </x:c>
      <x:c r="AM598" s="116" t="str">
        <x:f>IF(AK598,AD598/AL598-1,"")</x:f>
      </x:c>
      <x:c r="AN598" s="115" t="n">
        <x:f>IF(AI598&lt;&gt;AI597,AD598,MAX(AN597,AD598))</x:f>
        <x:v>1.1891432977618002</x:v>
      </x:c>
      <x:c r="AO598" s="116" t="n">
        <x:f>AD598/AN598-1</x:f>
        <x:v>-0.02763283569362618</x:v>
      </x:c>
      <x:c r="AP598" s="112" t="n">
        <x:f>IFERROR(SUM(Z598:AC598)/AD598,0)</x:f>
        <x:v>1</x:v>
      </x:c>
      <x:c r="AQ598" s="50" t="b">
        <x:f>AND(B598&gt;0,C598&gt;0,D598&gt;0,E598&gt;0)</x:f>
        <x:v>1</x:v>
      </x:c>
    </x:row>
    <x:row r="599">
      <x:c r="A599" s="111" t="n">
        <x:f>'净值底稿'!A557</x:f>
        <x:v>44669</x:v>
      </x:c>
      <x:c r="B599" s="113" t="n">
        <x:f>'净值底稿'!F557</x:f>
        <x:v>1.644012493059785</x:v>
      </x:c>
      <x:c r="C599" s="113" t="n">
        <x:f>'净值底稿'!O557</x:f>
        <x:v>1.2646420744436386</x:v>
      </x:c>
      <x:c r="D599" s="113" t="n">
        <x:f>'净值底稿'!P557</x:f>
        <x:v>1.5303</x:v>
      </x:c>
      <x:c r="E599" s="113" t="n">
        <x:f>'净值底稿'!Q557</x:f>
        <x:v>1.4673</x:v>
      </x:c>
      <x:c r="F599" s="114" t="n">
        <x:f>IFERROR(B599/B598-1,0)</x:f>
        <x:v>0.03158396515083761</x:v>
      </x:c>
      <x:c r="G599" s="114" t="n">
        <x:f>IFERROR(C599/C598-1,0)</x:f>
        <x:v>0.003172508073803426</x:v>
      </x:c>
      <x:c r="H599" s="114" t="n">
        <x:f>IFERROR(D599/D598-1,0)</x:f>
        <x:v>-0.000914017105177245</x:v>
      </x:c>
      <x:c r="I599" s="114" t="n">
        <x:f>IFERROR(E599/E598-1,0)</x:f>
        <x:v>0.005688827964359211</x:v>
      </x:c>
      <x:c r="J599" s="115" t="n">
        <x:f>Z598*(1+F599)</x:f>
        <x:v>0.0985699046462586</x:v>
      </x:c>
      <x:c r="K599" s="115" t="n">
        <x:f>AA598*(1+G599)</x:f>
        <x:v>0.09786176180927308</x:v>
      </x:c>
      <x:c r="L599" s="115" t="n">
        <x:f>AB598*(1+H599)</x:f>
        <x:v>0.8983635785981727</x:v>
      </x:c>
      <x:c r="M599" s="115" t="n">
        <x:f>AC598*(1+I599)</x:f>
        <x:v>0.06435822855219739</x:v>
      </x:c>
      <x:c r="N599" s="115" t="n">
        <x:f>SUM(J599:M599)</x:f>
        <x:v>1.1591534736059017</x:v>
      </x:c>
      <x:c r="O599" s="116" t="n">
        <x:f>IFERROR((J599+K599)/N599,0)</x:f>
        <x:v>0.16946131028229666</x:v>
      </x:c>
      <x:c r="P599" s="50" t="b">
        <x:f>AND(MONTH(A599)=12,OR(A600="",YEAR(A599)&lt;&gt;YEAR(A600)))</x:f>
        <x:v>0</x:v>
      </x:c>
      <x:c r="Q599" s="50" t="b">
        <x:f>AND(MOD(MONTH(A599),3)=0,OR(A600="",MONTH(A599)&lt;&gt;MONTH(A600)))</x:f>
        <x:v>0</x:v>
      </x:c>
      <x:c r="R599" s="50" t="b">
        <x:f>OR(O599&gt;$E$7,O599&lt;$E$6)</x:f>
        <x:v>0</x:v>
      </x:c>
      <x:c r="S599" s="50" t="b">
        <x:f>AND(OR(P599,Q599,R599),A599-AH598&gt;$E$8)</x:f>
        <x:v>0</x:v>
      </x:c>
      <x:c r="T599" s="50" t="str">
        <x:f>IF(NOT(OR(P599,Q599,R599)),"不调",IF(NOT(S599),"间隔规则跳过",IF(P599,"年末+季度",IF(AND(Q599,R599),"季度+动态",IF(Q599,"季度","动态")))))</x:f>
        <x:v>不调</x:v>
      </x:c>
      <x:c r="U599" s="115" t="n">
        <x:f>IF(OR(T599="年末+季度",T599="季度+动态"),N599*$E$5/2,IF(T599="季度",(J599+K599)/2,IF(T599="动态",N599*$E$5*IF(J599+K599=0,0.5,J599/(J599+K599)),J599)))</x:f>
        <x:v>0.0985699046462586</x:v>
      </x:c>
      <x:c r="V599" s="115" t="n">
        <x:f>IF(OR(T599="年末+季度",T599="季度+动态"),N599*$E$5/2,IF(T599="季度",(J599+K599)/2,IF(T599="动态",N599*$E$5*IF(J599+K599=0,0.5,K599/(J599+K599)),K599)))</x:f>
        <x:v>0.09786176180927308</x:v>
      </x:c>
      <x:c r="W599" s="115" t="n">
        <x:f>IF(OR(T599="年末+季度",T599="季度+动态",T599="动态"),N599*(1-$E$5)*IF(L599+M599=0,$B$7/($B$7+$B$8),L599/(L599+M599)),L599)</x:f>
        <x:v>0.8983635785981727</x:v>
      </x:c>
      <x:c r="X599" s="115" t="n">
        <x:f>IF(OR(T599="年末+季度",T599="季度+动态",T599="动态"),N599*(1-$E$5)*IF(L599+M599=0,$B$8/($B$7+$B$8),M599/(L599+M599)),M599)</x:f>
        <x:v>0.06435822855219739</x:v>
      </x:c>
      <x:c r="Y599" s="115" t="n">
        <x:f>POWER(1-$H$5,(A599-A598)/$H$8)</x:f>
        <x:v>0.9999588018747739</x:v>
      </x:c>
      <x:c r="Z599" s="115" t="n">
        <x:f>U599*Y599</x:f>
        <x:v>0.09856584375098347</x:v>
      </x:c>
      <x:c r="AA599" s="115" t="n">
        <x:f>V599*Y599</x:f>
        <x:v>0.09785773008815522</x:v>
      </x:c>
      <x:c r="AB599" s="115" t="n">
        <x:f>W599*Y599</x:f>
        <x:v>0.8983265677029632</x:v>
      </x:c>
      <x:c r="AC599" s="115" t="n">
        <x:f>X599*Y599</x:f>
        <x:v>0.06435557711383817</x:v>
      </x:c>
      <x:c r="AD599" s="115" t="n">
        <x:f>SUM(Z599:AC599)</x:f>
        <x:v>1.1591057186559401</x:v>
      </x:c>
      <x:c r="AE599" s="115" t="n">
        <x:f>MAX(AE598,AD599)</x:f>
        <x:v>1.190436035961396</x:v>
      </x:c>
      <x:c r="AF599" s="114" t="n">
        <x:f>AD599/AE599-1</x:f>
        <x:v>-0.026318354249208697</x:v>
      </x:c>
      <x:c r="AG599" s="114" t="n">
        <x:f>AD599/AD598-1</x:f>
        <x:v>0.002440423382317869</x:v>
      </x:c>
      <x:c r="AH599" s="111" t="n">
        <x:f>IF(OR(T599="年末+季度",T599="季度+动态",T599="季度",T599="动态"),A599,AH598)</x:f>
        <x:v>44651</x:v>
      </x:c>
      <x:c r="AI599" s="117" t="n">
        <x:f>YEAR(A599)</x:f>
        <x:v>2022</x:v>
      </x:c>
      <x:c r="AJ599" s="117" t="n">
        <x:f>MONTH(A599)</x:f>
        <x:v>4</x:v>
      </x:c>
      <x:c r="AK599" s="50" t="n">
        <x:f>IF(MONTH(A599)&lt;&gt;MONTH(A600),1,0)</x:f>
        <x:v>0</x:v>
      </x:c>
      <x:c r="AL599" s="115" t="n">
        <x:f>IF(AK598,AD598,AL598)</x:f>
        <x:v>1.1630596856384816</x:v>
      </x:c>
      <x:c r="AM599" s="116" t="str">
        <x:f>IF(AK599,AD599/AL599-1,"")</x:f>
      </x:c>
      <x:c r="AN599" s="115" t="n">
        <x:f>IF(AI599&lt;&gt;AI598,AD599,MAX(AN598,AD599))</x:f>
        <x:v>1.1891432977618002</x:v>
      </x:c>
      <x:c r="AO599" s="116" t="n">
        <x:f>AD599/AN599-1</x:f>
        <x:v>-0.02525984812965487</x:v>
      </x:c>
      <x:c r="AP599" s="112" t="n">
        <x:f>IFERROR(SUM(Z599:AC599)/AD599,0)</x:f>
        <x:v>1</x:v>
      </x:c>
      <x:c r="AQ599" s="50" t="b">
        <x:f>AND(B599&gt;0,C599&gt;0,D599&gt;0,E599&gt;0)</x:f>
        <x:v>1</x:v>
      </x:c>
    </x:row>
    <x:row r="600">
      <x:c r="A600" s="111" t="n">
        <x:f>'净值底稿'!A558</x:f>
        <x:v>44670</x:v>
      </x:c>
      <x:c r="B600" s="113" t="n">
        <x:f>'净值底稿'!F558</x:f>
        <x:v>1.6221947982873175</x:v>
      </x:c>
      <x:c r="C600" s="113" t="n">
        <x:f>'净值底稿'!O558</x:f>
        <x:v>1.2673827083814462</x:v>
      </x:c>
      <x:c r="D600" s="113" t="n">
        <x:f>'净值底稿'!P558</x:f>
        <x:v>1.53</x:v>
      </x:c>
      <x:c r="E600" s="113" t="n">
        <x:f>'净值底稿'!Q558</x:f>
        <x:v>1.4602</x:v>
      </x:c>
      <x:c r="F600" s="114" t="n">
        <x:f>IFERROR(B600/B599-1,0)</x:f>
        <x:v>-0.01327100302739248</x:v>
      </x:c>
      <x:c r="G600" s="114" t="n">
        <x:f>IFERROR(C600/C599-1,0)</x:f>
        <x:v>0.0021671222183661243</x:v>
      </x:c>
      <x:c r="H600" s="114" t="n">
        <x:f>IFERROR(D600/D599-1,0)</x:f>
        <x:v>-0.00019603999215833667</x:v>
      </x:c>
      <x:c r="I600" s="114" t="n">
        <x:f>IFERROR(E600/E599-1,0)</x:f>
        <x:v>-0.004838819600627042</x:v>
      </x:c>
      <x:c r="J600" s="115" t="n">
        <x:f>Z599*(1+F600)</x:f>
        <x:v>0.09725777614016667</x:v>
      </x:c>
      <x:c r="K600" s="115" t="n">
        <x:f>AA599*(1+G600)</x:f>
        <x:v>0.09806979974926813</x:v>
      </x:c>
      <x:c r="L600" s="115" t="n">
        <x:f>AB599*(1+H600)</x:f>
        <x:v>0.898150459769675</x:v>
      </x:c>
      <x:c r="M600" s="115" t="n">
        <x:f>AC599*(1+I600)</x:f>
        <x:v>0.06404417208589007</x:v>
      </x:c>
      <x:c r="N600" s="115" t="n">
        <x:f>SUM(J600:M600)</x:f>
        <x:v>1.1575222077449998</x:v>
      </x:c>
      <x:c r="O600" s="116" t="n">
        <x:f>IFERROR((J600+K600)/N600,0)</x:f>
        <x:v>0.16874628804742997</x:v>
      </x:c>
      <x:c r="P600" s="50" t="b">
        <x:f>AND(MONTH(A600)=12,OR(A601="",YEAR(A600)&lt;&gt;YEAR(A601)))</x:f>
        <x:v>0</x:v>
      </x:c>
      <x:c r="Q600" s="50" t="b">
        <x:f>AND(MOD(MONTH(A600),3)=0,OR(A601="",MONTH(A600)&lt;&gt;MONTH(A601)))</x:f>
        <x:v>0</x:v>
      </x:c>
      <x:c r="R600" s="50" t="b">
        <x:f>OR(O600&gt;$E$7,O600&lt;$E$6)</x:f>
        <x:v>0</x:v>
      </x:c>
      <x:c r="S600" s="50" t="b">
        <x:f>AND(OR(P600,Q600,R600),A600-AH599&gt;$E$8)</x:f>
        <x:v>0</x:v>
      </x:c>
      <x:c r="T600" s="50" t="str">
        <x:f>IF(NOT(OR(P600,Q600,R600)),"不调",IF(NOT(S600),"间隔规则跳过",IF(P600,"年末+季度",IF(AND(Q600,R600),"季度+动态",IF(Q600,"季度","动态")))))</x:f>
        <x:v>不调</x:v>
      </x:c>
      <x:c r="U600" s="115" t="n">
        <x:f>IF(OR(T600="年末+季度",T600="季度+动态"),N600*$E$5/2,IF(T600="季度",(J600+K600)/2,IF(T600="动态",N600*$E$5*IF(J600+K600=0,0.5,J600/(J600+K600)),J600)))</x:f>
        <x:v>0.09725777614016667</x:v>
      </x:c>
      <x:c r="V600" s="115" t="n">
        <x:f>IF(OR(T600="年末+季度",T600="季度+动态"),N600*$E$5/2,IF(T600="季度",(J600+K600)/2,IF(T600="动态",N600*$E$5*IF(J600+K600=0,0.5,K600/(J600+K600)),K600)))</x:f>
        <x:v>0.09806979974926813</x:v>
      </x:c>
      <x:c r="W600" s="115" t="n">
        <x:f>IF(OR(T600="年末+季度",T600="季度+动态",T600="动态"),N600*(1-$E$5)*IF(L600+M600=0,$B$7/($B$7+$B$8),L600/(L600+M600)),L600)</x:f>
        <x:v>0.898150459769675</x:v>
      </x:c>
      <x:c r="X600" s="115" t="n">
        <x:f>IF(OR(T600="年末+季度",T600="季度+动态",T600="动态"),N600*(1-$E$5)*IF(L600+M600=0,$B$8/($B$7+$B$8),M600/(L600+M600)),M600)</x:f>
        <x:v>0.06404417208589007</x:v>
      </x:c>
      <x:c r="Y600" s="115" t="n">
        <x:f>POWER(1-$H$5,(A600-A599)/$H$8)</x:f>
        <x:v>0.9999862671029998</x:v>
      </x:c>
      <x:c r="Z600" s="115" t="n">
        <x:f>U600*Y600</x:f>
        <x:v>0.09725644050914446</x:v>
      </x:c>
      <x:c r="AA600" s="115" t="n">
        <x:f>V600*Y600</x:f>
        <x:v>0.09806845296680934</x:v>
      </x:c>
      <x:c r="AB600" s="115" t="n">
        <x:f>W600*Y600</x:f>
        <x:v>0.8981381255619203</x:v>
      </x:c>
      <x:c r="AC600" s="115" t="n">
        <x:f>X600*Y600</x:f>
        <x:v>0.06404329257387135</x:v>
      </x:c>
      <x:c r="AD600" s="115" t="n">
        <x:f>SUM(Z600:AC600)</x:f>
        <x:v>1.1575063116117454</x:v>
      </x:c>
      <x:c r="AE600" s="115" t="n">
        <x:f>MAX(AE599,AD600)</x:f>
        <x:v>1.190436035961396</x:v>
      </x:c>
      <x:c r="AF600" s="114" t="n">
        <x:f>AD600/AE600-1</x:f>
        <x:v>-0.027661901483901574</x:v>
      </x:c>
      <x:c r="AG600" s="114" t="n">
        <x:f>AD600/AD599-1</x:f>
        <x:v>-0.0013798629568054777</x:v>
      </x:c>
      <x:c r="AH600" s="111" t="n">
        <x:f>IF(OR(T600="年末+季度",T600="季度+动态",T600="季度",T600="动态"),A600,AH599)</x:f>
        <x:v>44651</x:v>
      </x:c>
      <x:c r="AI600" s="117" t="n">
        <x:f>YEAR(A600)</x:f>
        <x:v>2022</x:v>
      </x:c>
      <x:c r="AJ600" s="117" t="n">
        <x:f>MONTH(A600)</x:f>
        <x:v>4</x:v>
      </x:c>
      <x:c r="AK600" s="50" t="n">
        <x:f>IF(MONTH(A600)&lt;&gt;MONTH(A601),1,0)</x:f>
        <x:v>0</x:v>
      </x:c>
      <x:c r="AL600" s="115" t="n">
        <x:f>IF(AK599,AD599,AL599)</x:f>
        <x:v>1.1630596856384816</x:v>
      </x:c>
      <x:c r="AM600" s="116" t="str">
        <x:f>IF(AK600,AD600/AL600-1,"")</x:f>
      </x:c>
      <x:c r="AN600" s="115" t="n">
        <x:f>IF(AI600&lt;&gt;AI599,AD600,MAX(AN599,AD600))</x:f>
        <x:v>1.1891432977618002</x:v>
      </x:c>
      <x:c r="AO600" s="116" t="n">
        <x:f>AD600/AN600-1</x:f>
        <x:v>-0.026604855957731655</x:v>
      </x:c>
      <x:c r="AP600" s="112" t="n">
        <x:f>IFERROR(SUM(Z600:AC600)/AD600,0)</x:f>
        <x:v>1</x:v>
      </x:c>
      <x:c r="AQ600" s="50" t="b">
        <x:f>AND(B600&gt;0,C600&gt;0,D600&gt;0,E600&gt;0)</x:f>
        <x:v>1</x:v>
      </x:c>
    </x:row>
    <x:row r="601">
      <x:c r="A601" s="111" t="n">
        <x:f>'净值底稿'!A559</x:f>
        <x:v>44671</x:v>
      </x:c>
      <x:c r="B601" s="113" t="n">
        <x:f>'净值底稿'!F559</x:f>
        <x:v>1.591352958931615</x:v>
      </x:c>
      <x:c r="C601" s="113" t="n">
        <x:f>'净值底稿'!O559</x:f>
        <x:v>1.2458406609660626</x:v>
      </x:c>
      <x:c r="D601" s="113" t="n">
        <x:f>'净值底稿'!P559</x:f>
        <x:v>1.5299</x:v>
      </x:c>
      <x:c r="E601" s="113" t="n">
        <x:f>'净值底稿'!Q559</x:f>
        <x:v>1.4426</x:v>
      </x:c>
      <x:c r="F601" s="114" t="n">
        <x:f>IFERROR(B601/B600-1,0)</x:f>
        <x:v>-0.01901241416152033</x:v>
      </x:c>
      <x:c r="G601" s="114" t="n">
        <x:f>IFERROR(C601/C600-1,0)</x:f>
        <x:v>-0.016997271047586415</x:v>
      </x:c>
      <x:c r="H601" s="114" t="n">
        <x:f>IFERROR(D601/D600-1,0)</x:f>
        <x:v>-0.00006535947712416057</x:v>
      </x:c>
      <x:c r="I601" s="114" t="n">
        <x:f>IFERROR(E601/E600-1,0)</x:f>
        <x:v>-0.012053143405012956</x:v>
      </x:c>
      <x:c r="J601" s="115" t="n">
        <x:f>Z600*(1+F601)</x:f>
        <x:v>0.09540736078230934</x:v>
      </x:c>
      <x:c r="K601" s="115" t="n">
        <x:f>AA600*(1+G601)</x:f>
        <x:v>0.09640155689051501</x:v>
      </x:c>
      <x:c r="L601" s="115" t="n">
        <x:f>AB600*(1+H601)</x:f>
        <x:v>0.8980794237236484</x:v>
      </x:c>
      <x:c r="M601" s="115" t="n">
        <x:f>AC600*(1+I601)</x:f>
        <x:v>0.06327136958434929</x:v>
      </x:c>
      <x:c r="N601" s="115" t="n">
        <x:f>SUM(J601:M601)</x:f>
        <x:v>1.1531597109808218</x:v>
      </x:c>
      <x:c r="O601" s="116" t="n">
        <x:f>IFERROR((J601+K601)/N601,0)</x:f>
        <x:v>0.16633334987890008</x:v>
      </x:c>
      <x:c r="P601" s="50" t="b">
        <x:f>AND(MONTH(A601)=12,OR(A602="",YEAR(A601)&lt;&gt;YEAR(A602)))</x:f>
        <x:v>0</x:v>
      </x:c>
      <x:c r="Q601" s="50" t="b">
        <x:f>AND(MOD(MONTH(A601),3)=0,OR(A602="",MONTH(A601)&lt;&gt;MONTH(A602)))</x:f>
        <x:v>0</x:v>
      </x:c>
      <x:c r="R601" s="50" t="b">
        <x:f>OR(O601&gt;$E$7,O601&lt;$E$6)</x:f>
        <x:v>0</x:v>
      </x:c>
      <x:c r="S601" s="50" t="b">
        <x:f>AND(OR(P601,Q601,R601),A601-AH600&gt;$E$8)</x:f>
        <x:v>0</x:v>
      </x:c>
      <x:c r="T601" s="50" t="str">
        <x:f>IF(NOT(OR(P601,Q601,R601)),"不调",IF(NOT(S601),"间隔规则跳过",IF(P601,"年末+季度",IF(AND(Q601,R601),"季度+动态",IF(Q601,"季度","动态")))))</x:f>
        <x:v>不调</x:v>
      </x:c>
      <x:c r="U601" s="115" t="n">
        <x:f>IF(OR(T601="年末+季度",T601="季度+动态"),N601*$E$5/2,IF(T601="季度",(J601+K601)/2,IF(T601="动态",N601*$E$5*IF(J601+K601=0,0.5,J601/(J601+K601)),J601)))</x:f>
        <x:v>0.09540736078230934</x:v>
      </x:c>
      <x:c r="V601" s="115" t="n">
        <x:f>IF(OR(T601="年末+季度",T601="季度+动态"),N601*$E$5/2,IF(T601="季度",(J601+K601)/2,IF(T601="动态",N601*$E$5*IF(J601+K601=0,0.5,K601/(J601+K601)),K601)))</x:f>
        <x:v>0.09640155689051501</x:v>
      </x:c>
      <x:c r="W601" s="115" t="n">
        <x:f>IF(OR(T601="年末+季度",T601="季度+动态",T601="动态"),N601*(1-$E$5)*IF(L601+M601=0,$B$7/($B$7+$B$8),L601/(L601+M601)),L601)</x:f>
        <x:v>0.8980794237236484</x:v>
      </x:c>
      <x:c r="X601" s="115" t="n">
        <x:f>IF(OR(T601="年末+季度",T601="季度+动态",T601="动态"),N601*(1-$E$5)*IF(L601+M601=0,$B$8/($B$7+$B$8),M601/(L601+M601)),M601)</x:f>
        <x:v>0.06327136958434929</x:v>
      </x:c>
      <x:c r="Y601" s="115" t="n">
        <x:f>POWER(1-$H$5,(A601-A600)/$H$8)</x:f>
        <x:v>0.9999862671029998</x:v>
      </x:c>
      <x:c r="Z601" s="115" t="n">
        <x:f>U601*Y601</x:f>
        <x:v>0.09540605056285065</x:v>
      </x:c>
      <x:c r="AA601" s="115" t="n">
        <x:f>V601*Y601</x:f>
        <x:v>0.09640023301786357</x:v>
      </x:c>
      <x:c r="AB601" s="115" t="n">
        <x:f>W601*Y601</x:f>
        <x:v>0.8980670904914243</x:v>
      </x:c>
      <x:c r="AC601" s="115" t="n">
        <x:f>X601*Y601</x:f>
        <x:v>0.06327050068514772</x:v>
      </x:c>
      <x:c r="AD601" s="115" t="n">
        <x:f>SUM(Z601:AC601)</x:f>
        <x:v>1.1531438747572862</x:v>
      </x:c>
      <x:c r="AE601" s="115" t="n">
        <x:f>MAX(AE600,AD601)</x:f>
        <x:v>1.190436035961396</x:v>
      </x:c>
      <x:c r="AF601" s="114" t="n">
        <x:f>AD601/AE601-1</x:f>
        <x:v>-0.031326472046851794</x:v>
      </x:c>
      <x:c r="AG601" s="114" t="n">
        <x:f>AD601/AD600-1</x:f>
        <x:v>-0.0037688233841116636</x:v>
      </x:c>
      <x:c r="AH601" s="111" t="n">
        <x:f>IF(OR(T601="年末+季度",T601="季度+动态",T601="季度",T601="动态"),A601,AH600)</x:f>
        <x:v>44651</x:v>
      </x:c>
      <x:c r="AI601" s="117" t="n">
        <x:f>YEAR(A601)</x:f>
        <x:v>2022</x:v>
      </x:c>
      <x:c r="AJ601" s="117" t="n">
        <x:f>MONTH(A601)</x:f>
        <x:v>4</x:v>
      </x:c>
      <x:c r="AK601" s="50" t="n">
        <x:f>IF(MONTH(A601)&lt;&gt;MONTH(A602),1,0)</x:f>
        <x:v>0</x:v>
      </x:c>
      <x:c r="AL601" s="115" t="n">
        <x:f>IF(AK600,AD600,AL600)</x:f>
        <x:v>1.1630596856384816</x:v>
      </x:c>
      <x:c r="AM601" s="116" t="str">
        <x:f>IF(AK601,AD601/AL601-1,"")</x:f>
      </x:c>
      <x:c r="AN601" s="115" t="n">
        <x:f>IF(AI601&lt;&gt;AI600,AD601,MAX(AN600,AD601))</x:f>
        <x:v>1.1891432977618002</x:v>
      </x:c>
      <x:c r="AO601" s="116" t="n">
        <x:f>AD601/AN601-1</x:f>
        <x:v>-0.030273410338579</x:v>
      </x:c>
      <x:c r="AP601" s="112" t="n">
        <x:f>IFERROR(SUM(Z601:AC601)/AD601,0)</x:f>
        <x:v>1</x:v>
      </x:c>
      <x:c r="AQ601" s="50" t="b">
        <x:f>AND(B601&gt;0,C601&gt;0,D601&gt;0,E601&gt;0)</x:f>
        <x:v>1</x:v>
      </x:c>
    </x:row>
    <x:row r="602">
      <x:c r="A602" s="111" t="n">
        <x:f>'净值底稿'!A560</x:f>
        <x:v>44672</x:v>
      </x:c>
      <x:c r="B602" s="113" t="n">
        <x:f>'净值底稿'!F560</x:f>
        <x:v>1.5484859515017775</x:v>
      </x:c>
      <x:c r="C602" s="113" t="n">
        <x:f>'净值底稿'!O560</x:f>
        <x:v>1.2047082136088125</x:v>
      </x:c>
      <x:c r="D602" s="113" t="n">
        <x:f>'净值底稿'!P560</x:f>
        <x:v>1.5304</x:v>
      </x:c>
      <x:c r="E602" s="113" t="n">
        <x:f>'净值底稿'!Q560</x:f>
        <x:v>1.4558</x:v>
      </x:c>
      <x:c r="F602" s="114" t="n">
        <x:f>IFERROR(B602/B601-1,0)</x:f>
        <x:v>-0.02693746047301615</x:v>
      </x:c>
      <x:c r="G602" s="114" t="n">
        <x:f>IFERROR(C602/C601-1,0)</x:f>
        <x:v>-0.03301581706713175</x:v>
      </x:c>
      <x:c r="H602" s="114" t="n">
        <x:f>IFERROR(D602/D601-1,0)</x:f>
        <x:v>0.00032681874632323193</x:v>
      </x:c>
      <x:c r="I602" s="114" t="n">
        <x:f>IFERROR(E602/E601-1,0)</x:f>
        <x:v>0.009150145570497648</x:v>
      </x:c>
      <x:c r="J602" s="115" t="n">
        <x:f>Z601*(1+F602)</x:f>
        <x:v>0.09283605384692728</x:v>
      </x:c>
      <x:c r="K602" s="115" t="n">
        <x:f>AA601*(1+G602)</x:f>
        <x:v>0.09321750055931692</x:v>
      </x:c>
      <x:c r="L602" s="115" t="n">
        <x:f>AB601*(1+H602)</x:f>
        <x:v>0.8983605956520528</x:v>
      </x:c>
      <x:c r="M602" s="115" t="n">
        <x:f>AC601*(1+I602)</x:f>
        <x:v>0.06384943497673509</x:v>
      </x:c>
      <x:c r="N602" s="115" t="n">
        <x:f>SUM(J602:M602)</x:f>
        <x:v>1.1482635850350322</x:v>
      </x:c>
      <x:c r="O602" s="116" t="n">
        <x:f>IFERROR((J602+K602)/N602,0)</x:f>
        <x:v>0.16203035333613575</x:v>
      </x:c>
      <x:c r="P602" s="50" t="b">
        <x:f>AND(MONTH(A602)=12,OR(A603="",YEAR(A602)&lt;&gt;YEAR(A603)))</x:f>
        <x:v>0</x:v>
      </x:c>
      <x:c r="Q602" s="50" t="b">
        <x:f>AND(MOD(MONTH(A602),3)=0,OR(A603="",MONTH(A602)&lt;&gt;MONTH(A603)))</x:f>
        <x:v>0</x:v>
      </x:c>
      <x:c r="R602" s="50" t="b">
        <x:f>OR(O602&gt;$E$7,O602&lt;$E$6)</x:f>
        <x:v>0</x:v>
      </x:c>
      <x:c r="S602" s="50" t="b">
        <x:f>AND(OR(P602,Q602,R602),A602-AH601&gt;$E$8)</x:f>
        <x:v>0</x:v>
      </x:c>
      <x:c r="T602" s="50" t="str">
        <x:f>IF(NOT(OR(P602,Q602,R602)),"不调",IF(NOT(S602),"间隔规则跳过",IF(P602,"年末+季度",IF(AND(Q602,R602),"季度+动态",IF(Q602,"季度","动态")))))</x:f>
        <x:v>不调</x:v>
      </x:c>
      <x:c r="U602" s="115" t="n">
        <x:f>IF(OR(T602="年末+季度",T602="季度+动态"),N602*$E$5/2,IF(T602="季度",(J602+K602)/2,IF(T602="动态",N602*$E$5*IF(J602+K602=0,0.5,J602/(J602+K602)),J602)))</x:f>
        <x:v>0.09283605384692728</x:v>
      </x:c>
      <x:c r="V602" s="115" t="n">
        <x:f>IF(OR(T602="年末+季度",T602="季度+动态"),N602*$E$5/2,IF(T602="季度",(J602+K602)/2,IF(T602="动态",N602*$E$5*IF(J602+K602=0,0.5,K602/(J602+K602)),K602)))</x:f>
        <x:v>0.09321750055931692</x:v>
      </x:c>
      <x:c r="W602" s="115" t="n">
        <x:f>IF(OR(T602="年末+季度",T602="季度+动态",T602="动态"),N602*(1-$E$5)*IF(L602+M602=0,$B$7/($B$7+$B$8),L602/(L602+M602)),L602)</x:f>
        <x:v>0.8983605956520528</x:v>
      </x:c>
      <x:c r="X602" s="115" t="n">
        <x:f>IF(OR(T602="年末+季度",T602="季度+动态",T602="动态"),N602*(1-$E$5)*IF(L602+M602=0,$B$8/($B$7+$B$8),M602/(L602+M602)),M602)</x:f>
        <x:v>0.06384943497673509</x:v>
      </x:c>
      <x:c r="Y602" s="115" t="n">
        <x:f>POWER(1-$H$5,(A602-A601)/$H$8)</x:f>
        <x:v>0.9999862671029998</x:v>
      </x:c>
      <x:c r="Z602" s="115" t="n">
        <x:f>U602*Y602</x:f>
        <x:v>0.09283477893896189</x:v>
      </x:c>
      <x:c r="AA602" s="115" t="n">
        <x:f>V602*Y602</x:f>
        <x:v>0.09321622041298312</x:v>
      </x:c>
      <x:c r="AB602" s="115" t="n">
        <x:f>W602*Y602</x:f>
        <x:v>0.8983482585585236</x:v>
      </x:c>
      <x:c r="AC602" s="115" t="n">
        <x:f>X602*Y602</x:f>
        <x:v>0.06384855813902103</x:v>
      </x:c>
      <x:c r="AD602" s="115" t="n">
        <x:f>SUM(Z602:AC602)</x:f>
        <x:v>1.1482478160494898</x:v>
      </x:c>
      <x:c r="AE602" s="115" t="n">
        <x:f>MAX(AE601,AD602)</x:f>
        <x:v>1.190436035961396</x:v>
      </x:c>
      <x:c r="AF602" s="114" t="n">
        <x:f>AD602/AE602-1</x:f>
        <x:v>-0.03543930008623686</x:v>
      </x:c>
      <x:c r="AG602" s="114" t="n">
        <x:f>AD602/AD601-1</x:f>
        <x:v>-0.004245835073118598</x:v>
      </x:c>
      <x:c r="AH602" s="111" t="n">
        <x:f>IF(OR(T602="年末+季度",T602="季度+动态",T602="季度",T602="动态"),A602,AH601)</x:f>
        <x:v>44651</x:v>
      </x:c>
      <x:c r="AI602" s="117" t="n">
        <x:f>YEAR(A602)</x:f>
        <x:v>2022</x:v>
      </x:c>
      <x:c r="AJ602" s="117" t="n">
        <x:f>MONTH(A602)</x:f>
        <x:v>4</x:v>
      </x:c>
      <x:c r="AK602" s="50" t="n">
        <x:f>IF(MONTH(A602)&lt;&gt;MONTH(A603),1,0)</x:f>
        <x:v>0</x:v>
      </x:c>
      <x:c r="AL602" s="115" t="n">
        <x:f>IF(AK601,AD601,AL601)</x:f>
        <x:v>1.1630596856384816</x:v>
      </x:c>
      <x:c r="AM602" s="116" t="str">
        <x:f>IF(AK602,AD602/AL602-1,"")</x:f>
      </x:c>
      <x:c r="AN602" s="115" t="n">
        <x:f>IF(AI602&lt;&gt;AI601,AD602,MAX(AN601,AD602))</x:f>
        <x:v>1.1891432977618002</x:v>
      </x:c>
      <x:c r="AO602" s="116" t="n">
        <x:f>AD602/AN602-1</x:f>
        <x:v>-0.03439070950429912</x:v>
      </x:c>
      <x:c r="AP602" s="112" t="n">
        <x:f>IFERROR(SUM(Z602:AC602)/AD602,0)</x:f>
        <x:v>1</x:v>
      </x:c>
      <x:c r="AQ602" s="50" t="b">
        <x:f>AND(B602&gt;0,C602&gt;0,D602&gt;0,E602&gt;0)</x:f>
        <x:v>1</x:v>
      </x:c>
    </x:row>
    <x:row r="603">
      <x:c r="A603" s="111" t="n">
        <x:f>'净值底稿'!A561</x:f>
        <x:v>44673</x:v>
      </x:c>
      <x:c r="B603" s="113" t="n">
        <x:f>'净值底稿'!F561</x:f>
        <x:v>1.5270068636859024</x:v>
      </x:c>
      <x:c r="C603" s="113" t="n">
        <x:f>'净值底稿'!O561</x:f>
        <x:v>1.1967643215698003</x:v>
      </x:c>
      <x:c r="D603" s="113" t="n">
        <x:f>'净值底稿'!P561</x:f>
        <x:v>1.5304</x:v>
      </x:c>
      <x:c r="E603" s="113" t="n">
        <x:f>'净值底稿'!Q561</x:f>
        <x:v>1.4631</x:v>
      </x:c>
      <x:c r="F603" s="114" t="n">
        <x:f>IFERROR(B603/B602-1,0)</x:f>
        <x:v>-0.013871025303809681</x:v>
      </x:c>
      <x:c r="G603" s="114" t="n">
        <x:f>IFERROR(C603/C602-1,0)</x:f>
        <x:v>-0.006594038248660672</x:v>
      </x:c>
      <x:c r="H603" s="114" t="n">
        <x:f>IFERROR(D603/D602-1,0)</x:f>
        <x:v>0</x:v>
      </x:c>
      <x:c r="I603" s="114" t="n">
        <x:f>IFERROR(E603/E602-1,0)</x:f>
        <x:v>0.0050144250583872285</x:v>
      </x:c>
      <x:c r="J603" s="115" t="n">
        <x:f>Z602*(1+F603)</x:f>
        <x:v>0.09154706537122596</x:v>
      </x:c>
      <x:c r="K603" s="115" t="n">
        <x:f>AA602*(1+G603)</x:f>
        <x:v>0.09260154909018432</x:v>
      </x:c>
      <x:c r="L603" s="115" t="n">
        <x:f>AB602*(1+H603)</x:f>
        <x:v>0.8983482585585236</x:v>
      </x:c>
      <x:c r="M603" s="115" t="n">
        <x:f>AC602*(1+I603)</x:f>
        <x:v>0.06416872194889524</x:v>
      </x:c>
      <x:c r="N603" s="115" t="n">
        <x:f>SUM(J603:M603)</x:f>
        <x:v>1.1466655949688294</x:v>
      </x:c>
      <x:c r="O603" s="116" t="n">
        <x:f>IFERROR((J603+K603)/N603,0)</x:f>
        <x:v>0.16059487200923311</x:v>
      </x:c>
      <x:c r="P603" s="50" t="b">
        <x:f>AND(MONTH(A603)=12,OR(A604="",YEAR(A603)&lt;&gt;YEAR(A604)))</x:f>
        <x:v>0</x:v>
      </x:c>
      <x:c r="Q603" s="50" t="b">
        <x:f>AND(MOD(MONTH(A603),3)=0,OR(A604="",MONTH(A603)&lt;&gt;MONTH(A604)))</x:f>
        <x:v>0</x:v>
      </x:c>
      <x:c r="R603" s="50" t="b">
        <x:f>OR(O603&gt;$E$7,O603&lt;$E$6)</x:f>
        <x:v>0</x:v>
      </x:c>
      <x:c r="S603" s="50" t="b">
        <x:f>AND(OR(P603,Q603,R603),A603-AH602&gt;$E$8)</x:f>
        <x:v>0</x:v>
      </x:c>
      <x:c r="T603" s="50" t="str">
        <x:f>IF(NOT(OR(P603,Q603,R603)),"不调",IF(NOT(S603),"间隔规则跳过",IF(P603,"年末+季度",IF(AND(Q603,R603),"季度+动态",IF(Q603,"季度","动态")))))</x:f>
        <x:v>不调</x:v>
      </x:c>
      <x:c r="U603" s="115" t="n">
        <x:f>IF(OR(T603="年末+季度",T603="季度+动态"),N603*$E$5/2,IF(T603="季度",(J603+K603)/2,IF(T603="动态",N603*$E$5*IF(J603+K603=0,0.5,J603/(J603+K603)),J603)))</x:f>
        <x:v>0.09154706537122596</x:v>
      </x:c>
      <x:c r="V603" s="115" t="n">
        <x:f>IF(OR(T603="年末+季度",T603="季度+动态"),N603*$E$5/2,IF(T603="季度",(J603+K603)/2,IF(T603="动态",N603*$E$5*IF(J603+K603=0,0.5,K603/(J603+K603)),K603)))</x:f>
        <x:v>0.09260154909018432</x:v>
      </x:c>
      <x:c r="W603" s="115" t="n">
        <x:f>IF(OR(T603="年末+季度",T603="季度+动态",T603="动态"),N603*(1-$E$5)*IF(L603+M603=0,$B$7/($B$7+$B$8),L603/(L603+M603)),L603)</x:f>
        <x:v>0.8983482585585236</x:v>
      </x:c>
      <x:c r="X603" s="115" t="n">
        <x:f>IF(OR(T603="年末+季度",T603="季度+动态",T603="动态"),N603*(1-$E$5)*IF(L603+M603=0,$B$8/($B$7+$B$8),M603/(L603+M603)),M603)</x:f>
        <x:v>0.06416872194889524</x:v>
      </x:c>
      <x:c r="Y603" s="115" t="n">
        <x:f>POWER(1-$H$5,(A603-A602)/$H$8)</x:f>
        <x:v>0.9999862671029998</x:v>
      </x:c>
      <x:c r="Z603" s="115" t="n">
        <x:f>U603*Y603</x:f>
        <x:v>0.09154580816480655</x:v>
      </x:c>
      <x:c r="AA603" s="115" t="n">
        <x:f>V603*Y603</x:f>
        <x:v>0.0926002774026486</x:v>
      </x:c>
      <x:c r="AB603" s="115" t="n">
        <x:f>W603*Y603</x:f>
        <x:v>0.8983359216344184</x:v>
      </x:c>
      <x:c r="AC603" s="115" t="n">
        <x:f>X603*Y603</x:f>
        <x:v>0.06416784072644607</x:v>
      </x:c>
      <x:c r="AD603" s="115" t="n">
        <x:f>SUM(Z603:AC603)</x:f>
        <x:v>1.1466498479283196</x:v>
      </x:c>
      <x:c r="AE603" s="115" t="n">
        <x:f>MAX(AE602,AD603)</x:f>
        <x:v>1.190436035961396</x:v>
      </x:c>
      <x:c r="AF603" s="114" t="n">
        <x:f>AD603/AE603-1</x:f>
        <x:v>-0.036781638584818754</x:v>
      </x:c>
      <x:c r="AG603" s="114" t="n">
        <x:f>AD603/AD602-1</x:f>
        <x:v>-0.0013916578798015555</x:v>
      </x:c>
      <x:c r="AH603" s="111" t="n">
        <x:f>IF(OR(T603="年末+季度",T603="季度+动态",T603="季度",T603="动态"),A603,AH602)</x:f>
        <x:v>44651</x:v>
      </x:c>
      <x:c r="AI603" s="117" t="n">
        <x:f>YEAR(A603)</x:f>
        <x:v>2022</x:v>
      </x:c>
      <x:c r="AJ603" s="117" t="n">
        <x:f>MONTH(A603)</x:f>
        <x:v>4</x:v>
      </x:c>
      <x:c r="AK603" s="50" t="n">
        <x:f>IF(MONTH(A603)&lt;&gt;MONTH(A604),1,0)</x:f>
        <x:v>0</x:v>
      </x:c>
      <x:c r="AL603" s="115" t="n">
        <x:f>IF(AK602,AD602,AL602)</x:f>
        <x:v>1.1630596856384816</x:v>
      </x:c>
      <x:c r="AM603" s="116" t="str">
        <x:f>IF(AK603,AD603/AL603-1,"")</x:f>
      </x:c>
      <x:c r="AN603" s="115" t="n">
        <x:f>IF(AI603&lt;&gt;AI602,AD603,MAX(AN602,AD603))</x:f>
        <x:v>1.1891432977618002</x:v>
      </x:c>
      <x:c r="AO603" s="116" t="n">
        <x:f>AD603/AN603-1</x:f>
        <x:v>-0.035734507282227046</x:v>
      </x:c>
      <x:c r="AP603" s="112" t="n">
        <x:f>IFERROR(SUM(Z603:AC603)/AD603,0)</x:f>
        <x:v>1</x:v>
      </x:c>
      <x:c r="AQ603" s="50" t="b">
        <x:f>AND(B603&gt;0,C603&gt;0,D603&gt;0,E603&gt;0)</x:f>
        <x:v>1</x:v>
      </x:c>
    </x:row>
    <x:row r="604">
      <x:c r="A604" s="111" t="n">
        <x:f>'净值底稿'!A562</x:f>
        <x:v>44676</x:v>
      </x:c>
      <x:c r="B604" s="113" t="n">
        <x:f>'净值底稿'!F562</x:f>
        <x:v>1.43610963514107</x:v>
      </x:c>
      <x:c r="C604" s="113" t="n">
        <x:f>'净值底稿'!O562</x:f>
        <x:v>1.1179326391922253</x:v>
      </x:c>
      <x:c r="D604" s="113" t="n">
        <x:f>'净值底稿'!P562</x:f>
        <x:v>1.5318</x:v>
      </x:c>
      <x:c r="E604" s="113" t="n">
        <x:f>'净值底稿'!Q562</x:f>
        <x:v>1.457</x:v>
      </x:c>
      <x:c r="F604" s="114" t="n">
        <x:f>IFERROR(B604/B603-1,0)</x:f>
        <x:v>-0.05952640469828918</x:v>
      </x:c>
      <x:c r="G604" s="114" t="n">
        <x:f>IFERROR(C604/C603-1,0)</x:f>
        <x:v>-0.06587068226948078</x:v>
      </x:c>
      <x:c r="H604" s="114" t="n">
        <x:f>IFERROR(D604/D603-1,0)</x:f>
        <x:v>0.0009147935180344735</x:v>
      </x:c>
      <x:c r="I604" s="114" t="n">
        <x:f>IFERROR(E604/E603-1,0)</x:f>
        <x:v>-0.0041692297177226</x:v>
      </x:c>
      <x:c r="J604" s="115" t="n">
        <x:f>Z603*(1+F604)</x:f>
        <x:v>0.08609641533955632</x:v>
      </x:c>
      <x:c r="K604" s="115" t="n">
        <x:f>AA603*(1+G604)</x:f>
        <x:v>0.08650063395179296</x:v>
      </x:c>
      <x:c r="L604" s="115" t="n">
        <x:f>AB603*(1+H604)</x:f>
        <x:v>0.8991577135125471</x:v>
      </x:c>
      <x:c r="M604" s="115" t="n">
        <x:f>AC603*(1+I604)</x:f>
        <x:v>0.06390031025796729</x:v>
      </x:c>
      <x:c r="N604" s="115" t="n">
        <x:f>SUM(J604:M604)</x:f>
        <x:v>1.1356550730618638</x:v>
      </x:c>
      <x:c r="O604" s="116" t="n">
        <x:f>IFERROR((J604+K604)/N604,0)</x:f>
        <x:v>0.15198016843794543</x:v>
      </x:c>
      <x:c r="P604" s="50" t="b">
        <x:f>AND(MONTH(A604)=12,OR(A605="",YEAR(A604)&lt;&gt;YEAR(A605)))</x:f>
        <x:v>0</x:v>
      </x:c>
      <x:c r="Q604" s="50" t="b">
        <x:f>AND(MOD(MONTH(A604),3)=0,OR(A605="",MONTH(A604)&lt;&gt;MONTH(A605)))</x:f>
        <x:v>0</x:v>
      </x:c>
      <x:c r="R604" s="50" t="b">
        <x:f>OR(O604&gt;$E$7,O604&lt;$E$6)</x:f>
        <x:v>0</x:v>
      </x:c>
      <x:c r="S604" s="50" t="b">
        <x:f>AND(OR(P604,Q604,R604),A604-AH603&gt;$E$8)</x:f>
        <x:v>0</x:v>
      </x:c>
      <x:c r="T604" s="50" t="str">
        <x:f>IF(NOT(OR(P604,Q604,R604)),"不调",IF(NOT(S604),"间隔规则跳过",IF(P604,"年末+季度",IF(AND(Q604,R604),"季度+动态",IF(Q604,"季度","动态")))))</x:f>
        <x:v>不调</x:v>
      </x:c>
      <x:c r="U604" s="115" t="n">
        <x:f>IF(OR(T604="年末+季度",T604="季度+动态"),N604*$E$5/2,IF(T604="季度",(J604+K604)/2,IF(T604="动态",N604*$E$5*IF(J604+K604=0,0.5,J604/(J604+K604)),J604)))</x:f>
        <x:v>0.08609641533955632</x:v>
      </x:c>
      <x:c r="V604" s="115" t="n">
        <x:f>IF(OR(T604="年末+季度",T604="季度+动态"),N604*$E$5/2,IF(T604="季度",(J604+K604)/2,IF(T604="动态",N604*$E$5*IF(J604+K604=0,0.5,K604/(J604+K604)),K604)))</x:f>
        <x:v>0.08650063395179296</x:v>
      </x:c>
      <x:c r="W604" s="115" t="n">
        <x:f>IF(OR(T604="年末+季度",T604="季度+动态",T604="动态"),N604*(1-$E$5)*IF(L604+M604=0,$B$7/($B$7+$B$8),L604/(L604+M604)),L604)</x:f>
        <x:v>0.8991577135125471</x:v>
      </x:c>
      <x:c r="X604" s="115" t="n">
        <x:f>IF(OR(T604="年末+季度",T604="季度+动态",T604="动态"),N604*(1-$E$5)*IF(L604+M604=0,$B$8/($B$7+$B$8),M604/(L604+M604)),M604)</x:f>
        <x:v>0.06390031025796729</x:v>
      </x:c>
      <x:c r="Y604" s="115" t="n">
        <x:f>POWER(1-$H$5,(A604-A603)/$H$8)</x:f>
        <x:v>0.9999588018747739</x:v>
      </x:c>
      <x:c r="Z604" s="115" t="n">
        <x:f>U604*Y604</x:f>
        <x:v>0.08609286832865565</x:v>
      </x:c>
      <x:c r="AA604" s="115" t="n">
        <x:f>V604*Y604</x:f>
        <x:v>0.08649707028784327</x:v>
      </x:c>
      <x:c r="AB604" s="115" t="n">
        <x:f>W604*Y604</x:f>
        <x:v>0.8991206699004679</x:v>
      </x:c>
      <x:c r="AC604" s="115" t="n">
        <x:f>X604*Y604</x:f>
        <x:v>0.06389767768498329</x:v>
      </x:c>
      <x:c r="AD604" s="115" t="n">
        <x:f>SUM(Z604:AC604)</x:f>
        <x:v>1.13560828620195</x:v>
      </x:c>
      <x:c r="AE604" s="115" t="n">
        <x:f>MAX(AE603,AD604)</x:f>
        <x:v>1.190436035961396</x:v>
      </x:c>
      <x:c r="AF604" s="114" t="n">
        <x:f>AD604/AE604-1</x:f>
        <x:v>-0.04605686328637304</x:v>
      </x:c>
      <x:c r="AG604" s="114" t="n">
        <x:f>AD604/AD603-1</x:f>
        <x:v>-0.009629410186831278</x:v>
      </x:c>
      <x:c r="AH604" s="111" t="n">
        <x:f>IF(OR(T604="年末+季度",T604="季度+动态",T604="季度",T604="动态"),A604,AH603)</x:f>
        <x:v>44651</x:v>
      </x:c>
      <x:c r="AI604" s="117" t="n">
        <x:f>YEAR(A604)</x:f>
        <x:v>2022</x:v>
      </x:c>
      <x:c r="AJ604" s="117" t="n">
        <x:f>MONTH(A604)</x:f>
        <x:v>4</x:v>
      </x:c>
      <x:c r="AK604" s="50" t="n">
        <x:f>IF(MONTH(A604)&lt;&gt;MONTH(A605),1,0)</x:f>
        <x:v>0</x:v>
      </x:c>
      <x:c r="AL604" s="115" t="n">
        <x:f>IF(AK603,AD603,AL603)</x:f>
        <x:v>1.1630596856384816</x:v>
      </x:c>
      <x:c r="AM604" s="116" t="str">
        <x:f>IF(AK604,AD604/AL604-1,"")</x:f>
      </x:c>
      <x:c r="AN604" s="115" t="n">
        <x:f>IF(AI604&lt;&gt;AI603,AD604,MAX(AN603,AD604))</x:f>
        <x:v>1.1891432977618002</x:v>
      </x:c>
      <x:c r="AO604" s="116" t="n">
        <x:f>AD604/AN604-1</x:f>
        <x:v>-0.04501981524061349</x:v>
      </x:c>
      <x:c r="AP604" s="112" t="n">
        <x:f>IFERROR(SUM(Z604:AC604)/AD604,0)</x:f>
        <x:v>1</x:v>
      </x:c>
      <x:c r="AQ604" s="50" t="b">
        <x:f>AND(B604&gt;0,C604&gt;0,D604&gt;0,E604&gt;0)</x:f>
        <x:v>1</x:v>
      </x:c>
    </x:row>
    <x:row r="605">
      <x:c r="A605" s="111" t="n">
        <x:f>'净值底稿'!A563</x:f>
        <x:v>44677</x:v>
      </x:c>
      <x:c r="B605" s="113" t="n">
        <x:f>'净值底稿'!F563</x:f>
        <x:v>1.40137152644774</x:v>
      </x:c>
      <x:c r="C605" s="113" t="n">
        <x:f>'净值底稿'!O563</x:f>
        <x:v>1.089635665732498</x:v>
      </x:c>
      <x:c r="D605" s="113" t="n">
        <x:f>'净值底稿'!P563</x:f>
        <x:v>1.5319</x:v>
      </x:c>
      <x:c r="E605" s="113" t="n">
        <x:f>'净值底稿'!Q563</x:f>
        <x:v>1.4432</x:v>
      </x:c>
      <x:c r="F605" s="114" t="n">
        <x:f>IFERROR(B605/B604-1,0)</x:f>
        <x:v>-0.02418903671648831</x:v>
      </x:c>
      <x:c r="G605" s="114" t="n">
        <x:f>IFERROR(C605/C604-1,0)</x:f>
        <x:v>-0.025311877001975458</x:v>
      </x:c>
      <x:c r="H605" s="114" t="n">
        <x:f>IFERROR(D605/D604-1,0)</x:f>
        <x:v>0.00006528267397842846</x:v>
      </x:c>
      <x:c r="I605" s="114" t="n">
        <x:f>IFERROR(E605/E604-1,0)</x:f>
        <x:v>-0.00947151681537406</x:v>
      </x:c>
      <x:c r="J605" s="115" t="n">
        <x:f>Z604*(1+F605)</x:f>
        <x:v>0.084010364775626</x:v>
      </x:c>
      <x:c r="K605" s="115" t="n">
        <x:f>AA604*(1+G605)</x:f>
        <x:v>0.08430766708368616</x:v>
      </x:c>
      <x:c r="L605" s="115" t="n">
        <x:f>AB604*(1+H605)</x:f>
        <x:v>0.8991793669020283</x:v>
      </x:c>
      <x:c r="M605" s="115" t="n">
        <x:f>AC604*(1+I605)</x:f>
        <x:v>0.06329246975632662</x:v>
      </x:c>
      <x:c r="N605" s="115" t="n">
        <x:f>SUM(J605:M605)</x:f>
        <x:v>1.130789868517667</x:v>
      </x:c>
      <x:c r="O605" s="116" t="n">
        <x:f>IFERROR((J605+K605)/N605,0)</x:f>
        <x:v>0.14884996456499683</x:v>
      </x:c>
      <x:c r="P605" s="50" t="b">
        <x:f>AND(MONTH(A605)=12,OR(A606="",YEAR(A605)&lt;&gt;YEAR(A606)))</x:f>
        <x:v>0</x:v>
      </x:c>
      <x:c r="Q605" s="50" t="b">
        <x:f>AND(MOD(MONTH(A605),3)=0,OR(A606="",MONTH(A605)&lt;&gt;MONTH(A606)))</x:f>
        <x:v>0</x:v>
      </x:c>
      <x:c r="R605" s="50" t="b">
        <x:f>OR(O605&gt;$E$7,O605&lt;$E$6)</x:f>
        <x:v>1</x:v>
      </x:c>
      <x:c r="S605" s="50" t="b">
        <x:f>AND(OR(P605,Q605,R605),A605-AH604&gt;$E$8)</x:f>
        <x:v>1</x:v>
      </x:c>
      <x:c r="T605" s="50" t="str">
        <x:f>IF(NOT(OR(P605,Q605,R605)),"不调",IF(NOT(S605),"间隔规则跳过",IF(P605,"年末+季度",IF(AND(Q605,R605),"季度+动态",IF(Q605,"季度","动态")))))</x:f>
        <x:v>动态</x:v>
      </x:c>
      <x:c r="U605" s="115" t="n">
        <x:f>IF(OR(T605="年末+季度",T605="季度+动态"),N605*$E$5/2,IF(T605="季度",(J605+K605)/2,IF(T605="动态",N605*$E$5*IF(J605+K605=0,0.5,J605/(J605+K605)),J605)))</x:f>
        <x:v>0.11287925398053023</x:v>
      </x:c>
      <x:c r="V605" s="115" t="n">
        <x:f>IF(OR(T605="年末+季度",T605="季度+动态"),N605*$E$5/2,IF(T605="季度",(J605+K605)/2,IF(T605="动态",N605*$E$5*IF(J605+K605=0,0.5,K605/(J605+K605)),K605)))</x:f>
        <x:v>0.1132787197230032</x:v>
      </x:c>
      <x:c r="W605" s="115" t="n">
        <x:f>IF(OR(T605="年末+季度",T605="季度+动态",T605="动态"),N605*(1-$E$5)*IF(L605+M605=0,$B$7/($B$7+$B$8),L605/(L605+M605)),L605)</x:f>
        <x:v>0.845142998970778</x:v>
      </x:c>
      <x:c r="X605" s="115" t="n">
        <x:f>IF(OR(T605="年末+季度",T605="季度+动态",T605="动态"),N605*(1-$E$5)*IF(L605+M605=0,$B$8/($B$7+$B$8),M605/(L605+M605)),M605)</x:f>
        <x:v>0.059488895843355545</x:v>
      </x:c>
      <x:c r="Y605" s="115" t="n">
        <x:f>POWER(1-$H$5,(A605-A604)/$H$8)</x:f>
        <x:v>0.9999862671029998</x:v>
      </x:c>
      <x:c r="Z605" s="115" t="n">
        <x:f>U605*Y605</x:f>
        <x:v>0.11287770382136185</x:v>
      </x:c>
      <x:c r="AA605" s="115" t="n">
        <x:f>V605*Y605</x:f>
        <x:v>0.11327716407801293</x:v>
      </x:c>
      <x:c r="AB605" s="115" t="n">
        <x:f>W605*Y605</x:f>
        <x:v>0.8451313927090227</x:v>
      </x:c>
      <x:c r="AC605" s="115" t="n">
        <x:f>X605*Y605</x:f>
        <x:v>0.05948807888847627</x:v>
      </x:c>
      <x:c r="AD605" s="115" t="n">
        <x:f>SUM(Z605:AC605)</x:f>
        <x:v>1.1307743394968737</x:v>
      </x:c>
      <x:c r="AE605" s="115" t="n">
        <x:f>MAX(AE604,AD605)</x:f>
        <x:v>1.190436035961396</x:v>
      </x:c>
      <x:c r="AF605" s="114" t="n">
        <x:f>AD605/AE605-1</x:f>
        <x:v>-0.05011751548359289</x:v>
      </x:c>
      <x:c r="AG605" s="114" t="n">
        <x:f>AD605/AD604-1</x:f>
        <x:v>-0.004256702565321735</x:v>
      </x:c>
      <x:c r="AH605" s="111" t="n">
        <x:f>IF(OR(T605="年末+季度",T605="季度+动态",T605="季度",T605="动态"),A605,AH604)</x:f>
        <x:v>44677</x:v>
      </x:c>
      <x:c r="AI605" s="117" t="n">
        <x:f>YEAR(A605)</x:f>
        <x:v>2022</x:v>
      </x:c>
      <x:c r="AJ605" s="117" t="n">
        <x:f>MONTH(A605)</x:f>
        <x:v>4</x:v>
      </x:c>
      <x:c r="AK605" s="50" t="n">
        <x:f>IF(MONTH(A605)&lt;&gt;MONTH(A606),1,0)</x:f>
        <x:v>0</x:v>
      </x:c>
      <x:c r="AL605" s="115" t="n">
        <x:f>IF(AK604,AD604,AL604)</x:f>
        <x:v>1.1630596856384816</x:v>
      </x:c>
      <x:c r="AM605" s="116" t="str">
        <x:f>IF(AK605,AD605/AL605-1,"")</x:f>
      </x:c>
      <x:c r="AN605" s="115" t="n">
        <x:f>IF(AI605&lt;&gt;AI604,AD605,MAX(AN604,AD605))</x:f>
        <x:v>1.1891432977618002</x:v>
      </x:c>
      <x:c r="AO605" s="116" t="n">
        <x:f>AD605/AN605-1</x:f>
        <x:v>-0.049084881842910155</x:v>
      </x:c>
      <x:c r="AP605" s="112" t="n">
        <x:f>IFERROR(SUM(Z605:AC605)/AD605,0)</x:f>
        <x:v>1</x:v>
      </x:c>
      <x:c r="AQ605" s="50" t="b">
        <x:f>AND(B605&gt;0,C605&gt;0,D605&gt;0,E605&gt;0)</x:f>
        <x:v>1</x:v>
      </x:c>
    </x:row>
    <x:row r="606">
      <x:c r="A606" s="111" t="n">
        <x:f>'净值底稿'!A564</x:f>
        <x:v>44678</x:v>
      </x:c>
      <x:c r="B606" s="113" t="n">
        <x:f>'净值底稿'!F564</x:f>
        <x:v>1.4823066247844499</x:v>
      </x:c>
      <x:c r="C606" s="113" t="n">
        <x:f>'净值底稿'!O564</x:f>
        <x:v>1.1316167051219042</x:v>
      </x:c>
      <x:c r="D606" s="113" t="n">
        <x:f>'净值底稿'!P564</x:f>
        <x:v>1.5317</x:v>
      </x:c>
      <x:c r="E606" s="113" t="n">
        <x:f>'净值底稿'!Q564</x:f>
        <x:v>1.445</x:v>
      </x:c>
      <x:c r="F606" s="114" t="n">
        <x:f>IFERROR(B606/B605-1,0)</x:f>
        <x:v>0.05775420494083239</x:v>
      </x:c>
      <x:c r="G606" s="114" t="n">
        <x:f>IFERROR(C606/C605-1,0)</x:f>
        <x:v>0.03852759294656982</x:v>
      </x:c>
      <x:c r="H606" s="114" t="n">
        <x:f>IFERROR(D606/D605-1,0)</x:f>
        <x:v>-0.0001305568248579636</x:v>
      </x:c>
      <x:c r="I606" s="114" t="n">
        <x:f>IFERROR(E606/E605-1,0)</x:f>
        <x:v>0.0012472283813746987</x:v>
      </x:c>
      <x:c r="J606" s="115" t="n">
        <x:f>Z605*(1+F606)</x:f>
        <x:v>0.11939686586111137</x:v>
      </x:c>
      <x:c r="K606" s="115" t="n">
        <x:f>AA605*(1+G606)</x:f>
        <x:v>0.11764146054575242</x:v>
      </x:c>
      <x:c r="L606" s="115" t="n">
        <x:f>AB605*(1+H606)</x:f>
        <x:v>0.8450210550378028</x:v>
      </x:c>
      <x:c r="M606" s="115" t="n">
        <x:f>AC605*(1+I606)</x:f>
        <x:v>0.05956227410881944</x:v>
      </x:c>
      <x:c r="N606" s="115" t="n">
        <x:f>SUM(J606:M606)</x:f>
        <x:v>1.1416216555534862</x:v>
      </x:c>
      <x:c r="O606" s="116" t="n">
        <x:f>IFERROR((J606+K606)/N606,0)</x:f>
        <x:v>0.20763299754675887</x:v>
      </x:c>
      <x:c r="P606" s="50" t="b">
        <x:f>AND(MONTH(A606)=12,OR(A607="",YEAR(A606)&lt;&gt;YEAR(A607)))</x:f>
        <x:v>0</x:v>
      </x:c>
      <x:c r="Q606" s="50" t="b">
        <x:f>AND(MOD(MONTH(A606),3)=0,OR(A607="",MONTH(A606)&lt;&gt;MONTH(A607)))</x:f>
        <x:v>0</x:v>
      </x:c>
      <x:c r="R606" s="50" t="b">
        <x:f>OR(O606&gt;$E$7,O606&lt;$E$6)</x:f>
        <x:v>0</x:v>
      </x:c>
      <x:c r="S606" s="50" t="b">
        <x:f>AND(OR(P606,Q606,R606),A606-AH605&gt;$E$8)</x:f>
        <x:v>0</x:v>
      </x:c>
      <x:c r="T606" s="50" t="str">
        <x:f>IF(NOT(OR(P606,Q606,R606)),"不调",IF(NOT(S606),"间隔规则跳过",IF(P606,"年末+季度",IF(AND(Q606,R606),"季度+动态",IF(Q606,"季度","动态")))))</x:f>
        <x:v>不调</x:v>
      </x:c>
      <x:c r="U606" s="115" t="n">
        <x:f>IF(OR(T606="年末+季度",T606="季度+动态"),N606*$E$5/2,IF(T606="季度",(J606+K606)/2,IF(T606="动态",N606*$E$5*IF(J606+K606=0,0.5,J606/(J606+K606)),J606)))</x:f>
        <x:v>0.11939686586111137</x:v>
      </x:c>
      <x:c r="V606" s="115" t="n">
        <x:f>IF(OR(T606="年末+季度",T606="季度+动态"),N606*$E$5/2,IF(T606="季度",(J606+K606)/2,IF(T606="动态",N606*$E$5*IF(J606+K606=0,0.5,K606/(J606+K606)),K606)))</x:f>
        <x:v>0.11764146054575242</x:v>
      </x:c>
      <x:c r="W606" s="115" t="n">
        <x:f>IF(OR(T606="年末+季度",T606="季度+动态",T606="动态"),N606*(1-$E$5)*IF(L606+M606=0,$B$7/($B$7+$B$8),L606/(L606+M606)),L606)</x:f>
        <x:v>0.8450210550378028</x:v>
      </x:c>
      <x:c r="X606" s="115" t="n">
        <x:f>IF(OR(T606="年末+季度",T606="季度+动态",T606="动态"),N606*(1-$E$5)*IF(L606+M606=0,$B$8/($B$7+$B$8),M606/(L606+M606)),M606)</x:f>
        <x:v>0.05956227410881944</x:v>
      </x:c>
      <x:c r="Y606" s="115" t="n">
        <x:f>POWER(1-$H$5,(A606-A605)/$H$8)</x:f>
        <x:v>0.9999862671029998</x:v>
      </x:c>
      <x:c r="Z606" s="115" t="n">
        <x:f>U606*Y606</x:f>
        <x:v>0.11939522619625034</x:v>
      </x:c>
      <x:c r="AA606" s="115" t="n">
        <x:f>V606*Y606</x:f>
        <x:v>0.11763984498769178</x:v>
      </x:c>
      <x:c r="AB606" s="115" t="n">
        <x:f>W606*Y606</x:f>
        <x:v>0.8450094504506909</x:v>
      </x:c>
      <x:c r="AC606" s="115" t="n">
        <x:f>X606*Y606</x:f>
        <x:v>0.059561456146244</x:v>
      </x:c>
      <x:c r="AD606" s="115" t="n">
        <x:f>SUM(Z606:AC606)</x:f>
        <x:v>1.1416059777808771</x:v>
      </x:c>
      <x:c r="AE606" s="115" t="n">
        <x:f>MAX(AE605,AD606)</x:f>
        <x:v>1.190436035961396</x:v>
      </x:c>
      <x:c r="AF606" s="114" t="n">
        <x:f>AD606/AE606-1</x:f>
        <x:v>-0.04101863242159298</x:v>
      </x:c>
      <x:c r="AG606" s="114" t="n">
        <x:f>AD606/AD605-1</x:f>
        <x:v>0.009578956566013819</x:v>
      </x:c>
      <x:c r="AH606" s="111" t="n">
        <x:f>IF(OR(T606="年末+季度",T606="季度+动态",T606="季度",T606="动态"),A606,AH605)</x:f>
        <x:v>44677</x:v>
      </x:c>
      <x:c r="AI606" s="117" t="n">
        <x:f>YEAR(A606)</x:f>
        <x:v>2022</x:v>
      </x:c>
      <x:c r="AJ606" s="117" t="n">
        <x:f>MONTH(A606)</x:f>
        <x:v>4</x:v>
      </x:c>
      <x:c r="AK606" s="50" t="n">
        <x:f>IF(MONTH(A606)&lt;&gt;MONTH(A607),1,0)</x:f>
        <x:v>0</x:v>
      </x:c>
      <x:c r="AL606" s="115" t="n">
        <x:f>IF(AK605,AD605,AL605)</x:f>
        <x:v>1.1630596856384816</x:v>
      </x:c>
      <x:c r="AM606" s="116" t="str">
        <x:f>IF(AK606,AD606/AL606-1,"")</x:f>
      </x:c>
      <x:c r="AN606" s="115" t="n">
        <x:f>IF(AI606&lt;&gt;AI605,AD606,MAX(AN605,AD606))</x:f>
        <x:v>1.1891432977618002</x:v>
      </x:c>
      <x:c r="AO606" s="116" t="n">
        <x:f>AD606/AN606-1</x:f>
        <x:v>-0.03997610722811751</x:v>
      </x:c>
      <x:c r="AP606" s="112" t="n">
        <x:f>IFERROR(SUM(Z606:AC606)/AD606,0)</x:f>
        <x:v>1</x:v>
      </x:c>
      <x:c r="AQ606" s="50" t="b">
        <x:f>AND(B606&gt;0,C606&gt;0,D606&gt;0,E606&gt;0)</x:f>
        <x:v>1</x:v>
      </x:c>
    </x:row>
    <x:row r="607">
      <x:c r="A607" s="111" t="n">
        <x:f>'净值底稿'!A565</x:f>
        <x:v>44679</x:v>
      </x:c>
      <x:c r="B607" s="113" t="n">
        <x:f>'净值底稿'!F565</x:f>
        <x:v>1.477689800394825</x:v>
      </x:c>
      <x:c r="C607" s="113" t="n">
        <x:f>'净值底稿'!O565</x:f>
        <x:v>1.1262822086890087</x:v>
      </x:c>
      <x:c r="D607" s="113" t="n">
        <x:f>'净值底稿'!P565</x:f>
        <x:v>1.5314</x:v>
      </x:c>
      <x:c r="E607" s="113" t="n">
        <x:f>'净值底稿'!Q565</x:f>
        <x:v>1.4423</x:v>
      </x:c>
      <x:c r="F607" s="114" t="n">
        <x:f>IFERROR(B607/B606-1,0)</x:f>
        <x:v>-0.003114621706758136</x:v>
      </x:c>
      <x:c r="G607" s="114" t="n">
        <x:f>IFERROR(C607/C606-1,0)</x:f>
        <x:v>-0.004714048854837949</x:v>
      </x:c>
      <x:c r="H607" s="114" t="n">
        <x:f>IFERROR(D607/D606-1,0)</x:f>
        <x:v>-0.00019586080825229057</x:v>
      </x:c>
      <x:c r="I607" s="114" t="n">
        <x:f>IFERROR(E607/E606-1,0)</x:f>
        <x:v>-0.0018685121107266944</x:v>
      </x:c>
      <x:c r="J607" s="115" t="n">
        <x:f>Z606*(1+F607)</x:f>
        <x:v>0.1190233552330562</x:v>
      </x:c>
      <x:c r="K607" s="115" t="n">
        <x:f>AA606*(1+G607)</x:f>
        <x:v>0.11708528501114424</x:v>
      </x:c>
      <x:c r="L607" s="115" t="n">
        <x:f>AB606*(1+H607)</x:f>
        <x:v>0.8448439462167447</x:v>
      </x:c>
      <x:c r="M607" s="115" t="n">
        <x:f>AC606*(1+I607)</x:f>
        <x:v>0.059450164844102225</x:v>
      </x:c>
      <x:c r="N607" s="115" t="n">
        <x:f>SUM(J607:M607)</x:f>
        <x:v>1.1404027513050472</x:v>
      </x:c>
      <x:c r="O607" s="116" t="n">
        <x:f>IFERROR((J607+K607)/N607,0)</x:f>
        <x:v>0.2070396971368263</x:v>
      </x:c>
      <x:c r="P607" s="50" t="b">
        <x:f>AND(MONTH(A607)=12,OR(A608="",YEAR(A607)&lt;&gt;YEAR(A608)))</x:f>
        <x:v>0</x:v>
      </x:c>
      <x:c r="Q607" s="50" t="b">
        <x:f>AND(MOD(MONTH(A607),3)=0,OR(A608="",MONTH(A607)&lt;&gt;MONTH(A608)))</x:f>
        <x:v>0</x:v>
      </x:c>
      <x:c r="R607" s="50" t="b">
        <x:f>OR(O607&gt;$E$7,O607&lt;$E$6)</x:f>
        <x:v>0</x:v>
      </x:c>
      <x:c r="S607" s="50" t="b">
        <x:f>AND(OR(P607,Q607,R607),A607-AH606&gt;$E$8)</x:f>
        <x:v>0</x:v>
      </x:c>
      <x:c r="T607" s="50" t="str">
        <x:f>IF(NOT(OR(P607,Q607,R607)),"不调",IF(NOT(S607),"间隔规则跳过",IF(P607,"年末+季度",IF(AND(Q607,R607),"季度+动态",IF(Q607,"季度","动态")))))</x:f>
        <x:v>不调</x:v>
      </x:c>
      <x:c r="U607" s="115" t="n">
        <x:f>IF(OR(T607="年末+季度",T607="季度+动态"),N607*$E$5/2,IF(T607="季度",(J607+K607)/2,IF(T607="动态",N607*$E$5*IF(J607+K607=0,0.5,J607/(J607+K607)),J607)))</x:f>
        <x:v>0.1190233552330562</x:v>
      </x:c>
      <x:c r="V607" s="115" t="n">
        <x:f>IF(OR(T607="年末+季度",T607="季度+动态"),N607*$E$5/2,IF(T607="季度",(J607+K607)/2,IF(T607="动态",N607*$E$5*IF(J607+K607=0,0.5,K607/(J607+K607)),K607)))</x:f>
        <x:v>0.11708528501114424</x:v>
      </x:c>
      <x:c r="W607" s="115" t="n">
        <x:f>IF(OR(T607="年末+季度",T607="季度+动态",T607="动态"),N607*(1-$E$5)*IF(L607+M607=0,$B$7/($B$7+$B$8),L607/(L607+M607)),L607)</x:f>
        <x:v>0.8448439462167447</x:v>
      </x:c>
      <x:c r="X607" s="115" t="n">
        <x:f>IF(OR(T607="年末+季度",T607="季度+动态",T607="动态"),N607*(1-$E$5)*IF(L607+M607=0,$B$8/($B$7+$B$8),M607/(L607+M607)),M607)</x:f>
        <x:v>0.059450164844102225</x:v>
      </x:c>
      <x:c r="Y607" s="115" t="n">
        <x:f>POWER(1-$H$5,(A607-A606)/$H$8)</x:f>
        <x:v>0.9999862671029998</x:v>
      </x:c>
      <x:c r="Z607" s="115" t="n">
        <x:f>U607*Y607</x:f>
        <x:v>0.11902172069757816</x:v>
      </x:c>
      <x:c r="AA607" s="115" t="n">
        <x:f>V607*Y607</x:f>
        <x:v>0.11708367709098494</x:v>
      </x:c>
      <x:c r="AB607" s="115" t="n">
        <x:f>W607*Y607</x:f>
        <x:v>0.84483234406185</x:v>
      </x:c>
      <x:c r="AC607" s="115" t="n">
        <x:f>X607*Y607</x:f>
        <x:v>0.059449348421111776</x:v>
      </x:c>
      <x:c r="AD607" s="115" t="n">
        <x:f>SUM(Z607:AC607)</x:f>
        <x:v>1.140387090271525</x:v>
      </x:c>
      <x:c r="AE607" s="115" t="n">
        <x:f>MAX(AE606,AD607)</x:f>
        <x:v>1.190436035961396</x:v>
      </x:c>
      <x:c r="AF607" s="114" t="n">
        <x:f>AD607/AE607-1</x:f>
        <x:v>-0.04204253246538481</x:v>
      </x:c>
      <x:c r="AG607" s="114" t="n">
        <x:f>AD607/AD606-1</x:f>
        <x:v>-0.0010676954510360215</x:v>
      </x:c>
      <x:c r="AH607" s="111" t="n">
        <x:f>IF(OR(T607="年末+季度",T607="季度+动态",T607="季度",T607="动态"),A607,AH606)</x:f>
        <x:v>44677</x:v>
      </x:c>
      <x:c r="AI607" s="117" t="n">
        <x:f>YEAR(A607)</x:f>
        <x:v>2022</x:v>
      </x:c>
      <x:c r="AJ607" s="117" t="n">
        <x:f>MONTH(A607)</x:f>
        <x:v>4</x:v>
      </x:c>
      <x:c r="AK607" s="50" t="n">
        <x:f>IF(MONTH(A607)&lt;&gt;MONTH(A608),1,0)</x:f>
        <x:v>0</x:v>
      </x:c>
      <x:c r="AL607" s="115" t="n">
        <x:f>IF(AK606,AD606,AL606)</x:f>
        <x:v>1.1630596856384816</x:v>
      </x:c>
      <x:c r="AM607" s="116" t="str">
        <x:f>IF(AK607,AD607/AL607-1,"")</x:f>
      </x:c>
      <x:c r="AN607" s="115" t="n">
        <x:f>IF(AI607&lt;&gt;AI606,AD607,MAX(AN606,AD607))</x:f>
        <x:v>1.1891432977618002</x:v>
      </x:c>
      <x:c r="AO607" s="116" t="n">
        <x:f>AD607/AN607-1</x:f>
        <x:v>-0.04100112037131598</x:v>
      </x:c>
      <x:c r="AP607" s="112" t="n">
        <x:f>IFERROR(SUM(Z607:AC607)/AD607,0)</x:f>
        <x:v>1</x:v>
      </x:c>
      <x:c r="AQ607" s="50" t="b">
        <x:f>AND(B607&gt;0,C607&gt;0,D607&gt;0,E607&gt;0)</x:f>
        <x:v>1</x:v>
      </x:c>
    </x:row>
    <x:row r="608">
      <x:c r="A608" s="111" t="n">
        <x:f>'净值底稿'!A566</x:f>
        <x:v>44680</x:v>
      </x:c>
      <x:c r="B608" s="113" t="n">
        <x:f>'净值底稿'!F566</x:f>
        <x:v>1.521781840066055</x:v>
      </x:c>
      <x:c r="C608" s="113" t="n">
        <x:f>'净值底稿'!O566</x:f>
        <x:v>1.167769977210644</x:v>
      </x:c>
      <x:c r="D608" s="113" t="n">
        <x:f>'净值底稿'!P566</x:f>
        <x:v>1.5322</x:v>
      </x:c>
      <x:c r="E608" s="113" t="n">
        <x:f>'净值底稿'!Q566</x:f>
        <x:v>1.4614</x:v>
      </x:c>
      <x:c r="F608" s="114" t="n">
        <x:f>IFERROR(B608/B607-1,0)</x:f>
        <x:v>0.029838494966568208</x:v>
      </x:c>
      <x:c r="G608" s="114" t="n">
        <x:f>IFERROR(C608/C607-1,0)</x:f>
        <x:v>0.03683603292457849</x:v>
      </x:c>
      <x:c r="H608" s="114" t="n">
        <x:f>IFERROR(D608/D607-1,0)</x:f>
        <x:v>0.00052239780592922</x:v>
      </x:c>
      <x:c r="I608" s="114" t="n">
        <x:f>IFERROR(E608/E607-1,0)</x:f>
        <x:v>0.013242737294598905</x:v>
      </x:c>
      <x:c r="J608" s="115" t="n">
        <x:f>Z607*(1+F608)</x:f>
        <x:v>0.12257314971152514</x:v>
      </x:c>
      <x:c r="K608" s="115" t="n">
        <x:f>AA607*(1+G608)</x:f>
        <x:v>0.12139657527523917</x:v>
      </x:c>
      <x:c r="L608" s="115" t="n">
        <x:f>AB607*(1+H608)</x:f>
        <x:v>0.845273682624766</x:v>
      </x:c>
      <x:c r="M608" s="115" t="n">
        <x:f>AC607*(1+I608)</x:f>
        <x:v>0.060236620524587635</x:v>
      </x:c>
      <x:c r="N608" s="115" t="n">
        <x:f>SUM(J608:M608)</x:f>
        <x:v>1.149480028136118</x:v>
      </x:c>
      <x:c r="O608" s="116" t="n">
        <x:f>IFERROR((J608+K608)/N608,0)</x:f>
        <x:v>0.21224355274998666</x:v>
      </x:c>
      <x:c r="P608" s="50" t="b">
        <x:f>AND(MONTH(A608)=12,OR(A609="",YEAR(A608)&lt;&gt;YEAR(A609)))</x:f>
        <x:v>0</x:v>
      </x:c>
      <x:c r="Q608" s="50" t="b">
        <x:f>AND(MOD(MONTH(A608),3)=0,OR(A609="",MONTH(A608)&lt;&gt;MONTH(A609)))</x:f>
        <x:v>0</x:v>
      </x:c>
      <x:c r="R608" s="50" t="b">
        <x:f>OR(O608&gt;$E$7,O608&lt;$E$6)</x:f>
        <x:v>0</x:v>
      </x:c>
      <x:c r="S608" s="50" t="b">
        <x:f>AND(OR(P608,Q608,R608),A608-AH607&gt;$E$8)</x:f>
        <x:v>0</x:v>
      </x:c>
      <x:c r="T608" s="50" t="str">
        <x:f>IF(NOT(OR(P608,Q608,R608)),"不调",IF(NOT(S608),"间隔规则跳过",IF(P608,"年末+季度",IF(AND(Q608,R608),"季度+动态",IF(Q608,"季度","动态")))))</x:f>
        <x:v>不调</x:v>
      </x:c>
      <x:c r="U608" s="115" t="n">
        <x:f>IF(OR(T608="年末+季度",T608="季度+动态"),N608*$E$5/2,IF(T608="季度",(J608+K608)/2,IF(T608="动态",N608*$E$5*IF(J608+K608=0,0.5,J608/(J608+K608)),J608)))</x:f>
        <x:v>0.12257314971152514</x:v>
      </x:c>
      <x:c r="V608" s="115" t="n">
        <x:f>IF(OR(T608="年末+季度",T608="季度+动态"),N608*$E$5/2,IF(T608="季度",(J608+K608)/2,IF(T608="动态",N608*$E$5*IF(J608+K608=0,0.5,K608/(J608+K608)),K608)))</x:f>
        <x:v>0.12139657527523917</x:v>
      </x:c>
      <x:c r="W608" s="115" t="n">
        <x:f>IF(OR(T608="年末+季度",T608="季度+动态",T608="动态"),N608*(1-$E$5)*IF(L608+M608=0,$B$7/($B$7+$B$8),L608/(L608+M608)),L608)</x:f>
        <x:v>0.845273682624766</x:v>
      </x:c>
      <x:c r="X608" s="115" t="n">
        <x:f>IF(OR(T608="年末+季度",T608="季度+动态",T608="动态"),N608*(1-$E$5)*IF(L608+M608=0,$B$8/($B$7+$B$8),M608/(L608+M608)),M608)</x:f>
        <x:v>0.060236620524587635</x:v>
      </x:c>
      <x:c r="Y608" s="115" t="n">
        <x:f>POWER(1-$H$5,(A608-A607)/$H$8)</x:f>
        <x:v>0.9999862671029998</x:v>
      </x:c>
      <x:c r="Z608" s="115" t="n">
        <x:f>U608*Y608</x:f>
        <x:v>0.12257146642708515</x:v>
      </x:c>
      <x:c r="AA608" s="115" t="n">
        <x:f>V608*Y608</x:f>
        <x:v>0.12139490814857473</x:v>
      </x:c>
      <x:c r="AB608" s="115" t="n">
        <x:f>W608*Y608</x:f>
        <x:v>0.8452620745683455</x:v>
      </x:c>
      <x:c r="AC608" s="115" t="n">
        <x:f>X608*Y608</x:f>
        <x:v>0.06023579330128233</x:v>
      </x:c>
      <x:c r="AD608" s="115" t="n">
        <x:f>SUM(Z608:AC608)</x:f>
        <x:v>1.1494642424452877</x:v>
      </x:c>
      <x:c r="AE608" s="115" t="n">
        <x:f>MAX(AE607,AD608)</x:f>
        <x:v>1.190436035961396</x:v>
      </x:c>
      <x:c r="AF608" s="114" t="n">
        <x:f>AD608/AE608-1</x:f>
        <x:v>-0.0344174674475638</x:v>
      </x:c>
      <x:c r="AG608" s="114" t="n">
        <x:f>AD608/AD607-1</x:f>
        <x:v>0.007959711444647688</x:v>
      </x:c>
      <x:c r="AH608" s="111" t="n">
        <x:f>IF(OR(T608="年末+季度",T608="季度+动态",T608="季度",T608="动态"),A608,AH607)</x:f>
        <x:v>44677</x:v>
      </x:c>
      <x:c r="AI608" s="117" t="n">
        <x:f>YEAR(A608)</x:f>
        <x:v>2022</x:v>
      </x:c>
      <x:c r="AJ608" s="117" t="n">
        <x:f>MONTH(A608)</x:f>
        <x:v>4</x:v>
      </x:c>
      <x:c r="AK608" s="50" t="n">
        <x:f>IF(MONTH(A608)&lt;&gt;MONTH(A609),1,0)</x:f>
        <x:v>1</x:v>
      </x:c>
      <x:c r="AL608" s="115" t="n">
        <x:f>IF(AK607,AD607,AL607)</x:f>
        <x:v>1.1630596856384816</x:v>
      </x:c>
      <x:c r="AM608" s="116" t="n">
        <x:f>IF(AK608,AD608/AL608-1,"")</x:f>
        <x:v>-0.011689377046656513</x:v>
      </x:c>
      <x:c r="AN608" s="115" t="n">
        <x:f>IF(AI608&lt;&gt;AI607,AD608,MAX(AN607,AD608))</x:f>
        <x:v>1.1891432977618002</x:v>
      </x:c>
      <x:c r="AO608" s="116" t="n">
        <x:f>AD608/AN608-1</x:f>
        <x:v>-0.03336776601373126</x:v>
      </x:c>
      <x:c r="AP608" s="112" t="n">
        <x:f>IFERROR(SUM(Z608:AC608)/AD608,0)</x:f>
        <x:v>1</x:v>
      </x:c>
      <x:c r="AQ608" s="50" t="b">
        <x:f>AND(B608&gt;0,C608&gt;0,D608&gt;0,E608&gt;0)</x:f>
        <x:v>1</x:v>
      </x:c>
    </x:row>
    <x:row r="609">
      <x:c r="A609" s="111" t="n">
        <x:f>'净值底稿'!A567</x:f>
        <x:v>44686</x:v>
      </x:c>
      <x:c r="B609" s="113" t="n">
        <x:f>'净值底稿'!F567</x:f>
        <x:v>1.5267355240444225</x:v>
      </x:c>
      <x:c r="C609" s="113" t="n">
        <x:f>'净值底稿'!O567</x:f>
        <x:v>1.1810372131069564</x:v>
      </x:c>
      <x:c r="D609" s="113" t="n">
        <x:f>'净值底稿'!P567</x:f>
        <x:v>1.5331</x:v>
      </x:c>
      <x:c r="E609" s="113" t="n">
        <x:f>'净值底稿'!Q567</x:f>
        <x:v>1.4529</x:v>
      </x:c>
      <x:c r="F609" s="114" t="n">
        <x:f>IFERROR(B609/B608-1,0)</x:f>
        <x:v>0.0032551866817864816</x:v>
      </x:c>
      <x:c r="G609" s="114" t="n">
        <x:f>IFERROR(C609/C608-1,0)</x:f>
        <x:v>0.011361172281550536</x:v>
      </x:c>
      <x:c r="H609" s="114" t="n">
        <x:f>IFERROR(D609/D608-1,0)</x:f>
        <x:v>0.0005873906800677453</x:v>
      </x:c>
      <x:c r="I609" s="114" t="n">
        <x:f>IFERROR(E609/E608-1,0)</x:f>
        <x:v>-0.005816340495415351</x:v>
      </x:c>
      <x:c r="J609" s="115" t="n">
        <x:f>Z608*(1+F609)</x:f>
        <x:v>0.12297045943216564</x:v>
      </x:c>
      <x:c r="K609" s="115" t="n">
        <x:f>AA608*(1+G609)</x:f>
        <x:v>0.12277409661415369</x:v>
      </x:c>
      <x:c r="L609" s="115" t="n">
        <x:f>AB608*(1+H609)</x:f>
        <x:v>0.8457585736331616</x:v>
      </x:c>
      <x:c r="M609" s="115" t="n">
        <x:f>AC608*(1+I609)</x:f>
        <x:v>0.05988544141743061</x:v>
      </x:c>
      <x:c r="N609" s="115" t="n">
        <x:f>SUM(J609:M609)</x:f>
        <x:v>1.1513885710969116</x:v>
      </x:c>
      <x:c r="O609" s="116" t="n">
        <x:f>IFERROR((J609+K609)/N609,0)</x:f>
        <x:v>0.21343320770693597</x:v>
      </x:c>
      <x:c r="P609" s="50" t="b">
        <x:f>AND(MONTH(A609)=12,OR(A610="",YEAR(A609)&lt;&gt;YEAR(A610)))</x:f>
        <x:v>0</x:v>
      </x:c>
      <x:c r="Q609" s="50" t="b">
        <x:f>AND(MOD(MONTH(A609),3)=0,OR(A610="",MONTH(A609)&lt;&gt;MONTH(A610)))</x:f>
        <x:v>0</x:v>
      </x:c>
      <x:c r="R609" s="50" t="b">
        <x:f>OR(O609&gt;$E$7,O609&lt;$E$6)</x:f>
        <x:v>0</x:v>
      </x:c>
      <x:c r="S609" s="50" t="b">
        <x:f>AND(OR(P609,Q609,R609),A609-AH608&gt;$E$8)</x:f>
        <x:v>0</x:v>
      </x:c>
      <x:c r="T609" s="50" t="str">
        <x:f>IF(NOT(OR(P609,Q609,R609)),"不调",IF(NOT(S609),"间隔规则跳过",IF(P609,"年末+季度",IF(AND(Q609,R609),"季度+动态",IF(Q609,"季度","动态")))))</x:f>
        <x:v>不调</x:v>
      </x:c>
      <x:c r="U609" s="115" t="n">
        <x:f>IF(OR(T609="年末+季度",T609="季度+动态"),N609*$E$5/2,IF(T609="季度",(J609+K609)/2,IF(T609="动态",N609*$E$5*IF(J609+K609=0,0.5,J609/(J609+K609)),J609)))</x:f>
        <x:v>0.12297045943216564</x:v>
      </x:c>
      <x:c r="V609" s="115" t="n">
        <x:f>IF(OR(T609="年末+季度",T609="季度+动态"),N609*$E$5/2,IF(T609="季度",(J609+K609)/2,IF(T609="动态",N609*$E$5*IF(J609+K609=0,0.5,K609/(J609+K609)),K609)))</x:f>
        <x:v>0.12277409661415369</x:v>
      </x:c>
      <x:c r="W609" s="115" t="n">
        <x:f>IF(OR(T609="年末+季度",T609="季度+动态",T609="动态"),N609*(1-$E$5)*IF(L609+M609=0,$B$7/($B$7+$B$8),L609/(L609+M609)),L609)</x:f>
        <x:v>0.8457585736331616</x:v>
      </x:c>
      <x:c r="X609" s="115" t="n">
        <x:f>IF(OR(T609="年末+季度",T609="季度+动态",T609="动态"),N609*(1-$E$5)*IF(L609+M609=0,$B$8/($B$7+$B$8),M609/(L609+M609)),M609)</x:f>
        <x:v>0.05988544141743061</x:v>
      </x:c>
      <x:c r="Y609" s="115" t="n">
        <x:f>POWER(1-$H$5,(A609-A608)/$H$8)</x:f>
        <x:v>0.9999176054468334</x:v>
      </x:c>
      <x:c r="Z609" s="115" t="n">
        <x:f>U609*Y609</x:f>
        <x:v>0.12296032733610804</x:v>
      </x:c>
      <x:c r="AA609" s="115" t="n">
        <x:f>V609*Y609</x:f>
        <x:v>0.12276398069732272</x:v>
      </x:c>
      <x:c r="AB609" s="115" t="n">
        <x:f>W609*Y609</x:f>
        <x:v>0.8456888877334003</x:v>
      </x:c>
      <x:c r="AC609" s="115" t="n">
        <x:f>X609*Y609</x:f>
        <x:v>0.059880507183243836</x:v>
      </x:c>
      <x:c r="AD609" s="115" t="n">
        <x:f>SUM(Z609:AC609)</x:f>
        <x:v>1.151293702950075</x:v>
      </x:c>
      <x:c r="AE609" s="115" t="n">
        <x:f>MAX(AE608,AD609)</x:f>
        <x:v>1.190436035961396</x:v>
      </x:c>
      <x:c r="AF609" s="114" t="n">
        <x:f>AD609/AE609-1</x:f>
        <x:v>-0.03288066878764273</x:v>
      </x:c>
      <x:c r="AG609" s="114" t="n">
        <x:f>AD609/AD608-1</x:f>
        <x:v>0.001591576699154551</x:v>
      </x:c>
      <x:c r="AH609" s="111" t="n">
        <x:f>IF(OR(T609="年末+季度",T609="季度+动态",T609="季度",T609="动态"),A609,AH608)</x:f>
        <x:v>44677</x:v>
      </x:c>
      <x:c r="AI609" s="117" t="n">
        <x:f>YEAR(A609)</x:f>
        <x:v>2022</x:v>
      </x:c>
      <x:c r="AJ609" s="117" t="n">
        <x:f>MONTH(A609)</x:f>
        <x:v>5</x:v>
      </x:c>
      <x:c r="AK609" s="50" t="n">
        <x:f>IF(MONTH(A609)&lt;&gt;MONTH(A610),1,0)</x:f>
        <x:v>0</x:v>
      </x:c>
      <x:c r="AL609" s="115" t="n">
        <x:f>IF(AK608,AD608,AL608)</x:f>
        <x:v>1.1494642424452877</x:v>
      </x:c>
      <x:c r="AM609" s="116" t="str">
        <x:f>IF(AK609,AD609/AL609-1,"")</x:f>
      </x:c>
      <x:c r="AN609" s="115" t="n">
        <x:f>IF(AI609&lt;&gt;AI608,AD609,MAX(AN608,AD609))</x:f>
        <x:v>1.1891432977618002</x:v>
      </x:c>
      <x:c r="AO609" s="116" t="n">
        <x:f>AD609/AN609-1</x:f>
        <x:v>-0.03182929667346701</x:v>
      </x:c>
      <x:c r="AP609" s="112" t="n">
        <x:f>IFERROR(SUM(Z609:AC609)/AD609,0)</x:f>
        <x:v>1</x:v>
      </x:c>
      <x:c r="AQ609" s="50" t="b">
        <x:f>AND(B609&gt;0,C609&gt;0,D609&gt;0,E609&gt;0)</x:f>
        <x:v>1</x:v>
      </x:c>
    </x:row>
    <x:row r="610">
      <x:c r="A610" s="111" t="n">
        <x:f>'净值底稿'!A568</x:f>
        <x:v>44687</x:v>
      </x:c>
      <x:c r="B610" s="113" t="n">
        <x:f>'净值底稿'!F568</x:f>
        <x:v>1.4931822603759974</x:v>
      </x:c>
      <x:c r="C610" s="113" t="n">
        <x:f>'净值底稿'!O568</x:f>
        <x:v>1.1623250776153342</x:v>
      </x:c>
      <x:c r="D610" s="113" t="n">
        <x:f>'净值底稿'!P568</x:f>
        <x:v>1.5333</x:v>
      </x:c>
      <x:c r="E610" s="113" t="n">
        <x:f>'净值底稿'!Q568</x:f>
        <x:v>1.4538</x:v>
      </x:c>
      <x:c r="F610" s="114" t="n">
        <x:f>IFERROR(B610/B609-1,0)</x:f>
        <x:v>-0.0219771290704891</x:v>
      </x:c>
      <x:c r="G610" s="114" t="n">
        <x:f>IFERROR(C610/C609-1,0)</x:f>
        <x:v>-0.01584381532093826</x:v>
      </x:c>
      <x:c r="H610" s="114" t="n">
        <x:f>IFERROR(D610/D609-1,0)</x:f>
        <x:v>0.00013045463440097826</x:v>
      </x:c>
      <x:c r="I610" s="114" t="n">
        <x:f>IFERROR(E610/E609-1,0)</x:f>
        <x:v>0.0006194507536649851</x:v>
      </x:c>
      <x:c r="J610" s="115" t="n">
        <x:f>Z609*(1+F610)</x:f>
        <x:v>0.1202580123516928</x:v>
      </x:c>
      <x:c r="K610" s="115" t="n">
        <x:f>AA609*(1+G610)</x:f>
        <x:v>0.12081893085909111</x:v>
      </x:c>
      <x:c r="L610" s="115" t="n">
        <x:f>AB609*(1+H610)</x:f>
        <x:v>0.8457992117680666</x:v>
      </x:c>
      <x:c r="M610" s="115" t="n">
        <x:f>AC609*(1+I610)</x:f>
        <x:v>0.05991760020854834</x:v>
      </x:c>
      <x:c r="N610" s="115" t="n">
        <x:f>SUM(J610:M610)</x:f>
        <x:v>1.146793755187399</x:v>
      </x:c>
      <x:c r="O610" s="116" t="n">
        <x:f>IFERROR((J610+K610)/N610,0)</x:f>
        <x:v>0.21021822112328228</x:v>
      </x:c>
      <x:c r="P610" s="50" t="b">
        <x:f>AND(MONTH(A610)=12,OR(A611="",YEAR(A610)&lt;&gt;YEAR(A611)))</x:f>
        <x:v>0</x:v>
      </x:c>
      <x:c r="Q610" s="50" t="b">
        <x:f>AND(MOD(MONTH(A610),3)=0,OR(A611="",MONTH(A610)&lt;&gt;MONTH(A611)))</x:f>
        <x:v>0</x:v>
      </x:c>
      <x:c r="R610" s="50" t="b">
        <x:f>OR(O610&gt;$E$7,O610&lt;$E$6)</x:f>
        <x:v>0</x:v>
      </x:c>
      <x:c r="S610" s="50" t="b">
        <x:f>AND(OR(P610,Q610,R610),A610-AH609&gt;$E$8)</x:f>
        <x:v>0</x:v>
      </x:c>
      <x:c r="T610" s="50" t="str">
        <x:f>IF(NOT(OR(P610,Q610,R610)),"不调",IF(NOT(S610),"间隔规则跳过",IF(P610,"年末+季度",IF(AND(Q610,R610),"季度+动态",IF(Q610,"季度","动态")))))</x:f>
        <x:v>不调</x:v>
      </x:c>
      <x:c r="U610" s="115" t="n">
        <x:f>IF(OR(T610="年末+季度",T610="季度+动态"),N610*$E$5/2,IF(T610="季度",(J610+K610)/2,IF(T610="动态",N610*$E$5*IF(J610+K610=0,0.5,J610/(J610+K610)),J610)))</x:f>
        <x:v>0.1202580123516928</x:v>
      </x:c>
      <x:c r="V610" s="115" t="n">
        <x:f>IF(OR(T610="年末+季度",T610="季度+动态"),N610*$E$5/2,IF(T610="季度",(J610+K610)/2,IF(T610="动态",N610*$E$5*IF(J610+K610=0,0.5,K610/(J610+K610)),K610)))</x:f>
        <x:v>0.12081893085909111</x:v>
      </x:c>
      <x:c r="W610" s="115" t="n">
        <x:f>IF(OR(T610="年末+季度",T610="季度+动态",T610="动态"),N610*(1-$E$5)*IF(L610+M610=0,$B$7/($B$7+$B$8),L610/(L610+M610)),L610)</x:f>
        <x:v>0.8457992117680666</x:v>
      </x:c>
      <x:c r="X610" s="115" t="n">
        <x:f>IF(OR(T610="年末+季度",T610="季度+动态",T610="动态"),N610*(1-$E$5)*IF(L610+M610=0,$B$8/($B$7+$B$8),M610/(L610+M610)),M610)</x:f>
        <x:v>0.05991760020854834</x:v>
      </x:c>
      <x:c r="Y610" s="115" t="n">
        <x:f>POWER(1-$H$5,(A610-A609)/$H$8)</x:f>
        <x:v>0.9999862671029998</x:v>
      </x:c>
      <x:c r="Z610" s="115" t="n">
        <x:f>U610*Y610</x:f>
        <x:v>0.12025636086079572</x:v>
      </x:c>
      <x:c r="AA610" s="115" t="n">
        <x:f>V610*Y610</x:f>
        <x:v>0.12081727166515795</x:v>
      </x:c>
      <x:c r="AB610" s="115" t="n">
        <x:f>W610*Y610</x:f>
        <x:v>0.8457875964946086</x:v>
      </x:c>
      <x:c r="AC610" s="115" t="n">
        <x:f>X610*Y610</x:f>
        <x:v>0.059916777366316176</x:v>
      </x:c>
      <x:c r="AD610" s="115" t="n">
        <x:f>SUM(Z610:AC610)</x:f>
        <x:v>1.1467780063868784</x:v>
      </x:c>
      <x:c r="AE610" s="115" t="n">
        <x:f>MAX(AE609,AD610)</x:f>
        <x:v>1.190436035961396</x:v>
      </x:c>
      <x:c r="AF610" s="114" t="n">
        <x:f>AD610/AE610-1</x:f>
        <x:v>-0.03667398184838988</x:v>
      </x:c>
      <x:c r="AG610" s="114" t="n">
        <x:f>AD610/AD609-1</x:f>
        <x:v>-0.003922280258830124</x:v>
      </x:c>
      <x:c r="AH610" s="111" t="n">
        <x:f>IF(OR(T610="年末+季度",T610="季度+动态",T610="季度",T610="动态"),A610,AH609)</x:f>
        <x:v>44677</x:v>
      </x:c>
      <x:c r="AI610" s="117" t="n">
        <x:f>YEAR(A610)</x:f>
        <x:v>2022</x:v>
      </x:c>
      <x:c r="AJ610" s="117" t="n">
        <x:f>MONTH(A610)</x:f>
        <x:v>5</x:v>
      </x:c>
      <x:c r="AK610" s="50" t="n">
        <x:f>IF(MONTH(A610)&lt;&gt;MONTH(A611),1,0)</x:f>
        <x:v>0</x:v>
      </x:c>
      <x:c r="AL610" s="115" t="n">
        <x:f>IF(AK609,AD609,AL609)</x:f>
        <x:v>1.1494642424452877</x:v>
      </x:c>
      <x:c r="AM610" s="116" t="str">
        <x:f>IF(AK610,AD610/AL610-1,"")</x:f>
      </x:c>
      <x:c r="AN610" s="115" t="n">
        <x:f>IF(AI610&lt;&gt;AI609,AD610,MAX(AN609,AD610))</x:f>
        <x:v>1.1891432977618002</x:v>
      </x:c>
      <x:c r="AO610" s="116" t="n">
        <x:f>AD610/AN610-1</x:f>
        <x:v>-0.03562673351030232</x:v>
      </x:c>
      <x:c r="AP610" s="112" t="n">
        <x:f>IFERROR(SUM(Z610:AC610)/AD610,0)</x:f>
        <x:v>1</x:v>
      </x:c>
      <x:c r="AQ610" s="50" t="b">
        <x:f>AND(B610&gt;0,C610&gt;0,D610&gt;0,E610&gt;0)</x:f>
        <x:v>1</x:v>
      </x:c>
    </x:row>
    <x:row r="611">
      <x:c r="A611" s="111" t="n">
        <x:f>'净值底稿'!A569</x:f>
        <x:v>44690</x:v>
      </x:c>
      <x:c r="B611" s="113" t="n">
        <x:f>'净值底稿'!F569</x:f>
        <x:v>1.4909359179220574</x:v>
      </x:c>
      <x:c r="C611" s="113" t="n">
        <x:f>'净值底稿'!O569</x:f>
        <x:v>1.170159967412677</x:v>
      </x:c>
      <x:c r="D611" s="113" t="n">
        <x:f>'净值底稿'!P569</x:f>
        <x:v>1.5344</x:v>
      </x:c>
      <x:c r="E611" s="113" t="n">
        <x:f>'净值底稿'!Q569</x:f>
        <x:v>1.4568</x:v>
      </x:c>
      <x:c r="F611" s="114" t="n">
        <x:f>IFERROR(B611/B610-1,0)</x:f>
        <x:v>-0.0015043993714299875</x:v>
      </x:c>
      <x:c r="G611" s="114" t="n">
        <x:f>IFERROR(C611/C610-1,0)</x:f>
        <x:v>0.006740704427901756</x:v>
      </x:c>
      <x:c r="H611" s="114" t="n">
        <x:f>IFERROR(D611/D610-1,0)</x:f>
        <x:v>0.0007174069001498751</x:v>
      </x:c>
      <x:c r="I611" s="114" t="n">
        <x:f>IFERROR(E611/E610-1,0)</x:f>
        <x:v>0.0020635575732563805</x:v>
      </x:c>
      <x:c r="J611" s="115" t="n">
        <x:f>Z610*(1+F611)</x:f>
        <x:v>0.12007544726710628</x:v>
      </x:c>
      <x:c r="K611" s="115" t="n">
        <x:f>AA610*(1+G611)</x:f>
        <x:v>0.12163166518323829</x:v>
      </x:c>
      <x:c r="L611" s="115" t="n">
        <x:f>AB610*(1+H611)</x:f>
        <x:v>0.846394370352395</x:v>
      </x:c>
      <x:c r="M611" s="115" t="n">
        <x:f>AC610*(1+I611)</x:f>
        <x:v>0.06004041908601555</x:v>
      </x:c>
      <x:c r="N611" s="115" t="n">
        <x:f>SUM(J611:M611)</x:f>
        <x:v>1.148141901888755</x:v>
      </x:c>
      <x:c r="O611" s="116" t="n">
        <x:f>IFERROR((J611+K611)/N611,0)</x:f>
        <x:v>0.21052024323188917</x:v>
      </x:c>
      <x:c r="P611" s="50" t="b">
        <x:f>AND(MONTH(A611)=12,OR(A612="",YEAR(A611)&lt;&gt;YEAR(A612)))</x:f>
        <x:v>0</x:v>
      </x:c>
      <x:c r="Q611" s="50" t="b">
        <x:f>AND(MOD(MONTH(A611),3)=0,OR(A612="",MONTH(A611)&lt;&gt;MONTH(A612)))</x:f>
        <x:v>0</x:v>
      </x:c>
      <x:c r="R611" s="50" t="b">
        <x:f>OR(O611&gt;$E$7,O611&lt;$E$6)</x:f>
        <x:v>0</x:v>
      </x:c>
      <x:c r="S611" s="50" t="b">
        <x:f>AND(OR(P611,Q611,R611),A611-AH610&gt;$E$8)</x:f>
        <x:v>0</x:v>
      </x:c>
      <x:c r="T611" s="50" t="str">
        <x:f>IF(NOT(OR(P611,Q611,R611)),"不调",IF(NOT(S611),"间隔规则跳过",IF(P611,"年末+季度",IF(AND(Q611,R611),"季度+动态",IF(Q611,"季度","动态")))))</x:f>
        <x:v>不调</x:v>
      </x:c>
      <x:c r="U611" s="115" t="n">
        <x:f>IF(OR(T611="年末+季度",T611="季度+动态"),N611*$E$5/2,IF(T611="季度",(J611+K611)/2,IF(T611="动态",N611*$E$5*IF(J611+K611=0,0.5,J611/(J611+K611)),J611)))</x:f>
        <x:v>0.12007544726710628</x:v>
      </x:c>
      <x:c r="V611" s="115" t="n">
        <x:f>IF(OR(T611="年末+季度",T611="季度+动态"),N611*$E$5/2,IF(T611="季度",(J611+K611)/2,IF(T611="动态",N611*$E$5*IF(J611+K611=0,0.5,K611/(J611+K611)),K611)))</x:f>
        <x:v>0.12163166518323829</x:v>
      </x:c>
      <x:c r="W611" s="115" t="n">
        <x:f>IF(OR(T611="年末+季度",T611="季度+动态",T611="动态"),N611*(1-$E$5)*IF(L611+M611=0,$B$7/($B$7+$B$8),L611/(L611+M611)),L611)</x:f>
        <x:v>0.846394370352395</x:v>
      </x:c>
      <x:c r="X611" s="115" t="n">
        <x:f>IF(OR(T611="年末+季度",T611="季度+动态",T611="动态"),N611*(1-$E$5)*IF(L611+M611=0,$B$8/($B$7+$B$8),M611/(L611+M611)),M611)</x:f>
        <x:v>0.06004041908601555</x:v>
      </x:c>
      <x:c r="Y611" s="115" t="n">
        <x:f>POWER(1-$H$5,(A611-A610)/$H$8)</x:f>
        <x:v>0.9999588018747739</x:v>
      </x:c>
      <x:c r="Z611" s="115" t="n">
        <x:f>U611*Y611</x:f>
        <x:v>0.1200705003837932</x:v>
      </x:c>
      <x:c r="AA611" s="115" t="n">
        <x:f>V611*Y611</x:f>
        <x:v>0.12162665418666462</x:v>
      </x:c>
      <x:c r="AB611" s="115" t="n">
        <x:f>W611*Y611</x:f>
        <x:v>0.8463595004911345</x:v>
      </x:c>
      <x:c r="AC611" s="115" t="n">
        <x:f>X611*Y611</x:f>
        <x:v>0.060037945533311425</x:v>
      </x:c>
      <x:c r="AD611" s="115" t="n">
        <x:f>SUM(Z611:AC611)</x:f>
        <x:v>1.1480946005949038</x:v>
      </x:c>
      <x:c r="AE611" s="115" t="n">
        <x:f>MAX(AE610,AD611)</x:f>
        <x:v>1.190436035961396</x:v>
      </x:c>
      <x:c r="AF611" s="114" t="n">
        <x:f>AD611/AE611-1</x:f>
        <x:v>-0.035568005409292947</x:v>
      </x:c>
      <x:c r="AG611" s="114" t="n">
        <x:f>AD611/AD610-1</x:f>
        <x:v>0.0011480811462136753</x:v>
      </x:c>
      <x:c r="AH611" s="111" t="n">
        <x:f>IF(OR(T611="年末+季度",T611="季度+动态",T611="季度",T611="动态"),A611,AH610)</x:f>
        <x:v>44677</x:v>
      </x:c>
      <x:c r="AI611" s="117" t="n">
        <x:f>YEAR(A611)</x:f>
        <x:v>2022</x:v>
      </x:c>
      <x:c r="AJ611" s="117" t="n">
        <x:f>MONTH(A611)</x:f>
        <x:v>5</x:v>
      </x:c>
      <x:c r="AK611" s="50" t="n">
        <x:f>IF(MONTH(A611)&lt;&gt;MONTH(A612),1,0)</x:f>
        <x:v>0</x:v>
      </x:c>
      <x:c r="AL611" s="115" t="n">
        <x:f>IF(AK610,AD610,AL610)</x:f>
        <x:v>1.1494642424452877</x:v>
      </x:c>
      <x:c r="AM611" s="116" t="str">
        <x:f>IF(AK611,AD611/AL611-1,"")</x:f>
      </x:c>
      <x:c r="AN611" s="115" t="n">
        <x:f>IF(AI611&lt;&gt;AI610,AD611,MAX(AN610,AD611))</x:f>
        <x:v>1.1891432977618002</x:v>
      </x:c>
      <x:c r="AO611" s="116" t="n">
        <x:f>AD611/AN611-1</x:f>
        <x:v>-0.03451955474513291</x:v>
      </x:c>
      <x:c r="AP611" s="112" t="n">
        <x:f>IFERROR(SUM(Z611:AC611)/AD611,0)</x:f>
        <x:v>1</x:v>
      </x:c>
      <x:c r="AQ611" s="50" t="b">
        <x:f>AND(B611&gt;0,C611&gt;0,D611&gt;0,E611&gt;0)</x:f>
        <x:v>1</x:v>
      </x:c>
    </x:row>
    <x:row r="612">
      <x:c r="A612" s="111" t="n">
        <x:f>'净值底稿'!A570</x:f>
        <x:v>44691</x:v>
      </x:c>
      <x:c r="B612" s="113" t="n">
        <x:f>'净值底稿'!F570</x:f>
        <x:v>1.5239638118520173</x:v>
      </x:c>
      <x:c r="C612" s="113" t="n">
        <x:f>'净值底稿'!O570</x:f>
        <x:v>1.1877110576635497</x:v>
      </x:c>
      <x:c r="D612" s="113" t="n">
        <x:f>'净值底稿'!P570</x:f>
        <x:v>1.5353</x:v>
      </x:c>
      <x:c r="E612" s="113" t="n">
        <x:f>'净值底稿'!Q570</x:f>
        <x:v>1.4514</x:v>
      </x:c>
      <x:c r="F612" s="114" t="n">
        <x:f>IFERROR(B612/B611-1,0)</x:f>
        <x:v>0.02215245707943736</x:v>
      </x:c>
      <x:c r="G612" s="114" t="n">
        <x:f>IFERROR(C612/C611-1,0)</x:f>
        <x:v>0.014998881127064712</x:v>
      </x:c>
      <x:c r="H612" s="114" t="n">
        <x:f>IFERROR(D612/D611-1,0)</x:f>
        <x:v>0.0005865484880083205</x:v>
      </x:c>
      <x:c r="I612" s="114" t="n">
        <x:f>IFERROR(E612/E611-1,0)</x:f>
        <x:v>-0.0037067545304778626</x:v>
      </x:c>
      <x:c r="J612" s="115" t="n">
        <x:f>Z611*(1+F612)</x:f>
        <x:v>0.12273035699005175</x:v>
      </x:c>
      <x:c r="K612" s="115" t="n">
        <x:f>AA611*(1+G612)</x:f>
        <x:v>0.12345091791469301</x:v>
      </x:c>
      <x:c r="L612" s="115" t="n">
        <x:f>AB611*(1+H612)</x:f>
        <x:v>0.8468559313764591</x:v>
      </x:c>
      <x:c r="M612" s="115" t="n">
        <x:f>AC611*(1+I612)</x:f>
        <x:v>0.05981539960670524</x:v>
      </x:c>
      <x:c r="N612" s="115" t="n">
        <x:f>SUM(J612:M612)</x:f>
        <x:v>1.1528526058879092</x:v>
      </x:c>
      <x:c r="O612" s="116" t="n">
        <x:f>IFERROR((J612+K612)/N612,0)</x:f>
        <x:v>0.21354097969457228</x:v>
      </x:c>
      <x:c r="P612" s="50" t="b">
        <x:f>AND(MONTH(A612)=12,OR(A613="",YEAR(A612)&lt;&gt;YEAR(A613)))</x:f>
        <x:v>0</x:v>
      </x:c>
      <x:c r="Q612" s="50" t="b">
        <x:f>AND(MOD(MONTH(A612),3)=0,OR(A613="",MONTH(A612)&lt;&gt;MONTH(A613)))</x:f>
        <x:v>0</x:v>
      </x:c>
      <x:c r="R612" s="50" t="b">
        <x:f>OR(O612&gt;$E$7,O612&lt;$E$6)</x:f>
        <x:v>0</x:v>
      </x:c>
      <x:c r="S612" s="50" t="b">
        <x:f>AND(OR(P612,Q612,R612),A612-AH611&gt;$E$8)</x:f>
        <x:v>0</x:v>
      </x:c>
      <x:c r="T612" s="50" t="str">
        <x:f>IF(NOT(OR(P612,Q612,R612)),"不调",IF(NOT(S612),"间隔规则跳过",IF(P612,"年末+季度",IF(AND(Q612,R612),"季度+动态",IF(Q612,"季度","动态")))))</x:f>
        <x:v>不调</x:v>
      </x:c>
      <x:c r="U612" s="115" t="n">
        <x:f>IF(OR(T612="年末+季度",T612="季度+动态"),N612*$E$5/2,IF(T612="季度",(J612+K612)/2,IF(T612="动态",N612*$E$5*IF(J612+K612=0,0.5,J612/(J612+K612)),J612)))</x:f>
        <x:v>0.12273035699005175</x:v>
      </x:c>
      <x:c r="V612" s="115" t="n">
        <x:f>IF(OR(T612="年末+季度",T612="季度+动态"),N612*$E$5/2,IF(T612="季度",(J612+K612)/2,IF(T612="动态",N612*$E$5*IF(J612+K612=0,0.5,K612/(J612+K612)),K612)))</x:f>
        <x:v>0.12345091791469301</x:v>
      </x:c>
      <x:c r="W612" s="115" t="n">
        <x:f>IF(OR(T612="年末+季度",T612="季度+动态",T612="动态"),N612*(1-$E$5)*IF(L612+M612=0,$B$7/($B$7+$B$8),L612/(L612+M612)),L612)</x:f>
        <x:v>0.8468559313764591</x:v>
      </x:c>
      <x:c r="X612" s="115" t="n">
        <x:f>IF(OR(T612="年末+季度",T612="季度+动态",T612="动态"),N612*(1-$E$5)*IF(L612+M612=0,$B$8/($B$7+$B$8),M612/(L612+M612)),M612)</x:f>
        <x:v>0.05981539960670524</x:v>
      </x:c>
      <x:c r="Y612" s="115" t="n">
        <x:f>POWER(1-$H$5,(A612-A611)/$H$8)</x:f>
        <x:v>0.9999862671029998</x:v>
      </x:c>
      <x:c r="Z612" s="115" t="n">
        <x:f>U612*Y612</x:f>
        <x:v>0.1227286715467004</x:v>
      </x:c>
      <x:c r="AA612" s="115" t="n">
        <x:f>V612*Y612</x:f>
        <x:v>0.1234492225759527</x:v>
      </x:c>
      <x:c r="AB612" s="115" t="n">
        <x:f>W612*Y612</x:f>
        <x:v>0.8468443015911794</x:v>
      </x:c>
      <x:c r="AC612" s="115" t="n">
        <x:f>X612*Y612</x:f>
        <x:v>0.05981457816798341</x:v>
      </x:c>
      <x:c r="AD612" s="115" t="n">
        <x:f>SUM(Z612:AC612)</x:f>
        <x:v>1.1528367738818162</x:v>
      </x:c>
      <x:c r="AE612" s="115" t="n">
        <x:f>MAX(AE611,AD612)</x:f>
        <x:v>1.190436035961396</x:v>
      </x:c>
      <x:c r="AF612" s="114" t="n">
        <x:f>AD612/AE612-1</x:f>
        <x:v>-0.03158444548363715</x:v>
      </x:c>
      <x:c r="AG612" s="114" t="n">
        <x:f>AD612/AD611-1</x:f>
        <x:v>0.004130472597341006</x:v>
      </x:c>
      <x:c r="AH612" s="111" t="n">
        <x:f>IF(OR(T612="年末+季度",T612="季度+动态",T612="季度",T612="动态"),A612,AH611)</x:f>
        <x:v>44677</x:v>
      </x:c>
      <x:c r="AI612" s="117" t="n">
        <x:f>YEAR(A612)</x:f>
        <x:v>2022</x:v>
      </x:c>
      <x:c r="AJ612" s="117" t="n">
        <x:f>MONTH(A612)</x:f>
        <x:v>5</x:v>
      </x:c>
      <x:c r="AK612" s="50" t="n">
        <x:f>IF(MONTH(A612)&lt;&gt;MONTH(A613),1,0)</x:f>
        <x:v>0</x:v>
      </x:c>
      <x:c r="AL612" s="115" t="n">
        <x:f>IF(AK611,AD611,AL611)</x:f>
        <x:v>1.1494642424452877</x:v>
      </x:c>
      <x:c r="AM612" s="116" t="str">
        <x:f>IF(AK612,AD612/AL612-1,"")</x:f>
      </x:c>
      <x:c r="AN612" s="115" t="n">
        <x:f>IF(AI612&lt;&gt;AI611,AD612,MAX(AN611,AD612))</x:f>
        <x:v>1.1891432977618002</x:v>
      </x:c>
      <x:c r="AO612" s="116" t="n">
        <x:f>AD612/AN612-1</x:f>
        <x:v>-0.03053166422273912</x:v>
      </x:c>
      <x:c r="AP612" s="112" t="n">
        <x:f>IFERROR(SUM(Z612:AC612)/AD612,0)</x:f>
        <x:v>1</x:v>
      </x:c>
      <x:c r="AQ612" s="50" t="b">
        <x:f>AND(B612&gt;0,C612&gt;0,D612&gt;0,E612&gt;0)</x:f>
        <x:v>1</x:v>
      </x:c>
    </x:row>
    <x:row r="613">
      <x:c r="A613" s="111" t="n">
        <x:f>'净值底稿'!A571</x:f>
        <x:v>44692</x:v>
      </x:c>
      <x:c r="B613" s="113" t="n">
        <x:f>'净值底稿'!F571</x:f>
        <x:v>1.5484442944409649</x:v>
      </x:c>
      <x:c r="C613" s="113" t="n">
        <x:f>'净值底稿'!O571</x:f>
        <x:v>1.1968267016474818</x:v>
      </x:c>
      <x:c r="D613" s="113" t="n">
        <x:f>'净值底稿'!P571</x:f>
        <x:v>1.5354</x:v>
      </x:c>
      <x:c r="E613" s="113" t="n">
        <x:f>'净值底稿'!Q571</x:f>
        <x:v>1.444</x:v>
      </x:c>
      <x:c r="F613" s="114" t="n">
        <x:f>IFERROR(B613/B612-1,0)</x:f>
        <x:v>0.016063690225817995</x:v>
      </x:c>
      <x:c r="G613" s="114" t="n">
        <x:f>IFERROR(C613/C612-1,0)</x:f>
        <x:v>0.007674967682682388</x:v>
      </x:c>
      <x:c r="H613" s="114" t="n">
        <x:f>IFERROR(D613/D612-1,0)</x:f>
        <x:v>0.00006513385006190475</x:v>
      </x:c>
      <x:c r="I613" s="114" t="n">
        <x:f>IFERROR(E613/E612-1,0)</x:f>
        <x:v>-0.005098525561526901</x:v>
      </x:c>
      <x:c r="J613" s="115" t="n">
        <x:f>Z612*(1+F613)</x:f>
        <x:v>0.12470014690825276</x:v>
      </x:c>
      <x:c r="K613" s="115" t="n">
        <x:f>AA612*(1+G613)</x:f>
        <x:v>0.1243966913696754</x:v>
      </x:c>
      <x:c r="L613" s="115" t="n">
        <x:f>AB612*(1+H613)</x:f>
        <x:v>0.846899459820945</x:v>
      </x:c>
      <x:c r="M613" s="115" t="n">
        <x:f>AC612*(1+I613)</x:f>
        <x:v>0.059509612012242</x:v>
      </x:c>
      <x:c r="N613" s="115" t="n">
        <x:f>SUM(J613:M613)</x:f>
        <x:v>1.1555059101111151</x:v>
      </x:c>
      <x:c r="O613" s="116" t="n">
        <x:f>IFERROR((J613+K613)/N613,0)</x:f>
        <x:v>0.2155738331567466</x:v>
      </x:c>
      <x:c r="P613" s="50" t="b">
        <x:f>AND(MONTH(A613)=12,OR(A614="",YEAR(A613)&lt;&gt;YEAR(A614)))</x:f>
        <x:v>0</x:v>
      </x:c>
      <x:c r="Q613" s="50" t="b">
        <x:f>AND(MOD(MONTH(A613),3)=0,OR(A614="",MONTH(A613)&lt;&gt;MONTH(A614)))</x:f>
        <x:v>0</x:v>
      </x:c>
      <x:c r="R613" s="50" t="b">
        <x:f>OR(O613&gt;$E$7,O613&lt;$E$6)</x:f>
        <x:v>0</x:v>
      </x:c>
      <x:c r="S613" s="50" t="b">
        <x:f>AND(OR(P613,Q613,R613),A613-AH612&gt;$E$8)</x:f>
        <x:v>0</x:v>
      </x:c>
      <x:c r="T613" s="50" t="str">
        <x:f>IF(NOT(OR(P613,Q613,R613)),"不调",IF(NOT(S613),"间隔规则跳过",IF(P613,"年末+季度",IF(AND(Q613,R613),"季度+动态",IF(Q613,"季度","动态")))))</x:f>
        <x:v>不调</x:v>
      </x:c>
      <x:c r="U613" s="115" t="n">
        <x:f>IF(OR(T613="年末+季度",T613="季度+动态"),N613*$E$5/2,IF(T613="季度",(J613+K613)/2,IF(T613="动态",N613*$E$5*IF(J613+K613=0,0.5,J613/(J613+K613)),J613)))</x:f>
        <x:v>0.12470014690825276</x:v>
      </x:c>
      <x:c r="V613" s="115" t="n">
        <x:f>IF(OR(T613="年末+季度",T613="季度+动态"),N613*$E$5/2,IF(T613="季度",(J613+K613)/2,IF(T613="动态",N613*$E$5*IF(J613+K613=0,0.5,K613/(J613+K613)),K613)))</x:f>
        <x:v>0.1243966913696754</x:v>
      </x:c>
      <x:c r="W613" s="115" t="n">
        <x:f>IF(OR(T613="年末+季度",T613="季度+动态",T613="动态"),N613*(1-$E$5)*IF(L613+M613=0,$B$7/($B$7+$B$8),L613/(L613+M613)),L613)</x:f>
        <x:v>0.846899459820945</x:v>
      </x:c>
      <x:c r="X613" s="115" t="n">
        <x:f>IF(OR(T613="年末+季度",T613="季度+动态",T613="动态"),N613*(1-$E$5)*IF(L613+M613=0,$B$8/($B$7+$B$8),M613/(L613+M613)),M613)</x:f>
        <x:v>0.059509612012242</x:v>
      </x:c>
      <x:c r="Y613" s="115" t="n">
        <x:f>POWER(1-$H$5,(A613-A612)/$H$8)</x:f>
        <x:v>0.9999862671029998</x:v>
      </x:c>
      <x:c r="Z613" s="115" t="n">
        <x:f>U613*Y613</x:f>
        <x:v>0.12469843441397936</x:v>
      </x:c>
      <x:c r="AA613" s="115" t="n">
        <x:f>V613*Y613</x:f>
        <x:v>0.12439498304272566</x:v>
      </x:c>
      <x:c r="AB613" s="115" t="n">
        <x:f>W613*Y613</x:f>
        <x:v>0.8468878294378938</x:v>
      </x:c>
      <x:c r="AC613" s="115" t="n">
        <x:f>X613*Y613</x:f>
        <x:v>0.059508794772869716</x:v>
      </x:c>
      <x:c r="AD613" s="115" t="n">
        <x:f>SUM(Z613:AC613)</x:f>
        <x:v>1.1554900416674685</x:v>
      </x:c>
      <x:c r="AE613" s="115" t="n">
        <x:f>MAX(AE612,AD613)</x:f>
        <x:v>1.190436035961396</x:v>
      </x:c>
      <x:c r="AF613" s="114" t="n">
        <x:f>AD613/AE613-1</x:f>
        <x:v>-0.029355625366049187</x:v>
      </x:c>
      <x:c r="AG613" s="114" t="n">
        <x:f>AD613/AD612-1</x:f>
        <x:v>0.002301512101074099</x:v>
      </x:c>
      <x:c r="AH613" s="111" t="n">
        <x:f>IF(OR(T613="年末+季度",T613="季度+动态",T613="季度",T613="动态"),A613,AH612)</x:f>
        <x:v>44677</x:v>
      </x:c>
      <x:c r="AI613" s="117" t="n">
        <x:f>YEAR(A613)</x:f>
        <x:v>2022</x:v>
      </x:c>
      <x:c r="AJ613" s="117" t="n">
        <x:f>MONTH(A613)</x:f>
        <x:v>5</x:v>
      </x:c>
      <x:c r="AK613" s="50" t="n">
        <x:f>IF(MONTH(A613)&lt;&gt;MONTH(A614),1,0)</x:f>
        <x:v>0</x:v>
      </x:c>
      <x:c r="AL613" s="115" t="n">
        <x:f>IF(AK612,AD612,AL612)</x:f>
        <x:v>1.1494642424452877</x:v>
      </x:c>
      <x:c r="AM613" s="116" t="str">
        <x:f>IF(AK613,AD613/AL613-1,"")</x:f>
      </x:c>
      <x:c r="AN613" s="115" t="n">
        <x:f>IF(AI613&lt;&gt;AI612,AD613,MAX(AN612,AD613))</x:f>
        <x:v>1.1891432977618002</x:v>
      </x:c>
      <x:c r="AO613" s="116" t="n">
        <x:f>AD613/AN613-1</x:f>
        <x:v>-0.02830042111633957</x:v>
      </x:c>
      <x:c r="AP613" s="112" t="n">
        <x:f>IFERROR(SUM(Z613:AC613)/AD613,0)</x:f>
        <x:v>1</x:v>
      </x:c>
      <x:c r="AQ613" s="50" t="b">
        <x:f>AND(B613&gt;0,C613&gt;0,D613&gt;0,E613&gt;0)</x:f>
        <x:v>1</x:v>
      </x:c>
    </x:row>
    <x:row r="614">
      <x:c r="A614" s="111" t="n">
        <x:f>'净值底稿'!A572</x:f>
        <x:v>44693</x:v>
      </x:c>
      <x:c r="B614" s="113" t="n">
        <x:f>'净值底稿'!F572</x:f>
        <x:v>1.5469489427097574</x:v>
      </x:c>
      <x:c r="C614" s="113" t="n">
        <x:f>'净值底稿'!O572</x:f>
        <x:v>1.2009304505638922</x:v>
      </x:c>
      <x:c r="D614" s="113" t="n">
        <x:f>'净值底稿'!P572</x:f>
        <x:v>1.5363</x:v>
      </x:c>
      <x:c r="E614" s="113" t="n">
        <x:f>'净值底稿'!Q572</x:f>
        <x:v>1.4525</x:v>
      </x:c>
      <x:c r="F614" s="114" t="n">
        <x:f>IFERROR(B614/B613-1,0)</x:f>
        <x:v>-0.0009657123195041528</x:v>
      </x:c>
      <x:c r="G614" s="114" t="n">
        <x:f>IFERROR(C614/C613-1,0)</x:f>
        <x:v>0.0034288580884445086</x:v>
      </x:c>
      <x:c r="H614" s="114" t="n">
        <x:f>IFERROR(D614/D613-1,0)</x:f>
        <x:v>0.0005861664712778492</x:v>
      </x:c>
      <x:c r="I614" s="114" t="n">
        <x:f>IFERROR(E614/E613-1,0)</x:f>
        <x:v>0.005886426592797811</x:v>
      </x:c>
      <x:c r="J614" s="115" t="n">
        <x:f>Z613*(1+F614)</x:f>
        <x:v>0.12457801159964291</x:v>
      </x:c>
      <x:c r="K614" s="115" t="n">
        <x:f>AA613*(1+G614)</x:f>
        <x:v>0.12482151578649363</x:v>
      </x:c>
      <x:c r="L614" s="115" t="n">
        <x:f>AB613*(1+H614)</x:f>
        <x:v>0.8473842466884435</x:v>
      </x:c>
      <x:c r="M614" s="115" t="n">
        <x:f>AC613*(1+I614)</x:f>
        <x:v>0.059859088924926085</x:v>
      </x:c>
      <x:c r="N614" s="115" t="n">
        <x:f>SUM(J614:M614)</x:f>
        <x:v>1.1566428629995062</x:v>
      </x:c>
      <x:c r="O614" s="116" t="n">
        <x:f>IFERROR((J614+K614)/N614,0)</x:f>
        <x:v>0.21562362537678406</x:v>
      </x:c>
      <x:c r="P614" s="50" t="b">
        <x:f>AND(MONTH(A614)=12,OR(A615="",YEAR(A614)&lt;&gt;YEAR(A615)))</x:f>
        <x:v>0</x:v>
      </x:c>
      <x:c r="Q614" s="50" t="b">
        <x:f>AND(MOD(MONTH(A614),3)=0,OR(A615="",MONTH(A614)&lt;&gt;MONTH(A615)))</x:f>
        <x:v>0</x:v>
      </x:c>
      <x:c r="R614" s="50" t="b">
        <x:f>OR(O614&gt;$E$7,O614&lt;$E$6)</x:f>
        <x:v>0</x:v>
      </x:c>
      <x:c r="S614" s="50" t="b">
        <x:f>AND(OR(P614,Q614,R614),A614-AH613&gt;$E$8)</x:f>
        <x:v>0</x:v>
      </x:c>
      <x:c r="T614" s="50" t="str">
        <x:f>IF(NOT(OR(P614,Q614,R614)),"不调",IF(NOT(S614),"间隔规则跳过",IF(P614,"年末+季度",IF(AND(Q614,R614),"季度+动态",IF(Q614,"季度","动态")))))</x:f>
        <x:v>不调</x:v>
      </x:c>
      <x:c r="U614" s="115" t="n">
        <x:f>IF(OR(T614="年末+季度",T614="季度+动态"),N614*$E$5/2,IF(T614="季度",(J614+K614)/2,IF(T614="动态",N614*$E$5*IF(J614+K614=0,0.5,J614/(J614+K614)),J614)))</x:f>
        <x:v>0.12457801159964291</x:v>
      </x:c>
      <x:c r="V614" s="115" t="n">
        <x:f>IF(OR(T614="年末+季度",T614="季度+动态"),N614*$E$5/2,IF(T614="季度",(J614+K614)/2,IF(T614="动态",N614*$E$5*IF(J614+K614=0,0.5,K614/(J614+K614)),K614)))</x:f>
        <x:v>0.12482151578649363</x:v>
      </x:c>
      <x:c r="W614" s="115" t="n">
        <x:f>IF(OR(T614="年末+季度",T614="季度+动态",T614="动态"),N614*(1-$E$5)*IF(L614+M614=0,$B$7/($B$7+$B$8),L614/(L614+M614)),L614)</x:f>
        <x:v>0.8473842466884435</x:v>
      </x:c>
      <x:c r="X614" s="115" t="n">
        <x:f>IF(OR(T614="年末+季度",T614="季度+动态",T614="动态"),N614*(1-$E$5)*IF(L614+M614=0,$B$8/($B$7+$B$8),M614/(L614+M614)),M614)</x:f>
        <x:v>0.059859088924926085</x:v>
      </x:c>
      <x:c r="Y614" s="115" t="n">
        <x:f>POWER(1-$H$5,(A614-A613)/$H$8)</x:f>
        <x:v>0.9999862671029998</x:v>
      </x:c>
      <x:c r="Z614" s="115" t="n">
        <x:f>U614*Y614</x:f>
        <x:v>0.12457630078264112</x:v>
      </x:c>
      <x:c r="AA614" s="115" t="n">
        <x:f>V614*Y614</x:f>
        <x:v>0.12481980162547392</x:v>
      </x:c>
      <x:c r="AB614" s="115" t="n">
        <x:f>W614*Y614</x:f>
        <x:v>0.8473726096478641</x:v>
      </x:c>
      <x:c r="AC614" s="115" t="n">
        <x:f>X614*Y614</x:f>
        <x:v>0.05985826688622335</x:v>
      </x:c>
      <x:c r="AD614" s="115" t="n">
        <x:f>SUM(Z614:AC614)</x:f>
        <x:v>1.1566269789422023</x:v>
      </x:c>
      <x:c r="AE614" s="115" t="n">
        <x:f>MAX(AE613,AD614)</x:f>
        <x:v>1.190436035961396</x:v>
      </x:c>
      <x:c r="AF614" s="114" t="n">
        <x:f>AD614/AE614-1</x:f>
        <x:v>-0.02840056584131323</x:v>
      </x:c>
      <x:c r="AG614" s="114" t="n">
        <x:f>AD614/AD613-1</x:f>
        <x:v>0.0009839438106218346</x:v>
      </x:c>
      <x:c r="AH614" s="111" t="n">
        <x:f>IF(OR(T614="年末+季度",T614="季度+动态",T614="季度",T614="动态"),A614,AH613)</x:f>
        <x:v>44677</x:v>
      </x:c>
      <x:c r="AI614" s="117" t="n">
        <x:f>YEAR(A614)</x:f>
        <x:v>2022</x:v>
      </x:c>
      <x:c r="AJ614" s="117" t="n">
        <x:f>MONTH(A614)</x:f>
        <x:v>5</x:v>
      </x:c>
      <x:c r="AK614" s="50" t="n">
        <x:f>IF(MONTH(A614)&lt;&gt;MONTH(A615),1,0)</x:f>
        <x:v>0</x:v>
      </x:c>
      <x:c r="AL614" s="115" t="n">
        <x:f>IF(AK613,AD613,AL613)</x:f>
        <x:v>1.1494642424452877</x:v>
      </x:c>
      <x:c r="AM614" s="116" t="str">
        <x:f>IF(AK614,AD614/AL614-1,"")</x:f>
      </x:c>
      <x:c r="AN614" s="115" t="n">
        <x:f>IF(AI614&lt;&gt;AI613,AD614,MAX(AN613,AD614))</x:f>
        <x:v>1.1891432977618002</x:v>
      </x:c>
      <x:c r="AO614" s="116" t="n">
        <x:f>AD614/AN614-1</x:f>
        <x:v>-0.0273443233299131</x:v>
      </x:c>
      <x:c r="AP614" s="112" t="n">
        <x:f>IFERROR(SUM(Z614:AC614)/AD614,0)</x:f>
        <x:v>1</x:v>
      </x:c>
      <x:c r="AQ614" s="50" t="b">
        <x:f>AND(B614&gt;0,C614&gt;0,D614&gt;0,E614&gt;0)</x:f>
        <x:v>1</x:v>
      </x:c>
    </x:row>
    <x:row r="615">
      <x:c r="A615" s="111" t="n">
        <x:f>'净值底稿'!A573</x:f>
        <x:v>44694</x:v>
      </x:c>
      <x:c r="B615" s="113" t="n">
        <x:f>'净值底稿'!F573</x:f>
        <x:v>1.548905107147665</x:v>
      </x:c>
      <x:c r="C615" s="113" t="n">
        <x:f>'净值底稿'!O573</x:f>
        <x:v>1.2096833131360265</x:v>
      </x:c>
      <x:c r="D615" s="113" t="n">
        <x:f>'净值底稿'!P573</x:f>
        <x:v>1.5368</x:v>
      </x:c>
      <x:c r="E615" s="113" t="n">
        <x:f>'净值底稿'!Q573</x:f>
        <x:v>1.4397</x:v>
      </x:c>
      <x:c r="F615" s="114" t="n">
        <x:f>IFERROR(B615/B614-1,0)</x:f>
        <x:v>0.0012645307055065835</x:v>
      </x:c>
      <x:c r="G615" s="114" t="n">
        <x:f>IFERROR(C615/C614-1,0)</x:f>
        <x:v>0.007288400896175551</x:v>
      </x:c>
      <x:c r="H615" s="114" t="n">
        <x:f>IFERROR(D615/D614-1,0)</x:f>
        <x:v>0.0003254572674606937</x:v>
      </x:c>
      <x:c r="I615" s="114" t="n">
        <x:f>IFERROR(E615/E614-1,0)</x:f>
        <x:v>-0.008812392426850169</x:v>
      </x:c>
      <x:c r="J615" s="115" t="n">
        <x:f>Z614*(1+F615)</x:f>
        <x:v>0.1247338313401592</x:v>
      </x:c>
      <x:c r="K615" s="115" t="n">
        <x:f>AA614*(1+G615)</x:f>
        <x:v>0.1257295383795015</x:v>
      </x:c>
      <x:c r="L615" s="115" t="n">
        <x:f>AB614*(1+H615)</x:f>
        <x:v>0.8476483932219211</x:v>
      </x:c>
      <x:c r="M615" s="115" t="n">
        <x:f>AC614*(1+I615)</x:f>
        <x:v>0.05933077234843082</x:v>
      </x:c>
      <x:c r="N615" s="115" t="n">
        <x:f>SUM(J615:M615)</x:f>
        <x:v>1.1574425352900126</x:v>
      </x:c>
      <x:c r="O615" s="116" t="n">
        <x:f>IFERROR((J615+K615)/N615,0)</x:f>
        <x:v>0.2163937837802926</x:v>
      </x:c>
      <x:c r="P615" s="50" t="b">
        <x:f>AND(MONTH(A615)=12,OR(A616="",YEAR(A615)&lt;&gt;YEAR(A616)))</x:f>
        <x:v>0</x:v>
      </x:c>
      <x:c r="Q615" s="50" t="b">
        <x:f>AND(MOD(MONTH(A615),3)=0,OR(A616="",MONTH(A615)&lt;&gt;MONTH(A616)))</x:f>
        <x:v>0</x:v>
      </x:c>
      <x:c r="R615" s="50" t="b">
        <x:f>OR(O615&gt;$E$7,O615&lt;$E$6)</x:f>
        <x:v>0</x:v>
      </x:c>
      <x:c r="S615" s="50" t="b">
        <x:f>AND(OR(P615,Q615,R615),A615-AH614&gt;$E$8)</x:f>
        <x:v>0</x:v>
      </x:c>
      <x:c r="T615" s="50" t="str">
        <x:f>IF(NOT(OR(P615,Q615,R615)),"不调",IF(NOT(S615),"间隔规则跳过",IF(P615,"年末+季度",IF(AND(Q615,R615),"季度+动态",IF(Q615,"季度","动态")))))</x:f>
        <x:v>不调</x:v>
      </x:c>
      <x:c r="U615" s="115" t="n">
        <x:f>IF(OR(T615="年末+季度",T615="季度+动态"),N615*$E$5/2,IF(T615="季度",(J615+K615)/2,IF(T615="动态",N615*$E$5*IF(J615+K615=0,0.5,J615/(J615+K615)),J615)))</x:f>
        <x:v>0.1247338313401592</x:v>
      </x:c>
      <x:c r="V615" s="115" t="n">
        <x:f>IF(OR(T615="年末+季度",T615="季度+动态"),N615*$E$5/2,IF(T615="季度",(J615+K615)/2,IF(T615="动态",N615*$E$5*IF(J615+K615=0,0.5,K615/(J615+K615)),K615)))</x:f>
        <x:v>0.1257295383795015</x:v>
      </x:c>
      <x:c r="W615" s="115" t="n">
        <x:f>IF(OR(T615="年末+季度",T615="季度+动态",T615="动态"),N615*(1-$E$5)*IF(L615+M615=0,$B$7/($B$7+$B$8),L615/(L615+M615)),L615)</x:f>
        <x:v>0.8476483932219211</x:v>
      </x:c>
      <x:c r="X615" s="115" t="n">
        <x:f>IF(OR(T615="年末+季度",T615="季度+动态",T615="动态"),N615*(1-$E$5)*IF(L615+M615=0,$B$8/($B$7+$B$8),M615/(L615+M615)),M615)</x:f>
        <x:v>0.05933077234843082</x:v>
      </x:c>
      <x:c r="Y615" s="115" t="n">
        <x:f>POWER(1-$H$5,(A615-A614)/$H$8)</x:f>
        <x:v>0.9999862671029998</x:v>
      </x:c>
      <x:c r="Z615" s="115" t="n">
        <x:f>U615*Y615</x:f>
        <x:v>0.12473211838330095</x:v>
      </x:c>
      <x:c r="AA615" s="115" t="n">
        <x:f>V615*Y615</x:f>
        <x:v>0.12572781174870104</x:v>
      </x:c>
      <x:c r="AB615" s="115" t="n">
        <x:f>W615*Y615</x:f>
        <x:v>0.8476367525538445</x:v>
      </x:c>
      <x:c r="AC615" s="115" t="n">
        <x:f>X615*Y615</x:f>
        <x:v>0.059329957565045215</x:v>
      </x:c>
      <x:c r="AD615" s="115" t="n">
        <x:f>SUM(Z615:AC615)</x:f>
        <x:v>1.1574266402508917</x:v>
      </x:c>
      <x:c r="AE615" s="115" t="n">
        <x:f>MAX(AE614,AD615)</x:f>
        <x:v>1.190436035961396</x:v>
      </x:c>
      <x:c r="AF615" s="114" t="n">
        <x:f>AD615/AE615-1</x:f>
        <x:v>-0.02772882768442564</x:v>
      </x:c>
      <x:c r="AG615" s="114" t="n">
        <x:f>AD615/AD614-1</x:f>
        <x:v>0.0006913735571174584</x:v>
      </x:c>
      <x:c r="AH615" s="111" t="n">
        <x:f>IF(OR(T615="年末+季度",T615="季度+动态",T615="季度",T615="动态"),A615,AH614)</x:f>
        <x:v>44677</x:v>
      </x:c>
      <x:c r="AI615" s="117" t="n">
        <x:f>YEAR(A615)</x:f>
        <x:v>2022</x:v>
      </x:c>
      <x:c r="AJ615" s="117" t="n">
        <x:f>MONTH(A615)</x:f>
        <x:v>5</x:v>
      </x:c>
      <x:c r="AK615" s="50" t="n">
        <x:f>IF(MONTH(A615)&lt;&gt;MONTH(A616),1,0)</x:f>
        <x:v>0</x:v>
      </x:c>
      <x:c r="AL615" s="115" t="n">
        <x:f>IF(AK614,AD614,AL614)</x:f>
        <x:v>1.1494642424452877</x:v>
      </x:c>
      <x:c r="AM615" s="116" t="str">
        <x:f>IF(AK615,AD615/AL615-1,"")</x:f>
      </x:c>
      <x:c r="AN615" s="115" t="n">
        <x:f>IF(AI615&lt;&gt;AI614,AD615,MAX(AN614,AD615))</x:f>
        <x:v>1.1891432977618002</x:v>
      </x:c>
      <x:c r="AO615" s="116" t="n">
        <x:f>AD615/AN615-1</x:f>
        <x:v>-0.02667185491488322</x:v>
      </x:c>
      <x:c r="AP615" s="112" t="n">
        <x:f>IFERROR(SUM(Z615:AC615)/AD615,0)</x:f>
        <x:v>1</x:v>
      </x:c>
      <x:c r="AQ615" s="50" t="b">
        <x:f>AND(B615&gt;0,C615&gt;0,D615&gt;0,E615&gt;0)</x:f>
        <x:v>1</x:v>
      </x:c>
    </x:row>
    <x:row r="616">
      <x:c r="A616" s="111" t="n">
        <x:f>'净值底稿'!A574</x:f>
        <x:v>44697</x:v>
      </x:c>
      <x:c r="B616" s="113" t="n">
        <x:f>'净值底稿'!F574</x:f>
        <x:v>1.5473203336012449</x:v>
      </x:c>
      <x:c r="C616" s="113" t="n">
        <x:f>'净值底稿'!O574</x:f>
        <x:v>1.209914004482745</x:v>
      </x:c>
      <x:c r="D616" s="113" t="n">
        <x:f>'净值底稿'!P574</x:f>
        <x:v>1.5374</x:v>
      </x:c>
      <x:c r="E616" s="113" t="n">
        <x:f>'净值底稿'!Q574</x:f>
        <x:v>1.4296</x:v>
      </x:c>
      <x:c r="F616" s="114" t="n">
        <x:f>IFERROR(B616/B615-1,0)</x:f>
        <x:v>-0.0010231572864644045</x:v>
      </x:c>
      <x:c r="G616" s="114" t="n">
        <x:f>IFERROR(C616/C615-1,0)</x:f>
        <x:v>0.00019070391747444404</x:v>
      </x:c>
      <x:c r="H616" s="114" t="n">
        <x:f>IFERROR(D616/D615-1,0)</x:f>
        <x:v>0.00039042165538782925</x:v>
      </x:c>
      <x:c r="I616" s="114" t="n">
        <x:f>IFERROR(E616/E615-1,0)</x:f>
        <x:v>-0.007015350420226385</x:v>
      </x:c>
      <x:c r="J616" s="115" t="n">
        <x:f>Z615*(1+F616)</x:f>
        <x:v>0.12460449780752093</x:v>
      </x:c>
      <x:c r="K616" s="115" t="n">
        <x:f>AA615*(1+G616)</x:f>
        <x:v>0.12575178853493701</x:v>
      </x:c>
      <x:c r="L616" s="115" t="n">
        <x:f>AB615*(1+H616)</x:f>
        <x:v>0.8479676882979441</x:v>
      </x:c>
      <x:c r="M616" s="115" t="n">
        <x:f>AC615*(1+I616)</x:f>
        <x:v>0.05891373712230926</x:v>
      </x:c>
      <x:c r="N616" s="115" t="n">
        <x:f>SUM(J616:M616)</x:f>
        <x:v>1.1572377117627113</x:v>
      </x:c>
      <x:c r="O616" s="116" t="n">
        <x:f>IFERROR((J616+K616)/N616,0)</x:f>
        <x:v>0.21633955046376233</x:v>
      </x:c>
      <x:c r="P616" s="50" t="b">
        <x:f>AND(MONTH(A616)=12,OR(A617="",YEAR(A616)&lt;&gt;YEAR(A617)))</x:f>
        <x:v>0</x:v>
      </x:c>
      <x:c r="Q616" s="50" t="b">
        <x:f>AND(MOD(MONTH(A616),3)=0,OR(A617="",MONTH(A616)&lt;&gt;MONTH(A617)))</x:f>
        <x:v>0</x:v>
      </x:c>
      <x:c r="R616" s="50" t="b">
        <x:f>OR(O616&gt;$E$7,O616&lt;$E$6)</x:f>
        <x:v>0</x:v>
      </x:c>
      <x:c r="S616" s="50" t="b">
        <x:f>AND(OR(P616,Q616,R616),A616-AH615&gt;$E$8)</x:f>
        <x:v>0</x:v>
      </x:c>
      <x:c r="T616" s="50" t="str">
        <x:f>IF(NOT(OR(P616,Q616,R616)),"不调",IF(NOT(S616),"间隔规则跳过",IF(P616,"年末+季度",IF(AND(Q616,R616),"季度+动态",IF(Q616,"季度","动态")))))</x:f>
        <x:v>不调</x:v>
      </x:c>
      <x:c r="U616" s="115" t="n">
        <x:f>IF(OR(T616="年末+季度",T616="季度+动态"),N616*$E$5/2,IF(T616="季度",(J616+K616)/2,IF(T616="动态",N616*$E$5*IF(J616+K616=0,0.5,J616/(J616+K616)),J616)))</x:f>
        <x:v>0.12460449780752093</x:v>
      </x:c>
      <x:c r="V616" s="115" t="n">
        <x:f>IF(OR(T616="年末+季度",T616="季度+动态"),N616*$E$5/2,IF(T616="季度",(J616+K616)/2,IF(T616="动态",N616*$E$5*IF(J616+K616=0,0.5,K616/(J616+K616)),K616)))</x:f>
        <x:v>0.12575178853493701</x:v>
      </x:c>
      <x:c r="W616" s="115" t="n">
        <x:f>IF(OR(T616="年末+季度",T616="季度+动态",T616="动态"),N616*(1-$E$5)*IF(L616+M616=0,$B$7/($B$7+$B$8),L616/(L616+M616)),L616)</x:f>
        <x:v>0.8479676882979441</x:v>
      </x:c>
      <x:c r="X616" s="115" t="n">
        <x:f>IF(OR(T616="年末+季度",T616="季度+动态",T616="动态"),N616*(1-$E$5)*IF(L616+M616=0,$B$8/($B$7+$B$8),M616/(L616+M616)),M616)</x:f>
        <x:v>0.05891373712230926</x:v>
      </x:c>
      <x:c r="Y616" s="115" t="n">
        <x:f>POWER(1-$H$5,(A616-A615)/$H$8)</x:f>
        <x:v>0.9999588018747739</x:v>
      </x:c>
      <x:c r="Z616" s="115" t="n">
        <x:f>U616*Y616</x:f>
        <x:v>0.12459936433581653</x:v>
      </x:c>
      <x:c r="AA616" s="115" t="n">
        <x:f>V616*Y616</x:f>
        <x:v>0.12574660779700556</x:v>
      </x:c>
      <x:c r="AB616" s="115" t="n">
        <x:f>W616*Y616</x:f>
        <x:v>0.8479327536189339</x:v>
      </x:c>
      <x:c r="AC616" s="115" t="n">
        <x:f>X616*Y616</x:f>
        <x:v>0.05891130998678976</x:v>
      </x:c>
      <x:c r="AD616" s="115" t="n">
        <x:f>SUM(Z616:AC616)</x:f>
        <x:v>1.1571900357385458</x:v>
      </x:c>
      <x:c r="AE616" s="115" t="n">
        <x:f>MAX(AE615,AD616)</x:f>
        <x:v>1.190436035961396</x:v>
      </x:c>
      <x:c r="AF616" s="114" t="n">
        <x:f>AD616/AE616-1</x:f>
        <x:v>-0.027927582178743915</x:v>
      </x:c>
      <x:c r="AG616" s="114" t="n">
        <x:f>AD616/AD615-1</x:f>
        <x:v>-0.00020442290173527944</x:v>
      </x:c>
      <x:c r="AH616" s="111" t="n">
        <x:f>IF(OR(T616="年末+季度",T616="季度+动态",T616="季度",T616="动态"),A616,AH615)</x:f>
        <x:v>44677</x:v>
      </x:c>
      <x:c r="AI616" s="117" t="n">
        <x:f>YEAR(A616)</x:f>
        <x:v>2022</x:v>
      </x:c>
      <x:c r="AJ616" s="117" t="n">
        <x:f>MONTH(A616)</x:f>
        <x:v>5</x:v>
      </x:c>
      <x:c r="AK616" s="50" t="n">
        <x:f>IF(MONTH(A616)&lt;&gt;MONTH(A617),1,0)</x:f>
        <x:v>0</x:v>
      </x:c>
      <x:c r="AL616" s="115" t="n">
        <x:f>IF(AK615,AD615,AL615)</x:f>
        <x:v>1.1494642424452877</x:v>
      </x:c>
      <x:c r="AM616" s="116" t="str">
        <x:f>IF(AK616,AD616/AL616-1,"")</x:f>
      </x:c>
      <x:c r="AN616" s="115" t="n">
        <x:f>IF(AI616&lt;&gt;AI615,AD616,MAX(AN615,AD616))</x:f>
        <x:v>1.1891432977618002</x:v>
      </x:c>
      <x:c r="AO616" s="116" t="n">
        <x:f>AD616/AN616-1</x:f>
        <x:v>-0.02687082547864217</x:v>
      </x:c>
      <x:c r="AP616" s="112" t="n">
        <x:f>IFERROR(SUM(Z616:AC616)/AD616,0)</x:f>
        <x:v>1</x:v>
      </x:c>
      <x:c r="AQ616" s="50" t="b">
        <x:f>AND(B616&gt;0,C616&gt;0,D616&gt;0,E616&gt;0)</x:f>
        <x:v>1</x:v>
      </x:c>
    </x:row>
    <x:row r="617">
      <x:c r="A617" s="111" t="n">
        <x:f>'净值底稿'!A575</x:f>
        <x:v>44698</x:v>
      </x:c>
      <x:c r="B617" s="113" t="n">
        <x:f>'净值底稿'!F575</x:f>
        <x:v>1.5741199895572526</x:v>
      </x:c>
      <x:c r="C617" s="113" t="n">
        <x:f>'净值底稿'!O575</x:f>
        <x:v>1.215831167006683</x:v>
      </x:c>
      <x:c r="D617" s="113" t="n">
        <x:f>'净值底稿'!P575</x:f>
        <x:v>1.5384</x:v>
      </x:c>
      <x:c r="E617" s="113" t="n">
        <x:f>'净值底稿'!Q575</x:f>
        <x:v>1.4328</x:v>
      </x:c>
      <x:c r="F617" s="114" t="n">
        <x:f>IFERROR(B617/B616-1,0)</x:f>
        <x:v>0.01732004380349217</x:v>
      </x:c>
      <x:c r="G617" s="114" t="n">
        <x:f>IFERROR(C617/C616-1,0)</x:f>
        <x:v>0.004890564537657127</x:v>
      </x:c>
      <x:c r="H617" s="114" t="n">
        <x:f>IFERROR(D617/D616-1,0)</x:f>
        <x:v>0.0006504488096785721</x:v>
      </x:c>
      <x:c r="I617" s="114" t="n">
        <x:f>IFERROR(E617/E616-1,0)</x:f>
        <x:v>0.0022383883603804833</x:v>
      </x:c>
      <x:c r="J617" s="115" t="n">
        <x:f>Z616*(1+F617)</x:f>
        <x:v>0.12675743078400015</x:v>
      </x:c>
      <x:c r="K617" s="115" t="n">
        <x:f>AA616*(1+G617)</x:f>
        <x:v>0.12636157969782827</x:v>
      </x:c>
      <x:c r="L617" s="115" t="n">
        <x:f>AB616*(1+H617)</x:f>
        <x:v>0.8484842904692128</x:v>
      </x:c>
      <x:c r="M617" s="115" t="n">
        <x:f>AC616*(1+I617)</x:f>
        <x:v>0.05904317637735896</x:v>
      </x:c>
      <x:c r="N617" s="115" t="n">
        <x:f>SUM(J617:M617)</x:f>
        <x:v>1.1606464773284002</x:v>
      </x:c>
      <x:c r="O617" s="116" t="n">
        <x:f>IFERROR((J617+K617)/N617,0)</x:f>
        <x:v>0.218084503271369</x:v>
      </x:c>
      <x:c r="P617" s="50" t="b">
        <x:f>AND(MONTH(A617)=12,OR(A618="",YEAR(A617)&lt;&gt;YEAR(A618)))</x:f>
        <x:v>0</x:v>
      </x:c>
      <x:c r="Q617" s="50" t="b">
        <x:f>AND(MOD(MONTH(A617),3)=0,OR(A618="",MONTH(A617)&lt;&gt;MONTH(A618)))</x:f>
        <x:v>0</x:v>
      </x:c>
      <x:c r="R617" s="50" t="b">
        <x:f>OR(O617&gt;$E$7,O617&lt;$E$6)</x:f>
        <x:v>0</x:v>
      </x:c>
      <x:c r="S617" s="50" t="b">
        <x:f>AND(OR(P617,Q617,R617),A617-AH616&gt;$E$8)</x:f>
        <x:v>0</x:v>
      </x:c>
      <x:c r="T617" s="50" t="str">
        <x:f>IF(NOT(OR(P617,Q617,R617)),"不调",IF(NOT(S617),"间隔规则跳过",IF(P617,"年末+季度",IF(AND(Q617,R617),"季度+动态",IF(Q617,"季度","动态")))))</x:f>
        <x:v>不调</x:v>
      </x:c>
      <x:c r="U617" s="115" t="n">
        <x:f>IF(OR(T617="年末+季度",T617="季度+动态"),N617*$E$5/2,IF(T617="季度",(J617+K617)/2,IF(T617="动态",N617*$E$5*IF(J617+K617=0,0.5,J617/(J617+K617)),J617)))</x:f>
        <x:v>0.12675743078400015</x:v>
      </x:c>
      <x:c r="V617" s="115" t="n">
        <x:f>IF(OR(T617="年末+季度",T617="季度+动态"),N617*$E$5/2,IF(T617="季度",(J617+K617)/2,IF(T617="动态",N617*$E$5*IF(J617+K617=0,0.5,K617/(J617+K617)),K617)))</x:f>
        <x:v>0.12636157969782827</x:v>
      </x:c>
      <x:c r="W617" s="115" t="n">
        <x:f>IF(OR(T617="年末+季度",T617="季度+动态",T617="动态"),N617*(1-$E$5)*IF(L617+M617=0,$B$7/($B$7+$B$8),L617/(L617+M617)),L617)</x:f>
        <x:v>0.8484842904692128</x:v>
      </x:c>
      <x:c r="X617" s="115" t="n">
        <x:f>IF(OR(T617="年末+季度",T617="季度+动态",T617="动态"),N617*(1-$E$5)*IF(L617+M617=0,$B$8/($B$7+$B$8),M617/(L617+M617)),M617)</x:f>
        <x:v>0.05904317637735896</x:v>
      </x:c>
      <x:c r="Y617" s="115" t="n">
        <x:f>POWER(1-$H$5,(A617-A616)/$H$8)</x:f>
        <x:v>0.9999862671029998</x:v>
      </x:c>
      <x:c r="Z617" s="115" t="n">
        <x:f>U617*Y617</x:f>
        <x:v>0.12675569003725917</x:v>
      </x:c>
      <x:c r="AA617" s="115" t="n">
        <x:f>V617*Y617</x:f>
        <x:v>0.1263598443872695</x:v>
      </x:c>
      <x:c r="AB617" s="115" t="n">
        <x:f>W617*Y617</x:f>
        <x:v>0.8484726383218455</x:v>
      </x:c>
      <x:c r="AC617" s="115" t="n">
        <x:f>X617*Y617</x:f>
        <x:v>0.0590423655434992</x:v>
      </x:c>
      <x:c r="AD617" s="115" t="n">
        <x:f>SUM(Z617:AC617)</x:f>
        <x:v>1.1606305382898734</x:v>
      </x:c>
      <x:c r="AE617" s="115" t="n">
        <x:f>MAX(AE616,AD617)</x:f>
        <x:v>1.190436035961396</x:v>
      </x:c>
      <x:c r="AF617" s="114" t="n">
        <x:f>AD617/AE617-1</x:f>
        <x:v>-0.025037462552493728</x:v>
      </x:c>
      <x:c r="AG617" s="114" t="n">
        <x:f>AD617/AD616-1</x:f>
        <x:v>0.0029731525895240196</x:v>
      </x:c>
      <x:c r="AH617" s="111" t="n">
        <x:f>IF(OR(T617="年末+季度",T617="季度+动态",T617="季度",T617="动态"),A617,AH616)</x:f>
        <x:v>44677</x:v>
      </x:c>
      <x:c r="AI617" s="117" t="n">
        <x:f>YEAR(A617)</x:f>
        <x:v>2022</x:v>
      </x:c>
      <x:c r="AJ617" s="117" t="n">
        <x:f>MONTH(A617)</x:f>
        <x:v>5</x:v>
      </x:c>
      <x:c r="AK617" s="50" t="n">
        <x:f>IF(MONTH(A617)&lt;&gt;MONTH(A618),1,0)</x:f>
        <x:v>0</x:v>
      </x:c>
      <x:c r="AL617" s="115" t="n">
        <x:f>IF(AK616,AD616,AL616)</x:f>
        <x:v>1.1494642424452877</x:v>
      </x:c>
      <x:c r="AM617" s="116" t="str">
        <x:f>IF(AK617,AD617/AL617-1,"")</x:f>
      </x:c>
      <x:c r="AN617" s="115" t="n">
        <x:f>IF(AI617&lt;&gt;AI616,AD617,MAX(AN616,AD617))</x:f>
        <x:v>1.1891432977618002</x:v>
      </x:c>
      <x:c r="AO617" s="116" t="n">
        <x:f>AD617/AN617-1</x:f>
        <x:v>-0.023977563953472503</x:v>
      </x:c>
      <x:c r="AP617" s="112" t="n">
        <x:f>IFERROR(SUM(Z617:AC617)/AD617,0)</x:f>
        <x:v>1</x:v>
      </x:c>
      <x:c r="AQ617" s="50" t="b">
        <x:f>AND(B617&gt;0,C617&gt;0,D617&gt;0,E617&gt;0)</x:f>
        <x:v>1</x:v>
      </x:c>
    </x:row>
    <x:row r="618">
      <x:c r="A618" s="111" t="n">
        <x:f>'净值底稿'!A576</x:f>
        <x:v>44699</x:v>
      </x:c>
      <x:c r="B618" s="113" t="n">
        <x:f>'净值底稿'!F576</x:f>
        <x:v>1.5675897539287176</x:v>
      </x:c>
      <x:c r="C618" s="113" t="n">
        <x:f>'净值底稿'!O576</x:f>
        <x:v>1.2167277797545575</x:v>
      </x:c>
      <x:c r="D618" s="113" t="n">
        <x:f>'净值底稿'!P576</x:f>
        <x:v>1.5393</x:v>
      </x:c>
      <x:c r="E618" s="113" t="n">
        <x:f>'净值底稿'!Q576</x:f>
        <x:v>1.4243</x:v>
      </x:c>
      <x:c r="F618" s="114" t="n">
        <x:f>IFERROR(B618/B617-1,0)</x:f>
        <x:v>-0.004148499270612671</x:v>
      </x:c>
      <x:c r="G618" s="114" t="n">
        <x:f>IFERROR(C618/C617-1,0)</x:f>
        <x:v>0.0007374483992559355</x:v>
      </x:c>
      <x:c r="H618" s="114" t="n">
        <x:f>IFERROR(D618/D617-1,0)</x:f>
        <x:v>0.0005850234009359134</x:v>
      </x:c>
      <x:c r="I618" s="114" t="n">
        <x:f>IFERROR(E618/E617-1,0)</x:f>
        <x:v>-0.005932439977666237</x:v>
      </x:c>
      <x:c r="J618" s="115" t="n">
        <x:f>Z617*(1+F618)</x:f>
        <x:v>0.1262298441495936</x:v>
      </x:c>
      <x:c r="K618" s="115" t="n">
        <x:f>AA617*(1+G618)</x:f>
        <x:v>0.1264530282522431</x:v>
      </x:c>
      <x:c r="L618" s="115" t="n">
        <x:f>AB617*(1+H618)</x:f>
        <x:v>0.8489690146703176</x:v>
      </x:c>
      <x:c r="M618" s="115" t="n">
        <x:f>AC617*(1+I618)</x:f>
        <x:v>0.058692100253772965</x:v>
      </x:c>
      <x:c r="N618" s="115" t="n">
        <x:f>SUM(J618:M618)</x:f>
        <x:v>1.1603439873259274</x:v>
      </x:c>
      <x:c r="O618" s="116" t="n">
        <x:f>IFERROR((J618+K618)/N618,0)</x:f>
        <x:v>0.2177654860643157</x:v>
      </x:c>
      <x:c r="P618" s="50" t="b">
        <x:f>AND(MONTH(A618)=12,OR(A619="",YEAR(A618)&lt;&gt;YEAR(A619)))</x:f>
        <x:v>0</x:v>
      </x:c>
      <x:c r="Q618" s="50" t="b">
        <x:f>AND(MOD(MONTH(A618),3)=0,OR(A619="",MONTH(A618)&lt;&gt;MONTH(A619)))</x:f>
        <x:v>0</x:v>
      </x:c>
      <x:c r="R618" s="50" t="b">
        <x:f>OR(O618&gt;$E$7,O618&lt;$E$6)</x:f>
        <x:v>0</x:v>
      </x:c>
      <x:c r="S618" s="50" t="b">
        <x:f>AND(OR(P618,Q618,R618),A618-AH617&gt;$E$8)</x:f>
        <x:v>0</x:v>
      </x:c>
      <x:c r="T618" s="50" t="str">
        <x:f>IF(NOT(OR(P618,Q618,R618)),"不调",IF(NOT(S618),"间隔规则跳过",IF(P618,"年末+季度",IF(AND(Q618,R618),"季度+动态",IF(Q618,"季度","动态")))))</x:f>
        <x:v>不调</x:v>
      </x:c>
      <x:c r="U618" s="115" t="n">
        <x:f>IF(OR(T618="年末+季度",T618="季度+动态"),N618*$E$5/2,IF(T618="季度",(J618+K618)/2,IF(T618="动态",N618*$E$5*IF(J618+K618=0,0.5,J618/(J618+K618)),J618)))</x:f>
        <x:v>0.1262298441495936</x:v>
      </x:c>
      <x:c r="V618" s="115" t="n">
        <x:f>IF(OR(T618="年末+季度",T618="季度+动态"),N618*$E$5/2,IF(T618="季度",(J618+K618)/2,IF(T618="动态",N618*$E$5*IF(J618+K618=0,0.5,K618/(J618+K618)),K618)))</x:f>
        <x:v>0.1264530282522431</x:v>
      </x:c>
      <x:c r="W618" s="115" t="n">
        <x:f>IF(OR(T618="年末+季度",T618="季度+动态",T618="动态"),N618*(1-$E$5)*IF(L618+M618=0,$B$7/($B$7+$B$8),L618/(L618+M618)),L618)</x:f>
        <x:v>0.8489690146703176</x:v>
      </x:c>
      <x:c r="X618" s="115" t="n">
        <x:f>IF(OR(T618="年末+季度",T618="季度+动态",T618="动态"),N618*(1-$E$5)*IF(L618+M618=0,$B$8/($B$7+$B$8),M618/(L618+M618)),M618)</x:f>
        <x:v>0.058692100253772965</x:v>
      </x:c>
      <x:c r="Y618" s="115" t="n">
        <x:f>POWER(1-$H$5,(A618-A617)/$H$8)</x:f>
        <x:v>0.9999862671029998</x:v>
      </x:c>
      <x:c r="Z618" s="115" t="n">
        <x:f>U618*Y618</x:f>
        <x:v>0.12622811064814554</x:v>
      </x:c>
      <x:c r="AA618" s="115" t="n">
        <x:f>V618*Y618</x:f>
        <x:v>0.12645129168583075</x:v>
      </x:c>
      <x:c r="AB618" s="115" t="n">
        <x:f>W618*Y618</x:f>
        <x:v>0.8489573558662827</x:v>
      </x:c>
      <x:c r="AC618" s="115" t="n">
        <x:f>X618*Y618</x:f>
        <x:v>0.05869129424120545</x:v>
      </x:c>
      <x:c r="AD618" s="115" t="n">
        <x:f>SUM(Z618:AC618)</x:f>
        <x:v>1.1603280524414645</x:v>
      </x:c>
      <x:c r="AE618" s="115" t="n">
        <x:f>MAX(AE617,AD618)</x:f>
        <x:v>1.190436035961396</x:v>
      </x:c>
      <x:c r="AF618" s="114" t="n">
        <x:f>AD618/AE618-1</x:f>
        <x:v>-0.02529155923578552</x:v>
      </x:c>
      <x:c r="AG618" s="114" t="n">
        <x:f>AD618/AD617-1</x:f>
        <x:v>-0.0002606219967764556</x:v>
      </x:c>
      <x:c r="AH618" s="111" t="n">
        <x:f>IF(OR(T618="年末+季度",T618="季度+动态",T618="季度",T618="动态"),A618,AH617)</x:f>
        <x:v>44677</x:v>
      </x:c>
      <x:c r="AI618" s="117" t="n">
        <x:f>YEAR(A618)</x:f>
        <x:v>2022</x:v>
      </x:c>
      <x:c r="AJ618" s="117" t="n">
        <x:f>MONTH(A618)</x:f>
        <x:v>5</x:v>
      </x:c>
      <x:c r="AK618" s="50" t="n">
        <x:f>IF(MONTH(A618)&lt;&gt;MONTH(A619),1,0)</x:f>
        <x:v>0</x:v>
      </x:c>
      <x:c r="AL618" s="115" t="n">
        <x:f>IF(AK617,AD617,AL617)</x:f>
        <x:v>1.1494642424452877</x:v>
      </x:c>
      <x:c r="AM618" s="116" t="str">
        <x:f>IF(AK618,AD618/AL618-1,"")</x:f>
      </x:c>
      <x:c r="AN618" s="115" t="n">
        <x:f>IF(AI618&lt;&gt;AI617,AD618,MAX(AN617,AD618))</x:f>
        <x:v>1.1891432977618002</x:v>
      </x:c>
      <x:c r="AO618" s="116" t="n">
        <x:f>AD618/AN618-1</x:f>
        <x:v>-0.024231936869653636</x:v>
      </x:c>
      <x:c r="AP618" s="112" t="n">
        <x:f>IFERROR(SUM(Z618:AC618)/AD618,0)</x:f>
        <x:v>1</x:v>
      </x:c>
      <x:c r="AQ618" s="50" t="b">
        <x:f>AND(B618&gt;0,C618&gt;0,D618&gt;0,E618&gt;0)</x:f>
        <x:v>1</x:v>
      </x:c>
    </x:row>
    <x:row r="619">
      <x:c r="A619" s="111" t="n">
        <x:f>'净值底稿'!A577</x:f>
        <x:v>44700</x:v>
      </x:c>
      <x:c r="B619" s="113" t="n">
        <x:f>'净值底稿'!F577</x:f>
        <x:v>1.575275614641615</x:v>
      </x:c>
      <x:c r="C619" s="113" t="n">
        <x:f>'净值底稿'!O577</x:f>
        <x:v>1.22514028364957</x:v>
      </x:c>
      <x:c r="D619" s="113" t="n">
        <x:f>'净值底稿'!P577</x:f>
        <x:v>1.5398</x:v>
      </x:c>
      <x:c r="E619" s="113" t="n">
        <x:f>'净值底稿'!Q577</x:f>
        <x:v>1.4247</x:v>
      </x:c>
      <x:c r="F619" s="114" t="n">
        <x:f>IFERROR(B619/B618-1,0)</x:f>
        <x:v>0.004902979681791653</x:v>
      </x:c>
      <x:c r="G619" s="114" t="n">
        <x:f>IFERROR(C619/C618-1,0)</x:f>
        <x:v>0.006914039471269007</x:v>
      </x:c>
      <x:c r="H619" s="114" t="n">
        <x:f>IFERROR(D619/D618-1,0)</x:f>
        <x:v>0.0003248229714807316</x:v>
      </x:c>
      <x:c r="I619" s="114" t="n">
        <x:f>IFERROR(E619/E618-1,0)</x:f>
        <x:v>0.0002808397107352256</x:v>
      </x:c>
      <x:c r="J619" s="115" t="n">
        <x:f>Z618*(1+F619)</x:f>
        <x:v>0.12684700450992434</x:v>
      </x:c>
      <x:c r="K619" s="115" t="n">
        <x:f>AA618*(1+G619)</x:f>
        <x:v>0.12732558090773954</x:v>
      </x:c>
      <x:c r="L619" s="115" t="n">
        <x:f>AB618*(1+H619)</x:f>
        <x:v>0.8492331167172756</x:v>
      </x:c>
      <x:c r="M619" s="115" t="n">
        <x:f>AC618*(1+I619)</x:f>
        <x:v>0.05870777708730283</x:v>
      </x:c>
      <x:c r="N619" s="115" t="n">
        <x:f>SUM(J619:M619)</x:f>
        <x:v>1.1621134792222423</x:v>
      </x:c>
      <x:c r="O619" s="116" t="n">
        <x:f>IFERROR((J619+K619)/N619,0)</x:f>
        <x:v>0.21871580526522397</x:v>
      </x:c>
      <x:c r="P619" s="50" t="b">
        <x:f>AND(MONTH(A619)=12,OR(A620="",YEAR(A619)&lt;&gt;YEAR(A620)))</x:f>
        <x:v>0</x:v>
      </x:c>
      <x:c r="Q619" s="50" t="b">
        <x:f>AND(MOD(MONTH(A619),3)=0,OR(A620="",MONTH(A619)&lt;&gt;MONTH(A620)))</x:f>
        <x:v>0</x:v>
      </x:c>
      <x:c r="R619" s="50" t="b">
        <x:f>OR(O619&gt;$E$7,O619&lt;$E$6)</x:f>
        <x:v>0</x:v>
      </x:c>
      <x:c r="S619" s="50" t="b">
        <x:f>AND(OR(P619,Q619,R619),A619-AH618&gt;$E$8)</x:f>
        <x:v>0</x:v>
      </x:c>
      <x:c r="T619" s="50" t="str">
        <x:f>IF(NOT(OR(P619,Q619,R619)),"不调",IF(NOT(S619),"间隔规则跳过",IF(P619,"年末+季度",IF(AND(Q619,R619),"季度+动态",IF(Q619,"季度","动态")))))</x:f>
        <x:v>不调</x:v>
      </x:c>
      <x:c r="U619" s="115" t="n">
        <x:f>IF(OR(T619="年末+季度",T619="季度+动态"),N619*$E$5/2,IF(T619="季度",(J619+K619)/2,IF(T619="动态",N619*$E$5*IF(J619+K619=0,0.5,J619/(J619+K619)),J619)))</x:f>
        <x:v>0.12684700450992434</x:v>
      </x:c>
      <x:c r="V619" s="115" t="n">
        <x:f>IF(OR(T619="年末+季度",T619="季度+动态"),N619*$E$5/2,IF(T619="季度",(J619+K619)/2,IF(T619="动态",N619*$E$5*IF(J619+K619=0,0.5,K619/(J619+K619)),K619)))</x:f>
        <x:v>0.12732558090773954</x:v>
      </x:c>
      <x:c r="W619" s="115" t="n">
        <x:f>IF(OR(T619="年末+季度",T619="季度+动态",T619="动态"),N619*(1-$E$5)*IF(L619+M619=0,$B$7/($B$7+$B$8),L619/(L619+M619)),L619)</x:f>
        <x:v>0.8492331167172756</x:v>
      </x:c>
      <x:c r="X619" s="115" t="n">
        <x:f>IF(OR(T619="年末+季度",T619="季度+动态",T619="动态"),N619*(1-$E$5)*IF(L619+M619=0,$B$8/($B$7+$B$8),M619/(L619+M619)),M619)</x:f>
        <x:v>0.05870777708730283</x:v>
      </x:c>
      <x:c r="Y619" s="115" t="n">
        <x:f>POWER(1-$H$5,(A619-A618)/$H$8)</x:f>
        <x:v>0.9999862671029998</x:v>
      </x:c>
      <x:c r="Z619" s="115" t="n">
        <x:f>U619*Y619</x:f>
        <x:v>0.12684526253307662</x:v>
      </x:c>
      <x:c r="AA619" s="115" t="n">
        <x:f>V619*Y619</x:f>
        <x:v>0.12732383235865144</x:v>
      </x:c>
      <x:c r="AB619" s="115" t="n">
        <x:f>W619*Y619</x:f>
        <x:v>0.8492214542863545</x:v>
      </x:c>
      <x:c r="AC619" s="115" t="n">
        <x:f>X619*Y619</x:f>
        <x:v>0.058706970859446976</x:v>
      </x:c>
      <x:c r="AD619" s="115" t="n">
        <x:f>SUM(Z619:AC619)</x:f>
        <x:v>1.1620975200375296</x:v>
      </x:c>
      <x:c r="AE619" s="115" t="n">
        <x:f>MAX(AE618,AD619)</x:f>
        <x:v>1.190436035961396</x:v>
      </x:c>
      <x:c r="AF619" s="114" t="n">
        <x:f>AD619/AE619-1</x:f>
        <x:v>-0.02380515631902902</x:v>
      </x:c>
      <x:c r="AG619" s="114" t="n">
        <x:f>AD619/AD618-1</x:f>
        <x:v>0.0015249718321830308</x:v>
      </x:c>
      <x:c r="AH619" s="111" t="n">
        <x:f>IF(OR(T619="年末+季度",T619="季度+动态",T619="季度",T619="动态"),A619,AH618)</x:f>
        <x:v>44677</x:v>
      </x:c>
      <x:c r="AI619" s="117" t="n">
        <x:f>YEAR(A619)</x:f>
        <x:v>2022</x:v>
      </x:c>
      <x:c r="AJ619" s="117" t="n">
        <x:f>MONTH(A619)</x:f>
        <x:v>5</x:v>
      </x:c>
      <x:c r="AK619" s="50" t="n">
        <x:f>IF(MONTH(A619)&lt;&gt;MONTH(A620),1,0)</x:f>
        <x:v>0</x:v>
      </x:c>
      <x:c r="AL619" s="115" t="n">
        <x:f>IF(AK618,AD618,AL618)</x:f>
        <x:v>1.1494642424452877</x:v>
      </x:c>
      <x:c r="AM619" s="116" t="str">
        <x:f>IF(AK619,AD619/AL619-1,"")</x:f>
      </x:c>
      <x:c r="AN619" s="115" t="n">
        <x:f>IF(AI619&lt;&gt;AI618,AD619,MAX(AN618,AD619))</x:f>
        <x:v>1.1891432977618002</x:v>
      </x:c>
      <x:c r="AO619" s="116" t="n">
        <x:f>AD619/AN619-1</x:f>
        <x:v>-0.02274391805863596</x:v>
      </x:c>
      <x:c r="AP619" s="112" t="n">
        <x:f>IFERROR(SUM(Z619:AC619)/AD619,0)</x:f>
        <x:v>1</x:v>
      </x:c>
      <x:c r="AQ619" s="50" t="b">
        <x:f>AND(B619&gt;0,C619&gt;0,D619&gt;0,E619&gt;0)</x:f>
        <x:v>1</x:v>
      </x:c>
    </x:row>
    <x:row r="620">
      <x:c r="A620" s="111" t="n">
        <x:f>'净值底稿'!A578</x:f>
        <x:v>44701</x:v>
      </x:c>
      <x:c r="B620" s="113" t="n">
        <x:f>'净值底稿'!F578</x:f>
        <x:v>1.5809432888993173</x:v>
      </x:c>
      <x:c r="C620" s="113" t="n">
        <x:f>'净值底稿'!O578</x:f>
        <x:v>1.2419025987318237</x:v>
      </x:c>
      <x:c r="D620" s="113" t="n">
        <x:f>'净值底稿'!P578</x:f>
        <x:v>1.5397</x:v>
      </x:c>
      <x:c r="E620" s="113" t="n">
        <x:f>'净值底稿'!Q578</x:f>
        <x:v>1.4311</x:v>
      </x:c>
      <x:c r="F620" s="114" t="n">
        <x:f>IFERROR(B620/B619-1,0)</x:f>
        <x:v>0.00359789373048347</x:v>
      </x:c>
      <x:c r="G620" s="114" t="n">
        <x:f>IFERROR(C620/C619-1,0)</x:f>
        <x:v>0.013681955695979964</x:v>
      </x:c>
      <x:c r="H620" s="114" t="n">
        <x:f>IFERROR(D620/D619-1,0)</x:f>
        <x:v>-0.00006494349915575626</x:v>
      </x:c>
      <x:c r="I620" s="114" t="n">
        <x:f>IFERROR(E620/E619-1,0)</x:f>
        <x:v>0.004492173790973553</x:v>
      </x:c>
      <x:c r="J620" s="115" t="n">
        <x:f>Z619*(1+F620)</x:f>
        <x:v>0.1273016383078859</x:v>
      </x:c>
      <x:c r="K620" s="115" t="n">
        <x:f>AA619*(1+G620)</x:f>
        <x:v>0.12906587139202488</x:v>
      </x:c>
      <x:c r="L620" s="115" t="n">
        <x:f>AB619*(1+H620)</x:f>
        <x:v>0.849166302873555</x:v>
      </x:c>
      <x:c r="M620" s="115" t="n">
        <x:f>AC619*(1+I620)</x:f>
        <x:v>0.058970692775289234</x:v>
      </x:c>
      <x:c r="N620" s="115" t="n">
        <x:f>SUM(J620:M620)</x:f>
        <x:v>1.164504505348755</x:v>
      </x:c>
      <x:c r="O620" s="116" t="n">
        <x:f>IFERROR((J620+K620)/N620,0)</x:f>
        <x:v>0.22015158251631822</x:v>
      </x:c>
      <x:c r="P620" s="50" t="b">
        <x:f>AND(MONTH(A620)=12,OR(A621="",YEAR(A620)&lt;&gt;YEAR(A621)))</x:f>
        <x:v>0</x:v>
      </x:c>
      <x:c r="Q620" s="50" t="b">
        <x:f>AND(MOD(MONTH(A620),3)=0,OR(A621="",MONTH(A620)&lt;&gt;MONTH(A621)))</x:f>
        <x:v>0</x:v>
      </x:c>
      <x:c r="R620" s="50" t="b">
        <x:f>OR(O620&gt;$E$7,O620&lt;$E$6)</x:f>
        <x:v>0</x:v>
      </x:c>
      <x:c r="S620" s="50" t="b">
        <x:f>AND(OR(P620,Q620,R620),A620-AH619&gt;$E$8)</x:f>
        <x:v>0</x:v>
      </x:c>
      <x:c r="T620" s="50" t="str">
        <x:f>IF(NOT(OR(P620,Q620,R620)),"不调",IF(NOT(S620),"间隔规则跳过",IF(P620,"年末+季度",IF(AND(Q620,R620),"季度+动态",IF(Q620,"季度","动态")))))</x:f>
        <x:v>不调</x:v>
      </x:c>
      <x:c r="U620" s="115" t="n">
        <x:f>IF(OR(T620="年末+季度",T620="季度+动态"),N620*$E$5/2,IF(T620="季度",(J620+K620)/2,IF(T620="动态",N620*$E$5*IF(J620+K620=0,0.5,J620/(J620+K620)),J620)))</x:f>
        <x:v>0.1273016383078859</x:v>
      </x:c>
      <x:c r="V620" s="115" t="n">
        <x:f>IF(OR(T620="年末+季度",T620="季度+动态"),N620*$E$5/2,IF(T620="季度",(J620+K620)/2,IF(T620="动态",N620*$E$5*IF(J620+K620=0,0.5,K620/(J620+K620)),K620)))</x:f>
        <x:v>0.12906587139202488</x:v>
      </x:c>
      <x:c r="W620" s="115" t="n">
        <x:f>IF(OR(T620="年末+季度",T620="季度+动态",T620="动态"),N620*(1-$E$5)*IF(L620+M620=0,$B$7/($B$7+$B$8),L620/(L620+M620)),L620)</x:f>
        <x:v>0.849166302873555</x:v>
      </x:c>
      <x:c r="X620" s="115" t="n">
        <x:f>IF(OR(T620="年末+季度",T620="季度+动态",T620="动态"),N620*(1-$E$5)*IF(L620+M620=0,$B$8/($B$7+$B$8),M620/(L620+M620)),M620)</x:f>
        <x:v>0.058970692775289234</x:v>
      </x:c>
      <x:c r="Y620" s="115" t="n">
        <x:f>POWER(1-$H$5,(A620-A619)/$H$8)</x:f>
        <x:v>0.9999862671029998</x:v>
      </x:c>
      <x:c r="Z620" s="115" t="n">
        <x:f>U620*Y620</x:f>
        <x:v>0.12729989008759907</x:v>
      </x:c>
      <x:c r="AA620" s="115" t="n">
        <x:f>V620*Y620</x:f>
        <x:v>0.12906409894370682</x:v>
      </x:c>
      <x:c r="AB620" s="115" t="n">
        <x:f>W620*Y620</x:f>
        <x:v>0.8491546413601816</x:v>
      </x:c>
      <x:c r="AC620" s="115" t="n">
        <x:f>X620*Y620</x:f>
        <x:v>0.058969882936839316</x:v>
      </x:c>
      <x:c r="AD620" s="115" t="n">
        <x:f>SUM(Z620:AC620)</x:f>
        <x:v>1.1644885133283267</x:v>
      </x:c>
      <x:c r="AE620" s="115" t="n">
        <x:f>MAX(AE619,AD620)</x:f>
        <x:v>1.190436035961396</x:v>
      </x:c>
      <x:c r="AF620" s="114" t="n">
        <x:f>AD620/AE620-1</x:f>
        <x:v>-0.021796654208400157</x:v>
      </x:c>
      <x:c r="AG620" s="114" t="n">
        <x:f>AD620/AD619-1</x:f>
        <x:v>0.0020574807617865787</x:v>
      </x:c>
      <x:c r="AH620" s="111" t="n">
        <x:f>IF(OR(T620="年末+季度",T620="季度+动态",T620="季度",T620="动态"),A620,AH619)</x:f>
        <x:v>44677</x:v>
      </x:c>
      <x:c r="AI620" s="117" t="n">
        <x:f>YEAR(A620)</x:f>
        <x:v>2022</x:v>
      </x:c>
      <x:c r="AJ620" s="117" t="n">
        <x:f>MONTH(A620)</x:f>
        <x:v>5</x:v>
      </x:c>
      <x:c r="AK620" s="50" t="n">
        <x:f>IF(MONTH(A620)&lt;&gt;MONTH(A621),1,0)</x:f>
        <x:v>0</x:v>
      </x:c>
      <x:c r="AL620" s="115" t="n">
        <x:f>IF(AK619,AD619,AL619)</x:f>
        <x:v>1.1494642424452877</x:v>
      </x:c>
      <x:c r="AM620" s="116" t="str">
        <x:f>IF(AK620,AD620/AL620-1,"")</x:f>
      </x:c>
      <x:c r="AN620" s="115" t="n">
        <x:f>IF(AI620&lt;&gt;AI619,AD620,MAX(AN619,AD620))</x:f>
        <x:v>1.1891432977618002</x:v>
      </x:c>
      <x:c r="AO620" s="116" t="n">
        <x:f>AD620/AN620-1</x:f>
        <x:v>-0.02073323247070269</x:v>
      </x:c>
      <x:c r="AP620" s="112" t="n">
        <x:f>IFERROR(SUM(Z620:AC620)/AD620,0)</x:f>
        <x:v>1</x:v>
      </x:c>
      <x:c r="AQ620" s="50" t="b">
        <x:f>AND(B620&gt;0,C620&gt;0,D620&gt;0,E620&gt;0)</x:f>
        <x:v>1</x:v>
      </x:c>
    </x:row>
    <x:row r="621">
      <x:c r="A621" s="111" t="n">
        <x:f>'净值底稿'!A579</x:f>
        <x:v>44704</x:v>
      </x:c>
      <x:c r="B621" s="113" t="n">
        <x:f>'净值底稿'!F579</x:f>
        <x:v>1.59848166417536</x:v>
      </x:c>
      <x:c r="C621" s="113" t="n">
        <x:f>'净值底稿'!O579</x:f>
        <x:v>1.251977776839155</x:v>
      </x:c>
      <x:c r="D621" s="113" t="n">
        <x:f>'净值底稿'!P579</x:f>
        <x:v>1.541</x:v>
      </x:c>
      <x:c r="E621" s="113" t="n">
        <x:f>'净值底稿'!Q579</x:f>
        <x:v>1.4365</x:v>
      </x:c>
      <x:c r="F621" s="114" t="n">
        <x:f>IFERROR(B621/B620-1,0)</x:f>
        <x:v>0.011093614425760512</x:v>
      </x:c>
      <x:c r="G621" s="114" t="n">
        <x:f>IFERROR(C621/C620-1,0)</x:f>
        <x:v>0.00811269588904917</x:v>
      </x:c>
      <x:c r="H621" s="114" t="n">
        <x:f>IFERROR(D621/D620-1,0)</x:f>
        <x:v>0.000844320322140657</x:v>
      </x:c>
      <x:c r="I621" s="114" t="n">
        <x:f>IFERROR(E621/E620-1,0)</x:f>
        <x:v>0.0037733212214381417</x:v>
      </x:c>
      <x:c r="J621" s="115" t="n">
        <x:f>Z620*(1+F621)</x:f>
        <x:v>0.1287121059846726</x:v>
      </x:c>
      <x:c r="K621" s="115" t="n">
        <x:f>AA620*(1+G621)</x:f>
        <x:v>0.13011115672863127</x:v>
      </x:c>
      <x:c r="L621" s="115" t="n">
        <x:f>AB620*(1+H621)</x:f>
        <x:v>0.8498715998805221</x:v>
      </x:c>
      <x:c r="M621" s="115" t="n">
        <x:f>AC620*(1+I621)</x:f>
        <x:v>0.059192395247550614</x:v>
      </x:c>
      <x:c r="N621" s="115" t="n">
        <x:f>SUM(J621:M621)</x:f>
        <x:v>1.1678872578413766</x:v>
      </x:c>
      <x:c r="O621" s="116" t="n">
        <x:f>IFERROR((J621+K621)/N621,0)</x:f>
        <x:v>0.22161665090146693</x:v>
      </x:c>
      <x:c r="P621" s="50" t="b">
        <x:f>AND(MONTH(A621)=12,OR(A622="",YEAR(A621)&lt;&gt;YEAR(A622)))</x:f>
        <x:v>0</x:v>
      </x:c>
      <x:c r="Q621" s="50" t="b">
        <x:f>AND(MOD(MONTH(A621),3)=0,OR(A622="",MONTH(A621)&lt;&gt;MONTH(A622)))</x:f>
        <x:v>0</x:v>
      </x:c>
      <x:c r="R621" s="50" t="b">
        <x:f>OR(O621&gt;$E$7,O621&lt;$E$6)</x:f>
        <x:v>0</x:v>
      </x:c>
      <x:c r="S621" s="50" t="b">
        <x:f>AND(OR(P621,Q621,R621),A621-AH620&gt;$E$8)</x:f>
        <x:v>0</x:v>
      </x:c>
      <x:c r="T621" s="50" t="str">
        <x:f>IF(NOT(OR(P621,Q621,R621)),"不调",IF(NOT(S621),"间隔规则跳过",IF(P621,"年末+季度",IF(AND(Q621,R621),"季度+动态",IF(Q621,"季度","动态")))))</x:f>
        <x:v>不调</x:v>
      </x:c>
      <x:c r="U621" s="115" t="n">
        <x:f>IF(OR(T621="年末+季度",T621="季度+动态"),N621*$E$5/2,IF(T621="季度",(J621+K621)/2,IF(T621="动态",N621*$E$5*IF(J621+K621=0,0.5,J621/(J621+K621)),J621)))</x:f>
        <x:v>0.1287121059846726</x:v>
      </x:c>
      <x:c r="V621" s="115" t="n">
        <x:f>IF(OR(T621="年末+季度",T621="季度+动态"),N621*$E$5/2,IF(T621="季度",(J621+K621)/2,IF(T621="动态",N621*$E$5*IF(J621+K621=0,0.5,K621/(J621+K621)),K621)))</x:f>
        <x:v>0.13011115672863127</x:v>
      </x:c>
      <x:c r="W621" s="115" t="n">
        <x:f>IF(OR(T621="年末+季度",T621="季度+动态",T621="动态"),N621*(1-$E$5)*IF(L621+M621=0,$B$7/($B$7+$B$8),L621/(L621+M621)),L621)</x:f>
        <x:v>0.8498715998805221</x:v>
      </x:c>
      <x:c r="X621" s="115" t="n">
        <x:f>IF(OR(T621="年末+季度",T621="季度+动态",T621="动态"),N621*(1-$E$5)*IF(L621+M621=0,$B$8/($B$7+$B$8),M621/(L621+M621)),M621)</x:f>
        <x:v>0.059192395247550614</x:v>
      </x:c>
      <x:c r="Y621" s="115" t="n">
        <x:f>POWER(1-$H$5,(A621-A620)/$H$8)</x:f>
        <x:v>0.9999588018747739</x:v>
      </x:c>
      <x:c r="Z621" s="115" t="n">
        <x:f>U621*Y621</x:f>
        <x:v>0.12870680328721212</x:v>
      </x:c>
      <x:c r="AA621" s="115" t="n">
        <x:f>V621*Y621</x:f>
        <x:v>0.13010579639290307</x:v>
      </x:c>
      <x:c r="AB621" s="115" t="n">
        <x:f>W621*Y621</x:f>
        <x:v>0.8498365867639242</x:v>
      </x:c>
      <x:c r="AC621" s="115" t="n">
        <x:f>X621*Y621</x:f>
        <x:v>0.05918995663183877</x:v>
      </x:c>
      <x:c r="AD621" s="115" t="n">
        <x:f>SUM(Z621:AC621)</x:f>
        <x:v>1.167839143075878</x:v>
      </x:c>
      <x:c r="AE621" s="115" t="n">
        <x:f>MAX(AE620,AD621)</x:f>
        <x:v>1.190436035961396</x:v>
      </x:c>
      <x:c r="AF621" s="114" t="n">
        <x:f>AD621/AE621-1</x:f>
        <x:v>-0.01898203028377632</x:v>
      </x:c>
      <x:c r="AG621" s="114" t="n">
        <x:f>AD621/AD620-1</x:f>
        <x:v>0.0028773403165434086</x:v>
      </x:c>
      <x:c r="AH621" s="111" t="n">
        <x:f>IF(OR(T621="年末+季度",T621="季度+动态",T621="季度",T621="动态"),A621,AH620)</x:f>
        <x:v>44677</x:v>
      </x:c>
      <x:c r="AI621" s="117" t="n">
        <x:f>YEAR(A621)</x:f>
        <x:v>2022</x:v>
      </x:c>
      <x:c r="AJ621" s="117" t="n">
        <x:f>MONTH(A621)</x:f>
        <x:v>5</x:v>
      </x:c>
      <x:c r="AK621" s="50" t="n">
        <x:f>IF(MONTH(A621)&lt;&gt;MONTH(A622),1,0)</x:f>
        <x:v>0</x:v>
      </x:c>
      <x:c r="AL621" s="115" t="n">
        <x:f>IF(AK620,AD620,AL620)</x:f>
        <x:v>1.1494642424452877</x:v>
      </x:c>
      <x:c r="AM621" s="116" t="str">
        <x:f>IF(AK621,AD621/AL621-1,"")</x:f>
      </x:c>
      <x:c r="AN621" s="115" t="n">
        <x:f>IF(AI621&lt;&gt;AI620,AD621,MAX(AN620,AD621))</x:f>
        <x:v>1.1891432977618002</x:v>
      </x:c>
      <x:c r="AO621" s="116" t="n">
        <x:f>AD621/AN621-1</x:f>
        <x:v>-0.01791554871983947</x:v>
      </x:c>
      <x:c r="AP621" s="112" t="n">
        <x:f>IFERROR(SUM(Z621:AC621)/AD621,0)</x:f>
        <x:v>1</x:v>
      </x:c>
      <x:c r="AQ621" s="50" t="b">
        <x:f>AND(B621&gt;0,C621&gt;0,D621&gt;0,E621&gt;0)</x:f>
        <x:v>1</x:v>
      </x:c>
    </x:row>
    <x:row r="622">
      <x:c r="A622" s="111" t="n">
        <x:f>'净值底稿'!A580</x:f>
        <x:v>44705</x:v>
      </x:c>
      <x:c r="B622" s="113" t="n">
        <x:f>'净值底稿'!F580</x:f>
        <x:v>1.55011212346616</x:v>
      </x:c>
      <x:c r="C622" s="113" t="n">
        <x:f>'净值底稿'!O580</x:f>
        <x:v>1.207227115621296</x:v>
      </x:c>
      <x:c r="D622" s="113" t="n">
        <x:f>'净值底稿'!P580</x:f>
        <x:v>1.5415</x:v>
      </x:c>
      <x:c r="E622" s="113" t="n">
        <x:f>'净值底稿'!Q580</x:f>
        <x:v>1.4401</x:v>
      </x:c>
      <x:c r="F622" s="114" t="n">
        <x:f>IFERROR(B622/B621-1,0)</x:f>
        <x:v>-0.030259678164124337</x:v>
      </x:c>
      <x:c r="G622" s="114" t="n">
        <x:f>IFERROR(C622/C621-1,0)</x:f>
        <x:v>-0.035743974091009934</x:v>
      </x:c>
      <x:c r="H622" s="114" t="n">
        <x:f>IFERROR(D622/D621-1,0)</x:f>
        <x:v>0.0003244646333551149</x:v>
      </x:c>
      <x:c r="I622" s="114" t="n">
        <x:f>IFERROR(E622/E621-1,0)</x:f>
        <x:v>0.002506091193873905</x:v>
      </x:c>
      <x:c r="J622" s="115" t="n">
        <x:f>Z621*(1+F622)</x:f>
        <x:v>0.12481217684220783</x:v>
      </x:c>
      <x:c r="K622" s="115" t="n">
        <x:f>AA621*(1+G622)</x:f>
        <x:v>0.12545529817754492</x:v>
      </x:c>
      <x:c r="L622" s="115" t="n">
        <x:f>AB621*(1+H622)</x:f>
        <x:v>0.8501123286804603</x:v>
      </x:c>
      <x:c r="M622" s="115" t="n">
        <x:f>AC621*(1+I622)</x:f>
        <x:v>0.059338292060919604</x:v>
      </x:c>
      <x:c r="N622" s="115" t="n">
        <x:f>SUM(J622:M622)</x:f>
        <x:v>1.1597180957611326</x:v>
      </x:c>
      <x:c r="O622" s="116" t="n">
        <x:f>IFERROR((J622+K622)/N622,0)</x:f>
        <x:v>0.21580026726710697</x:v>
      </x:c>
      <x:c r="P622" s="50" t="b">
        <x:f>AND(MONTH(A622)=12,OR(A623="",YEAR(A622)&lt;&gt;YEAR(A623)))</x:f>
        <x:v>0</x:v>
      </x:c>
      <x:c r="Q622" s="50" t="b">
        <x:f>AND(MOD(MONTH(A622),3)=0,OR(A623="",MONTH(A622)&lt;&gt;MONTH(A623)))</x:f>
        <x:v>0</x:v>
      </x:c>
      <x:c r="R622" s="50" t="b">
        <x:f>OR(O622&gt;$E$7,O622&lt;$E$6)</x:f>
        <x:v>0</x:v>
      </x:c>
      <x:c r="S622" s="50" t="b">
        <x:f>AND(OR(P622,Q622,R622),A622-AH621&gt;$E$8)</x:f>
        <x:v>0</x:v>
      </x:c>
      <x:c r="T622" s="50" t="str">
        <x:f>IF(NOT(OR(P622,Q622,R622)),"不调",IF(NOT(S622),"间隔规则跳过",IF(P622,"年末+季度",IF(AND(Q622,R622),"季度+动态",IF(Q622,"季度","动态")))))</x:f>
        <x:v>不调</x:v>
      </x:c>
      <x:c r="U622" s="115" t="n">
        <x:f>IF(OR(T622="年末+季度",T622="季度+动态"),N622*$E$5/2,IF(T622="季度",(J622+K622)/2,IF(T622="动态",N622*$E$5*IF(J622+K622=0,0.5,J622/(J622+K622)),J622)))</x:f>
        <x:v>0.12481217684220783</x:v>
      </x:c>
      <x:c r="V622" s="115" t="n">
        <x:f>IF(OR(T622="年末+季度",T622="季度+动态"),N622*$E$5/2,IF(T622="季度",(J622+K622)/2,IF(T622="动态",N622*$E$5*IF(J622+K622=0,0.5,K622/(J622+K622)),K622)))</x:f>
        <x:v>0.12545529817754492</x:v>
      </x:c>
      <x:c r="W622" s="115" t="n">
        <x:f>IF(OR(T622="年末+季度",T622="季度+动态",T622="动态"),N622*(1-$E$5)*IF(L622+M622=0,$B$7/($B$7+$B$8),L622/(L622+M622)),L622)</x:f>
        <x:v>0.8501123286804603</x:v>
      </x:c>
      <x:c r="X622" s="115" t="n">
        <x:f>IF(OR(T622="年末+季度",T622="季度+动态",T622="动态"),N622*(1-$E$5)*IF(L622+M622=0,$B$8/($B$7+$B$8),M622/(L622+M622)),M622)</x:f>
        <x:v>0.059338292060919604</x:v>
      </x:c>
      <x:c r="Y622" s="115" t="n">
        <x:f>POWER(1-$H$5,(A622-A621)/$H$8)</x:f>
        <x:v>0.9999862671029998</x:v>
      </x:c>
      <x:c r="Z622" s="115" t="n">
        <x:f>U622*Y622</x:f>
        <x:v>0.12481046280943887</x:v>
      </x:c>
      <x:c r="AA622" s="115" t="n">
        <x:f>V622*Y622</x:f>
        <x:v>0.12545357531285692</x:v>
      </x:c>
      <x:c r="AB622" s="115" t="n">
        <x:f>W622*Y622</x:f>
        <x:v>0.8501006541754119</x:v>
      </x:c>
      <x:c r="AC622" s="115" t="n">
        <x:f>X622*Y622</x:f>
        <x:v>0.05933747717426656</x:v>
      </x:c>
      <x:c r="AD622" s="115" t="n">
        <x:f>SUM(Z622:AC622)</x:f>
        <x:v>1.1597021694719742</x:v>
      </x:c>
      <x:c r="AE622" s="115" t="n">
        <x:f>MAX(AE621,AD622)</x:f>
        <x:v>1.190436035961396</x:v>
      </x:c>
      <x:c r="AF622" s="114" t="n">
        <x:f>AD622/AE622-1</x:f>
        <x:v>-0.02581731866391379</x:v>
      </x:c>
      <x:c r="AG622" s="114" t="n">
        <x:f>AD622/AD621-1</x:f>
        <x:v>-0.006967546559941917</x:v>
      </x:c>
      <x:c r="AH622" s="111" t="n">
        <x:f>IF(OR(T622="年末+季度",T622="季度+动态",T622="季度",T622="动态"),A622,AH621)</x:f>
        <x:v>44677</x:v>
      </x:c>
      <x:c r="AI622" s="117" t="n">
        <x:f>YEAR(A622)</x:f>
        <x:v>2022</x:v>
      </x:c>
      <x:c r="AJ622" s="117" t="n">
        <x:f>MONTH(A622)</x:f>
        <x:v>5</x:v>
      </x:c>
      <x:c r="AK622" s="50" t="n">
        <x:f>IF(MONTH(A622)&lt;&gt;MONTH(A623),1,0)</x:f>
        <x:v>0</x:v>
      </x:c>
      <x:c r="AL622" s="115" t="n">
        <x:f>IF(AK621,AD621,AL621)</x:f>
        <x:v>1.1494642424452877</x:v>
      </x:c>
      <x:c r="AM622" s="116" t="str">
        <x:f>IF(AK622,AD622/AL622-1,"")</x:f>
      </x:c>
      <x:c r="AN622" s="115" t="n">
        <x:f>IF(AI622&lt;&gt;AI621,AD622,MAX(AN621,AD622))</x:f>
        <x:v>1.1891432977618002</x:v>
      </x:c>
      <x:c r="AO622" s="116" t="n">
        <x:f>AD622/AN622-1</x:f>
        <x:v>-0.024758267859928962</x:v>
      </x:c>
      <x:c r="AP622" s="112" t="n">
        <x:f>IFERROR(SUM(Z622:AC622)/AD622,0)</x:f>
        <x:v>1</x:v>
      </x:c>
      <x:c r="AQ622" s="50" t="b">
        <x:f>AND(B622&gt;0,C622&gt;0,D622&gt;0,E622&gt;0)</x:f>
        <x:v>1</x:v>
      </x:c>
    </x:row>
    <x:row r="623">
      <x:c r="A623" s="111" t="n">
        <x:f>'净值底稿'!A581</x:f>
        <x:v>44706</x:v>
      </x:c>
      <x:c r="B623" s="113" t="n">
        <x:f>'净值底稿'!F581</x:f>
        <x:v>1.566593052746885</x:v>
      </x:c>
      <x:c r="C623" s="113" t="n">
        <x:f>'净值底稿'!O581</x:f>
        <x:v>1.2250993625191926</x:v>
      </x:c>
      <x:c r="D623" s="113" t="n">
        <x:f>'净值底稿'!P581</x:f>
        <x:v>1.5418</x:v>
      </x:c>
      <x:c r="E623" s="113" t="n">
        <x:f>'净值底稿'!Q581</x:f>
        <x:v>1.4406</x:v>
      </x:c>
      <x:c r="F623" s="114" t="n">
        <x:f>IFERROR(B623/B622-1,0)</x:f>
        <x:v>0.010632088499425763</x:v>
      </x:c>
      <x:c r="G623" s="114" t="n">
        <x:f>IFERROR(C623/C622-1,0)</x:f>
        <x:v>0.014804378286929598</x:v>
      </x:c>
      <x:c r="H623" s="114" t="n">
        <x:f>IFERROR(D623/D622-1,0)</x:f>
        <x:v>0.00019461563412259686</x:v>
      </x:c>
      <x:c r="I623" s="114" t="n">
        <x:f>IFERROR(E623/E622-1,0)</x:f>
        <x:v>0.0003471981112423972</x:v>
      </x:c>
      <x:c r="J623" s="115" t="n">
        <x:f>Z622*(1+F623)</x:f>
        <x:v>0.1261374586956831</x:v>
      </x:c>
      <x:c r="K623" s="115" t="n">
        <x:f>AA622*(1+G623)</x:f>
        <x:v>0.12731083749923627</x:v>
      </x:c>
      <x:c r="L623" s="115" t="n">
        <x:f>AB622*(1+H623)</x:f>
        <x:v>0.8502660970532923</x:v>
      </x:c>
      <x:c r="M623" s="115" t="n">
        <x:f>AC622*(1+I623)</x:f>
        <x:v>0.059358079034267354</x:v>
      </x:c>
      <x:c r="N623" s="115" t="n">
        <x:f>SUM(J623:M623)</x:f>
        <x:v>1.163072472282479</x:v>
      </x:c>
      <x:c r="O623" s="116" t="n">
        <x:f>IFERROR((J623+K623)/N623,0)</x:f>
        <x:v>0.21791272877221327</x:v>
      </x:c>
      <x:c r="P623" s="50" t="b">
        <x:f>AND(MONTH(A623)=12,OR(A624="",YEAR(A623)&lt;&gt;YEAR(A624)))</x:f>
        <x:v>0</x:v>
      </x:c>
      <x:c r="Q623" s="50" t="b">
        <x:f>AND(MOD(MONTH(A623),3)=0,OR(A624="",MONTH(A623)&lt;&gt;MONTH(A624)))</x:f>
        <x:v>0</x:v>
      </x:c>
      <x:c r="R623" s="50" t="b">
        <x:f>OR(O623&gt;$E$7,O623&lt;$E$6)</x:f>
        <x:v>0</x:v>
      </x:c>
      <x:c r="S623" s="50" t="b">
        <x:f>AND(OR(P623,Q623,R623),A623-AH622&gt;$E$8)</x:f>
        <x:v>0</x:v>
      </x:c>
      <x:c r="T623" s="50" t="str">
        <x:f>IF(NOT(OR(P623,Q623,R623)),"不调",IF(NOT(S623),"间隔规则跳过",IF(P623,"年末+季度",IF(AND(Q623,R623),"季度+动态",IF(Q623,"季度","动态")))))</x:f>
        <x:v>不调</x:v>
      </x:c>
      <x:c r="U623" s="115" t="n">
        <x:f>IF(OR(T623="年末+季度",T623="季度+动态"),N623*$E$5/2,IF(T623="季度",(J623+K623)/2,IF(T623="动态",N623*$E$5*IF(J623+K623=0,0.5,J623/(J623+K623)),J623)))</x:f>
        <x:v>0.1261374586956831</x:v>
      </x:c>
      <x:c r="V623" s="115" t="n">
        <x:f>IF(OR(T623="年末+季度",T623="季度+动态"),N623*$E$5/2,IF(T623="季度",(J623+K623)/2,IF(T623="动态",N623*$E$5*IF(J623+K623=0,0.5,K623/(J623+K623)),K623)))</x:f>
        <x:v>0.12731083749923627</x:v>
      </x:c>
      <x:c r="W623" s="115" t="n">
        <x:f>IF(OR(T623="年末+季度",T623="季度+动态",T623="动态"),N623*(1-$E$5)*IF(L623+M623=0,$B$7/($B$7+$B$8),L623/(L623+M623)),L623)</x:f>
        <x:v>0.8502660970532923</x:v>
      </x:c>
      <x:c r="X623" s="115" t="n">
        <x:f>IF(OR(T623="年末+季度",T623="季度+动态",T623="动态"),N623*(1-$E$5)*IF(L623+M623=0,$B$8/($B$7+$B$8),M623/(L623+M623)),M623)</x:f>
        <x:v>0.059358079034267354</x:v>
      </x:c>
      <x:c r="Y623" s="115" t="n">
        <x:f>POWER(1-$H$5,(A623-A622)/$H$8)</x:f>
        <x:v>0.9999862671029998</x:v>
      </x:c>
      <x:c r="Z623" s="115" t="n">
        <x:f>U623*Y623</x:f>
        <x:v>0.12613572646295496</x:v>
      </x:c>
      <x:c r="AA623" s="115" t="n">
        <x:f>V623*Y623</x:f>
        <x:v>0.12730908915261788</x:v>
      </x:c>
      <x:c r="AB623" s="115" t="n">
        <x:f>W623*Y623</x:f>
        <x:v>0.8502544204365586</x:v>
      </x:c>
      <x:c r="AC623" s="115" t="n">
        <x:f>X623*Y623</x:f>
        <x:v>0.05935726387588185</x:v>
      </x:c>
      <x:c r="AD623" s="115" t="n">
        <x:f>SUM(Z623:AC623)</x:f>
        <x:v>1.1630564999280133</x:v>
      </x:c>
      <x:c r="AE623" s="115" t="n">
        <x:f>MAX(AE622,AD623)</x:f>
        <x:v>1.190436035961396</x:v>
      </x:c>
      <x:c r="AF623" s="114" t="n">
        <x:f>AD623/AE623-1</x:f>
        <x:v>-0.02299958603930441</x:v>
      </x:c>
      <x:c r="AG623" s="114" t="n">
        <x:f>AD623/AD622-1</x:f>
        <x:v>0.0028924068130065095</x:v>
      </x:c>
      <x:c r="AH623" s="111" t="n">
        <x:f>IF(OR(T623="年末+季度",T623="季度+动态",T623="季度",T623="动态"),A623,AH622)</x:f>
        <x:v>44677</x:v>
      </x:c>
      <x:c r="AI623" s="117" t="n">
        <x:f>YEAR(A623)</x:f>
        <x:v>2022</x:v>
      </x:c>
      <x:c r="AJ623" s="117" t="n">
        <x:f>MONTH(A623)</x:f>
        <x:v>5</x:v>
      </x:c>
      <x:c r="AK623" s="50" t="n">
        <x:f>IF(MONTH(A623)&lt;&gt;MONTH(A624),1,0)</x:f>
        <x:v>0</x:v>
      </x:c>
      <x:c r="AL623" s="115" t="n">
        <x:f>IF(AK622,AD622,AL622)</x:f>
        <x:v>1.1494642424452877</x:v>
      </x:c>
      <x:c r="AM623" s="116" t="str">
        <x:f>IF(AK623,AD623/AL623-1,"")</x:f>
      </x:c>
      <x:c r="AN623" s="115" t="n">
        <x:f>IF(AI623&lt;&gt;AI622,AD623,MAX(AN622,AD623))</x:f>
        <x:v>1.1891432977618002</x:v>
      </x:c>
      <x:c r="AO623" s="116" t="n">
        <x:f>AD623/AN623-1</x:f>
        <x:v>-0.02193747202955887</x:v>
      </x:c>
      <x:c r="AP623" s="112" t="n">
        <x:f>IFERROR(SUM(Z623:AC623)/AD623,0)</x:f>
        <x:v>1</x:v>
      </x:c>
      <x:c r="AQ623" s="50" t="b">
        <x:f>AND(B623&gt;0,C623&gt;0,D623&gt;0,E623&gt;0)</x:f>
        <x:v>1</x:v>
      </x:c>
    </x:row>
    <x:row r="624">
      <x:c r="A624" s="111" t="n">
        <x:f>'净值底稿'!A582</x:f>
        <x:v>44707</x:v>
      </x:c>
      <x:c r="B624" s="113" t="n">
        <x:f>'净值底稿'!F582</x:f>
        <x:v>1.5745659034847002</x:v>
      </x:c>
      <x:c r="C624" s="113" t="n">
        <x:f>'净值底稿'!O582</x:f>
        <x:v>1.2317350217123113</x:v>
      </x:c>
      <x:c r="D624" s="113" t="n">
        <x:f>'净值底稿'!P582</x:f>
        <x:v>1.5438</x:v>
      </x:c>
      <x:c r="E624" s="113" t="n">
        <x:f>'净值底稿'!Q582</x:f>
        <x:v>1.4457</x:v>
      </x:c>
      <x:c r="F624" s="114" t="n">
        <x:f>IFERROR(B624/B623-1,0)</x:f>
        <x:v>0.005089292796131906</x:v>
      </x:c>
      <x:c r="G624" s="114" t="n">
        <x:f>IFERROR(C624/C623-1,0)</x:f>
        <x:v>0.005416425308942818</x:v>
      </x:c>
      <x:c r="H624" s="114" t="n">
        <x:f>IFERROR(D624/D623-1,0)</x:f>
        <x:v>0.0012971851083150021</x:v>
      </x:c>
      <x:c r="I624" s="114" t="n">
        <x:f>IFERROR(E624/E623-1,0)</x:f>
        <x:v>0.0035401915868387146</x:v>
      </x:c>
      <x:c r="J624" s="115" t="n">
        <x:f>Z623*(1+F624)</x:f>
        <x:v>0.12677766810697774</x:v>
      </x:c>
      <x:c r="K624" s="115" t="n">
        <x:f>AA623*(1+G624)</x:f>
        <x:v>0.12799864932516258</x:v>
      </x:c>
      <x:c r="L624" s="115" t="n">
        <x:f>AB623*(1+H624)</x:f>
        <x:v>0.851357357809028</x:v>
      </x:c>
      <x:c r="M624" s="115" t="n">
        <x:f>AC623*(1+I624)</x:f>
        <x:v>0.05956739996207301</x:v>
      </x:c>
      <x:c r="N624" s="115" t="n">
        <x:f>SUM(J624:M624)</x:f>
        <x:v>1.1657010752032413</x:v>
      </x:c>
      <x:c r="O624" s="116" t="n">
        <x:f>IFERROR((J624+K624)/N624,0)</x:f>
        <x:v>0.21856059229225624</x:v>
      </x:c>
      <x:c r="P624" s="50" t="b">
        <x:f>AND(MONTH(A624)=12,OR(A625="",YEAR(A624)&lt;&gt;YEAR(A625)))</x:f>
        <x:v>0</x:v>
      </x:c>
      <x:c r="Q624" s="50" t="b">
        <x:f>AND(MOD(MONTH(A624),3)=0,OR(A625="",MONTH(A624)&lt;&gt;MONTH(A625)))</x:f>
        <x:v>0</x:v>
      </x:c>
      <x:c r="R624" s="50" t="b">
        <x:f>OR(O624&gt;$E$7,O624&lt;$E$6)</x:f>
        <x:v>0</x:v>
      </x:c>
      <x:c r="S624" s="50" t="b">
        <x:f>AND(OR(P624,Q624,R624),A624-AH623&gt;$E$8)</x:f>
        <x:v>0</x:v>
      </x:c>
      <x:c r="T624" s="50" t="str">
        <x:f>IF(NOT(OR(P624,Q624,R624)),"不调",IF(NOT(S624),"间隔规则跳过",IF(P624,"年末+季度",IF(AND(Q624,R624),"季度+动态",IF(Q624,"季度","动态")))))</x:f>
        <x:v>不调</x:v>
      </x:c>
      <x:c r="U624" s="115" t="n">
        <x:f>IF(OR(T624="年末+季度",T624="季度+动态"),N624*$E$5/2,IF(T624="季度",(J624+K624)/2,IF(T624="动态",N624*$E$5*IF(J624+K624=0,0.5,J624/(J624+K624)),J624)))</x:f>
        <x:v>0.12677766810697774</x:v>
      </x:c>
      <x:c r="V624" s="115" t="n">
        <x:f>IF(OR(T624="年末+季度",T624="季度+动态"),N624*$E$5/2,IF(T624="季度",(J624+K624)/2,IF(T624="动态",N624*$E$5*IF(J624+K624=0,0.5,K624/(J624+K624)),K624)))</x:f>
        <x:v>0.12799864932516258</x:v>
      </x:c>
      <x:c r="W624" s="115" t="n">
        <x:f>IF(OR(T624="年末+季度",T624="季度+动态",T624="动态"),N624*(1-$E$5)*IF(L624+M624=0,$B$7/($B$7+$B$8),L624/(L624+M624)),L624)</x:f>
        <x:v>0.851357357809028</x:v>
      </x:c>
      <x:c r="X624" s="115" t="n">
        <x:f>IF(OR(T624="年末+季度",T624="季度+动态",T624="动态"),N624*(1-$E$5)*IF(L624+M624=0,$B$8/($B$7+$B$8),M624/(L624+M624)),M624)</x:f>
        <x:v>0.05956739996207301</x:v>
      </x:c>
      <x:c r="Y624" s="115" t="n">
        <x:f>POWER(1-$H$5,(A624-A623)/$H$8)</x:f>
        <x:v>0.9999862671029998</x:v>
      </x:c>
      <x:c r="Z624" s="115" t="n">
        <x:f>U624*Y624</x:f>
        <x:v>0.1267759270823197</x:v>
      </x:c>
      <x:c r="AA624" s="115" t="n">
        <x:f>V624*Y624</x:f>
        <x:v>0.12799689153289523</x:v>
      </x:c>
      <x:c r="AB624" s="115" t="n">
        <x:f>W624*Y624</x:f>
        <x:v>0.8513456662061228</x:v>
      </x:c>
      <x:c r="AC624" s="115" t="n">
        <x:f>X624*Y624</x:f>
        <x:v>0.05956658192910476</x:v>
      </x:c>
      <x:c r="AD624" s="115" t="n">
        <x:f>SUM(Z624:AC624)</x:f>
        <x:v>1.1656850667504424</x:v>
      </x:c>
      <x:c r="AE624" s="115" t="n">
        <x:f>MAX(AE623,AD624)</x:f>
        <x:v>1.190436035961396</x:v>
      </x:c>
      <x:c r="AF624" s="114" t="n">
        <x:f>AD624/AE624-1</x:f>
        <x:v>-0.02079151543070068</x:v>
      </x:c>
      <x:c r="AG624" s="114" t="n">
        <x:f>AD624/AD623-1</x:f>
        <x:v>0.00226005084240688</x:v>
      </x:c>
      <x:c r="AH624" s="111" t="n">
        <x:f>IF(OR(T624="年末+季度",T624="季度+动态",T624="季度",T624="动态"),A624,AH623)</x:f>
        <x:v>44677</x:v>
      </x:c>
      <x:c r="AI624" s="117" t="n">
        <x:f>YEAR(A624)</x:f>
        <x:v>2022</x:v>
      </x:c>
      <x:c r="AJ624" s="117" t="n">
        <x:f>MONTH(A624)</x:f>
        <x:v>5</x:v>
      </x:c>
      <x:c r="AK624" s="50" t="n">
        <x:f>IF(MONTH(A624)&lt;&gt;MONTH(A625),1,0)</x:f>
        <x:v>0</x:v>
      </x:c>
      <x:c r="AL624" s="115" t="n">
        <x:f>IF(AK623,AD623,AL623)</x:f>
        <x:v>1.1494642424452877</x:v>
      </x:c>
      <x:c r="AM624" s="116" t="str">
        <x:f>IF(AK624,AD624/AL624-1,"")</x:f>
      </x:c>
      <x:c r="AN624" s="115" t="n">
        <x:f>IF(AI624&lt;&gt;AI623,AD624,MAX(AN623,AD624))</x:f>
        <x:v>1.1891432977618002</x:v>
      </x:c>
      <x:c r="AO624" s="116" t="n">
        <x:f>AD624/AN624-1</x:f>
        <x:v>-0.019727000989292698</x:v>
      </x:c>
      <x:c r="AP624" s="112" t="n">
        <x:f>IFERROR(SUM(Z624:AC624)/AD624,0)</x:f>
        <x:v>1</x:v>
      </x:c>
      <x:c r="AQ624" s="50" t="b">
        <x:f>AND(B624&gt;0,C624&gt;0,D624&gt;0,E624&gt;0)</x:f>
        <x:v>1</x:v>
      </x:c>
    </x:row>
    <x:row r="625">
      <x:c r="A625" s="111" t="n">
        <x:f>'净值底稿'!A583</x:f>
        <x:v>44708</x:v>
      </x:c>
      <x:c r="B625" s="113" t="n">
        <x:f>'净值底稿'!F583</x:f>
        <x:v>1.5693770388306474</x:v>
      </x:c>
      <x:c r="C625" s="113" t="n">
        <x:f>'净值底稿'!O583</x:f>
        <x:v>1.2306659767338137</x:v>
      </x:c>
      <x:c r="D625" s="113" t="n">
        <x:f>'净值底稿'!P583</x:f>
        <x:v>1.5442</x:v>
      </x:c>
      <x:c r="E625" s="113" t="n">
        <x:f>'净值底稿'!Q583</x:f>
        <x:v>1.4516</x:v>
      </x:c>
      <x:c r="F625" s="114" t="n">
        <x:f>IFERROR(B625/B624-1,0)</x:f>
        <x:v>-0.0032954255154192813</x:v>
      </x:c>
      <x:c r="G625" s="114" t="n">
        <x:f>IFERROR(C625/C624-1,0)</x:f>
        <x:v>-0.0008679179853240404</x:v>
      </x:c>
      <x:c r="H625" s="114" t="n">
        <x:f>IFERROR(D625/D624-1,0)</x:f>
        <x:v>0.0002591009198082972</x:v>
      </x:c>
      <x:c r="I625" s="114" t="n">
        <x:f>IFERROR(E625/E624-1,0)</x:f>
        <x:v>0.0040810679947429485</x:v>
      </x:c>
      <x:c r="J625" s="115" t="n">
        <x:f>Z624*(1+F625)</x:f>
        <x:v>0.12635814645747168</x:v>
      </x:c>
      <x:c r="K625" s="115" t="n">
        <x:f>AA624*(1+G625)</x:f>
        <x:v>0.12788580072866826</x:v>
      </x:c>
      <x:c r="L625" s="115" t="n">
        <x:f>AB624*(1+H625)</x:f>
        <x:v>0.8515662506513116</x:v>
      </x:c>
      <x:c r="M625" s="115" t="n">
        <x:f>AC624*(1+I625)</x:f>
        <x:v>0.059809677200171864</x:v>
      </x:c>
      <x:c r="N625" s="115" t="n">
        <x:f>SUM(J625:M625)</x:f>
        <x:v>1.1656198750376237</x:v>
      </x:c>
      <x:c r="O625" s="116" t="n">
        <x:f>IFERROR((J625+K625)/N625,0)</x:f>
        <x:v>0.2181190906494568</x:v>
      </x:c>
      <x:c r="P625" s="50" t="b">
        <x:f>AND(MONTH(A625)=12,OR(A626="",YEAR(A625)&lt;&gt;YEAR(A626)))</x:f>
        <x:v>0</x:v>
      </x:c>
      <x:c r="Q625" s="50" t="b">
        <x:f>AND(MOD(MONTH(A625),3)=0,OR(A626="",MONTH(A625)&lt;&gt;MONTH(A626)))</x:f>
        <x:v>0</x:v>
      </x:c>
      <x:c r="R625" s="50" t="b">
        <x:f>OR(O625&gt;$E$7,O625&lt;$E$6)</x:f>
        <x:v>0</x:v>
      </x:c>
      <x:c r="S625" s="50" t="b">
        <x:f>AND(OR(P625,Q625,R625),A625-AH624&gt;$E$8)</x:f>
        <x:v>0</x:v>
      </x:c>
      <x:c r="T625" s="50" t="str">
        <x:f>IF(NOT(OR(P625,Q625,R625)),"不调",IF(NOT(S625),"间隔规则跳过",IF(P625,"年末+季度",IF(AND(Q625,R625),"季度+动态",IF(Q625,"季度","动态")))))</x:f>
        <x:v>不调</x:v>
      </x:c>
      <x:c r="U625" s="115" t="n">
        <x:f>IF(OR(T625="年末+季度",T625="季度+动态"),N625*$E$5/2,IF(T625="季度",(J625+K625)/2,IF(T625="动态",N625*$E$5*IF(J625+K625=0,0.5,J625/(J625+K625)),J625)))</x:f>
        <x:v>0.12635814645747168</x:v>
      </x:c>
      <x:c r="V625" s="115" t="n">
        <x:f>IF(OR(T625="年末+季度",T625="季度+动态"),N625*$E$5/2,IF(T625="季度",(J625+K625)/2,IF(T625="动态",N625*$E$5*IF(J625+K625=0,0.5,K625/(J625+K625)),K625)))</x:f>
        <x:v>0.12788580072866826</x:v>
      </x:c>
      <x:c r="W625" s="115" t="n">
        <x:f>IF(OR(T625="年末+季度",T625="季度+动态",T625="动态"),N625*(1-$E$5)*IF(L625+M625=0,$B$7/($B$7+$B$8),L625/(L625+M625)),L625)</x:f>
        <x:v>0.8515662506513116</x:v>
      </x:c>
      <x:c r="X625" s="115" t="n">
        <x:f>IF(OR(T625="年末+季度",T625="季度+动态",T625="动态"),N625*(1-$E$5)*IF(L625+M625=0,$B$8/($B$7+$B$8),M625/(L625+M625)),M625)</x:f>
        <x:v>0.059809677200171864</x:v>
      </x:c>
      <x:c r="Y625" s="115" t="n">
        <x:f>POWER(1-$H$5,(A625-A624)/$H$8)</x:f>
        <x:v>0.9999862671029998</x:v>
      </x:c>
      <x:c r="Z625" s="115" t="n">
        <x:f>U625*Y625</x:f>
        <x:v>0.12635641119406124</x:v>
      </x:c>
      <x:c r="AA625" s="115" t="n">
        <x:f>V625*Y625</x:f>
        <x:v>0.12788404448613905</x:v>
      </x:c>
      <x:c r="AB625" s="115" t="n">
        <x:f>W625*Y625</x:f>
        <x:v>0.8515545561797025</x:v>
      </x:c>
      <x:c r="AC625" s="115" t="n">
        <x:f>X625*Y625</x:f>
        <x:v>0.05980885584003526</x:v>
      </x:c>
      <x:c r="AD625" s="115" t="n">
        <x:f>SUM(Z625:AC625)</x:f>
        <x:v>1.165603867699938</x:v>
      </x:c>
      <x:c r="AE625" s="115" t="n">
        <x:f>MAX(AE624,AD625)</x:f>
        <x:v>1.190436035961396</x:v>
      </x:c>
      <x:c r="AF625" s="114" t="n">
        <x:f>AD625/AE625-1</x:f>
        <x:v>-0.020859724933816715</x:v>
      </x:c>
      <x:c r="AG625" s="114" t="n">
        <x:f>AD625/AD624-1</x:f>
        <x:v>-0.0000696577942194132</x:v>
      </x:c>
      <x:c r="AH625" s="111" t="n">
        <x:f>IF(OR(T625="年末+季度",T625="季度+动态",T625="季度",T625="动态"),A625,AH624)</x:f>
        <x:v>44677</x:v>
      </x:c>
      <x:c r="AI625" s="117" t="n">
        <x:f>YEAR(A625)</x:f>
        <x:v>2022</x:v>
      </x:c>
      <x:c r="AJ625" s="117" t="n">
        <x:f>MONTH(A625)</x:f>
        <x:v>5</x:v>
      </x:c>
      <x:c r="AK625" s="50" t="n">
        <x:f>IF(MONTH(A625)&lt;&gt;MONTH(A626),1,0)</x:f>
        <x:v>0</x:v>
      </x:c>
      <x:c r="AL625" s="115" t="n">
        <x:f>IF(AK624,AD624,AL624)</x:f>
        <x:v>1.1494642424452877</x:v>
      </x:c>
      <x:c r="AM625" s="116" t="str">
        <x:f>IF(AK625,AD625/AL625-1,"")</x:f>
      </x:c>
      <x:c r="AN625" s="115" t="n">
        <x:f>IF(AI625&lt;&gt;AI624,AD625,MAX(AN624,AD625))</x:f>
        <x:v>1.1891432977618002</x:v>
      </x:c>
      <x:c r="AO625" s="116" t="n">
        <x:f>AD625/AN625-1</x:f>
        <x:v>-0.0197952846441366</x:v>
      </x:c>
      <x:c r="AP625" s="112" t="n">
        <x:f>IFERROR(SUM(Z625:AC625)/AD625,0)</x:f>
        <x:v>1</x:v>
      </x:c>
      <x:c r="AQ625" s="50" t="b">
        <x:f>AND(B625&gt;0,C625&gt;0,D625&gt;0,E625&gt;0)</x:f>
        <x:v>1</x:v>
      </x:c>
    </x:row>
    <x:row r="626">
      <x:c r="A626" s="111" t="n">
        <x:f>'净值底稿'!A584</x:f>
        <x:v>44711</x:v>
      </x:c>
      <x:c r="B626" s="113" t="n">
        <x:f>'净值底稿'!F584</x:f>
        <x:v>1.5937430608679626</x:v>
      </x:c>
      <x:c r="C626" s="113" t="n">
        <x:f>'净值底稿'!O584</x:f>
        <x:v>1.2412922569975062</x:v>
      </x:c>
      <x:c r="D626" s="113" t="n">
        <x:f>'净值底稿'!P584</x:f>
        <x:v>1.5433</x:v>
      </x:c>
      <x:c r="E626" s="113" t="n">
        <x:f>'净值底稿'!Q584</x:f>
        <x:v>1.4395</x:v>
      </x:c>
      <x:c r="F626" s="114" t="n">
        <x:f>IFERROR(B626/B625-1,0)</x:f>
        <x:v>0.015525919797750198</x:v>
      </x:c>
      <x:c r="G626" s="114" t="n">
        <x:f>IFERROR(C626/C625-1,0)</x:f>
        <x:v>0.008634577102630825</x:v>
      </x:c>
      <x:c r="H626" s="114" t="n">
        <x:f>IFERROR(D626/D625-1,0)</x:f>
        <x:v>-0.0005828260588007783</x:v>
      </x:c>
      <x:c r="I626" s="114" t="n">
        <x:f>IFERROR(E626/E625-1,0)</x:f>
        <x:v>-0.00833562965004131</x:v>
      </x:c>
      <x:c r="J626" s="115" t="n">
        <x:f>Z625*(1+F626)</x:f>
        <x:v>0.12831821070019178</x:v>
      </x:c>
      <x:c r="K626" s="115" t="n">
        <x:f>AA625*(1+G626)</x:f>
        <x:v>0.12898826912845088</x:v>
      </x:c>
      <x:c r="L626" s="115" t="n">
        <x:f>AB625*(1+H626)</x:f>
        <x:v>0.8510582479938705</x:v>
      </x:c>
      <x:c r="M626" s="115" t="n">
        <x:f>AC625*(1+I626)</x:f>
        <x:v>0.059310311367960014</x:v>
      </x:c>
      <x:c r="N626" s="115" t="n">
        <x:f>SUM(J626:M626)</x:f>
        <x:v>1.1676750391904733</x:v>
      </x:c>
      <x:c r="O626" s="116" t="n">
        <x:f>IFERROR((J626+K626)/N626,0)</x:f>
        <x:v>0.2203579516498257</x:v>
      </x:c>
      <x:c r="P626" s="50" t="b">
        <x:f>AND(MONTH(A626)=12,OR(A627="",YEAR(A626)&lt;&gt;YEAR(A627)))</x:f>
        <x:v>0</x:v>
      </x:c>
      <x:c r="Q626" s="50" t="b">
        <x:f>AND(MOD(MONTH(A626),3)=0,OR(A627="",MONTH(A626)&lt;&gt;MONTH(A627)))</x:f>
        <x:v>0</x:v>
      </x:c>
      <x:c r="R626" s="50" t="b">
        <x:f>OR(O626&gt;$E$7,O626&lt;$E$6)</x:f>
        <x:v>0</x:v>
      </x:c>
      <x:c r="S626" s="50" t="b">
        <x:f>AND(OR(P626,Q626,R626),A626-AH625&gt;$E$8)</x:f>
        <x:v>0</x:v>
      </x:c>
      <x:c r="T626" s="50" t="str">
        <x:f>IF(NOT(OR(P626,Q626,R626)),"不调",IF(NOT(S626),"间隔规则跳过",IF(P626,"年末+季度",IF(AND(Q626,R626),"季度+动态",IF(Q626,"季度","动态")))))</x:f>
        <x:v>不调</x:v>
      </x:c>
      <x:c r="U626" s="115" t="n">
        <x:f>IF(OR(T626="年末+季度",T626="季度+动态"),N626*$E$5/2,IF(T626="季度",(J626+K626)/2,IF(T626="动态",N626*$E$5*IF(J626+K626=0,0.5,J626/(J626+K626)),J626)))</x:f>
        <x:v>0.12831821070019178</x:v>
      </x:c>
      <x:c r="V626" s="115" t="n">
        <x:f>IF(OR(T626="年末+季度",T626="季度+动态"),N626*$E$5/2,IF(T626="季度",(J626+K626)/2,IF(T626="动态",N626*$E$5*IF(J626+K626=0,0.5,K626/(J626+K626)),K626)))</x:f>
        <x:v>0.12898826912845088</x:v>
      </x:c>
      <x:c r="W626" s="115" t="n">
        <x:f>IF(OR(T626="年末+季度",T626="季度+动态",T626="动态"),N626*(1-$E$5)*IF(L626+M626=0,$B$7/($B$7+$B$8),L626/(L626+M626)),L626)</x:f>
        <x:v>0.8510582479938705</x:v>
      </x:c>
      <x:c r="X626" s="115" t="n">
        <x:f>IF(OR(T626="年末+季度",T626="季度+动态",T626="动态"),N626*(1-$E$5)*IF(L626+M626=0,$B$8/($B$7+$B$8),M626/(L626+M626)),M626)</x:f>
        <x:v>0.059310311367960014</x:v>
      </x:c>
      <x:c r="Y626" s="115" t="n">
        <x:f>POWER(1-$H$5,(A626-A625)/$H$8)</x:f>
        <x:v>0.9999588018747739</x:v>
      </x:c>
      <x:c r="Z626" s="115" t="n">
        <x:f>U626*Y626</x:f>
        <x:v>0.12831292423047858</x:v>
      </x:c>
      <x:c r="AA626" s="115" t="n">
        <x:f>V626*Y626</x:f>
        <x:v>0.12898295505358662</x:v>
      </x:c>
      <x:c r="AB626" s="115" t="n">
        <x:f>W626*Y626</x:f>
        <x:v>0.851023185989595</x:v>
      </x:c>
      <x:c r="AC626" s="115" t="n">
        <x:f>X626*Y626</x:f>
        <x:v>0.05930786789432508</x:v>
      </x:c>
      <x:c r="AD626" s="115" t="n">
        <x:f>SUM(Z626:AC626)</x:f>
        <x:v>1.1676269331679852</x:v>
      </x:c>
      <x:c r="AE626" s="115" t="n">
        <x:f>MAX(AE625,AD626)</x:f>
        <x:v>1.190436035961396</x:v>
      </x:c>
      <x:c r="AF626" s="114" t="n">
        <x:f>AD626/AE626-1</x:f>
        <x:v>-0.01916029261915797</x:v>
      </x:c>
      <x:c r="AG626" s="114" t="n">
        <x:f>AD626/AD625-1</x:f>
        <x:v>0.0017356372298584777</x:v>
      </x:c>
      <x:c r="AH626" s="111" t="n">
        <x:f>IF(OR(T626="年末+季度",T626="季度+动态",T626="季度",T626="动态"),A626,AH625)</x:f>
        <x:v>44677</x:v>
      </x:c>
      <x:c r="AI626" s="117" t="n">
        <x:f>YEAR(A626)</x:f>
        <x:v>2022</x:v>
      </x:c>
      <x:c r="AJ626" s="117" t="n">
        <x:f>MONTH(A626)</x:f>
        <x:v>5</x:v>
      </x:c>
      <x:c r="AK626" s="50" t="n">
        <x:f>IF(MONTH(A626)&lt;&gt;MONTH(A627),1,0)</x:f>
        <x:v>0</x:v>
      </x:c>
      <x:c r="AL626" s="115" t="n">
        <x:f>IF(AK625,AD625,AL625)</x:f>
        <x:v>1.1494642424452877</x:v>
      </x:c>
      <x:c r="AM626" s="116" t="str">
        <x:f>IF(AK626,AD626/AL626-1,"")</x:f>
      </x:c>
      <x:c r="AN626" s="115" t="n">
        <x:f>IF(AI626&lt;&gt;AI625,AD626,MAX(AN625,AD626))</x:f>
        <x:v>1.1891432977618002</x:v>
      </x:c>
      <x:c r="AO626" s="116" t="n">
        <x:f>AD626/AN626-1</x:f>
        <x:v>-0.018094004847282075</x:v>
      </x:c>
      <x:c r="AP626" s="112" t="n">
        <x:f>IFERROR(SUM(Z626:AC626)/AD626,0)</x:f>
        <x:v>1</x:v>
      </x:c>
      <x:c r="AQ626" s="50" t="b">
        <x:f>AND(B626&gt;0,C626&gt;0,D626&gt;0,E626&gt;0)</x:f>
        <x:v>1</x:v>
      </x:c>
    </x:row>
    <x:row r="627">
      <x:c r="A627" s="111" t="n">
        <x:f>'净值底稿'!A585</x:f>
        <x:v>44712</x:v>
      </x:c>
      <x:c r="B627" s="113" t="n">
        <x:f>'净值底稿'!F585</x:f>
        <x:v>1.6139332065628325</x:v>
      </x:c>
      <x:c r="C627" s="113" t="n">
        <x:f>'净值底稿'!O585</x:f>
        <x:v>1.2557589523250399</x:v>
      </x:c>
      <x:c r="D627" s="113" t="n">
        <x:f>'净值底稿'!P585</x:f>
        <x:v>1.5419</x:v>
      </x:c>
      <x:c r="E627" s="113" t="n">
        <x:f>'净值底稿'!Q585</x:f>
        <x:v>1.4367</x:v>
      </x:c>
      <x:c r="F627" s="114" t="n">
        <x:f>IFERROR(B627/B626-1,0)</x:f>
        <x:v>0.012668381868200296</x:v>
      </x:c>
      <x:c r="G627" s="114" t="n">
        <x:f>IFERROR(C627/C626-1,0)</x:f>
        <x:v>0.011654544081767026</x:v>
      </x:c>
      <x:c r="H627" s="114" t="n">
        <x:f>IFERROR(D627/D626-1,0)</x:f>
        <x:v>-0.0009071470226137412</x:v>
      </x:c>
      <x:c r="I627" s="114" t="n">
        <x:f>IFERROR(E627/E626-1,0)</x:f>
        <x:v>-0.0019451198332753883</x:v>
      </x:c>
      <x:c r="J627" s="115" t="n">
        <x:f>Z626*(1+F627)</x:f>
        <x:v>0.12993844135325572</x:v>
      </x:c>
      <x:c r="K627" s="115" t="n">
        <x:f>AA626*(1+G627)</x:f>
        <x:v>0.13048619258905522</x:v>
      </x:c>
      <x:c r="L627" s="115" t="n">
        <x:f>AB626*(1+H627)</x:f>
        <x:v>0.8502511828402494</x:v>
      </x:c>
      <x:c r="M627" s="115" t="n">
        <x:f>AC626*(1+I627)</x:f>
        <x:v>0.05919250698421455</x:v>
      </x:c>
      <x:c r="N627" s="115" t="n">
        <x:f>SUM(J627:M627)</x:f>
        <x:v>1.1698683237667749</x:v>
      </x:c>
      <x:c r="O627" s="116" t="n">
        <x:f>IFERROR((J627+K627)/N627,0)</x:f>
        <x:v>0.2226102106122409</x:v>
      </x:c>
      <x:c r="P627" s="50" t="b">
        <x:f>AND(MONTH(A627)=12,OR(A628="",YEAR(A627)&lt;&gt;YEAR(A628)))</x:f>
        <x:v>0</x:v>
      </x:c>
      <x:c r="Q627" s="50" t="b">
        <x:f>AND(MOD(MONTH(A627),3)=0,OR(A628="",MONTH(A627)&lt;&gt;MONTH(A628)))</x:f>
        <x:v>0</x:v>
      </x:c>
      <x:c r="R627" s="50" t="b">
        <x:f>OR(O627&gt;$E$7,O627&lt;$E$6)</x:f>
        <x:v>0</x:v>
      </x:c>
      <x:c r="S627" s="50" t="b">
        <x:f>AND(OR(P627,Q627,R627),A627-AH626&gt;$E$8)</x:f>
        <x:v>0</x:v>
      </x:c>
      <x:c r="T627" s="50" t="str">
        <x:f>IF(NOT(OR(P627,Q627,R627)),"不调",IF(NOT(S627),"间隔规则跳过",IF(P627,"年末+季度",IF(AND(Q627,R627),"季度+动态",IF(Q627,"季度","动态")))))</x:f>
        <x:v>不调</x:v>
      </x:c>
      <x:c r="U627" s="115" t="n">
        <x:f>IF(OR(T627="年末+季度",T627="季度+动态"),N627*$E$5/2,IF(T627="季度",(J627+K627)/2,IF(T627="动态",N627*$E$5*IF(J627+K627=0,0.5,J627/(J627+K627)),J627)))</x:f>
        <x:v>0.12993844135325572</x:v>
      </x:c>
      <x:c r="V627" s="115" t="n">
        <x:f>IF(OR(T627="年末+季度",T627="季度+动态"),N627*$E$5/2,IF(T627="季度",(J627+K627)/2,IF(T627="动态",N627*$E$5*IF(J627+K627=0,0.5,K627/(J627+K627)),K627)))</x:f>
        <x:v>0.13048619258905522</x:v>
      </x:c>
      <x:c r="W627" s="115" t="n">
        <x:f>IF(OR(T627="年末+季度",T627="季度+动态",T627="动态"),N627*(1-$E$5)*IF(L627+M627=0,$B$7/($B$7+$B$8),L627/(L627+M627)),L627)</x:f>
        <x:v>0.8502511828402494</x:v>
      </x:c>
      <x:c r="X627" s="115" t="n">
        <x:f>IF(OR(T627="年末+季度",T627="季度+动态",T627="动态"),N627*(1-$E$5)*IF(L627+M627=0,$B$8/($B$7+$B$8),M627/(L627+M627)),M627)</x:f>
        <x:v>0.05919250698421455</x:v>
      </x:c>
      <x:c r="Y627" s="115" t="n">
        <x:f>POWER(1-$H$5,(A627-A626)/$H$8)</x:f>
        <x:v>0.9999862671029998</x:v>
      </x:c>
      <x:c r="Z627" s="115" t="n">
        <x:f>U627*Y627</x:f>
        <x:v>0.12993665692202425</x:v>
      </x:c>
      <x:c r="AA627" s="115" t="n">
        <x:f>V627*Y627</x:f>
        <x:v>0.13048440063561245</x:v>
      </x:c>
      <x:c r="AB627" s="115" t="n">
        <x:f>W627*Y627</x:f>
        <x:v>0.8502395064283311</x:v>
      </x:c>
      <x:c r="AC627" s="115" t="n">
        <x:f>X627*Y627</x:f>
        <x:v>0.059191694099612946</x:v>
      </x:c>
      <x:c r="AD627" s="115" t="n">
        <x:f>SUM(Z627:AC627)</x:f>
        <x:v>1.1698522580855808</x:v>
      </x:c>
      <x:c r="AE627" s="115" t="n">
        <x:f>MAX(AE626,AD627)</x:f>
        <x:v>1.190436035961396</x:v>
      </x:c>
      <x:c r="AF627" s="114" t="n">
        <x:f>AD627/AE627-1</x:f>
        <x:v>-0.01729095663606295</x:v>
      </x:c>
      <x:c r="AG627" s="114" t="n">
        <x:f>AD627/AD626-1</x:f>
        <x:v>0.001905852678096398</x:v>
      </x:c>
      <x:c r="AH627" s="111" t="n">
        <x:f>IF(OR(T627="年末+季度",T627="季度+动态",T627="季度",T627="动态"),A627,AH626)</x:f>
        <x:v>44677</x:v>
      </x:c>
      <x:c r="AI627" s="117" t="n">
        <x:f>YEAR(A627)</x:f>
        <x:v>2022</x:v>
      </x:c>
      <x:c r="AJ627" s="117" t="n">
        <x:f>MONTH(A627)</x:f>
        <x:v>5</x:v>
      </x:c>
      <x:c r="AK627" s="50" t="n">
        <x:f>IF(MONTH(A627)&lt;&gt;MONTH(A628),1,0)</x:f>
        <x:v>1</x:v>
      </x:c>
      <x:c r="AL627" s="115" t="n">
        <x:f>IF(AK626,AD626,AL626)</x:f>
        <x:v>1.1494642424452877</x:v>
      </x:c>
      <x:c r="AM627" s="116" t="n">
        <x:f>IF(AK627,AD627/AL627-1,"")</x:f>
        <x:v>0.01773697248460815</x:v>
      </x:c>
      <x:c r="AN627" s="115" t="n">
        <x:f>IF(AI627&lt;&gt;AI626,AD627,MAX(AN626,AD627))</x:f>
        <x:v>1.1891432977618002</x:v>
      </x:c>
      <x:c r="AO627" s="116" t="n">
        <x:f>AD627/AN627-1</x:f>
        <x:v>-0.016222636676781366</x:v>
      </x:c>
      <x:c r="AP627" s="112" t="n">
        <x:f>IFERROR(SUM(Z627:AC627)/AD627,0)</x:f>
        <x:v>1</x:v>
      </x:c>
      <x:c r="AQ627" s="50" t="b">
        <x:f>AND(B627&gt;0,C627&gt;0,D627&gt;0,E627&gt;0)</x:f>
        <x:v>1</x:v>
      </x:c>
    </x:row>
    <x:row r="628">
      <x:c r="A628" s="111" t="n">
        <x:f>'净值底稿'!A586</x:f>
        <x:v>44713</x:v>
      </x:c>
      <x:c r="B628" s="113" t="n">
        <x:f>'净值底稿'!F586</x:f>
        <x:v>1.607659589169335</x:v>
      </x:c>
      <x:c r="C628" s="113" t="n">
        <x:f>'净值底稿'!O586</x:f>
        <x:v>1.2589298674323013</x:v>
      </x:c>
      <x:c r="D628" s="113" t="n">
        <x:f>'净值底稿'!P586</x:f>
        <x:v>1.5414</x:v>
      </x:c>
      <x:c r="E628" s="113" t="n">
        <x:f>'净值底稿'!Q586</x:f>
        <x:v>1.4272</x:v>
      </x:c>
      <x:c r="F628" s="114" t="n">
        <x:f>IFERROR(B628/B627-1,0)</x:f>
        <x:v>-0.0038871604896575374</x:v>
      </x:c>
      <x:c r="G628" s="114" t="n">
        <x:f>IFERROR(C628/C627-1,0)</x:f>
        <x:v>0.0025250985480855803</x:v>
      </x:c>
      <x:c r="H628" s="114" t="n">
        <x:f>IFERROR(D628/D627-1,0)</x:f>
        <x:v>-0.00032427524482780967</x:v>
      </x:c>
      <x:c r="I628" s="114" t="n">
        <x:f>IFERROR(E628/E627-1,0)</x:f>
        <x:v>-0.00661237558293315</x:v>
      </x:c>
      <x:c r="J628" s="115" t="n">
        <x:f>Z627*(1+F628)</x:f>
        <x:v>0.12943157228307878</x:v>
      </x:c>
      <x:c r="K628" s="115" t="n">
        <x:f>AA627*(1+G628)</x:f>
        <x:v>0.13081388660620524</x:v>
      </x:c>
      <x:c r="L628" s="115" t="n">
        <x:f>AB627*(1+H628)</x:f>
        <x:v>0.8499637948042218</x:v>
      </x:c>
      <x:c r="M628" s="115" t="n">
        <x:f>AC627*(1+I628)</x:f>
        <x:v>0.05880029638683622</x:v>
      </x:c>
      <x:c r="N628" s="115" t="n">
        <x:f>SUM(J628:M628)</x:f>
        <x:v>1.169009550080342</x:v>
      </x:c>
      <x:c r="O628" s="116" t="n">
        <x:f>IFERROR((J628+K628)/N628,0)</x:f>
        <x:v>0.22262047292205464</x:v>
      </x:c>
      <x:c r="P628" s="50" t="b">
        <x:f>AND(MONTH(A628)=12,OR(A629="",YEAR(A628)&lt;&gt;YEAR(A629)))</x:f>
        <x:v>0</x:v>
      </x:c>
      <x:c r="Q628" s="50" t="b">
        <x:f>AND(MOD(MONTH(A628),3)=0,OR(A629="",MONTH(A628)&lt;&gt;MONTH(A629)))</x:f>
        <x:v>0</x:v>
      </x:c>
      <x:c r="R628" s="50" t="b">
        <x:f>OR(O628&gt;$E$7,O628&lt;$E$6)</x:f>
        <x:v>0</x:v>
      </x:c>
      <x:c r="S628" s="50" t="b">
        <x:f>AND(OR(P628,Q628,R628),A628-AH627&gt;$E$8)</x:f>
        <x:v>0</x:v>
      </x:c>
      <x:c r="T628" s="50" t="str">
        <x:f>IF(NOT(OR(P628,Q628,R628)),"不调",IF(NOT(S628),"间隔规则跳过",IF(P628,"年末+季度",IF(AND(Q628,R628),"季度+动态",IF(Q628,"季度","动态")))))</x:f>
        <x:v>不调</x:v>
      </x:c>
      <x:c r="U628" s="115" t="n">
        <x:f>IF(OR(T628="年末+季度",T628="季度+动态"),N628*$E$5/2,IF(T628="季度",(J628+K628)/2,IF(T628="动态",N628*$E$5*IF(J628+K628=0,0.5,J628/(J628+K628)),J628)))</x:f>
        <x:v>0.12943157228307878</x:v>
      </x:c>
      <x:c r="V628" s="115" t="n">
        <x:f>IF(OR(T628="年末+季度",T628="季度+动态"),N628*$E$5/2,IF(T628="季度",(J628+K628)/2,IF(T628="动态",N628*$E$5*IF(J628+K628=0,0.5,K628/(J628+K628)),K628)))</x:f>
        <x:v>0.13081388660620524</x:v>
      </x:c>
      <x:c r="W628" s="115" t="n">
        <x:f>IF(OR(T628="年末+季度",T628="季度+动态",T628="动态"),N628*(1-$E$5)*IF(L628+M628=0,$B$7/($B$7+$B$8),L628/(L628+M628)),L628)</x:f>
        <x:v>0.8499637948042218</x:v>
      </x:c>
      <x:c r="X628" s="115" t="n">
        <x:f>IF(OR(T628="年末+季度",T628="季度+动态",T628="动态"),N628*(1-$E$5)*IF(L628+M628=0,$B$8/($B$7+$B$8),M628/(L628+M628)),M628)</x:f>
        <x:v>0.05880029638683622</x:v>
      </x:c>
      <x:c r="Y628" s="115" t="n">
        <x:f>POWER(1-$H$5,(A628-A627)/$H$8)</x:f>
        <x:v>0.9999862671029998</x:v>
      </x:c>
      <x:c r="Z628" s="115" t="n">
        <x:f>U628*Y628</x:f>
        <x:v>0.12942979481262804</x:v>
      </x:c>
      <x:c r="AA628" s="115" t="n">
        <x:f>V628*Y628</x:f>
        <x:v>0.13081209015257428</x:v>
      </x:c>
      <x:c r="AB628" s="115" t="n">
        <x:f>W628*Y628</x:f>
        <x:v>0.8499521223389738</x:v>
      </x:c>
      <x:c r="AC628" s="115" t="n">
        <x:f>X628*Y628</x:f>
        <x:v>0.058799488888422353</x:v>
      </x:c>
      <x:c r="AD628" s="115" t="n">
        <x:f>SUM(Z628:AC628)</x:f>
        <x:v>1.1689934961925985</x:v>
      </x:c>
      <x:c r="AE628" s="115" t="n">
        <x:f>MAX(AE627,AD628)</x:f>
        <x:v>1.190436035961396</x:v>
      </x:c>
      <x:c r="AF628" s="114" t="n">
        <x:f>AD628/AE628-1</x:f>
        <x:v>-0.0180123409583115</x:v>
      </x:c>
      <x:c r="AG628" s="114" t="n">
        <x:f>AD628/AD627-1</x:f>
        <x:v>-0.0007340772196205991</x:v>
      </x:c>
      <x:c r="AH628" s="111" t="n">
        <x:f>IF(OR(T628="年末+季度",T628="季度+动态",T628="季度",T628="动态"),A628,AH627)</x:f>
        <x:v>44677</x:v>
      </x:c>
      <x:c r="AI628" s="117" t="n">
        <x:f>YEAR(A628)</x:f>
        <x:v>2022</x:v>
      </x:c>
      <x:c r="AJ628" s="117" t="n">
        <x:f>MONTH(A628)</x:f>
        <x:v>6</x:v>
      </x:c>
      <x:c r="AK628" s="50" t="n">
        <x:f>IF(MONTH(A628)&lt;&gt;MONTH(A629),1,0)</x:f>
        <x:v>0</x:v>
      </x:c>
      <x:c r="AL628" s="115" t="n">
        <x:f>IF(AK627,AD627,AL627)</x:f>
        <x:v>1.1698522580855808</x:v>
      </x:c>
      <x:c r="AM628" s="116" t="str">
        <x:f>IF(AK628,AD628/AL628-1,"")</x:f>
      </x:c>
      <x:c r="AN628" s="115" t="n">
        <x:f>IF(AI628&lt;&gt;AI627,AD628,MAX(AN627,AD628))</x:f>
        <x:v>1.1891432977618002</x:v>
      </x:c>
      <x:c r="AO628" s="116" t="n">
        <x:f>AD628/AN628-1</x:f>
        <x:v>-0.01694480522837538</x:v>
      </x:c>
      <x:c r="AP628" s="112" t="n">
        <x:f>IFERROR(SUM(Z628:AC628)/AD628,0)</x:f>
        <x:v>1</x:v>
      </x:c>
      <x:c r="AQ628" s="50" t="b">
        <x:f>AND(B628&gt;0,C628&gt;0,D628&gt;0,E628&gt;0)</x:f>
        <x:v>1</x:v>
      </x:c>
    </x:row>
    <x:row r="629">
      <x:c r="A629" s="111" t="n">
        <x:f>'净值底稿'!A587</x:f>
        <x:v>44714</x:v>
      </x:c>
      <x:c r="B629" s="113" t="n">
        <x:f>'净值底稿'!F587</x:f>
        <x:v>1.627099895314795</x:v>
      </x:c>
      <x:c r="C629" s="113" t="n">
        <x:f>'净值底稿'!O587</x:f>
        <x:v>1.267359485767845</x:v>
      </x:c>
      <x:c r="D629" s="113" t="n">
        <x:f>'净值底稿'!P587</x:f>
        <x:v>1.5406</x:v>
      </x:c>
      <x:c r="E629" s="113" t="n">
        <x:f>'净值底稿'!Q587</x:f>
        <x:v>1.436</x:v>
      </x:c>
      <x:c r="F629" s="114" t="n">
        <x:f>IFERROR(B629/B628-1,0)</x:f>
        <x:v>0.012092302547397349</x:v>
      </x:c>
      <x:c r="G629" s="114" t="n">
        <x:f>IFERROR(C629/C628-1,0)</x:f>
        <x:v>0.006695860153621336</x:v>
      </x:c>
      <x:c r="H629" s="114" t="n">
        <x:f>IFERROR(D629/D628-1,0)</x:f>
        <x:v>-0.0005190086933957172</x:v>
      </x:c>
      <x:c r="I629" s="114" t="n">
        <x:f>IFERROR(E629/E628-1,0)</x:f>
        <x:v>0.006165919282511201</x:v>
      </x:c>
      <x:c r="J629" s="115" t="n">
        <x:f>Z628*(1+F629)</x:f>
        <x:v>0.13099489905014988</x:v>
      </x:c>
      <x:c r="K629" s="115" t="n">
        <x:f>AA628*(1+G629)</x:f>
        <x:v>0.13168798961463882</x:v>
      </x:c>
      <x:c r="L629" s="115" t="n">
        <x:f>AB628*(1+H629)</x:f>
        <x:v>0.8495109897985097</x:v>
      </x:c>
      <x:c r="M629" s="115" t="n">
        <x:f>AC628*(1+I629)</x:f>
        <x:v>0.05916204179076128</x:v>
      </x:c>
      <x:c r="N629" s="115" t="n">
        <x:f>SUM(J629:M629)</x:f>
        <x:v>1.1713559202540598</x:v>
      </x:c>
      <x:c r="O629" s="116" t="n">
        <x:f>IFERROR((J629+K629)/N629,0)</x:f>
        <x:v>0.22425539848538475</x:v>
      </x:c>
      <x:c r="P629" s="50" t="b">
        <x:f>AND(MONTH(A629)=12,OR(A630="",YEAR(A629)&lt;&gt;YEAR(A630)))</x:f>
        <x:v>0</x:v>
      </x:c>
      <x:c r="Q629" s="50" t="b">
        <x:f>AND(MOD(MONTH(A629),3)=0,OR(A630="",MONTH(A629)&lt;&gt;MONTH(A630)))</x:f>
        <x:v>0</x:v>
      </x:c>
      <x:c r="R629" s="50" t="b">
        <x:f>OR(O629&gt;$E$7,O629&lt;$E$6)</x:f>
        <x:v>0</x:v>
      </x:c>
      <x:c r="S629" s="50" t="b">
        <x:f>AND(OR(P629,Q629,R629),A629-AH628&gt;$E$8)</x:f>
        <x:v>0</x:v>
      </x:c>
      <x:c r="T629" s="50" t="str">
        <x:f>IF(NOT(OR(P629,Q629,R629)),"不调",IF(NOT(S629),"间隔规则跳过",IF(P629,"年末+季度",IF(AND(Q629,R629),"季度+动态",IF(Q629,"季度","动态")))))</x:f>
        <x:v>不调</x:v>
      </x:c>
      <x:c r="U629" s="115" t="n">
        <x:f>IF(OR(T629="年末+季度",T629="季度+动态"),N629*$E$5/2,IF(T629="季度",(J629+K629)/2,IF(T629="动态",N629*$E$5*IF(J629+K629=0,0.5,J629/(J629+K629)),J629)))</x:f>
        <x:v>0.13099489905014988</x:v>
      </x:c>
      <x:c r="V629" s="115" t="n">
        <x:f>IF(OR(T629="年末+季度",T629="季度+动态"),N629*$E$5/2,IF(T629="季度",(J629+K629)/2,IF(T629="动态",N629*$E$5*IF(J629+K629=0,0.5,K629/(J629+K629)),K629)))</x:f>
        <x:v>0.13168798961463882</x:v>
      </x:c>
      <x:c r="W629" s="115" t="n">
        <x:f>IF(OR(T629="年末+季度",T629="季度+动态",T629="动态"),N629*(1-$E$5)*IF(L629+M629=0,$B$7/($B$7+$B$8),L629/(L629+M629)),L629)</x:f>
        <x:v>0.8495109897985097</x:v>
      </x:c>
      <x:c r="X629" s="115" t="n">
        <x:f>IF(OR(T629="年末+季度",T629="季度+动态",T629="动态"),N629*(1-$E$5)*IF(L629+M629=0,$B$8/($B$7+$B$8),M629/(L629+M629)),M629)</x:f>
        <x:v>0.05916204179076128</x:v>
      </x:c>
      <x:c r="Y629" s="115" t="n">
        <x:f>POWER(1-$H$5,(A629-A628)/$H$8)</x:f>
        <x:v>0.9999862671029998</x:v>
      </x:c>
      <x:c r="Z629" s="115" t="n">
        <x:f>U629*Y629</x:f>
        <x:v>0.13099310011069368</x:v>
      </x:c>
      <x:c r="AA629" s="115" t="n">
        <x:f>V629*Y629</x:f>
        <x:v>0.13168618115704128</x:v>
      </x:c>
      <x:c r="AB629" s="115" t="n">
        <x:f>W629*Y629</x:f>
        <x:v>0.8494993235515862</x:v>
      </x:c>
      <x:c r="AC629" s="115" t="n">
        <x:f>X629*Y629</x:f>
        <x:v>0.05916122932453505</x:v>
      </x:c>
      <x:c r="AD629" s="115" t="n">
        <x:f>SUM(Z629:AC629)</x:f>
        <x:v>1.1713398341438563</x:v>
      </x:c>
      <x:c r="AE629" s="115" t="n">
        <x:f>MAX(AE628,AD629)</x:f>
        <x:v>1.190436035961396</x:v>
      </x:c>
      <x:c r="AF629" s="114" t="n">
        <x:f>AD629/AE629-1</x:f>
        <x:v>-0.016041350598159143</x:v>
      </x:c>
      <x:c r="AG629" s="114" t="n">
        <x:f>AD629/AD628-1</x:f>
        <x:v>0.002007143717137616</x:v>
      </x:c>
      <x:c r="AH629" s="111" t="n">
        <x:f>IF(OR(T629="年末+季度",T629="季度+动态",T629="季度",T629="动态"),A629,AH628)</x:f>
        <x:v>44677</x:v>
      </x:c>
      <x:c r="AI629" s="117" t="n">
        <x:f>YEAR(A629)</x:f>
        <x:v>2022</x:v>
      </x:c>
      <x:c r="AJ629" s="117" t="n">
        <x:f>MONTH(A629)</x:f>
        <x:v>6</x:v>
      </x:c>
      <x:c r="AK629" s="50" t="n">
        <x:f>IF(MONTH(A629)&lt;&gt;MONTH(A630),1,0)</x:f>
        <x:v>0</x:v>
      </x:c>
      <x:c r="AL629" s="115" t="n">
        <x:f>IF(AK628,AD628,AL628)</x:f>
        <x:v>1.1698522580855808</x:v>
      </x:c>
      <x:c r="AM629" s="116" t="str">
        <x:f>IF(AK629,AD629/AL629-1,"")</x:f>
      </x:c>
      <x:c r="AN629" s="115" t="n">
        <x:f>IF(AI629&lt;&gt;AI628,AD629,MAX(AN628,AD629))</x:f>
        <x:v>1.1891432977618002</x:v>
      </x:c>
      <x:c r="AO629" s="116" t="n">
        <x:f>AD629/AN629-1</x:f>
        <x:v>-0.014971672170589923</x:v>
      </x:c>
      <x:c r="AP629" s="112" t="n">
        <x:f>IFERROR(SUM(Z629:AC629)/AD629,0)</x:f>
        <x:v>1</x:v>
      </x:c>
      <x:c r="AQ629" s="50" t="b">
        <x:f>AND(B629&gt;0,C629&gt;0,D629&gt;0,E629&gt;0)</x:f>
        <x:v>1</x:v>
      </x:c>
    </x:row>
    <x:row r="630">
      <x:c r="A630" s="111" t="n">
        <x:f>'净值底稿'!A588</x:f>
        <x:v>44718</x:v>
      </x:c>
      <x:c r="B630" s="113" t="n">
        <x:f>'净值底稿'!F588</x:f>
        <x:v>1.6696999031202675</x:v>
      </x:c>
      <x:c r="C630" s="113" t="n">
        <x:f>'净值底稿'!O588</x:f>
        <x:v>1.2942925977060789</x:v>
      </x:c>
      <x:c r="D630" s="113" t="n">
        <x:f>'净值底稿'!P588</x:f>
        <x:v>1.5393</x:v>
      </x:c>
      <x:c r="E630" s="113" t="n">
        <x:f>'净值底稿'!Q588</x:f>
        <x:v>1.4319</x:v>
      </x:c>
      <x:c r="F630" s="114" t="n">
        <x:f>IFERROR(B630/B629-1,0)</x:f>
        <x:v>0.026181556478577894</x:v>
      </x:c>
      <x:c r="G630" s="114" t="n">
        <x:f>IFERROR(C630/C629-1,0)</x:f>
        <x:v>0.02125135941355749</x:v>
      </x:c>
      <x:c r="H630" s="114" t="n">
        <x:f>IFERROR(D630/D629-1,0)</x:f>
        <x:v>-0.0008438270803583503</x:v>
      </x:c>
      <x:c r="I630" s="114" t="n">
        <x:f>IFERROR(E630/E629-1,0)</x:f>
        <x:v>-0.0028551532033426197</x:v>
      </x:c>
      <x:c r="J630" s="115" t="n">
        <x:f>Z629*(1+F630)</x:f>
        <x:v>0.13442270335954581</x:v>
      </x:c>
      <x:c r="K630" s="115" t="n">
        <x:f>AA629*(1+G630)</x:f>
        <x:v>0.13448469152260842</x:v>
      </x:c>
      <x:c r="L630" s="115" t="n">
        <x:f>AB629*(1+H630)</x:f>
        <x:v>0.8487824930176273</x:v>
      </x:c>
      <x:c r="M630" s="115" t="n">
        <x:f>AC629*(1+I630)</x:f>
        <x:v>0.05899231495111541</x:v>
      </x:c>
      <x:c r="N630" s="115" t="n">
        <x:f>SUM(J630:M630)</x:f>
        <x:v>1.176682202850897</x:v>
      </x:c>
      <x:c r="O630" s="116" t="n">
        <x:f>IFERROR((J630+K630)/N630,0)</x:f>
        <x:v>0.22853017937267872</x:v>
      </x:c>
      <x:c r="P630" s="50" t="b">
        <x:f>AND(MONTH(A630)=12,OR(A631="",YEAR(A630)&lt;&gt;YEAR(A631)))</x:f>
        <x:v>0</x:v>
      </x:c>
      <x:c r="Q630" s="50" t="b">
        <x:f>AND(MOD(MONTH(A630),3)=0,OR(A631="",MONTH(A630)&lt;&gt;MONTH(A631)))</x:f>
        <x:v>0</x:v>
      </x:c>
      <x:c r="R630" s="50" t="b">
        <x:f>OR(O630&gt;$E$7,O630&lt;$E$6)</x:f>
        <x:v>0</x:v>
      </x:c>
      <x:c r="S630" s="50" t="b">
        <x:f>AND(OR(P630,Q630,R630),A630-AH629&gt;$E$8)</x:f>
        <x:v>0</x:v>
      </x:c>
      <x:c r="T630" s="50" t="str">
        <x:f>IF(NOT(OR(P630,Q630,R630)),"不调",IF(NOT(S630),"间隔规则跳过",IF(P630,"年末+季度",IF(AND(Q630,R630),"季度+动态",IF(Q630,"季度","动态")))))</x:f>
        <x:v>不调</x:v>
      </x:c>
      <x:c r="U630" s="115" t="n">
        <x:f>IF(OR(T630="年末+季度",T630="季度+动态"),N630*$E$5/2,IF(T630="季度",(J630+K630)/2,IF(T630="动态",N630*$E$5*IF(J630+K630=0,0.5,J630/(J630+K630)),J630)))</x:f>
        <x:v>0.13442270335954581</x:v>
      </x:c>
      <x:c r="V630" s="115" t="n">
        <x:f>IF(OR(T630="年末+季度",T630="季度+动态"),N630*$E$5/2,IF(T630="季度",(J630+K630)/2,IF(T630="动态",N630*$E$5*IF(J630+K630=0,0.5,K630/(J630+K630)),K630)))</x:f>
        <x:v>0.13448469152260842</x:v>
      </x:c>
      <x:c r="W630" s="115" t="n">
        <x:f>IF(OR(T630="年末+季度",T630="季度+动态",T630="动态"),N630*(1-$E$5)*IF(L630+M630=0,$B$7/($B$7+$B$8),L630/(L630+M630)),L630)</x:f>
        <x:v>0.8487824930176273</x:v>
      </x:c>
      <x:c r="X630" s="115" t="n">
        <x:f>IF(OR(T630="年末+季度",T630="季度+动态",T630="动态"),N630*(1-$E$5)*IF(L630+M630=0,$B$8/($B$7+$B$8),M630/(L630+M630)),M630)</x:f>
        <x:v>0.05899231495111541</x:v>
      </x:c>
      <x:c r="Y630" s="115" t="n">
        <x:f>POWER(1-$H$5,(A630-A629)/$H$8)</x:f>
        <x:v>0.9999450695435432</x:v>
      </x:c>
      <x:c r="Z630" s="115" t="n">
        <x:f>U630*Y630</x:f>
        <x:v>0.13441531945909213</x:v>
      </x:c>
      <x:c r="AA630" s="115" t="n">
        <x:f>V630*Y630</x:f>
        <x:v>0.13447730421711662</x:v>
      </x:c>
      <x:c r="AB630" s="115" t="n">
        <x:f>W630*Y630</x:f>
        <x:v>0.8487358690078534</x:v>
      </x:c>
      <x:c r="AC630" s="115" t="n">
        <x:f>X630*Y630</x:f>
        <x:v>0.05898907447632771</x:v>
      </x:c>
      <x:c r="AD630" s="115" t="n">
        <x:f>SUM(Z630:AC630)</x:f>
        <x:v>1.1766175671603898</x:v>
      </x:c>
      <x:c r="AE630" s="115" t="n">
        <x:f>MAX(AE629,AD630)</x:f>
        <x:v>1.190436035961396</x:v>
      </x:c>
      <x:c r="AF630" s="114" t="n">
        <x:f>AD630/AE630-1</x:f>
        <x:v>-0.011607905325082268</x:v>
      </x:c>
      <x:c r="AG630" s="114" t="n">
        <x:f>AD630/AD629-1</x:f>
        <x:v>0.004505723157951946</x:v>
      </x:c>
      <x:c r="AH630" s="111" t="n">
        <x:f>IF(OR(T630="年末+季度",T630="季度+动态",T630="季度",T630="动态"),A630,AH629)</x:f>
        <x:v>44677</x:v>
      </x:c>
      <x:c r="AI630" s="117" t="n">
        <x:f>YEAR(A630)</x:f>
        <x:v>2022</x:v>
      </x:c>
      <x:c r="AJ630" s="117" t="n">
        <x:f>MONTH(A630)</x:f>
        <x:v>6</x:v>
      </x:c>
      <x:c r="AK630" s="50" t="n">
        <x:f>IF(MONTH(A630)&lt;&gt;MONTH(A631),1,0)</x:f>
        <x:v>0</x:v>
      </x:c>
      <x:c r="AL630" s="115" t="n">
        <x:f>IF(AK629,AD629,AL629)</x:f>
        <x:v>1.1698522580855808</x:v>
      </x:c>
      <x:c r="AM630" s="116" t="str">
        <x:f>IF(AK630,AD630/AL630-1,"")</x:f>
      </x:c>
      <x:c r="AN630" s="115" t="n">
        <x:f>IF(AI630&lt;&gt;AI629,AD630,MAX(AN629,AD630))</x:f>
        <x:v>1.1891432977618002</x:v>
      </x:c>
      <x:c r="AO630" s="116" t="n">
        <x:f>AD630/AN630-1</x:f>
        <x:v>-0.010533407222650282</x:v>
      </x:c>
      <x:c r="AP630" s="112" t="n">
        <x:f>IFERROR(SUM(Z630:AC630)/AD630,0)</x:f>
        <x:v>1</x:v>
      </x:c>
      <x:c r="AQ630" s="50" t="b">
        <x:f>AND(B630&gt;0,C630&gt;0,D630&gt;0,E630&gt;0)</x:f>
        <x:v>1</x:v>
      </x:c>
    </x:row>
    <x:row r="631">
      <x:c r="A631" s="111" t="n">
        <x:f>'净值底稿'!A589</x:f>
        <x:v>44719</x:v>
      </x:c>
      <x:c r="B631" s="113" t="n">
        <x:f>'净值底稿'!F589</x:f>
        <x:v>1.663325794046995</x:v>
      </x:c>
      <x:c r="C631" s="113" t="n">
        <x:f>'净值底稿'!O589</x:f>
        <x:v>1.2957329447888064</x:v>
      </x:c>
      <x:c r="D631" s="113" t="n">
        <x:f>'净值底稿'!P589</x:f>
        <x:v>1.5391</x:v>
      </x:c>
      <x:c r="E631" s="113" t="n">
        <x:f>'净值底稿'!Q589</x:f>
        <x:v>1.4292</x:v>
      </x:c>
      <x:c r="F631" s="114" t="n">
        <x:f>IFERROR(B631/B630-1,0)</x:f>
        <x:v>-0.0038175177835015894</x:v>
      </x:c>
      <x:c r="G631" s="114" t="n">
        <x:f>IFERROR(C631/C630-1,0)</x:f>
        <x:v>0.0011128450284583202</x:v>
      </x:c>
      <x:c r="H631" s="114" t="n">
        <x:f>IFERROR(D631/D630-1,0)</x:f>
        <x:v>-0.00012992918859222602</x:v>
      </x:c>
      <x:c r="I631" s="114" t="n">
        <x:f>IFERROR(E631/E630-1,0)</x:f>
        <x:v>-0.0018856065367692798</x:v>
      </x:c>
      <x:c r="J631" s="115" t="n">
        <x:f>Z630*(1+F631)</x:f>
        <x:v>0.133902186586682</x:v>
      </x:c>
      <x:c r="K631" s="115" t="n">
        <x:f>AA630*(1+G631)</x:f>
        <x:v>0.1346269566165551</x:v>
      </x:c>
      <x:c r="L631" s="115" t="n">
        <x:f>AB630*(1+H631)</x:f>
        <x:v>0.848625593445064</x:v>
      </x:c>
      <x:c r="M631" s="115" t="n">
        <x:f>AC630*(1+I631)</x:f>
        <x:v>0.05887784429189718</x:v>
      </x:c>
      <x:c r="N631" s="115" t="n">
        <x:f>SUM(J631:M631)</x:f>
        <x:v>1.1760325809401984</x:v>
      </x:c>
      <x:c r="O631" s="116" t="n">
        <x:f>IFERROR((J631+K631)/N631,0)</x:f>
        <x:v>0.22833478217802186</x:v>
      </x:c>
      <x:c r="P631" s="50" t="b">
        <x:f>AND(MONTH(A631)=12,OR(A632="",YEAR(A631)&lt;&gt;YEAR(A632)))</x:f>
        <x:v>0</x:v>
      </x:c>
      <x:c r="Q631" s="50" t="b">
        <x:f>AND(MOD(MONTH(A631),3)=0,OR(A632="",MONTH(A631)&lt;&gt;MONTH(A632)))</x:f>
        <x:v>0</x:v>
      </x:c>
      <x:c r="R631" s="50" t="b">
        <x:f>OR(O631&gt;$E$7,O631&lt;$E$6)</x:f>
        <x:v>0</x:v>
      </x:c>
      <x:c r="S631" s="50" t="b">
        <x:f>AND(OR(P631,Q631,R631),A631-AH630&gt;$E$8)</x:f>
        <x:v>0</x:v>
      </x:c>
      <x:c r="T631" s="50" t="str">
        <x:f>IF(NOT(OR(P631,Q631,R631)),"不调",IF(NOT(S631),"间隔规则跳过",IF(P631,"年末+季度",IF(AND(Q631,R631),"季度+动态",IF(Q631,"季度","动态")))))</x:f>
        <x:v>不调</x:v>
      </x:c>
      <x:c r="U631" s="115" t="n">
        <x:f>IF(OR(T631="年末+季度",T631="季度+动态"),N631*$E$5/2,IF(T631="季度",(J631+K631)/2,IF(T631="动态",N631*$E$5*IF(J631+K631=0,0.5,J631/(J631+K631)),J631)))</x:f>
        <x:v>0.133902186586682</x:v>
      </x:c>
      <x:c r="V631" s="115" t="n">
        <x:f>IF(OR(T631="年末+季度",T631="季度+动态"),N631*$E$5/2,IF(T631="季度",(J631+K631)/2,IF(T631="动态",N631*$E$5*IF(J631+K631=0,0.5,K631/(J631+K631)),K631)))</x:f>
        <x:v>0.1346269566165551</x:v>
      </x:c>
      <x:c r="W631" s="115" t="n">
        <x:f>IF(OR(T631="年末+季度",T631="季度+动态",T631="动态"),N631*(1-$E$5)*IF(L631+M631=0,$B$7/($B$7+$B$8),L631/(L631+M631)),L631)</x:f>
        <x:v>0.848625593445064</x:v>
      </x:c>
      <x:c r="X631" s="115" t="n">
        <x:f>IF(OR(T631="年末+季度",T631="季度+动态",T631="动态"),N631*(1-$E$5)*IF(L631+M631=0,$B$8/($B$7+$B$8),M631/(L631+M631)),M631)</x:f>
        <x:v>0.05887784429189718</x:v>
      </x:c>
      <x:c r="Y631" s="115" t="n">
        <x:f>POWER(1-$H$5,(A631-A630)/$H$8)</x:f>
        <x:v>0.9999862671029998</x:v>
      </x:c>
      <x:c r="Z631" s="115" t="n">
        <x:f>U631*Y631</x:f>
        <x:v>0.13390034772174547</x:v>
      </x:c>
      <x:c r="AA631" s="115" t="n">
        <x:f>V631*Y631</x:f>
        <x:v>0.13462510779842643</x:v>
      </x:c>
      <x:c r="AB631" s="115" t="n">
        <x:f>W631*Y631</x:f>
        <x:v>0.8486139393571975</x:v>
      </x:c>
      <x:c r="AC631" s="115" t="n">
        <x:f>X631*Y631</x:f>
        <x:v>0.05887703572852592</x:v>
      </x:c>
      <x:c r="AD631" s="115" t="n">
        <x:f>SUM(Z631:AC631)</x:f>
        <x:v>1.1760164306058953</x:v>
      </x:c>
      <x:c r="AE631" s="115" t="n">
        <x:f>MAX(AE630,AD631)</x:f>
        <x:v>1.190436035961396</x:v>
      </x:c>
      <x:c r="AF631" s="114" t="n">
        <x:f>AD631/AE631-1</x:f>
        <x:v>-0.012112877063449545</x:v>
      </x:c>
      <x:c r="AG631" s="114" t="n">
        <x:f>AD631/AD630-1</x:f>
        <x:v>-0.0005109022432371324</x:v>
      </x:c>
      <x:c r="AH631" s="111" t="n">
        <x:f>IF(OR(T631="年末+季度",T631="季度+动态",T631="季度",T631="动态"),A631,AH630)</x:f>
        <x:v>44677</x:v>
      </x:c>
      <x:c r="AI631" s="117" t="n">
        <x:f>YEAR(A631)</x:f>
        <x:v>2022</x:v>
      </x:c>
      <x:c r="AJ631" s="117" t="n">
        <x:f>MONTH(A631)</x:f>
        <x:v>6</x:v>
      </x:c>
      <x:c r="AK631" s="50" t="n">
        <x:f>IF(MONTH(A631)&lt;&gt;MONTH(A632),1,0)</x:f>
        <x:v>0</x:v>
      </x:c>
      <x:c r="AL631" s="115" t="n">
        <x:f>IF(AK630,AD630,AL630)</x:f>
        <x:v>1.1698522580855808</x:v>
      </x:c>
      <x:c r="AM631" s="116" t="str">
        <x:f>IF(AK631,AD631/AL631-1,"")</x:f>
      </x:c>
      <x:c r="AN631" s="115" t="n">
        <x:f>IF(AI631&lt;&gt;AI630,AD631,MAX(AN630,AD631))</x:f>
        <x:v>1.1891432977618002</x:v>
      </x:c>
      <x:c r="AO631" s="116" t="n">
        <x:f>AD631/AN631-1</x:f>
        <x:v>-0.011038927924508446</x:v>
      </x:c>
      <x:c r="AP631" s="112" t="n">
        <x:f>IFERROR(SUM(Z631:AC631)/AD631,0)</x:f>
        <x:v>1</x:v>
      </x:c>
      <x:c r="AQ631" s="50" t="b">
        <x:f>AND(B631&gt;0,C631&gt;0,D631&gt;0,E631&gt;0)</x:f>
        <x:v>1</x:v>
      </x:c>
    </x:row>
    <x:row r="632">
      <x:c r="A632" s="111" t="n">
        <x:f>'净值底稿'!A590</x:f>
        <x:v>44720</x:v>
      </x:c>
      <x:c r="B632" s="113" t="n">
        <x:f>'净值底稿'!F590</x:f>
        <x:v>1.6721024248858525</x:v>
      </x:c>
      <x:c r="C632" s="113" t="n">
        <x:f>'净值底稿'!O590</x:f>
        <x:v>1.3018803291713361</x:v>
      </x:c>
      <x:c r="D632" s="113" t="n">
        <x:f>'净值底稿'!P590</x:f>
        <x:v>1.5391</x:v>
      </x:c>
      <x:c r="E632" s="113" t="n">
        <x:f>'净值底稿'!Q590</x:f>
        <x:v>1.4319</x:v>
      </x:c>
      <x:c r="F632" s="114" t="n">
        <x:f>IFERROR(B632/B631-1,0)</x:f>
        <x:v>0.005276555483158418</x:v>
      </x:c>
      <x:c r="G632" s="114" t="n">
        <x:f>IFERROR(C632/C631-1,0)</x:f>
        <x:v>0.004744329768918254</x:v>
      </x:c>
      <x:c r="H632" s="114" t="n">
        <x:f>IFERROR(D632/D631-1,0)</x:f>
        <x:v>0</x:v>
      </x:c>
      <x:c r="I632" s="114" t="n">
        <x:f>IFERROR(E632/E631-1,0)</x:f>
        <x:v>0.0018891687657429657</x:v>
      </x:c>
      <x:c r="J632" s="115" t="n">
        <x:f>Z631*(1+F632)</x:f>
        <x:v>0.13460688033571347</x:v>
      </x:c>
      <x:c r="K632" s="115" t="n">
        <x:f>AA631*(1+G632)</x:f>
        <x:v>0.13526381370499832</x:v>
      </x:c>
      <x:c r="L632" s="115" t="n">
        <x:f>AB631*(1+H632)</x:f>
        <x:v>0.8486139393571975</x:v>
      </x:c>
      <x:c r="M632" s="115" t="n">
        <x:f>AC631*(1+I632)</x:f>
        <x:v>0.05898826438544379</x:v>
      </x:c>
      <x:c r="N632" s="115" t="n">
        <x:f>SUM(J632:M632)</x:f>
        <x:v>1.177472897783353</x:v>
      </x:c>
      <x:c r="O632" s="116" t="n">
        <x:f>IFERROR((J632+K632)/N632,0)</x:f>
        <x:v>0.22919482439787428</x:v>
      </x:c>
      <x:c r="P632" s="50" t="b">
        <x:f>AND(MONTH(A632)=12,OR(A633="",YEAR(A632)&lt;&gt;YEAR(A633)))</x:f>
        <x:v>0</x:v>
      </x:c>
      <x:c r="Q632" s="50" t="b">
        <x:f>AND(MOD(MONTH(A632),3)=0,OR(A633="",MONTH(A632)&lt;&gt;MONTH(A633)))</x:f>
        <x:v>0</x:v>
      </x:c>
      <x:c r="R632" s="50" t="b">
        <x:f>OR(O632&gt;$E$7,O632&lt;$E$6)</x:f>
        <x:v>0</x:v>
      </x:c>
      <x:c r="S632" s="50" t="b">
        <x:f>AND(OR(P632,Q632,R632),A632-AH631&gt;$E$8)</x:f>
        <x:v>0</x:v>
      </x:c>
      <x:c r="T632" s="50" t="str">
        <x:f>IF(NOT(OR(P632,Q632,R632)),"不调",IF(NOT(S632),"间隔规则跳过",IF(P632,"年末+季度",IF(AND(Q632,R632),"季度+动态",IF(Q632,"季度","动态")))))</x:f>
        <x:v>不调</x:v>
      </x:c>
      <x:c r="U632" s="115" t="n">
        <x:f>IF(OR(T632="年末+季度",T632="季度+动态"),N632*$E$5/2,IF(T632="季度",(J632+K632)/2,IF(T632="动态",N632*$E$5*IF(J632+K632=0,0.5,J632/(J632+K632)),J632)))</x:f>
        <x:v>0.13460688033571347</x:v>
      </x:c>
      <x:c r="V632" s="115" t="n">
        <x:f>IF(OR(T632="年末+季度",T632="季度+动态"),N632*$E$5/2,IF(T632="季度",(J632+K632)/2,IF(T632="动态",N632*$E$5*IF(J632+K632=0,0.5,K632/(J632+K632)),K632)))</x:f>
        <x:v>0.13526381370499832</x:v>
      </x:c>
      <x:c r="W632" s="115" t="n">
        <x:f>IF(OR(T632="年末+季度",T632="季度+动态",T632="动态"),N632*(1-$E$5)*IF(L632+M632=0,$B$7/($B$7+$B$8),L632/(L632+M632)),L632)</x:f>
        <x:v>0.8486139393571975</x:v>
      </x:c>
      <x:c r="X632" s="115" t="n">
        <x:f>IF(OR(T632="年末+季度",T632="季度+动态",T632="动态"),N632*(1-$E$5)*IF(L632+M632=0,$B$8/($B$7+$B$8),M632/(L632+M632)),M632)</x:f>
        <x:v>0.05898826438544379</x:v>
      </x:c>
      <x:c r="Y632" s="115" t="n">
        <x:f>POWER(1-$H$5,(A632-A631)/$H$8)</x:f>
        <x:v>0.9999862671029998</x:v>
      </x:c>
      <x:c r="Z632" s="115" t="n">
        <x:f>U632*Y632</x:f>
        <x:v>0.1346050317932903</x:v>
      </x:c>
      <x:c r="AA632" s="115" t="n">
        <x:f>V632*Y632</x:f>
        <x:v>0.13526195614097686</x:v>
      </x:c>
      <x:c r="AB632" s="115" t="n">
        <x:f>W632*Y632</x:f>
        <x:v>0.8486022854293753</x:v>
      </x:c>
      <x:c r="AC632" s="115" t="n">
        <x:f>X632*Y632</x:f>
        <x:v>0.05898745430568476</x:v>
      </x:c>
      <x:c r="AD632" s="115" t="n">
        <x:f>SUM(Z632:AC632)</x:f>
        <x:v>1.1774567276693273</x:v>
      </x:c>
      <x:c r="AE632" s="115" t="n">
        <x:f>MAX(AE631,AD632)</x:f>
        <x:v>1.190436035961396</x:v>
      </x:c>
      <x:c r="AF632" s="114" t="n">
        <x:f>AD632/AE632-1</x:f>
        <x:v>-0.010902986720816576</x:v>
      </x:c>
      <x:c r="AG632" s="114" t="n">
        <x:f>AD632/AD631-1</x:f>
        <x:v>0.0012247252895012384</x:v>
      </x:c>
      <x:c r="AH632" s="111" t="n">
        <x:f>IF(OR(T632="年末+季度",T632="季度+动态",T632="季度",T632="动态"),A632,AH631)</x:f>
        <x:v>44677</x:v>
      </x:c>
      <x:c r="AI632" s="117" t="n">
        <x:f>YEAR(A632)</x:f>
        <x:v>2022</x:v>
      </x:c>
      <x:c r="AJ632" s="117" t="n">
        <x:f>MONTH(A632)</x:f>
        <x:v>6</x:v>
      </x:c>
      <x:c r="AK632" s="50" t="n">
        <x:f>IF(MONTH(A632)&lt;&gt;MONTH(A633),1,0)</x:f>
        <x:v>0</x:v>
      </x:c>
      <x:c r="AL632" s="115" t="n">
        <x:f>IF(AK631,AD631,AL631)</x:f>
        <x:v>1.1698522580855808</x:v>
      </x:c>
      <x:c r="AM632" s="116" t="str">
        <x:f>IF(AK632,AD632/AL632-1,"")</x:f>
      </x:c>
      <x:c r="AN632" s="115" t="n">
        <x:f>IF(AI632&lt;&gt;AI631,AD632,MAX(AN631,AD632))</x:f>
        <x:v>1.1891432977618002</x:v>
      </x:c>
      <x:c r="AO632" s="116" t="n">
        <x:f>AD632/AN632-1</x:f>
        <x:v>-0.009827722289205365</x:v>
      </x:c>
      <x:c r="AP632" s="112" t="n">
        <x:f>IFERROR(SUM(Z632:AC632)/AD632,0)</x:f>
        <x:v>1</x:v>
      </x:c>
      <x:c r="AQ632" s="50" t="b">
        <x:f>AND(B632&gt;0,C632&gt;0,D632&gt;0,E632&gt;0)</x:f>
        <x:v>1</x:v>
      </x:c>
    </x:row>
    <x:row r="633">
      <x:c r="A633" s="111" t="n">
        <x:f>'净值底稿'!A591</x:f>
        <x:v>44721</x:v>
      </x:c>
      <x:c r="B633" s="113" t="n">
        <x:f>'净值底稿'!F591</x:f>
        <x:v>1.6516650989357151</x:v>
      </x:c>
      <x:c r="C633" s="113" t="n">
        <x:f>'净值底稿'!O591</x:f>
        <x:v>1.2843282067628174</x:v>
      </x:c>
      <x:c r="D633" s="113" t="n">
        <x:f>'净值底稿'!P591</x:f>
        <x:v>1.5398</x:v>
      </x:c>
      <x:c r="E633" s="113" t="n">
        <x:f>'净值底稿'!Q591</x:f>
        <x:v>1.4366</x:v>
      </x:c>
      <x:c r="F633" s="114" t="n">
        <x:f>IFERROR(B633/B632-1,0)</x:f>
        <x:v>-0.012222532331733538</x:v>
      </x:c>
      <x:c r="G633" s="114" t="n">
        <x:f>IFERROR(C633/C632-1,0)</x:f>
        <x:v>-0.013482131971139677</x:v>
      </x:c>
      <x:c r="H633" s="114" t="n">
        <x:f>IFERROR(D633/D632-1,0)</x:f>
        <x:v>0.00045481125333002304</x:v>
      </x:c>
      <x:c r="I633" s="114" t="n">
        <x:f>IFERROR(E633/E632-1,0)</x:f>
        <x:v>0.0032823521195615157</x:v>
      </x:c>
      <x:c r="J633" s="115" t="n">
        <x:f>Z632*(1+F633)</x:f>
        <x:v>0.1329598174401828</x:v>
      </x:c>
      <x:c r="K633" s="115" t="n">
        <x:f>AA632*(1+G633)</x:f>
        <x:v>0.1334383365976097</x:v>
      </x:c>
      <x:c r="L633" s="115" t="n">
        <x:f>AB632*(1+H633)</x:f>
        <x:v>0.8489882392983902</x:v>
      </x:c>
      <x:c r="M633" s="115" t="n">
        <x:f>AC632*(1+I633)</x:f>
        <x:v>0.05918107190135256</x:v>
      </x:c>
      <x:c r="N633" s="115" t="n">
        <x:f>SUM(J633:M633)</x:f>
        <x:v>1.1745674652375353</x:v>
      </x:c>
      <x:c r="O633" s="116" t="n">
        <x:f>IFERROR((J633+K633)/N633,0)</x:f>
        <x:v>0.2268053235953698</x:v>
      </x:c>
      <x:c r="P633" s="50" t="b">
        <x:f>AND(MONTH(A633)=12,OR(A634="",YEAR(A633)&lt;&gt;YEAR(A634)))</x:f>
        <x:v>0</x:v>
      </x:c>
      <x:c r="Q633" s="50" t="b">
        <x:f>AND(MOD(MONTH(A633),3)=0,OR(A634="",MONTH(A633)&lt;&gt;MONTH(A634)))</x:f>
        <x:v>0</x:v>
      </x:c>
      <x:c r="R633" s="50" t="b">
        <x:f>OR(O633&gt;$E$7,O633&lt;$E$6)</x:f>
        <x:v>0</x:v>
      </x:c>
      <x:c r="S633" s="50" t="b">
        <x:f>AND(OR(P633,Q633,R633),A633-AH632&gt;$E$8)</x:f>
        <x:v>0</x:v>
      </x:c>
      <x:c r="T633" s="50" t="str">
        <x:f>IF(NOT(OR(P633,Q633,R633)),"不调",IF(NOT(S633),"间隔规则跳过",IF(P633,"年末+季度",IF(AND(Q633,R633),"季度+动态",IF(Q633,"季度","动态")))))</x:f>
        <x:v>不调</x:v>
      </x:c>
      <x:c r="U633" s="115" t="n">
        <x:f>IF(OR(T633="年末+季度",T633="季度+动态"),N633*$E$5/2,IF(T633="季度",(J633+K633)/2,IF(T633="动态",N633*$E$5*IF(J633+K633=0,0.5,J633/(J633+K633)),J633)))</x:f>
        <x:v>0.1329598174401828</x:v>
      </x:c>
      <x:c r="V633" s="115" t="n">
        <x:f>IF(OR(T633="年末+季度",T633="季度+动态"),N633*$E$5/2,IF(T633="季度",(J633+K633)/2,IF(T633="动态",N633*$E$5*IF(J633+K633=0,0.5,K633/(J633+K633)),K633)))</x:f>
        <x:v>0.1334383365976097</x:v>
      </x:c>
      <x:c r="W633" s="115" t="n">
        <x:f>IF(OR(T633="年末+季度",T633="季度+动态",T633="动态"),N633*(1-$E$5)*IF(L633+M633=0,$B$7/($B$7+$B$8),L633/(L633+M633)),L633)</x:f>
        <x:v>0.8489882392983902</x:v>
      </x:c>
      <x:c r="X633" s="115" t="n">
        <x:f>IF(OR(T633="年末+季度",T633="季度+动态",T633="动态"),N633*(1-$E$5)*IF(L633+M633=0,$B$8/($B$7+$B$8),M633/(L633+M633)),M633)</x:f>
        <x:v>0.05918107190135256</x:v>
      </x:c>
      <x:c r="Y633" s="115" t="n">
        <x:f>POWER(1-$H$5,(A633-A632)/$H$8)</x:f>
        <x:v>0.9999862671029998</x:v>
      </x:c>
      <x:c r="Z633" s="115" t="n">
        <x:f>U633*Y633</x:f>
        <x:v>0.1329579915167047</x:v>
      </x:c>
      <x:c r="AA633" s="115" t="n">
        <x:f>V633*Y633</x:f>
        <x:v>0.13343650410267732</x:v>
      </x:c>
      <x:c r="AB633" s="115" t="n">
        <x:f>W633*Y633</x:f>
        <x:v>0.8489765802303455</x:v>
      </x:c>
      <x:c r="AC633" s="115" t="n">
        <x:f>X633*Y633</x:f>
        <x:v>0.059180259173787775</x:v>
      </x:c>
      <x:c r="AD633" s="115" t="n">
        <x:f>SUM(Z633:AC633)</x:f>
        <x:v>1.1745513350235153</x:v>
      </x:c>
      <x:c r="AE633" s="115" t="n">
        <x:f>MAX(AE632,AD633)</x:f>
        <x:v>1.190436035961396</x:v>
      </x:c>
      <x:c r="AF633" s="114" t="n">
        <x:f>AD633/AE633-1</x:f>
        <x:v>-0.01334359886463965</x:v>
      </x:c>
      <x:c r="AG633" s="114" t="n">
        <x:f>AD633/AD632-1</x:f>
        <x:v>-0.002467515431809564</x:v>
      </x:c>
      <x:c r="AH633" s="111" t="n">
        <x:f>IF(OR(T633="年末+季度",T633="季度+动态",T633="季度",T633="动态"),A633,AH632)</x:f>
        <x:v>44677</x:v>
      </x:c>
      <x:c r="AI633" s="117" t="n">
        <x:f>YEAR(A633)</x:f>
        <x:v>2022</x:v>
      </x:c>
      <x:c r="AJ633" s="117" t="n">
        <x:f>MONTH(A633)</x:f>
        <x:v>6</x:v>
      </x:c>
      <x:c r="AK633" s="50" t="n">
        <x:f>IF(MONTH(A633)&lt;&gt;MONTH(A634),1,0)</x:f>
        <x:v>0</x:v>
      </x:c>
      <x:c r="AL633" s="115" t="n">
        <x:f>IF(AK632,AD632,AL632)</x:f>
        <x:v>1.1698522580855808</x:v>
      </x:c>
      <x:c r="AM633" s="116" t="str">
        <x:f>IF(AK633,AD633/AL633-1,"")</x:f>
      </x:c>
      <x:c r="AN633" s="115" t="n">
        <x:f>IF(AI633&lt;&gt;AI632,AD633,MAX(AN632,AD633))</x:f>
        <x:v>1.1891432977618002</x:v>
      </x:c>
      <x:c r="AO633" s="116" t="n">
        <x:f>AD633/AN633-1</x:f>
        <x:v>-0.01227098766460677</x:v>
      </x:c>
      <x:c r="AP633" s="112" t="n">
        <x:f>IFERROR(SUM(Z633:AC633)/AD633,0)</x:f>
        <x:v>1</x:v>
      </x:c>
      <x:c r="AQ633" s="50" t="b">
        <x:f>AND(B633&gt;0,C633&gt;0,D633&gt;0,E633&gt;0)</x:f>
        <x:v>1</x:v>
      </x:c>
    </x:row>
    <x:row r="634">
      <x:c r="A634" s="111" t="n">
        <x:f>'净值底稿'!A592</x:f>
        <x:v>44722</x:v>
      </x:c>
      <x:c r="B634" s="113" t="n">
        <x:f>'净值底稿'!F592</x:f>
        <x:v>1.6783069792891425</x:v>
      </x:c>
      <x:c r="C634" s="113" t="n">
        <x:f>'净值底稿'!O592</x:f>
        <x:v>1.30939075400574</x:v>
      </x:c>
      <x:c r="D634" s="113" t="n">
        <x:f>'净值底稿'!P592</x:f>
        <x:v>1.5402</x:v>
      </x:c>
      <x:c r="E634" s="113" t="n">
        <x:f>'净值底稿'!Q592</x:f>
        <x:v>1.4325</x:v>
      </x:c>
      <x:c r="F634" s="114" t="n">
        <x:f>IFERROR(B634/B633-1,0)</x:f>
        <x:v>0.01613031623093253</x:v>
      </x:c>
      <x:c r="G634" s="114" t="n">
        <x:f>IFERROR(C634/C633-1,0)</x:f>
        <x:v>0.01951412973019817</x:v>
      </x:c>
      <x:c r="H634" s="114" t="n">
        <x:f>IFERROR(D634/D633-1,0)</x:f>
        <x:v>0.000259773996622803</x:v>
      </x:c>
      <x:c r="I634" s="114" t="n">
        <x:f>IFERROR(E634/E633-1,0)</x:f>
        <x:v>-0.0028539607406375955</x:v>
      </x:c>
      <x:c r="J634" s="115" t="n">
        <x:f>Z633*(1+F634)</x:f>
        <x:v>0.1351026459652988</x:v>
      </x:c>
      <x:c r="K634" s="115" t="n">
        <x:f>AA633*(1+G634)</x:f>
        <x:v>0.1360404013544811</x:v>
      </x:c>
      <x:c r="L634" s="115" t="n">
        <x:f>AB633*(1+H634)</x:f>
        <x:v>0.8491971222696311</x:v>
      </x:c>
      <x:c r="M634" s="115" t="n">
        <x:f>AC633*(1+I634)</x:f>
        <x:v>0.05901136103748503</x:v>
      </x:c>
      <x:c r="N634" s="115" t="n">
        <x:f>SUM(J634:M634)</x:f>
        <x:v>1.179351530626896</x:v>
      </x:c>
      <x:c r="O634" s="116" t="n">
        <x:f>IFERROR((J634+K634)/N634,0)</x:f>
        <x:v>0.2299085898295745</x:v>
      </x:c>
      <x:c r="P634" s="50" t="b">
        <x:f>AND(MONTH(A634)=12,OR(A635="",YEAR(A634)&lt;&gt;YEAR(A635)))</x:f>
        <x:v>0</x:v>
      </x:c>
      <x:c r="Q634" s="50" t="b">
        <x:f>AND(MOD(MONTH(A634),3)=0,OR(A635="",MONTH(A634)&lt;&gt;MONTH(A635)))</x:f>
        <x:v>0</x:v>
      </x:c>
      <x:c r="R634" s="50" t="b">
        <x:f>OR(O634&gt;$E$7,O634&lt;$E$6)</x:f>
        <x:v>0</x:v>
      </x:c>
      <x:c r="S634" s="50" t="b">
        <x:f>AND(OR(P634,Q634,R634),A634-AH633&gt;$E$8)</x:f>
        <x:v>0</x:v>
      </x:c>
      <x:c r="T634" s="50" t="str">
        <x:f>IF(NOT(OR(P634,Q634,R634)),"不调",IF(NOT(S634),"间隔规则跳过",IF(P634,"年末+季度",IF(AND(Q634,R634),"季度+动态",IF(Q634,"季度","动态")))))</x:f>
        <x:v>不调</x:v>
      </x:c>
      <x:c r="U634" s="115" t="n">
        <x:f>IF(OR(T634="年末+季度",T634="季度+动态"),N634*$E$5/2,IF(T634="季度",(J634+K634)/2,IF(T634="动态",N634*$E$5*IF(J634+K634=0,0.5,J634/(J634+K634)),J634)))</x:f>
        <x:v>0.1351026459652988</x:v>
      </x:c>
      <x:c r="V634" s="115" t="n">
        <x:f>IF(OR(T634="年末+季度",T634="季度+动态"),N634*$E$5/2,IF(T634="季度",(J634+K634)/2,IF(T634="动态",N634*$E$5*IF(J634+K634=0,0.5,K634/(J634+K634)),K634)))</x:f>
        <x:v>0.1360404013544811</x:v>
      </x:c>
      <x:c r="W634" s="115" t="n">
        <x:f>IF(OR(T634="年末+季度",T634="季度+动态",T634="动态"),N634*(1-$E$5)*IF(L634+M634=0,$B$7/($B$7+$B$8),L634/(L634+M634)),L634)</x:f>
        <x:v>0.8491971222696311</x:v>
      </x:c>
      <x:c r="X634" s="115" t="n">
        <x:f>IF(OR(T634="年末+季度",T634="季度+动态",T634="动态"),N634*(1-$E$5)*IF(L634+M634=0,$B$8/($B$7+$B$8),M634/(L634+M634)),M634)</x:f>
        <x:v>0.05901136103748503</x:v>
      </x:c>
      <x:c r="Y634" s="115" t="n">
        <x:f>POWER(1-$H$5,(A634-A633)/$H$8)</x:f>
        <x:v>0.9999862671029998</x:v>
      </x:c>
      <x:c r="Z634" s="115" t="n">
        <x:f>U634*Y634</x:f>
        <x:v>0.1351007906145773</x:v>
      </x:c>
      <x:c r="AA634" s="115" t="n">
        <x:f>V634*Y634</x:f>
        <x:v>0.13603853312566141</x:v>
      </x:c>
      <x:c r="AB634" s="115" t="n">
        <x:f>W634*Y634</x:f>
        <x:v>0.849185460333018</x:v>
      </x:c>
      <x:c r="AC634" s="115" t="n">
        <x:f>X634*Y634</x:f>
        <x:v>0.05901055064054206</x:v>
      </x:c>
      <x:c r="AD634" s="115" t="n">
        <x:f>SUM(Z634:AC634)</x:f>
        <x:v>1.1793353347137987</x:v>
      </x:c>
      <x:c r="AE634" s="115" t="n">
        <x:f>MAX(AE633,AD634)</x:f>
        <x:v>1.190436035961396</x:v>
      </x:c>
      <x:c r="AF634" s="114" t="n">
        <x:f>AD634/AE634-1</x:f>
        <x:v>-0.009324903575043675</x:v>
      </x:c>
      <x:c r="AG634" s="114" t="n">
        <x:f>AD634/AD633-1</x:f>
        <x:v>0.004073044359689693</x:v>
      </x:c>
      <x:c r="AH634" s="111" t="n">
        <x:f>IF(OR(T634="年末+季度",T634="季度+动态",T634="季度",T634="动态"),A634,AH633)</x:f>
        <x:v>44677</x:v>
      </x:c>
      <x:c r="AI634" s="117" t="n">
        <x:f>YEAR(A634)</x:f>
        <x:v>2022</x:v>
      </x:c>
      <x:c r="AJ634" s="117" t="n">
        <x:f>MONTH(A634)</x:f>
        <x:v>6</x:v>
      </x:c>
      <x:c r="AK634" s="50" t="n">
        <x:f>IF(MONTH(A634)&lt;&gt;MONTH(A635),1,0)</x:f>
        <x:v>0</x:v>
      </x:c>
      <x:c r="AL634" s="115" t="n">
        <x:f>IF(AK633,AD633,AL633)</x:f>
        <x:v>1.1698522580855808</x:v>
      </x:c>
      <x:c r="AM634" s="116" t="str">
        <x:f>IF(AK634,AD634/AL634-1,"")</x:f>
      </x:c>
      <x:c r="AN634" s="115" t="n">
        <x:f>IF(AI634&lt;&gt;AI633,AD634,MAX(AN633,AD634))</x:f>
        <x:v>1.1891432977618002</x:v>
      </x:c>
      <x:c r="AO634" s="116" t="n">
        <x:f>AD634/AN634-1</x:f>
        <x:v>-0.008247923582012318</x:v>
      </x:c>
      <x:c r="AP634" s="112" t="n">
        <x:f>IFERROR(SUM(Z634:AC634)/AD634,0)</x:f>
        <x:v>1</x:v>
      </x:c>
      <x:c r="AQ634" s="50" t="b">
        <x:f>AND(B634&gt;0,C634&gt;0,D634&gt;0,E634&gt;0)</x:f>
        <x:v>1</x:v>
      </x:c>
    </x:row>
    <x:row r="635">
      <x:c r="A635" s="111" t="n">
        <x:f>'净值底稿'!A593</x:f>
        <x:v>44725</x:v>
      </x:c>
      <x:c r="B635" s="113" t="n">
        <x:f>'净值底稿'!F593</x:f>
        <x:v>1.6948415343375052</x:v>
      </x:c>
      <x:c r="C635" s="113" t="n">
        <x:f>'净值底稿'!O593</x:f>
        <x:v>1.3110236081129387</x:v>
      </x:c>
      <x:c r="D635" s="113" t="n">
        <x:f>'净值底稿'!P593</x:f>
        <x:v>1.5403</x:v>
      </x:c>
      <x:c r="E635" s="113" t="n">
        <x:f>'净值底稿'!Q593</x:f>
        <x:v>1.4529</x:v>
      </x:c>
      <x:c r="F635" s="114" t="n">
        <x:f>IFERROR(B635/B634-1,0)</x:f>
        <x:v>0.009851925334521283</x:v>
      </x:c>
      <x:c r="G635" s="114" t="n">
        <x:f>IFERROR(C635/C634-1,0)</x:f>
        <x:v>0.0012470334788936555</x:v>
      </x:c>
      <x:c r="H635" s="114" t="n">
        <x:f>IFERROR(D635/D634-1,0)</x:f>
        <x:v>0.00006492663290491585</x:v>
      </x:c>
      <x:c r="I635" s="114" t="n">
        <x:f>IFERROR(E635/E634-1,0)</x:f>
        <x:v>0.014240837696334996</x:v>
      </x:c>
      <x:c r="J635" s="115" t="n">
        <x:f>Z634*(1+F635)</x:f>
        <x:v>0.1364317935163469</x:v>
      </x:c>
      <x:c r="K635" s="115" t="n">
        <x:f>AA634*(1+G635)</x:f>
        <x:v>0.1362081777308887</x:v>
      </x:c>
      <x:c r="L635" s="115" t="n">
        <x:f>AB634*(1+H635)</x:f>
        <x:v>0.8492405950856693</x:v>
      </x:c>
      <x:c r="M635" s="115" t="n">
        <x:f>AC634*(1+I635)</x:f>
        <x:v>0.05985091031458538</x:v>
      </x:c>
      <x:c r="N635" s="115" t="n">
        <x:f>SUM(J635:M635)</x:f>
        <x:v>1.1817314766474905</x:v>
      </x:c>
      <x:c r="O635" s="116" t="n">
        <x:f>IFERROR((J635+K635)/N635,0)</x:f>
        <x:v>0.23071228670382948</x:v>
      </x:c>
      <x:c r="P635" s="50" t="b">
        <x:f>AND(MONTH(A635)=12,OR(A636="",YEAR(A635)&lt;&gt;YEAR(A636)))</x:f>
        <x:v>0</x:v>
      </x:c>
      <x:c r="Q635" s="50" t="b">
        <x:f>AND(MOD(MONTH(A635),3)=0,OR(A636="",MONTH(A635)&lt;&gt;MONTH(A636)))</x:f>
        <x:v>0</x:v>
      </x:c>
      <x:c r="R635" s="50" t="b">
        <x:f>OR(O635&gt;$E$7,O635&lt;$E$6)</x:f>
        <x:v>0</x:v>
      </x:c>
      <x:c r="S635" s="50" t="b">
        <x:f>AND(OR(P635,Q635,R635),A635-AH634&gt;$E$8)</x:f>
        <x:v>0</x:v>
      </x:c>
      <x:c r="T635" s="50" t="str">
        <x:f>IF(NOT(OR(P635,Q635,R635)),"不调",IF(NOT(S635),"间隔规则跳过",IF(P635,"年末+季度",IF(AND(Q635,R635),"季度+动态",IF(Q635,"季度","动态")))))</x:f>
        <x:v>不调</x:v>
      </x:c>
      <x:c r="U635" s="115" t="n">
        <x:f>IF(OR(T635="年末+季度",T635="季度+动态"),N635*$E$5/2,IF(T635="季度",(J635+K635)/2,IF(T635="动态",N635*$E$5*IF(J635+K635=0,0.5,J635/(J635+K635)),J635)))</x:f>
        <x:v>0.1364317935163469</x:v>
      </x:c>
      <x:c r="V635" s="115" t="n">
        <x:f>IF(OR(T635="年末+季度",T635="季度+动态"),N635*$E$5/2,IF(T635="季度",(J635+K635)/2,IF(T635="动态",N635*$E$5*IF(J635+K635=0,0.5,K635/(J635+K635)),K635)))</x:f>
        <x:v>0.1362081777308887</x:v>
      </x:c>
      <x:c r="W635" s="115" t="n">
        <x:f>IF(OR(T635="年末+季度",T635="季度+动态",T635="动态"),N635*(1-$E$5)*IF(L635+M635=0,$B$7/($B$7+$B$8),L635/(L635+M635)),L635)</x:f>
        <x:v>0.8492405950856693</x:v>
      </x:c>
      <x:c r="X635" s="115" t="n">
        <x:f>IF(OR(T635="年末+季度",T635="季度+动态",T635="动态"),N635*(1-$E$5)*IF(L635+M635=0,$B$8/($B$7+$B$8),M635/(L635+M635)),M635)</x:f>
        <x:v>0.05985091031458538</x:v>
      </x:c>
      <x:c r="Y635" s="115" t="n">
        <x:f>POWER(1-$H$5,(A635-A634)/$H$8)</x:f>
        <x:v>0.9999588018747739</x:v>
      </x:c>
      <x:c r="Z635" s="115" t="n">
        <x:f>U635*Y635</x:f>
        <x:v>0.1364261727822328</x:v>
      </x:c>
      <x:c r="AA635" s="115" t="n">
        <x:f>V635*Y635</x:f>
        <x:v>0.13620256620932572</x:v>
      </x:c>
      <x:c r="AB635" s="115" t="n">
        <x:f>W635*Y635</x:f>
        <x:v>0.8492056079652859</x:v>
      </x:c>
      <x:c r="AC635" s="115" t="n">
        <x:f>X635*Y635</x:f>
        <x:v>0.05984844456928735</x:v>
      </x:c>
      <x:c r="AD635" s="115" t="n">
        <x:f>SUM(Z635:AC635)</x:f>
        <x:v>1.1816827915261316</x:v>
      </x:c>
      <x:c r="AE635" s="115" t="n">
        <x:f>MAX(AE634,AD635)</x:f>
        <x:v>1.190436035961396</x:v>
      </x:c>
      <x:c r="AF635" s="114" t="n">
        <x:f>AD635/AE635-1</x:f>
        <x:v>-0.007352973339886493</x:v>
      </x:c>
      <x:c r="AG635" s="114" t="n">
        <x:f>AD635/AD634-1</x:f>
        <x:v>0.0019904913752988307</x:v>
      </x:c>
      <x:c r="AH635" s="111" t="n">
        <x:f>IF(OR(T635="年末+季度",T635="季度+动态",T635="季度",T635="动态"),A635,AH634)</x:f>
        <x:v>44677</x:v>
      </x:c>
      <x:c r="AI635" s="117" t="n">
        <x:f>YEAR(A635)</x:f>
        <x:v>2022</x:v>
      </x:c>
      <x:c r="AJ635" s="117" t="n">
        <x:f>MONTH(A635)</x:f>
        <x:v>6</x:v>
      </x:c>
      <x:c r="AK635" s="50" t="n">
        <x:f>IF(MONTH(A635)&lt;&gt;MONTH(A636),1,0)</x:f>
        <x:v>0</x:v>
      </x:c>
      <x:c r="AL635" s="115" t="n">
        <x:f>IF(AK634,AD634,AL634)</x:f>
        <x:v>1.1698522580855808</x:v>
      </x:c>
      <x:c r="AM635" s="116" t="str">
        <x:f>IF(AK635,AD635/AL635-1,"")</x:f>
      </x:c>
      <x:c r="AN635" s="115" t="n">
        <x:f>IF(AI635&lt;&gt;AI634,AD635,MAX(AN634,AD635))</x:f>
        <x:v>1.1891432977618002</x:v>
      </x:c>
      <x:c r="AO635" s="116" t="n">
        <x:f>AD635/AN635-1</x:f>
        <x:v>-0.006273849627467687</x:v>
      </x:c>
      <x:c r="AP635" s="112" t="n">
        <x:f>IFERROR(SUM(Z635:AC635)/AD635,0)</x:f>
        <x:v>1</x:v>
      </x:c>
      <x:c r="AQ635" s="50" t="b">
        <x:f>AND(B635&gt;0,C635&gt;0,D635&gt;0,E635&gt;0)</x:f>
        <x:v>1</x:v>
      </x:c>
    </x:row>
    <x:row r="636">
      <x:c r="A636" s="111" t="n">
        <x:f>'净值底稿'!A594</x:f>
        <x:v>44726</x:v>
      </x:c>
      <x:c r="B636" s="113" t="n">
        <x:f>'净值底稿'!F594</x:f>
        <x:v>1.6988723402632975</x:v>
      </x:c>
      <x:c r="C636" s="113" t="n">
        <x:f>'净值底稿'!O594</x:f>
        <x:v>1.3163063980731913</x:v>
      </x:c>
      <x:c r="D636" s="113" t="n">
        <x:f>'净值底稿'!P594</x:f>
        <x:v>1.5401</x:v>
      </x:c>
      <x:c r="E636" s="113" t="n">
        <x:f>'净值底稿'!Q594</x:f>
        <x:v>1.4291</x:v>
      </x:c>
      <x:c r="F636" s="114" t="n">
        <x:f>IFERROR(B636/B635-1,0)</x:f>
        <x:v>0.00237827893884357</x:v>
      </x:c>
      <x:c r="G636" s="114" t="n">
        <x:f>IFERROR(C636/C635-1,0)</x:f>
        <x:v>0.004029515508005677</x:v>
      </x:c>
      <x:c r="H636" s="114" t="n">
        <x:f>IFERROR(D636/D635-1,0)</x:f>
        <x:v>-0.00012984483542166636</x:v>
      </x:c>
      <x:c r="I636" s="114" t="n">
        <x:f>IFERROR(E636/E635-1,0)</x:f>
        <x:v>-0.016381031041365568</x:v>
      </x:c>
      <x:c r="J636" s="115" t="n">
        <x:f>Z635*(1+F636)</x:f>
        <x:v>0.1367506322756678</x:v>
      </x:c>
      <x:c r="K636" s="115" t="n">
        <x:f>AA635*(1+G636)</x:f>
        <x:v>0.13675139656209637</x:v>
      </x:c>
      <x:c r="L636" s="115" t="n">
        <x:f>AB635*(1+H636)</x:f>
        <x:v>0.8490953430028805</x:v>
      </x:c>
      <x:c r="M636" s="115" t="n">
        <x:f>AC635*(1+I636)</x:f>
        <x:v>0.058868065341020404</x:v>
      </x:c>
      <x:c r="N636" s="115" t="n">
        <x:f>SUM(J636:M636)</x:f>
        <x:v>1.1814654371816653</x:v>
      </x:c>
      <x:c r="O636" s="116" t="n">
        <x:f>IFERROR((J636+K636)/N636,0)</x:f>
        <x:v>0.23149388905543564</x:v>
      </x:c>
      <x:c r="P636" s="50" t="b">
        <x:f>AND(MONTH(A636)=12,OR(A637="",YEAR(A636)&lt;&gt;YEAR(A637)))</x:f>
        <x:v>0</x:v>
      </x:c>
      <x:c r="Q636" s="50" t="b">
        <x:f>AND(MOD(MONTH(A636),3)=0,OR(A637="",MONTH(A636)&lt;&gt;MONTH(A637)))</x:f>
        <x:v>0</x:v>
      </x:c>
      <x:c r="R636" s="50" t="b">
        <x:f>OR(O636&gt;$E$7,O636&lt;$E$6)</x:f>
        <x:v>0</x:v>
      </x:c>
      <x:c r="S636" s="50" t="b">
        <x:f>AND(OR(P636,Q636,R636),A636-AH635&gt;$E$8)</x:f>
        <x:v>0</x:v>
      </x:c>
      <x:c r="T636" s="50" t="str">
        <x:f>IF(NOT(OR(P636,Q636,R636)),"不调",IF(NOT(S636),"间隔规则跳过",IF(P636,"年末+季度",IF(AND(Q636,R636),"季度+动态",IF(Q636,"季度","动态")))))</x:f>
        <x:v>不调</x:v>
      </x:c>
      <x:c r="U636" s="115" t="n">
        <x:f>IF(OR(T636="年末+季度",T636="季度+动态"),N636*$E$5/2,IF(T636="季度",(J636+K636)/2,IF(T636="动态",N636*$E$5*IF(J636+K636=0,0.5,J636/(J636+K636)),J636)))</x:f>
        <x:v>0.1367506322756678</x:v>
      </x:c>
      <x:c r="V636" s="115" t="n">
        <x:f>IF(OR(T636="年末+季度",T636="季度+动态"),N636*$E$5/2,IF(T636="季度",(J636+K636)/2,IF(T636="动态",N636*$E$5*IF(J636+K636=0,0.5,K636/(J636+K636)),K636)))</x:f>
        <x:v>0.13675139656209637</x:v>
      </x:c>
      <x:c r="W636" s="115" t="n">
        <x:f>IF(OR(T636="年末+季度",T636="季度+动态",T636="动态"),N636*(1-$E$5)*IF(L636+M636=0,$B$7/($B$7+$B$8),L636/(L636+M636)),L636)</x:f>
        <x:v>0.8490953430028805</x:v>
      </x:c>
      <x:c r="X636" s="115" t="n">
        <x:f>IF(OR(T636="年末+季度",T636="季度+动态",T636="动态"),N636*(1-$E$5)*IF(L636+M636=0,$B$8/($B$7+$B$8),M636/(L636+M636)),M636)</x:f>
        <x:v>0.058868065341020404</x:v>
      </x:c>
      <x:c r="Y636" s="115" t="n">
        <x:f>POWER(1-$H$5,(A636-A635)/$H$8)</x:f>
        <x:v>0.9999862671029998</x:v>
      </x:c>
      <x:c r="Z636" s="115" t="n">
        <x:f>U636*Y636</x:f>
        <x:v>0.13674875429332004</x:v>
      </x:c>
      <x:c r="AA636" s="115" t="n">
        <x:f>V636*Y636</x:f>
        <x:v>0.13674951856925274</x:v>
      </x:c>
      <x:c r="AB636" s="115" t="n">
        <x:f>W636*Y636</x:f>
        <x:v>0.8490836824639917</x:v>
      </x:c>
      <x:c r="AC636" s="115" t="n">
        <x:f>X636*Y636</x:f>
        <x:v>0.05886725691194247</x:v>
      </x:c>
      <x:c r="AD636" s="115" t="n">
        <x:f>SUM(Z636:AC636)</x:f>
        <x:v>1.1814492122385067</x:v>
      </x:c>
      <x:c r="AE636" s="115" t="n">
        <x:f>MAX(AE635,AD636)</x:f>
        <x:v>1.190436035961396</x:v>
      </x:c>
      <x:c r="AF636" s="114" t="n">
        <x:f>AD636/AE636-1</x:f>
        <x:v>-0.007549186559722587</x:v>
      </x:c>
      <x:c r="AG636" s="114" t="n">
        <x:f>AD636/AD635-1</x:f>
        <x:v>-0.0001976666574988739</x:v>
      </x:c>
      <x:c r="AH636" s="111" t="n">
        <x:f>IF(OR(T636="年末+季度",T636="季度+动态",T636="季度",T636="动态"),A636,AH635)</x:f>
        <x:v>44677</x:v>
      </x:c>
      <x:c r="AI636" s="117" t="n">
        <x:f>YEAR(A636)</x:f>
        <x:v>2022</x:v>
      </x:c>
      <x:c r="AJ636" s="117" t="n">
        <x:f>MONTH(A636)</x:f>
        <x:v>6</x:v>
      </x:c>
      <x:c r="AK636" s="50" t="n">
        <x:f>IF(MONTH(A636)&lt;&gt;MONTH(A637),1,0)</x:f>
        <x:v>0</x:v>
      </x:c>
      <x:c r="AL636" s="115" t="n">
        <x:f>IF(AK635,AD635,AL635)</x:f>
        <x:v>1.1698522580855808</x:v>
      </x:c>
      <x:c r="AM636" s="116" t="str">
        <x:f>IF(AK636,AD636/AL636-1,"")</x:f>
      </x:c>
      <x:c r="AN636" s="115" t="n">
        <x:f>IF(AI636&lt;&gt;AI635,AD636,MAX(AN635,AD636))</x:f>
        <x:v>1.1891432977618002</x:v>
      </x:c>
      <x:c r="AO636" s="116" t="n">
        <x:f>AD636/AN636-1</x:f>
        <x:v>-0.006470276154081023</x:v>
      </x:c>
      <x:c r="AP636" s="112" t="n">
        <x:f>IFERROR(SUM(Z636:AC636)/AD636,0)</x:f>
        <x:v>1</x:v>
      </x:c>
      <x:c r="AQ636" s="50" t="b">
        <x:f>AND(B636&gt;0,C636&gt;0,D636&gt;0,E636&gt;0)</x:f>
        <x:v>1</x:v>
      </x:c>
    </x:row>
    <x:row r="637">
      <x:c r="A637" s="111" t="n">
        <x:f>'净值底稿'!A595</x:f>
        <x:v>44727</x:v>
      </x:c>
      <x:c r="B637" s="113" t="n">
        <x:f>'净值底稿'!F595</x:f>
        <x:v>1.688777091262385</x:v>
      </x:c>
      <x:c r="C637" s="113" t="n">
        <x:f>'净值底稿'!O595</x:f>
        <x:v>1.313830003082105</x:v>
      </x:c>
      <x:c r="D637" s="113" t="n">
        <x:f>'净值底稿'!P595</x:f>
        <x:v>1.5399</x:v>
      </x:c>
      <x:c r="E637" s="113" t="n">
        <x:f>'净值底稿'!Q595</x:f>
        <x:v>1.4214</x:v>
      </x:c>
      <x:c r="F637" s="114" t="n">
        <x:f>IFERROR(B637/B636-1,0)</x:f>
        <x:v>-0.005942323482262313</x:v>
      </x:c>
      <x:c r="G637" s="114" t="n">
        <x:f>IFERROR(C637/C636-1,0)</x:f>
        <x:v>-0.0018813210926507118</x:v>
      </x:c>
      <x:c r="H637" s="114" t="n">
        <x:f>IFERROR(D637/D636-1,0)</x:f>
        <x:v>-0.00012986169729234387</x:v>
      </x:c>
      <x:c r="I637" s="114" t="n">
        <x:f>IFERROR(E637/E636-1,0)</x:f>
        <x:v>-0.005388006437618165</x:v>
      </x:c>
      <x:c r="J637" s="115" t="n">
        <x:f>Z636*(1+F637)</x:f>
        <x:v>0.13593614895951273</x:v>
      </x:c>
      <x:c r="K637" s="115" t="n">
        <x:f>AA636*(1+G637)</x:f>
        <x:v>0.13649224881555858</x:v>
      </x:c>
      <x:c r="L637" s="115" t="n">
        <x:f>AB636*(1+H637)</x:f>
        <x:v>0.8489734190158437</x:v>
      </x:c>
      <x:c r="M637" s="115" t="n">
        <x:f>AC636*(1+I637)</x:f>
        <x:v>0.058550079752736</x:v>
      </x:c>
      <x:c r="N637" s="115" t="n">
        <x:f>SUM(J637:M637)</x:f>
        <x:v>1.179951896543651</x:v>
      </x:c>
      <x:c r="O637" s="116" t="n">
        <x:f>IFERROR((J637+K637)/N637,0)</x:f>
        <x:v>0.23088093554752223</x:v>
      </x:c>
      <x:c r="P637" s="50" t="b">
        <x:f>AND(MONTH(A637)=12,OR(A638="",YEAR(A637)&lt;&gt;YEAR(A638)))</x:f>
        <x:v>0</x:v>
      </x:c>
      <x:c r="Q637" s="50" t="b">
        <x:f>AND(MOD(MONTH(A637),3)=0,OR(A638="",MONTH(A637)&lt;&gt;MONTH(A638)))</x:f>
        <x:v>0</x:v>
      </x:c>
      <x:c r="R637" s="50" t="b">
        <x:f>OR(O637&gt;$E$7,O637&lt;$E$6)</x:f>
        <x:v>0</x:v>
      </x:c>
      <x:c r="S637" s="50" t="b">
        <x:f>AND(OR(P637,Q637,R637),A637-AH636&gt;$E$8)</x:f>
        <x:v>0</x:v>
      </x:c>
      <x:c r="T637" s="50" t="str">
        <x:f>IF(NOT(OR(P637,Q637,R637)),"不调",IF(NOT(S637),"间隔规则跳过",IF(P637,"年末+季度",IF(AND(Q637,R637),"季度+动态",IF(Q637,"季度","动态")))))</x:f>
        <x:v>不调</x:v>
      </x:c>
      <x:c r="U637" s="115" t="n">
        <x:f>IF(OR(T637="年末+季度",T637="季度+动态"),N637*$E$5/2,IF(T637="季度",(J637+K637)/2,IF(T637="动态",N637*$E$5*IF(J637+K637=0,0.5,J637/(J637+K637)),J637)))</x:f>
        <x:v>0.13593614895951273</x:v>
      </x:c>
      <x:c r="V637" s="115" t="n">
        <x:f>IF(OR(T637="年末+季度",T637="季度+动态"),N637*$E$5/2,IF(T637="季度",(J637+K637)/2,IF(T637="动态",N637*$E$5*IF(J637+K637=0,0.5,K637/(J637+K637)),K637)))</x:f>
        <x:v>0.13649224881555858</x:v>
      </x:c>
      <x:c r="W637" s="115" t="n">
        <x:f>IF(OR(T637="年末+季度",T637="季度+动态",T637="动态"),N637*(1-$E$5)*IF(L637+M637=0,$B$7/($B$7+$B$8),L637/(L637+M637)),L637)</x:f>
        <x:v>0.8489734190158437</x:v>
      </x:c>
      <x:c r="X637" s="115" t="n">
        <x:f>IF(OR(T637="年末+季度",T637="季度+动态",T637="动态"),N637*(1-$E$5)*IF(L637+M637=0,$B$8/($B$7+$B$8),M637/(L637+M637)),M637)</x:f>
        <x:v>0.058550079752736</x:v>
      </x:c>
      <x:c r="Y637" s="115" t="n">
        <x:f>POWER(1-$H$5,(A637-A636)/$H$8)</x:f>
        <x:v>0.9999862671029998</x:v>
      </x:c>
      <x:c r="Z637" s="115" t="n">
        <x:f>U637*Y637</x:f>
        <x:v>0.13593428216238046</x:v>
      </x:c>
      <x:c r="AA637" s="115" t="n">
        <x:f>V637*Y637</x:f>
        <x:v>0.13649037438156425</x:v>
      </x:c>
      <x:c r="AB637" s="115" t="n">
        <x:f>W637*Y637</x:f>
        <x:v>0.8489617601513244</x:v>
      </x:c>
      <x:c r="AC637" s="115" t="n">
        <x:f>X637*Y637</x:f>
        <x:v>0.0585492756905214</x:v>
      </x:c>
      <x:c r="AD637" s="115" t="n">
        <x:f>SUM(Z637:AC637)</x:f>
        <x:v>1.1799356923857907</x:v>
      </x:c>
      <x:c r="AE637" s="115" t="n">
        <x:f>MAX(AE636,AD637)</x:f>
        <x:v>1.190436035961396</x:v>
      </x:c>
      <x:c r="AF637" s="114" t="n">
        <x:f>AD637/AE637-1</x:f>
        <x:v>-0.008820586120047325</x:v>
      </x:c>
      <x:c r="AG637" s="114" t="n">
        <x:f>AD637/AD636-1</x:f>
        <x:v>-0.001281070601290124</x:v>
      </x:c>
      <x:c r="AH637" s="111" t="n">
        <x:f>IF(OR(T637="年末+季度",T637="季度+动态",T637="季度",T637="动态"),A637,AH636)</x:f>
        <x:v>44677</x:v>
      </x:c>
      <x:c r="AI637" s="117" t="n">
        <x:f>YEAR(A637)</x:f>
        <x:v>2022</x:v>
      </x:c>
      <x:c r="AJ637" s="117" t="n">
        <x:f>MONTH(A637)</x:f>
        <x:v>6</x:v>
      </x:c>
      <x:c r="AK637" s="50" t="n">
        <x:f>IF(MONTH(A637)&lt;&gt;MONTH(A638),1,0)</x:f>
        <x:v>0</x:v>
      </x:c>
      <x:c r="AL637" s="115" t="n">
        <x:f>IF(AK636,AD636,AL636)</x:f>
        <x:v>1.1698522580855808</x:v>
      </x:c>
      <x:c r="AM637" s="116" t="str">
        <x:f>IF(AK637,AD637/AL637-1,"")</x:f>
      </x:c>
      <x:c r="AN637" s="115" t="n">
        <x:f>IF(AI637&lt;&gt;AI636,AD637,MAX(AN636,AD637))</x:f>
        <x:v>1.1891432977618002</x:v>
      </x:c>
      <x:c r="AO637" s="116" t="n">
        <x:f>AD637/AN637-1</x:f>
        <x:v>-0.00774305787480789</x:v>
      </x:c>
      <x:c r="AP637" s="112" t="n">
        <x:f>IFERROR(SUM(Z637:AC637)/AD637,0)</x:f>
        <x:v>1</x:v>
      </x:c>
      <x:c r="AQ637" s="50" t="b">
        <x:f>AND(B637&gt;0,C637&gt;0,D637&gt;0,E637&gt;0)</x:f>
        <x:v>1</x:v>
      </x:c>
    </x:row>
    <x:row r="638">
      <x:c r="A638" s="111" t="n">
        <x:f>'净值底稿'!A596</x:f>
        <x:v>44728</x:v>
      </x:c>
      <x:c r="B638" s="113" t="n">
        <x:f>'净值底稿'!F596</x:f>
        <x:v>1.7122541166528475</x:v>
      </x:c>
      <x:c r="C638" s="113" t="n">
        <x:f>'净值底稿'!O596</x:f>
        <x:v>1.31519259763585</x:v>
      </x:c>
      <x:c r="D638" s="113" t="n">
        <x:f>'净值底稿'!P596</x:f>
        <x:v>1.5406</x:v>
      </x:c>
      <x:c r="E638" s="113" t="n">
        <x:f>'净值底稿'!Q596</x:f>
        <x:v>1.4244</x:v>
      </x:c>
      <x:c r="F638" s="114" t="n">
        <x:f>IFERROR(B638/B637-1,0)</x:f>
        <x:v>0.01390179053939744</x:v>
      </x:c>
      <x:c r="G638" s="114" t="n">
        <x:f>IFERROR(C638/C637-1,0)</x:f>
        <x:v>0.0010371163320586074</x:v>
      </x:c>
      <x:c r="H638" s="114" t="n">
        <x:f>IFERROR(D638/D637-1,0)</x:f>
        <x:v>0.0004545749724007564</x:v>
      </x:c>
      <x:c r="I638" s="114" t="n">
        <x:f>IFERROR(E638/E637-1,0)</x:f>
        <x:v>0.0021105951878430673</x:v>
      </x:c>
      <x:c r="J638" s="115" t="n">
        <x:f>Z637*(1+F638)</x:f>
        <x:v>0.13782401208012524</x:v>
      </x:c>
      <x:c r="K638" s="115" t="n">
        <x:f>AA637*(1+G638)</x:f>
        <x:v>0.13663193077800417</x:v>
      </x:c>
      <x:c r="L638" s="115" t="n">
        <x:f>AB637*(1+H638)</x:f>
        <x:v>0.8493476769200144</x:v>
      </x:c>
      <x:c r="M638" s="115" t="n">
        <x:f>AC637*(1+I638)</x:f>
        <x:v>0.05867284951004551</x:v>
      </x:c>
      <x:c r="N638" s="115" t="n">
        <x:f>SUM(J638:M638)</x:f>
        <x:v>1.1824764692881893</x:v>
      </x:c>
      <x:c r="O638" s="116" t="n">
        <x:f>IFERROR((J638+K638)/N638,0)</x:f>
        <x:v>0.2321026675679581</x:v>
      </x:c>
      <x:c r="P638" s="50" t="b">
        <x:f>AND(MONTH(A638)=12,OR(A639="",YEAR(A638)&lt;&gt;YEAR(A639)))</x:f>
        <x:v>0</x:v>
      </x:c>
      <x:c r="Q638" s="50" t="b">
        <x:f>AND(MOD(MONTH(A638),3)=0,OR(A639="",MONTH(A638)&lt;&gt;MONTH(A639)))</x:f>
        <x:v>0</x:v>
      </x:c>
      <x:c r="R638" s="50" t="b">
        <x:f>OR(O638&gt;$E$7,O638&lt;$E$6)</x:f>
        <x:v>0</x:v>
      </x:c>
      <x:c r="S638" s="50" t="b">
        <x:f>AND(OR(P638,Q638,R638),A638-AH637&gt;$E$8)</x:f>
        <x:v>0</x:v>
      </x:c>
      <x:c r="T638" s="50" t="str">
        <x:f>IF(NOT(OR(P638,Q638,R638)),"不调",IF(NOT(S638),"间隔规则跳过",IF(P638,"年末+季度",IF(AND(Q638,R638),"季度+动态",IF(Q638,"季度","动态")))))</x:f>
        <x:v>不调</x:v>
      </x:c>
      <x:c r="U638" s="115" t="n">
        <x:f>IF(OR(T638="年末+季度",T638="季度+动态"),N638*$E$5/2,IF(T638="季度",(J638+K638)/2,IF(T638="动态",N638*$E$5*IF(J638+K638=0,0.5,J638/(J638+K638)),J638)))</x:f>
        <x:v>0.13782401208012524</x:v>
      </x:c>
      <x:c r="V638" s="115" t="n">
        <x:f>IF(OR(T638="年末+季度",T638="季度+动态"),N638*$E$5/2,IF(T638="季度",(J638+K638)/2,IF(T638="动态",N638*$E$5*IF(J638+K638=0,0.5,K638/(J638+K638)),K638)))</x:f>
        <x:v>0.13663193077800417</x:v>
      </x:c>
      <x:c r="W638" s="115" t="n">
        <x:f>IF(OR(T638="年末+季度",T638="季度+动态",T638="动态"),N638*(1-$E$5)*IF(L638+M638=0,$B$7/($B$7+$B$8),L638/(L638+M638)),L638)</x:f>
        <x:v>0.8493476769200144</x:v>
      </x:c>
      <x:c r="X638" s="115" t="n">
        <x:f>IF(OR(T638="年末+季度",T638="季度+动态",T638="动态"),N638*(1-$E$5)*IF(L638+M638=0,$B$8/($B$7+$B$8),M638/(L638+M638)),M638)</x:f>
        <x:v>0.05867284951004551</x:v>
      </x:c>
      <x:c r="Y638" s="115" t="n">
        <x:f>POWER(1-$H$5,(A638-A637)/$H$8)</x:f>
        <x:v>0.9999862671029998</x:v>
      </x:c>
      <x:c r="Z638" s="115" t="n">
        <x:f>U638*Y638</x:f>
        <x:v>0.13782211935716318</x:v>
      </x:c>
      <x:c r="AA638" s="115" t="n">
        <x:f>V638*Y638</x:f>
        <x:v>0.13663005442577186</x:v>
      </x:c>
      <x:c r="AB638" s="115" t="n">
        <x:f>W638*Y638</x:f>
        <x:v>0.8493360129158499</x:v>
      </x:c>
      <x:c r="AC638" s="115" t="n">
        <x:f>X638*Y638</x:f>
        <x:v>0.05867204376184648</x:v>
      </x:c>
      <x:c r="AD638" s="115" t="n">
        <x:f>SUM(Z638:AC638)</x:f>
        <x:v>1.1824602304606315</x:v>
      </x:c>
      <x:c r="AE638" s="115" t="n">
        <x:f>MAX(AE637,AD638)</x:f>
        <x:v>1.190436035961396</x:v>
      </x:c>
      <x:c r="AF638" s="114" t="n">
        <x:f>AD638/AE638-1</x:f>
        <x:v>-0.00669990260696629</x:v>
      </x:c>
      <x:c r="AG638" s="114" t="n">
        <x:f>AD638/AD637-1</x:f>
        <x:v>0.002139555647932223</x:v>
      </x:c>
      <x:c r="AH638" s="111" t="n">
        <x:f>IF(OR(T638="年末+季度",T638="季度+动态",T638="季度",T638="动态"),A638,AH637)</x:f>
        <x:v>44677</x:v>
      </x:c>
      <x:c r="AI638" s="117" t="n">
        <x:f>YEAR(A638)</x:f>
        <x:v>2022</x:v>
      </x:c>
      <x:c r="AJ638" s="117" t="n">
        <x:f>MONTH(A638)</x:f>
        <x:v>6</x:v>
      </x:c>
      <x:c r="AK638" s="50" t="n">
        <x:f>IF(MONTH(A638)&lt;&gt;MONTH(A639),1,0)</x:f>
        <x:v>0</x:v>
      </x:c>
      <x:c r="AL638" s="115" t="n">
        <x:f>IF(AK637,AD637,AL637)</x:f>
        <x:v>1.1698522580855808</x:v>
      </x:c>
      <x:c r="AM638" s="116" t="str">
        <x:f>IF(AK638,AD638/AL638-1,"")</x:f>
      </x:c>
      <x:c r="AN638" s="115" t="n">
        <x:f>IF(AI638&lt;&gt;AI637,AD638,MAX(AN637,AD638))</x:f>
        <x:v>1.1891432977618002</x:v>
      </x:c>
      <x:c r="AO638" s="116" t="n">
        <x:f>AD638/AN638-1</x:f>
        <x:v>-0.005620068930083932</x:v>
      </x:c>
      <x:c r="AP638" s="112" t="n">
        <x:f>IFERROR(SUM(Z638:AC638)/AD638,0)</x:f>
        <x:v>1</x:v>
      </x:c>
      <x:c r="AQ638" s="50" t="b">
        <x:f>AND(B638&gt;0,C638&gt;0,D638&gt;0,E638&gt;0)</x:f>
        <x:v>1</x:v>
      </x:c>
    </x:row>
    <x:row r="639">
      <x:c r="A639" s="111" t="n">
        <x:f>'净值底稿'!A597</x:f>
        <x:v>44729</x:v>
      </x:c>
      <x:c r="B639" s="113" t="n">
        <x:f>'净值底稿'!F597</x:f>
        <x:v>1.7333031706359452</x:v>
      </x:c>
      <x:c r="C639" s="113" t="n">
        <x:f>'净值底稿'!O597</x:f>
        <x:v>1.3287081311245261</x:v>
      </x:c>
      <x:c r="D639" s="113" t="n">
        <x:f>'净值底稿'!P597</x:f>
        <x:v>1.541</x:v>
      </x:c>
      <x:c r="E639" s="113" t="n">
        <x:f>'净值底稿'!Q597</x:f>
        <x:v>1.4345</x:v>
      </x:c>
      <x:c r="F639" s="114" t="n">
        <x:f>IFERROR(B639/B638-1,0)</x:f>
        <x:v>0.012293183458215173</x:v>
      </x:c>
      <x:c r="G639" s="114" t="n">
        <x:f>IFERROR(C639/C638-1,0)</x:f>
        <x:v>0.010276467121979938</x:v>
      </x:c>
      <x:c r="H639" s="114" t="n">
        <x:f>IFERROR(D639/D638-1,0)</x:f>
        <x:v>0.00025963910164872317</x:v>
      </x:c>
      <x:c r="I639" s="114" t="n">
        <x:f>IFERROR(E639/E638-1,0)</x:f>
        <x:v>0.007090704858185859</x:v>
      </x:c>
      <x:c r="J639" s="115" t="n">
        <x:f>Z638*(1+F639)</x:f>
        <x:v>0.13951639195502083</x:v>
      </x:c>
      <x:c r="K639" s="115" t="n">
        <x:f>AA638*(1+G639)</x:f>
        <x:v>0.13803412868795265</x:v>
      </x:c>
      <x:c r="L639" s="115" t="n">
        <x:f>AB638*(1+H639)</x:f>
        <x:v>0.8495565337552413</x:v>
      </x:c>
      <x:c r="M639" s="115" t="n">
        <x:f>AC638*(1+I639)</x:f>
        <x:v>0.0590880699075883</x:v>
      </x:c>
      <x:c r="N639" s="115" t="n">
        <x:f>SUM(J639:M639)</x:f>
        <x:v>1.186195124305803</x:v>
      </x:c>
      <x:c r="O639" s="116" t="n">
        <x:f>IFERROR((J639+K639)/N639,0)</x:f>
        <x:v>0.2339838656860138</x:v>
      </x:c>
      <x:c r="P639" s="50" t="b">
        <x:f>AND(MONTH(A639)=12,OR(A640="",YEAR(A639)&lt;&gt;YEAR(A640)))</x:f>
        <x:v>0</x:v>
      </x:c>
      <x:c r="Q639" s="50" t="b">
        <x:f>AND(MOD(MONTH(A639),3)=0,OR(A640="",MONTH(A639)&lt;&gt;MONTH(A640)))</x:f>
        <x:v>0</x:v>
      </x:c>
      <x:c r="R639" s="50" t="b">
        <x:f>OR(O639&gt;$E$7,O639&lt;$E$6)</x:f>
        <x:v>0</x:v>
      </x:c>
      <x:c r="S639" s="50" t="b">
        <x:f>AND(OR(P639,Q639,R639),A639-AH638&gt;$E$8)</x:f>
        <x:v>0</x:v>
      </x:c>
      <x:c r="T639" s="50" t="str">
        <x:f>IF(NOT(OR(P639,Q639,R639)),"不调",IF(NOT(S639),"间隔规则跳过",IF(P639,"年末+季度",IF(AND(Q639,R639),"季度+动态",IF(Q639,"季度","动态")))))</x:f>
        <x:v>不调</x:v>
      </x:c>
      <x:c r="U639" s="115" t="n">
        <x:f>IF(OR(T639="年末+季度",T639="季度+动态"),N639*$E$5/2,IF(T639="季度",(J639+K639)/2,IF(T639="动态",N639*$E$5*IF(J639+K639=0,0.5,J639/(J639+K639)),J639)))</x:f>
        <x:v>0.13951639195502083</x:v>
      </x:c>
      <x:c r="V639" s="115" t="n">
        <x:f>IF(OR(T639="年末+季度",T639="季度+动态"),N639*$E$5/2,IF(T639="季度",(J639+K639)/2,IF(T639="动态",N639*$E$5*IF(J639+K639=0,0.5,K639/(J639+K639)),K639)))</x:f>
        <x:v>0.13803412868795265</x:v>
      </x:c>
      <x:c r="W639" s="115" t="n">
        <x:f>IF(OR(T639="年末+季度",T639="季度+动态",T639="动态"),N639*(1-$E$5)*IF(L639+M639=0,$B$7/($B$7+$B$8),L639/(L639+M639)),L639)</x:f>
        <x:v>0.8495565337552413</x:v>
      </x:c>
      <x:c r="X639" s="115" t="n">
        <x:f>IF(OR(T639="年末+季度",T639="季度+动态",T639="动态"),N639*(1-$E$5)*IF(L639+M639=0,$B$8/($B$7+$B$8),M639/(L639+M639)),M639)</x:f>
        <x:v>0.0590880699075883</x:v>
      </x:c>
      <x:c r="Y639" s="115" t="n">
        <x:f>POWER(1-$H$5,(A639-A638)/$H$8)</x:f>
        <x:v>0.9999862671029998</x:v>
      </x:c>
      <x:c r="Z639" s="115" t="n">
        <x:f>U639*Y639</x:f>
        <x:v>0.13951447599078026</x:v>
      </x:c>
      <x:c r="AA639" s="115" t="n">
        <x:f>V639*Y639</x:f>
        <x:v>0.13803223307948084</x:v>
      </x:c>
      <x:c r="AB639" s="115" t="n">
        <x:f>W639*Y639</x:f>
        <x:v>0.8495448668828673</x:v>
      </x:c>
      <x:c r="AC639" s="115" t="n">
        <x:f>X639*Y639</x:f>
        <x:v>0.05908725845721032</x:v>
      </x:c>
      <x:c r="AD639" s="115" t="n">
        <x:f>SUM(Z639:AC639)</x:f>
        <x:v>1.1861788344103388</x:v>
      </x:c>
      <x:c r="AE639" s="115" t="n">
        <x:f>MAX(AE638,AD639)</x:f>
        <x:v>1.190436035961396</x:v>
      </x:c>
      <x:c r="AF639" s="114" t="n">
        <x:f>AD639/AE639-1</x:f>
        <x:v>-0.003576169926357342</x:v>
      </x:c>
      <x:c r="AG639" s="114" t="n">
        <x:f>AD639/AD638-1</x:f>
        <x:v>0.003144802551421577</x:v>
      </x:c>
      <x:c r="AH639" s="111" t="n">
        <x:f>IF(OR(T639="年末+季度",T639="季度+动态",T639="季度",T639="动态"),A639,AH638)</x:f>
        <x:v>44677</x:v>
      </x:c>
      <x:c r="AI639" s="117" t="n">
        <x:f>YEAR(A639)</x:f>
        <x:v>2022</x:v>
      </x:c>
      <x:c r="AJ639" s="117" t="n">
        <x:f>MONTH(A639)</x:f>
        <x:v>6</x:v>
      </x:c>
      <x:c r="AK639" s="50" t="n">
        <x:f>IF(MONTH(A639)&lt;&gt;MONTH(A640),1,0)</x:f>
        <x:v>0</x:v>
      </x:c>
      <x:c r="AL639" s="115" t="n">
        <x:f>IF(AK638,AD638,AL638)</x:f>
        <x:v>1.1698522580855808</x:v>
      </x:c>
      <x:c r="AM639" s="116" t="str">
        <x:f>IF(AK639,AD639/AL639-1,"")</x:f>
      </x:c>
      <x:c r="AN639" s="115" t="n">
        <x:f>IF(AI639&lt;&gt;AI638,AD639,MAX(AN638,AD639))</x:f>
        <x:v>1.1891432977618002</x:v>
      </x:c>
      <x:c r="AO639" s="116" t="n">
        <x:f>AD639/AN639-1</x:f>
        <x:v>-0.002492940385772746</x:v>
      </x:c>
      <x:c r="AP639" s="112" t="n">
        <x:f>IFERROR(SUM(Z639:AC639)/AD639,0)</x:f>
        <x:v>1</x:v>
      </x:c>
      <x:c r="AQ639" s="50" t="b">
        <x:f>AND(B639&gt;0,C639&gt;0,D639&gt;0,E639&gt;0)</x:f>
        <x:v>1</x:v>
      </x:c>
    </x:row>
    <x:row r="640">
      <x:c r="A640" s="111" t="n">
        <x:f>'净值底稿'!A598</x:f>
        <x:v>44732</x:v>
      </x:c>
      <x:c r="B640" s="113" t="n">
        <x:f>'净值底稿'!F598</x:f>
        <x:v>1.75818510744609</x:v>
      </x:c>
      <x:c r="C640" s="113" t="n">
        <x:f>'净值底稿'!O598</x:f>
        <x:v>1.3375997432463613</x:v>
      </x:c>
      <x:c r="D640" s="113" t="n">
        <x:f>'净值底稿'!P598</x:f>
        <x:v>1.5409</x:v>
      </x:c>
      <x:c r="E640" s="113" t="n">
        <x:f>'净值底稿'!Q598</x:f>
        <x:v>1.4298</x:v>
      </x:c>
      <x:c r="F640" s="114" t="n">
        <x:f>IFERROR(B640/B639-1,0)</x:f>
        <x:v>0.014355213347365892</x:v>
      </x:c>
      <x:c r="G640" s="114" t="n">
        <x:f>IFERROR(C640/C639-1,0)</x:f>
        <x:v>0.00669192271316188</x:v>
      </x:c>
      <x:c r="H640" s="114" t="n">
        <x:f>IFERROR(D640/D639-1,0)</x:f>
        <x:v>-0.00006489292667100077</x:v>
      </x:c>
      <x:c r="I640" s="114" t="n">
        <x:f>IFERROR(E640/E639-1,0)</x:f>
        <x:v>-0.0032764029278494755</x:v>
      </x:c>
      <x:c r="J640" s="115" t="n">
        <x:f>Z639*(1+F640)</x:f>
        <x:v>0.14151723605867386</x:v>
      </x:c>
      <x:c r="K640" s="115" t="n">
        <x:f>AA639*(1+G640)</x:f>
        <x:v>0.13895593411517387</x:v>
      </x:c>
      <x:c r="L640" s="115" t="n">
        <x:f>AB639*(1+H640)</x:f>
        <x:v>0.849489737430117</x:v>
      </x:c>
      <x:c r="M640" s="115" t="n">
        <x:f>AC639*(1+I640)</x:f>
        <x:v>0.05889366479060252</x:v>
      </x:c>
      <x:c r="N640" s="115" t="n">
        <x:f>SUM(J640:M640)</x:f>
        <x:v>1.1888565723945672</x:v>
      </x:c>
      <x:c r="O640" s="116" t="n">
        <x:f>IFERROR((J640+K640)/N640,0)</x:f>
        <x:v>0.23591842505351612</x:v>
      </x:c>
      <x:c r="P640" s="50" t="b">
        <x:f>AND(MONTH(A640)=12,OR(A641="",YEAR(A640)&lt;&gt;YEAR(A641)))</x:f>
        <x:v>0</x:v>
      </x:c>
      <x:c r="Q640" s="50" t="b">
        <x:f>AND(MOD(MONTH(A640),3)=0,OR(A641="",MONTH(A640)&lt;&gt;MONTH(A641)))</x:f>
        <x:v>0</x:v>
      </x:c>
      <x:c r="R640" s="50" t="b">
        <x:f>OR(O640&gt;$E$7,O640&lt;$E$6)</x:f>
        <x:v>0</x:v>
      </x:c>
      <x:c r="S640" s="50" t="b">
        <x:f>AND(OR(P640,Q640,R640),A640-AH639&gt;$E$8)</x:f>
        <x:v>0</x:v>
      </x:c>
      <x:c r="T640" s="50" t="str">
        <x:f>IF(NOT(OR(P640,Q640,R640)),"不调",IF(NOT(S640),"间隔规则跳过",IF(P640,"年末+季度",IF(AND(Q640,R640),"季度+动态",IF(Q640,"季度","动态")))))</x:f>
        <x:v>不调</x:v>
      </x:c>
      <x:c r="U640" s="115" t="n">
        <x:f>IF(OR(T640="年末+季度",T640="季度+动态"),N640*$E$5/2,IF(T640="季度",(J640+K640)/2,IF(T640="动态",N640*$E$5*IF(J640+K640=0,0.5,J640/(J640+K640)),J640)))</x:f>
        <x:v>0.14151723605867386</x:v>
      </x:c>
      <x:c r="V640" s="115" t="n">
        <x:f>IF(OR(T640="年末+季度",T640="季度+动态"),N640*$E$5/2,IF(T640="季度",(J640+K640)/2,IF(T640="动态",N640*$E$5*IF(J640+K640=0,0.5,K640/(J640+K640)),K640)))</x:f>
        <x:v>0.13895593411517387</x:v>
      </x:c>
      <x:c r="W640" s="115" t="n">
        <x:f>IF(OR(T640="年末+季度",T640="季度+动态",T640="动态"),N640*(1-$E$5)*IF(L640+M640=0,$B$7/($B$7+$B$8),L640/(L640+M640)),L640)</x:f>
        <x:v>0.849489737430117</x:v>
      </x:c>
      <x:c r="X640" s="115" t="n">
        <x:f>IF(OR(T640="年末+季度",T640="季度+动态",T640="动态"),N640*(1-$E$5)*IF(L640+M640=0,$B$8/($B$7+$B$8),M640/(L640+M640)),M640)</x:f>
        <x:v>0.05889366479060252</x:v>
      </x:c>
      <x:c r="Y640" s="115" t="n">
        <x:f>POWER(1-$H$5,(A640-A639)/$H$8)</x:f>
        <x:v>0.9999588018747739</x:v>
      </x:c>
      <x:c r="Z640" s="115" t="n">
        <x:f>U640*Y640</x:f>
        <x:v>0.14151140581386107</x:v>
      </x:c>
      <x:c r="AA640" s="115" t="n">
        <x:f>V640*Y640</x:f>
        <x:v>0.1389502093911993</x:v>
      </x:c>
      <x:c r="AB640" s="115" t="n">
        <x:f>W640*Y640</x:f>
        <x:v>0.8494547400455361</x:v>
      </x:c>
      <x:c r="AC640" s="115" t="n">
        <x:f>X640*Y640</x:f>
        <x:v>0.05889123848202545</x:v>
      </x:c>
      <x:c r="AD640" s="115" t="n">
        <x:f>SUM(Z640:AC640)</x:f>
        <x:v>1.188807593732622</x:v>
      </x:c>
      <x:c r="AE640" s="115" t="n">
        <x:f>MAX(AE639,AD640)</x:f>
        <x:v>1.190436035961396</x:v>
      </x:c>
      <x:c r="AF640" s="114" t="n">
        <x:f>AD640/AE640-1</x:f>
        <x:v>-0.0013679376124219322</x:v>
      </x:c>
      <x:c r="AG640" s="114" t="n">
        <x:f>AD640/AD639-1</x:f>
        <x:v>0.0022161576703481067</x:v>
      </x:c>
      <x:c r="AH640" s="111" t="n">
        <x:f>IF(OR(T640="年末+季度",T640="季度+动态",T640="季度",T640="动态"),A640,AH639)</x:f>
        <x:v>44677</x:v>
      </x:c>
      <x:c r="AI640" s="117" t="n">
        <x:f>YEAR(A640)</x:f>
        <x:v>2022</x:v>
      </x:c>
      <x:c r="AJ640" s="117" t="n">
        <x:f>MONTH(A640)</x:f>
        <x:v>6</x:v>
      </x:c>
      <x:c r="AK640" s="50" t="n">
        <x:f>IF(MONTH(A640)&lt;&gt;MONTH(A641),1,0)</x:f>
        <x:v>0</x:v>
      </x:c>
      <x:c r="AL640" s="115" t="n">
        <x:f>IF(AK639,AD639,AL639)</x:f>
        <x:v>1.1698522580855808</x:v>
      </x:c>
      <x:c r="AM640" s="116" t="str">
        <x:f>IF(AK640,AD640/AL640-1,"")</x:f>
      </x:c>
      <x:c r="AN640" s="115" t="n">
        <x:f>IF(AI640&lt;&gt;AI639,AD640,MAX(AN639,AD640))</x:f>
        <x:v>1.1891432977618002</x:v>
      </x:c>
      <x:c r="AO640" s="116" t="n">
        <x:f>AD640/AN640-1</x:f>
        <x:v>-0.000282307464382181</x:v>
      </x:c>
      <x:c r="AP640" s="112" t="n">
        <x:f>IFERROR(SUM(Z640:AC640)/AD640,0)</x:f>
        <x:v>1</x:v>
      </x:c>
      <x:c r="AQ640" s="50" t="b">
        <x:f>AND(B640&gt;0,C640&gt;0,D640&gt;0,E640&gt;0)</x:f>
        <x:v>1</x:v>
      </x:c>
    </x:row>
    <x:row r="641">
      <x:c r="A641" s="111" t="n">
        <x:f>'净值底稿'!A599</x:f>
        <x:v>44733</x:v>
      </x:c>
      <x:c r="B641" s="113" t="n">
        <x:f>'净值底稿'!F599</x:f>
        <x:v>1.73428896221166</x:v>
      </x:c>
      <x:c r="C641" s="113" t="n">
        <x:f>'净值底稿'!O599</x:f>
        <x:v>1.3278531579315276</x:v>
      </x:c>
      <x:c r="D641" s="113" t="n">
        <x:f>'净值底稿'!P599</x:f>
        <x:v>1.541</x:v>
      </x:c>
      <x:c r="E641" s="113" t="n">
        <x:f>'净值底稿'!Q599</x:f>
        <x:v>1.4255</x:v>
      </x:c>
      <x:c r="F641" s="114" t="n">
        <x:f>IFERROR(B641/B640-1,0)</x:f>
        <x:v>-0.013591370517943457</x:v>
      </x:c>
      <x:c r="G641" s="114" t="n">
        <x:f>IFERROR(C641/C640-1,0)</x:f>
        <x:v>-0.007286623195051356</x:v>
      </x:c>
      <x:c r="H641" s="114" t="n">
        <x:f>IFERROR(D641/D640-1,0)</x:f>
        <x:v>0.00006489713803614627</x:v>
      </x:c>
      <x:c r="I641" s="114" t="n">
        <x:f>IFERROR(E641/E640-1,0)</x:f>
        <x:v>-0.0030074136242831395</x:v>
      </x:c>
      <x:c r="J641" s="115" t="n">
        <x:f>Z640*(1+F641)</x:f>
        <x:v>0.13958807186492983</x:v>
      </x:c>
      <x:c r="K641" s="115" t="n">
        <x:f>AA640*(1+G641)</x:f>
        <x:v>0.13793773157249212</x:v>
      </x:c>
      <x:c r="L641" s="115" t="n">
        <x:f>AB640*(1+H641)</x:f>
        <x:v>0.8495098672270563</x:v>
      </x:c>
      <x:c r="M641" s="115" t="n">
        <x:f>AC640*(1+I641)</x:f>
        <x:v>0.058714128169063705</x:v>
      </x:c>
      <x:c r="N641" s="115" t="n">
        <x:f>SUM(J641:M641)</x:f>
        <x:v>1.1857497988335421</x:v>
      </x:c>
      <x:c r="O641" s="116" t="n">
        <x:f>IFERROR((J641+K641)/N641,0)</x:f>
        <x:v>0.2340508964964046</x:v>
      </x:c>
      <x:c r="P641" s="50" t="b">
        <x:f>AND(MONTH(A641)=12,OR(A642="",YEAR(A641)&lt;&gt;YEAR(A642)))</x:f>
        <x:v>0</x:v>
      </x:c>
      <x:c r="Q641" s="50" t="b">
        <x:f>AND(MOD(MONTH(A641),3)=0,OR(A642="",MONTH(A641)&lt;&gt;MONTH(A642)))</x:f>
        <x:v>0</x:v>
      </x:c>
      <x:c r="R641" s="50" t="b">
        <x:f>OR(O641&gt;$E$7,O641&lt;$E$6)</x:f>
        <x:v>0</x:v>
      </x:c>
      <x:c r="S641" s="50" t="b">
        <x:f>AND(OR(P641,Q641,R641),A641-AH640&gt;$E$8)</x:f>
        <x:v>0</x:v>
      </x:c>
      <x:c r="T641" s="50" t="str">
        <x:f>IF(NOT(OR(P641,Q641,R641)),"不调",IF(NOT(S641),"间隔规则跳过",IF(P641,"年末+季度",IF(AND(Q641,R641),"季度+动态",IF(Q641,"季度","动态")))))</x:f>
        <x:v>不调</x:v>
      </x:c>
      <x:c r="U641" s="115" t="n">
        <x:f>IF(OR(T641="年末+季度",T641="季度+动态"),N641*$E$5/2,IF(T641="季度",(J641+K641)/2,IF(T641="动态",N641*$E$5*IF(J641+K641=0,0.5,J641/(J641+K641)),J641)))</x:f>
        <x:v>0.13958807186492983</x:v>
      </x:c>
      <x:c r="V641" s="115" t="n">
        <x:f>IF(OR(T641="年末+季度",T641="季度+动态"),N641*$E$5/2,IF(T641="季度",(J641+K641)/2,IF(T641="动态",N641*$E$5*IF(J641+K641=0,0.5,K641/(J641+K641)),K641)))</x:f>
        <x:v>0.13793773157249212</x:v>
      </x:c>
      <x:c r="W641" s="115" t="n">
        <x:f>IF(OR(T641="年末+季度",T641="季度+动态",T641="动态"),N641*(1-$E$5)*IF(L641+M641=0,$B$7/($B$7+$B$8),L641/(L641+M641)),L641)</x:f>
        <x:v>0.8495098672270563</x:v>
      </x:c>
      <x:c r="X641" s="115" t="n">
        <x:f>IF(OR(T641="年末+季度",T641="季度+动态",T641="动态"),N641*(1-$E$5)*IF(L641+M641=0,$B$8/($B$7+$B$8),M641/(L641+M641)),M641)</x:f>
        <x:v>0.058714128169063705</x:v>
      </x:c>
      <x:c r="Y641" s="115" t="n">
        <x:f>POWER(1-$H$5,(A641-A640)/$H$8)</x:f>
        <x:v>0.9999862671029998</x:v>
      </x:c>
      <x:c r="Z641" s="115" t="n">
        <x:f>U641*Y641</x:f>
        <x:v>0.13958615491631646</x:v>
      </x:c>
      <x:c r="AA641" s="115" t="n">
        <x:f>V641*Y641</x:f>
        <x:v>0.13793583728783199</x:v>
      </x:c>
      <x:c r="AB641" s="115" t="n">
        <x:f>W641*Y641</x:f>
        <x:v>0.8494982009955491</x:v>
      </x:c>
      <x:c r="AC641" s="115" t="n">
        <x:f>X641*Y641</x:f>
        <x:v>0.0587133218539891</x:v>
      </x:c>
      <x:c r="AD641" s="115" t="n">
        <x:f>SUM(Z641:AC641)</x:f>
        <x:v>1.1857335150536865</x:v>
      </x:c>
      <x:c r="AE641" s="115" t="n">
        <x:f>MAX(AE640,AD641)</x:f>
        <x:v>1.190436035961396</x:v>
      </x:c>
      <x:c r="AF641" s="114" t="n">
        <x:f>AD641/AE641-1</x:f>
        <x:v>-0.0039502508036155515</x:v>
      </x:c>
      <x:c r="AG641" s="114" t="n">
        <x:f>AD641/AD640-1</x:f>
        <x:v>-0.0025858504733161647</x:v>
      </x:c>
      <x:c r="AH641" s="111" t="n">
        <x:f>IF(OR(T641="年末+季度",T641="季度+动态",T641="季度",T641="动态"),A641,AH640)</x:f>
        <x:v>44677</x:v>
      </x:c>
      <x:c r="AI641" s="117" t="n">
        <x:f>YEAR(A641)</x:f>
        <x:v>2022</x:v>
      </x:c>
      <x:c r="AJ641" s="117" t="n">
        <x:f>MONTH(A641)</x:f>
        <x:v>6</x:v>
      </x:c>
      <x:c r="AK641" s="50" t="n">
        <x:f>IF(MONTH(A641)&lt;&gt;MONTH(A642),1,0)</x:f>
        <x:v>0</x:v>
      </x:c>
      <x:c r="AL641" s="115" t="n">
        <x:f>IF(AK640,AD640,AL640)</x:f>
        <x:v>1.1698522580855808</x:v>
      </x:c>
      <x:c r="AM641" s="116" t="str">
        <x:f>IF(AK641,AD641/AL641-1,"")</x:f>
      </x:c>
      <x:c r="AN641" s="115" t="n">
        <x:f>IF(AI641&lt;&gt;AI640,AD641,MAX(AN640,AD641))</x:f>
        <x:v>1.1891432977618002</x:v>
      </x:c>
      <x:c r="AO641" s="116" t="n">
        <x:f>AD641/AN641-1</x:f>
        <x:v>-0.002867427932808031</x:v>
      </x:c>
      <x:c r="AP641" s="112" t="n">
        <x:f>IFERROR(SUM(Z641:AC641)/AD641,0)</x:f>
        <x:v>1</x:v>
      </x:c>
      <x:c r="AQ641" s="50" t="b">
        <x:f>AND(B641&gt;0,C641&gt;0,D641&gt;0,E641&gt;0)</x:f>
        <x:v>1</x:v>
      </x:c>
    </x:row>
    <x:row r="642">
      <x:c r="A642" s="111" t="n">
        <x:f>'净值底稿'!A600</x:f>
        <x:v>44734</x:v>
      </x:c>
      <x:c r="B642" s="113" t="n">
        <x:f>'净值底稿'!F600</x:f>
        <x:v>1.7321691479776726</x:v>
      </x:c>
      <x:c r="C642" s="113" t="n">
        <x:f>'净值底稿'!O600</x:f>
        <x:v>1.3136715964262713</x:v>
      </x:c>
      <x:c r="D642" s="113" t="n">
        <x:f>'净值底稿'!P600</x:f>
        <x:v>1.5414</x:v>
      </x:c>
      <x:c r="E642" s="113" t="n">
        <x:f>'净值底稿'!Q600</x:f>
        <x:v>1.4268</x:v>
      </x:c>
      <x:c r="F642" s="114" t="n">
        <x:f>IFERROR(B642/B641-1,0)</x:f>
        <x:v>-0.0012222958688983265</x:v>
      </x:c>
      <x:c r="G642" s="114" t="n">
        <x:f>IFERROR(C642/C641-1,0)</x:f>
        <x:v>-0.010680067611804067</x:v>
      </x:c>
      <x:c r="H642" s="114" t="n">
        <x:f>IFERROR(D642/D641-1,0)</x:f>
        <x:v>0.0002595717066840031</x:v>
      </x:c>
      <x:c r="I642" s="114" t="n">
        <x:f>IFERROR(E642/E641-1,0)</x:f>
        <x:v>0.0009119607155385623</x:v>
      </x:c>
      <x:c r="J642" s="115" t="n">
        <x:f>Z641*(1+F642)</x:f>
        <x:v>0.13941553933580683</x:v>
      </x:c>
      <x:c r="K642" s="115" t="n">
        <x:f>AA641*(1+G642)</x:f>
        <x:v>0.13646267321950714</x:v>
      </x:c>
      <x:c r="L642" s="115" t="n">
        <x:f>AB641*(1+H642)</x:f>
        <x:v>0.8497187066934064</x:v>
      </x:c>
      <x:c r="M642" s="115" t="n">
        <x:f>AC641*(1+I642)</x:f>
        <x:v>0.05876686609699871</x:v>
      </x:c>
      <x:c r="N642" s="115" t="n">
        <x:f>SUM(J642:M642)</x:f>
        <x:v>1.1843637853457192</x:v>
      </x:c>
      <x:c r="O642" s="116" t="n">
        <x:f>IFERROR((J642+K642)/N642,0)</x:f>
        <x:v>0.23293367795333622</x:v>
      </x:c>
      <x:c r="P642" s="50" t="b">
        <x:f>AND(MONTH(A642)=12,OR(A643="",YEAR(A642)&lt;&gt;YEAR(A643)))</x:f>
        <x:v>0</x:v>
      </x:c>
      <x:c r="Q642" s="50" t="b">
        <x:f>AND(MOD(MONTH(A642),3)=0,OR(A643="",MONTH(A642)&lt;&gt;MONTH(A643)))</x:f>
        <x:v>0</x:v>
      </x:c>
      <x:c r="R642" s="50" t="b">
        <x:f>OR(O642&gt;$E$7,O642&lt;$E$6)</x:f>
        <x:v>0</x:v>
      </x:c>
      <x:c r="S642" s="50" t="b">
        <x:f>AND(OR(P642,Q642,R642),A642-AH641&gt;$E$8)</x:f>
        <x:v>0</x:v>
      </x:c>
      <x:c r="T642" s="50" t="str">
        <x:f>IF(NOT(OR(P642,Q642,R642)),"不调",IF(NOT(S642),"间隔规则跳过",IF(P642,"年末+季度",IF(AND(Q642,R642),"季度+动态",IF(Q642,"季度","动态")))))</x:f>
        <x:v>不调</x:v>
      </x:c>
      <x:c r="U642" s="115" t="n">
        <x:f>IF(OR(T642="年末+季度",T642="季度+动态"),N642*$E$5/2,IF(T642="季度",(J642+K642)/2,IF(T642="动态",N642*$E$5*IF(J642+K642=0,0.5,J642/(J642+K642)),J642)))</x:f>
        <x:v>0.13941553933580683</x:v>
      </x:c>
      <x:c r="V642" s="115" t="n">
        <x:f>IF(OR(T642="年末+季度",T642="季度+动态"),N642*$E$5/2,IF(T642="季度",(J642+K642)/2,IF(T642="动态",N642*$E$5*IF(J642+K642=0,0.5,K642/(J642+K642)),K642)))</x:f>
        <x:v>0.13646267321950714</x:v>
      </x:c>
      <x:c r="W642" s="115" t="n">
        <x:f>IF(OR(T642="年末+季度",T642="季度+动态",T642="动态"),N642*(1-$E$5)*IF(L642+M642=0,$B$7/($B$7+$B$8),L642/(L642+M642)),L642)</x:f>
        <x:v>0.8497187066934064</x:v>
      </x:c>
      <x:c r="X642" s="115" t="n">
        <x:f>IF(OR(T642="年末+季度",T642="季度+动态",T642="动态"),N642*(1-$E$5)*IF(L642+M642=0,$B$8/($B$7+$B$8),M642/(L642+M642)),M642)</x:f>
        <x:v>0.05876686609699871</x:v>
      </x:c>
      <x:c r="Y642" s="115" t="n">
        <x:f>POWER(1-$H$5,(A642-A641)/$H$8)</x:f>
        <x:v>0.9999862671029998</x:v>
      </x:c>
      <x:c r="Z642" s="115" t="n">
        <x:f>U642*Y642</x:f>
        <x:v>0.1394136247565649</x:v>
      </x:c>
      <x:c r="AA642" s="115" t="n">
        <x:f>V642*Y642</x:f>
        <x:v>0.13646079919167145</x:v>
      </x:c>
      <x:c r="AB642" s="115" t="n">
        <x:f>W642*Y642</x:f>
        <x:v>0.8497070375939282</x:v>
      </x:c>
      <x:c r="AC642" s="115" t="n">
        <x:f>X642*Y642</x:f>
        <x:v>0.05876605905767957</x:v>
      </x:c>
      <x:c r="AD642" s="115" t="n">
        <x:f>SUM(Z642:AC642)</x:f>
        <x:v>1.184347520599844</x:v>
      </x:c>
      <x:c r="AE642" s="115" t="n">
        <x:f>MAX(AE641,AD642)</x:f>
        <x:v>1.190436035961396</x:v>
      </x:c>
      <x:c r="AF642" s="114" t="n">
        <x:f>AD642/AE642-1</x:f>
        <x:v>-0.005114525415584326</x:v>
      </x:c>
      <x:c r="AG642" s="114" t="n">
        <x:f>AD642/AD641-1</x:f>
        <x:v>-0.0011688920286442306</x:v>
      </x:c>
      <x:c r="AH642" s="111" t="n">
        <x:f>IF(OR(T642="年末+季度",T642="季度+动态",T642="季度",T642="动态"),A642,AH641)</x:f>
        <x:v>44677</x:v>
      </x:c>
      <x:c r="AI642" s="117" t="n">
        <x:f>YEAR(A642)</x:f>
        <x:v>2022</x:v>
      </x:c>
      <x:c r="AJ642" s="117" t="n">
        <x:f>MONTH(A642)</x:f>
        <x:v>6</x:v>
      </x:c>
      <x:c r="AK642" s="50" t="n">
        <x:f>IF(MONTH(A642)&lt;&gt;MONTH(A643),1,0)</x:f>
        <x:v>0</x:v>
      </x:c>
      <x:c r="AL642" s="115" t="n">
        <x:f>IF(AK641,AD641,AL641)</x:f>
        <x:v>1.1698522580855808</x:v>
      </x:c>
      <x:c r="AM642" s="116" t="str">
        <x:f>IF(AK642,AD642/AL642-1,"")</x:f>
      </x:c>
      <x:c r="AN642" s="115" t="n">
        <x:f>IF(AI642&lt;&gt;AI641,AD642,MAX(AN641,AD642))</x:f>
        <x:v>1.1891432977618002</x:v>
      </x:c>
      <x:c r="AO642" s="116" t="n">
        <x:f>AD642/AN642-1</x:f>
        <x:v>-0.004032968247798863</x:v>
      </x:c>
      <x:c r="AP642" s="112" t="n">
        <x:f>IFERROR(SUM(Z642:AC642)/AD642,0)</x:f>
        <x:v>1</x:v>
      </x:c>
      <x:c r="AQ642" s="50" t="b">
        <x:f>AND(B642&gt;0,C642&gt;0,D642&gt;0,E642&gt;0)</x:f>
        <x:v>1</x:v>
      </x:c>
    </x:row>
    <x:row r="643">
      <x:c r="A643" s="111" t="n">
        <x:f>'净值底稿'!A601</x:f>
        <x:v>44735</x:v>
      </x:c>
      <x:c r="B643" s="113" t="n">
        <x:f>'净值底稿'!F601</x:f>
        <x:v>1.775594812268725</x:v>
      </x:c>
      <x:c r="C643" s="113" t="n">
        <x:f>'净值底稿'!O601</x:f>
        <x:v>1.3385220740834676</x:v>
      </x:c>
      <x:c r="D643" s="113" t="n">
        <x:f>'净值底稿'!P601</x:f>
        <x:v>1.5419</x:v>
      </x:c>
      <x:c r="E643" s="113" t="n">
        <x:f>'净值底稿'!Q601</x:f>
        <x:v>1.4277</x:v>
      </x:c>
      <x:c r="F643" s="114" t="n">
        <x:f>IFERROR(B643/B642-1,0)</x:f>
        <x:v>0.025070106081586996</x:v>
      </x:c>
      <x:c r="G643" s="114" t="n">
        <x:f>IFERROR(C643/C642-1,0)</x:f>
        <x:v>0.018916811267595257</x:v>
      </x:c>
      <x:c r="H643" s="114" t="n">
        <x:f>IFERROR(D643/D642-1,0)</x:f>
        <x:v>0.00032438043337212896</x:v>
      </x:c>
      <x:c r="I643" s="114" t="n">
        <x:f>IFERROR(E643/E642-1,0)</x:f>
        <x:v>0.0006307821698905425</x:v>
      </x:c>
      <x:c r="J643" s="115" t="n">
        <x:f>Z642*(1+F643)</x:f>
        <x:v>0.14290873911843055</x:v>
      </x:c>
      <x:c r="K643" s="115" t="n">
        <x:f>AA642*(1+G643)</x:f>
        <x:v>0.13904220237540552</x:v>
      </x:c>
      <x:c r="L643" s="115" t="n">
        <x:f>AB642*(1+H643)</x:f>
        <x:v>0.8499826659310222</x:v>
      </x:c>
      <x:c r="M643" s="115" t="n">
        <x:f>AC642*(1+I643)</x:f>
        <x:v>0.05880312763992789</x:v>
      </x:c>
      <x:c r="N643" s="115" t="n">
        <x:f>SUM(J643:M643)</x:f>
        <x:v>1.1907367350647862</x:v>
      </x:c>
      <x:c r="O643" s="116" t="n">
        <x:f>IFERROR((J643+K643)/N643,0)</x:f>
        <x:v>0.23678696826170859</x:v>
      </x:c>
      <x:c r="P643" s="50" t="b">
        <x:f>AND(MONTH(A643)=12,OR(A644="",YEAR(A643)&lt;&gt;YEAR(A644)))</x:f>
        <x:v>0</x:v>
      </x:c>
      <x:c r="Q643" s="50" t="b">
        <x:f>AND(MOD(MONTH(A643),3)=0,OR(A644="",MONTH(A643)&lt;&gt;MONTH(A644)))</x:f>
        <x:v>0</x:v>
      </x:c>
      <x:c r="R643" s="50" t="b">
        <x:f>OR(O643&gt;$E$7,O643&lt;$E$6)</x:f>
        <x:v>0</x:v>
      </x:c>
      <x:c r="S643" s="50" t="b">
        <x:f>AND(OR(P643,Q643,R643),A643-AH642&gt;$E$8)</x:f>
        <x:v>0</x:v>
      </x:c>
      <x:c r="T643" s="50" t="str">
        <x:f>IF(NOT(OR(P643,Q643,R643)),"不调",IF(NOT(S643),"间隔规则跳过",IF(P643,"年末+季度",IF(AND(Q643,R643),"季度+动态",IF(Q643,"季度","动态")))))</x:f>
        <x:v>不调</x:v>
      </x:c>
      <x:c r="U643" s="115" t="n">
        <x:f>IF(OR(T643="年末+季度",T643="季度+动态"),N643*$E$5/2,IF(T643="季度",(J643+K643)/2,IF(T643="动态",N643*$E$5*IF(J643+K643=0,0.5,J643/(J643+K643)),J643)))</x:f>
        <x:v>0.14290873911843055</x:v>
      </x:c>
      <x:c r="V643" s="115" t="n">
        <x:f>IF(OR(T643="年末+季度",T643="季度+动态"),N643*$E$5/2,IF(T643="季度",(J643+K643)/2,IF(T643="动态",N643*$E$5*IF(J643+K643=0,0.5,K643/(J643+K643)),K643)))</x:f>
        <x:v>0.13904220237540552</x:v>
      </x:c>
      <x:c r="W643" s="115" t="n">
        <x:f>IF(OR(T643="年末+季度",T643="季度+动态",T643="动态"),N643*(1-$E$5)*IF(L643+M643=0,$B$7/($B$7+$B$8),L643/(L643+M643)),L643)</x:f>
        <x:v>0.8499826659310222</x:v>
      </x:c>
      <x:c r="X643" s="115" t="n">
        <x:f>IF(OR(T643="年末+季度",T643="季度+动态",T643="动态"),N643*(1-$E$5)*IF(L643+M643=0,$B$8/($B$7+$B$8),M643/(L643+M643)),M643)</x:f>
        <x:v>0.05880312763992789</x:v>
      </x:c>
      <x:c r="Y643" s="115" t="n">
        <x:f>POWER(1-$H$5,(A643-A642)/$H$8)</x:f>
        <x:v>0.9999862671029998</x:v>
      </x:c>
      <x:c r="Z643" s="115" t="n">
        <x:f>U643*Y643</x:f>
        <x:v>0.1429067765674358</x:v>
      </x:c>
      <x:c r="AA643" s="115" t="n">
        <x:f>V643*Y643</x:f>
        <x:v>0.1390402929231616</x:v>
      </x:c>
      <x:c r="AB643" s="115" t="n">
        <x:f>W643*Y643</x:f>
        <x:v>0.8499709932066191</x:v>
      </x:c>
      <x:c r="AC643" s="115" t="n">
        <x:f>X643*Y643</x:f>
        <x:v>0.05880232010263272</x:v>
      </x:c>
      <x:c r="AD643" s="115" t="n">
        <x:f>SUM(Z643:AC643)</x:f>
        <x:v>1.1907203827998492</x:v>
      </x:c>
      <x:c r="AE643" s="115" t="n">
        <x:f>MAX(AE642,AD643)</x:f>
        <x:v>1.1907203827998492</x:v>
      </x:c>
      <x:c r="AF643" s="114" t="n">
        <x:f>AD643/AE643-1</x:f>
        <x:v>0</x:v>
      </x:c>
      <x:c r="AG643" s="114" t="n">
        <x:f>AD643/AD642-1</x:f>
        <x:v>0.005380905594987384</x:v>
      </x:c>
      <x:c r="AH643" s="111" t="n">
        <x:f>IF(OR(T643="年末+季度",T643="季度+动态",T643="季度",T643="动态"),A643,AH642)</x:f>
        <x:v>44677</x:v>
      </x:c>
      <x:c r="AI643" s="117" t="n">
        <x:f>YEAR(A643)</x:f>
        <x:v>2022</x:v>
      </x:c>
      <x:c r="AJ643" s="117" t="n">
        <x:f>MONTH(A643)</x:f>
        <x:v>6</x:v>
      </x:c>
      <x:c r="AK643" s="50" t="n">
        <x:f>IF(MONTH(A643)&lt;&gt;MONTH(A644),1,0)</x:f>
        <x:v>0</x:v>
      </x:c>
      <x:c r="AL643" s="115" t="n">
        <x:f>IF(AK642,AD642,AL642)</x:f>
        <x:v>1.1698522580855808</x:v>
      </x:c>
      <x:c r="AM643" s="116" t="str">
        <x:f>IF(AK643,AD643/AL643-1,"")</x:f>
      </x:c>
      <x:c r="AN643" s="115" t="n">
        <x:f>IF(AI643&lt;&gt;AI642,AD643,MAX(AN642,AD643))</x:f>
        <x:v>1.1907203827998492</x:v>
      </x:c>
      <x:c r="AO643" s="116" t="n">
        <x:f>AD643/AN643-1</x:f>
        <x:v>0</x:v>
      </x:c>
      <x:c r="AP643" s="112" t="n">
        <x:f>IFERROR(SUM(Z643:AC643)/AD643,0)</x:f>
        <x:v>1</x:v>
      </x:c>
      <x:c r="AQ643" s="50" t="b">
        <x:f>AND(B643&gt;0,C643&gt;0,D643&gt;0,E643&gt;0)</x:f>
        <x:v>1</x:v>
      </x:c>
    </x:row>
    <x:row r="644">
      <x:c r="A644" s="111" t="n">
        <x:f>'净值底稿'!A602</x:f>
        <x:v>44736</x:v>
      </x:c>
      <x:c r="B644" s="113" t="n">
        <x:f>'净值底稿'!F602</x:f>
        <x:v>1.7927425938197825</x:v>
      </x:c>
      <x:c r="C644" s="113" t="n">
        <x:f>'净值底稿'!O602</x:f>
        <x:v>1.352624104612799</x:v>
      </x:c>
      <x:c r="D644" s="113" t="n">
        <x:f>'净值底稿'!P602</x:f>
        <x:v>1.5417</x:v>
      </x:c>
      <x:c r="E644" s="113" t="n">
        <x:f>'净值底稿'!Q602</x:f>
        <x:v>1.4196</x:v>
      </x:c>
      <x:c r="F644" s="114" t="n">
        <x:f>IFERROR(B644/B643-1,0)</x:f>
        <x:v>0.009657485723979509</x:v>
      </x:c>
      <x:c r="G644" s="114" t="n">
        <x:f>IFERROR(C644/C643-1,0)</x:f>
        <x:v>0.010535523322607432</x:v>
      </x:c>
      <x:c r="H644" s="114" t="n">
        <x:f>IFERROR(D644/D643-1,0)</x:f>
        <x:v>-0.00012971009793105726</x:v>
      </x:c>
      <x:c r="I644" s="114" t="n">
        <x:f>IFERROR(E644/E643-1,0)</x:f>
        <x:v>-0.005673460811094766</x:v>
      </x:c>
      <x:c r="J644" s="115" t="n">
        <x:f>Z643*(1+F644)</x:f>
        <x:v>0.14428689672199574</x:v>
      </x:c>
      <x:c r="K644" s="115" t="n">
        <x:f>AA643*(1+G644)</x:f>
        <x:v>0.14050515517203574</x:v>
      </x:c>
      <x:c r="L644" s="115" t="n">
        <x:f>AB643*(1+H644)</x:f>
        <x:v>0.8498607433858517</x:v>
      </x:c>
      <x:c r="M644" s="115" t="n">
        <x:f>AC643*(1+I644)</x:f>
        <x:v>0.058468707443928986</x:v>
      </x:c>
      <x:c r="N644" s="115" t="n">
        <x:f>SUM(J644:M644)</x:f>
        <x:v>1.1931215027238122</x:v>
      </x:c>
      <x:c r="O644" s="116" t="n">
        <x:f>IFERROR((J644+K644)/N644,0)</x:f>
        <x:v>0.23869492859182512</x:v>
      </x:c>
      <x:c r="P644" s="50" t="b">
        <x:f>AND(MONTH(A644)=12,OR(A645="",YEAR(A644)&lt;&gt;YEAR(A645)))</x:f>
        <x:v>0</x:v>
      </x:c>
      <x:c r="Q644" s="50" t="b">
        <x:f>AND(MOD(MONTH(A644),3)=0,OR(A645="",MONTH(A644)&lt;&gt;MONTH(A645)))</x:f>
        <x:v>0</x:v>
      </x:c>
      <x:c r="R644" s="50" t="b">
        <x:f>OR(O644&gt;$E$7,O644&lt;$E$6)</x:f>
        <x:v>0</x:v>
      </x:c>
      <x:c r="S644" s="50" t="b">
        <x:f>AND(OR(P644,Q644,R644),A644-AH643&gt;$E$8)</x:f>
        <x:v>0</x:v>
      </x:c>
      <x:c r="T644" s="50" t="str">
        <x:f>IF(NOT(OR(P644,Q644,R644)),"不调",IF(NOT(S644),"间隔规则跳过",IF(P644,"年末+季度",IF(AND(Q644,R644),"季度+动态",IF(Q644,"季度","动态")))))</x:f>
        <x:v>不调</x:v>
      </x:c>
      <x:c r="U644" s="115" t="n">
        <x:f>IF(OR(T644="年末+季度",T644="季度+动态"),N644*$E$5/2,IF(T644="季度",(J644+K644)/2,IF(T644="动态",N644*$E$5*IF(J644+K644=0,0.5,J644/(J644+K644)),J644)))</x:f>
        <x:v>0.14428689672199574</x:v>
      </x:c>
      <x:c r="V644" s="115" t="n">
        <x:f>IF(OR(T644="年末+季度",T644="季度+动态"),N644*$E$5/2,IF(T644="季度",(J644+K644)/2,IF(T644="动态",N644*$E$5*IF(J644+K644=0,0.5,K644/(J644+K644)),K644)))</x:f>
        <x:v>0.14050515517203574</x:v>
      </x:c>
      <x:c r="W644" s="115" t="n">
        <x:f>IF(OR(T644="年末+季度",T644="季度+动态",T644="动态"),N644*(1-$E$5)*IF(L644+M644=0,$B$7/($B$7+$B$8),L644/(L644+M644)),L644)</x:f>
        <x:v>0.8498607433858517</x:v>
      </x:c>
      <x:c r="X644" s="115" t="n">
        <x:f>IF(OR(T644="年末+季度",T644="季度+动态",T644="动态"),N644*(1-$E$5)*IF(L644+M644=0,$B$8/($B$7+$B$8),M644/(L644+M644)),M644)</x:f>
        <x:v>0.058468707443928986</x:v>
      </x:c>
      <x:c r="Y644" s="115" t="n">
        <x:f>POWER(1-$H$5,(A644-A643)/$H$8)</x:f>
        <x:v>0.9999862671029998</x:v>
      </x:c>
      <x:c r="Z644" s="115" t="n">
        <x:f>U644*Y644</x:f>
        <x:v>0.14428491524490458</x:v>
      </x:c>
      <x:c r="AA644" s="115" t="n">
        <x:f>V644*Y644</x:f>
        <x:v>0.14050322562921175</x:v>
      </x:c>
      <x:c r="AB644" s="115" t="n">
        <x:f>W644*Y644</x:f>
        <x:v>0.8498490723357982</x:v>
      </x:c>
      <x:c r="AC644" s="115" t="n">
        <x:f>X644*Y644</x:f>
        <x:v>0.05846790449919192</x:v>
      </x:c>
      <x:c r="AD644" s="115" t="n">
        <x:f>SUM(Z644:AC644)</x:f>
        <x:v>1.1931051177091063</x:v>
      </x:c>
      <x:c r="AE644" s="115" t="n">
        <x:f>MAX(AE643,AD644)</x:f>
        <x:v>1.1931051177091063</x:v>
      </x:c>
      <x:c r="AF644" s="114" t="n">
        <x:f>AD644/AE644-1</x:f>
        <x:v>0</x:v>
      </x:c>
      <x:c r="AG644" s="114" t="n">
        <x:f>AD644/AD643-1</x:f>
        <x:v>0.002002766513200749</x:v>
      </x:c>
      <x:c r="AH644" s="111" t="n">
        <x:f>IF(OR(T644="年末+季度",T644="季度+动态",T644="季度",T644="动态"),A644,AH643)</x:f>
        <x:v>44677</x:v>
      </x:c>
      <x:c r="AI644" s="117" t="n">
        <x:f>YEAR(A644)</x:f>
        <x:v>2022</x:v>
      </x:c>
      <x:c r="AJ644" s="117" t="n">
        <x:f>MONTH(A644)</x:f>
        <x:v>6</x:v>
      </x:c>
      <x:c r="AK644" s="50" t="n">
        <x:f>IF(MONTH(A644)&lt;&gt;MONTH(A645),1,0)</x:f>
        <x:v>0</x:v>
      </x:c>
      <x:c r="AL644" s="115" t="n">
        <x:f>IF(AK643,AD643,AL643)</x:f>
        <x:v>1.1698522580855808</x:v>
      </x:c>
      <x:c r="AM644" s="116" t="str">
        <x:f>IF(AK644,AD644/AL644-1,"")</x:f>
      </x:c>
      <x:c r="AN644" s="115" t="n">
        <x:f>IF(AI644&lt;&gt;AI643,AD644,MAX(AN643,AD644))</x:f>
        <x:v>1.1931051177091063</x:v>
      </x:c>
      <x:c r="AO644" s="116" t="n">
        <x:f>AD644/AN644-1</x:f>
        <x:v>0</x:v>
      </x:c>
      <x:c r="AP644" s="112" t="n">
        <x:f>IFERROR(SUM(Z644:AC644)/AD644,0)</x:f>
        <x:v>1</x:v>
      </x:c>
      <x:c r="AQ644" s="50" t="b">
        <x:f>AND(B644&gt;0,C644&gt;0,D644&gt;0,E644&gt;0)</x:f>
        <x:v>1</x:v>
      </x:c>
    </x:row>
    <x:row r="645">
      <x:c r="A645" s="111" t="n">
        <x:f>'净值底稿'!A603</x:f>
        <x:v>44739</x:v>
      </x:c>
      <x:c r="B645" s="113" t="n">
        <x:f>'净值底稿'!F603</x:f>
        <x:v>1.8117018620584924</x:v>
      </x:c>
      <x:c r="C645" s="113" t="n">
        <x:f>'净值底稿'!O603</x:f>
        <x:v>1.3672494240329287</x:v>
      </x:c>
      <x:c r="D645" s="113" t="n">
        <x:f>'净值底稿'!P603</x:f>
        <x:v>1.5403</x:v>
      </x:c>
      <x:c r="E645" s="113" t="n">
        <x:f>'净值底稿'!Q603</x:f>
        <x:v>1.427</x:v>
      </x:c>
      <x:c r="F645" s="114" t="n">
        <x:f>IFERROR(B645/B644-1,0)</x:f>
        <x:v>0.010575566344030118</x:v>
      </x:c>
      <x:c r="G645" s="114" t="n">
        <x:f>IFERROR(C645/C644-1,0)</x:f>
        <x:v>0.010812552704223988</x:v>
      </x:c>
      <x:c r="H645" s="114" t="n">
        <x:f>IFERROR(D645/D644-1,0)</x:f>
        <x:v>-0.0009080884737627803</x:v>
      </x:c>
      <x:c r="I645" s="114" t="n">
        <x:f>IFERROR(E645/E644-1,0)</x:f>
        <x:v>0.0052127359819666985</x:v>
      </x:c>
      <x:c r="J645" s="115" t="n">
        <x:f>Z644*(1+F645)</x:f>
        <x:v>0.14581080993851983</x:v>
      </x:c>
      <x:c r="K645" s="115" t="n">
        <x:f>AA644*(1+G645)</x:f>
        <x:v>0.14202242416144106</x:v>
      </x:c>
      <x:c r="L645" s="115" t="n">
        <x:f>AB644*(1+H645)</x:f>
        <x:v>0.8490773341887721</x:v>
      </x:c>
      <x:c r="M645" s="115" t="n">
        <x:f>AC644*(1+I645)</x:f>
        <x:v>0.05877268224876505</x:v>
      </x:c>
      <x:c r="N645" s="115" t="n">
        <x:f>SUM(J645:M645)</x:f>
        <x:v>1.195683250537498</x:v>
      </x:c>
      <x:c r="O645" s="116" t="n">
        <x:f>IFERROR((J645+K645)/N645,0)</x:f>
        <x:v>0.24072699351652757</x:v>
      </x:c>
      <x:c r="P645" s="50" t="b">
        <x:f>AND(MONTH(A645)=12,OR(A646="",YEAR(A645)&lt;&gt;YEAR(A646)))</x:f>
        <x:v>0</x:v>
      </x:c>
      <x:c r="Q645" s="50" t="b">
        <x:f>AND(MOD(MONTH(A645),3)=0,OR(A646="",MONTH(A645)&lt;&gt;MONTH(A646)))</x:f>
        <x:v>0</x:v>
      </x:c>
      <x:c r="R645" s="50" t="b">
        <x:f>OR(O645&gt;$E$7,O645&lt;$E$6)</x:f>
        <x:v>0</x:v>
      </x:c>
      <x:c r="S645" s="50" t="b">
        <x:f>AND(OR(P645,Q645,R645),A645-AH644&gt;$E$8)</x:f>
        <x:v>0</x:v>
      </x:c>
      <x:c r="T645" s="50" t="str">
        <x:f>IF(NOT(OR(P645,Q645,R645)),"不调",IF(NOT(S645),"间隔规则跳过",IF(P645,"年末+季度",IF(AND(Q645,R645),"季度+动态",IF(Q645,"季度","动态")))))</x:f>
        <x:v>不调</x:v>
      </x:c>
      <x:c r="U645" s="115" t="n">
        <x:f>IF(OR(T645="年末+季度",T645="季度+动态"),N645*$E$5/2,IF(T645="季度",(J645+K645)/2,IF(T645="动态",N645*$E$5*IF(J645+K645=0,0.5,J645/(J645+K645)),J645)))</x:f>
        <x:v>0.14581080993851983</x:v>
      </x:c>
      <x:c r="V645" s="115" t="n">
        <x:f>IF(OR(T645="年末+季度",T645="季度+动态"),N645*$E$5/2,IF(T645="季度",(J645+K645)/2,IF(T645="动态",N645*$E$5*IF(J645+K645=0,0.5,K645/(J645+K645)),K645)))</x:f>
        <x:v>0.14202242416144106</x:v>
      </x:c>
      <x:c r="W645" s="115" t="n">
        <x:f>IF(OR(T645="年末+季度",T645="季度+动态",T645="动态"),N645*(1-$E$5)*IF(L645+M645=0,$B$7/($B$7+$B$8),L645/(L645+M645)),L645)</x:f>
        <x:v>0.8490773341887721</x:v>
      </x:c>
      <x:c r="X645" s="115" t="n">
        <x:f>IF(OR(T645="年末+季度",T645="季度+动态",T645="动态"),N645*(1-$E$5)*IF(L645+M645=0,$B$8/($B$7+$B$8),M645/(L645+M645)),M645)</x:f>
        <x:v>0.05877268224876505</x:v>
      </x:c>
      <x:c r="Y645" s="115" t="n">
        <x:f>POWER(1-$H$5,(A645-A644)/$H$8)</x:f>
        <x:v>0.9999588018747739</x:v>
      </x:c>
      <x:c r="Z645" s="115" t="n">
        <x:f>U645*Y645</x:f>
        <x:v>0.14580480280651267</x:v>
      </x:c>
      <x:c r="AA645" s="115" t="n">
        <x:f>V645*Y645</x:f>
        <x:v>0.14201657310382554</x:v>
      </x:c>
      <x:c r="AB645" s="115" t="n">
        <x:f>W645*Y645</x:f>
        <x:v>0.8490423537944315</x:v>
      </x:c>
      <x:c r="AC645" s="115" t="n">
        <x:f>X645*Y645</x:f>
        <x:v>0.058770260924441896</x:v>
      </x:c>
      <x:c r="AD645" s="115" t="n">
        <x:f>SUM(Z645:AC645)</x:f>
        <x:v>1.1956339906292115</x:v>
      </x:c>
      <x:c r="AE645" s="115" t="n">
        <x:f>MAX(AE644,AD645)</x:f>
        <x:v>1.1956339906292115</x:v>
      </x:c>
      <x:c r="AF645" s="114" t="n">
        <x:f>AD645/AE645-1</x:f>
        <x:v>0</x:v>
      </x:c>
      <x:c r="AG645" s="114" t="n">
        <x:f>AD645/AD644-1</x:f>
        <x:v>0.0021195726030920348</x:v>
      </x:c>
      <x:c r="AH645" s="111" t="n">
        <x:f>IF(OR(T645="年末+季度",T645="季度+动态",T645="季度",T645="动态"),A645,AH644)</x:f>
        <x:v>44677</x:v>
      </x:c>
      <x:c r="AI645" s="117" t="n">
        <x:f>YEAR(A645)</x:f>
        <x:v>2022</x:v>
      </x:c>
      <x:c r="AJ645" s="117" t="n">
        <x:f>MONTH(A645)</x:f>
        <x:v>6</x:v>
      </x:c>
      <x:c r="AK645" s="50" t="n">
        <x:f>IF(MONTH(A645)&lt;&gt;MONTH(A646),1,0)</x:f>
        <x:v>0</x:v>
      </x:c>
      <x:c r="AL645" s="115" t="n">
        <x:f>IF(AK644,AD644,AL644)</x:f>
        <x:v>1.1698522580855808</x:v>
      </x:c>
      <x:c r="AM645" s="116" t="str">
        <x:f>IF(AK645,AD645/AL645-1,"")</x:f>
      </x:c>
      <x:c r="AN645" s="115" t="n">
        <x:f>IF(AI645&lt;&gt;AI644,AD645,MAX(AN644,AD645))</x:f>
        <x:v>1.1956339906292115</x:v>
      </x:c>
      <x:c r="AO645" s="116" t="n">
        <x:f>AD645/AN645-1</x:f>
        <x:v>0</x:v>
      </x:c>
      <x:c r="AP645" s="112" t="n">
        <x:f>IFERROR(SUM(Z645:AC645)/AD645,0)</x:f>
        <x:v>1</x:v>
      </x:c>
      <x:c r="AQ645" s="50" t="b">
        <x:f>AND(B645&gt;0,C645&gt;0,D645&gt;0,E645&gt;0)</x:f>
        <x:v>1</x:v>
      </x:c>
    </x:row>
    <x:row r="646">
      <x:c r="A646" s="111" t="n">
        <x:f>'净值底稿'!A604</x:f>
        <x:v>44740</x:v>
      </x:c>
      <x:c r="B646" s="113" t="n">
        <x:f>'净值底稿'!F604</x:f>
        <x:v>1.8304886248271726</x:v>
      </x:c>
      <x:c r="C646" s="113" t="n">
        <x:f>'净值底稿'!O604</x:f>
        <x:v>1.38571039922006</x:v>
      </x:c>
      <x:c r="D646" s="113" t="n">
        <x:f>'净值底稿'!P604</x:f>
        <x:v>1.5397</x:v>
      </x:c>
      <x:c r="E646" s="113" t="n">
        <x:f>'净值底稿'!Q604</x:f>
        <x:v>1.4193</x:v>
      </x:c>
      <x:c r="F646" s="114" t="n">
        <x:f>IFERROR(B646/B645-1,0)</x:f>
        <x:v>0.010369676800648708</x:v>
      </x:c>
      <x:c r="G646" s="114" t="n">
        <x:f>IFERROR(C646/C645-1,0)</x:f>
        <x:v>0.013502273149750055</x:v>
      </x:c>
      <x:c r="H646" s="114" t="n">
        <x:f>IFERROR(D646/D645-1,0)</x:f>
        <x:v>-0.0003895345062649991</x:v>
      </x:c>
      <x:c r="I646" s="114" t="n">
        <x:f>IFERROR(E646/E645-1,0)</x:f>
        <x:v>-0.005395935529082019</x:v>
      </x:c>
      <x:c r="J646" s="115" t="n">
        <x:f>Z645*(1+F646)</x:f>
        <x:v>0.14731675148759854</x:v>
      </x:c>
      <x:c r="K646" s="115" t="n">
        <x:f>AA645*(1+G646)</x:f>
        <x:v>0.14393411966566483</x:v>
      </x:c>
      <x:c r="L646" s="115" t="n">
        <x:f>AB645*(1+H646)</x:f>
        <x:v>0.8487116225003482</x:v>
      </x:c>
      <x:c r="M646" s="115" t="n">
        <x:f>AC645*(1+I646)</x:f>
        <x:v>0.05845314038546628</x:v>
      </x:c>
      <x:c r="N646" s="115" t="n">
        <x:f>SUM(J646:M646)</x:f>
        <x:v>1.1984156340390777</x:v>
      </x:c>
      <x:c r="O646" s="116" t="n">
        <x:f>IFERROR((J646+K646)/N646,0)</x:f>
        <x:v>0.2430299329220586</x:v>
      </x:c>
      <x:c r="P646" s="50" t="b">
        <x:f>AND(MONTH(A646)=12,OR(A647="",YEAR(A646)&lt;&gt;YEAR(A647)))</x:f>
        <x:v>0</x:v>
      </x:c>
      <x:c r="Q646" s="50" t="b">
        <x:f>AND(MOD(MONTH(A646),3)=0,OR(A647="",MONTH(A646)&lt;&gt;MONTH(A647)))</x:f>
        <x:v>0</x:v>
      </x:c>
      <x:c r="R646" s="50" t="b">
        <x:f>OR(O646&gt;$E$7,O646&lt;$E$6)</x:f>
        <x:v>0</x:v>
      </x:c>
      <x:c r="S646" s="50" t="b">
        <x:f>AND(OR(P646,Q646,R646),A646-AH645&gt;$E$8)</x:f>
        <x:v>0</x:v>
      </x:c>
      <x:c r="T646" s="50" t="str">
        <x:f>IF(NOT(OR(P646,Q646,R646)),"不调",IF(NOT(S646),"间隔规则跳过",IF(P646,"年末+季度",IF(AND(Q646,R646),"季度+动态",IF(Q646,"季度","动态")))))</x:f>
        <x:v>不调</x:v>
      </x:c>
      <x:c r="U646" s="115" t="n">
        <x:f>IF(OR(T646="年末+季度",T646="季度+动态"),N646*$E$5/2,IF(T646="季度",(J646+K646)/2,IF(T646="动态",N646*$E$5*IF(J646+K646=0,0.5,J646/(J646+K646)),J646)))</x:f>
        <x:v>0.14731675148759854</x:v>
      </x:c>
      <x:c r="V646" s="115" t="n">
        <x:f>IF(OR(T646="年末+季度",T646="季度+动态"),N646*$E$5/2,IF(T646="季度",(J646+K646)/2,IF(T646="动态",N646*$E$5*IF(J646+K646=0,0.5,K646/(J646+K646)),K646)))</x:f>
        <x:v>0.14393411966566483</x:v>
      </x:c>
      <x:c r="W646" s="115" t="n">
        <x:f>IF(OR(T646="年末+季度",T646="季度+动态",T646="动态"),N646*(1-$E$5)*IF(L646+M646=0,$B$7/($B$7+$B$8),L646/(L646+M646)),L646)</x:f>
        <x:v>0.8487116225003482</x:v>
      </x:c>
      <x:c r="X646" s="115" t="n">
        <x:f>IF(OR(T646="年末+季度",T646="季度+动态",T646="动态"),N646*(1-$E$5)*IF(L646+M646=0,$B$8/($B$7+$B$8),M646/(L646+M646)),M646)</x:f>
        <x:v>0.05845314038546628</x:v>
      </x:c>
      <x:c r="Y646" s="115" t="n">
        <x:f>POWER(1-$H$5,(A646-A645)/$H$8)</x:f>
        <x:v>0.9999862671029998</x:v>
      </x:c>
      <x:c r="Z646" s="115" t="n">
        <x:f>U646*Y646</x:f>
        <x:v>0.14731472840182394</x:v>
      </x:c>
      <x:c r="AA646" s="115" t="n">
        <x:f>V646*Y646</x:f>
        <x:v>0.14393214303322463</x:v>
      </x:c>
      <x:c r="AB646" s="115" t="n">
        <x:f>W646*Y646</x:f>
        <x:v>0.8486999672310535</x:v>
      </x:c>
      <x:c r="AC646" s="115" t="n">
        <x:f>X646*Y646</x:f>
        <x:v>0.05845233765451002</x:v>
      </x:c>
      <x:c r="AD646" s="115" t="n">
        <x:f>SUM(Z646:AC646)</x:f>
        <x:v>1.198399176320612</x:v>
      </x:c>
      <x:c r="AE646" s="115" t="n">
        <x:f>MAX(AE645,AD646)</x:f>
        <x:v>1.198399176320612</x:v>
      </x:c>
      <x:c r="AF646" s="114" t="n">
        <x:f>AD646/AE646-1</x:f>
        <x:v>0</x:v>
      </x:c>
      <x:c r="AG646" s="114" t="n">
        <x:f>AD646/AD645-1</x:f>
        <x:v>0.0023127359317924867</x:v>
      </x:c>
      <x:c r="AH646" s="111" t="n">
        <x:f>IF(OR(T646="年末+季度",T646="季度+动态",T646="季度",T646="动态"),A646,AH645)</x:f>
        <x:v>44677</x:v>
      </x:c>
      <x:c r="AI646" s="117" t="n">
        <x:f>YEAR(A646)</x:f>
        <x:v>2022</x:v>
      </x:c>
      <x:c r="AJ646" s="117" t="n">
        <x:f>MONTH(A646)</x:f>
        <x:v>6</x:v>
      </x:c>
      <x:c r="AK646" s="50" t="n">
        <x:f>IF(MONTH(A646)&lt;&gt;MONTH(A647),1,0)</x:f>
        <x:v>0</x:v>
      </x:c>
      <x:c r="AL646" s="115" t="n">
        <x:f>IF(AK645,AD645,AL645)</x:f>
        <x:v>1.1698522580855808</x:v>
      </x:c>
      <x:c r="AM646" s="116" t="str">
        <x:f>IF(AK646,AD646/AL646-1,"")</x:f>
      </x:c>
      <x:c r="AN646" s="115" t="n">
        <x:f>IF(AI646&lt;&gt;AI645,AD646,MAX(AN645,AD646))</x:f>
        <x:v>1.198399176320612</x:v>
      </x:c>
      <x:c r="AO646" s="116" t="n">
        <x:f>AD646/AN646-1</x:f>
        <x:v>0</x:v>
      </x:c>
      <x:c r="AP646" s="112" t="n">
        <x:f>IFERROR(SUM(Z646:AC646)/AD646,0)</x:f>
        <x:v>1</x:v>
      </x:c>
      <x:c r="AQ646" s="50" t="b">
        <x:f>AND(B646&gt;0,C646&gt;0,D646&gt;0,E646&gt;0)</x:f>
        <x:v>1</x:v>
      </x:c>
    </x:row>
    <x:row r="647">
      <x:c r="A647" s="111" t="n">
        <x:f>'净值底稿'!A605</x:f>
        <x:v>44741</x:v>
      </x:c>
      <x:c r="B647" s="113" t="n">
        <x:f>'净值底稿'!F605</x:f>
        <x:v>1.77504429959803</x:v>
      </x:c>
      <x:c r="C647" s="113" t="n">
        <x:f>'净值底稿'!O605</x:f>
        <x:v>1.3552287043680176</x:v>
      </x:c>
      <x:c r="D647" s="113" t="n">
        <x:f>'净值底稿'!P605</x:f>
        <x:v>1.54</x:v>
      </x:c>
      <x:c r="E647" s="113" t="n">
        <x:f>'净值底稿'!Q605</x:f>
        <x:v>1.4152</x:v>
      </x:c>
      <x:c r="F647" s="114" t="n">
        <x:f>IFERROR(B647/B646-1,0)</x:f>
        <x:v>-0.03028935797641319</x:v>
      </x:c>
      <x:c r="G647" s="114" t="n">
        <x:f>IFERROR(C647/C646-1,0)</x:f>
        <x:v>-0.021997161072904392</x:v>
      </x:c>
      <x:c r="H647" s="114" t="n">
        <x:f>IFERROR(D647/D646-1,0)</x:f>
        <x:v>0.00019484315126327978</x:v>
      </x:c>
      <x:c r="I647" s="114" t="n">
        <x:f>IFERROR(E647/E646-1,0)</x:f>
        <x:v>-0.002888747974353567</x:v>
      </x:c>
      <x:c r="J647" s="115" t="n">
        <x:f>Z646*(1+F647)</x:f>
        <x:v>0.142852659858063</x:v>
      </x:c>
      <x:c r="K647" s="115" t="n">
        <x:f>AA646*(1+G647)</x:f>
        <x:v>0.14076604449935448</x:v>
      </x:c>
      <x:c r="L647" s="115" t="n">
        <x:f>AB646*(1+H647)</x:f>
        <x:v>0.8488653306071458</x:v>
      </x:c>
      <x:c r="M647" s="115" t="n">
        <x:f>AC646*(1+I647)</x:f>
        <x:v>0.058283483582514325</x:v>
      </x:c>
      <x:c r="N647" s="115" t="n">
        <x:f>SUM(J647:M647)</x:f>
        <x:v>1.1907675185470776</x:v>
      </x:c>
      <x:c r="O647" s="116" t="n">
        <x:f>IFERROR((J647+K647)/N647,0)</x:f>
        <x:v>0.23818142495478598</x:v>
      </x:c>
      <x:c r="P647" s="50" t="b">
        <x:f>AND(MONTH(A647)=12,OR(A648="",YEAR(A647)&lt;&gt;YEAR(A648)))</x:f>
        <x:v>0</x:v>
      </x:c>
      <x:c r="Q647" s="50" t="b">
        <x:f>AND(MOD(MONTH(A647),3)=0,OR(A648="",MONTH(A647)&lt;&gt;MONTH(A648)))</x:f>
        <x:v>0</x:v>
      </x:c>
      <x:c r="R647" s="50" t="b">
        <x:f>OR(O647&gt;$E$7,O647&lt;$E$6)</x:f>
        <x:v>0</x:v>
      </x:c>
      <x:c r="S647" s="50" t="b">
        <x:f>AND(OR(P647,Q647,R647),A647-AH646&gt;$E$8)</x:f>
        <x:v>0</x:v>
      </x:c>
      <x:c r="T647" s="50" t="str">
        <x:f>IF(NOT(OR(P647,Q647,R647)),"不调",IF(NOT(S647),"间隔规则跳过",IF(P647,"年末+季度",IF(AND(Q647,R647),"季度+动态",IF(Q647,"季度","动态")))))</x:f>
        <x:v>不调</x:v>
      </x:c>
      <x:c r="U647" s="115" t="n">
        <x:f>IF(OR(T647="年末+季度",T647="季度+动态"),N647*$E$5/2,IF(T647="季度",(J647+K647)/2,IF(T647="动态",N647*$E$5*IF(J647+K647=0,0.5,J647/(J647+K647)),J647)))</x:f>
        <x:v>0.142852659858063</x:v>
      </x:c>
      <x:c r="V647" s="115" t="n">
        <x:f>IF(OR(T647="年末+季度",T647="季度+动态"),N647*$E$5/2,IF(T647="季度",(J647+K647)/2,IF(T647="动态",N647*$E$5*IF(J647+K647=0,0.5,K647/(J647+K647)),K647)))</x:f>
        <x:v>0.14076604449935448</x:v>
      </x:c>
      <x:c r="W647" s="115" t="n">
        <x:f>IF(OR(T647="年末+季度",T647="季度+动态",T647="动态"),N647*(1-$E$5)*IF(L647+M647=0,$B$7/($B$7+$B$8),L647/(L647+M647)),L647)</x:f>
        <x:v>0.8488653306071458</x:v>
      </x:c>
      <x:c r="X647" s="115" t="n">
        <x:f>IF(OR(T647="年末+季度",T647="季度+动态",T647="动态"),N647*(1-$E$5)*IF(L647+M647=0,$B$8/($B$7+$B$8),M647/(L647+M647)),M647)</x:f>
        <x:v>0.058283483582514325</x:v>
      </x:c>
      <x:c r="Y647" s="115" t="n">
        <x:f>POWER(1-$H$5,(A647-A646)/$H$8)</x:f>
        <x:v>0.9999862671029998</x:v>
      </x:c>
      <x:c r="Z647" s="115" t="n">
        <x:f>U647*Y647</x:f>
        <x:v>0.14285069807719897</x:v>
      </x:c>
      <x:c r="AA647" s="115" t="n">
        <x:f>V647*Y647</x:f>
        <x:v>0.14076411137376424</x:v>
      </x:c>
      <x:c r="AB647" s="115" t="n">
        <x:f>W647*Y647</x:f>
        <x:v>0.8488536732269935</x:v>
      </x:c>
      <x:c r="AC647" s="115" t="n">
        <x:f>X647*Y647</x:f>
        <x:v>0.05828268318143747</x:v>
      </x:c>
      <x:c r="AD647" s="115" t="n">
        <x:f>SUM(Z647:AC647)</x:f>
        <x:v>1.190751165859394</x:v>
      </x:c>
      <x:c r="AE647" s="115" t="n">
        <x:f>MAX(AE646,AD647)</x:f>
        <x:v>1.198399176320612</x:v>
      </x:c>
      <x:c r="AF647" s="114" t="n">
        <x:f>AD647/AE647-1</x:f>
        <x:v>-0.006381855572280659</x:v>
      </x:c>
      <x:c r="AG647" s="114" t="n">
        <x:f>AD647/AD646-1</x:f>
        <x:v>-0.006381855572280659</x:v>
      </x:c>
      <x:c r="AH647" s="111" t="n">
        <x:f>IF(OR(T647="年末+季度",T647="季度+动态",T647="季度",T647="动态"),A647,AH646)</x:f>
        <x:v>44677</x:v>
      </x:c>
      <x:c r="AI647" s="117" t="n">
        <x:f>YEAR(A647)</x:f>
        <x:v>2022</x:v>
      </x:c>
      <x:c r="AJ647" s="117" t="n">
        <x:f>MONTH(A647)</x:f>
        <x:v>6</x:v>
      </x:c>
      <x:c r="AK647" s="50" t="n">
        <x:f>IF(MONTH(A647)&lt;&gt;MONTH(A648),1,0)</x:f>
        <x:v>0</x:v>
      </x:c>
      <x:c r="AL647" s="115" t="n">
        <x:f>IF(AK646,AD646,AL646)</x:f>
        <x:v>1.1698522580855808</x:v>
      </x:c>
      <x:c r="AM647" s="116" t="str">
        <x:f>IF(AK647,AD647/AL647-1,"")</x:f>
      </x:c>
      <x:c r="AN647" s="115" t="n">
        <x:f>IF(AI647&lt;&gt;AI646,AD647,MAX(AN646,AD647))</x:f>
        <x:v>1.198399176320612</x:v>
      </x:c>
      <x:c r="AO647" s="116" t="n">
        <x:f>AD647/AN647-1</x:f>
        <x:v>-0.006381855572280659</x:v>
      </x:c>
      <x:c r="AP647" s="112" t="n">
        <x:f>IFERROR(SUM(Z647:AC647)/AD647,0)</x:f>
        <x:v>1</x:v>
      </x:c>
      <x:c r="AQ647" s="50" t="b">
        <x:f>AND(B647&gt;0,C647&gt;0,D647&gt;0,E647&gt;0)</x:f>
        <x:v>1</x:v>
      </x:c>
    </x:row>
    <x:row r="648">
      <x:c r="A648" s="111" t="n">
        <x:f>'净值底稿'!A606</x:f>
        <x:v>44742</x:v>
      </x:c>
      <x:c r="B648" s="113" t="n">
        <x:f>'净值底稿'!F606</x:f>
        <x:v>1.80908645626712</x:v>
      </x:c>
      <x:c r="C648" s="113" t="n">
        <x:f>'净值底稿'!O606</x:f>
        <x:v>1.3718145793031589</x:v>
      </x:c>
      <x:c r="D648" s="113" t="n">
        <x:f>'净值底稿'!P606</x:f>
        <x:v>1.541</x:v>
      </x:c>
      <x:c r="E648" s="113" t="n">
        <x:f>'净值底稿'!Q606</x:f>
        <x:v>1.4118</x:v>
      </x:c>
      <x:c r="F648" s="114" t="n">
        <x:f>IFERROR(B648/B647-1,0)</x:f>
        <x:v>0.019178201173232212</x:v>
      </x:c>
      <x:c r="G648" s="114" t="n">
        <x:f>IFERROR(C648/C647-1,0)</x:f>
        <x:v>0.012238432437037039</x:v>
      </x:c>
      <x:c r="H648" s="114" t="n">
        <x:f>IFERROR(D648/D647-1,0)</x:f>
        <x:v>0.0006493506493505663</x:v>
      </x:c>
      <x:c r="I648" s="114" t="n">
        <x:f>IFERROR(E648/E647-1,0)</x:f>
        <x:v>-0.0024024872809497166</x:v>
      </x:c>
      <x:c r="J648" s="115" t="n">
        <x:f>Z647*(1+F648)</x:f>
        <x:v>0.14559031750266013</x:v>
      </x:c>
      <x:c r="K648" s="115" t="n">
        <x:f>AA647*(1+G648)</x:f>
        <x:v>0.1424868434403716</x:v>
      </x:c>
      <x:c r="L648" s="115" t="n">
        <x:f>AB647*(1+H648)</x:f>
        <x:v>0.849404876910907</x:v>
      </x:c>
      <x:c r="M648" s="115" t="n">
        <x:f>AC647*(1+I648)</x:f>
        <x:v>0.05814265977639445</x:v>
      </x:c>
      <x:c r="N648" s="115" t="n">
        <x:f>SUM(J648:M648)</x:f>
        <x:v>1.1956246976303333</x:v>
      </x:c>
      <x:c r="O648" s="116" t="n">
        <x:f>IFERROR((J648+K648)/N648,0)</x:f>
        <x:v>0.24094279878459005</x:v>
      </x:c>
      <x:c r="P648" s="50" t="b">
        <x:f>AND(MONTH(A648)=12,OR(A649="",YEAR(A648)&lt;&gt;YEAR(A649)))</x:f>
        <x:v>0</x:v>
      </x:c>
      <x:c r="Q648" s="50" t="b">
        <x:f>AND(MOD(MONTH(A648),3)=0,OR(A649="",MONTH(A648)&lt;&gt;MONTH(A649)))</x:f>
        <x:v>1</x:v>
      </x:c>
      <x:c r="R648" s="50" t="b">
        <x:f>OR(O648&gt;$E$7,O648&lt;$E$6)</x:f>
        <x:v>0</x:v>
      </x:c>
      <x:c r="S648" s="50" t="b">
        <x:f>AND(OR(P648,Q648,R648),A648-AH647&gt;$E$8)</x:f>
        <x:v>1</x:v>
      </x:c>
      <x:c r="T648" s="50" t="str">
        <x:f>IF(NOT(OR(P648,Q648,R648)),"不调",IF(NOT(S648),"间隔规则跳过",IF(P648,"年末+季度",IF(AND(Q648,R648),"季度+动态",IF(Q648,"季度","动态")))))</x:f>
        <x:v>季度</x:v>
      </x:c>
      <x:c r="U648" s="115" t="n">
        <x:f>IF(OR(T648="年末+季度",T648="季度+动态"),N648*$E$5/2,IF(T648="季度",(J648+K648)/2,IF(T648="动态",N648*$E$5*IF(J648+K648=0,0.5,J648/(J648+K648)),J648)))</x:f>
        <x:v>0.14403858047151585</x:v>
      </x:c>
      <x:c r="V648" s="115" t="n">
        <x:f>IF(OR(T648="年末+季度",T648="季度+动态"),N648*$E$5/2,IF(T648="季度",(J648+K648)/2,IF(T648="动态",N648*$E$5*IF(J648+K648=0,0.5,K648/(J648+K648)),K648)))</x:f>
        <x:v>0.14403858047151585</x:v>
      </x:c>
      <x:c r="W648" s="115" t="n">
        <x:f>IF(OR(T648="年末+季度",T648="季度+动态",T648="动态"),N648*(1-$E$5)*IF(L648+M648=0,$B$7/($B$7+$B$8),L648/(L648+M648)),L648)</x:f>
        <x:v>0.849404876910907</x:v>
      </x:c>
      <x:c r="X648" s="115" t="n">
        <x:f>IF(OR(T648="年末+季度",T648="季度+动态",T648="动态"),N648*(1-$E$5)*IF(L648+M648=0,$B$8/($B$7+$B$8),M648/(L648+M648)),M648)</x:f>
        <x:v>0.05814265977639445</x:v>
      </x:c>
      <x:c r="Y648" s="115" t="n">
        <x:f>POWER(1-$H$5,(A648-A647)/$H$8)</x:f>
        <x:v>0.9999862671029998</x:v>
      </x:c>
      <x:c r="Z648" s="115" t="n">
        <x:f>U648*Y648</x:f>
        <x:v>0.14403660240452618</x:v>
      </x:c>
      <x:c r="AA648" s="115" t="n">
        <x:f>V648*Y648</x:f>
        <x:v>0.14403660240452618</x:v>
      </x:c>
      <x:c r="AB648" s="115" t="n">
        <x:f>W648*Y648</x:f>
        <x:v>0.8493932121212209</x:v>
      </x:c>
      <x:c r="AC648" s="115" t="n">
        <x:f>X648*Y648</x:f>
        <x:v>0.05814186130923642</x:v>
      </x:c>
      <x:c r="AD648" s="115" t="n">
        <x:f>SUM(Z648:AC648)</x:f>
        <x:v>1.1956082782395097</x:v>
      </x:c>
      <x:c r="AE648" s="115" t="n">
        <x:f>MAX(AE647,AD648)</x:f>
        <x:v>1.198399176320612</x:v>
      </x:c>
      <x:c r="AF648" s="114" t="n">
        <x:f>AD648/AE648-1</x:f>
        <x:v>-0.0023288551396298818</x:v>
      </x:c>
      <x:c r="AG648" s="114" t="n">
        <x:f>AD648/AD647-1</x:f>
        <x:v>0.004079032227199519</x:v>
      </x:c>
      <x:c r="AH648" s="111" t="n">
        <x:f>IF(OR(T648="年末+季度",T648="季度+动态",T648="季度",T648="动态"),A648,AH647)</x:f>
        <x:v>44742</x:v>
      </x:c>
      <x:c r="AI648" s="117" t="n">
        <x:f>YEAR(A648)</x:f>
        <x:v>2022</x:v>
      </x:c>
      <x:c r="AJ648" s="117" t="n">
        <x:f>MONTH(A648)</x:f>
        <x:v>6</x:v>
      </x:c>
      <x:c r="AK648" s="50" t="n">
        <x:f>IF(MONTH(A648)&lt;&gt;MONTH(A649),1,0)</x:f>
        <x:v>1</x:v>
      </x:c>
      <x:c r="AL648" s="115" t="n">
        <x:f>IF(AK647,AD647,AL647)</x:f>
        <x:v>1.1698522580855808</x:v>
      </x:c>
      <x:c r="AM648" s="116" t="n">
        <x:f>IF(AK648,AD648/AL648-1,"")</x:f>
        <x:v>0.02201647257242345</x:v>
      </x:c>
      <x:c r="AN648" s="115" t="n">
        <x:f>IF(AI648&lt;&gt;AI647,AD648,MAX(AN647,AD648))</x:f>
        <x:v>1.198399176320612</x:v>
      </x:c>
      <x:c r="AO648" s="116" t="n">
        <x:f>AD648/AN648-1</x:f>
        <x:v>-0.0023288551396298818</x:v>
      </x:c>
      <x:c r="AP648" s="112" t="n">
        <x:f>IFERROR(SUM(Z648:AC648)/AD648,0)</x:f>
        <x:v>1</x:v>
      </x:c>
      <x:c r="AQ648" s="50" t="b">
        <x:f>AND(B648&gt;0,C648&gt;0,D648&gt;0,E648&gt;0)</x:f>
        <x:v>1</x:v>
      </x:c>
    </x:row>
    <x:row r="649">
      <x:c r="A649" s="111" t="n">
        <x:f>'净值底稿'!A607</x:f>
        <x:v>44743</x:v>
      </x:c>
      <x:c r="B649" s="113" t="n">
        <x:f>'净值底稿'!F607</x:f>
        <x:v>1.8139361605422049</x:v>
      </x:c>
      <x:c r="C649" s="113" t="n">
        <x:f>'净值底稿'!O607</x:f>
        <x:v>1.3731361031834024</x:v>
      </x:c>
      <x:c r="D649" s="113" t="n">
        <x:f>'净值底稿'!P607</x:f>
        <x:v>1.5414</x:v>
      </x:c>
      <x:c r="E649" s="113" t="n">
        <x:f>'净值底稿'!Q607</x:f>
        <x:v>1.4003</x:v>
      </x:c>
      <x:c r="F649" s="114" t="n">
        <x:f>IFERROR(B649/B648-1,0)</x:f>
        <x:v>0.0026807476548642573</x:v>
      </x:c>
      <x:c r="G649" s="114" t="n">
        <x:f>IFERROR(C649/C648-1,0)</x:f>
        <x:v>0.0009633400170705464</x:v>
      </x:c>
      <x:c r="H649" s="114" t="n">
        <x:f>IFERROR(D649/D648-1,0)</x:f>
        <x:v>0.0002595717066840031</x:v>
      </x:c>
      <x:c r="I649" s="114" t="n">
        <x:f>IFERROR(E649/E648-1,0)</x:f>
        <x:v>-0.008145629692590917</x:v>
      </x:c>
      <x:c r="J649" s="115" t="n">
        <x:f>Z648*(1+F649)</x:f>
        <x:v>0.14442272818863672</x:v>
      </x:c>
      <x:c r="K649" s="115" t="n">
        <x:f>AA648*(1+G649)</x:f>
        <x:v>0.14417535862754532</x:v>
      </x:c>
      <x:c r="L649" s="115" t="n">
        <x:f>AB648*(1+H649)</x:f>
        <x:v>0.849613690566937</x:v>
      </x:c>
      <x:c r="M649" s="115" t="n">
        <x:f>AC648*(1+I649)</x:f>
        <x:v>0.0576682592373734</x:v>
      </x:c>
      <x:c r="N649" s="115" t="n">
        <x:f>SUM(J649:M649)</x:f>
        <x:v>1.1958800366204925</x:v>
      </x:c>
      <x:c r="O649" s="116" t="n">
        <x:f>IFERROR((J649+K649)/N649,0)</x:f>
        <x:v>0.24132695419161632</x:v>
      </x:c>
      <x:c r="P649" s="50" t="b">
        <x:f>AND(MONTH(A649)=12,OR(A650="",YEAR(A649)&lt;&gt;YEAR(A650)))</x:f>
        <x:v>0</x:v>
      </x:c>
      <x:c r="Q649" s="50" t="b">
        <x:f>AND(MOD(MONTH(A649),3)=0,OR(A650="",MONTH(A649)&lt;&gt;MONTH(A650)))</x:f>
        <x:v>0</x:v>
      </x:c>
      <x:c r="R649" s="50" t="b">
        <x:f>OR(O649&gt;$E$7,O649&lt;$E$6)</x:f>
        <x:v>0</x:v>
      </x:c>
      <x:c r="S649" s="50" t="b">
        <x:f>AND(OR(P649,Q649,R649),A649-AH648&gt;$E$8)</x:f>
        <x:v>0</x:v>
      </x:c>
      <x:c r="T649" s="50" t="str">
        <x:f>IF(NOT(OR(P649,Q649,R649)),"不调",IF(NOT(S649),"间隔规则跳过",IF(P649,"年末+季度",IF(AND(Q649,R649),"季度+动态",IF(Q649,"季度","动态")))))</x:f>
        <x:v>不调</x:v>
      </x:c>
      <x:c r="U649" s="115" t="n">
        <x:f>IF(OR(T649="年末+季度",T649="季度+动态"),N649*$E$5/2,IF(T649="季度",(J649+K649)/2,IF(T649="动态",N649*$E$5*IF(J649+K649=0,0.5,J649/(J649+K649)),J649)))</x:f>
        <x:v>0.14442272818863672</x:v>
      </x:c>
      <x:c r="V649" s="115" t="n">
        <x:f>IF(OR(T649="年末+季度",T649="季度+动态"),N649*$E$5/2,IF(T649="季度",(J649+K649)/2,IF(T649="动态",N649*$E$5*IF(J649+K649=0,0.5,K649/(J649+K649)),K649)))</x:f>
        <x:v>0.14417535862754532</x:v>
      </x:c>
      <x:c r="W649" s="115" t="n">
        <x:f>IF(OR(T649="年末+季度",T649="季度+动态",T649="动态"),N649*(1-$E$5)*IF(L649+M649=0,$B$7/($B$7+$B$8),L649/(L649+M649)),L649)</x:f>
        <x:v>0.849613690566937</x:v>
      </x:c>
      <x:c r="X649" s="115" t="n">
        <x:f>IF(OR(T649="年末+季度",T649="季度+动态",T649="动态"),N649*(1-$E$5)*IF(L649+M649=0,$B$8/($B$7+$B$8),M649/(L649+M649)),M649)</x:f>
        <x:v>0.0576682592373734</x:v>
      </x:c>
      <x:c r="Y649" s="115" t="n">
        <x:f>POWER(1-$H$5,(A649-A648)/$H$8)</x:f>
        <x:v>0.9999862671029998</x:v>
      </x:c>
      <x:c r="Z649" s="115" t="n">
        <x:f>U649*Y649</x:f>
        <x:v>0.144420744846186</x:v>
      </x:c>
      <x:c r="AA649" s="115" t="n">
        <x:f>V649*Y649</x:f>
        <x:v>0.14417337868219532</x:v>
      </x:c>
      <x:c r="AB649" s="115" t="n">
        <x:f>W649*Y649</x:f>
        <x:v>0.8496020229096345</x:v>
      </x:c>
      <x:c r="AC649" s="115" t="n">
        <x:f>X649*Y649</x:f>
        <x:v>0.05766746728510911</x:v>
      </x:c>
      <x:c r="AD649" s="115" t="n">
        <x:f>SUM(Z649:AC649)</x:f>
        <x:v>1.1958636137231249</x:v>
      </x:c>
      <x:c r="AE649" s="115" t="n">
        <x:f>MAX(AE648,AD649)</x:f>
        <x:v>1.198399176320612</x:v>
      </x:c>
      <x:c r="AF649" s="114" t="n">
        <x:f>AD649/AE649-1</x:f>
        <x:v>-0.0021157913386355975</x:v>
      </x:c>
      <x:c r="AG649" s="114" t="n">
        <x:f>AD649/AD648-1</x:f>
        <x:v>0.00021356115398529774</x:v>
      </x:c>
      <x:c r="AH649" s="111" t="n">
        <x:f>IF(OR(T649="年末+季度",T649="季度+动态",T649="季度",T649="动态"),A649,AH648)</x:f>
        <x:v>44742</x:v>
      </x:c>
      <x:c r="AI649" s="117" t="n">
        <x:f>YEAR(A649)</x:f>
        <x:v>2022</x:v>
      </x:c>
      <x:c r="AJ649" s="117" t="n">
        <x:f>MONTH(A649)</x:f>
        <x:v>7</x:v>
      </x:c>
      <x:c r="AK649" s="50" t="n">
        <x:f>IF(MONTH(A649)&lt;&gt;MONTH(A650),1,0)</x:f>
        <x:v>0</x:v>
      </x:c>
      <x:c r="AL649" s="115" t="n">
        <x:f>IF(AK648,AD648,AL648)</x:f>
        <x:v>1.1956082782395097</x:v>
      </x:c>
      <x:c r="AM649" s="116" t="str">
        <x:f>IF(AK649,AD649/AL649-1,"")</x:f>
      </x:c>
      <x:c r="AN649" s="115" t="n">
        <x:f>IF(AI649&lt;&gt;AI648,AD649,MAX(AN648,AD649))</x:f>
        <x:v>1.198399176320612</x:v>
      </x:c>
      <x:c r="AO649" s="116" t="n">
        <x:f>AD649/AN649-1</x:f>
        <x:v>-0.0021157913386355975</x:v>
      </x:c>
      <x:c r="AP649" s="112" t="n">
        <x:f>IFERROR(SUM(Z649:AC649)/AD649,0)</x:f>
        <x:v>1</x:v>
      </x:c>
      <x:c r="AQ649" s="50" t="b">
        <x:f>AND(B649&gt;0,C649&gt;0,D649&gt;0,E649&gt;0)</x:f>
        <x:v>1</x:v>
      </x:c>
    </x:row>
    <x:row r="650">
      <x:c r="A650" s="111" t="n">
        <x:f>'净值底稿'!A608</x:f>
        <x:v>44746</x:v>
      </x:c>
      <x:c r="B650" s="113" t="n">
        <x:f>'净值底稿'!F608</x:f>
        <x:v>1.84813395382282</x:v>
      </x:c>
      <x:c r="C650" s="113" t="n">
        <x:f>'净值底稿'!O608</x:f>
        <x:v>1.3890289304883714</x:v>
      </x:c>
      <x:c r="D650" s="113" t="n">
        <x:f>'净值底稿'!P608</x:f>
        <x:v>1.5406</x:v>
      </x:c>
      <x:c r="E650" s="113" t="n">
        <x:f>'净值底稿'!Q608</x:f>
        <x:v>1.4071</x:v>
      </x:c>
      <x:c r="F650" s="114" t="n">
        <x:f>IFERROR(B650/B649-1,0)</x:f>
        <x:v>0.018852809720929287</x:v>
      </x:c>
      <x:c r="G650" s="114" t="n">
        <x:f>IFERROR(C650/C649-1,0)</x:f>
        <x:v>0.011574109273016608</x:v>
      </x:c>
      <x:c r="H650" s="114" t="n">
        <x:f>IFERROR(D650/D649-1,0)</x:f>
        <x:v>-0.0005190086933957172</x:v>
      </x:c>
      <x:c r="I650" s="114" t="n">
        <x:f>IFERROR(E650/E649-1,0)</x:f>
        <x:v>0.00485610226380051</x:v>
      </x:c>
      <x:c r="J650" s="115" t="n">
        <x:f>Z649*(1+F650)</x:f>
        <x:v>0.14714348166852603</x:v>
      </x:c>
      <x:c r="K650" s="115" t="n">
        <x:f>AA649*(1+G650)</x:f>
        <x:v>0.14584205712132306</x:v>
      </x:c>
      <x:c r="L650" s="115" t="n">
        <x:f>AB649*(1+H650)</x:f>
        <x:v>0.8491610720738179</x:v>
      </x:c>
      <x:c r="M650" s="115" t="n">
        <x:f>AC649*(1+I650)</x:f>
        <x:v>0.05794750640353997</x:v>
      </x:c>
      <x:c r="N650" s="115" t="n">
        <x:f>SUM(J650:M650)</x:f>
        <x:v>1.200094117267207</x:v>
      </x:c>
      <x:c r="O650" s="116" t="n">
        <x:f>IFERROR((J650+K650)/N650,0)</x:f>
        <x:v>0.24413546785565518</x:v>
      </x:c>
      <x:c r="P650" s="50" t="b">
        <x:f>AND(MONTH(A650)=12,OR(A651="",YEAR(A650)&lt;&gt;YEAR(A651)))</x:f>
        <x:v>0</x:v>
      </x:c>
      <x:c r="Q650" s="50" t="b">
        <x:f>AND(MOD(MONTH(A650),3)=0,OR(A651="",MONTH(A650)&lt;&gt;MONTH(A651)))</x:f>
        <x:v>0</x:v>
      </x:c>
      <x:c r="R650" s="50" t="b">
        <x:f>OR(O650&gt;$E$7,O650&lt;$E$6)</x:f>
        <x:v>0</x:v>
      </x:c>
      <x:c r="S650" s="50" t="b">
        <x:f>AND(OR(P650,Q650,R650),A650-AH649&gt;$E$8)</x:f>
        <x:v>0</x:v>
      </x:c>
      <x:c r="T650" s="50" t="str">
        <x:f>IF(NOT(OR(P650,Q650,R650)),"不调",IF(NOT(S650),"间隔规则跳过",IF(P650,"年末+季度",IF(AND(Q650,R650),"季度+动态",IF(Q650,"季度","动态")))))</x:f>
        <x:v>不调</x:v>
      </x:c>
      <x:c r="U650" s="115" t="n">
        <x:f>IF(OR(T650="年末+季度",T650="季度+动态"),N650*$E$5/2,IF(T650="季度",(J650+K650)/2,IF(T650="动态",N650*$E$5*IF(J650+K650=0,0.5,J650/(J650+K650)),J650)))</x:f>
        <x:v>0.14714348166852603</x:v>
      </x:c>
      <x:c r="V650" s="115" t="n">
        <x:f>IF(OR(T650="年末+季度",T650="季度+动态"),N650*$E$5/2,IF(T650="季度",(J650+K650)/2,IF(T650="动态",N650*$E$5*IF(J650+K650=0,0.5,K650/(J650+K650)),K650)))</x:f>
        <x:v>0.14584205712132306</x:v>
      </x:c>
      <x:c r="W650" s="115" t="n">
        <x:f>IF(OR(T650="年末+季度",T650="季度+动态",T650="动态"),N650*(1-$E$5)*IF(L650+M650=0,$B$7/($B$7+$B$8),L650/(L650+M650)),L650)</x:f>
        <x:v>0.8491610720738179</x:v>
      </x:c>
      <x:c r="X650" s="115" t="n">
        <x:f>IF(OR(T650="年末+季度",T650="季度+动态",T650="动态"),N650*(1-$E$5)*IF(L650+M650=0,$B$8/($B$7+$B$8),M650/(L650+M650)),M650)</x:f>
        <x:v>0.05794750640353997</x:v>
      </x:c>
      <x:c r="Y650" s="115" t="n">
        <x:f>POWER(1-$H$5,(A650-A649)/$H$8)</x:f>
        <x:v>0.9999588018747739</x:v>
      </x:c>
      <x:c r="Z650" s="115" t="n">
        <x:f>U650*Y650</x:f>
        <x:v>0.14713741963294205</x:v>
      </x:c>
      <x:c r="AA650" s="115" t="n">
        <x:f>V650*Y650</x:f>
        <x:v>0.14583604870199054</x:v>
      </x:c>
      <x:c r="AB650" s="115" t="n">
        <x:f>W650*Y650</x:f>
        <x:v>0.8491260882296334</x:v>
      </x:c>
      <x:c r="AC650" s="115" t="n">
        <x:f>X650*Y650</x:f>
        <x:v>0.05794511907491462</x:v>
      </x:c>
      <x:c r="AD650" s="115" t="n">
        <x:f>SUM(Z650:AC650)</x:f>
        <x:v>1.2000446756394805</x:v>
      </x:c>
      <x:c r="AE650" s="115" t="n">
        <x:f>MAX(AE649,AD650)</x:f>
        <x:v>1.2000446756394805</x:v>
      </x:c>
      <x:c r="AF650" s="114" t="n">
        <x:f>AD650/AE650-1</x:f>
        <x:v>0</x:v>
      </x:c>
      <x:c r="AG650" s="114" t="n">
        <x:f>AD650/AD649-1</x:f>
        <x:v>0.0034962698658742575</x:v>
      </x:c>
      <x:c r="AH650" s="111" t="n">
        <x:f>IF(OR(T650="年末+季度",T650="季度+动态",T650="季度",T650="动态"),A650,AH649)</x:f>
        <x:v>44742</x:v>
      </x:c>
      <x:c r="AI650" s="117" t="n">
        <x:f>YEAR(A650)</x:f>
        <x:v>2022</x:v>
      </x:c>
      <x:c r="AJ650" s="117" t="n">
        <x:f>MONTH(A650)</x:f>
        <x:v>7</x:v>
      </x:c>
      <x:c r="AK650" s="50" t="n">
        <x:f>IF(MONTH(A650)&lt;&gt;MONTH(A651),1,0)</x:f>
        <x:v>0</x:v>
      </x:c>
      <x:c r="AL650" s="115" t="n">
        <x:f>IF(AK649,AD649,AL649)</x:f>
        <x:v>1.1956082782395097</x:v>
      </x:c>
      <x:c r="AM650" s="116" t="str">
        <x:f>IF(AK650,AD650/AL650-1,"")</x:f>
      </x:c>
      <x:c r="AN650" s="115" t="n">
        <x:f>IF(AI650&lt;&gt;AI649,AD650,MAX(AN649,AD650))</x:f>
        <x:v>1.2000446756394805</x:v>
      </x:c>
      <x:c r="AO650" s="116" t="n">
        <x:f>AD650/AN650-1</x:f>
        <x:v>0</x:v>
      </x:c>
      <x:c r="AP650" s="112" t="n">
        <x:f>IFERROR(SUM(Z650:AC650)/AD650,0)</x:f>
        <x:v>1</x:v>
      </x:c>
      <x:c r="AQ650" s="50" t="b">
        <x:f>AND(B650&gt;0,C650&gt;0,D650&gt;0,E650&gt;0)</x:f>
        <x:v>1</x:v>
      </x:c>
    </x:row>
    <x:row r="651">
      <x:c r="A651" s="111" t="n">
        <x:f>'净值底稿'!A609</x:f>
        <x:v>44747</x:v>
      </x:c>
      <x:c r="B651" s="113" t="n">
        <x:f>'净值底稿'!F609</x:f>
        <x:v>1.8429719490446825</x:v>
      </x:c>
      <x:c r="C651" s="113" t="n">
        <x:f>'净值底稿'!O609</x:f>
        <x:v>1.3850518727913737</x:v>
      </x:c>
      <x:c r="D651" s="113" t="n">
        <x:f>'净值底稿'!P609</x:f>
        <x:v>1.5404</x:v>
      </x:c>
      <x:c r="E651" s="113" t="n">
        <x:f>'净值底稿'!Q609</x:f>
        <x:v>1.4054</x:v>
      </x:c>
      <x:c r="F651" s="114" t="n">
        <x:f>IFERROR(B651/B650-1,0)</x:f>
        <x:v>-0.002793090169389556</x:v>
      </x:c>
      <x:c r="G651" s="114" t="n">
        <x:f>IFERROR(C651/C650-1,0)</x:f>
        <x:v>-0.0028631928462421463</x:v>
      </x:c>
      <x:c r="H651" s="114" t="n">
        <x:f>IFERROR(D651/D650-1,0)</x:f>
        <x:v>-0.00012981955082436158</x:v>
      </x:c>
      <x:c r="I651" s="114" t="n">
        <x:f>IFERROR(E651/E650-1,0)</x:f>
        <x:v>-0.0012081586241206033</x:v>
      </x:c>
      <x:c r="J651" s="115" t="n">
        <x:f>Z650*(1+F651)</x:f>
        <x:v>0.14672645155261593</x:v>
      </x:c>
      <x:c r="K651" s="115" t="n">
        <x:f>AA650*(1+G651)</x:f>
        <x:v>0.1454184919706228</x:v>
      </x:c>
      <x:c r="L651" s="115" t="n">
        <x:f>AB650*(1+H651)</x:f>
        <x:v>0.8490158550622662</x:v>
      </x:c>
      <x:c r="M651" s="115" t="n">
        <x:f>AC650*(1+I651)</x:f>
        <x:v>0.05787511217957857</x:v>
      </x:c>
      <x:c r="N651" s="115" t="n">
        <x:f>SUM(J651:M651)</x:f>
        <x:v>1.1990359107650836</x:v>
      </x:c>
      <x:c r="O651" s="116" t="n">
        <x:f>IFERROR((J651+K651)/N651,0)</x:f>
        <x:v>0.24364986978315453</x:v>
      </x:c>
      <x:c r="P651" s="50" t="b">
        <x:f>AND(MONTH(A651)=12,OR(A652="",YEAR(A651)&lt;&gt;YEAR(A652)))</x:f>
        <x:v>0</x:v>
      </x:c>
      <x:c r="Q651" s="50" t="b">
        <x:f>AND(MOD(MONTH(A651),3)=0,OR(A652="",MONTH(A651)&lt;&gt;MONTH(A652)))</x:f>
        <x:v>0</x:v>
      </x:c>
      <x:c r="R651" s="50" t="b">
        <x:f>OR(O651&gt;$E$7,O651&lt;$E$6)</x:f>
        <x:v>0</x:v>
      </x:c>
      <x:c r="S651" s="50" t="b">
        <x:f>AND(OR(P651,Q651,R651),A651-AH650&gt;$E$8)</x:f>
        <x:v>0</x:v>
      </x:c>
      <x:c r="T651" s="50" t="str">
        <x:f>IF(NOT(OR(P651,Q651,R651)),"不调",IF(NOT(S651),"间隔规则跳过",IF(P651,"年末+季度",IF(AND(Q651,R651),"季度+动态",IF(Q651,"季度","动态")))))</x:f>
        <x:v>不调</x:v>
      </x:c>
      <x:c r="U651" s="115" t="n">
        <x:f>IF(OR(T651="年末+季度",T651="季度+动态"),N651*$E$5/2,IF(T651="季度",(J651+K651)/2,IF(T651="动态",N651*$E$5*IF(J651+K651=0,0.5,J651/(J651+K651)),J651)))</x:f>
        <x:v>0.14672645155261593</x:v>
      </x:c>
      <x:c r="V651" s="115" t="n">
        <x:f>IF(OR(T651="年末+季度",T651="季度+动态"),N651*$E$5/2,IF(T651="季度",(J651+K651)/2,IF(T651="动态",N651*$E$5*IF(J651+K651=0,0.5,K651/(J651+K651)),K651)))</x:f>
        <x:v>0.1454184919706228</x:v>
      </x:c>
      <x:c r="W651" s="115" t="n">
        <x:f>IF(OR(T651="年末+季度",T651="季度+动态",T651="动态"),N651*(1-$E$5)*IF(L651+M651=0,$B$7/($B$7+$B$8),L651/(L651+M651)),L651)</x:f>
        <x:v>0.8490158550622662</x:v>
      </x:c>
      <x:c r="X651" s="115" t="n">
        <x:f>IF(OR(T651="年末+季度",T651="季度+动态",T651="动态"),N651*(1-$E$5)*IF(L651+M651=0,$B$8/($B$7+$B$8),M651/(L651+M651)),M651)</x:f>
        <x:v>0.05787511217957857</x:v>
      </x:c>
      <x:c r="Y651" s="115" t="n">
        <x:f>POWER(1-$H$5,(A651-A650)/$H$8)</x:f>
        <x:v>0.9999862671029998</x:v>
      </x:c>
      <x:c r="Z651" s="115" t="n">
        <x:f>U651*Y651</x:f>
        <x:v>0.14672443657336956</x:v>
      </x:c>
      <x:c r="AA651" s="115" t="n">
        <x:f>V651*Y651</x:f>
        <x:v>0.14541649495345063</x:v>
      </x:c>
      <x:c r="AB651" s="115" t="n">
        <x:f>W651*Y651</x:f>
        <x:v>0.8490041956149771</x:v>
      </x:c>
      <x:c r="AC651" s="115" t="n">
        <x:f>X651*Y651</x:f>
        <x:v>0.05787431738662413</x:v>
      </x:c>
      <x:c r="AD651" s="115" t="n">
        <x:f>SUM(Z651:AC651)</x:f>
        <x:v>1.1990194445284215</x:v>
      </x:c>
      <x:c r="AE651" s="115" t="n">
        <x:f>MAX(AE650,AD651)</x:f>
        <x:v>1.2000446756394805</x:v>
      </x:c>
      <x:c r="AF651" s="114" t="n">
        <x:f>AD651/AE651-1</x:f>
        <x:v>-0.0008543274528614031</x:v>
      </x:c>
      <x:c r="AG651" s="114" t="n">
        <x:f>AD651/AD650-1</x:f>
        <x:v>-0.0008543274528614031</x:v>
      </x:c>
      <x:c r="AH651" s="111" t="n">
        <x:f>IF(OR(T651="年末+季度",T651="季度+动态",T651="季度",T651="动态"),A651,AH650)</x:f>
        <x:v>44742</x:v>
      </x:c>
      <x:c r="AI651" s="117" t="n">
        <x:f>YEAR(A651)</x:f>
        <x:v>2022</x:v>
      </x:c>
      <x:c r="AJ651" s="117" t="n">
        <x:f>MONTH(A651)</x:f>
        <x:v>7</x:v>
      </x:c>
      <x:c r="AK651" s="50" t="n">
        <x:f>IF(MONTH(A651)&lt;&gt;MONTH(A652),1,0)</x:f>
        <x:v>0</x:v>
      </x:c>
      <x:c r="AL651" s="115" t="n">
        <x:f>IF(AK650,AD650,AL650)</x:f>
        <x:v>1.1956082782395097</x:v>
      </x:c>
      <x:c r="AM651" s="116" t="str">
        <x:f>IF(AK651,AD651/AL651-1,"")</x:f>
      </x:c>
      <x:c r="AN651" s="115" t="n">
        <x:f>IF(AI651&lt;&gt;AI650,AD651,MAX(AN650,AD651))</x:f>
        <x:v>1.2000446756394805</x:v>
      </x:c>
      <x:c r="AO651" s="116" t="n">
        <x:f>AD651/AN651-1</x:f>
        <x:v>-0.0008543274528614031</x:v>
      </x:c>
      <x:c r="AP651" s="112" t="n">
        <x:f>IFERROR(SUM(Z651:AC651)/AD651,0)</x:f>
        <x:v>1</x:v>
      </x:c>
      <x:c r="AQ651" s="50" t="b">
        <x:f>AND(B651&gt;0,C651&gt;0,D651&gt;0,E651&gt;0)</x:f>
        <x:v>1</x:v>
      </x:c>
    </x:row>
    <x:row r="652">
      <x:c r="A652" s="111" t="n">
        <x:f>'净值底稿'!A610</x:f>
        <x:v>44748</x:v>
      </x:c>
      <x:c r="B652" s="113" t="n">
        <x:f>'净值底稿'!F610</x:f>
        <x:v>1.8359457079829227</x:v>
      </x:c>
      <x:c r="C652" s="113" t="n">
        <x:f>'净值底稿'!O610</x:f>
        <x:v>1.3682694680761114</x:v>
      </x:c>
      <x:c r="D652" s="113" t="n">
        <x:f>'净值底稿'!P610</x:f>
        <x:v>1.5409</x:v>
      </x:c>
      <x:c r="E652" s="113" t="n">
        <x:f>'净值底稿'!Q610</x:f>
        <x:v>1.3793</x:v>
      </x:c>
      <x:c r="F652" s="114" t="n">
        <x:f>IFERROR(B652/B651-1,0)</x:f>
        <x:v>-0.0038124514404042076</x:v>
      </x:c>
      <x:c r="G652" s="114" t="n">
        <x:f>IFERROR(C652/C651-1,0)</x:f>
        <x:v>-0.01211680590809916</x:v>
      </x:c>
      <x:c r="H652" s="114" t="n">
        <x:f>IFERROR(D652/D651-1,0)</x:f>
        <x:v>0.00032459101532067436</x:v>
      </x:c>
      <x:c r="I652" s="114" t="n">
        <x:f>IFERROR(E652/E651-1,0)</x:f>
        <x:v>-0.018571225273943393</x:v>
      </x:c>
      <x:c r="J652" s="115" t="n">
        <x:f>Z651*(1+F652)</x:f>
        <x:v>0.14616505678381292</x:v>
      </x:c>
      <x:c r="K652" s="115" t="n">
        <x:f>AA651*(1+G652)</x:f>
        <x:v>0.14365451150826358</x:v>
      </x:c>
      <x:c r="L652" s="115" t="n">
        <x:f>AB651*(1+H652)</x:f>
        <x:v>0.8492797747488433</x:v>
      </x:c>
      <x:c r="M652" s="115" t="n">
        <x:f>AC651*(1+I652)</x:f>
        <x:v>0.056799520400861434</x:v>
      </x:c>
      <x:c r="N652" s="115" t="n">
        <x:f>SUM(J652:M652)</x:f>
        <x:v>1.195898863441781</x:v>
      </x:c>
      <x:c r="O652" s="116" t="n">
        <x:f>IFERROR((J652+K652)/N652,0)</x:f>
        <x:v>0.24234454697781016</x:v>
      </x:c>
      <x:c r="P652" s="50" t="b">
        <x:f>AND(MONTH(A652)=12,OR(A653="",YEAR(A652)&lt;&gt;YEAR(A653)))</x:f>
        <x:v>0</x:v>
      </x:c>
      <x:c r="Q652" s="50" t="b">
        <x:f>AND(MOD(MONTH(A652),3)=0,OR(A653="",MONTH(A652)&lt;&gt;MONTH(A653)))</x:f>
        <x:v>0</x:v>
      </x:c>
      <x:c r="R652" s="50" t="b">
        <x:f>OR(O652&gt;$E$7,O652&lt;$E$6)</x:f>
        <x:v>0</x:v>
      </x:c>
      <x:c r="S652" s="50" t="b">
        <x:f>AND(OR(P652,Q652,R652),A652-AH651&gt;$E$8)</x:f>
        <x:v>0</x:v>
      </x:c>
      <x:c r="T652" s="50" t="str">
        <x:f>IF(NOT(OR(P652,Q652,R652)),"不调",IF(NOT(S652),"间隔规则跳过",IF(P652,"年末+季度",IF(AND(Q652,R652),"季度+动态",IF(Q652,"季度","动态")))))</x:f>
        <x:v>不调</x:v>
      </x:c>
      <x:c r="U652" s="115" t="n">
        <x:f>IF(OR(T652="年末+季度",T652="季度+动态"),N652*$E$5/2,IF(T652="季度",(J652+K652)/2,IF(T652="动态",N652*$E$5*IF(J652+K652=0,0.5,J652/(J652+K652)),J652)))</x:f>
        <x:v>0.14616505678381292</x:v>
      </x:c>
      <x:c r="V652" s="115" t="n">
        <x:f>IF(OR(T652="年末+季度",T652="季度+动态"),N652*$E$5/2,IF(T652="季度",(J652+K652)/2,IF(T652="动态",N652*$E$5*IF(J652+K652=0,0.5,K652/(J652+K652)),K652)))</x:f>
        <x:v>0.14365451150826358</x:v>
      </x:c>
      <x:c r="W652" s="115" t="n">
        <x:f>IF(OR(T652="年末+季度",T652="季度+动态",T652="动态"),N652*(1-$E$5)*IF(L652+M652=0,$B$7/($B$7+$B$8),L652/(L652+M652)),L652)</x:f>
        <x:v>0.8492797747488433</x:v>
      </x:c>
      <x:c r="X652" s="115" t="n">
        <x:f>IF(OR(T652="年末+季度",T652="季度+动态",T652="动态"),N652*(1-$E$5)*IF(L652+M652=0,$B$8/($B$7+$B$8),M652/(L652+M652)),M652)</x:f>
        <x:v>0.056799520400861434</x:v>
      </x:c>
      <x:c r="Y652" s="115" t="n">
        <x:f>POWER(1-$H$5,(A652-A651)/$H$8)</x:f>
        <x:v>0.9999862671029998</x:v>
      </x:c>
      <x:c r="Z652" s="115" t="n">
        <x:f>U652*Y652</x:f>
        <x:v>0.14616304951414308</x:v>
      </x:c>
      <x:c r="AA652" s="115" t="n">
        <x:f>V652*Y652</x:f>
        <x:v>0.14365253871565342</x:v>
      </x:c>
      <x:c r="AB652" s="115" t="n">
        <x:f>W652*Y652</x:f>
        <x:v>0.8492681116771723</x:v>
      </x:c>
      <x:c r="AC652" s="115" t="n">
        <x:f>X652*Y652</x:f>
        <x:v>0.05679874037889811</x:v>
      </x:c>
      <x:c r="AD652" s="115" t="n">
        <x:f>SUM(Z652:AC652)</x:f>
        <x:v>1.1958824402858668</x:v>
      </x:c>
      <x:c r="AE652" s="115" t="n">
        <x:f>MAX(AE651,AD652)</x:f>
        <x:v>1.2000446756394805</x:v>
      </x:c>
      <x:c r="AF652" s="114" t="n">
        <x:f>AD652/AE652-1</x:f>
        <x:v>-0.0034684003338423253</x:v>
      </x:c>
      <x:c r="AG652" s="114" t="n">
        <x:f>AD652/AD651-1</x:f>
        <x:v>-0.002616308064785744</x:v>
      </x:c>
      <x:c r="AH652" s="111" t="n">
        <x:f>IF(OR(T652="年末+季度",T652="季度+动态",T652="季度",T652="动态"),A652,AH651)</x:f>
        <x:v>44742</x:v>
      </x:c>
      <x:c r="AI652" s="117" t="n">
        <x:f>YEAR(A652)</x:f>
        <x:v>2022</x:v>
      </x:c>
      <x:c r="AJ652" s="117" t="n">
        <x:f>MONTH(A652)</x:f>
        <x:v>7</x:v>
      </x:c>
      <x:c r="AK652" s="50" t="n">
        <x:f>IF(MONTH(A652)&lt;&gt;MONTH(A653),1,0)</x:f>
        <x:v>0</x:v>
      </x:c>
      <x:c r="AL652" s="115" t="n">
        <x:f>IF(AK651,AD651,AL651)</x:f>
        <x:v>1.1956082782395097</x:v>
      </x:c>
      <x:c r="AM652" s="116" t="str">
        <x:f>IF(AK652,AD652/AL652-1,"")</x:f>
      </x:c>
      <x:c r="AN652" s="115" t="n">
        <x:f>IF(AI652&lt;&gt;AI651,AD652,MAX(AN651,AD652))</x:f>
        <x:v>1.2000446756394805</x:v>
      </x:c>
      <x:c r="AO652" s="116" t="n">
        <x:f>AD652/AN652-1</x:f>
        <x:v>-0.0034684003338423253</x:v>
      </x:c>
      <x:c r="AP652" s="112" t="n">
        <x:f>IFERROR(SUM(Z652:AC652)/AD652,0)</x:f>
        <x:v>1</x:v>
      </x:c>
      <x:c r="AQ652" s="50" t="b">
        <x:f>AND(B652&gt;0,C652&gt;0,D652&gt;0,E652&gt;0)</x:f>
        <x:v>1</x:v>
      </x:c>
    </x:row>
    <x:row r="653">
      <x:c r="A653" s="111" t="n">
        <x:f>'净值底稿'!A611</x:f>
        <x:v>44749</x:v>
      </x:c>
      <x:c r="B653" s="113" t="n">
        <x:f>'净值底稿'!F611</x:f>
        <x:v>1.8785758247775326</x:v>
      </x:c>
      <x:c r="C653" s="113" t="n">
        <x:f>'净值底稿'!O611</x:f>
        <x:v>1.3788585351929663</x:v>
      </x:c>
      <x:c r="D653" s="113" t="n">
        <x:f>'净值底稿'!P611</x:f>
        <x:v>1.5413</x:v>
      </x:c>
      <x:c r="E653" s="113" t="n">
        <x:f>'净值底稿'!Q611</x:f>
        <x:v>1.3603</x:v>
      </x:c>
      <x:c r="F653" s="114" t="n">
        <x:f>IFERROR(B653/B652-1,0)</x:f>
        <x:v>0.023219704487583037</x:v>
      </x:c>
      <x:c r="G653" s="114" t="n">
        <x:f>IFERROR(C653/C652-1,0)</x:f>
        <x:v>0.00773902170874563</x:v>
      </x:c>
      <x:c r="H653" s="114" t="n">
        <x:f>IFERROR(D653/D652-1,0)</x:f>
        <x:v>0.00025958855214480714</x:v>
      </x:c>
      <x:c r="I653" s="114" t="n">
        <x:f>IFERROR(E653/E652-1,0)</x:f>
        <x:v>-0.013775103313274806</x:v>
      </x:c>
      <x:c r="J653" s="115" t="n">
        <x:f>Z652*(1+F653)</x:f>
        <x:v>0.14955691233086546</x:v>
      </x:c>
      <x:c r="K653" s="115" t="n">
        <x:f>AA652*(1+G653)</x:f>
        <x:v>0.1447642688312903</x:v>
      </x:c>
      <x:c r="L653" s="115" t="n">
        <x:f>AB652*(1+H653)</x:f>
        <x:v>0.8494885719566654</x:v>
      </x:c>
      <x:c r="M653" s="115" t="n">
        <x:f>AC652*(1+I653)</x:f>
        <x:v>0.05601633186211491</x:v>
      </x:c>
      <x:c r="N653" s="115" t="n">
        <x:f>SUM(J653:M653)</x:f>
        <x:v>1.1998260849809361</x:v>
      </x:c>
      <x:c r="O653" s="116" t="n">
        <x:f>IFERROR((J653+K653)/N653,0)</x:f>
        <x:v>0.245303202561088</x:v>
      </x:c>
      <x:c r="P653" s="50" t="b">
        <x:f>AND(MONTH(A653)=12,OR(A654="",YEAR(A653)&lt;&gt;YEAR(A654)))</x:f>
        <x:v>0</x:v>
      </x:c>
      <x:c r="Q653" s="50" t="b">
        <x:f>AND(MOD(MONTH(A653),3)=0,OR(A654="",MONTH(A653)&lt;&gt;MONTH(A654)))</x:f>
        <x:v>0</x:v>
      </x:c>
      <x:c r="R653" s="50" t="b">
        <x:f>OR(O653&gt;$E$7,O653&lt;$E$6)</x:f>
        <x:v>0</x:v>
      </x:c>
      <x:c r="S653" s="50" t="b">
        <x:f>AND(OR(P653,Q653,R653),A653-AH652&gt;$E$8)</x:f>
        <x:v>0</x:v>
      </x:c>
      <x:c r="T653" s="50" t="str">
        <x:f>IF(NOT(OR(P653,Q653,R653)),"不调",IF(NOT(S653),"间隔规则跳过",IF(P653,"年末+季度",IF(AND(Q653,R653),"季度+动态",IF(Q653,"季度","动态")))))</x:f>
        <x:v>不调</x:v>
      </x:c>
      <x:c r="U653" s="115" t="n">
        <x:f>IF(OR(T653="年末+季度",T653="季度+动态"),N653*$E$5/2,IF(T653="季度",(J653+K653)/2,IF(T653="动态",N653*$E$5*IF(J653+K653=0,0.5,J653/(J653+K653)),J653)))</x:f>
        <x:v>0.14955691233086546</x:v>
      </x:c>
      <x:c r="V653" s="115" t="n">
        <x:f>IF(OR(T653="年末+季度",T653="季度+动态"),N653*$E$5/2,IF(T653="季度",(J653+K653)/2,IF(T653="动态",N653*$E$5*IF(J653+K653=0,0.5,K653/(J653+K653)),K653)))</x:f>
        <x:v>0.1447642688312903</x:v>
      </x:c>
      <x:c r="W653" s="115" t="n">
        <x:f>IF(OR(T653="年末+季度",T653="季度+动态",T653="动态"),N653*(1-$E$5)*IF(L653+M653=0,$B$7/($B$7+$B$8),L653/(L653+M653)),L653)</x:f>
        <x:v>0.8494885719566654</x:v>
      </x:c>
      <x:c r="X653" s="115" t="n">
        <x:f>IF(OR(T653="年末+季度",T653="季度+动态",T653="动态"),N653*(1-$E$5)*IF(L653+M653=0,$B$8/($B$7+$B$8),M653/(L653+M653)),M653)</x:f>
        <x:v>0.05601633186211491</x:v>
      </x:c>
      <x:c r="Y653" s="115" t="n">
        <x:f>POWER(1-$H$5,(A653-A652)/$H$8)</x:f>
        <x:v>0.9999862671029998</x:v>
      </x:c>
      <x:c r="Z653" s="115" t="n">
        <x:f>U653*Y653</x:f>
        <x:v>0.14955485848119274</x:v>
      </x:c>
      <x:c r="AA653" s="115" t="n">
        <x:f>V653*Y653</x:f>
        <x:v>0.14476228079849712</x:v>
      </x:c>
      <x:c r="AB653" s="115" t="n">
        <x:f>W653*Y653</x:f>
        <x:v>0.8494769060176038</x:v>
      </x:c>
      <x:c r="AC653" s="115" t="n">
        <x:f>X653*Y653</x:f>
        <x:v>0.05601556259559912</x:v>
      </x:c>
      <x:c r="AD653" s="115" t="n">
        <x:f>SUM(Z653:AC653)</x:f>
        <x:v>1.1998096078928928</x:v>
      </x:c>
      <x:c r="AE653" s="115" t="n">
        <x:f>MAX(AE652,AD653)</x:f>
        <x:v>1.2000446756394805</x:v>
      </x:c>
      <x:c r="AF653" s="114" t="n">
        <x:f>AD653/AE653-1</x:f>
        <x:v>-0.00019588249617652487</x:v>
      </x:c>
      <x:c r="AG653" s="114" t="n">
        <x:f>AD653/AD652-1</x:f>
        <x:v>0.003283907744382697</x:v>
      </x:c>
      <x:c r="AH653" s="111" t="n">
        <x:f>IF(OR(T653="年末+季度",T653="季度+动态",T653="季度",T653="动态"),A653,AH652)</x:f>
        <x:v>44742</x:v>
      </x:c>
      <x:c r="AI653" s="117" t="n">
        <x:f>YEAR(A653)</x:f>
        <x:v>2022</x:v>
      </x:c>
      <x:c r="AJ653" s="117" t="n">
        <x:f>MONTH(A653)</x:f>
        <x:v>7</x:v>
      </x:c>
      <x:c r="AK653" s="50" t="n">
        <x:f>IF(MONTH(A653)&lt;&gt;MONTH(A654),1,0)</x:f>
        <x:v>0</x:v>
      </x:c>
      <x:c r="AL653" s="115" t="n">
        <x:f>IF(AK652,AD652,AL652)</x:f>
        <x:v>1.1956082782395097</x:v>
      </x:c>
      <x:c r="AM653" s="116" t="str">
        <x:f>IF(AK653,AD653/AL653-1,"")</x:f>
      </x:c>
      <x:c r="AN653" s="115" t="n">
        <x:f>IF(AI653&lt;&gt;AI652,AD653,MAX(AN652,AD653))</x:f>
        <x:v>1.2000446756394805</x:v>
      </x:c>
      <x:c r="AO653" s="116" t="n">
        <x:f>AD653/AN653-1</x:f>
        <x:v>-0.00019588249617652487</x:v>
      </x:c>
      <x:c r="AP653" s="112" t="n">
        <x:f>IFERROR(SUM(Z653:AC653)/AD653,0)</x:f>
        <x:v>1</x:v>
      </x:c>
      <x:c r="AQ653" s="50" t="b">
        <x:f>AND(B653&gt;0,C653&gt;0,D653&gt;0,E653&gt;0)</x:f>
        <x:v>1</x:v>
      </x:c>
    </x:row>
    <x:row r="654">
      <x:c r="A654" s="111" t="n">
        <x:f>'净值底稿'!A612</x:f>
        <x:v>44750</x:v>
      </x:c>
      <x:c r="B654" s="113" t="n">
        <x:f>'净值底稿'!F612</x:f>
        <x:v>1.8677662473842176</x:v>
      </x:c>
      <x:c r="C654" s="113" t="n">
        <x:f>'净值底稿'!O612</x:f>
        <x:v>1.37292935983898</x:v>
      </x:c>
      <x:c r="D654" s="113" t="n">
        <x:f>'净值底稿'!P612</x:f>
        <x:v>1.5416</x:v>
      </x:c>
      <x:c r="E654" s="113" t="n">
        <x:f>'净值底稿'!Q612</x:f>
        <x:v>1.3563</x:v>
      </x:c>
      <x:c r="F654" s="114" t="n">
        <x:f>IFERROR(B654/B653-1,0)</x:f>
        <x:v>-0.0057541341960978265</x:v>
      </x:c>
      <x:c r="G654" s="114" t="n">
        <x:f>IFERROR(C654/C653-1,0)</x:f>
        <x:v>-0.004300060668048555</x:v>
      </x:c>
      <x:c r="H654" s="114" t="n">
        <x:f>IFERROR(D654/D653-1,0)</x:f>
        <x:v>0.00019464088756260267</x:v>
      </x:c>
      <x:c r="I654" s="114" t="n">
        <x:f>IFERROR(E654/E653-1,0)</x:f>
        <x:v>-0.002940527824744521</x:v>
      </x:c>
      <x:c r="J654" s="115" t="n">
        <x:f>Z653*(1+F654)</x:f>
        <x:v>0.14869429975581352</x:v>
      </x:c>
      <x:c r="K654" s="115" t="n">
        <x:f>AA653*(1+G654)</x:f>
        <x:v>0.1441397942086185</x:v>
      </x:c>
      <x:c r="L654" s="115" t="n">
        <x:f>AB653*(1+H654)</x:f>
        <x:v>0.849642248956555</x:v>
      </x:c>
      <x:c r="M654" s="115" t="n">
        <x:f>AC653*(1+I654)</x:f>
        <x:v>0.055850847275168036</x:v>
      </x:c>
      <x:c r="N654" s="115" t="n">
        <x:f>SUM(J654:M654)</x:f>
        <x:v>1.198327190196155</x:v>
      </x:c>
      <x:c r="O654" s="116" t="n">
        <x:f>IFERROR((J654+K654)/N654,0)</x:f>
        <x:v>0.24436906410885814</x:v>
      </x:c>
      <x:c r="P654" s="50" t="b">
        <x:f>AND(MONTH(A654)=12,OR(A655="",YEAR(A654)&lt;&gt;YEAR(A655)))</x:f>
        <x:v>0</x:v>
      </x:c>
      <x:c r="Q654" s="50" t="b">
        <x:f>AND(MOD(MONTH(A654),3)=0,OR(A655="",MONTH(A654)&lt;&gt;MONTH(A655)))</x:f>
        <x:v>0</x:v>
      </x:c>
      <x:c r="R654" s="50" t="b">
        <x:f>OR(O654&gt;$E$7,O654&lt;$E$6)</x:f>
        <x:v>0</x:v>
      </x:c>
      <x:c r="S654" s="50" t="b">
        <x:f>AND(OR(P654,Q654,R654),A654-AH653&gt;$E$8)</x:f>
        <x:v>0</x:v>
      </x:c>
      <x:c r="T654" s="50" t="str">
        <x:f>IF(NOT(OR(P654,Q654,R654)),"不调",IF(NOT(S654),"间隔规则跳过",IF(P654,"年末+季度",IF(AND(Q654,R654),"季度+动态",IF(Q654,"季度","动态")))))</x:f>
        <x:v>不调</x:v>
      </x:c>
      <x:c r="U654" s="115" t="n">
        <x:f>IF(OR(T654="年末+季度",T654="季度+动态"),N654*$E$5/2,IF(T654="季度",(J654+K654)/2,IF(T654="动态",N654*$E$5*IF(J654+K654=0,0.5,J654/(J654+K654)),J654)))</x:f>
        <x:v>0.14869429975581352</x:v>
      </x:c>
      <x:c r="V654" s="115" t="n">
        <x:f>IF(OR(T654="年末+季度",T654="季度+动态"),N654*$E$5/2,IF(T654="季度",(J654+K654)/2,IF(T654="动态",N654*$E$5*IF(J654+K654=0,0.5,K654/(J654+K654)),K654)))</x:f>
        <x:v>0.1441397942086185</x:v>
      </x:c>
      <x:c r="W654" s="115" t="n">
        <x:f>IF(OR(T654="年末+季度",T654="季度+动态",T654="动态"),N654*(1-$E$5)*IF(L654+M654=0,$B$7/($B$7+$B$8),L654/(L654+M654)),L654)</x:f>
        <x:v>0.849642248956555</x:v>
      </x:c>
      <x:c r="X654" s="115" t="n">
        <x:f>IF(OR(T654="年末+季度",T654="季度+动态",T654="动态"),N654*(1-$E$5)*IF(L654+M654=0,$B$8/($B$7+$B$8),M654/(L654+M654)),M654)</x:f>
        <x:v>0.055850847275168036</x:v>
      </x:c>
      <x:c r="Y654" s="115" t="n">
        <x:f>POWER(1-$H$5,(A654-A653)/$H$8)</x:f>
        <x:v>0.9999862671029998</x:v>
      </x:c>
      <x:c r="Z654" s="115" t="n">
        <x:f>U654*Y654</x:f>
        <x:v>0.14869225775231046</x:v>
      </x:c>
      <x:c r="AA654" s="115" t="n">
        <x:f>V654*Y654</x:f>
        <x:v>0.144137814751671</x:v>
      </x:c>
      <x:c r="AB654" s="115" t="n">
        <x:f>W654*Y654</x:f>
        <x:v>0.8496305809070631</x:v>
      </x:c>
      <x:c r="AC654" s="115" t="n">
        <x:f>X654*Y654</x:f>
        <x:v>0.05585008028123503</x:v>
      </x:c>
      <x:c r="AD654" s="115" t="n">
        <x:f>SUM(Z654:AC654)</x:f>
        <x:v>1.1983107336922796</x:v>
      </x:c>
      <x:c r="AE654" s="115" t="n">
        <x:f>MAX(AE653,AD654)</x:f>
        <x:v>1.2000446756394805</x:v>
      </x:c>
      <x:c r="AF654" s="114" t="n">
        <x:f>AD654/AE654-1</x:f>
        <x:v>-0.0014448978295552584</x:v>
      </x:c>
      <x:c r="AG654" s="114" t="n">
        <x:f>AD654/AD653-1</x:f>
        <x:v>-0.0012492600415540123</x:v>
      </x:c>
      <x:c r="AH654" s="111" t="n">
        <x:f>IF(OR(T654="年末+季度",T654="季度+动态",T654="季度",T654="动态"),A654,AH653)</x:f>
        <x:v>44742</x:v>
      </x:c>
      <x:c r="AI654" s="117" t="n">
        <x:f>YEAR(A654)</x:f>
        <x:v>2022</x:v>
      </x:c>
      <x:c r="AJ654" s="117" t="n">
        <x:f>MONTH(A654)</x:f>
        <x:v>7</x:v>
      </x:c>
      <x:c r="AK654" s="50" t="n">
        <x:f>IF(MONTH(A654)&lt;&gt;MONTH(A655),1,0)</x:f>
        <x:v>0</x:v>
      </x:c>
      <x:c r="AL654" s="115" t="n">
        <x:f>IF(AK653,AD653,AL653)</x:f>
        <x:v>1.1956082782395097</x:v>
      </x:c>
      <x:c r="AM654" s="116" t="str">
        <x:f>IF(AK654,AD654/AL654-1,"")</x:f>
      </x:c>
      <x:c r="AN654" s="115" t="n">
        <x:f>IF(AI654&lt;&gt;AI653,AD654,MAX(AN653,AD654))</x:f>
        <x:v>1.2000446756394805</x:v>
      </x:c>
      <x:c r="AO654" s="116" t="n">
        <x:f>AD654/AN654-1</x:f>
        <x:v>-0.0014448978295552584</x:v>
      </x:c>
      <x:c r="AP654" s="112" t="n">
        <x:f>IFERROR(SUM(Z654:AC654)/AD654,0)</x:f>
        <x:v>1</x:v>
      </x:c>
      <x:c r="AQ654" s="50" t="b">
        <x:f>AND(B654&gt;0,C654&gt;0,D654&gt;0,E654&gt;0)</x:f>
        <x:v>1</x:v>
      </x:c>
    </x:row>
    <x:row r="655">
      <x:c r="A655" s="111" t="n">
        <x:f>'净值底稿'!A613</x:f>
        <x:v>44753</x:v>
      </x:c>
      <x:c r="B655" s="113" t="n">
        <x:f>'净值底稿'!F613</x:f>
        <x:v>1.8558094777312126</x:v>
      </x:c>
      <x:c r="C655" s="113" t="n">
        <x:f>'净值底稿'!O613</x:f>
        <x:v>1.353538366105105</x:v>
      </x:c>
      <x:c r="D655" s="113" t="n">
        <x:f>'净值底稿'!P613</x:f>
        <x:v>1.5428</x:v>
      </x:c>
      <x:c r="E655" s="113" t="n">
        <x:f>'净值底稿'!Q613</x:f>
        <x:v>1.3573</x:v>
      </x:c>
      <x:c r="F655" s="114" t="n">
        <x:f>IFERROR(B655/B654-1,0)</x:f>
        <x:v>-0.006401641356219123</x:v>
      </x:c>
      <x:c r="G655" s="114" t="n">
        <x:f>IFERROR(C655/C654-1,0)</x:f>
        <x:v>-0.014123810227315126</x:v>
      </x:c>
      <x:c r="H655" s="114" t="n">
        <x:f>IFERROR(D655/D654-1,0)</x:f>
        <x:v>0.0007784120394394023</x:v>
      </x:c>
      <x:c r="I655" s="114" t="n">
        <x:f>IFERROR(E655/E654-1,0)</x:f>
        <x:v>0.0007373000073729319</x:v>
      </x:c>
      <x:c r="J655" s="115" t="n">
        <x:f>Z654*(1+F655)</x:f>
        <x:v>0.1477403832457337</x:v>
      </x:c>
      <x:c r="K655" s="115" t="n">
        <x:f>AA654*(1+G655)</x:f>
        <x:v>0.1421020396095385</x:v>
      </x:c>
      <x:c r="L655" s="115" t="n">
        <x:f>AB654*(1+H655)</x:f>
        <x:v>0.850291943580317</x:v>
      </x:c>
      <x:c r="M655" s="115" t="n">
        <x:f>AC654*(1+I655)</x:f>
        <x:v>0.055891258545838166</x:v>
      </x:c>
      <x:c r="N655" s="115" t="n">
        <x:f>SUM(J655:M655)</x:f>
        <x:v>1.1960256249814274</x:v>
      </x:c>
      <x:c r="O655" s="116" t="n">
        <x:f>IFERROR((J655+K655)/N655,0)</x:f>
        <x:v>0.2423379706933729</x:v>
      </x:c>
      <x:c r="P655" s="50" t="b">
        <x:f>AND(MONTH(A655)=12,OR(A656="",YEAR(A655)&lt;&gt;YEAR(A656)))</x:f>
        <x:v>0</x:v>
      </x:c>
      <x:c r="Q655" s="50" t="b">
        <x:f>AND(MOD(MONTH(A655),3)=0,OR(A656="",MONTH(A655)&lt;&gt;MONTH(A656)))</x:f>
        <x:v>0</x:v>
      </x:c>
      <x:c r="R655" s="50" t="b">
        <x:f>OR(O655&gt;$E$7,O655&lt;$E$6)</x:f>
        <x:v>0</x:v>
      </x:c>
      <x:c r="S655" s="50" t="b">
        <x:f>AND(OR(P655,Q655,R655),A655-AH654&gt;$E$8)</x:f>
        <x:v>0</x:v>
      </x:c>
      <x:c r="T655" s="50" t="str">
        <x:f>IF(NOT(OR(P655,Q655,R655)),"不调",IF(NOT(S655),"间隔规则跳过",IF(P655,"年末+季度",IF(AND(Q655,R655),"季度+动态",IF(Q655,"季度","动态")))))</x:f>
        <x:v>不调</x:v>
      </x:c>
      <x:c r="U655" s="115" t="n">
        <x:f>IF(OR(T655="年末+季度",T655="季度+动态"),N655*$E$5/2,IF(T655="季度",(J655+K655)/2,IF(T655="动态",N655*$E$5*IF(J655+K655=0,0.5,J655/(J655+K655)),J655)))</x:f>
        <x:v>0.1477403832457337</x:v>
      </x:c>
      <x:c r="V655" s="115" t="n">
        <x:f>IF(OR(T655="年末+季度",T655="季度+动态"),N655*$E$5/2,IF(T655="季度",(J655+K655)/2,IF(T655="动态",N655*$E$5*IF(J655+K655=0,0.5,K655/(J655+K655)),K655)))</x:f>
        <x:v>0.1421020396095385</x:v>
      </x:c>
      <x:c r="W655" s="115" t="n">
        <x:f>IF(OR(T655="年末+季度",T655="季度+动态",T655="动态"),N655*(1-$E$5)*IF(L655+M655=0,$B$7/($B$7+$B$8),L655/(L655+M655)),L655)</x:f>
        <x:v>0.850291943580317</x:v>
      </x:c>
      <x:c r="X655" s="115" t="n">
        <x:f>IF(OR(T655="年末+季度",T655="季度+动态",T655="动态"),N655*(1-$E$5)*IF(L655+M655=0,$B$8/($B$7+$B$8),M655/(L655+M655)),M655)</x:f>
        <x:v>0.055891258545838166</x:v>
      </x:c>
      <x:c r="Y655" s="115" t="n">
        <x:f>POWER(1-$H$5,(A655-A654)/$H$8)</x:f>
        <x:v>0.9999588018747739</x:v>
      </x:c>
      <x:c r="Z655" s="115" t="n">
        <x:f>U655*Y655</x:f>
        <x:v>0.1477342966189238</x:v>
      </x:c>
      <x:c r="AA655" s="115" t="n">
        <x:f>V655*Y655</x:f>
        <x:v>0.14209618527191578</x:v>
      </x:c>
      <x:c r="AB655" s="115" t="n">
        <x:f>W655*Y655</x:f>
        <x:v>0.8502569131463467</x:v>
      </x:c>
      <x:c r="AC655" s="115" t="n">
        <x:f>X655*Y655</x:f>
        <x:v>0.05588895593076955</x:v>
      </x:c>
      <x:c r="AD655" s="115" t="n">
        <x:f>SUM(Z655:AC655)</x:f>
        <x:v>1.195976350967956</x:v>
      </x:c>
      <x:c r="AE655" s="115" t="n">
        <x:f>MAX(AE654,AD655)</x:f>
        <x:v>1.2000446756394805</x:v>
      </x:c>
      <x:c r="AF655" s="114" t="n">
        <x:f>AD655/AE655-1</x:f>
        <x:v>-0.003390144345548296</x:v>
      </x:c>
      <x:c r="AG655" s="114" t="n">
        <x:f>AD655/AD654-1</x:f>
        <x:v>-0.0019480612654872997</x:v>
      </x:c>
      <x:c r="AH655" s="111" t="n">
        <x:f>IF(OR(T655="年末+季度",T655="季度+动态",T655="季度",T655="动态"),A655,AH654)</x:f>
        <x:v>44742</x:v>
      </x:c>
      <x:c r="AI655" s="117" t="n">
        <x:f>YEAR(A655)</x:f>
        <x:v>2022</x:v>
      </x:c>
      <x:c r="AJ655" s="117" t="n">
        <x:f>MONTH(A655)</x:f>
        <x:v>7</x:v>
      </x:c>
      <x:c r="AK655" s="50" t="n">
        <x:f>IF(MONTH(A655)&lt;&gt;MONTH(A656),1,0)</x:f>
        <x:v>0</x:v>
      </x:c>
      <x:c r="AL655" s="115" t="n">
        <x:f>IF(AK654,AD654,AL654)</x:f>
        <x:v>1.1956082782395097</x:v>
      </x:c>
      <x:c r="AM655" s="116" t="str">
        <x:f>IF(AK655,AD655/AL655-1,"")</x:f>
      </x:c>
      <x:c r="AN655" s="115" t="n">
        <x:f>IF(AI655&lt;&gt;AI654,AD655,MAX(AN654,AD655))</x:f>
        <x:v>1.2000446756394805</x:v>
      </x:c>
      <x:c r="AO655" s="116" t="n">
        <x:f>AD655/AN655-1</x:f>
        <x:v>-0.003390144345548296</x:v>
      </x:c>
      <x:c r="AP655" s="112" t="n">
        <x:f>IFERROR(SUM(Z655:AC655)/AD655,0)</x:f>
        <x:v>1</x:v>
      </x:c>
      <x:c r="AQ655" s="50" t="b">
        <x:f>AND(B655&gt;0,C655&gt;0,D655&gt;0,E655&gt;0)</x:f>
        <x:v>1</x:v>
      </x:c>
    </x:row>
    <x:row r="656">
      <x:c r="A656" s="111" t="n">
        <x:f>'净值底稿'!A614</x:f>
        <x:v>44754</x:v>
      </x:c>
      <x:c r="B656" s="113" t="n">
        <x:f>'净值底稿'!F614</x:f>
        <x:v>1.812447416241205</x:v>
      </x:c>
      <x:c r="C656" s="113" t="n">
        <x:f>'净值底稿'!O614</x:f>
        <x:v>1.3346235280823338</x:v>
      </x:c>
      <x:c r="D656" s="113" t="n">
        <x:f>'净值底稿'!P614</x:f>
        <x:v>1.544</x:v>
      </x:c>
      <x:c r="E656" s="113" t="n">
        <x:f>'净值底稿'!Q614</x:f>
        <x:v>1.3597</x:v>
      </x:c>
      <x:c r="F656" s="114" t="n">
        <x:f>IFERROR(B656/B655-1,0)</x:f>
        <x:v>-0.02336557820742413</x:v>
      </x:c>
      <x:c r="G656" s="114" t="n">
        <x:f>IFERROR(C656/C655-1,0)</x:f>
        <x:v>-0.013974364152824048</x:v>
      </x:c>
      <x:c r="H656" s="114" t="n">
        <x:f>IFERROR(D656/D655-1,0)</x:f>
        <x:v>0.0007778065854291416</x:v>
      </x:c>
      <x:c r="I656" s="114" t="n">
        <x:f>IFERROR(E656/E655-1,0)</x:f>
        <x:v>0.0017682163117953564</x:v>
      </x:c>
      <x:c r="J656" s="115" t="n">
        <x:f>Z655*(1+F656)</x:f>
        <x:v>0.14428239935735554</x:v>
      </x:c>
      <x:c r="K656" s="115" t="n">
        <x:f>AA655*(1+G656)</x:f>
        <x:v>0.14011048143419888</x:v>
      </x:c>
      <x:c r="L656" s="115" t="n">
        <x:f>AB655*(1+H656)</x:f>
        <x:v>0.8509182485726985</x:v>
      </x:c>
      <x:c r="M656" s="115" t="n">
        <x:f>AC655*(1+I656)</x:f>
        <x:v>0.055987779694295546</x:v>
      </x:c>
      <x:c r="N656" s="115" t="n">
        <x:f>SUM(J656:M656)</x:f>
        <x:v>1.1912989090585484</x:v>
      </x:c>
      <x:c r="O656" s="116" t="n">
        <x:f>IFERROR((J656+K656)/N656,0)</x:f>
        <x:v>0.23872504090203736</x:v>
      </x:c>
      <x:c r="P656" s="50" t="b">
        <x:f>AND(MONTH(A656)=12,OR(A657="",YEAR(A656)&lt;&gt;YEAR(A657)))</x:f>
        <x:v>0</x:v>
      </x:c>
      <x:c r="Q656" s="50" t="b">
        <x:f>AND(MOD(MONTH(A656),3)=0,OR(A657="",MONTH(A656)&lt;&gt;MONTH(A657)))</x:f>
        <x:v>0</x:v>
      </x:c>
      <x:c r="R656" s="50" t="b">
        <x:f>OR(O656&gt;$E$7,O656&lt;$E$6)</x:f>
        <x:v>0</x:v>
      </x:c>
      <x:c r="S656" s="50" t="b">
        <x:f>AND(OR(P656,Q656,R656),A656-AH655&gt;$E$8)</x:f>
        <x:v>0</x:v>
      </x:c>
      <x:c r="T656" s="50" t="str">
        <x:f>IF(NOT(OR(P656,Q656,R656)),"不调",IF(NOT(S656),"间隔规则跳过",IF(P656,"年末+季度",IF(AND(Q656,R656),"季度+动态",IF(Q656,"季度","动态")))))</x:f>
        <x:v>不调</x:v>
      </x:c>
      <x:c r="U656" s="115" t="n">
        <x:f>IF(OR(T656="年末+季度",T656="季度+动态"),N656*$E$5/2,IF(T656="季度",(J656+K656)/2,IF(T656="动态",N656*$E$5*IF(J656+K656=0,0.5,J656/(J656+K656)),J656)))</x:f>
        <x:v>0.14428239935735554</x:v>
      </x:c>
      <x:c r="V656" s="115" t="n">
        <x:f>IF(OR(T656="年末+季度",T656="季度+动态"),N656*$E$5/2,IF(T656="季度",(J656+K656)/2,IF(T656="动态",N656*$E$5*IF(J656+K656=0,0.5,K656/(J656+K656)),K656)))</x:f>
        <x:v>0.14011048143419888</x:v>
      </x:c>
      <x:c r="W656" s="115" t="n">
        <x:f>IF(OR(T656="年末+季度",T656="季度+动态",T656="动态"),N656*(1-$E$5)*IF(L656+M656=0,$B$7/($B$7+$B$8),L656/(L656+M656)),L656)</x:f>
        <x:v>0.8509182485726985</x:v>
      </x:c>
      <x:c r="X656" s="115" t="n">
        <x:f>IF(OR(T656="年末+季度",T656="季度+动态",T656="动态"),N656*(1-$E$5)*IF(L656+M656=0,$B$8/($B$7+$B$8),M656/(L656+M656)),M656)</x:f>
        <x:v>0.055987779694295546</x:v>
      </x:c>
      <x:c r="Y656" s="115" t="n">
        <x:f>POWER(1-$H$5,(A656-A655)/$H$8)</x:f>
        <x:v>0.9999862671029998</x:v>
      </x:c>
      <x:c r="Z656" s="115" t="n">
        <x:f>U656*Y656</x:f>
        <x:v>0.14428041794202623</x:v>
      </x:c>
      <x:c r="AA656" s="115" t="n">
        <x:f>V656*Y656</x:f>
        <x:v>0.1401085573113887</x:v>
      </x:c>
      <x:c r="AB656" s="115" t="n">
        <x:f>W656*Y656</x:f>
        <x:v>0.8509065630000352</x:v>
      </x:c>
      <x:c r="AC656" s="115" t="n">
        <x:f>X656*Y656</x:f>
        <x:v>0.055987010819883734</x:v>
      </x:c>
      <x:c r="AD656" s="115" t="n">
        <x:f>SUM(Z656:AC656)</x:f>
        <x:v>1.1912825490733336</x:v>
      </x:c>
      <x:c r="AE656" s="115" t="n">
        <x:f>MAX(AE655,AD656)</x:f>
        <x:v>1.2000446756394805</x:v>
      </x:c>
      <x:c r="AF656" s="114" t="n">
        <x:f>AD656/AE656-1</x:f>
        <x:v>-0.007301500305792907</x:v>
      </x:c>
      <x:c r="AG656" s="114" t="n">
        <x:f>AD656/AD655-1</x:f>
        <x:v>-0.003924661127975848</x:v>
      </x:c>
      <x:c r="AH656" s="111" t="n">
        <x:f>IF(OR(T656="年末+季度",T656="季度+动态",T656="季度",T656="动态"),A656,AH655)</x:f>
        <x:v>44742</x:v>
      </x:c>
      <x:c r="AI656" s="117" t="n">
        <x:f>YEAR(A656)</x:f>
        <x:v>2022</x:v>
      </x:c>
      <x:c r="AJ656" s="117" t="n">
        <x:f>MONTH(A656)</x:f>
        <x:v>7</x:v>
      </x:c>
      <x:c r="AK656" s="50" t="n">
        <x:f>IF(MONTH(A656)&lt;&gt;MONTH(A657),1,0)</x:f>
        <x:v>0</x:v>
      </x:c>
      <x:c r="AL656" s="115" t="n">
        <x:f>IF(AK655,AD655,AL655)</x:f>
        <x:v>1.1956082782395097</x:v>
      </x:c>
      <x:c r="AM656" s="116" t="str">
        <x:f>IF(AK656,AD656/AL656-1,"")</x:f>
      </x:c>
      <x:c r="AN656" s="115" t="n">
        <x:f>IF(AI656&lt;&gt;AI655,AD656,MAX(AN655,AD656))</x:f>
        <x:v>1.2000446756394805</x:v>
      </x:c>
      <x:c r="AO656" s="116" t="n">
        <x:f>AD656/AN656-1</x:f>
        <x:v>-0.007301500305792907</x:v>
      </x:c>
      <x:c r="AP656" s="112" t="n">
        <x:f>IFERROR(SUM(Z656:AC656)/AD656,0)</x:f>
        <x:v>1</x:v>
      </x:c>
      <x:c r="AQ656" s="50" t="b">
        <x:f>AND(B656&gt;0,C656&gt;0,D656&gt;0,E656&gt;0)</x:f>
        <x:v>1</x:v>
      </x:c>
    </x:row>
    <x:row r="657">
      <x:c r="A657" s="111" t="n">
        <x:f>'净值底稿'!A615</x:f>
        <x:v>44755</x:v>
      </x:c>
      <x:c r="B657" s="113" t="n">
        <x:f>'净值底稿'!F615</x:f>
        <x:v>1.8235090749080225</x:v>
      </x:c>
      <x:c r="C657" s="113" t="n">
        <x:f>'净值底稿'!O615</x:f>
        <x:v>1.3438841765570237</x:v>
      </x:c>
      <x:c r="D657" s="113" t="n">
        <x:f>'净值底稿'!P615</x:f>
        <x:v>1.5448</x:v>
      </x:c>
      <x:c r="E657" s="113" t="n">
        <x:f>'净值底稿'!Q615</x:f>
        <x:v>1.351</x:v>
      </x:c>
      <x:c r="F657" s="114" t="n">
        <x:f>IFERROR(B657/B656-1,0)</x:f>
        <x:v>0.006103161155294634</x:v>
      </x:c>
      <x:c r="G657" s="114" t="n">
        <x:f>IFERROR(C657/C656-1,0)</x:f>
        <x:v>0.006938772080540279</x:v>
      </x:c>
      <x:c r="H657" s="114" t="n">
        <x:f>IFERROR(D657/D656-1,0)</x:f>
        <x:v>0.0005181347150258198</x:v>
      </x:c>
      <x:c r="I657" s="114" t="n">
        <x:f>IFERROR(E657/E656-1,0)</x:f>
        <x:v>-0.006398470250790544</x:v>
      </x:c>
      <x:c r="J657" s="115" t="n">
        <x:f>Z656*(1+F657)</x:f>
        <x:v>0.14516098458427967</x:v>
      </x:c>
      <x:c r="K657" s="115" t="n">
        <x:f>AA656*(1+G657)</x:f>
        <x:v>0.14108073865710574</x:v>
      </x:c>
      <x:c r="L657" s="115" t="n">
        <x:f>AB656*(1+H657)</x:f>
        <x:v>0.8513474472295688</x:v>
      </x:c>
      <x:c r="M657" s="115" t="n">
        <x:f>AC656*(1+I657)</x:f>
        <x:v>0.05562877959672202</x:v>
      </x:c>
      <x:c r="N657" s="115" t="n">
        <x:f>SUM(J657:M657)</x:f>
        <x:v>1.1932179500676763</x:v>
      </x:c>
      <x:c r="O657" s="116" t="n">
        <x:f>IFERROR((J657+K657)/N657,0)</x:f>
        <x:v>0.23989056083605725</x:v>
      </x:c>
      <x:c r="P657" s="50" t="b">
        <x:f>AND(MONTH(A657)=12,OR(A658="",YEAR(A657)&lt;&gt;YEAR(A658)))</x:f>
        <x:v>0</x:v>
      </x:c>
      <x:c r="Q657" s="50" t="b">
        <x:f>AND(MOD(MONTH(A657),3)=0,OR(A658="",MONTH(A657)&lt;&gt;MONTH(A658)))</x:f>
        <x:v>0</x:v>
      </x:c>
      <x:c r="R657" s="50" t="b">
        <x:f>OR(O657&gt;$E$7,O657&lt;$E$6)</x:f>
        <x:v>0</x:v>
      </x:c>
      <x:c r="S657" s="50" t="b">
        <x:f>AND(OR(P657,Q657,R657),A657-AH656&gt;$E$8)</x:f>
        <x:v>0</x:v>
      </x:c>
      <x:c r="T657" s="50" t="str">
        <x:f>IF(NOT(OR(P657,Q657,R657)),"不调",IF(NOT(S657),"间隔规则跳过",IF(P657,"年末+季度",IF(AND(Q657,R657),"季度+动态",IF(Q657,"季度","动态")))))</x:f>
        <x:v>不调</x:v>
      </x:c>
      <x:c r="U657" s="115" t="n">
        <x:f>IF(OR(T657="年末+季度",T657="季度+动态"),N657*$E$5/2,IF(T657="季度",(J657+K657)/2,IF(T657="动态",N657*$E$5*IF(J657+K657=0,0.5,J657/(J657+K657)),J657)))</x:f>
        <x:v>0.14516098458427967</x:v>
      </x:c>
      <x:c r="V657" s="115" t="n">
        <x:f>IF(OR(T657="年末+季度",T657="季度+动态"),N657*$E$5/2,IF(T657="季度",(J657+K657)/2,IF(T657="动态",N657*$E$5*IF(J657+K657=0,0.5,K657/(J657+K657)),K657)))</x:f>
        <x:v>0.14108073865710574</x:v>
      </x:c>
      <x:c r="W657" s="115" t="n">
        <x:f>IF(OR(T657="年末+季度",T657="季度+动态",T657="动态"),N657*(1-$E$5)*IF(L657+M657=0,$B$7/($B$7+$B$8),L657/(L657+M657)),L657)</x:f>
        <x:v>0.8513474472295688</x:v>
      </x:c>
      <x:c r="X657" s="115" t="n">
        <x:f>IF(OR(T657="年末+季度",T657="季度+动态",T657="动态"),N657*(1-$E$5)*IF(L657+M657=0,$B$8/($B$7+$B$8),M657/(L657+M657)),M657)</x:f>
        <x:v>0.05562877959672202</x:v>
      </x:c>
      <x:c r="Y657" s="115" t="n">
        <x:f>POWER(1-$H$5,(A657-A656)/$H$8)</x:f>
        <x:v>0.9999862671029998</x:v>
      </x:c>
      <x:c r="Z657" s="115" t="n">
        <x:f>U657*Y657</x:f>
        <x:v>0.14515899110342992</x:v>
      </x:c>
      <x:c r="AA657" s="115" t="n">
        <x:f>V657*Y657</x:f>
        <x:v>0.14107880120985306</x:v>
      </x:c>
      <x:c r="AB657" s="115" t="n">
        <x:f>W657*Y657</x:f>
        <x:v>0.8513357557627645</x:v>
      </x:c>
      <x:c r="AC657" s="115" t="n">
        <x:f>X657*Y657</x:f>
        <x:v>0.05562801565242157</x:v>
      </x:c>
      <x:c r="AD657" s="115" t="n">
        <x:f>SUM(Z657:AC657)</x:f>
        <x:v>1.193201563728469</x:v>
      </x:c>
      <x:c r="AE657" s="115" t="n">
        <x:f>MAX(AE656,AD657)</x:f>
        <x:v>1.2000446756394805</x:v>
      </x:c>
      <x:c r="AF657" s="114" t="n">
        <x:f>AD657/AE657-1</x:f>
        <x:v>-0.005702380961246201</x:v>
      </x:c>
      <x:c r="AG657" s="114" t="n">
        <x:f>AD657/AD656-1</x:f>
        <x:v>0.0016108811940778178</x:v>
      </x:c>
      <x:c r="AH657" s="111" t="n">
        <x:f>IF(OR(T657="年末+季度",T657="季度+动态",T657="季度",T657="动态"),A657,AH656)</x:f>
        <x:v>44742</x:v>
      </x:c>
      <x:c r="AI657" s="117" t="n">
        <x:f>YEAR(A657)</x:f>
        <x:v>2022</x:v>
      </x:c>
      <x:c r="AJ657" s="117" t="n">
        <x:f>MONTH(A657)</x:f>
        <x:v>7</x:v>
      </x:c>
      <x:c r="AK657" s="50" t="n">
        <x:f>IF(MONTH(A657)&lt;&gt;MONTH(A658),1,0)</x:f>
        <x:v>0</x:v>
      </x:c>
      <x:c r="AL657" s="115" t="n">
        <x:f>IF(AK656,AD656,AL656)</x:f>
        <x:v>1.1956082782395097</x:v>
      </x:c>
      <x:c r="AM657" s="116" t="str">
        <x:f>IF(AK657,AD657/AL657-1,"")</x:f>
      </x:c>
      <x:c r="AN657" s="115" t="n">
        <x:f>IF(AI657&lt;&gt;AI656,AD657,MAX(AN656,AD657))</x:f>
        <x:v>1.2000446756394805</x:v>
      </x:c>
      <x:c r="AO657" s="116" t="n">
        <x:f>AD657/AN657-1</x:f>
        <x:v>-0.005702380961246201</x:v>
      </x:c>
      <x:c r="AP657" s="112" t="n">
        <x:f>IFERROR(SUM(Z657:AC657)/AD657,0)</x:f>
        <x:v>1</x:v>
      </x:c>
      <x:c r="AQ657" s="50" t="b">
        <x:f>AND(B657&gt;0,C657&gt;0,D657&gt;0,E657&gt;0)</x:f>
        <x:v>1</x:v>
      </x:c>
    </x:row>
    <x:row r="658">
      <x:c r="A658" s="111" t="n">
        <x:f>'净值底稿'!A616</x:f>
        <x:v>44756</x:v>
      </x:c>
      <x:c r="B658" s="113" t="n">
        <x:f>'净值底稿'!F616</x:f>
        <x:v>1.8492604402042325</x:v>
      </x:c>
      <x:c r="C658" s="113" t="n">
        <x:f>'净值底稿'!O616</x:f>
        <x:v>1.3516922267836748</x:v>
      </x:c>
      <x:c r="D658" s="113" t="n">
        <x:f>'净值底稿'!P616</x:f>
        <x:v>1.5459</x:v>
      </x:c>
      <x:c r="E658" s="113" t="n">
        <x:f>'净值底稿'!Q616</x:f>
        <x:v>1.3497</x:v>
      </x:c>
      <x:c r="F658" s="114" t="n">
        <x:f>IFERROR(B658/B657-1,0)</x:f>
        <x:v>0.01412187394653297</x:v>
      </x:c>
      <x:c r="G658" s="114" t="n">
        <x:f>IFERROR(C658/C657-1,0)</x:f>
        <x:v>0.005810061880968886</x:v>
      </x:c>
      <x:c r="H658" s="114" t="n">
        <x:f>IFERROR(D658/D657-1,0)</x:f>
        <x:v>0.0007120662868980165</x:v>
      </x:c>
      <x:c r="I658" s="114" t="n">
        <x:f>IFERROR(E658/E657-1,0)</x:f>
        <x:v>-0.0009622501850481413</x:v>
      </x:c>
      <x:c r="J658" s="115" t="n">
        <x:f>Z657*(1+F658)</x:f>
        <x:v>0.14720890807799847</x:v>
      </x:c>
      <x:c r="K658" s="115" t="n">
        <x:f>AA657*(1+G658)</x:f>
        <x:v>0.14189847777497522</x:v>
      </x:c>
      <x:c r="L658" s="115" t="n">
        <x:f>AB657*(1+H658)</x:f>
        <x:v>0.8519419632532741</x:v>
      </x:c>
      <x:c r="M658" s="115" t="n">
        <x:f>AC657*(1+I658)</x:f>
        <x:v>0.05557448758406617</x:v>
      </x:c>
      <x:c r="N658" s="115" t="n">
        <x:f>SUM(J658:M658)</x:f>
        <x:v>1.196623836690314</x:v>
      </x:c>
      <x:c r="O658" s="116" t="n">
        <x:f>IFERROR((J658+K658)/N658,0)</x:f>
        <x:v>0.24160256296799362</x:v>
      </x:c>
      <x:c r="P658" s="50" t="b">
        <x:f>AND(MONTH(A658)=12,OR(A659="",YEAR(A658)&lt;&gt;YEAR(A659)))</x:f>
        <x:v>0</x:v>
      </x:c>
      <x:c r="Q658" s="50" t="b">
        <x:f>AND(MOD(MONTH(A658),3)=0,OR(A659="",MONTH(A658)&lt;&gt;MONTH(A659)))</x:f>
        <x:v>0</x:v>
      </x:c>
      <x:c r="R658" s="50" t="b">
        <x:f>OR(O658&gt;$E$7,O658&lt;$E$6)</x:f>
        <x:v>0</x:v>
      </x:c>
      <x:c r="S658" s="50" t="b">
        <x:f>AND(OR(P658,Q658,R658),A658-AH657&gt;$E$8)</x:f>
        <x:v>0</x:v>
      </x:c>
      <x:c r="T658" s="50" t="str">
        <x:f>IF(NOT(OR(P658,Q658,R658)),"不调",IF(NOT(S658),"间隔规则跳过",IF(P658,"年末+季度",IF(AND(Q658,R658),"季度+动态",IF(Q658,"季度","动态")))))</x:f>
        <x:v>不调</x:v>
      </x:c>
      <x:c r="U658" s="115" t="n">
        <x:f>IF(OR(T658="年末+季度",T658="季度+动态"),N658*$E$5/2,IF(T658="季度",(J658+K658)/2,IF(T658="动态",N658*$E$5*IF(J658+K658=0,0.5,J658/(J658+K658)),J658)))</x:f>
        <x:v>0.14720890807799847</x:v>
      </x:c>
      <x:c r="V658" s="115" t="n">
        <x:f>IF(OR(T658="年末+季度",T658="季度+动态"),N658*$E$5/2,IF(T658="季度",(J658+K658)/2,IF(T658="动态",N658*$E$5*IF(J658+K658=0,0.5,K658/(J658+K658)),K658)))</x:f>
        <x:v>0.14189847777497522</x:v>
      </x:c>
      <x:c r="W658" s="115" t="n">
        <x:f>IF(OR(T658="年末+季度",T658="季度+动态",T658="动态"),N658*(1-$E$5)*IF(L658+M658=0,$B$7/($B$7+$B$8),L658/(L658+M658)),L658)</x:f>
        <x:v>0.8519419632532741</x:v>
      </x:c>
      <x:c r="X658" s="115" t="n">
        <x:f>IF(OR(T658="年末+季度",T658="季度+动态",T658="动态"),N658*(1-$E$5)*IF(L658+M658=0,$B$8/($B$7+$B$8),M658/(L658+M658)),M658)</x:f>
        <x:v>0.05557448758406617</x:v>
      </x:c>
      <x:c r="Y658" s="115" t="n">
        <x:f>POWER(1-$H$5,(A658-A657)/$H$8)</x:f>
        <x:v>0.9999862671029998</x:v>
      </x:c>
      <x:c r="Z658" s="115" t="n">
        <x:f>U658*Y658</x:f>
        <x:v>0.14720688647322633</x:v>
      </x:c>
      <x:c r="AA658" s="115" t="n">
        <x:f>V658*Y658</x:f>
        <x:v>0.14189652909779543</x:v>
      </x:c>
      <x:c r="AB658" s="115" t="n">
        <x:f>W658*Y658</x:f>
        <x:v>0.8519302636220426</x:v>
      </x:c>
      <x:c r="AC658" s="115" t="n">
        <x:f>X658*Y658</x:f>
        <x:v>0.05557372438535234</x:v>
      </x:c>
      <x:c r="AD658" s="115" t="n">
        <x:f>SUM(Z658:AC658)</x:f>
        <x:v>1.1966074035784167</x:v>
      </x:c>
      <x:c r="AE658" s="115" t="n">
        <x:f>MAX(AE657,AD658)</x:f>
        <x:v>1.2000446756394805</x:v>
      </x:c>
      <x:c r="AF658" s="114" t="n">
        <x:f>AD658/AE658-1</x:f>
        <x:v>-0.0028642867476847966</x:v>
      </x:c>
      <x:c r="AG658" s="114" t="n">
        <x:f>AD658/AD657-1</x:f>
        <x:v>0.0028543709239747805</x:v>
      </x:c>
      <x:c r="AH658" s="111" t="n">
        <x:f>IF(OR(T658="年末+季度",T658="季度+动态",T658="季度",T658="动态"),A658,AH657)</x:f>
        <x:v>44742</x:v>
      </x:c>
      <x:c r="AI658" s="117" t="n">
        <x:f>YEAR(A658)</x:f>
        <x:v>2022</x:v>
      </x:c>
      <x:c r="AJ658" s="117" t="n">
        <x:f>MONTH(A658)</x:f>
        <x:v>7</x:v>
      </x:c>
      <x:c r="AK658" s="50" t="n">
        <x:f>IF(MONTH(A658)&lt;&gt;MONTH(A659),1,0)</x:f>
        <x:v>0</x:v>
      </x:c>
      <x:c r="AL658" s="115" t="n">
        <x:f>IF(AK657,AD657,AL657)</x:f>
        <x:v>1.1956082782395097</x:v>
      </x:c>
      <x:c r="AM658" s="116" t="str">
        <x:f>IF(AK658,AD658/AL658-1,"")</x:f>
      </x:c>
      <x:c r="AN658" s="115" t="n">
        <x:f>IF(AI658&lt;&gt;AI657,AD658,MAX(AN657,AD658))</x:f>
        <x:v>1.2000446756394805</x:v>
      </x:c>
      <x:c r="AO658" s="116" t="n">
        <x:f>AD658/AN658-1</x:f>
        <x:v>-0.0028642867476847966</x:v>
      </x:c>
      <x:c r="AP658" s="112" t="n">
        <x:f>IFERROR(SUM(Z658:AC658)/AD658,0)</x:f>
        <x:v>1</x:v>
      </x:c>
      <x:c r="AQ658" s="50" t="b">
        <x:f>AND(B658&gt;0,C658&gt;0,D658&gt;0,E658&gt;0)</x:f>
        <x:v>1</x:v>
      </x:c>
    </x:row>
    <x:row r="659">
      <x:c r="A659" s="111" t="n">
        <x:f>'净值底稿'!A617</x:f>
        <x:v>44757</x:v>
      </x:c>
      <x:c r="B659" s="113" t="n">
        <x:f>'净值底稿'!F617</x:f>
        <x:v>1.8528564692411524</x:v>
      </x:c>
      <x:c r="C659" s="113" t="n">
        <x:f>'净值底稿'!O617</x:f>
        <x:v>1.3335225057905675</x:v>
      </x:c>
      <x:c r="D659" s="113" t="n">
        <x:f>'净值底稿'!P617</x:f>
        <x:v>1.5465</x:v>
      </x:c>
      <x:c r="E659" s="113" t="n">
        <x:f>'净值底稿'!Q617</x:f>
        <x:v>1.341</x:v>
      </x:c>
      <x:c r="F659" s="114" t="n">
        <x:f>IFERROR(B659/B658-1,0)</x:f>
        <x:v>0.001944576847446422</x:v>
      </x:c>
      <x:c r="G659" s="114" t="n">
        <x:f>IFERROR(C659/C658-1,0)</x:f>
        <x:v>-0.013442202768556122</x:v>
      </x:c>
      <x:c r="H659" s="114" t="n">
        <x:f>IFERROR(D659/D658-1,0)</x:f>
        <x:v>0.0003881234232485653</x:v>
      </x:c>
      <x:c r="I659" s="114" t="n">
        <x:f>IFERROR(E659/E658-1,0)</x:f>
        <x:v>-0.0064458768615247575</x:v>
      </x:c>
      <x:c r="J659" s="115" t="n">
        <x:f>Z658*(1+F659)</x:f>
        <x:v>0.14749314157644683</x:v>
      </x:c>
      <x:c r="K659" s="115" t="n">
        <x:f>AA658*(1+G659)</x:f>
        <x:v>0.13998912718150855</x:v>
      </x:c>
      <x:c r="L659" s="115" t="n">
        <x:f>AB658*(1+H659)</x:f>
        <x:v>0.8522609177123286</x:v>
      </x:c>
      <x:c r="M659" s="115" t="n">
        <x:f>AC658*(1+I659)</x:f>
        <x:v>0.055215503001228045</x:v>
      </x:c>
      <x:c r="N659" s="115" t="n">
        <x:f>SUM(J659:M659)</x:f>
        <x:v>1.1949586894715118</x:v>
      </x:c>
      <x:c r="O659" s="116" t="n">
        <x:f>IFERROR((J659+K659)/N659,0)</x:f>
        <x:v>0.2405792528987748</x:v>
      </x:c>
      <x:c r="P659" s="50" t="b">
        <x:f>AND(MONTH(A659)=12,OR(A660="",YEAR(A659)&lt;&gt;YEAR(A660)))</x:f>
        <x:v>0</x:v>
      </x:c>
      <x:c r="Q659" s="50" t="b">
        <x:f>AND(MOD(MONTH(A659),3)=0,OR(A660="",MONTH(A659)&lt;&gt;MONTH(A660)))</x:f>
        <x:v>0</x:v>
      </x:c>
      <x:c r="R659" s="50" t="b">
        <x:f>OR(O659&gt;$E$7,O659&lt;$E$6)</x:f>
        <x:v>0</x:v>
      </x:c>
      <x:c r="S659" s="50" t="b">
        <x:f>AND(OR(P659,Q659,R659),A659-AH658&gt;$E$8)</x:f>
        <x:v>0</x:v>
      </x:c>
      <x:c r="T659" s="50" t="str">
        <x:f>IF(NOT(OR(P659,Q659,R659)),"不调",IF(NOT(S659),"间隔规则跳过",IF(P659,"年末+季度",IF(AND(Q659,R659),"季度+动态",IF(Q659,"季度","动态")))))</x:f>
        <x:v>不调</x:v>
      </x:c>
      <x:c r="U659" s="115" t="n">
        <x:f>IF(OR(T659="年末+季度",T659="季度+动态"),N659*$E$5/2,IF(T659="季度",(J659+K659)/2,IF(T659="动态",N659*$E$5*IF(J659+K659=0,0.5,J659/(J659+K659)),J659)))</x:f>
        <x:v>0.14749314157644683</x:v>
      </x:c>
      <x:c r="V659" s="115" t="n">
        <x:f>IF(OR(T659="年末+季度",T659="季度+动态"),N659*$E$5/2,IF(T659="季度",(J659+K659)/2,IF(T659="动态",N659*$E$5*IF(J659+K659=0,0.5,K659/(J659+K659)),K659)))</x:f>
        <x:v>0.13998912718150855</x:v>
      </x:c>
      <x:c r="W659" s="115" t="n">
        <x:f>IF(OR(T659="年末+季度",T659="季度+动态",T659="动态"),N659*(1-$E$5)*IF(L659+M659=0,$B$7/($B$7+$B$8),L659/(L659+M659)),L659)</x:f>
        <x:v>0.8522609177123286</x:v>
      </x:c>
      <x:c r="X659" s="115" t="n">
        <x:f>IF(OR(T659="年末+季度",T659="季度+动态",T659="动态"),N659*(1-$E$5)*IF(L659+M659=0,$B$8/($B$7+$B$8),M659/(L659+M659)),M659)</x:f>
        <x:v>0.055215503001228045</x:v>
      </x:c>
      <x:c r="Y659" s="115" t="n">
        <x:f>POWER(1-$H$5,(A659-A658)/$H$8)</x:f>
        <x:v>0.9999862671029998</x:v>
      </x:c>
      <x:c r="Z659" s="115" t="n">
        <x:f>U659*Y659</x:f>
        <x:v>0.14749111606832532</x:v>
      </x:c>
      <x:c r="AA659" s="115" t="n">
        <x:f>V659*Y659</x:f>
        <x:v>0.1399872047252438</x:v>
      </x:c>
      <x:c r="AB659" s="115" t="n">
        <x:f>W659*Y659</x:f>
        <x:v>0.8522492137009283</x:v>
      </x:c>
      <x:c r="AC659" s="115" t="n">
        <x:f>X659*Y659</x:f>
        <x:v>0.055214744732412516</x:v>
      </x:c>
      <x:c r="AD659" s="115" t="n">
        <x:f>SUM(Z659:AC659)</x:f>
        <x:v>1.19494227922691</x:v>
      </x:c>
      <x:c r="AE659" s="115" t="n">
        <x:f>MAX(AE658,AD659)</x:f>
        <x:v>1.2000446756394805</x:v>
      </x:c>
      <x:c r="AF659" s="114" t="n">
        <x:f>AD659/AE659-1</x:f>
        <x:v>-0.004251838715797374</x:v>
      </x:c>
      <x:c r="AG659" s="114" t="n">
        <x:f>AD659/AD658-1</x:f>
        <x:v>-0.0013915377311950472</x:v>
      </x:c>
      <x:c r="AH659" s="111" t="n">
        <x:f>IF(OR(T659="年末+季度",T659="季度+动态",T659="季度",T659="动态"),A659,AH658)</x:f>
        <x:v>44742</x:v>
      </x:c>
      <x:c r="AI659" s="117" t="n">
        <x:f>YEAR(A659)</x:f>
        <x:v>2022</x:v>
      </x:c>
      <x:c r="AJ659" s="117" t="n">
        <x:f>MONTH(A659)</x:f>
        <x:v>7</x:v>
      </x:c>
      <x:c r="AK659" s="50" t="n">
        <x:f>IF(MONTH(A659)&lt;&gt;MONTH(A660),1,0)</x:f>
        <x:v>0</x:v>
      </x:c>
      <x:c r="AL659" s="115" t="n">
        <x:f>IF(AK658,AD658,AL658)</x:f>
        <x:v>1.1956082782395097</x:v>
      </x:c>
      <x:c r="AM659" s="116" t="str">
        <x:f>IF(AK659,AD659/AL659-1,"")</x:f>
      </x:c>
      <x:c r="AN659" s="115" t="n">
        <x:f>IF(AI659&lt;&gt;AI658,AD659,MAX(AN658,AD659))</x:f>
        <x:v>1.2000446756394805</x:v>
      </x:c>
      <x:c r="AO659" s="116" t="n">
        <x:f>AD659/AN659-1</x:f>
        <x:v>-0.004251838715797374</x:v>
      </x:c>
      <x:c r="AP659" s="112" t="n">
        <x:f>IFERROR(SUM(Z659:AC659)/AD659,0)</x:f>
        <x:v>1</x:v>
      </x:c>
      <x:c r="AQ659" s="50" t="b">
        <x:f>AND(B659&gt;0,C659&gt;0,D659&gt;0,E659&gt;0)</x:f>
        <x:v>1</x:v>
      </x:c>
    </x:row>
    <x:row r="660">
      <x:c r="A660" s="111" t="n">
        <x:f>'净值底稿'!A618</x:f>
        <x:v>44760</x:v>
      </x:c>
      <x:c r="B660" s="113" t="n">
        <x:f>'净值底稿'!F618</x:f>
        <x:v>1.864103149937095</x:v>
      </x:c>
      <x:c r="C660" s="113" t="n">
        <x:f>'净值底稿'!O618</x:f>
        <x:v>1.3546971953645102</x:v>
      </x:c>
      <x:c r="D660" s="113" t="n">
        <x:f>'净值底稿'!P618</x:f>
        <x:v>1.5474</x:v>
      </x:c>
      <x:c r="E660" s="113" t="n">
        <x:f>'净值底稿'!Q618</x:f>
        <x:v>1.3481</x:v>
      </x:c>
      <x:c r="F660" s="114" t="n">
        <x:f>IFERROR(B660/B659-1,0)</x:f>
        <x:v>0.006069914687212075</x:v>
      </x:c>
      <x:c r="G660" s="114" t="n">
        <x:f>IFERROR(C660/C659-1,0)</x:f>
        <x:v>0.0158787643118099</x:v>
      </x:c>
      <x:c r="H660" s="114" t="n">
        <x:f>IFERROR(D660/D659-1,0)</x:f>
        <x:v>0.0005819592628517611</x:v>
      </x:c>
      <x:c r="I660" s="114" t="n">
        <x:f>IFERROR(E660/E659-1,0)</x:f>
        <x:v>0.00529455630126785</x:v>
      </x:c>
      <x:c r="J660" s="115" t="n">
        <x:f>Z659*(1+F660)</x:f>
        <x:v>0.14838637455998174</x:v>
      </x:c>
      <x:c r="K660" s="115" t="n">
        <x:f>AA659*(1+G660)</x:f>
        <x:v>0.14221002855574505</x:v>
      </x:c>
      <x:c r="L660" s="115" t="n">
        <x:f>AB659*(1+H660)</x:f>
        <x:v>0.8527451880250997</x:v>
      </x:c>
      <x:c r="M660" s="115" t="n">
        <x:f>AC659*(1+I660)</x:f>
        <x:v>0.055507082307058406</x:v>
      </x:c>
      <x:c r="N660" s="115" t="n">
        <x:f>SUM(J660:M660)</x:f>
        <x:v>1.198848673447885</x:v>
      </x:c>
      <x:c r="O660" s="116" t="n">
        <x:f>IFERROR((J660+K660)/N660,0)</x:f>
        <x:v>0.2423962336130151</x:v>
      </x:c>
      <x:c r="P660" s="50" t="b">
        <x:f>AND(MONTH(A660)=12,OR(A661="",YEAR(A660)&lt;&gt;YEAR(A661)))</x:f>
        <x:v>0</x:v>
      </x:c>
      <x:c r="Q660" s="50" t="b">
        <x:f>AND(MOD(MONTH(A660),3)=0,OR(A661="",MONTH(A660)&lt;&gt;MONTH(A661)))</x:f>
        <x:v>0</x:v>
      </x:c>
      <x:c r="R660" s="50" t="b">
        <x:f>OR(O660&gt;$E$7,O660&lt;$E$6)</x:f>
        <x:v>0</x:v>
      </x:c>
      <x:c r="S660" s="50" t="b">
        <x:f>AND(OR(P660,Q660,R660),A660-AH659&gt;$E$8)</x:f>
        <x:v>0</x:v>
      </x:c>
      <x:c r="T660" s="50" t="str">
        <x:f>IF(NOT(OR(P660,Q660,R660)),"不调",IF(NOT(S660),"间隔规则跳过",IF(P660,"年末+季度",IF(AND(Q660,R660),"季度+动态",IF(Q660,"季度","动态")))))</x:f>
        <x:v>不调</x:v>
      </x:c>
      <x:c r="U660" s="115" t="n">
        <x:f>IF(OR(T660="年末+季度",T660="季度+动态"),N660*$E$5/2,IF(T660="季度",(J660+K660)/2,IF(T660="动态",N660*$E$5*IF(J660+K660=0,0.5,J660/(J660+K660)),J660)))</x:f>
        <x:v>0.14838637455998174</x:v>
      </x:c>
      <x:c r="V660" s="115" t="n">
        <x:f>IF(OR(T660="年末+季度",T660="季度+动态"),N660*$E$5/2,IF(T660="季度",(J660+K660)/2,IF(T660="动态",N660*$E$5*IF(J660+K660=0,0.5,K660/(J660+K660)),K660)))</x:f>
        <x:v>0.14221002855574505</x:v>
      </x:c>
      <x:c r="W660" s="115" t="n">
        <x:f>IF(OR(T660="年末+季度",T660="季度+动态",T660="动态"),N660*(1-$E$5)*IF(L660+M660=0,$B$7/($B$7+$B$8),L660/(L660+M660)),L660)</x:f>
        <x:v>0.8527451880250997</x:v>
      </x:c>
      <x:c r="X660" s="115" t="n">
        <x:f>IF(OR(T660="年末+季度",T660="季度+动态",T660="动态"),N660*(1-$E$5)*IF(L660+M660=0,$B$8/($B$7+$B$8),M660/(L660+M660)),M660)</x:f>
        <x:v>0.055507082307058406</x:v>
      </x:c>
      <x:c r="Y660" s="115" t="n">
        <x:f>POWER(1-$H$5,(A660-A659)/$H$8)</x:f>
        <x:v>0.9999588018747739</x:v>
      </x:c>
      <x:c r="Z660" s="115" t="n">
        <x:f>U660*Y660</x:f>
        <x:v>0.14838026131954077</x:v>
      </x:c>
      <x:c r="AA660" s="115" t="n">
        <x:f>V660*Y660</x:f>
        <x:v>0.1422041697691802</x:v>
      </x:c>
      <x:c r="AB660" s="115" t="n">
        <x:f>W660*Y660</x:f>
        <x:v>0.8527100565220574</x:v>
      </x:c>
      <x:c r="AC660" s="115" t="n">
        <x:f>X660*Y660</x:f>
        <x:v>0.05550479551933059</x:v>
      </x:c>
      <x:c r="AD660" s="115" t="n">
        <x:f>SUM(Z660:AC660)</x:f>
        <x:v>1.198799283130109</x:v>
      </x:c>
      <x:c r="AE660" s="115" t="n">
        <x:f>MAX(AE659,AD660)</x:f>
        <x:v>1.2000446756394805</x:v>
      </x:c>
      <x:c r="AF660" s="114" t="n">
        <x:f>AD660/AE660-1</x:f>
        <x:v>-0.0010377884545904603</x:v>
      </x:c>
      <x:c r="AG660" s="114" t="n">
        <x:f>AD660/AD659-1</x:f>
        <x:v>0.0032277742366721984</x:v>
      </x:c>
      <x:c r="AH660" s="111" t="n">
        <x:f>IF(OR(T660="年末+季度",T660="季度+动态",T660="季度",T660="动态"),A660,AH659)</x:f>
        <x:v>44742</x:v>
      </x:c>
      <x:c r="AI660" s="117" t="n">
        <x:f>YEAR(A660)</x:f>
        <x:v>2022</x:v>
      </x:c>
      <x:c r="AJ660" s="117" t="n">
        <x:f>MONTH(A660)</x:f>
        <x:v>7</x:v>
      </x:c>
      <x:c r="AK660" s="50" t="n">
        <x:f>IF(MONTH(A660)&lt;&gt;MONTH(A661),1,0)</x:f>
        <x:v>0</x:v>
      </x:c>
      <x:c r="AL660" s="115" t="n">
        <x:f>IF(AK659,AD659,AL659)</x:f>
        <x:v>1.1956082782395097</x:v>
      </x:c>
      <x:c r="AM660" s="116" t="str">
        <x:f>IF(AK660,AD660/AL660-1,"")</x:f>
      </x:c>
      <x:c r="AN660" s="115" t="n">
        <x:f>IF(AI660&lt;&gt;AI659,AD660,MAX(AN659,AD660))</x:f>
        <x:v>1.2000446756394805</x:v>
      </x:c>
      <x:c r="AO660" s="116" t="n">
        <x:f>AD660/AN660-1</x:f>
        <x:v>-0.0010377884545904603</x:v>
      </x:c>
      <x:c r="AP660" s="112" t="n">
        <x:f>IFERROR(SUM(Z660:AC660)/AD660,0)</x:f>
        <x:v>1</x:v>
      </x:c>
      <x:c r="AQ660" s="50" t="b">
        <x:f>AND(B660&gt;0,C660&gt;0,D660&gt;0,E660&gt;0)</x:f>
        <x:v>1</x:v>
      </x:c>
    </x:row>
    <x:row r="661">
      <x:c r="A661" s="111" t="n">
        <x:f>'净值底稿'!A619</x:f>
        <x:v>44761</x:v>
      </x:c>
      <x:c r="B661" s="113" t="n">
        <x:f>'净值底稿'!F619</x:f>
        <x:v>1.8591885026585402</x:v>
      </x:c>
      <x:c r="C661" s="113" t="n">
        <x:f>'净值底稿'!O619</x:f>
        <x:v>1.3625591971441937</x:v>
      </x:c>
      <x:c r="D661" s="113" t="n">
        <x:f>'净值底稿'!P619</x:f>
        <x:v>1.5479</x:v>
      </x:c>
      <x:c r="E661" s="113" t="n">
        <x:f>'净值底稿'!Q619</x:f>
        <x:v>1.3427</x:v>
      </x:c>
      <x:c r="F661" s="114" t="n">
        <x:f>IFERROR(B661/B660-1,0)</x:f>
        <x:v>-0.0026364674501626606</x:v>
      </x:c>
      <x:c r="G661" s="114" t="n">
        <x:f>IFERROR(C661/C660-1,0)</x:f>
        <x:v>0.00580351225837461</x:v>
      </x:c>
      <x:c r="H661" s="114" t="n">
        <x:f>IFERROR(D661/D660-1,0)</x:f>
        <x:v>0.00032312265736078594</x:v>
      </x:c>
      <x:c r="I661" s="114" t="n">
        <x:f>IFERROR(E661/E660-1,0)</x:f>
        <x:v>-0.004005637563978981</x:v>
      </x:c>
      <x:c r="J661" s="115" t="n">
        <x:f>Z660*(1+F661)</x:f>
        <x:v>0.14798906159032518</x:v>
      </x:c>
      <x:c r="K661" s="115" t="n">
        <x:f>AA660*(1+G661)</x:f>
        <x:v>0.14302945341162762</x:v>
      </x:c>
      <x:c r="L661" s="115" t="n">
        <x:f>AB660*(1+H661)</x:f>
        <x:v>0.8529855864614792</x:v>
      </x:c>
      <x:c r="M661" s="115" t="n">
        <x:f>AC660*(1+I661)</x:f>
        <x:v>0.055282463425417386</x:v>
      </x:c>
      <x:c r="N661" s="115" t="n">
        <x:f>SUM(J661:M661)</x:f>
        <x:v>1.1992865648888493</x:v>
      </x:c>
      <x:c r="O661" s="116" t="n">
        <x:f>IFERROR((J661+K661)/N661,0)</x:f>
        <x:v>0.24265969745848406</x:v>
      </x:c>
      <x:c r="P661" s="50" t="b">
        <x:f>AND(MONTH(A661)=12,OR(A662="",YEAR(A661)&lt;&gt;YEAR(A662)))</x:f>
        <x:v>0</x:v>
      </x:c>
      <x:c r="Q661" s="50" t="b">
        <x:f>AND(MOD(MONTH(A661),3)=0,OR(A662="",MONTH(A661)&lt;&gt;MONTH(A662)))</x:f>
        <x:v>0</x:v>
      </x:c>
      <x:c r="R661" s="50" t="b">
        <x:f>OR(O661&gt;$E$7,O661&lt;$E$6)</x:f>
        <x:v>0</x:v>
      </x:c>
      <x:c r="S661" s="50" t="b">
        <x:f>AND(OR(P661,Q661,R661),A661-AH660&gt;$E$8)</x:f>
        <x:v>0</x:v>
      </x:c>
      <x:c r="T661" s="50" t="str">
        <x:f>IF(NOT(OR(P661,Q661,R661)),"不调",IF(NOT(S661),"间隔规则跳过",IF(P661,"年末+季度",IF(AND(Q661,R661),"季度+动态",IF(Q661,"季度","动态")))))</x:f>
        <x:v>不调</x:v>
      </x:c>
      <x:c r="U661" s="115" t="n">
        <x:f>IF(OR(T661="年末+季度",T661="季度+动态"),N661*$E$5/2,IF(T661="季度",(J661+K661)/2,IF(T661="动态",N661*$E$5*IF(J661+K661=0,0.5,J661/(J661+K661)),J661)))</x:f>
        <x:v>0.14798906159032518</x:v>
      </x:c>
      <x:c r="V661" s="115" t="n">
        <x:f>IF(OR(T661="年末+季度",T661="季度+动态"),N661*$E$5/2,IF(T661="季度",(J661+K661)/2,IF(T661="动态",N661*$E$5*IF(J661+K661=0,0.5,K661/(J661+K661)),K661)))</x:f>
        <x:v>0.14302945341162762</x:v>
      </x:c>
      <x:c r="W661" s="115" t="n">
        <x:f>IF(OR(T661="年末+季度",T661="季度+动态",T661="动态"),N661*(1-$E$5)*IF(L661+M661=0,$B$7/($B$7+$B$8),L661/(L661+M661)),L661)</x:f>
        <x:v>0.8529855864614792</x:v>
      </x:c>
      <x:c r="X661" s="115" t="n">
        <x:f>IF(OR(T661="年末+季度",T661="季度+动态",T661="动态"),N661*(1-$E$5)*IF(L661+M661=0,$B$8/($B$7+$B$8),M661/(L661+M661)),M661)</x:f>
        <x:v>0.055282463425417386</x:v>
      </x:c>
      <x:c r="Y661" s="115" t="n">
        <x:f>POWER(1-$H$5,(A661-A660)/$H$8)</x:f>
        <x:v>0.9999862671029998</x:v>
      </x:c>
      <x:c r="Z661" s="115" t="n">
        <x:f>U661*Y661</x:f>
        <x:v>0.1479870292717852</x:v>
      </x:c>
      <x:c r="AA661" s="115" t="n">
        <x:f>V661*Y661</x:f>
        <x:v>0.14302748920287592</x:v>
      </x:c>
      <x:c r="AB661" s="115" t="n">
        <x:f>W661*Y661</x:f>
        <x:v>0.8529738724982776</x:v>
      </x:c>
      <x:c r="AC661" s="115" t="n">
        <x:f>X661*Y661</x:f>
        <x:v>0.05528170423704124</x:v>
      </x:c>
      <x:c r="AD661" s="115" t="n">
        <x:f>SUM(Z661:AC661)</x:f>
        <x:v>1.19927009520998</x:v>
      </x:c>
      <x:c r="AE661" s="115" t="n">
        <x:f>MAX(AE660,AD661)</x:f>
        <x:v>1.2000446756394805</x:v>
      </x:c>
      <x:c r="AF661" s="114" t="n">
        <x:f>AD661/AE661-1</x:f>
        <x:v>-0.0006454596609811736</x:v>
      </x:c>
      <x:c r="AG661" s="114" t="n">
        <x:f>AD661/AD660-1</x:f>
        <x:v>0.00039273637088066415</x:v>
      </x:c>
      <x:c r="AH661" s="111" t="n">
        <x:f>IF(OR(T661="年末+季度",T661="季度+动态",T661="季度",T661="动态"),A661,AH660)</x:f>
        <x:v>44742</x:v>
      </x:c>
      <x:c r="AI661" s="117" t="n">
        <x:f>YEAR(A661)</x:f>
        <x:v>2022</x:v>
      </x:c>
      <x:c r="AJ661" s="117" t="n">
        <x:f>MONTH(A661)</x:f>
        <x:v>7</x:v>
      </x:c>
      <x:c r="AK661" s="50" t="n">
        <x:f>IF(MONTH(A661)&lt;&gt;MONTH(A662),1,0)</x:f>
        <x:v>0</x:v>
      </x:c>
      <x:c r="AL661" s="115" t="n">
        <x:f>IF(AK660,AD660,AL660)</x:f>
        <x:v>1.1956082782395097</x:v>
      </x:c>
      <x:c r="AM661" s="116" t="str">
        <x:f>IF(AK661,AD661/AL661-1,"")</x:f>
      </x:c>
      <x:c r="AN661" s="115" t="n">
        <x:f>IF(AI661&lt;&gt;AI660,AD661,MAX(AN660,AD661))</x:f>
        <x:v>1.2000446756394805</x:v>
      </x:c>
      <x:c r="AO661" s="116" t="n">
        <x:f>AD661/AN661-1</x:f>
        <x:v>-0.0006454596609811736</x:v>
      </x:c>
      <x:c r="AP661" s="112" t="n">
        <x:f>IFERROR(SUM(Z661:AC661)/AD661,0)</x:f>
        <x:v>1</x:v>
      </x:c>
      <x:c r="AQ661" s="50" t="b">
        <x:f>AND(B661&gt;0,C661&gt;0,D661&gt;0,E661&gt;0)</x:f>
        <x:v>1</x:v>
      </x:c>
    </x:row>
    <x:row r="662">
      <x:c r="A662" s="111" t="n">
        <x:f>'净值底稿'!A620</x:f>
        <x:v>44762</x:v>
      </x:c>
      <x:c r="B662" s="113" t="n">
        <x:f>'净值底稿'!F620</x:f>
        <x:v>1.861968184206235</x:v>
      </x:c>
      <x:c r="C662" s="113" t="n">
        <x:f>'净值底稿'!O620</x:f>
        <x:v>1.3752056020882875</x:v>
      </x:c>
      <x:c r="D662" s="113" t="n">
        <x:f>'净值底稿'!P620</x:f>
        <x:v>1.5489</x:v>
      </x:c>
      <x:c r="E662" s="113" t="n">
        <x:f>'净值底稿'!Q620</x:f>
        <x:v>1.3427</x:v>
      </x:c>
      <x:c r="F662" s="114" t="n">
        <x:f>IFERROR(B662/B661-1,0)</x:f>
        <x:v>0.001495104742590625</x:v>
      </x:c>
      <x:c r="G662" s="114" t="n">
        <x:f>IFERROR(C662/C661-1,0)</x:f>
        <x:v>0.009281361845121738</x:v>
      </x:c>
      <x:c r="H662" s="114" t="n">
        <x:f>IFERROR(D662/D661-1,0)</x:f>
        <x:v>0.0006460365656695277</x:v>
      </x:c>
      <x:c r="I662" s="114" t="n">
        <x:f>IFERROR(E662/E661-1,0)</x:f>
        <x:v>0</x:v>
      </x:c>
      <x:c r="J662" s="115" t="n">
        <x:f>Z661*(1+F662)</x:f>
        <x:v>0.14820828538109135</x:v>
      </x:c>
      <x:c r="K662" s="115" t="n">
        <x:f>AA661*(1+G662)</x:f>
        <x:v>0.14435497908396705</x:v>
      </x:c>
      <x:c r="L662" s="115" t="n">
        <x:f>AB661*(1+H662)</x:f>
        <x:v>0.8535249248094723</x:v>
      </x:c>
      <x:c r="M662" s="115" t="n">
        <x:f>AC661*(1+I662)</x:f>
        <x:v>0.05528170423704124</x:v>
      </x:c>
      <x:c r="N662" s="115" t="n">
        <x:f>SUM(J662:M662)</x:f>
        <x:v>1.201369893511572</x:v>
      </x:c>
      <x:c r="O662" s="116" t="n">
        <x:f>IFERROR((J662+K662)/N662,0)</x:f>
        <x:v>0.24352471794503178</x:v>
      </x:c>
      <x:c r="P662" s="50" t="b">
        <x:f>AND(MONTH(A662)=12,OR(A663="",YEAR(A662)&lt;&gt;YEAR(A663)))</x:f>
        <x:v>0</x:v>
      </x:c>
      <x:c r="Q662" s="50" t="b">
        <x:f>AND(MOD(MONTH(A662),3)=0,OR(A663="",MONTH(A662)&lt;&gt;MONTH(A663)))</x:f>
        <x:v>0</x:v>
      </x:c>
      <x:c r="R662" s="50" t="b">
        <x:f>OR(O662&gt;$E$7,O662&lt;$E$6)</x:f>
        <x:v>0</x:v>
      </x:c>
      <x:c r="S662" s="50" t="b">
        <x:f>AND(OR(P662,Q662,R662),A662-AH661&gt;$E$8)</x:f>
        <x:v>0</x:v>
      </x:c>
      <x:c r="T662" s="50" t="str">
        <x:f>IF(NOT(OR(P662,Q662,R662)),"不调",IF(NOT(S662),"间隔规则跳过",IF(P662,"年末+季度",IF(AND(Q662,R662),"季度+动态",IF(Q662,"季度","动态")))))</x:f>
        <x:v>不调</x:v>
      </x:c>
      <x:c r="U662" s="115" t="n">
        <x:f>IF(OR(T662="年末+季度",T662="季度+动态"),N662*$E$5/2,IF(T662="季度",(J662+K662)/2,IF(T662="动态",N662*$E$5*IF(J662+K662=0,0.5,J662/(J662+K662)),J662)))</x:f>
        <x:v>0.14820828538109135</x:v>
      </x:c>
      <x:c r="V662" s="115" t="n">
        <x:f>IF(OR(T662="年末+季度",T662="季度+动态"),N662*$E$5/2,IF(T662="季度",(J662+K662)/2,IF(T662="动态",N662*$E$5*IF(J662+K662=0,0.5,K662/(J662+K662)),K662)))</x:f>
        <x:v>0.14435497908396705</x:v>
      </x:c>
      <x:c r="W662" s="115" t="n">
        <x:f>IF(OR(T662="年末+季度",T662="季度+动态",T662="动态"),N662*(1-$E$5)*IF(L662+M662=0,$B$7/($B$7+$B$8),L662/(L662+M662)),L662)</x:f>
        <x:v>0.8535249248094723</x:v>
      </x:c>
      <x:c r="X662" s="115" t="n">
        <x:f>IF(OR(T662="年末+季度",T662="季度+动态",T662="动态"),N662*(1-$E$5)*IF(L662+M662=0,$B$8/($B$7+$B$8),M662/(L662+M662)),M662)</x:f>
        <x:v>0.05528170423704124</x:v>
      </x:c>
      <x:c r="Y662" s="115" t="n">
        <x:f>POWER(1-$H$5,(A662-A661)/$H$8)</x:f>
        <x:v>0.9999862671029998</x:v>
      </x:c>
      <x:c r="Z662" s="115" t="n">
        <x:f>U662*Y662</x:f>
        <x:v>0.14820625005197363</x:v>
      </x:c>
      <x:c r="AA662" s="115" t="n">
        <x:f>V662*Y662</x:f>
        <x:v>0.14435299667190782</x:v>
      </x:c>
      <x:c r="AB662" s="115" t="n">
        <x:f>W662*Y662</x:f>
        <x:v>0.8535132034395927</x:v>
      </x:c>
      <x:c r="AC662" s="115" t="n">
        <x:f>X662*Y662</x:f>
        <x:v>0.05528094505909096</x:v>
      </x:c>
      <x:c r="AD662" s="115" t="n">
        <x:f>SUM(Z662:AC662)</x:f>
        <x:v>1.2013533952225652</x:v>
      </x:c>
      <x:c r="AE662" s="115" t="n">
        <x:f>MAX(AE661,AD662)</x:f>
        <x:v>1.2013533952225652</x:v>
      </x:c>
      <x:c r="AF662" s="114" t="n">
        <x:f>AD662/AE662-1</x:f>
        <x:v>0</x:v>
      </x:c>
      <x:c r="AG662" s="114" t="n">
        <x:f>AD662/AD661-1</x:f>
        <x:v>0.001737139966139667</x:v>
      </x:c>
      <x:c r="AH662" s="111" t="n">
        <x:f>IF(OR(T662="年末+季度",T662="季度+动态",T662="季度",T662="动态"),A662,AH661)</x:f>
        <x:v>44742</x:v>
      </x:c>
      <x:c r="AI662" s="117" t="n">
        <x:f>YEAR(A662)</x:f>
        <x:v>2022</x:v>
      </x:c>
      <x:c r="AJ662" s="117" t="n">
        <x:f>MONTH(A662)</x:f>
        <x:v>7</x:v>
      </x:c>
      <x:c r="AK662" s="50" t="n">
        <x:f>IF(MONTH(A662)&lt;&gt;MONTH(A663),1,0)</x:f>
        <x:v>0</x:v>
      </x:c>
      <x:c r="AL662" s="115" t="n">
        <x:f>IF(AK661,AD661,AL661)</x:f>
        <x:v>1.1956082782395097</x:v>
      </x:c>
      <x:c r="AM662" s="116" t="str">
        <x:f>IF(AK662,AD662/AL662-1,"")</x:f>
      </x:c>
      <x:c r="AN662" s="115" t="n">
        <x:f>IF(AI662&lt;&gt;AI661,AD662,MAX(AN661,AD662))</x:f>
        <x:v>1.2013533952225652</x:v>
      </x:c>
      <x:c r="AO662" s="116" t="n">
        <x:f>AD662/AN662-1</x:f>
        <x:v>0</x:v>
      </x:c>
      <x:c r="AP662" s="112" t="n">
        <x:f>IFERROR(SUM(Z662:AC662)/AD662,0)</x:f>
        <x:v>1</x:v>
      </x:c>
      <x:c r="AQ662" s="50" t="b">
        <x:f>AND(B662&gt;0,C662&gt;0,D662&gt;0,E662&gt;0)</x:f>
        <x:v>1</x:v>
      </x:c>
    </x:row>
    <x:row r="663">
      <x:c r="A663" s="111" t="n">
        <x:f>'净值底稿'!A621</x:f>
        <x:v>44763</x:v>
      </x:c>
      <x:c r="B663" s="113" t="n">
        <x:f>'净值底稿'!F621</x:f>
        <x:v>1.8471884017381477</x:v>
      </x:c>
      <x:c r="C663" s="113" t="n">
        <x:f>'净值底稿'!O621</x:f>
        <x:v>1.3645690847952638</x:v>
      </x:c>
      <x:c r="D663" s="113" t="n">
        <x:f>'净值底稿'!P621</x:f>
        <x:v>1.5501</x:v>
      </x:c>
      <x:c r="E663" s="113" t="n">
        <x:f>'净值底稿'!Q621</x:f>
        <x:v>1.3328</x:v>
      </x:c>
      <x:c r="F663" s="114" t="n">
        <x:f>IFERROR(B663/B662-1,0)</x:f>
        <x:v>-0.007937720200298704</x:v>
      </x:c>
      <x:c r="G663" s="114" t="n">
        <x:f>IFERROR(C663/C662-1,0)</x:f>
        <x:v>-0.00773449241107782</x:v>
      </x:c>
      <x:c r="H663" s="114" t="n">
        <x:f>IFERROR(D663/D662-1,0)</x:f>
        <x:v>0.0007747433662599335</x:v>
      </x:c>
      <x:c r="I663" s="114" t="n">
        <x:f>IFERROR(E663/E662-1,0)</x:f>
        <x:v>-0.007373203247188487</x:v>
      </x:c>
      <x:c r="J663" s="115" t="n">
        <x:f>Z662*(1+F663)</x:f>
        <x:v>0.14702983030712555</x:v>
      </x:c>
      <x:c r="K663" s="115" t="n">
        <x:f>AA662*(1+G663)</x:f>
        <x:v>0.1432364995146326</x:v>
      </x:c>
      <x:c r="L663" s="115" t="n">
        <x:f>AB662*(1+H663)</x:f>
        <x:v>0.8541744571319728</x:v>
      </x:c>
      <x:c r="M663" s="115" t="n">
        <x:f>AC662*(1+I663)</x:f>
        <x:v>0.054873347415473624</x:v>
      </x:c>
      <x:c r="N663" s="115" t="n">
        <x:f>SUM(J663:M663)</x:f>
        <x:v>1.1993141343692046</x:v>
      </x:c>
      <x:c r="O663" s="116" t="n">
        <x:f>IFERROR((J663+K663)/N663,0)</x:f>
        <x:v>0.24202693981792153</x:v>
      </x:c>
      <x:c r="P663" s="50" t="b">
        <x:f>AND(MONTH(A663)=12,OR(A664="",YEAR(A663)&lt;&gt;YEAR(A664)))</x:f>
        <x:v>0</x:v>
      </x:c>
      <x:c r="Q663" s="50" t="b">
        <x:f>AND(MOD(MONTH(A663),3)=0,OR(A664="",MONTH(A663)&lt;&gt;MONTH(A664)))</x:f>
        <x:v>0</x:v>
      </x:c>
      <x:c r="R663" s="50" t="b">
        <x:f>OR(O663&gt;$E$7,O663&lt;$E$6)</x:f>
        <x:v>0</x:v>
      </x:c>
      <x:c r="S663" s="50" t="b">
        <x:f>AND(OR(P663,Q663,R663),A663-AH662&gt;$E$8)</x:f>
        <x:v>0</x:v>
      </x:c>
      <x:c r="T663" s="50" t="str">
        <x:f>IF(NOT(OR(P663,Q663,R663)),"不调",IF(NOT(S663),"间隔规则跳过",IF(P663,"年末+季度",IF(AND(Q663,R663),"季度+动态",IF(Q663,"季度","动态")))))</x:f>
        <x:v>不调</x:v>
      </x:c>
      <x:c r="U663" s="115" t="n">
        <x:f>IF(OR(T663="年末+季度",T663="季度+动态"),N663*$E$5/2,IF(T663="季度",(J663+K663)/2,IF(T663="动态",N663*$E$5*IF(J663+K663=0,0.5,J663/(J663+K663)),J663)))</x:f>
        <x:v>0.14702983030712555</x:v>
      </x:c>
      <x:c r="V663" s="115" t="n">
        <x:f>IF(OR(T663="年末+季度",T663="季度+动态"),N663*$E$5/2,IF(T663="季度",(J663+K663)/2,IF(T663="动态",N663*$E$5*IF(J663+K663=0,0.5,K663/(J663+K663)),K663)))</x:f>
        <x:v>0.1432364995146326</x:v>
      </x:c>
      <x:c r="W663" s="115" t="n">
        <x:f>IF(OR(T663="年末+季度",T663="季度+动态",T663="动态"),N663*(1-$E$5)*IF(L663+M663=0,$B$7/($B$7+$B$8),L663/(L663+M663)),L663)</x:f>
        <x:v>0.8541744571319728</x:v>
      </x:c>
      <x:c r="X663" s="115" t="n">
        <x:f>IF(OR(T663="年末+季度",T663="季度+动态",T663="动态"),N663*(1-$E$5)*IF(L663+M663=0,$B$8/($B$7+$B$8),M663/(L663+M663)),M663)</x:f>
        <x:v>0.054873347415473624</x:v>
      </x:c>
      <x:c r="Y663" s="115" t="n">
        <x:f>POWER(1-$H$5,(A663-A662)/$H$8)</x:f>
        <x:v>0.9999862671029998</x:v>
      </x:c>
      <x:c r="Z663" s="115" t="n">
        <x:f>U663*Y663</x:f>
        <x:v>0.14702781116160998</x:v>
      </x:c>
      <x:c r="AA663" s="115" t="n">
        <x:f>V663*Y663</x:f>
        <x:v>0.1432345324625381</x:v>
      </x:c>
      <x:c r="AB663" s="115" t="n">
        <x:f>W663*Y663</x:f>
        <x:v>0.8541627268421328</x:v>
      </x:c>
      <x:c r="AC663" s="115" t="n">
        <x:f>X663*Y663</x:f>
        <x:v>0.05487259384544551</x:v>
      </x:c>
      <x:c r="AD663" s="115" t="n">
        <x:f>SUM(Z663:AC663)</x:f>
        <x:v>1.1992976643117264</x:v>
      </x:c>
      <x:c r="AE663" s="115" t="n">
        <x:f>MAX(AE662,AD663)</x:f>
        <x:v>1.2013533952225652</x:v>
      </x:c>
      <x:c r="AF663" s="114" t="n">
        <x:f>AD663/AE663-1</x:f>
        <x:v>-0.0017111791742662197</x:v>
      </x:c>
      <x:c r="AG663" s="114" t="n">
        <x:f>AD663/AD662-1</x:f>
        <x:v>-0.0017111791742662197</x:v>
      </x:c>
      <x:c r="AH663" s="111" t="n">
        <x:f>IF(OR(T663="年末+季度",T663="季度+动态",T663="季度",T663="动态"),A663,AH662)</x:f>
        <x:v>44742</x:v>
      </x:c>
      <x:c r="AI663" s="117" t="n">
        <x:f>YEAR(A663)</x:f>
        <x:v>2022</x:v>
      </x:c>
      <x:c r="AJ663" s="117" t="n">
        <x:f>MONTH(A663)</x:f>
        <x:v>7</x:v>
      </x:c>
      <x:c r="AK663" s="50" t="n">
        <x:f>IF(MONTH(A663)&lt;&gt;MONTH(A664),1,0)</x:f>
        <x:v>0</x:v>
      </x:c>
      <x:c r="AL663" s="115" t="n">
        <x:f>IF(AK662,AD662,AL662)</x:f>
        <x:v>1.1956082782395097</x:v>
      </x:c>
      <x:c r="AM663" s="116" t="str">
        <x:f>IF(AK663,AD663/AL663-1,"")</x:f>
      </x:c>
      <x:c r="AN663" s="115" t="n">
        <x:f>IF(AI663&lt;&gt;AI662,AD663,MAX(AN662,AD663))</x:f>
        <x:v>1.2013533952225652</x:v>
      </x:c>
      <x:c r="AO663" s="116" t="n">
        <x:f>AD663/AN663-1</x:f>
        <x:v>-0.0017111791742662197</x:v>
      </x:c>
      <x:c r="AP663" s="112" t="n">
        <x:f>IFERROR(SUM(Z663:AC663)/AD663,0)</x:f>
        <x:v>1</x:v>
      </x:c>
      <x:c r="AQ663" s="50" t="b">
        <x:f>AND(B663&gt;0,C663&gt;0,D663&gt;0,E663&gt;0)</x:f>
        <x:v>1</x:v>
      </x:c>
    </x:row>
    <x:row r="664">
      <x:c r="A664" s="111" t="n">
        <x:f>'净值底稿'!A622</x:f>
        <x:v>44764</x:v>
      </x:c>
      <x:c r="B664" s="113" t="n">
        <x:f>'净值底稿'!F622</x:f>
        <x:v>1.836912736432575</x:v>
      </x:c>
      <x:c r="C664" s="113" t="n">
        <x:f>'净值底稿'!O622</x:f>
        <x:v>1.359070184738415</x:v>
      </x:c>
      <x:c r="D664" s="113" t="n">
        <x:f>'净值底稿'!P622</x:f>
        <x:v>1.5498</x:v>
      </x:c>
      <x:c r="E664" s="113" t="n">
        <x:f>'净值底稿'!Q622</x:f>
        <x:v>1.3536</x:v>
      </x:c>
      <x:c r="F664" s="114" t="n">
        <x:f>IFERROR(B664/B663-1,0)</x:f>
        <x:v>-0.005562868030084878</x:v>
      </x:c>
      <x:c r="G664" s="114" t="n">
        <x:f>IFERROR(C664/C663-1,0)</x:f>
        <x:v>-0.0040297703634945</x:v>
      </x:c>
      <x:c r="H664" s="114" t="n">
        <x:f>IFERROR(D664/D663-1,0)</x:f>
        <x:v>-0.00019353590090964712</x:v>
      </x:c>
      <x:c r="I664" s="114" t="n">
        <x:f>IFERROR(E664/E663-1,0)</x:f>
        <x:v>0.015606242496998712</x:v>
      </x:c>
      <x:c r="J664" s="115" t="n">
        <x:f>Z663*(1+F664)</x:f>
        <x:v>0.1462099148513657</x:v>
      </x:c>
      <x:c r="K664" s="115" t="n">
        <x:f>AA663*(1+G664)</x:f>
        <x:v>0.14265733018859156</x:v>
      </x:c>
      <x:c r="L664" s="115" t="n">
        <x:f>AB663*(1+H664)</x:f>
        <x:v>0.85399741568927</x:v>
      </x:c>
      <x:c r="M664" s="115" t="n">
        <x:f>AC663*(1+I664)</x:f>
        <x:v>0.05572894885143685</x:v>
      </x:c>
      <x:c r="N664" s="115" t="n">
        <x:f>SUM(J664:M664)</x:f>
        <x:v>1.198593609580664</x:v>
      </x:c>
      <x:c r="O664" s="116" t="n">
        <x:f>IFERROR((J664+K664)/N664,0)</x:f>
        <x:v>0.2410051603237059</x:v>
      </x:c>
      <x:c r="P664" s="50" t="b">
        <x:f>AND(MONTH(A664)=12,OR(A665="",YEAR(A664)&lt;&gt;YEAR(A665)))</x:f>
        <x:v>0</x:v>
      </x:c>
      <x:c r="Q664" s="50" t="b">
        <x:f>AND(MOD(MONTH(A664),3)=0,OR(A665="",MONTH(A664)&lt;&gt;MONTH(A665)))</x:f>
        <x:v>0</x:v>
      </x:c>
      <x:c r="R664" s="50" t="b">
        <x:f>OR(O664&gt;$E$7,O664&lt;$E$6)</x:f>
        <x:v>0</x:v>
      </x:c>
      <x:c r="S664" s="50" t="b">
        <x:f>AND(OR(P664,Q664,R664),A664-AH663&gt;$E$8)</x:f>
        <x:v>0</x:v>
      </x:c>
      <x:c r="T664" s="50" t="str">
        <x:f>IF(NOT(OR(P664,Q664,R664)),"不调",IF(NOT(S664),"间隔规则跳过",IF(P664,"年末+季度",IF(AND(Q664,R664),"季度+动态",IF(Q664,"季度","动态")))))</x:f>
        <x:v>不调</x:v>
      </x:c>
      <x:c r="U664" s="115" t="n">
        <x:f>IF(OR(T664="年末+季度",T664="季度+动态"),N664*$E$5/2,IF(T664="季度",(J664+K664)/2,IF(T664="动态",N664*$E$5*IF(J664+K664=0,0.5,J664/(J664+K664)),J664)))</x:f>
        <x:v>0.1462099148513657</x:v>
      </x:c>
      <x:c r="V664" s="115" t="n">
        <x:f>IF(OR(T664="年末+季度",T664="季度+动态"),N664*$E$5/2,IF(T664="季度",(J664+K664)/2,IF(T664="动态",N664*$E$5*IF(J664+K664=0,0.5,K664/(J664+K664)),K664)))</x:f>
        <x:v>0.14265733018859156</x:v>
      </x:c>
      <x:c r="W664" s="115" t="n">
        <x:f>IF(OR(T664="年末+季度",T664="季度+动态",T664="动态"),N664*(1-$E$5)*IF(L664+M664=0,$B$7/($B$7+$B$8),L664/(L664+M664)),L664)</x:f>
        <x:v>0.85399741568927</x:v>
      </x:c>
      <x:c r="X664" s="115" t="n">
        <x:f>IF(OR(T664="年末+季度",T664="季度+动态",T664="动态"),N664*(1-$E$5)*IF(L664+M664=0,$B$8/($B$7+$B$8),M664/(L664+M664)),M664)</x:f>
        <x:v>0.05572894885143685</x:v>
      </x:c>
      <x:c r="Y664" s="115" t="n">
        <x:f>POWER(1-$H$5,(A664-A663)/$H$8)</x:f>
        <x:v>0.9999862671029998</x:v>
      </x:c>
      <x:c r="Z664" s="115" t="n">
        <x:f>U664*Y664</x:f>
        <x:v>0.14620790696566463</x:v>
      </x:c>
      <x:c r="AA664" s="115" t="n">
        <x:f>V664*Y664</x:f>
        <x:v>0.14265537109016974</x:v>
      </x:c>
      <x:c r="AB664" s="115" t="n">
        <x:f>W664*Y664</x:f>
        <x:v>0.8539856878307219</x:v>
      </x:c>
      <x:c r="AC664" s="115" t="n">
        <x:f>X664*Y664</x:f>
        <x:v>0.05572818353152234</x:v>
      </x:c>
      <x:c r="AD664" s="115" t="n">
        <x:f>SUM(Z664:AC664)</x:f>
        <x:v>1.1985771494180788</x:v>
      </x:c>
      <x:c r="AE664" s="115" t="n">
        <x:f>MAX(AE663,AD664)</x:f>
        <x:v>1.2013533952225652</x:v>
      </x:c>
      <x:c r="AF664" s="114" t="n">
        <x:f>AD664/AE664-1</x:f>
        <x:v>-0.0023109318336526075</x:v>
      </x:c>
      <x:c r="AG664" s="114" t="n">
        <x:f>AD664/AD663-1</x:f>
        <x:v>-0.0006007807028133305</x:v>
      </x:c>
      <x:c r="AH664" s="111" t="n">
        <x:f>IF(OR(T664="年末+季度",T664="季度+动态",T664="季度",T664="动态"),A664,AH663)</x:f>
        <x:v>44742</x:v>
      </x:c>
      <x:c r="AI664" s="117" t="n">
        <x:f>YEAR(A664)</x:f>
        <x:v>2022</x:v>
      </x:c>
      <x:c r="AJ664" s="117" t="n">
        <x:f>MONTH(A664)</x:f>
        <x:v>7</x:v>
      </x:c>
      <x:c r="AK664" s="50" t="n">
        <x:f>IF(MONTH(A664)&lt;&gt;MONTH(A665),1,0)</x:f>
        <x:v>0</x:v>
      </x:c>
      <x:c r="AL664" s="115" t="n">
        <x:f>IF(AK663,AD663,AL663)</x:f>
        <x:v>1.1956082782395097</x:v>
      </x:c>
      <x:c r="AM664" s="116" t="str">
        <x:f>IF(AK664,AD664/AL664-1,"")</x:f>
      </x:c>
      <x:c r="AN664" s="115" t="n">
        <x:f>IF(AI664&lt;&gt;AI663,AD664,MAX(AN663,AD664))</x:f>
        <x:v>1.2013533952225652</x:v>
      </x:c>
      <x:c r="AO664" s="116" t="n">
        <x:f>AD664/AN664-1</x:f>
        <x:v>-0.0023109318336526075</x:v>
      </x:c>
      <x:c r="AP664" s="112" t="n">
        <x:f>IFERROR(SUM(Z664:AC664)/AD664,0)</x:f>
        <x:v>1</x:v>
      </x:c>
      <x:c r="AQ664" s="50" t="b">
        <x:f>AND(B664&gt;0,C664&gt;0,D664&gt;0,E664&gt;0)</x:f>
        <x:v>1</x:v>
      </x:c>
    </x:row>
    <x:row r="665">
      <x:c r="A665" s="111" t="n">
        <x:f>'净值底稿'!A623</x:f>
        <x:v>44767</x:v>
      </x:c>
      <x:c r="B665" s="113" t="n">
        <x:f>'净值底稿'!F623</x:f>
        <x:v>1.8023005520749176</x:v>
      </x:c>
      <x:c r="C665" s="113" t="n">
        <x:f>'净值底稿'!O623</x:f>
        <x:v>1.3464625428822563</x:v>
      </x:c>
      <x:c r="D665" s="113" t="n">
        <x:f>'净值底稿'!P623</x:f>
        <x:v>1.5507</x:v>
      </x:c>
      <x:c r="E665" s="113" t="n">
        <x:f>'净值底稿'!Q623</x:f>
        <x:v>1.3589</x:v>
      </x:c>
      <x:c r="F665" s="114" t="n">
        <x:f>IFERROR(B665/B664-1,0)</x:f>
        <x:v>-0.018842584991204836</x:v>
      </x:c>
      <x:c r="G665" s="114" t="n">
        <x:f>IFERROR(C665/C664-1,0)</x:f>
        <x:v>-0.009276667237450575</x:v>
      </x:c>
      <x:c r="H665" s="114" t="n">
        <x:f>IFERROR(D665/D664-1,0)</x:f>
        <x:v>0.0005807200929150991</x:v>
      </x:c>
      <x:c r="I665" s="114" t="n">
        <x:f>IFERROR(E665/E664-1,0)</x:f>
        <x:v>0.003915484633569832</x:v>
      </x:c>
      <x:c r="J665" s="115" t="n">
        <x:f>Z664*(1+F665)</x:f>
        <x:v>0.14345297205227792</x:v>
      </x:c>
      <x:c r="K665" s="115" t="n">
        <x:f>AA664*(1+G665)</x:f>
        <x:v>0.1413320046829312</x:v>
      </x:c>
      <x:c r="L665" s="115" t="n">
        <x:f>AB664*(1+H665)</x:f>
        <x:v>0.8544816144787072</x:v>
      </x:c>
      <x:c r="M665" s="115" t="n">
        <x:f>AC664*(1+I665)</x:f>
        <x:v>0.055946386377796774</x:v>
      </x:c>
      <x:c r="N665" s="115" t="n">
        <x:f>SUM(J665:M665)</x:f>
        <x:v>1.1952129775917129</x:v>
      </x:c>
      <x:c r="O665" s="116" t="n">
        <x:f>IFERROR((J665+K665)/N665,0)</x:f>
        <x:v>0.23827132241237445</x:v>
      </x:c>
      <x:c r="P665" s="50" t="b">
        <x:f>AND(MONTH(A665)=12,OR(A666="",YEAR(A665)&lt;&gt;YEAR(A666)))</x:f>
        <x:v>0</x:v>
      </x:c>
      <x:c r="Q665" s="50" t="b">
        <x:f>AND(MOD(MONTH(A665),3)=0,OR(A666="",MONTH(A665)&lt;&gt;MONTH(A666)))</x:f>
        <x:v>0</x:v>
      </x:c>
      <x:c r="R665" s="50" t="b">
        <x:f>OR(O665&gt;$E$7,O665&lt;$E$6)</x:f>
        <x:v>0</x:v>
      </x:c>
      <x:c r="S665" s="50" t="b">
        <x:f>AND(OR(P665,Q665,R665),A665-AH664&gt;$E$8)</x:f>
        <x:v>0</x:v>
      </x:c>
      <x:c r="T665" s="50" t="str">
        <x:f>IF(NOT(OR(P665,Q665,R665)),"不调",IF(NOT(S665),"间隔规则跳过",IF(P665,"年末+季度",IF(AND(Q665,R665),"季度+动态",IF(Q665,"季度","动态")))))</x:f>
        <x:v>不调</x:v>
      </x:c>
      <x:c r="U665" s="115" t="n">
        <x:f>IF(OR(T665="年末+季度",T665="季度+动态"),N665*$E$5/2,IF(T665="季度",(J665+K665)/2,IF(T665="动态",N665*$E$5*IF(J665+K665=0,0.5,J665/(J665+K665)),J665)))</x:f>
        <x:v>0.14345297205227792</x:v>
      </x:c>
      <x:c r="V665" s="115" t="n">
        <x:f>IF(OR(T665="年末+季度",T665="季度+动态"),N665*$E$5/2,IF(T665="季度",(J665+K665)/2,IF(T665="动态",N665*$E$5*IF(J665+K665=0,0.5,K665/(J665+K665)),K665)))</x:f>
        <x:v>0.1413320046829312</x:v>
      </x:c>
      <x:c r="W665" s="115" t="n">
        <x:f>IF(OR(T665="年末+季度",T665="季度+动态",T665="动态"),N665*(1-$E$5)*IF(L665+M665=0,$B$7/($B$7+$B$8),L665/(L665+M665)),L665)</x:f>
        <x:v>0.8544816144787072</x:v>
      </x:c>
      <x:c r="X665" s="115" t="n">
        <x:f>IF(OR(T665="年末+季度",T665="季度+动态",T665="动态"),N665*(1-$E$5)*IF(L665+M665=0,$B$8/($B$7+$B$8),M665/(L665+M665)),M665)</x:f>
        <x:v>0.055946386377796774</x:v>
      </x:c>
      <x:c r="Y665" s="115" t="n">
        <x:f>POWER(1-$H$5,(A665-A664)/$H$8)</x:f>
        <x:v>0.9999588018747739</x:v>
      </x:c>
      <x:c r="Z665" s="115" t="n">
        <x:f>U665*Y665</x:f>
        <x:v>0.14344706205877125</x:v>
      </x:c>
      <x:c r="AA665" s="115" t="n">
        <x:f>V665*Y665</x:f>
        <x:v>0.1413261820693038</x:v>
      </x:c>
      <x:c r="AB665" s="115" t="n">
        <x:f>W665*Y665</x:f>
        <x:v>0.8544464114381505</x:v>
      </x:c>
      <x:c r="AC665" s="115" t="n">
        <x:f>X665*Y665</x:f>
        <x:v>0.05594408149156484</x:v>
      </x:c>
      <x:c r="AD665" s="115" t="n">
        <x:f>SUM(Z665:AC665)</x:f>
        <x:v>1.1951637370577903</x:v>
      </x:c>
      <x:c r="AE665" s="115" t="n">
        <x:f>MAX(AE664,AD665)</x:f>
        <x:v>1.2013533952225652</x:v>
      </x:c>
      <x:c r="AF665" s="114" t="n">
        <x:f>AD665/AE665-1</x:f>
        <x:v>-0.005152237625822176</x:v>
      </x:c>
      <x:c r="AG665" s="114" t="n">
        <x:f>AD665/AD664-1</x:f>
        <x:v>-0.0028478870650467947</x:v>
      </x:c>
      <x:c r="AH665" s="111" t="n">
        <x:f>IF(OR(T665="年末+季度",T665="季度+动态",T665="季度",T665="动态"),A665,AH664)</x:f>
        <x:v>44742</x:v>
      </x:c>
      <x:c r="AI665" s="117" t="n">
        <x:f>YEAR(A665)</x:f>
        <x:v>2022</x:v>
      </x:c>
      <x:c r="AJ665" s="117" t="n">
        <x:f>MONTH(A665)</x:f>
        <x:v>7</x:v>
      </x:c>
      <x:c r="AK665" s="50" t="n">
        <x:f>IF(MONTH(A665)&lt;&gt;MONTH(A666),1,0)</x:f>
        <x:v>0</x:v>
      </x:c>
      <x:c r="AL665" s="115" t="n">
        <x:f>IF(AK664,AD664,AL664)</x:f>
        <x:v>1.1956082782395097</x:v>
      </x:c>
      <x:c r="AM665" s="116" t="str">
        <x:f>IF(AK665,AD665/AL665-1,"")</x:f>
      </x:c>
      <x:c r="AN665" s="115" t="n">
        <x:f>IF(AI665&lt;&gt;AI664,AD665,MAX(AN664,AD665))</x:f>
        <x:v>1.2013533952225652</x:v>
      </x:c>
      <x:c r="AO665" s="116" t="n">
        <x:f>AD665/AN665-1</x:f>
        <x:v>-0.005152237625822176</x:v>
      </x:c>
      <x:c r="AP665" s="112" t="n">
        <x:f>IFERROR(SUM(Z665:AC665)/AD665,0)</x:f>
        <x:v>1</x:v>
      </x:c>
      <x:c r="AQ665" s="50" t="b">
        <x:f>AND(B665&gt;0,C665&gt;0,D665&gt;0,E665&gt;0)</x:f>
        <x:v>1</x:v>
      </x:c>
    </x:row>
    <x:row r="666">
      <x:c r="A666" s="111" t="n">
        <x:f>'净值底稿'!A624</x:f>
        <x:v>44768</x:v>
      </x:c>
      <x:c r="B666" s="113" t="n">
        <x:f>'净值底稿'!F624</x:f>
        <x:v>1.8289443859064525</x:v>
      </x:c>
      <x:c r="C666" s="113" t="n">
        <x:f>'净值底稿'!O624</x:f>
        <x:v>1.3626917261523426</x:v>
      </x:c>
      <x:c r="D666" s="113" t="n">
        <x:f>'净值底稿'!P624</x:f>
        <x:v>1.5516</x:v>
      </x:c>
      <x:c r="E666" s="113" t="n">
        <x:f>'净值底稿'!Q624</x:f>
        <x:v>1.3591</x:v>
      </x:c>
      <x:c r="F666" s="114" t="n">
        <x:f>IFERROR(B666/B665-1,0)</x:f>
        <x:v>0.014783235682229057</x:v>
      </x:c>
      <x:c r="G666" s="114" t="n">
        <x:f>IFERROR(C666/C665-1,0)</x:f>
        <x:v>0.012053200704228884</x:v>
      </x:c>
      <x:c r="H666" s="114" t="n">
        <x:f>IFERROR(D666/D665-1,0)</x:f>
        <x:v>0.0005803830528150478</x:v>
      </x:c>
      <x:c r="I666" s="114" t="n">
        <x:f>IFERROR(E666/E665-1,0)</x:f>
        <x:v>0.00014717786444906622</x:v>
      </x:c>
      <x:c r="J666" s="115" t="n">
        <x:f>Z665*(1+F666)</x:f>
        <x:v>0.1455676737851094</x:v>
      </x:c>
      <x:c r="K666" s="115" t="n">
        <x:f>AA665*(1+G666)</x:f>
        <x:v>0.14302961490654753</x:v>
      </x:c>
      <x:c r="L666" s="115" t="n">
        <x:f>AB665*(1+H666)</x:f>
        <x:v>0.8549423176548878</x:v>
      </x:c>
      <x:c r="M666" s="115" t="n">
        <x:f>AC665*(1+I666)</x:f>
        <x:v>0.05595231522200733</x:v>
      </x:c>
      <x:c r="N666" s="115" t="n">
        <x:f>SUM(J666:M666)</x:f>
        <x:v>1.199491921568552</x:v>
      </x:c>
      <x:c r="O666" s="116" t="n">
        <x:f>IFERROR((J666+K666)/N666,0)</x:f>
        <x:v>0.24059961013681852</x:v>
      </x:c>
      <x:c r="P666" s="50" t="b">
        <x:f>AND(MONTH(A666)=12,OR(A667="",YEAR(A666)&lt;&gt;YEAR(A667)))</x:f>
        <x:v>0</x:v>
      </x:c>
      <x:c r="Q666" s="50" t="b">
        <x:f>AND(MOD(MONTH(A666),3)=0,OR(A667="",MONTH(A666)&lt;&gt;MONTH(A667)))</x:f>
        <x:v>0</x:v>
      </x:c>
      <x:c r="R666" s="50" t="b">
        <x:f>OR(O666&gt;$E$7,O666&lt;$E$6)</x:f>
        <x:v>0</x:v>
      </x:c>
      <x:c r="S666" s="50" t="b">
        <x:f>AND(OR(P666,Q666,R666),A666-AH665&gt;$E$8)</x:f>
        <x:v>0</x:v>
      </x:c>
      <x:c r="T666" s="50" t="str">
        <x:f>IF(NOT(OR(P666,Q666,R666)),"不调",IF(NOT(S666),"间隔规则跳过",IF(P666,"年末+季度",IF(AND(Q666,R666),"季度+动态",IF(Q666,"季度","动态")))))</x:f>
        <x:v>不调</x:v>
      </x:c>
      <x:c r="U666" s="115" t="n">
        <x:f>IF(OR(T666="年末+季度",T666="季度+动态"),N666*$E$5/2,IF(T666="季度",(J666+K666)/2,IF(T666="动态",N666*$E$5*IF(J666+K666=0,0.5,J666/(J666+K666)),J666)))</x:f>
        <x:v>0.1455676737851094</x:v>
      </x:c>
      <x:c r="V666" s="115" t="n">
        <x:f>IF(OR(T666="年末+季度",T666="季度+动态"),N666*$E$5/2,IF(T666="季度",(J666+K666)/2,IF(T666="动态",N666*$E$5*IF(J666+K666=0,0.5,K666/(J666+K666)),K666)))</x:f>
        <x:v>0.14302961490654753</x:v>
      </x:c>
      <x:c r="W666" s="115" t="n">
        <x:f>IF(OR(T666="年末+季度",T666="季度+动态",T666="动态"),N666*(1-$E$5)*IF(L666+M666=0,$B$7/($B$7+$B$8),L666/(L666+M666)),L666)</x:f>
        <x:v>0.8549423176548878</x:v>
      </x:c>
      <x:c r="X666" s="115" t="n">
        <x:f>IF(OR(T666="年末+季度",T666="季度+动态",T666="动态"),N666*(1-$E$5)*IF(L666+M666=0,$B$8/($B$7+$B$8),M666/(L666+M666)),M666)</x:f>
        <x:v>0.05595231522200733</x:v>
      </x:c>
      <x:c r="Y666" s="115" t="n">
        <x:f>POWER(1-$H$5,(A666-A665)/$H$8)</x:f>
        <x:v>0.9999862671029998</x:v>
      </x:c>
      <x:c r="Z666" s="115" t="n">
        <x:f>U666*Y666</x:f>
        <x:v>0.14556567471923876</x:v>
      </x:c>
      <x:c r="AA666" s="115" t="n">
        <x:f>V666*Y666</x:f>
        <x:v>0.14302765069557805</x:v>
      </x:c>
      <x:c r="AB666" s="115" t="n">
        <x:f>W666*Y666</x:f>
        <x:v>0.8549305768200983</x:v>
      </x:c>
      <x:c r="AC666" s="115" t="n">
        <x:f>X666*Y666</x:f>
        <x:v>0.055951546834625464</x:v>
      </x:c>
      <x:c r="AD666" s="115" t="n">
        <x:f>SUM(Z666:AC666)</x:f>
        <x:v>1.1994754490695405</x:v>
      </x:c>
      <x:c r="AE666" s="115" t="n">
        <x:f>MAX(AE665,AD666)</x:f>
        <x:v>1.2013533952225652</x:v>
      </x:c>
      <x:c r="AF666" s="114" t="n">
        <x:f>AD666/AE666-1</x:f>
        <x:v>-0.0015631921135719207</x:v>
      </x:c>
      <x:c r="AG666" s="114" t="n">
        <x:f>AD666/AD665-1</x:f>
        <x:v>0.003607632894187862</x:v>
      </x:c>
      <x:c r="AH666" s="111" t="n">
        <x:f>IF(OR(T666="年末+季度",T666="季度+动态",T666="季度",T666="动态"),A666,AH665)</x:f>
        <x:v>44742</x:v>
      </x:c>
      <x:c r="AI666" s="117" t="n">
        <x:f>YEAR(A666)</x:f>
        <x:v>2022</x:v>
      </x:c>
      <x:c r="AJ666" s="117" t="n">
        <x:f>MONTH(A666)</x:f>
        <x:v>7</x:v>
      </x:c>
      <x:c r="AK666" s="50" t="n">
        <x:f>IF(MONTH(A666)&lt;&gt;MONTH(A667),1,0)</x:f>
        <x:v>0</x:v>
      </x:c>
      <x:c r="AL666" s="115" t="n">
        <x:f>IF(AK665,AD665,AL665)</x:f>
        <x:v>1.1956082782395097</x:v>
      </x:c>
      <x:c r="AM666" s="116" t="str">
        <x:f>IF(AK666,AD666/AL666-1,"")</x:f>
      </x:c>
      <x:c r="AN666" s="115" t="n">
        <x:f>IF(AI666&lt;&gt;AI665,AD666,MAX(AN665,AD666))</x:f>
        <x:v>1.2013533952225652</x:v>
      </x:c>
      <x:c r="AO666" s="116" t="n">
        <x:f>AD666/AN666-1</x:f>
        <x:v>-0.0015631921135719207</x:v>
      </x:c>
      <x:c r="AP666" s="112" t="n">
        <x:f>IFERROR(SUM(Z666:AC666)/AD666,0)</x:f>
        <x:v>1</x:v>
      </x:c>
      <x:c r="AQ666" s="50" t="b">
        <x:f>AND(B666&gt;0,C666&gt;0,D666&gt;0,E666&gt;0)</x:f>
        <x:v>1</x:v>
      </x:c>
    </x:row>
    <x:row r="667">
      <x:c r="A667" s="111" t="n">
        <x:f>'净值底稿'!A625</x:f>
        <x:v>44769</x:v>
      </x:c>
      <x:c r="B667" s="113" t="n">
        <x:f>'净值底稿'!F625</x:f>
        <x:v>1.84236458018327</x:v>
      </x:c>
      <x:c r="C667" s="113" t="n">
        <x:f>'净值底稿'!O625</x:f>
        <x:v>1.3693444667424912</x:v>
      </x:c>
      <x:c r="D667" s="113" t="n">
        <x:f>'净值底稿'!P625</x:f>
        <x:v>1.5519</x:v>
      </x:c>
      <x:c r="E667" s="113" t="n">
        <x:f>'净值底稿'!Q625</x:f>
        <x:v>1.3553</x:v>
      </x:c>
      <x:c r="F667" s="114" t="n">
        <x:f>IFERROR(B667/B666-1,0)</x:f>
        <x:v>0.007337672145873553</x:v>
      </x:c>
      <x:c r="G667" s="114" t="n">
        <x:f>IFERROR(C667/C666-1,0)</x:f>
        <x:v>0.004882058401376677</x:v>
      </x:c>
      <x:c r="H667" s="114" t="n">
        <x:f>IFERROR(D667/D666-1,0)</x:f>
        <x:v>0.00019334880123733633</x:v>
      </x:c>
      <x:c r="I667" s="114" t="n">
        <x:f>IFERROR(E667/E666-1,0)</x:f>
        <x:v>-0.0027959679199470733</x:v>
      </x:c>
      <x:c r="J667" s="115" t="n">
        <x:f>Z666*(1+F667)</x:f>
        <x:v>0.1466337879160214</x:v>
      </x:c>
      <x:c r="K667" s="115" t="n">
        <x:f>AA666*(1+G667)</x:f>
        <x:v>0.14372592003928555</x:v>
      </x:c>
      <x:c r="L667" s="115" t="n">
        <x:f>AB666*(1+H667)</x:f>
        <x:v>0.8550958766222676</x:v>
      </x:c>
      <x:c r="M667" s="115" t="n">
        <x:f>AC666*(1+I667)</x:f>
        <x:v>0.05579510810460443</x:v>
      </x:c>
      <x:c r="N667" s="115" t="n">
        <x:f>SUM(J667:M667)</x:f>
        <x:v>1.2012506926821789</x:v>
      </x:c>
      <x:c r="O667" s="116" t="n">
        <x:f>IFERROR((J667+K667)/N667,0)</x:f>
        <x:v>0.24171449783474042</x:v>
      </x:c>
      <x:c r="P667" s="50" t="b">
        <x:f>AND(MONTH(A667)=12,OR(A668="",YEAR(A667)&lt;&gt;YEAR(A668)))</x:f>
        <x:v>0</x:v>
      </x:c>
      <x:c r="Q667" s="50" t="b">
        <x:f>AND(MOD(MONTH(A667),3)=0,OR(A668="",MONTH(A667)&lt;&gt;MONTH(A668)))</x:f>
        <x:v>0</x:v>
      </x:c>
      <x:c r="R667" s="50" t="b">
        <x:f>OR(O667&gt;$E$7,O667&lt;$E$6)</x:f>
        <x:v>0</x:v>
      </x:c>
      <x:c r="S667" s="50" t="b">
        <x:f>AND(OR(P667,Q667,R667),A667-AH666&gt;$E$8)</x:f>
        <x:v>0</x:v>
      </x:c>
      <x:c r="T667" s="50" t="str">
        <x:f>IF(NOT(OR(P667,Q667,R667)),"不调",IF(NOT(S667),"间隔规则跳过",IF(P667,"年末+季度",IF(AND(Q667,R667),"季度+动态",IF(Q667,"季度","动态")))))</x:f>
        <x:v>不调</x:v>
      </x:c>
      <x:c r="U667" s="115" t="n">
        <x:f>IF(OR(T667="年末+季度",T667="季度+动态"),N667*$E$5/2,IF(T667="季度",(J667+K667)/2,IF(T667="动态",N667*$E$5*IF(J667+K667=0,0.5,J667/(J667+K667)),J667)))</x:f>
        <x:v>0.1466337879160214</x:v>
      </x:c>
      <x:c r="V667" s="115" t="n">
        <x:f>IF(OR(T667="年末+季度",T667="季度+动态"),N667*$E$5/2,IF(T667="季度",(J667+K667)/2,IF(T667="动态",N667*$E$5*IF(J667+K667=0,0.5,K667/(J667+K667)),K667)))</x:f>
        <x:v>0.14372592003928555</x:v>
      </x:c>
      <x:c r="W667" s="115" t="n">
        <x:f>IF(OR(T667="年末+季度",T667="季度+动态",T667="动态"),N667*(1-$E$5)*IF(L667+M667=0,$B$7/($B$7+$B$8),L667/(L667+M667)),L667)</x:f>
        <x:v>0.8550958766222676</x:v>
      </x:c>
      <x:c r="X667" s="115" t="n">
        <x:f>IF(OR(T667="年末+季度",T667="季度+动态",T667="动态"),N667*(1-$E$5)*IF(L667+M667=0,$B$8/($B$7+$B$8),M667/(L667+M667)),M667)</x:f>
        <x:v>0.05579510810460443</x:v>
      </x:c>
      <x:c r="Y667" s="115" t="n">
        <x:f>POWER(1-$H$5,(A667-A666)/$H$8)</x:f>
        <x:v>0.9999862671029998</x:v>
      </x:c>
      <x:c r="Z667" s="115" t="n">
        <x:f>U667*Y667</x:f>
        <x:v>0.1466317742093152</x:v>
      </x:c>
      <x:c r="AA667" s="115" t="n">
        <x:f>V667*Y667</x:f>
        <x:v>0.14372394626602938</x:v>
      </x:c>
      <x:c r="AB667" s="115" t="n">
        <x:f>W667*Y667</x:f>
        <x:v>0.8550841336786686</x:v>
      </x:c>
      <x:c r="AC667" s="115" t="n">
        <x:f>X667*Y667</x:f>
        <x:v>0.05579434187613171</x:v>
      </x:c>
      <x:c r="AD667" s="115" t="n">
        <x:f>SUM(Z667:AC667)</x:f>
        <x:v>1.201234196030145</x:v>
      </x:c>
      <x:c r="AE667" s="115" t="n">
        <x:f>MAX(AE666,AD667)</x:f>
        <x:v>1.2013533952225652</x:v>
      </x:c>
      <x:c r="AF667" s="114" t="n">
        <x:f>AD667/AE667-1</x:f>
        <x:v>-0.00009922075626900284</x:v>
      </x:c>
      <x:c r="AG667" s="114" t="n">
        <x:f>AD667/AD666-1</x:f>
        <x:v>0.0014662634086997084</x:v>
      </x:c>
      <x:c r="AH667" s="111" t="n">
        <x:f>IF(OR(T667="年末+季度",T667="季度+动态",T667="季度",T667="动态"),A667,AH666)</x:f>
        <x:v>44742</x:v>
      </x:c>
      <x:c r="AI667" s="117" t="n">
        <x:f>YEAR(A667)</x:f>
        <x:v>2022</x:v>
      </x:c>
      <x:c r="AJ667" s="117" t="n">
        <x:f>MONTH(A667)</x:f>
        <x:v>7</x:v>
      </x:c>
      <x:c r="AK667" s="50" t="n">
        <x:f>IF(MONTH(A667)&lt;&gt;MONTH(A668),1,0)</x:f>
        <x:v>0</x:v>
      </x:c>
      <x:c r="AL667" s="115" t="n">
        <x:f>IF(AK666,AD666,AL666)</x:f>
        <x:v>1.1956082782395097</x:v>
      </x:c>
      <x:c r="AM667" s="116" t="str">
        <x:f>IF(AK667,AD667/AL667-1,"")</x:f>
      </x:c>
      <x:c r="AN667" s="115" t="n">
        <x:f>IF(AI667&lt;&gt;AI666,AD667,MAX(AN666,AD667))</x:f>
        <x:v>1.2013533952225652</x:v>
      </x:c>
      <x:c r="AO667" s="116" t="n">
        <x:f>AD667/AN667-1</x:f>
        <x:v>-0.00009922075626900284</x:v>
      </x:c>
      <x:c r="AP667" s="112" t="n">
        <x:f>IFERROR(SUM(Z667:AC667)/AD667,0)</x:f>
        <x:v>1</x:v>
      </x:c>
      <x:c r="AQ667" s="50" t="b">
        <x:f>AND(B667&gt;0,C667&gt;0,D667&gt;0,E667&gt;0)</x:f>
        <x:v>1</x:v>
      </x:c>
    </x:row>
    <x:row r="668">
      <x:c r="A668" s="111" t="n">
        <x:f>'净值底稿'!A626</x:f>
        <x:v>44770</x:v>
      </x:c>
      <x:c r="B668" s="113" t="n">
        <x:f>'净值底稿'!F626</x:f>
        <x:v>1.84560835382906</x:v>
      </x:c>
      <x:c r="C668" s="113" t="n">
        <x:f>'净值底稿'!O626</x:f>
        <x:v>1.374839366572881</x:v>
      </x:c>
      <x:c r="D668" s="113" t="n">
        <x:f>'净值底稿'!P626</x:f>
        <x:v>1.5515</x:v>
      </x:c>
      <x:c r="E668" s="113" t="n">
        <x:f>'净值底稿'!Q626</x:f>
        <x:v>1.3672</x:v>
      </x:c>
      <x:c r="F668" s="114" t="n">
        <x:f>IFERROR(B668/B667-1,0)</x:f>
        <x:v>0.001760657841928026</x:v>
      </x:c>
      <x:c r="G668" s="114" t="n">
        <x:f>IFERROR(C668/C667-1,0)</x:f>
        <x:v>0.004012795877038622</x:v>
      </x:c>
      <x:c r="H668" s="114" t="n">
        <x:f>IFERROR(D668/D667-1,0)</x:f>
        <x:v>-0.00025774856627358567</x:v>
      </x:c>
      <x:c r="I668" s="114" t="n">
        <x:f>IFERROR(E668/E667-1,0)</x:f>
        <x:v>0.00878034383531312</x:v>
      </x:c>
      <x:c r="J668" s="115" t="n">
        <x:f>Z667*(1+F668)</x:f>
        <x:v>0.14688994259245264</x:v>
      </x:c>
      <x:c r="K668" s="115" t="n">
        <x:f>AA667*(1+G668)</x:f>
        <x:v>0.14430068112503744</x:v>
      </x:c>
      <x:c r="L668" s="115" t="n">
        <x:f>AB667*(1+H668)</x:f>
        <x:v>0.8548637369691697</x:v>
      </x:c>
      <x:c r="M668" s="115" t="n">
        <x:f>AC667*(1+I668)</x:f>
        <x:v>0.056284235381869156</x:v>
      </x:c>
      <x:c r="N668" s="115" t="n">
        <x:f>SUM(J668:M668)</x:f>
        <x:v>1.2023385960685289</x:v>
      </x:c>
      <x:c r="O668" s="116" t="n">
        <x:f>IFERROR((J668+K668)/N668,0)</x:f>
        <x:v>0.24218687204223563</x:v>
      </x:c>
      <x:c r="P668" s="50" t="b">
        <x:f>AND(MONTH(A668)=12,OR(A669="",YEAR(A668)&lt;&gt;YEAR(A669)))</x:f>
        <x:v>0</x:v>
      </x:c>
      <x:c r="Q668" s="50" t="b">
        <x:f>AND(MOD(MONTH(A668),3)=0,OR(A669="",MONTH(A668)&lt;&gt;MONTH(A669)))</x:f>
        <x:v>0</x:v>
      </x:c>
      <x:c r="R668" s="50" t="b">
        <x:f>OR(O668&gt;$E$7,O668&lt;$E$6)</x:f>
        <x:v>0</x:v>
      </x:c>
      <x:c r="S668" s="50" t="b">
        <x:f>AND(OR(P668,Q668,R668),A668-AH667&gt;$E$8)</x:f>
        <x:v>0</x:v>
      </x:c>
      <x:c r="T668" s="50" t="str">
        <x:f>IF(NOT(OR(P668,Q668,R668)),"不调",IF(NOT(S668),"间隔规则跳过",IF(P668,"年末+季度",IF(AND(Q668,R668),"季度+动态",IF(Q668,"季度","动态")))))</x:f>
        <x:v>不调</x:v>
      </x:c>
      <x:c r="U668" s="115" t="n">
        <x:f>IF(OR(T668="年末+季度",T668="季度+动态"),N668*$E$5/2,IF(T668="季度",(J668+K668)/2,IF(T668="动态",N668*$E$5*IF(J668+K668=0,0.5,J668/(J668+K668)),J668)))</x:f>
        <x:v>0.14688994259245264</x:v>
      </x:c>
      <x:c r="V668" s="115" t="n">
        <x:f>IF(OR(T668="年末+季度",T668="季度+动态"),N668*$E$5/2,IF(T668="季度",(J668+K668)/2,IF(T668="动态",N668*$E$5*IF(J668+K668=0,0.5,K668/(J668+K668)),K668)))</x:f>
        <x:v>0.14430068112503744</x:v>
      </x:c>
      <x:c r="W668" s="115" t="n">
        <x:f>IF(OR(T668="年末+季度",T668="季度+动态",T668="动态"),N668*(1-$E$5)*IF(L668+M668=0,$B$7/($B$7+$B$8),L668/(L668+M668)),L668)</x:f>
        <x:v>0.8548637369691697</x:v>
      </x:c>
      <x:c r="X668" s="115" t="n">
        <x:f>IF(OR(T668="年末+季度",T668="季度+动态",T668="动态"),N668*(1-$E$5)*IF(L668+M668=0,$B$8/($B$7+$B$8),M668/(L668+M668)),M668)</x:f>
        <x:v>0.056284235381869156</x:v>
      </x:c>
      <x:c r="Y668" s="115" t="n">
        <x:f>POWER(1-$H$5,(A668-A667)/$H$8)</x:f>
        <x:v>0.9999862671029998</x:v>
      </x:c>
      <x:c r="Z668" s="115" t="n">
        <x:f>U668*Y668</x:f>
        <x:v>0.14688792536800063</x:v>
      </x:c>
      <x:c r="AA668" s="115" t="n">
        <x:f>V668*Y668</x:f>
        <x:v>0.14429869945864648</x:v>
      </x:c>
      <x:c r="AB668" s="115" t="n">
        <x:f>W668*Y668</x:f>
        <x:v>0.8548519972135207</x:v>
      </x:c>
      <x:c r="AC668" s="115" t="n">
        <x:f>X668*Y668</x:f>
        <x:v>0.05628346243626192</x:v>
      </x:c>
      <x:c r="AD668" s="115" t="n">
        <x:f>SUM(Z668:AC668)</x:f>
        <x:v>1.2023220844764295</x:v>
      </x:c>
      <x:c r="AE668" s="115" t="n">
        <x:f>MAX(AE667,AD668)</x:f>
        <x:v>1.2023220844764295</x:v>
      </x:c>
      <x:c r="AF668" s="114" t="n">
        <x:f>AD668/AE668-1</x:f>
        <x:v>0</x:v>
      </x:c>
      <x:c r="AG668" s="114" t="n">
        <x:f>AD668/AD667-1</x:f>
        <x:v>0.0009056422551738663</x:v>
      </x:c>
      <x:c r="AH668" s="111" t="n">
        <x:f>IF(OR(T668="年末+季度",T668="季度+动态",T668="季度",T668="动态"),A668,AH667)</x:f>
        <x:v>44742</x:v>
      </x:c>
      <x:c r="AI668" s="117" t="n">
        <x:f>YEAR(A668)</x:f>
        <x:v>2022</x:v>
      </x:c>
      <x:c r="AJ668" s="117" t="n">
        <x:f>MONTH(A668)</x:f>
        <x:v>7</x:v>
      </x:c>
      <x:c r="AK668" s="50" t="n">
        <x:f>IF(MONTH(A668)&lt;&gt;MONTH(A669),1,0)</x:f>
        <x:v>0</x:v>
      </x:c>
      <x:c r="AL668" s="115" t="n">
        <x:f>IF(AK667,AD667,AL667)</x:f>
        <x:v>1.1956082782395097</x:v>
      </x:c>
      <x:c r="AM668" s="116" t="str">
        <x:f>IF(AK668,AD668/AL668-1,"")</x:f>
      </x:c>
      <x:c r="AN668" s="115" t="n">
        <x:f>IF(AI668&lt;&gt;AI667,AD668,MAX(AN667,AD668))</x:f>
        <x:v>1.2023220844764295</x:v>
      </x:c>
      <x:c r="AO668" s="116" t="n">
        <x:f>AD668/AN668-1</x:f>
        <x:v>0</x:v>
      </x:c>
      <x:c r="AP668" s="112" t="n">
        <x:f>IFERROR(SUM(Z668:AC668)/AD668,0)</x:f>
        <x:v>1</x:v>
      </x:c>
      <x:c r="AQ668" s="50" t="b">
        <x:f>AND(B668&gt;0,C668&gt;0,D668&gt;0,E668&gt;0)</x:f>
        <x:v>1</x:v>
      </x:c>
    </x:row>
    <x:row r="669">
      <x:c r="A669" s="111" t="n">
        <x:f>'净值底稿'!A627</x:f>
        <x:v>44771</x:v>
      </x:c>
      <x:c r="B669" s="113" t="n">
        <x:f>'净值底稿'!F627</x:f>
        <x:v>1.8501318053128402</x:v>
      </x:c>
      <x:c r="C669" s="113" t="n">
        <x:f>'净值底稿'!O627</x:f>
        <x:v>1.36496577800881</x:v>
      </x:c>
      <x:c r="D669" s="113" t="n">
        <x:f>'净值底稿'!P627</x:f>
        <x:v>1.5532</x:v>
      </x:c>
      <x:c r="E669" s="113" t="n">
        <x:f>'净值底稿'!Q627</x:f>
        <x:v>1.3832</x:v>
      </x:c>
      <x:c r="F669" s="114" t="n">
        <x:f>IFERROR(B669/B668-1,0)</x:f>
        <x:v>0.0024509270747476997</x:v>
      </x:c>
      <x:c r="G669" s="114" t="n">
        <x:f>IFERROR(C669/C668-1,0)</x:f>
        <x:v>-0.007181630672013273</x:v>
      </x:c>
      <x:c r="H669" s="114" t="n">
        <x:f>IFERROR(D669/D668-1,0)</x:f>
        <x:v>0.0010957138253302467</x:v>
      </x:c>
      <x:c r="I669" s="114" t="n">
        <x:f>IFERROR(E669/E668-1,0)</x:f>
        <x:v>0.011702750146284302</x:v>
      </x:c>
      <x:c r="J669" s="115" t="n">
        <x:f>Z668*(1+F669)</x:f>
        <x:v>0.14724793696123858</x:v>
      </x:c>
      <x:c r="K669" s="115" t="n">
        <x:f>AA668*(1+G669)</x:f>
        <x:v>0.14326239949268266</x:v>
      </x:c>
      <x:c r="L669" s="115" t="n">
        <x:f>AB668*(1+H669)</x:f>
        <x:v>0.8557886703654787</x:v>
      </x:c>
      <x:c r="M669" s="115" t="n">
        <x:f>AC668*(1+I669)</x:f>
        <x:v>0.056942133734521276</x:v>
      </x:c>
      <x:c r="N669" s="115" t="n">
        <x:f>SUM(J669:M669)</x:f>
        <x:v>1.2032411405539212</x:v>
      </x:c>
      <x:c r="O669" s="116" t="n">
        <x:f>IFERROR((J669+K669)/N669,0)</x:f>
        <x:v>0.24143983002458058</x:v>
      </x:c>
      <x:c r="P669" s="50" t="b">
        <x:f>AND(MONTH(A669)=12,OR(A670="",YEAR(A669)&lt;&gt;YEAR(A670)))</x:f>
        <x:v>0</x:v>
      </x:c>
      <x:c r="Q669" s="50" t="b">
        <x:f>AND(MOD(MONTH(A669),3)=0,OR(A670="",MONTH(A669)&lt;&gt;MONTH(A670)))</x:f>
        <x:v>0</x:v>
      </x:c>
      <x:c r="R669" s="50" t="b">
        <x:f>OR(O669&gt;$E$7,O669&lt;$E$6)</x:f>
        <x:v>0</x:v>
      </x:c>
      <x:c r="S669" s="50" t="b">
        <x:f>AND(OR(P669,Q669,R669),A669-AH668&gt;$E$8)</x:f>
        <x:v>0</x:v>
      </x:c>
      <x:c r="T669" s="50" t="str">
        <x:f>IF(NOT(OR(P669,Q669,R669)),"不调",IF(NOT(S669),"间隔规则跳过",IF(P669,"年末+季度",IF(AND(Q669,R669),"季度+动态",IF(Q669,"季度","动态")))))</x:f>
        <x:v>不调</x:v>
      </x:c>
      <x:c r="U669" s="115" t="n">
        <x:f>IF(OR(T669="年末+季度",T669="季度+动态"),N669*$E$5/2,IF(T669="季度",(J669+K669)/2,IF(T669="动态",N669*$E$5*IF(J669+K669=0,0.5,J669/(J669+K669)),J669)))</x:f>
        <x:v>0.14724793696123858</x:v>
      </x:c>
      <x:c r="V669" s="115" t="n">
        <x:f>IF(OR(T669="年末+季度",T669="季度+动态"),N669*$E$5/2,IF(T669="季度",(J669+K669)/2,IF(T669="动态",N669*$E$5*IF(J669+K669=0,0.5,K669/(J669+K669)),K669)))</x:f>
        <x:v>0.14326239949268266</x:v>
      </x:c>
      <x:c r="W669" s="115" t="n">
        <x:f>IF(OR(T669="年末+季度",T669="季度+动态",T669="动态"),N669*(1-$E$5)*IF(L669+M669=0,$B$7/($B$7+$B$8),L669/(L669+M669)),L669)</x:f>
        <x:v>0.8557886703654787</x:v>
      </x:c>
      <x:c r="X669" s="115" t="n">
        <x:f>IF(OR(T669="年末+季度",T669="季度+动态",T669="动态"),N669*(1-$E$5)*IF(L669+M669=0,$B$8/($B$7+$B$8),M669/(L669+M669)),M669)</x:f>
        <x:v>0.056942133734521276</x:v>
      </x:c>
      <x:c r="Y669" s="115" t="n">
        <x:f>POWER(1-$H$5,(A669-A668)/$H$8)</x:f>
        <x:v>0.9999862671029998</x:v>
      </x:c>
      <x:c r="Z669" s="115" t="n">
        <x:f>U669*Y669</x:f>
        <x:v>0.1472459148204868</x:v>
      </x:c>
      <x:c r="AA669" s="115" t="n">
        <x:f>V669*Y669</x:f>
        <x:v>0.1432604320849064</x:v>
      </x:c>
      <x:c r="AB669" s="115" t="n">
        <x:f>W669*Y669</x:f>
        <x:v>0.8557769179078146</x:v>
      </x:c>
      <x:c r="AC669" s="115" t="n">
        <x:f>X669*Y669</x:f>
        <x:v>0.05694135175406373</x:v>
      </x:c>
      <x:c r="AD669" s="115" t="n">
        <x:f>SUM(Z669:AC669)</x:f>
        <x:v>1.2032246165672715</x:v>
      </x:c>
      <x:c r="AE669" s="115" t="n">
        <x:f>MAX(AE668,AD669)</x:f>
        <x:v>1.2032246165672715</x:v>
      </x:c>
      <x:c r="AF669" s="114" t="n">
        <x:f>AD669/AE669-1</x:f>
        <x:v>0</x:v>
      </x:c>
      <x:c r="AG669" s="114" t="n">
        <x:f>AD669/AD668-1</x:f>
        <x:v>0.0007506575005939986</x:v>
      </x:c>
      <x:c r="AH669" s="111" t="n">
        <x:f>IF(OR(T669="年末+季度",T669="季度+动态",T669="季度",T669="动态"),A669,AH668)</x:f>
        <x:v>44742</x:v>
      </x:c>
      <x:c r="AI669" s="117" t="n">
        <x:f>YEAR(A669)</x:f>
        <x:v>2022</x:v>
      </x:c>
      <x:c r="AJ669" s="117" t="n">
        <x:f>MONTH(A669)</x:f>
        <x:v>7</x:v>
      </x:c>
      <x:c r="AK669" s="50" t="n">
        <x:f>IF(MONTH(A669)&lt;&gt;MONTH(A670),1,0)</x:f>
        <x:v>1</x:v>
      </x:c>
      <x:c r="AL669" s="115" t="n">
        <x:f>IF(AK668,AD668,AL668)</x:f>
        <x:v>1.1956082782395097</x:v>
      </x:c>
      <x:c r="AM669" s="116" t="n">
        <x:f>IF(AK669,AD669/AL669-1,"")</x:f>
        <x:v>0.006370262289398632</x:v>
      </x:c>
      <x:c r="AN669" s="115" t="n">
        <x:f>IF(AI669&lt;&gt;AI668,AD669,MAX(AN668,AD669))</x:f>
        <x:v>1.2032246165672715</x:v>
      </x:c>
      <x:c r="AO669" s="116" t="n">
        <x:f>AD669/AN669-1</x:f>
        <x:v>0</x:v>
      </x:c>
      <x:c r="AP669" s="112" t="n">
        <x:f>IFERROR(SUM(Z669:AC669)/AD669,0)</x:f>
        <x:v>1</x:v>
      </x:c>
      <x:c r="AQ669" s="50" t="b">
        <x:f>AND(B669&gt;0,C669&gt;0,D669&gt;0,E669&gt;0)</x:f>
        <x:v>1</x:v>
      </x:c>
    </x:row>
    <x:row r="670">
      <x:c r="A670" s="111" t="n">
        <x:f>'净值底稿'!A628</x:f>
        <x:v>44774</x:v>
      </x:c>
      <x:c r="B670" s="113" t="n">
        <x:f>'净值底稿'!F628</x:f>
        <x:v>1.8709622696990076</x:v>
      </x:c>
      <x:c r="C670" s="113" t="n">
        <x:f>'净值底稿'!O628</x:f>
        <x:v>1.3756853035677075</x:v>
      </x:c>
      <x:c r="D670" s="113" t="n">
        <x:f>'净值底稿'!P628</x:f>
        <x:v>1.5552</x:v>
      </x:c>
      <x:c r="E670" s="113" t="n">
        <x:f>'净值底稿'!Q628</x:f>
        <x:v>1.3875</x:v>
      </x:c>
      <x:c r="F670" s="114" t="n">
        <x:f>IFERROR(B670/B669-1,0)</x:f>
        <x:v>0.011258908325531447</x:v>
      </x:c>
      <x:c r="G670" s="114" t="n">
        <x:f>IFERROR(C670/C669-1,0)</x:f>
        <x:v>0.007853329168834522</x:v>
      </x:c>
      <x:c r="H670" s="114" t="n">
        <x:f>IFERROR(D670/D669-1,0)</x:f>
        <x:v>0.0012876641771826236</x:v>
      </x:c>
      <x:c r="I670" s="114" t="n">
        <x:f>IFERROR(E670/E669-1,0)</x:f>
        <x:v>0.0031087333718913257</x:v>
      </x:c>
      <x:c r="J670" s="115" t="n">
        <x:f>Z669*(1+F670)</x:f>
        <x:v>0.14890374307675966</x:v>
      </x:c>
      <x:c r="K670" s="115" t="n">
        <x:f>AA669*(1+G670)</x:f>
        <x:v>0.14438550341493864</x:v>
      </x:c>
      <x:c r="L670" s="115" t="n">
        <x:f>AB669*(1+H670)</x:f>
        <x:v>0.8568788711886642</x:v>
      </x:c>
      <x:c r="M670" s="115" t="n">
        <x:f>AC669*(1+I670)</x:f>
        <x:v>0.05711836723450219</x:v>
      </x:c>
      <x:c r="N670" s="115" t="n">
        <x:f>SUM(J670:M670)</x:f>
        <x:v>1.2072864849148648</x:v>
      </x:c>
      <x:c r="O670" s="116" t="n">
        <x:f>IFERROR((J670+K670)/N670,0)</x:f>
        <x:v>0.24293260146317336</x:v>
      </x:c>
      <x:c r="P670" s="50" t="b">
        <x:f>AND(MONTH(A670)=12,OR(A671="",YEAR(A670)&lt;&gt;YEAR(A671)))</x:f>
        <x:v>0</x:v>
      </x:c>
      <x:c r="Q670" s="50" t="b">
        <x:f>AND(MOD(MONTH(A670),3)=0,OR(A671="",MONTH(A670)&lt;&gt;MONTH(A671)))</x:f>
        <x:v>0</x:v>
      </x:c>
      <x:c r="R670" s="50" t="b">
        <x:f>OR(O670&gt;$E$7,O670&lt;$E$6)</x:f>
        <x:v>0</x:v>
      </x:c>
      <x:c r="S670" s="50" t="b">
        <x:f>AND(OR(P670,Q670,R670),A670-AH669&gt;$E$8)</x:f>
        <x:v>0</x:v>
      </x:c>
      <x:c r="T670" s="50" t="str">
        <x:f>IF(NOT(OR(P670,Q670,R670)),"不调",IF(NOT(S670),"间隔规则跳过",IF(P670,"年末+季度",IF(AND(Q670,R670),"季度+动态",IF(Q670,"季度","动态")))))</x:f>
        <x:v>不调</x:v>
      </x:c>
      <x:c r="U670" s="115" t="n">
        <x:f>IF(OR(T670="年末+季度",T670="季度+动态"),N670*$E$5/2,IF(T670="季度",(J670+K670)/2,IF(T670="动态",N670*$E$5*IF(J670+K670=0,0.5,J670/(J670+K670)),J670)))</x:f>
        <x:v>0.14890374307675966</x:v>
      </x:c>
      <x:c r="V670" s="115" t="n">
        <x:f>IF(OR(T670="年末+季度",T670="季度+动态"),N670*$E$5/2,IF(T670="季度",(J670+K670)/2,IF(T670="动态",N670*$E$5*IF(J670+K670=0,0.5,K670/(J670+K670)),K670)))</x:f>
        <x:v>0.14438550341493864</x:v>
      </x:c>
      <x:c r="W670" s="115" t="n">
        <x:f>IF(OR(T670="年末+季度",T670="季度+动态",T670="动态"),N670*(1-$E$5)*IF(L670+M670=0,$B$7/($B$7+$B$8),L670/(L670+M670)),L670)</x:f>
        <x:v>0.8568788711886642</x:v>
      </x:c>
      <x:c r="X670" s="115" t="n">
        <x:f>IF(OR(T670="年末+季度",T670="季度+动态",T670="动态"),N670*(1-$E$5)*IF(L670+M670=0,$B$8/($B$7+$B$8),M670/(L670+M670)),M670)</x:f>
        <x:v>0.05711836723450219</x:v>
      </x:c>
      <x:c r="Y670" s="115" t="n">
        <x:f>POWER(1-$H$5,(A670-A669)/$H$8)</x:f>
        <x:v>0.9999588018747739</x:v>
      </x:c>
      <x:c r="Z670" s="115" t="n">
        <x:f>U670*Y670</x:f>
        <x:v>0.14889760852170575</x:v>
      </x:c>
      <x:c r="AA670" s="115" t="n">
        <x:f>V670*Y670</x:f>
        <x:v>0.14437955500288813</x:v>
      </x:c>
      <x:c r="AB670" s="115" t="n">
        <x:f>W670*Y670</x:f>
        <x:v>0.8568435693856254</x:v>
      </x:c>
      <x:c r="AC670" s="115" t="n">
        <x:f>X670*Y670</x:f>
        <x:v>0.057116014064856155</x:v>
      </x:c>
      <x:c r="AD670" s="115" t="n">
        <x:f>SUM(Z670:AC670)</x:f>
        <x:v>1.2072367469750755</x:v>
      </x:c>
      <x:c r="AE670" s="115" t="n">
        <x:f>MAX(AE669,AD670)</x:f>
        <x:v>1.2072367469750755</x:v>
      </x:c>
      <x:c r="AF670" s="114" t="n">
        <x:f>AD670/AE670-1</x:f>
        <x:v>0</x:v>
      </x:c>
      <x:c r="AG670" s="114" t="n">
        <x:f>AD670/AD669-1</x:f>
        <x:v>0.0033344816525200383</x:v>
      </x:c>
      <x:c r="AH670" s="111" t="n">
        <x:f>IF(OR(T670="年末+季度",T670="季度+动态",T670="季度",T670="动态"),A670,AH669)</x:f>
        <x:v>44742</x:v>
      </x:c>
      <x:c r="AI670" s="117" t="n">
        <x:f>YEAR(A670)</x:f>
        <x:v>2022</x:v>
      </x:c>
      <x:c r="AJ670" s="117" t="n">
        <x:f>MONTH(A670)</x:f>
        <x:v>8</x:v>
      </x:c>
      <x:c r="AK670" s="50" t="n">
        <x:f>IF(MONTH(A670)&lt;&gt;MONTH(A671),1,0)</x:f>
        <x:v>0</x:v>
      </x:c>
      <x:c r="AL670" s="115" t="n">
        <x:f>IF(AK669,AD669,AL669)</x:f>
        <x:v>1.2032246165672715</x:v>
      </x:c>
      <x:c r="AM670" s="116" t="str">
        <x:f>IF(AK670,AD670/AL670-1,"")</x:f>
      </x:c>
      <x:c r="AN670" s="115" t="n">
        <x:f>IF(AI670&lt;&gt;AI669,AD670,MAX(AN669,AD670))</x:f>
        <x:v>1.2072367469750755</x:v>
      </x:c>
      <x:c r="AO670" s="116" t="n">
        <x:f>AD670/AN670-1</x:f>
        <x:v>0</x:v>
      </x:c>
      <x:c r="AP670" s="112" t="n">
        <x:f>IFERROR(SUM(Z670:AC670)/AD670,0)</x:f>
        <x:v>1</x:v>
      </x:c>
      <x:c r="AQ670" s="50" t="b">
        <x:f>AND(B670&gt;0,C670&gt;0,D670&gt;0,E670&gt;0)</x:f>
        <x:v>1</x:v>
      </x:c>
    </x:row>
    <x:row r="671">
      <x:c r="A671" s="111" t="n">
        <x:f>'净值底稿'!A629</x:f>
        <x:v>44775</x:v>
      </x:c>
      <x:c r="B671" s="113" t="n">
        <x:f>'净值底稿'!F629</x:f>
        <x:v>1.8522309491320625</x:v>
      </x:c>
      <x:c r="C671" s="113" t="n">
        <x:f>'净值底稿'!O629</x:f>
        <x:v>1.3340422933599951</x:v>
      </x:c>
      <x:c r="D671" s="113" t="n">
        <x:f>'净值底稿'!P629</x:f>
        <x:v>1.5558</x:v>
      </x:c>
      <x:c r="E671" s="113" t="n">
        <x:f>'净值底稿'!Q629</x:f>
        <x:v>1.3951</x:v>
      </x:c>
      <x:c r="F671" s="114" t="n">
        <x:f>IFERROR(B671/B670-1,0)</x:f>
        <x:v>-0.010011597171309283</x:v>
      </x:c>
      <x:c r="G671" s="114" t="n">
        <x:f>IFERROR(C671/C670-1,0)</x:f>
        <x:v>-0.030270738590951862</x:v>
      </x:c>
      <x:c r="H671" s="114" t="n">
        <x:f>IFERROR(D671/D670-1,0)</x:f>
        <x:v>0.00038580246913588745</x:v>
      </x:c>
      <x:c r="I671" s="114" t="n">
        <x:f>IFERROR(E671/E670-1,0)</x:f>
        <x:v>0.00547747747747751</x:v>
      </x:c>
      <x:c r="J671" s="115" t="n">
        <x:f>Z670*(1+F671)</x:f>
        <x:v>0.14740690564541511</x:v>
      </x:c>
      <x:c r="K671" s="115" t="n">
        <x:f>AA670*(1+G671)</x:f>
        <x:v>0.14000907923551775</x:v>
      </x:c>
      <x:c r="L671" s="115" t="n">
        <x:f>AB670*(1+H671)</x:f>
        <x:v>0.8571741417503577</x:v>
      </x:c>
      <x:c r="M671" s="115" t="n">
        <x:f>AC670*(1+I671)</x:f>
        <x:v>0.05742886574549969</x:v>
      </x:c>
      <x:c r="N671" s="115" t="n">
        <x:f>SUM(J671:M671)</x:f>
        <x:v>1.2020189923767903</x:v>
      </x:c>
      <x:c r="O671" s="116" t="n">
        <x:f>IFERROR((J671+K671)/N671,0)</x:f>
        <x:v>0.2391110179653785</x:v>
      </x:c>
      <x:c r="P671" s="50" t="b">
        <x:f>AND(MONTH(A671)=12,OR(A672="",YEAR(A671)&lt;&gt;YEAR(A672)))</x:f>
        <x:v>0</x:v>
      </x:c>
      <x:c r="Q671" s="50" t="b">
        <x:f>AND(MOD(MONTH(A671),3)=0,OR(A672="",MONTH(A671)&lt;&gt;MONTH(A672)))</x:f>
        <x:v>0</x:v>
      </x:c>
      <x:c r="R671" s="50" t="b">
        <x:f>OR(O671&gt;$E$7,O671&lt;$E$6)</x:f>
        <x:v>0</x:v>
      </x:c>
      <x:c r="S671" s="50" t="b">
        <x:f>AND(OR(P671,Q671,R671),A671-AH670&gt;$E$8)</x:f>
        <x:v>0</x:v>
      </x:c>
      <x:c r="T671" s="50" t="str">
        <x:f>IF(NOT(OR(P671,Q671,R671)),"不调",IF(NOT(S671),"间隔规则跳过",IF(P671,"年末+季度",IF(AND(Q671,R671),"季度+动态",IF(Q671,"季度","动态")))))</x:f>
        <x:v>不调</x:v>
      </x:c>
      <x:c r="U671" s="115" t="n">
        <x:f>IF(OR(T671="年末+季度",T671="季度+动态"),N671*$E$5/2,IF(T671="季度",(J671+K671)/2,IF(T671="动态",N671*$E$5*IF(J671+K671=0,0.5,J671/(J671+K671)),J671)))</x:f>
        <x:v>0.14740690564541511</x:v>
      </x:c>
      <x:c r="V671" s="115" t="n">
        <x:f>IF(OR(T671="年末+季度",T671="季度+动态"),N671*$E$5/2,IF(T671="季度",(J671+K671)/2,IF(T671="动态",N671*$E$5*IF(J671+K671=0,0.5,K671/(J671+K671)),K671)))</x:f>
        <x:v>0.14000907923551775</x:v>
      </x:c>
      <x:c r="W671" s="115" t="n">
        <x:f>IF(OR(T671="年末+季度",T671="季度+动态",T671="动态"),N671*(1-$E$5)*IF(L671+M671=0,$B$7/($B$7+$B$8),L671/(L671+M671)),L671)</x:f>
        <x:v>0.8571741417503577</x:v>
      </x:c>
      <x:c r="X671" s="115" t="n">
        <x:f>IF(OR(T671="年末+季度",T671="季度+动态",T671="动态"),N671*(1-$E$5)*IF(L671+M671=0,$B$8/($B$7+$B$8),M671/(L671+M671)),M671)</x:f>
        <x:v>0.05742886574549969</x:v>
      </x:c>
      <x:c r="Y671" s="115" t="n">
        <x:f>POWER(1-$H$5,(A671-A670)/$H$8)</x:f>
        <x:v>0.9999862671029998</x:v>
      </x:c>
      <x:c r="Z671" s="115" t="n">
        <x:f>U671*Y671</x:f>
        <x:v>0.14740488132156276</x:v>
      </x:c>
      <x:c r="AA671" s="115" t="n">
        <x:f>V671*Y671</x:f>
        <x:v>0.1400071565052535</x:v>
      </x:c>
      <x:c r="AB671" s="115" t="n">
        <x:f>W671*Y671</x:f>
        <x:v>0.8571623702661577</x:v>
      </x:c>
      <x:c r="AC671" s="115" t="n">
        <x:f>X671*Y671</x:f>
        <x:v>0.05742807708080157</x:v>
      </x:c>
      <x:c r="AD671" s="115" t="n">
        <x:f>SUM(Z671:AC671)</x:f>
        <x:v>1.2020024851737756</x:v>
      </x:c>
      <x:c r="AE671" s="115" t="n">
        <x:f>MAX(AE670,AD671)</x:f>
        <x:v>1.2072367469750755</x:v>
      </x:c>
      <x:c r="AF671" s="114" t="n">
        <x:f>AD671/AE671-1</x:f>
        <x:v>-0.00433573763755557</x:v>
      </x:c>
      <x:c r="AG671" s="114" t="n">
        <x:f>AD671/AD670-1</x:f>
        <x:v>-0.00433573763755557</x:v>
      </x:c>
      <x:c r="AH671" s="111" t="n">
        <x:f>IF(OR(T671="年末+季度",T671="季度+动态",T671="季度",T671="动态"),A671,AH670)</x:f>
        <x:v>44742</x:v>
      </x:c>
      <x:c r="AI671" s="117" t="n">
        <x:f>YEAR(A671)</x:f>
        <x:v>2022</x:v>
      </x:c>
      <x:c r="AJ671" s="117" t="n">
        <x:f>MONTH(A671)</x:f>
        <x:v>8</x:v>
      </x:c>
      <x:c r="AK671" s="50" t="n">
        <x:f>IF(MONTH(A671)&lt;&gt;MONTH(A672),1,0)</x:f>
        <x:v>0</x:v>
      </x:c>
      <x:c r="AL671" s="115" t="n">
        <x:f>IF(AK670,AD670,AL670)</x:f>
        <x:v>1.2032246165672715</x:v>
      </x:c>
      <x:c r="AM671" s="116" t="str">
        <x:f>IF(AK671,AD671/AL671-1,"")</x:f>
      </x:c>
      <x:c r="AN671" s="115" t="n">
        <x:f>IF(AI671&lt;&gt;AI670,AD671,MAX(AN670,AD671))</x:f>
        <x:v>1.2072367469750755</x:v>
      </x:c>
      <x:c r="AO671" s="116" t="n">
        <x:f>AD671/AN671-1</x:f>
        <x:v>-0.00433573763755557</x:v>
      </x:c>
      <x:c r="AP671" s="112" t="n">
        <x:f>IFERROR(SUM(Z671:AC671)/AD671,0)</x:f>
        <x:v>1</x:v>
      </x:c>
      <x:c r="AQ671" s="50" t="b">
        <x:f>AND(B671&gt;0,C671&gt;0,D671&gt;0,E671&gt;0)</x:f>
        <x:v>1</x:v>
      </x:c>
    </x:row>
    <x:row r="672">
      <x:c r="A672" s="111" t="n">
        <x:f>'净值底稿'!A630</x:f>
        <x:v>44776</x:v>
      </x:c>
      <x:c r="B672" s="113" t="n">
        <x:f>'净值底稿'!F630</x:f>
        <x:v>1.8220470461190126</x:v>
      </x:c>
      <x:c r="C672" s="113" t="n">
        <x:f>'净值底稿'!O630</x:f>
        <x:v>1.32366020147206</x:v>
      </x:c>
      <x:c r="D672" s="113" t="n">
        <x:f>'净值底稿'!P630</x:f>
        <x:v>1.557</x:v>
      </x:c>
      <x:c r="E672" s="113" t="n">
        <x:f>'净值底稿'!Q630</x:f>
        <x:v>1.3895</x:v>
      </x:c>
      <x:c r="F672" s="114" t="n">
        <x:f>IFERROR(B672/B671-1,0)</x:f>
        <x:v>-0.016295971637442896</x:v>
      </x:c>
      <x:c r="G672" s="114" t="n">
        <x:f>IFERROR(C672/C671-1,0)</x:f>
        <x:v>-0.0077824308416686305</x:v>
      </x:c>
      <x:c r="H672" s="114" t="n">
        <x:f>IFERROR(D672/D671-1,0)</x:f>
        <x:v>0.0007713073659851855</x:v>
      </x:c>
      <x:c r="I672" s="114" t="n">
        <x:f>IFERROR(E672/E671-1,0)</x:f>
        <x:v>-0.004014049172102352</x:v>
      </x:c>
      <x:c r="J672" s="115" t="n">
        <x:f>Z671*(1+F672)</x:f>
        <x:v>0.14500277555632593</x:v>
      </x:c>
      <x:c r="K672" s="115" t="n">
        <x:f>AA671*(1+G672)</x:f>
        <x:v>0.1389175604924127</x:v>
      </x:c>
      <x:c r="L672" s="115" t="n">
        <x:f>AB671*(1+H672)</x:f>
        <x:v>0.8578235059161893</x:v>
      </x:c>
      <x:c r="M672" s="115" t="n">
        <x:f>AC671*(1+I672)</x:f>
        <x:v>0.05719755795553995</x:v>
      </x:c>
      <x:c r="N672" s="115" t="n">
        <x:f>SUM(J672:M672)</x:f>
        <x:v>1.1989413999204679</x:v>
      </x:c>
      <x:c r="O672" s="116" t="n">
        <x:f>IFERROR((J672+K672)/N672,0)</x:f>
        <x:v>0.2368091852258772</x:v>
      </x:c>
      <x:c r="P672" s="50" t="b">
        <x:f>AND(MONTH(A672)=12,OR(A673="",YEAR(A672)&lt;&gt;YEAR(A673)))</x:f>
        <x:v>0</x:v>
      </x:c>
      <x:c r="Q672" s="50" t="b">
        <x:f>AND(MOD(MONTH(A672),3)=0,OR(A673="",MONTH(A672)&lt;&gt;MONTH(A673)))</x:f>
        <x:v>0</x:v>
      </x:c>
      <x:c r="R672" s="50" t="b">
        <x:f>OR(O672&gt;$E$7,O672&lt;$E$6)</x:f>
        <x:v>0</x:v>
      </x:c>
      <x:c r="S672" s="50" t="b">
        <x:f>AND(OR(P672,Q672,R672),A672-AH671&gt;$E$8)</x:f>
        <x:v>0</x:v>
      </x:c>
      <x:c r="T672" s="50" t="str">
        <x:f>IF(NOT(OR(P672,Q672,R672)),"不调",IF(NOT(S672),"间隔规则跳过",IF(P672,"年末+季度",IF(AND(Q672,R672),"季度+动态",IF(Q672,"季度","动态")))))</x:f>
        <x:v>不调</x:v>
      </x:c>
      <x:c r="U672" s="115" t="n">
        <x:f>IF(OR(T672="年末+季度",T672="季度+动态"),N672*$E$5/2,IF(T672="季度",(J672+K672)/2,IF(T672="动态",N672*$E$5*IF(J672+K672=0,0.5,J672/(J672+K672)),J672)))</x:f>
        <x:v>0.14500277555632593</x:v>
      </x:c>
      <x:c r="V672" s="115" t="n">
        <x:f>IF(OR(T672="年末+季度",T672="季度+动态"),N672*$E$5/2,IF(T672="季度",(J672+K672)/2,IF(T672="动态",N672*$E$5*IF(J672+K672=0,0.5,K672/(J672+K672)),K672)))</x:f>
        <x:v>0.1389175604924127</x:v>
      </x:c>
      <x:c r="W672" s="115" t="n">
        <x:f>IF(OR(T672="年末+季度",T672="季度+动态",T672="动态"),N672*(1-$E$5)*IF(L672+M672=0,$B$7/($B$7+$B$8),L672/(L672+M672)),L672)</x:f>
        <x:v>0.8578235059161893</x:v>
      </x:c>
      <x:c r="X672" s="115" t="n">
        <x:f>IF(OR(T672="年末+季度",T672="季度+动态",T672="动态"),N672*(1-$E$5)*IF(L672+M672=0,$B$8/($B$7+$B$8),M672/(L672+M672)),M672)</x:f>
        <x:v>0.05719755795553995</x:v>
      </x:c>
      <x:c r="Y672" s="115" t="n">
        <x:f>POWER(1-$H$5,(A672-A671)/$H$8)</x:f>
        <x:v>0.9999862671029998</x:v>
      </x:c>
      <x:c r="Z672" s="115" t="n">
        <x:f>U672*Y672</x:f>
        <x:v>0.14500078424814447</x:v>
      </x:c>
      <x:c r="AA672" s="115" t="n">
        <x:f>V672*Y672</x:f>
        <x:v>0.13891565275186293</x:v>
      </x:c>
      <x:c r="AB672" s="115" t="n">
        <x:f>W672*Y672</x:f>
        <x:v>0.8578117255143382</x:v>
      </x:c>
      <x:c r="AC672" s="115" t="n">
        <x:f>X672*Y672</x:f>
        <x:v>0.05719677246736788</x:v>
      </x:c>
      <x:c r="AD672" s="115" t="n">
        <x:f>SUM(Z672:AC672)</x:f>
        <x:v>1.1989249349817135</x:v>
      </x:c>
      <x:c r="AE672" s="115" t="n">
        <x:f>MAX(AE671,AD672)</x:f>
        <x:v>1.2072367469750755</x:v>
      </x:c>
      <x:c r="AF672" s="114" t="n">
        <x:f>AD672/AE672-1</x:f>
        <x:v>-0.006884989223686744</x:v>
      </x:c>
      <x:c r="AG672" s="114" t="n">
        <x:f>AD672/AD671-1</x:f>
        <x:v>-0.0025603526032786927</x:v>
      </x:c>
      <x:c r="AH672" s="111" t="n">
        <x:f>IF(OR(T672="年末+季度",T672="季度+动态",T672="季度",T672="动态"),A672,AH671)</x:f>
        <x:v>44742</x:v>
      </x:c>
      <x:c r="AI672" s="117" t="n">
        <x:f>YEAR(A672)</x:f>
        <x:v>2022</x:v>
      </x:c>
      <x:c r="AJ672" s="117" t="n">
        <x:f>MONTH(A672)</x:f>
        <x:v>8</x:v>
      </x:c>
      <x:c r="AK672" s="50" t="n">
        <x:f>IF(MONTH(A672)&lt;&gt;MONTH(A673),1,0)</x:f>
        <x:v>0</x:v>
      </x:c>
      <x:c r="AL672" s="115" t="n">
        <x:f>IF(AK671,AD671,AL671)</x:f>
        <x:v>1.2032246165672715</x:v>
      </x:c>
      <x:c r="AM672" s="116" t="str">
        <x:f>IF(AK672,AD672/AL672-1,"")</x:f>
      </x:c>
      <x:c r="AN672" s="115" t="n">
        <x:f>IF(AI672&lt;&gt;AI671,AD672,MAX(AN671,AD672))</x:f>
        <x:v>1.2072367469750755</x:v>
      </x:c>
      <x:c r="AO672" s="116" t="n">
        <x:f>AD672/AN672-1</x:f>
        <x:v>-0.006884989223686744</x:v>
      </x:c>
      <x:c r="AP672" s="112" t="n">
        <x:f>IFERROR(SUM(Z672:AC672)/AD672,0)</x:f>
        <x:v>1</x:v>
      </x:c>
      <x:c r="AQ672" s="50" t="b">
        <x:f>AND(B672&gt;0,C672&gt;0,D672&gt;0,E672&gt;0)</x:f>
        <x:v>1</x:v>
      </x:c>
    </x:row>
    <x:row r="673">
      <x:c r="A673" s="111" t="n">
        <x:f>'净值底稿'!A631</x:f>
        <x:v>44777</x:v>
      </x:c>
      <x:c r="B673" s="113" t="n">
        <x:f>'净值底稿'!F631</x:f>
        <x:v>1.8365417364105374</x:v>
      </x:c>
      <x:c r="C673" s="113" t="n">
        <x:f>'净值底稿'!O631</x:f>
        <x:v>1.3349414084566038</x:v>
      </x:c>
      <x:c r="D673" s="113" t="n">
        <x:f>'净值底稿'!P631</x:f>
        <x:v>1.5579</x:v>
      </x:c>
      <x:c r="E673" s="113" t="n">
        <x:f>'净值底稿'!Q631</x:f>
        <x:v>1.3941</x:v>
      </x:c>
      <x:c r="F673" s="114" t="n">
        <x:f>IFERROR(B673/B672-1,0)</x:f>
        <x:v>0.007955167964734278</x:v>
      </x:c>
      <x:c r="G673" s="114" t="n">
        <x:f>IFERROR(C673/C672-1,0)</x:f>
        <x:v>0.00852273640319301</x:v>
      </x:c>
      <x:c r="H673" s="114" t="n">
        <x:f>IFERROR(D673/D672-1,0)</x:f>
        <x:v>0.0005780346820809523</x:v>
      </x:c>
      <x:c r="I673" s="114" t="n">
        <x:f>IFERROR(E673/E672-1,0)</x:f>
        <x:v>0.00331054336092107</x:v>
      </x:c>
      <x:c r="J673" s="115" t="n">
        <x:f>Z672*(1+F673)</x:f>
        <x:v>0.14615428984185666</x:v>
      </x:c>
      <x:c r="K673" s="115" t="n">
        <x:f>AA672*(1+G673)</x:f>
        <x:v>0.14009959424254456</x:v>
      </x:c>
      <x:c r="L673" s="115" t="n">
        <x:f>AB672*(1+H673)</x:f>
        <x:v>0.8583075704423812</x:v>
      </x:c>
      <x:c r="M673" s="115" t="n">
        <x:f>AC672*(1+I673)</x:f>
        <x:v>0.05738612486272584</x:v>
      </x:c>
      <x:c r="N673" s="115" t="n">
        <x:f>SUM(J673:M673)</x:f>
        <x:v>1.2019475793895082</x:v>
      </x:c>
      <x:c r="O673" s="116" t="n">
        <x:f>IFERROR((J673+K673)/N673,0)</x:f>
        <x:v>0.2381583764491584</x:v>
      </x:c>
      <x:c r="P673" s="50" t="b">
        <x:f>AND(MONTH(A673)=12,OR(A674="",YEAR(A673)&lt;&gt;YEAR(A674)))</x:f>
        <x:v>0</x:v>
      </x:c>
      <x:c r="Q673" s="50" t="b">
        <x:f>AND(MOD(MONTH(A673),3)=0,OR(A674="",MONTH(A673)&lt;&gt;MONTH(A674)))</x:f>
        <x:v>0</x:v>
      </x:c>
      <x:c r="R673" s="50" t="b">
        <x:f>OR(O673&gt;$E$7,O673&lt;$E$6)</x:f>
        <x:v>0</x:v>
      </x:c>
      <x:c r="S673" s="50" t="b">
        <x:f>AND(OR(P673,Q673,R673),A673-AH672&gt;$E$8)</x:f>
        <x:v>0</x:v>
      </x:c>
      <x:c r="T673" s="50" t="str">
        <x:f>IF(NOT(OR(P673,Q673,R673)),"不调",IF(NOT(S673),"间隔规则跳过",IF(P673,"年末+季度",IF(AND(Q673,R673),"季度+动态",IF(Q673,"季度","动态")))))</x:f>
        <x:v>不调</x:v>
      </x:c>
      <x:c r="U673" s="115" t="n">
        <x:f>IF(OR(T673="年末+季度",T673="季度+动态"),N673*$E$5/2,IF(T673="季度",(J673+K673)/2,IF(T673="动态",N673*$E$5*IF(J673+K673=0,0.5,J673/(J673+K673)),J673)))</x:f>
        <x:v>0.14615428984185666</x:v>
      </x:c>
      <x:c r="V673" s="115" t="n">
        <x:f>IF(OR(T673="年末+季度",T673="季度+动态"),N673*$E$5/2,IF(T673="季度",(J673+K673)/2,IF(T673="动态",N673*$E$5*IF(J673+K673=0,0.5,K673/(J673+K673)),K673)))</x:f>
        <x:v>0.14009959424254456</x:v>
      </x:c>
      <x:c r="W673" s="115" t="n">
        <x:f>IF(OR(T673="年末+季度",T673="季度+动态",T673="动态"),N673*(1-$E$5)*IF(L673+M673=0,$B$7/($B$7+$B$8),L673/(L673+M673)),L673)</x:f>
        <x:v>0.8583075704423812</x:v>
      </x:c>
      <x:c r="X673" s="115" t="n">
        <x:f>IF(OR(T673="年末+季度",T673="季度+动态",T673="动态"),N673*(1-$E$5)*IF(L673+M673=0,$B$8/($B$7+$B$8),M673/(L673+M673)),M673)</x:f>
        <x:v>0.05738612486272584</x:v>
      </x:c>
      <x:c r="Y673" s="115" t="n">
        <x:f>POWER(1-$H$5,(A673-A672)/$H$8)</x:f>
        <x:v>0.9999862671029998</x:v>
      </x:c>
      <x:c r="Z673" s="115" t="n">
        <x:f>U673*Y673</x:f>
        <x:v>0.14615228272004813</x:v>
      </x:c>
      <x:c r="AA673" s="115" t="n">
        <x:f>V673*Y673</x:f>
        <x:v>0.14009767026924705</x:v>
      </x:c>
      <x:c r="AB673" s="115" t="n">
        <x:f>W673*Y673</x:f>
        <x:v>0.8582957833929218</x:v>
      </x:c>
      <x:c r="AC673" s="115" t="n">
        <x:f>X673*Y673</x:f>
        <x:v>0.05738533678498386</x:v>
      </x:c>
      <x:c r="AD673" s="115" t="n">
        <x:f>SUM(Z673:AC673)</x:f>
        <x:v>1.2019310731672008</x:v>
      </x:c>
      <x:c r="AE673" s="115" t="n">
        <x:f>MAX(AE672,AD673)</x:f>
        <x:v>1.2072367469750755</x:v>
      </x:c>
      <x:c r="AF673" s="114" t="n">
        <x:f>AD673/AE673-1</x:f>
        <x:v>-0.004394890911968097</x:v>
      </x:c>
      <x:c r="AG673" s="114" t="n">
        <x:f>AD673/AD672-1</x:f>
        <x:v>0.0025073614684085754</x:v>
      </x:c>
      <x:c r="AH673" s="111" t="n">
        <x:f>IF(OR(T673="年末+季度",T673="季度+动态",T673="季度",T673="动态"),A673,AH672)</x:f>
        <x:v>44742</x:v>
      </x:c>
      <x:c r="AI673" s="117" t="n">
        <x:f>YEAR(A673)</x:f>
        <x:v>2022</x:v>
      </x:c>
      <x:c r="AJ673" s="117" t="n">
        <x:f>MONTH(A673)</x:f>
        <x:v>8</x:v>
      </x:c>
      <x:c r="AK673" s="50" t="n">
        <x:f>IF(MONTH(A673)&lt;&gt;MONTH(A674),1,0)</x:f>
        <x:v>0</x:v>
      </x:c>
      <x:c r="AL673" s="115" t="n">
        <x:f>IF(AK672,AD672,AL672)</x:f>
        <x:v>1.2032246165672715</x:v>
      </x:c>
      <x:c r="AM673" s="116" t="str">
        <x:f>IF(AK673,AD673/AL673-1,"")</x:f>
      </x:c>
      <x:c r="AN673" s="115" t="n">
        <x:f>IF(AI673&lt;&gt;AI672,AD673,MAX(AN672,AD673))</x:f>
        <x:v>1.2072367469750755</x:v>
      </x:c>
      <x:c r="AO673" s="116" t="n">
        <x:f>AD673/AN673-1</x:f>
        <x:v>-0.004394890911968097</x:v>
      </x:c>
      <x:c r="AP673" s="112" t="n">
        <x:f>IFERROR(SUM(Z673:AC673)/AD673,0)</x:f>
        <x:v>1</x:v>
      </x:c>
      <x:c r="AQ673" s="50" t="b">
        <x:f>AND(B673&gt;0,C673&gt;0,D673&gt;0,E673&gt;0)</x:f>
        <x:v>1</x:v>
      </x:c>
    </x:row>
    <x:row r="674">
      <x:c r="A674" s="111" t="n">
        <x:f>'净值底稿'!A632</x:f>
        <x:v>44778</x:v>
      </x:c>
      <x:c r="B674" s="113" t="n">
        <x:f>'净值底稿'!F632</x:f>
        <x:v>1.8649543788507075</x:v>
      </x:c>
      <x:c r="C674" s="113" t="n">
        <x:f>'净值底稿'!O632</x:f>
        <x:v>1.3536652398639686</x:v>
      </x:c>
      <x:c r="D674" s="113" t="n">
        <x:f>'净值底稿'!P632</x:f>
        <x:v>1.5574</x:v>
      </x:c>
      <x:c r="E674" s="113" t="n">
        <x:f>'净值底稿'!Q632</x:f>
        <x:v>1.4055</x:v>
      </x:c>
      <x:c r="F674" s="114" t="n">
        <x:f>IFERROR(B674/B673-1,0)</x:f>
        <x:v>0.015470730600275706</x:v>
      </x:c>
      <x:c r="G674" s="114" t="n">
        <x:f>IFERROR(C674/C673-1,0)</x:f>
        <x:v>0.014025957460569227</x:v>
      </x:c>
      <x:c r="H674" s="114" t="n">
        <x:f>IFERROR(D674/D673-1,0)</x:f>
        <x:v>-0.0003209448616728894</x:v>
      </x:c>
      <x:c r="I674" s="114" t="n">
        <x:f>IFERROR(E674/E673-1,0)</x:f>
        <x:v>0.008177318700236746</x:v>
      </x:c>
      <x:c r="J674" s="115" t="n">
        <x:f>Z673*(1+F674)</x:f>
        <x:v>0.14841336531262533</x:v>
      </x:c>
      <x:c r="K674" s="115" t="n">
        <x:f>AA673*(1+G674)</x:f>
        <x:v>0.14206267423276836</x:v>
      </x:c>
      <x:c r="L674" s="115" t="n">
        <x:f>AB673*(1+H674)</x:f>
        <x:v>0.8580203177714463</x:v>
      </x:c>
      <x:c r="M674" s="115" t="n">
        <x:f>AC673*(1+I674)</x:f>
        <x:v>0.05785459497259509</x:v>
      </x:c>
      <x:c r="N674" s="115" t="n">
        <x:f>SUM(J674:M674)</x:f>
        <x:v>1.206350952289435</x:v>
      </x:c>
      <x:c r="O674" s="116" t="n">
        <x:f>IFERROR((J674+K674)/N674,0)</x:f>
        <x:v>0.24078900007839588</x:v>
      </x:c>
      <x:c r="P674" s="50" t="b">
        <x:f>AND(MONTH(A674)=12,OR(A675="",YEAR(A674)&lt;&gt;YEAR(A675)))</x:f>
        <x:v>0</x:v>
      </x:c>
      <x:c r="Q674" s="50" t="b">
        <x:f>AND(MOD(MONTH(A674),3)=0,OR(A675="",MONTH(A674)&lt;&gt;MONTH(A675)))</x:f>
        <x:v>0</x:v>
      </x:c>
      <x:c r="R674" s="50" t="b">
        <x:f>OR(O674&gt;$E$7,O674&lt;$E$6)</x:f>
        <x:v>0</x:v>
      </x:c>
      <x:c r="S674" s="50" t="b">
        <x:f>AND(OR(P674,Q674,R674),A674-AH673&gt;$E$8)</x:f>
        <x:v>0</x:v>
      </x:c>
      <x:c r="T674" s="50" t="str">
        <x:f>IF(NOT(OR(P674,Q674,R674)),"不调",IF(NOT(S674),"间隔规则跳过",IF(P674,"年末+季度",IF(AND(Q674,R674),"季度+动态",IF(Q674,"季度","动态")))))</x:f>
        <x:v>不调</x:v>
      </x:c>
      <x:c r="U674" s="115" t="n">
        <x:f>IF(OR(T674="年末+季度",T674="季度+动态"),N674*$E$5/2,IF(T674="季度",(J674+K674)/2,IF(T674="动态",N674*$E$5*IF(J674+K674=0,0.5,J674/(J674+K674)),J674)))</x:f>
        <x:v>0.14841336531262533</x:v>
      </x:c>
      <x:c r="V674" s="115" t="n">
        <x:f>IF(OR(T674="年末+季度",T674="季度+动态"),N674*$E$5/2,IF(T674="季度",(J674+K674)/2,IF(T674="动态",N674*$E$5*IF(J674+K674=0,0.5,K674/(J674+K674)),K674)))</x:f>
        <x:v>0.14206267423276836</x:v>
      </x:c>
      <x:c r="W674" s="115" t="n">
        <x:f>IF(OR(T674="年末+季度",T674="季度+动态",T674="动态"),N674*(1-$E$5)*IF(L674+M674=0,$B$7/($B$7+$B$8),L674/(L674+M674)),L674)</x:f>
        <x:v>0.8580203177714463</x:v>
      </x:c>
      <x:c r="X674" s="115" t="n">
        <x:f>IF(OR(T674="年末+季度",T674="季度+动态",T674="动态"),N674*(1-$E$5)*IF(L674+M674=0,$B$8/($B$7+$B$8),M674/(L674+M674)),M674)</x:f>
        <x:v>0.05785459497259509</x:v>
      </x:c>
      <x:c r="Y674" s="115" t="n">
        <x:f>POWER(1-$H$5,(A674-A673)/$H$8)</x:f>
        <x:v>0.9999862671029998</x:v>
      </x:c>
      <x:c r="Z674" s="115" t="n">
        <x:f>U674*Y674</x:f>
        <x:v>0.14841132716716604</x:v>
      </x:c>
      <x:c r="AA674" s="115" t="n">
        <x:f>V674*Y674</x:f>
        <x:v>0.14206072330069555</x:v>
      </x:c>
      <x:c r="AB674" s="115" t="n">
        <x:f>W674*Y674</x:f>
        <x:v>0.8580085346667982</x:v>
      </x:c>
      <x:c r="AC674" s="115" t="n">
        <x:f>X674*Y674</x:f>
        <x:v>0.05785380046140134</x:v>
      </x:c>
      <x:c r="AD674" s="115" t="n">
        <x:f>SUM(Z674:AC674)</x:f>
        <x:v>1.206334385596061</x:v>
      </x:c>
      <x:c r="AE674" s="115" t="n">
        <x:f>MAX(AE673,AD674)</x:f>
        <x:v>1.2072367469750755</x:v>
      </x:c>
      <x:c r="AF674" s="114" t="n">
        <x:f>AD674/AE674-1</x:f>
        <x:v>-0.0007474601657673219</x:v>
      </x:c>
      <x:c r="AG674" s="114" t="n">
        <x:f>AD674/AD673-1</x:f>
        <x:v>0.003663531567793754</x:v>
      </x:c>
      <x:c r="AH674" s="111" t="n">
        <x:f>IF(OR(T674="年末+季度",T674="季度+动态",T674="季度",T674="动态"),A674,AH673)</x:f>
        <x:v>44742</x:v>
      </x:c>
      <x:c r="AI674" s="117" t="n">
        <x:f>YEAR(A674)</x:f>
        <x:v>2022</x:v>
      </x:c>
      <x:c r="AJ674" s="117" t="n">
        <x:f>MONTH(A674)</x:f>
        <x:v>8</x:v>
      </x:c>
      <x:c r="AK674" s="50" t="n">
        <x:f>IF(MONTH(A674)&lt;&gt;MONTH(A675),1,0)</x:f>
        <x:v>0</x:v>
      </x:c>
      <x:c r="AL674" s="115" t="n">
        <x:f>IF(AK673,AD673,AL673)</x:f>
        <x:v>1.2032246165672715</x:v>
      </x:c>
      <x:c r="AM674" s="116" t="str">
        <x:f>IF(AK674,AD674/AL674-1,"")</x:f>
      </x:c>
      <x:c r="AN674" s="115" t="n">
        <x:f>IF(AI674&lt;&gt;AI673,AD674,MAX(AN673,AD674))</x:f>
        <x:v>1.2072367469750755</x:v>
      </x:c>
      <x:c r="AO674" s="116" t="n">
        <x:f>AD674/AN674-1</x:f>
        <x:v>-0.0007474601657673219</x:v>
      </x:c>
      <x:c r="AP674" s="112" t="n">
        <x:f>IFERROR(SUM(Z674:AC674)/AD674,0)</x:f>
        <x:v>1</x:v>
      </x:c>
      <x:c r="AQ674" s="50" t="b">
        <x:f>AND(B674&gt;0,C674&gt;0,D674&gt;0,E674&gt;0)</x:f>
        <x:v>1</x:v>
      </x:c>
    </x:row>
    <x:row r="675">
      <x:c r="A675" s="111" t="n">
        <x:f>'净值底稿'!A633</x:f>
        <x:v>44781</x:v>
      </x:c>
      <x:c r="B675" s="113" t="n">
        <x:f>'净值底稿'!F633</x:f>
        <x:v>1.8802260610368924</x:v>
      </x:c>
      <x:c r="C675" s="113" t="n">
        <x:f>'净值底稿'!O633</x:f>
        <x:v>1.3686200902225025</x:v>
      </x:c>
      <x:c r="D675" s="113" t="n">
        <x:f>'净值底稿'!P633</x:f>
        <x:v>1.5571</x:v>
      </x:c>
      <x:c r="E675" s="113" t="n">
        <x:f>'净值底稿'!Q633</x:f>
        <x:v>1.3977</x:v>
      </x:c>
      <x:c r="F675" s="114" t="n">
        <x:f>IFERROR(B675/B674-1,0)</x:f>
        <x:v>0.008188769848405775</x:v>
      </x:c>
      <x:c r="G675" s="114" t="n">
        <x:f>IFERROR(C675/C674-1,0)</x:f>
        <x:v>0.011047672584129309</x:v>
      </x:c>
      <x:c r="H675" s="114" t="n">
        <x:f>IFERROR(D675/D674-1,0)</x:f>
        <x:v>-0.0001926287402079785</x:v>
      </x:c>
      <x:c r="I675" s="114" t="n">
        <x:f>IFERROR(E675/E674-1,0)</x:f>
        <x:v>-0.005549626467449276</x:v>
      </x:c>
      <x:c r="J675" s="115" t="n">
        <x:f>Z674*(1+F675)</x:f>
        <x:v>0.14962663336823442</x:v>
      </x:c>
      <x:c r="K675" s="115" t="n">
        <x:f>AA674*(1+G675)</x:f>
        <x:v>0.14363016365878623</x:v>
      </x:c>
      <x:c r="L675" s="115" t="n">
        <x:f>AB674*(1+H675)</x:f>
        <x:v>0.8578432575636776</x:v>
      </x:c>
      <x:c r="M675" s="115" t="n">
        <x:f>AC674*(1+I675)</x:f>
        <x:v>0.05753273347911821</x:v>
      </x:c>
      <x:c r="N675" s="115" t="n">
        <x:f>SUM(J675:M675)</x:f>
        <x:v>1.2086327880698164</x:v>
      </x:c>
      <x:c r="O675" s="116" t="n">
        <x:f>IFERROR((J675+K675)/N675,0)</x:f>
        <x:v>0.24263514933708777</x:v>
      </x:c>
      <x:c r="P675" s="50" t="b">
        <x:f>AND(MONTH(A675)=12,OR(A676="",YEAR(A675)&lt;&gt;YEAR(A676)))</x:f>
        <x:v>0</x:v>
      </x:c>
      <x:c r="Q675" s="50" t="b">
        <x:f>AND(MOD(MONTH(A675),3)=0,OR(A676="",MONTH(A675)&lt;&gt;MONTH(A676)))</x:f>
        <x:v>0</x:v>
      </x:c>
      <x:c r="R675" s="50" t="b">
        <x:f>OR(O675&gt;$E$7,O675&lt;$E$6)</x:f>
        <x:v>0</x:v>
      </x:c>
      <x:c r="S675" s="50" t="b">
        <x:f>AND(OR(P675,Q675,R675),A675-AH674&gt;$E$8)</x:f>
        <x:v>0</x:v>
      </x:c>
      <x:c r="T675" s="50" t="str">
        <x:f>IF(NOT(OR(P675,Q675,R675)),"不调",IF(NOT(S675),"间隔规则跳过",IF(P675,"年末+季度",IF(AND(Q675,R675),"季度+动态",IF(Q675,"季度","动态")))))</x:f>
        <x:v>不调</x:v>
      </x:c>
      <x:c r="U675" s="115" t="n">
        <x:f>IF(OR(T675="年末+季度",T675="季度+动态"),N675*$E$5/2,IF(T675="季度",(J675+K675)/2,IF(T675="动态",N675*$E$5*IF(J675+K675=0,0.5,J675/(J675+K675)),J675)))</x:f>
        <x:v>0.14962663336823442</x:v>
      </x:c>
      <x:c r="V675" s="115" t="n">
        <x:f>IF(OR(T675="年末+季度",T675="季度+动态"),N675*$E$5/2,IF(T675="季度",(J675+K675)/2,IF(T675="动态",N675*$E$5*IF(J675+K675=0,0.5,K675/(J675+K675)),K675)))</x:f>
        <x:v>0.14363016365878623</x:v>
      </x:c>
      <x:c r="W675" s="115" t="n">
        <x:f>IF(OR(T675="年末+季度",T675="季度+动态",T675="动态"),N675*(1-$E$5)*IF(L675+M675=0,$B$7/($B$7+$B$8),L675/(L675+M675)),L675)</x:f>
        <x:v>0.8578432575636776</x:v>
      </x:c>
      <x:c r="X675" s="115" t="n">
        <x:f>IF(OR(T675="年末+季度",T675="季度+动态",T675="动态"),N675*(1-$E$5)*IF(L675+M675=0,$B$8/($B$7+$B$8),M675/(L675+M675)),M675)</x:f>
        <x:v>0.05753273347911821</x:v>
      </x:c>
      <x:c r="Y675" s="115" t="n">
        <x:f>POWER(1-$H$5,(A675-A674)/$H$8)</x:f>
        <x:v>0.9999588018747739</x:v>
      </x:c>
      <x:c r="Z675" s="115" t="n">
        <x:f>U675*Y675</x:f>
        <x:v>0.14962046903145576</x:v>
      </x:c>
      <x:c r="AA675" s="115" t="n">
        <x:f>V675*Y675</x:f>
        <x:v>0.14362424636531756</x:v>
      </x:c>
      <x:c r="AB675" s="115" t="n">
        <x:f>W675*Y675</x:f>
        <x:v>0.8578079160297282</x:v>
      </x:c>
      <x:c r="AC675" s="115" t="n">
        <x:f>X675*Y675</x:f>
        <x:v>0.05753036323835974</x:v>
      </x:c>
      <x:c r="AD675" s="115" t="n">
        <x:f>SUM(Z675:AC675)</x:f>
        <x:v>1.2085829946648612</x:v>
      </x:c>
      <x:c r="AE675" s="115" t="n">
        <x:f>MAX(AE674,AD675)</x:f>
        <x:v>1.2085829946648612</x:v>
      </x:c>
      <x:c r="AF675" s="114" t="n">
        <x:f>AD675/AE675-1</x:f>
        <x:v>0</x:v>
      </x:c>
      <x:c r="AG675" s="114" t="n">
        <x:f>AD675/AD674-1</x:f>
        <x:v>0.0018640014706112762</x:v>
      </x:c>
      <x:c r="AH675" s="111" t="n">
        <x:f>IF(OR(T675="年末+季度",T675="季度+动态",T675="季度",T675="动态"),A675,AH674)</x:f>
        <x:v>44742</x:v>
      </x:c>
      <x:c r="AI675" s="117" t="n">
        <x:f>YEAR(A675)</x:f>
        <x:v>2022</x:v>
      </x:c>
      <x:c r="AJ675" s="117" t="n">
        <x:f>MONTH(A675)</x:f>
        <x:v>8</x:v>
      </x:c>
      <x:c r="AK675" s="50" t="n">
        <x:f>IF(MONTH(A675)&lt;&gt;MONTH(A676),1,0)</x:f>
        <x:v>0</x:v>
      </x:c>
      <x:c r="AL675" s="115" t="n">
        <x:f>IF(AK674,AD674,AL674)</x:f>
        <x:v>1.2032246165672715</x:v>
      </x:c>
      <x:c r="AM675" s="116" t="str">
        <x:f>IF(AK675,AD675/AL675-1,"")</x:f>
      </x:c>
      <x:c r="AN675" s="115" t="n">
        <x:f>IF(AI675&lt;&gt;AI674,AD675,MAX(AN674,AD675))</x:f>
        <x:v>1.2085829946648612</x:v>
      </x:c>
      <x:c r="AO675" s="116" t="n">
        <x:f>AD675/AN675-1</x:f>
        <x:v>0</x:v>
      </x:c>
      <x:c r="AP675" s="112" t="n">
        <x:f>IFERROR(SUM(Z675:AC675)/AD675,0)</x:f>
        <x:v>1</x:v>
      </x:c>
      <x:c r="AQ675" s="50" t="b">
        <x:f>AND(B675&gt;0,C675&gt;0,D675&gt;0,E675&gt;0)</x:f>
        <x:v>1</x:v>
      </x:c>
    </x:row>
    <x:row r="676">
      <x:c r="A676" s="111" t="n">
        <x:f>'净值底稿'!A634</x:f>
        <x:v>44782</x:v>
      </x:c>
      <x:c r="B676" s="113" t="n">
        <x:f>'净值底稿'!F634</x:f>
        <x:v>1.881394702866325</x:v>
      </x:c>
      <x:c r="C676" s="113" t="n">
        <x:f>'净值底稿'!O634</x:f>
        <x:v>1.3757659863984575</x:v>
      </x:c>
      <x:c r="D676" s="113" t="n">
        <x:f>'净值底稿'!P634</x:f>
        <x:v>1.5565</x:v>
      </x:c>
      <x:c r="E676" s="113" t="n">
        <x:f>'净值底稿'!Q634</x:f>
        <x:v>1.4025</x:v>
      </x:c>
      <x:c r="F676" s="114" t="n">
        <x:f>IFERROR(B676/B675-1,0)</x:f>
        <x:v>0.0006215432567655554</x:v>
      </x:c>
      <x:c r="G676" s="114" t="n">
        <x:f>IFERROR(C676/C675-1,0)</x:f>
        <x:v>0.005221241619208783</x:v>
      </x:c>
      <x:c r="H676" s="114" t="n">
        <x:f>IFERROR(D676/D675-1,0)</x:f>
        <x:v>-0.00038533170637722325</x:v>
      </x:c>
      <x:c r="I676" s="114" t="n">
        <x:f>IFERROR(E676/E675-1,0)</x:f>
        <x:v>0.0034342133505045336</x:v>
      </x:c>
      <x:c r="J676" s="115" t="n">
        <x:f>Z675*(1+F676)</x:f>
        <x:v>0.14971346462505636</x:v>
      </x:c>
      <x:c r="K676" s="115" t="n">
        <x:f>AA675*(1+G676)</x:f>
        <x:v>0.14437414325796766</x:v>
      </x:c>
      <x:c r="L676" s="115" t="n">
        <x:f>AB675*(1+H676)</x:f>
        <x:v>0.8574773754417006</x:v>
      </x:c>
      <x:c r="M676" s="115" t="n">
        <x:f>AC675*(1+I676)</x:f>
        <x:v>0.057727934779852295</x:v>
      </x:c>
      <x:c r="N676" s="115" t="n">
        <x:f>SUM(J676:M676)</x:f>
        <x:v>1.2092929181045768</x:v>
      </x:c>
      <x:c r="O676" s="116" t="n">
        <x:f>IFERROR((J676+K676)/N676,0)</x:f>
        <x:v>0.2431897214315713</x:v>
      </x:c>
      <x:c r="P676" s="50" t="b">
        <x:f>AND(MONTH(A676)=12,OR(A677="",YEAR(A676)&lt;&gt;YEAR(A677)))</x:f>
        <x:v>0</x:v>
      </x:c>
      <x:c r="Q676" s="50" t="b">
        <x:f>AND(MOD(MONTH(A676),3)=0,OR(A677="",MONTH(A676)&lt;&gt;MONTH(A677)))</x:f>
        <x:v>0</x:v>
      </x:c>
      <x:c r="R676" s="50" t="b">
        <x:f>OR(O676&gt;$E$7,O676&lt;$E$6)</x:f>
        <x:v>0</x:v>
      </x:c>
      <x:c r="S676" s="50" t="b">
        <x:f>AND(OR(P676,Q676,R676),A676-AH675&gt;$E$8)</x:f>
        <x:v>0</x:v>
      </x:c>
      <x:c r="T676" s="50" t="str">
        <x:f>IF(NOT(OR(P676,Q676,R676)),"不调",IF(NOT(S676),"间隔规则跳过",IF(P676,"年末+季度",IF(AND(Q676,R676),"季度+动态",IF(Q676,"季度","动态")))))</x:f>
        <x:v>不调</x:v>
      </x:c>
      <x:c r="U676" s="115" t="n">
        <x:f>IF(OR(T676="年末+季度",T676="季度+动态"),N676*$E$5/2,IF(T676="季度",(J676+K676)/2,IF(T676="动态",N676*$E$5*IF(J676+K676=0,0.5,J676/(J676+K676)),J676)))</x:f>
        <x:v>0.14971346462505636</x:v>
      </x:c>
      <x:c r="V676" s="115" t="n">
        <x:f>IF(OR(T676="年末+季度",T676="季度+动态"),N676*$E$5/2,IF(T676="季度",(J676+K676)/2,IF(T676="动态",N676*$E$5*IF(J676+K676=0,0.5,K676/(J676+K676)),K676)))</x:f>
        <x:v>0.14437414325796766</x:v>
      </x:c>
      <x:c r="W676" s="115" t="n">
        <x:f>IF(OR(T676="年末+季度",T676="季度+动态",T676="动态"),N676*(1-$E$5)*IF(L676+M676=0,$B$7/($B$7+$B$8),L676/(L676+M676)),L676)</x:f>
        <x:v>0.8574773754417006</x:v>
      </x:c>
      <x:c r="X676" s="115" t="n">
        <x:f>IF(OR(T676="年末+季度",T676="季度+动态",T676="动态"),N676*(1-$E$5)*IF(L676+M676=0,$B$8/($B$7+$B$8),M676/(L676+M676)),M676)</x:f>
        <x:v>0.057727934779852295</x:v>
      </x:c>
      <x:c r="Y676" s="115" t="n">
        <x:f>POWER(1-$H$5,(A676-A675)/$H$8)</x:f>
        <x:v>0.9999862671029998</x:v>
      </x:c>
      <x:c r="Z676" s="115" t="n">
        <x:f>U676*Y676</x:f>
        <x:v>0.1497114086254671</x:v>
      </x:c>
      <x:c r="AA676" s="115" t="n">
        <x:f>V676*Y676</x:f>
        <x:v>0.1443721605827288</x:v>
      </x:c>
      <x:c r="AB676" s="115" t="n">
        <x:f>W676*Y676</x:f>
        <x:v>0.8574655997932236</x:v>
      </x:c>
      <x:c r="AC676" s="115" t="n">
        <x:f>X676*Y676</x:f>
        <x:v>0.05772714200806993</x:v>
      </x:c>
      <x:c r="AD676" s="115" t="n">
        <x:f>SUM(Z676:AC676)</x:f>
        <x:v>1.2092763110094893</x:v>
      </x:c>
      <x:c r="AE676" s="115" t="n">
        <x:f>MAX(AE675,AD676)</x:f>
        <x:v>1.2092763110094893</x:v>
      </x:c>
      <x:c r="AF676" s="114" t="n">
        <x:f>AD676/AE676-1</x:f>
        <x:v>0</x:v>
      </x:c>
      <x:c r="AG676" s="114" t="n">
        <x:f>AD676/AD675-1</x:f>
        <x:v>0.0005736605162316444</x:v>
      </x:c>
      <x:c r="AH676" s="111" t="n">
        <x:f>IF(OR(T676="年末+季度",T676="季度+动态",T676="季度",T676="动态"),A676,AH675)</x:f>
        <x:v>44742</x:v>
      </x:c>
      <x:c r="AI676" s="117" t="n">
        <x:f>YEAR(A676)</x:f>
        <x:v>2022</x:v>
      </x:c>
      <x:c r="AJ676" s="117" t="n">
        <x:f>MONTH(A676)</x:f>
        <x:v>8</x:v>
      </x:c>
      <x:c r="AK676" s="50" t="n">
        <x:f>IF(MONTH(A676)&lt;&gt;MONTH(A677),1,0)</x:f>
        <x:v>0</x:v>
      </x:c>
      <x:c r="AL676" s="115" t="n">
        <x:f>IF(AK675,AD675,AL675)</x:f>
        <x:v>1.2032246165672715</x:v>
      </x:c>
      <x:c r="AM676" s="116" t="str">
        <x:f>IF(AK676,AD676/AL676-1,"")</x:f>
      </x:c>
      <x:c r="AN676" s="115" t="n">
        <x:f>IF(AI676&lt;&gt;AI675,AD676,MAX(AN675,AD676))</x:f>
        <x:v>1.2092763110094893</x:v>
      </x:c>
      <x:c r="AO676" s="116" t="n">
        <x:f>AD676/AN676-1</x:f>
        <x:v>0</x:v>
      </x:c>
      <x:c r="AP676" s="112" t="n">
        <x:f>IFERROR(SUM(Z676:AC676)/AD676,0)</x:f>
        <x:v>1</x:v>
      </x:c>
      <x:c r="AQ676" s="50" t="b">
        <x:f>AND(B676&gt;0,C676&gt;0,D676&gt;0,E676&gt;0)</x:f>
        <x:v>1</x:v>
      </x:c>
    </x:row>
    <x:row r="677">
      <x:c r="A677" s="111" t="n">
        <x:f>'净值底稿'!A635</x:f>
        <x:v>44783</x:v>
      </x:c>
      <x:c r="B677" s="113" t="n">
        <x:f>'净值底稿'!F635</x:f>
        <x:v>1.866759702505255</x:v>
      </x:c>
      <x:c r="C677" s="113" t="n">
        <x:f>'净值底稿'!O635</x:f>
        <x:v>1.3739079369432037</x:v>
      </x:c>
      <x:c r="D677" s="113" t="n">
        <x:f>'净值底稿'!P635</x:f>
        <x:v>1.5563</x:v>
      </x:c>
      <x:c r="E677" s="113" t="n">
        <x:f>'净值底稿'!Q635</x:f>
        <x:v>1.4059</x:v>
      </x:c>
      <x:c r="F677" s="114" t="n">
        <x:f>IFERROR(B677/B676-1,0)</x:f>
        <x:v>-0.007778803851617888</x:v>
      </x:c>
      <x:c r="G677" s="114" t="n">
        <x:f>IFERROR(C677/C676-1,0)</x:f>
        <x:v>-0.0013505563254386788</x:v>
      </x:c>
      <x:c r="H677" s="114" t="n">
        <x:f>IFERROR(D677/D676-1,0)</x:f>
        <x:v>-0.00012849341471243836</x:v>
      </x:c>
      <x:c r="I677" s="114" t="n">
        <x:f>IFERROR(E677/E676-1,0)</x:f>
        <x:v>0.002424242424242218</x:v>
      </x:c>
      <x:c r="J677" s="115" t="n">
        <x:f>Z676*(1+F677)</x:f>
        <x:v>0.1485468329434202</x:v>
      </x:c>
      <x:c r="K677" s="115" t="n">
        <x:f>AA676*(1+G677)</x:f>
        <x:v>0.14417717784803655</x:v>
      </x:c>
      <x:c r="L677" s="115" t="n">
        <x:f>AB676*(1+H677)</x:f>
        <x:v>0.8573554211103077</x:v>
      </x:c>
      <x:c r="M677" s="115" t="n">
        <x:f>AC676*(1+I677)</x:f>
        <x:v>0.057867086594756145</x:v>
      </x:c>
      <x:c r="N677" s="115" t="n">
        <x:f>SUM(J677:M677)</x:f>
        <x:v>1.2079465184965206</x:v>
      </x:c>
      <x:c r="O677" s="116" t="n">
        <x:f>IFERROR((J677+K677)/N677,0)</x:f>
        <x:v>0.24233192969155437</x:v>
      </x:c>
      <x:c r="P677" s="50" t="b">
        <x:f>AND(MONTH(A677)=12,OR(A678="",YEAR(A677)&lt;&gt;YEAR(A678)))</x:f>
        <x:v>0</x:v>
      </x:c>
      <x:c r="Q677" s="50" t="b">
        <x:f>AND(MOD(MONTH(A677),3)=0,OR(A678="",MONTH(A677)&lt;&gt;MONTH(A678)))</x:f>
        <x:v>0</x:v>
      </x:c>
      <x:c r="R677" s="50" t="b">
        <x:f>OR(O677&gt;$E$7,O677&lt;$E$6)</x:f>
        <x:v>0</x:v>
      </x:c>
      <x:c r="S677" s="50" t="b">
        <x:f>AND(OR(P677,Q677,R677),A677-AH676&gt;$E$8)</x:f>
        <x:v>0</x:v>
      </x:c>
      <x:c r="T677" s="50" t="str">
        <x:f>IF(NOT(OR(P677,Q677,R677)),"不调",IF(NOT(S677),"间隔规则跳过",IF(P677,"年末+季度",IF(AND(Q677,R677),"季度+动态",IF(Q677,"季度","动态")))))</x:f>
        <x:v>不调</x:v>
      </x:c>
      <x:c r="U677" s="115" t="n">
        <x:f>IF(OR(T677="年末+季度",T677="季度+动态"),N677*$E$5/2,IF(T677="季度",(J677+K677)/2,IF(T677="动态",N677*$E$5*IF(J677+K677=0,0.5,J677/(J677+K677)),J677)))</x:f>
        <x:v>0.1485468329434202</x:v>
      </x:c>
      <x:c r="V677" s="115" t="n">
        <x:f>IF(OR(T677="年末+季度",T677="季度+动态"),N677*$E$5/2,IF(T677="季度",(J677+K677)/2,IF(T677="动态",N677*$E$5*IF(J677+K677=0,0.5,K677/(J677+K677)),K677)))</x:f>
        <x:v>0.14417717784803655</x:v>
      </x:c>
      <x:c r="W677" s="115" t="n">
        <x:f>IF(OR(T677="年末+季度",T677="季度+动态",T677="动态"),N677*(1-$E$5)*IF(L677+M677=0,$B$7/($B$7+$B$8),L677/(L677+M677)),L677)</x:f>
        <x:v>0.8573554211103077</x:v>
      </x:c>
      <x:c r="X677" s="115" t="n">
        <x:f>IF(OR(T677="年末+季度",T677="季度+动态",T677="动态"),N677*(1-$E$5)*IF(L677+M677=0,$B$8/($B$7+$B$8),M677/(L677+M677)),M677)</x:f>
        <x:v>0.057867086594756145</x:v>
      </x:c>
      <x:c r="Y677" s="115" t="n">
        <x:f>POWER(1-$H$5,(A677-A676)/$H$8)</x:f>
        <x:v>0.9999862671029998</x:v>
      </x:c>
      <x:c r="Z677" s="115" t="n">
        <x:f>U677*Y677</x:f>
        <x:v>0.14854479296506368</x:v>
      </x:c>
      <x:c r="AA677" s="115" t="n">
        <x:f>V677*Y677</x:f>
        <x:v>0.1441751978777034</x:v>
      </x:c>
      <x:c r="AB677" s="115" t="n">
        <x:f>W677*Y677</x:f>
        <x:v>0.857343647136617</x:v>
      </x:c>
      <x:c r="AC677" s="115" t="n">
        <x:f>X677*Y677</x:f>
        <x:v>0.057866291912016234</x:v>
      </x:c>
      <x:c r="AD677" s="115" t="n">
        <x:f>SUM(Z677:AC677)</x:f>
        <x:v>1.2079299298914004</x:v>
      </x:c>
      <x:c r="AE677" s="115" t="n">
        <x:f>MAX(AE676,AD677)</x:f>
        <x:v>1.2092763110094893</x:v>
      </x:c>
      <x:c r="AF677" s="114" t="n">
        <x:f>AD677/AE677-1</x:f>
        <x:v>-0.0011133775679149638</x:v>
      </x:c>
      <x:c r="AG677" s="114" t="n">
        <x:f>AD677/AD676-1</x:f>
        <x:v>-0.0011133775679149638</x:v>
      </x:c>
      <x:c r="AH677" s="111" t="n">
        <x:f>IF(OR(T677="年末+季度",T677="季度+动态",T677="季度",T677="动态"),A677,AH676)</x:f>
        <x:v>44742</x:v>
      </x:c>
      <x:c r="AI677" s="117" t="n">
        <x:f>YEAR(A677)</x:f>
        <x:v>2022</x:v>
      </x:c>
      <x:c r="AJ677" s="117" t="n">
        <x:f>MONTH(A677)</x:f>
        <x:v>8</x:v>
      </x:c>
      <x:c r="AK677" s="50" t="n">
        <x:f>IF(MONTH(A677)&lt;&gt;MONTH(A678),1,0)</x:f>
        <x:v>0</x:v>
      </x:c>
      <x:c r="AL677" s="115" t="n">
        <x:f>IF(AK676,AD676,AL676)</x:f>
        <x:v>1.2032246165672715</x:v>
      </x:c>
      <x:c r="AM677" s="116" t="str">
        <x:f>IF(AK677,AD677/AL677-1,"")</x:f>
      </x:c>
      <x:c r="AN677" s="115" t="n">
        <x:f>IF(AI677&lt;&gt;AI676,AD677,MAX(AN676,AD677))</x:f>
        <x:v>1.2092763110094893</x:v>
      </x:c>
      <x:c r="AO677" s="116" t="n">
        <x:f>AD677/AN677-1</x:f>
        <x:v>-0.0011133775679149638</x:v>
      </x:c>
      <x:c r="AP677" s="112" t="n">
        <x:f>IFERROR(SUM(Z677:AC677)/AD677,0)</x:f>
        <x:v>1</x:v>
      </x:c>
      <x:c r="AQ677" s="50" t="b">
        <x:f>AND(B677&gt;0,C677&gt;0,D677&gt;0,E677&gt;0)</x:f>
        <x:v>1</x:v>
      </x:c>
    </x:row>
    <x:row r="678">
      <x:c r="A678" s="111" t="n">
        <x:f>'净值底稿'!A636</x:f>
        <x:v>44784</x:v>
      </x:c>
      <x:c r="B678" s="113" t="n">
        <x:f>'净值底稿'!F636</x:f>
        <x:v>1.8803620754004027</x:v>
      </x:c>
      <x:c r="C678" s="113" t="n">
        <x:f>'净值底稿'!O636</x:f>
        <x:v>1.3919202074313</x:v>
      </x:c>
      <x:c r="D678" s="113" t="n">
        <x:f>'净值底稿'!P636</x:f>
        <x:v>1.5563</x:v>
      </x:c>
      <x:c r="E678" s="113" t="n">
        <x:f>'净值底稿'!Q636</x:f>
        <x:v>1.4004</x:v>
      </x:c>
      <x:c r="F678" s="114" t="n">
        <x:f>IFERROR(B678/B677-1,0)</x:f>
        <x:v>0.007286622309712776</x:v>
      </x:c>
      <x:c r="G678" s="114" t="n">
        <x:f>IFERROR(C678/C677-1,0)</x:f>
        <x:v>0.013110245602170112</x:v>
      </x:c>
      <x:c r="H678" s="114" t="n">
        <x:f>IFERROR(D678/D677-1,0)</x:f>
        <x:v>0</x:v>
      </x:c>
      <x:c r="I678" s="114" t="n">
        <x:f>IFERROR(E678/E677-1,0)</x:f>
        <x:v>-0.003912084785546499</x:v>
      </x:c>
      <x:c r="J678" s="115" t="n">
        <x:f>Z677*(1+F678)</x:f>
        <x:v>0.14962718276747458</x:v>
      </x:c>
      <x:c r="K678" s="115" t="n">
        <x:f>AA677*(1+G678)</x:f>
        <x:v>0.14606537013162155</x:v>
      </x:c>
      <x:c r="L678" s="115" t="n">
        <x:f>AB677*(1+H678)</x:f>
        <x:v>0.857343647136617</x:v>
      </x:c>
      <x:c r="M678" s="115" t="n">
        <x:f>AC677*(1+I678)</x:f>
        <x:v>0.05763991407183124</x:v>
      </x:c>
      <x:c r="N678" s="115" t="n">
        <x:f>SUM(J678:M678)</x:f>
        <x:v>1.2106761141075444</x:v>
      </x:c>
      <x:c r="O678" s="116" t="n">
        <x:f>IFERROR((J678+K678)/N678,0)</x:f>
        <x:v>0.24423753756558358</x:v>
      </x:c>
      <x:c r="P678" s="50" t="b">
        <x:f>AND(MONTH(A678)=12,OR(A679="",YEAR(A678)&lt;&gt;YEAR(A679)))</x:f>
        <x:v>0</x:v>
      </x:c>
      <x:c r="Q678" s="50" t="b">
        <x:f>AND(MOD(MONTH(A678),3)=0,OR(A679="",MONTH(A678)&lt;&gt;MONTH(A679)))</x:f>
        <x:v>0</x:v>
      </x:c>
      <x:c r="R678" s="50" t="b">
        <x:f>OR(O678&gt;$E$7,O678&lt;$E$6)</x:f>
        <x:v>0</x:v>
      </x:c>
      <x:c r="S678" s="50" t="b">
        <x:f>AND(OR(P678,Q678,R678),A678-AH677&gt;$E$8)</x:f>
        <x:v>0</x:v>
      </x:c>
      <x:c r="T678" s="50" t="str">
        <x:f>IF(NOT(OR(P678,Q678,R678)),"不调",IF(NOT(S678),"间隔规则跳过",IF(P678,"年末+季度",IF(AND(Q678,R678),"季度+动态",IF(Q678,"季度","动态")))))</x:f>
        <x:v>不调</x:v>
      </x:c>
      <x:c r="U678" s="115" t="n">
        <x:f>IF(OR(T678="年末+季度",T678="季度+动态"),N678*$E$5/2,IF(T678="季度",(J678+K678)/2,IF(T678="动态",N678*$E$5*IF(J678+K678=0,0.5,J678/(J678+K678)),J678)))</x:f>
        <x:v>0.14962718276747458</x:v>
      </x:c>
      <x:c r="V678" s="115" t="n">
        <x:f>IF(OR(T678="年末+季度",T678="季度+动态"),N678*$E$5/2,IF(T678="季度",(J678+K678)/2,IF(T678="动态",N678*$E$5*IF(J678+K678=0,0.5,K678/(J678+K678)),K678)))</x:f>
        <x:v>0.14606537013162155</x:v>
      </x:c>
      <x:c r="W678" s="115" t="n">
        <x:f>IF(OR(T678="年末+季度",T678="季度+动态",T678="动态"),N678*(1-$E$5)*IF(L678+M678=0,$B$7/($B$7+$B$8),L678/(L678+M678)),L678)</x:f>
        <x:v>0.857343647136617</x:v>
      </x:c>
      <x:c r="X678" s="115" t="n">
        <x:f>IF(OR(T678="年末+季度",T678="季度+动态",T678="动态"),N678*(1-$E$5)*IF(L678+M678=0,$B$8/($B$7+$B$8),M678/(L678+M678)),M678)</x:f>
        <x:v>0.05763991407183124</x:v>
      </x:c>
      <x:c r="Y678" s="115" t="n">
        <x:f>POWER(1-$H$5,(A678-A677)/$H$8)</x:f>
        <x:v>0.9999862671029998</x:v>
      </x:c>
      <x:c r="Z678" s="115" t="n">
        <x:f>U678*Y678</x:f>
        <x:v>0.1496251279527852</x:v>
      </x:c>
      <x:c r="AA678" s="115" t="n">
        <x:f>V678*Y678</x:f>
        <x:v>0.14606336423093821</x:v>
      </x:c>
      <x:c r="AB678" s="115" t="n">
        <x:f>W678*Y678</x:f>
        <x:v>0.8573318733246171</x:v>
      </x:c>
      <x:c r="AC678" s="115" t="n">
        <x:f>X678*Y678</x:f>
        <x:v>0.05763912250882819</x:v>
      </x:c>
      <x:c r="AD678" s="115" t="n">
        <x:f>SUM(Z678:AC678)</x:f>
        <x:v>1.2106594880171688</x:v>
      </x:c>
      <x:c r="AE678" s="115" t="n">
        <x:f>MAX(AE677,AD678)</x:f>
        <x:v>1.2106594880171688</x:v>
      </x:c>
      <x:c r="AF678" s="114" t="n">
        <x:f>AD678/AE678-1</x:f>
        <x:v>0</x:v>
      </x:c>
      <x:c r="AG678" s="114" t="n">
        <x:f>AD678/AD677-1</x:f>
        <x:v>0.002259699058879905</x:v>
      </x:c>
      <x:c r="AH678" s="111" t="n">
        <x:f>IF(OR(T678="年末+季度",T678="季度+动态",T678="季度",T678="动态"),A678,AH677)</x:f>
        <x:v>44742</x:v>
      </x:c>
      <x:c r="AI678" s="117" t="n">
        <x:f>YEAR(A678)</x:f>
        <x:v>2022</x:v>
      </x:c>
      <x:c r="AJ678" s="117" t="n">
        <x:f>MONTH(A678)</x:f>
        <x:v>8</x:v>
      </x:c>
      <x:c r="AK678" s="50" t="n">
        <x:f>IF(MONTH(A678)&lt;&gt;MONTH(A679),1,0)</x:f>
        <x:v>0</x:v>
      </x:c>
      <x:c r="AL678" s="115" t="n">
        <x:f>IF(AK677,AD677,AL677)</x:f>
        <x:v>1.2032246165672715</x:v>
      </x:c>
      <x:c r="AM678" s="116" t="str">
        <x:f>IF(AK678,AD678/AL678-1,"")</x:f>
      </x:c>
      <x:c r="AN678" s="115" t="n">
        <x:f>IF(AI678&lt;&gt;AI677,AD678,MAX(AN677,AD678))</x:f>
        <x:v>1.2106594880171688</x:v>
      </x:c>
      <x:c r="AO678" s="116" t="n">
        <x:f>AD678/AN678-1</x:f>
        <x:v>0</x:v>
      </x:c>
      <x:c r="AP678" s="112" t="n">
        <x:f>IFERROR(SUM(Z678:AC678)/AD678,0)</x:f>
        <x:v>1</x:v>
      </x:c>
      <x:c r="AQ678" s="50" t="b">
        <x:f>AND(B678&gt;0,C678&gt;0,D678&gt;0,E678&gt;0)</x:f>
        <x:v>1</x:v>
      </x:c>
    </x:row>
    <x:row r="679">
      <x:c r="A679" s="111" t="n">
        <x:f>'净值底稿'!A637</x:f>
        <x:v>44785</x:v>
      </x:c>
      <x:c r="B679" s="113" t="n">
        <x:f>'净值底稿'!F637</x:f>
        <x:v>1.8406485701834001</x:v>
      </x:c>
      <x:c r="C679" s="113" t="n">
        <x:f>'净值底稿'!O637</x:f>
        <x:v>1.3851172742735338</x:v>
      </x:c>
      <x:c r="D679" s="113" t="n">
        <x:f>'净值底稿'!P637</x:f>
        <x:v>1.5565</x:v>
      </x:c>
      <x:c r="E679" s="113" t="n">
        <x:f>'净值底稿'!Q637</x:f>
        <x:v>1.4052</x:v>
      </x:c>
      <x:c r="F679" s="114" t="n">
        <x:f>IFERROR(B679/B678-1,0)</x:f>
        <x:v>-0.021120137305761233</x:v>
      </x:c>
      <x:c r="G679" s="114" t="n">
        <x:f>IFERROR(C679/C678-1,0)</x:f>
        <x:v>-0.004887444784152151</x:v>
      </x:c>
      <x:c r="H679" s="114" t="n">
        <x:f>IFERROR(D679/D678-1,0)</x:f>
        <x:v>0.00012850992739177336</x:v>
      </x:c>
      <x:c r="I679" s="114" t="n">
        <x:f>IFERROR(E679/E678-1,0)</x:f>
        <x:v>0.003427592116538092</x:v>
      </x:c>
      <x:c r="J679" s="115" t="n">
        <x:f>Z678*(1+F679)</x:f>
        <x:v>0.1464650247060303</x:v>
      </x:c>
      <x:c r="K679" s="115" t="n">
        <x:f>AA678*(1+G679)</x:f>
        <x:v>0.145349487603272</x:v>
      </x:c>
      <x:c r="L679" s="115" t="n">
        <x:f>AB678*(1+H679)</x:f>
        <x:v>0.8574420489814087</x:v>
      </x:c>
      <x:c r="M679" s="115" t="n">
        <x:f>AC678*(1+I679)</x:f>
        <x:v>0.05783668591074362</x:v>
      </x:c>
      <x:c r="N679" s="115" t="n">
        <x:f>SUM(J679:M679)</x:f>
        <x:v>1.2070932472014546</x:v>
      </x:c>
      <x:c r="O679" s="116" t="n">
        <x:f>IFERROR((J679+K679)/N679,0)</x:f>
        <x:v>0.24174976787075064</x:v>
      </x:c>
      <x:c r="P679" s="50" t="b">
        <x:f>AND(MONTH(A679)=12,OR(A680="",YEAR(A679)&lt;&gt;YEAR(A680)))</x:f>
        <x:v>0</x:v>
      </x:c>
      <x:c r="Q679" s="50" t="b">
        <x:f>AND(MOD(MONTH(A679),3)=0,OR(A680="",MONTH(A679)&lt;&gt;MONTH(A680)))</x:f>
        <x:v>0</x:v>
      </x:c>
      <x:c r="R679" s="50" t="b">
        <x:f>OR(O679&gt;$E$7,O679&lt;$E$6)</x:f>
        <x:v>0</x:v>
      </x:c>
      <x:c r="S679" s="50" t="b">
        <x:f>AND(OR(P679,Q679,R679),A679-AH678&gt;$E$8)</x:f>
        <x:v>0</x:v>
      </x:c>
      <x:c r="T679" s="50" t="str">
        <x:f>IF(NOT(OR(P679,Q679,R679)),"不调",IF(NOT(S679),"间隔规则跳过",IF(P679,"年末+季度",IF(AND(Q679,R679),"季度+动态",IF(Q679,"季度","动态")))))</x:f>
        <x:v>不调</x:v>
      </x:c>
      <x:c r="U679" s="115" t="n">
        <x:f>IF(OR(T679="年末+季度",T679="季度+动态"),N679*$E$5/2,IF(T679="季度",(J679+K679)/2,IF(T679="动态",N679*$E$5*IF(J679+K679=0,0.5,J679/(J679+K679)),J679)))</x:f>
        <x:v>0.1464650247060303</x:v>
      </x:c>
      <x:c r="V679" s="115" t="n">
        <x:f>IF(OR(T679="年末+季度",T679="季度+动态"),N679*$E$5/2,IF(T679="季度",(J679+K679)/2,IF(T679="动态",N679*$E$5*IF(J679+K679=0,0.5,K679/(J679+K679)),K679)))</x:f>
        <x:v>0.145349487603272</x:v>
      </x:c>
      <x:c r="W679" s="115" t="n">
        <x:f>IF(OR(T679="年末+季度",T679="季度+动态",T679="动态"),N679*(1-$E$5)*IF(L679+M679=0,$B$7/($B$7+$B$8),L679/(L679+M679)),L679)</x:f>
        <x:v>0.8574420489814087</x:v>
      </x:c>
      <x:c r="X679" s="115" t="n">
        <x:f>IF(OR(T679="年末+季度",T679="季度+动态",T679="动态"),N679*(1-$E$5)*IF(L679+M679=0,$B$8/($B$7+$B$8),M679/(L679+M679)),M679)</x:f>
        <x:v>0.05783668591074362</x:v>
      </x:c>
      <x:c r="Y679" s="115" t="n">
        <x:f>POWER(1-$H$5,(A679-A678)/$H$8)</x:f>
        <x:v>0.9999862671029998</x:v>
      </x:c>
      <x:c r="Z679" s="115" t="n">
        <x:f>U679*Y679</x:f>
        <x:v>0.14646301331693187</x:v>
      </x:c>
      <x:c r="AA679" s="115" t="n">
        <x:f>V679*Y679</x:f>
        <x:v>0.1453474915337297</x:v>
      </x:c>
      <x:c r="AB679" s="115" t="n">
        <x:f>W679*Y679</x:f>
        <x:v>0.8574302738180664</x:v>
      </x:c>
      <x:c r="AC679" s="115" t="n">
        <x:f>X679*Y679</x:f>
        <x:v>0.05783589164549317</x:v>
      </x:c>
      <x:c r="AD679" s="115" t="n">
        <x:f>SUM(Z679:AC679)</x:f>
        <x:v>1.207076670314221</x:v>
      </x:c>
      <x:c r="AE679" s="115" t="n">
        <x:f>MAX(AE678,AD679)</x:f>
        <x:v>1.2106594880171688</x:v>
      </x:c>
      <x:c r="AF679" s="114" t="n">
        <x:f>AD679/AE679-1</x:f>
        <x:v>-0.002959393403685895</x:v>
      </x:c>
      <x:c r="AG679" s="114" t="n">
        <x:f>AD679/AD678-1</x:f>
        <x:v>-0.002959393403685895</x:v>
      </x:c>
      <x:c r="AH679" s="111" t="n">
        <x:f>IF(OR(T679="年末+季度",T679="季度+动态",T679="季度",T679="动态"),A679,AH678)</x:f>
        <x:v>44742</x:v>
      </x:c>
      <x:c r="AI679" s="117" t="n">
        <x:f>YEAR(A679)</x:f>
        <x:v>2022</x:v>
      </x:c>
      <x:c r="AJ679" s="117" t="n">
        <x:f>MONTH(A679)</x:f>
        <x:v>8</x:v>
      </x:c>
      <x:c r="AK679" s="50" t="n">
        <x:f>IF(MONTH(A679)&lt;&gt;MONTH(A680),1,0)</x:f>
        <x:v>0</x:v>
      </x:c>
      <x:c r="AL679" s="115" t="n">
        <x:f>IF(AK678,AD678,AL678)</x:f>
        <x:v>1.2032246165672715</x:v>
      </x:c>
      <x:c r="AM679" s="116" t="str">
        <x:f>IF(AK679,AD679/AL679-1,"")</x:f>
      </x:c>
      <x:c r="AN679" s="115" t="n">
        <x:f>IF(AI679&lt;&gt;AI678,AD679,MAX(AN678,AD679))</x:f>
        <x:v>1.2106594880171688</x:v>
      </x:c>
      <x:c r="AO679" s="116" t="n">
        <x:f>AD679/AN679-1</x:f>
        <x:v>-0.002959393403685895</x:v>
      </x:c>
      <x:c r="AP679" s="112" t="n">
        <x:f>IFERROR(SUM(Z679:AC679)/AD679,0)</x:f>
        <x:v>1</x:v>
      </x:c>
      <x:c r="AQ679" s="50" t="b">
        <x:f>AND(B679&gt;0,C679&gt;0,D679&gt;0,E679&gt;0)</x:f>
        <x:v>1</x:v>
      </x:c>
    </x:row>
    <x:row r="680">
      <x:c r="A680" s="111" t="n">
        <x:f>'净值底稿'!A638</x:f>
        <x:v>44788</x:v>
      </x:c>
      <x:c r="B680" s="113" t="n">
        <x:f>'净值底稿'!F638</x:f>
        <x:v>1.8633561448870575</x:v>
      </x:c>
      <x:c r="C680" s="113" t="n">
        <x:f>'净值底稿'!O638</x:f>
        <x:v>1.3931960050965737</x:v>
      </x:c>
      <x:c r="D680" s="113" t="n">
        <x:f>'净值底稿'!P638</x:f>
        <x:v>1.5609</x:v>
      </x:c>
      <x:c r="E680" s="113" t="n">
        <x:f>'净值底稿'!Q638</x:f>
        <x:v>1.407</x:v>
      </x:c>
      <x:c r="F680" s="114" t="n">
        <x:f>IFERROR(B680/B679-1,0)</x:f>
        <x:v>0.012336724712960656</x:v>
      </x:c>
      <x:c r="G680" s="114" t="n">
        <x:f>IFERROR(C680/C679-1,0)</x:f>
        <x:v>0.005832524778291548</x:v>
      </x:c>
      <x:c r="H680" s="114" t="n">
        <x:f>IFERROR(D680/D679-1,0)</x:f>
        <x:v>0.002826855123674976</x:v>
      </x:c>
      <x:c r="I680" s="114" t="n">
        <x:f>IFERROR(E680/E679-1,0)</x:f>
        <x:v>0.001280956447480719</x:v>
      </x:c>
      <x:c r="J680" s="115" t="n">
        <x:f>Z679*(1+F680)</x:f>
        <x:v>0.14826988719285356</x:v>
      </x:c>
      <x:c r="K680" s="115" t="n">
        <x:f>AA679*(1+G680)</x:f>
        <x:v>0.1461952343795627</x:v>
      </x:c>
      <x:c r="L680" s="115" t="n">
        <x:f>AB679*(1+H680)</x:f>
        <x:v>0.859854104980803</x:v>
      </x:c>
      <x:c r="M680" s="115" t="n">
        <x:f>AC679*(1+I680)</x:f>
        <x:v>0.057909976903792265</x:v>
      </x:c>
      <x:c r="N680" s="115" t="n">
        <x:f>SUM(J680:M680)</x:f>
        <x:v>1.2122292034570115</x:v>
      </x:c>
      <x:c r="O680" s="116" t="n">
        <x:f>IFERROR((J680+K680)/N680,0)</x:f>
        <x:v>0.24291208356692479</x:v>
      </x:c>
      <x:c r="P680" s="50" t="b">
        <x:f>AND(MONTH(A680)=12,OR(A681="",YEAR(A680)&lt;&gt;YEAR(A681)))</x:f>
        <x:v>0</x:v>
      </x:c>
      <x:c r="Q680" s="50" t="b">
        <x:f>AND(MOD(MONTH(A680),3)=0,OR(A681="",MONTH(A680)&lt;&gt;MONTH(A681)))</x:f>
        <x:v>0</x:v>
      </x:c>
      <x:c r="R680" s="50" t="b">
        <x:f>OR(O680&gt;$E$7,O680&lt;$E$6)</x:f>
        <x:v>0</x:v>
      </x:c>
      <x:c r="S680" s="50" t="b">
        <x:f>AND(OR(P680,Q680,R680),A680-AH679&gt;$E$8)</x:f>
        <x:v>0</x:v>
      </x:c>
      <x:c r="T680" s="50" t="str">
        <x:f>IF(NOT(OR(P680,Q680,R680)),"不调",IF(NOT(S680),"间隔规则跳过",IF(P680,"年末+季度",IF(AND(Q680,R680),"季度+动态",IF(Q680,"季度","动态")))))</x:f>
        <x:v>不调</x:v>
      </x:c>
      <x:c r="U680" s="115" t="n">
        <x:f>IF(OR(T680="年末+季度",T680="季度+动态"),N680*$E$5/2,IF(T680="季度",(J680+K680)/2,IF(T680="动态",N680*$E$5*IF(J680+K680=0,0.5,J680/(J680+K680)),J680)))</x:f>
        <x:v>0.14826988719285356</x:v>
      </x:c>
      <x:c r="V680" s="115" t="n">
        <x:f>IF(OR(T680="年末+季度",T680="季度+动态"),N680*$E$5/2,IF(T680="季度",(J680+K680)/2,IF(T680="动态",N680*$E$5*IF(J680+K680=0,0.5,K680/(J680+K680)),K680)))</x:f>
        <x:v>0.1461952343795627</x:v>
      </x:c>
      <x:c r="W680" s="115" t="n">
        <x:f>IF(OR(T680="年末+季度",T680="季度+动态",T680="动态"),N680*(1-$E$5)*IF(L680+M680=0,$B$7/($B$7+$B$8),L680/(L680+M680)),L680)</x:f>
        <x:v>0.859854104980803</x:v>
      </x:c>
      <x:c r="X680" s="115" t="n">
        <x:f>IF(OR(T680="年末+季度",T680="季度+动态",T680="动态"),N680*(1-$E$5)*IF(L680+M680=0,$B$8/($B$7+$B$8),M680/(L680+M680)),M680)</x:f>
        <x:v>0.057909976903792265</x:v>
      </x:c>
      <x:c r="Y680" s="115" t="n">
        <x:f>POWER(1-$H$5,(A680-A679)/$H$8)</x:f>
        <x:v>0.9999588018747739</x:v>
      </x:c>
      <x:c r="Z680" s="115" t="n">
        <x:f>U680*Y680</x:f>
        <x:v>0.14826377875147373</x:v>
      </x:c>
      <x:c r="AA680" s="115" t="n">
        <x:f>V680*Y680</x:f>
        <x:v>0.14618921140998928</x:v>
      </x:c>
      <x:c r="AB680" s="115" t="n">
        <x:f>W680*Y680</x:f>
        <x:v>0.8598186806037098</x:v>
      </x:c>
      <x:c r="AC680" s="115" t="n">
        <x:f>X680*Y680</x:f>
        <x:v>0.05790759112131194</x:v>
      </x:c>
      <x:c r="AD680" s="115" t="n">
        <x:f>SUM(Z680:AC680)</x:f>
        <x:v>1.2121792618864848</x:v>
      </x:c>
      <x:c r="AE680" s="115" t="n">
        <x:f>MAX(AE679,AD680)</x:f>
        <x:v>1.2121792618864848</x:v>
      </x:c>
      <x:c r="AF680" s="114" t="n">
        <x:f>AD680/AE680-1</x:f>
        <x:v>0</x:v>
      </x:c>
      <x:c r="AG680" s="114" t="n">
        <x:f>AD680/AD679-1</x:f>
        <x:v>0.004227230711811858</x:v>
      </x:c>
      <x:c r="AH680" s="111" t="n">
        <x:f>IF(OR(T680="年末+季度",T680="季度+动态",T680="季度",T680="动态"),A680,AH679)</x:f>
        <x:v>44742</x:v>
      </x:c>
      <x:c r="AI680" s="117" t="n">
        <x:f>YEAR(A680)</x:f>
        <x:v>2022</x:v>
      </x:c>
      <x:c r="AJ680" s="117" t="n">
        <x:f>MONTH(A680)</x:f>
        <x:v>8</x:v>
      </x:c>
      <x:c r="AK680" s="50" t="n">
        <x:f>IF(MONTH(A680)&lt;&gt;MONTH(A681),1,0)</x:f>
        <x:v>0</x:v>
      </x:c>
      <x:c r="AL680" s="115" t="n">
        <x:f>IF(AK679,AD679,AL679)</x:f>
        <x:v>1.2032246165672715</x:v>
      </x:c>
      <x:c r="AM680" s="116" t="str">
        <x:f>IF(AK680,AD680/AL680-1,"")</x:f>
      </x:c>
      <x:c r="AN680" s="115" t="n">
        <x:f>IF(AI680&lt;&gt;AI679,AD680,MAX(AN679,AD680))</x:f>
        <x:v>1.2121792618864848</x:v>
      </x:c>
      <x:c r="AO680" s="116" t="n">
        <x:f>AD680/AN680-1</x:f>
        <x:v>0</x:v>
      </x:c>
      <x:c r="AP680" s="112" t="n">
        <x:f>IFERROR(SUM(Z680:AC680)/AD680,0)</x:f>
        <x:v>1</x:v>
      </x:c>
      <x:c r="AQ680" s="50" t="b">
        <x:f>AND(B680&gt;0,C680&gt;0,D680&gt;0,E680&gt;0)</x:f>
        <x:v>1</x:v>
      </x:c>
    </x:row>
    <x:row r="681">
      <x:c r="A681" s="111" t="n">
        <x:f>'净值底稿'!A639</x:f>
        <x:v>44789</x:v>
      </x:c>
      <x:c r="B681" s="113" t="n">
        <x:f>'净值底稿'!F639</x:f>
        <x:v>1.8793126011362449</x:v>
      </x:c>
      <x:c r="C681" s="113" t="n">
        <x:f>'净值底稿'!O639</x:f>
        <x:v>1.4006004904484837</x:v>
      </x:c>
      <x:c r="D681" s="113" t="n">
        <x:f>'净值底稿'!P639</x:f>
        <x:v>1.5625</x:v>
      </x:c>
      <x:c r="E681" s="113" t="n">
        <x:f>'净值底稿'!Q639</x:f>
        <x:v>1.4054</x:v>
      </x:c>
      <x:c r="F681" s="114" t="n">
        <x:f>IFERROR(B681/B680-1,0)</x:f>
        <x:v>0.008563288501219235</x:v>
      </x:c>
      <x:c r="G681" s="114" t="n">
        <x:f>IFERROR(C681/C680-1,0)</x:f>
        <x:v>0.005314747763288885</x:v>
      </x:c>
      <x:c r="H681" s="114" t="n">
        <x:f>IFERROR(D681/D680-1,0)</x:f>
        <x:v>0.0010250496508426021</x:v>
      </x:c>
      <x:c r="I681" s="114" t="n">
        <x:f>IFERROR(E681/E680-1,0)</x:f>
        <x:v>-0.0011371712864250982</x:v>
      </x:c>
      <x:c r="J681" s="115" t="n">
        <x:f>Z680*(1+F681)</x:f>
        <x:v>0.14953340426320352</x:v>
      </x:c>
      <x:c r="K681" s="115" t="n">
        <x:f>AA680*(1+G681)</x:f>
        <x:v>0.1469661701943475</x:v>
      </x:c>
      <x:c r="L681" s="115" t="n">
        <x:f>AB680*(1+H681)</x:f>
        <x:v>0.8607000374420506</x:v>
      </x:c>
      <x:c r="M681" s="115" t="n">
        <x:f>AC680*(1+I681)</x:f>
        <x:v>0.05784174027142274</x:v>
      </x:c>
      <x:c r="N681" s="115" t="n">
        <x:f>SUM(J681:M681)</x:f>
        <x:v>1.2150413521710242</x:v>
      </x:c>
      <x:c r="O681" s="116" t="n">
        <x:f>IFERROR((J681+K681)/N681,0)</x:f>
        <x:v>0.24402426627519175</x:v>
      </x:c>
      <x:c r="P681" s="50" t="b">
        <x:f>AND(MONTH(A681)=12,OR(A682="",YEAR(A681)&lt;&gt;YEAR(A682)))</x:f>
        <x:v>0</x:v>
      </x:c>
      <x:c r="Q681" s="50" t="b">
        <x:f>AND(MOD(MONTH(A681),3)=0,OR(A682="",MONTH(A681)&lt;&gt;MONTH(A682)))</x:f>
        <x:v>0</x:v>
      </x:c>
      <x:c r="R681" s="50" t="b">
        <x:f>OR(O681&gt;$E$7,O681&lt;$E$6)</x:f>
        <x:v>0</x:v>
      </x:c>
      <x:c r="S681" s="50" t="b">
        <x:f>AND(OR(P681,Q681,R681),A681-AH680&gt;$E$8)</x:f>
        <x:v>0</x:v>
      </x:c>
      <x:c r="T681" s="50" t="str">
        <x:f>IF(NOT(OR(P681,Q681,R681)),"不调",IF(NOT(S681),"间隔规则跳过",IF(P681,"年末+季度",IF(AND(Q681,R681),"季度+动态",IF(Q681,"季度","动态")))))</x:f>
        <x:v>不调</x:v>
      </x:c>
      <x:c r="U681" s="115" t="n">
        <x:f>IF(OR(T681="年末+季度",T681="季度+动态"),N681*$E$5/2,IF(T681="季度",(J681+K681)/2,IF(T681="动态",N681*$E$5*IF(J681+K681=0,0.5,J681/(J681+K681)),J681)))</x:f>
        <x:v>0.14953340426320352</x:v>
      </x:c>
      <x:c r="V681" s="115" t="n">
        <x:f>IF(OR(T681="年末+季度",T681="季度+动态"),N681*$E$5/2,IF(T681="季度",(J681+K681)/2,IF(T681="动态",N681*$E$5*IF(J681+K681=0,0.5,K681/(J681+K681)),K681)))</x:f>
        <x:v>0.1469661701943475</x:v>
      </x:c>
      <x:c r="W681" s="115" t="n">
        <x:f>IF(OR(T681="年末+季度",T681="季度+动态",T681="动态"),N681*(1-$E$5)*IF(L681+M681=0,$B$7/($B$7+$B$8),L681/(L681+M681)),L681)</x:f>
        <x:v>0.8607000374420506</x:v>
      </x:c>
      <x:c r="X681" s="115" t="n">
        <x:f>IF(OR(T681="年末+季度",T681="季度+动态",T681="动态"),N681*(1-$E$5)*IF(L681+M681=0,$B$8/($B$7+$B$8),M681/(L681+M681)),M681)</x:f>
        <x:v>0.05784174027142274</x:v>
      </x:c>
      <x:c r="Y681" s="115" t="n">
        <x:f>POWER(1-$H$5,(A681-A680)/$H$8)</x:f>
        <x:v>0.9999862671029998</x:v>
      </x:c>
      <x:c r="Z681" s="115" t="n">
        <x:f>U681*Y681</x:f>
        <x:v>0.14953135073636467</x:v>
      </x:c>
      <x:c r="AA681" s="115" t="n">
        <x:f>V681*Y681</x:f>
        <x:v>0.1469641519230697</x:v>
      </x:c>
      <x:c r="AB681" s="115" t="n">
        <x:f>W681*Y681</x:f>
        <x:v>0.8606882175370884</x:v>
      </x:c>
      <x:c r="AC681" s="115" t="n">
        <x:f>X681*Y681</x:f>
        <x:v>0.05784094593676128</x:v>
      </x:c>
      <x:c r="AD681" s="115" t="n">
        <x:f>SUM(Z681:AC681)</x:f>
        <x:v>1.215024666133284</x:v>
      </x:c>
      <x:c r="AE681" s="115" t="n">
        <x:f>MAX(AE680,AD681)</x:f>
        <x:v>1.215024666133284</x:v>
      </x:c>
      <x:c r="AF681" s="114" t="n">
        <x:f>AD681/AE681-1</x:f>
        <x:v>0</x:v>
      </x:c>
      <x:c r="AG681" s="114" t="n">
        <x:f>AD681/AD680-1</x:f>
        <x:v>0.002347346086725599</x:v>
      </x:c>
      <x:c r="AH681" s="111" t="n">
        <x:f>IF(OR(T681="年末+季度",T681="季度+动态",T681="季度",T681="动态"),A681,AH680)</x:f>
        <x:v>44742</x:v>
      </x:c>
      <x:c r="AI681" s="117" t="n">
        <x:f>YEAR(A681)</x:f>
        <x:v>2022</x:v>
      </x:c>
      <x:c r="AJ681" s="117" t="n">
        <x:f>MONTH(A681)</x:f>
        <x:v>8</x:v>
      </x:c>
      <x:c r="AK681" s="50" t="n">
        <x:f>IF(MONTH(A681)&lt;&gt;MONTH(A682),1,0)</x:f>
        <x:v>0</x:v>
      </x:c>
      <x:c r="AL681" s="115" t="n">
        <x:f>IF(AK680,AD680,AL680)</x:f>
        <x:v>1.2032246165672715</x:v>
      </x:c>
      <x:c r="AM681" s="116" t="str">
        <x:f>IF(AK681,AD681/AL681-1,"")</x:f>
      </x:c>
      <x:c r="AN681" s="115" t="n">
        <x:f>IF(AI681&lt;&gt;AI680,AD681,MAX(AN680,AD681))</x:f>
        <x:v>1.215024666133284</x:v>
      </x:c>
      <x:c r="AO681" s="116" t="n">
        <x:f>AD681/AN681-1</x:f>
        <x:v>0</x:v>
      </x:c>
      <x:c r="AP681" s="112" t="n">
        <x:f>IFERROR(SUM(Z681:AC681)/AD681,0)</x:f>
        <x:v>1</x:v>
      </x:c>
      <x:c r="AQ681" s="50" t="b">
        <x:f>AND(B681&gt;0,C681&gt;0,D681&gt;0,E681&gt;0)</x:f>
        <x:v>1</x:v>
      </x:c>
    </x:row>
    <x:row r="682">
      <x:c r="A682" s="111" t="n">
        <x:f>'净值底稿'!A640</x:f>
        <x:v>44790</x:v>
      </x:c>
      <x:c r="B682" s="113" t="n">
        <x:f>'净值底稿'!F640</x:f>
        <x:v>1.8865690207586225</x:v>
      </x:c>
      <x:c r="C682" s="113" t="n">
        <x:f>'净值底稿'!O640</x:f>
        <x:v>1.4029762728278752</x:v>
      </x:c>
      <x:c r="D682" s="113" t="n">
        <x:f>'净值底稿'!P640</x:f>
        <x:v>1.5628</x:v>
      </x:c>
      <x:c r="E682" s="113" t="n">
        <x:f>'净值底稿'!Q640</x:f>
        <x:v>1.4</x:v>
      </x:c>
      <x:c r="F682" s="114" t="n">
        <x:f>IFERROR(B682/B681-1,0)</x:f>
        <x:v>0.003861209475203964</x:v>
      </x:c>
      <x:c r="G682" s="114" t="n">
        <x:f>IFERROR(C682/C681-1,0)</x:f>
        <x:v>0.0016962598511092164</x:v>
      </x:c>
      <x:c r="H682" s="114" t="n">
        <x:f>IFERROR(D682/D681-1,0)</x:f>
        <x:v>0.00019199999999996997</x:v>
      </x:c>
      <x:c r="I682" s="114" t="n">
        <x:f>IFERROR(E682/E681-1,0)</x:f>
        <x:v>-0.0038423224704711156</x:v>
      </x:c>
      <x:c r="J682" s="115" t="n">
        <x:f>Z681*(1+F682)</x:f>
        <x:v>0.15010872260466798</x:v>
      </x:c>
      <x:c r="K682" s="115" t="n">
        <x:f>AA681*(1+G682)</x:f>
        <x:v>0.14721344131352912</x:v>
      </x:c>
      <x:c r="L682" s="115" t="n">
        <x:f>AB681*(1+H682)</x:f>
        <x:v>0.8608534696748554</x:v>
      </x:c>
      <x:c r="M682" s="115" t="n">
        <x:f>AC681*(1+I682)</x:f>
        <x:v>0.05761870237047515</x:v>
      </x:c>
      <x:c r="N682" s="115" t="n">
        <x:f>SUM(J682:M682)</x:f>
        <x:v>1.2157943359635277</x:v>
      </x:c>
      <x:c r="O682" s="116" t="n">
        <x:f>IFERROR((J682+K682)/N682,0)</x:f>
        <x:v>0.2445497195728969</x:v>
      </x:c>
      <x:c r="P682" s="50" t="b">
        <x:f>AND(MONTH(A682)=12,OR(A683="",YEAR(A682)&lt;&gt;YEAR(A683)))</x:f>
        <x:v>0</x:v>
      </x:c>
      <x:c r="Q682" s="50" t="b">
        <x:f>AND(MOD(MONTH(A682),3)=0,OR(A683="",MONTH(A682)&lt;&gt;MONTH(A683)))</x:f>
        <x:v>0</x:v>
      </x:c>
      <x:c r="R682" s="50" t="b">
        <x:f>OR(O682&gt;$E$7,O682&lt;$E$6)</x:f>
        <x:v>0</x:v>
      </x:c>
      <x:c r="S682" s="50" t="b">
        <x:f>AND(OR(P682,Q682,R682),A682-AH681&gt;$E$8)</x:f>
        <x:v>0</x:v>
      </x:c>
      <x:c r="T682" s="50" t="str">
        <x:f>IF(NOT(OR(P682,Q682,R682)),"不调",IF(NOT(S682),"间隔规则跳过",IF(P682,"年末+季度",IF(AND(Q682,R682),"季度+动态",IF(Q682,"季度","动态")))))</x:f>
        <x:v>不调</x:v>
      </x:c>
      <x:c r="U682" s="115" t="n">
        <x:f>IF(OR(T682="年末+季度",T682="季度+动态"),N682*$E$5/2,IF(T682="季度",(J682+K682)/2,IF(T682="动态",N682*$E$5*IF(J682+K682=0,0.5,J682/(J682+K682)),J682)))</x:f>
        <x:v>0.15010872260466798</x:v>
      </x:c>
      <x:c r="V682" s="115" t="n">
        <x:f>IF(OR(T682="年末+季度",T682="季度+动态"),N682*$E$5/2,IF(T682="季度",(J682+K682)/2,IF(T682="动态",N682*$E$5*IF(J682+K682=0,0.5,K682/(J682+K682)),K682)))</x:f>
        <x:v>0.14721344131352912</x:v>
      </x:c>
      <x:c r="W682" s="115" t="n">
        <x:f>IF(OR(T682="年末+季度",T682="季度+动态",T682="动态"),N682*(1-$E$5)*IF(L682+M682=0,$B$7/($B$7+$B$8),L682/(L682+M682)),L682)</x:f>
        <x:v>0.8608534696748554</x:v>
      </x:c>
      <x:c r="X682" s="115" t="n">
        <x:f>IF(OR(T682="年末+季度",T682="季度+动态",T682="动态"),N682*(1-$E$5)*IF(L682+M682=0,$B$8/($B$7+$B$8),M682/(L682+M682)),M682)</x:f>
        <x:v>0.05761870237047515</x:v>
      </x:c>
      <x:c r="Y682" s="115" t="n">
        <x:f>POWER(1-$H$5,(A682-A681)/$H$8)</x:f>
        <x:v>0.9999862671029998</x:v>
      </x:c>
      <x:c r="Z682" s="115" t="n">
        <x:f>U682*Y682</x:f>
        <x:v>0.1501066611770416</x:v>
      </x:c>
      <x:c r="AA682" s="115" t="n">
        <x:f>V682*Y682</x:f>
        <x:v>0.1472114196465025</x:v>
      </x:c>
      <x:c r="AB682" s="115" t="n">
        <x:f>W682*Y682</x:f>
        <x:v>0.8608416476628241</x:v>
      </x:c>
      <x:c r="AC682" s="115" t="n">
        <x:f>X682*Y682</x:f>
        <x:v>0.05761791109877021</x:v>
      </x:c>
      <x:c r="AD682" s="115" t="n">
        <x:f>SUM(Z682:AC682)</x:f>
        <x:v>1.2157776395851385</x:v>
      </x:c>
      <x:c r="AE682" s="115" t="n">
        <x:f>MAX(AE681,AD682)</x:f>
        <x:v>1.2157776395851385</x:v>
      </x:c>
      <x:c r="AF682" s="114" t="n">
        <x:f>AD682/AE682-1</x:f>
        <x:v>0</x:v>
      </x:c>
      <x:c r="AG682" s="114" t="n">
        <x:f>AD682/AD681-1</x:f>
        <x:v>0.0006197186549725675</x:v>
      </x:c>
      <x:c r="AH682" s="111" t="n">
        <x:f>IF(OR(T682="年末+季度",T682="季度+动态",T682="季度",T682="动态"),A682,AH681)</x:f>
        <x:v>44742</x:v>
      </x:c>
      <x:c r="AI682" s="117" t="n">
        <x:f>YEAR(A682)</x:f>
        <x:v>2022</x:v>
      </x:c>
      <x:c r="AJ682" s="117" t="n">
        <x:f>MONTH(A682)</x:f>
        <x:v>8</x:v>
      </x:c>
      <x:c r="AK682" s="50" t="n">
        <x:f>IF(MONTH(A682)&lt;&gt;MONTH(A683),1,0)</x:f>
        <x:v>0</x:v>
      </x:c>
      <x:c r="AL682" s="115" t="n">
        <x:f>IF(AK681,AD681,AL681)</x:f>
        <x:v>1.2032246165672715</x:v>
      </x:c>
      <x:c r="AM682" s="116" t="str">
        <x:f>IF(AK682,AD682/AL682-1,"")</x:f>
      </x:c>
      <x:c r="AN682" s="115" t="n">
        <x:f>IF(AI682&lt;&gt;AI681,AD682,MAX(AN681,AD682))</x:f>
        <x:v>1.2157776395851385</x:v>
      </x:c>
      <x:c r="AO682" s="116" t="n">
        <x:f>AD682/AN682-1</x:f>
        <x:v>0</x:v>
      </x:c>
      <x:c r="AP682" s="112" t="n">
        <x:f>IFERROR(SUM(Z682:AC682)/AD682,0)</x:f>
        <x:v>1</x:v>
      </x:c>
      <x:c r="AQ682" s="50" t="b">
        <x:f>AND(B682&gt;0,C682&gt;0,D682&gt;0,E682&gt;0)</x:f>
        <x:v>1</x:v>
      </x:c>
    </x:row>
    <x:row r="683">
      <x:c r="A683" s="111" t="n">
        <x:f>'净值底稿'!A641</x:f>
        <x:v>44791</x:v>
      </x:c>
      <x:c r="B683" s="113" t="n">
        <x:f>'净值底稿'!F641</x:f>
        <x:v>1.89823040656186</x:v>
      </x:c>
      <x:c r="C683" s="113" t="n">
        <x:f>'净值底稿'!O641</x:f>
        <x:v>1.4022584175987576</x:v>
      </x:c>
      <x:c r="D683" s="113" t="n">
        <x:f>'净值底稿'!P641</x:f>
        <x:v>1.564</x:v>
      </x:c>
      <x:c r="E683" s="113" t="n">
        <x:f>'净值底稿'!Q641</x:f>
        <x:v>1.3944</x:v>
      </x:c>
      <x:c r="F683" s="114" t="n">
        <x:f>IFERROR(B683/B682-1,0)</x:f>
        <x:v>0.006181266455095535</x:v>
      </x:c>
      <x:c r="G683" s="114" t="n">
        <x:f>IFERROR(C683/C682-1,0)</x:f>
        <x:v>-0.0005116659796895462</x:v>
      </x:c>
      <x:c r="H683" s="114" t="n">
        <x:f>IFERROR(D683/D682-1,0)</x:f>
        <x:v>0.0007678525723062712</x:v>
      </x:c>
      <x:c r="I683" s="114" t="n">
        <x:f>IFERROR(E683/E682-1,0)</x:f>
        <x:v>-0.0039999999999998925</x:v>
      </x:c>
      <x:c r="J683" s="115" t="n">
        <x:f>Z682*(1+F683)</x:f>
        <x:v>0.15103451044646166</x:v>
      </x:c>
      <x:c r="K683" s="115" t="n">
        <x:f>AA682*(1+G683)</x:f>
        <x:v>0.14713609657124757</x:v>
      </x:c>
      <x:c r="L683" s="115" t="n">
        <x:f>AB682*(1+H683)</x:f>
        <x:v>0.8615026471363304</x:v>
      </x:c>
      <x:c r="M683" s="115" t="n">
        <x:f>AC682*(1+I683)</x:f>
        <x:v>0.05738743945437513</x:v>
      </x:c>
      <x:c r="N683" s="115" t="n">
        <x:f>SUM(J683:M683)</x:f>
        <x:v>1.217060693608415</x:v>
      </x:c>
      <x:c r="O683" s="116" t="n">
        <x:f>IFERROR((J683+K683)/N683,0)</x:f>
        <x:v>0.24499238910894006</x:v>
      </x:c>
      <x:c r="P683" s="50" t="b">
        <x:f>AND(MONTH(A683)=12,OR(A684="",YEAR(A683)&lt;&gt;YEAR(A684)))</x:f>
        <x:v>0</x:v>
      </x:c>
      <x:c r="Q683" s="50" t="b">
        <x:f>AND(MOD(MONTH(A683),3)=0,OR(A684="",MONTH(A683)&lt;&gt;MONTH(A684)))</x:f>
        <x:v>0</x:v>
      </x:c>
      <x:c r="R683" s="50" t="b">
        <x:f>OR(O683&gt;$E$7,O683&lt;$E$6)</x:f>
        <x:v>0</x:v>
      </x:c>
      <x:c r="S683" s="50" t="b">
        <x:f>AND(OR(P683,Q683,R683),A683-AH682&gt;$E$8)</x:f>
        <x:v>0</x:v>
      </x:c>
      <x:c r="T683" s="50" t="str">
        <x:f>IF(NOT(OR(P683,Q683,R683)),"不调",IF(NOT(S683),"间隔规则跳过",IF(P683,"年末+季度",IF(AND(Q683,R683),"季度+动态",IF(Q683,"季度","动态")))))</x:f>
        <x:v>不调</x:v>
      </x:c>
      <x:c r="U683" s="115" t="n">
        <x:f>IF(OR(T683="年末+季度",T683="季度+动态"),N683*$E$5/2,IF(T683="季度",(J683+K683)/2,IF(T683="动态",N683*$E$5*IF(J683+K683=0,0.5,J683/(J683+K683)),J683)))</x:f>
        <x:v>0.15103451044646166</x:v>
      </x:c>
      <x:c r="V683" s="115" t="n">
        <x:f>IF(OR(T683="年末+季度",T683="季度+动态"),N683*$E$5/2,IF(T683="季度",(J683+K683)/2,IF(T683="动态",N683*$E$5*IF(J683+K683=0,0.5,K683/(J683+K683)),K683)))</x:f>
        <x:v>0.14713609657124757</x:v>
      </x:c>
      <x:c r="W683" s="115" t="n">
        <x:f>IF(OR(T683="年末+季度",T683="季度+动态",T683="动态"),N683*(1-$E$5)*IF(L683+M683=0,$B$7/($B$7+$B$8),L683/(L683+M683)),L683)</x:f>
        <x:v>0.8615026471363304</x:v>
      </x:c>
      <x:c r="X683" s="115" t="n">
        <x:f>IF(OR(T683="年末+季度",T683="季度+动态",T683="动态"),N683*(1-$E$5)*IF(L683+M683=0,$B$8/($B$7+$B$8),M683/(L683+M683)),M683)</x:f>
        <x:v>0.05738743945437513</x:v>
      </x:c>
      <x:c r="Y683" s="115" t="n">
        <x:f>POWER(1-$H$5,(A683-A682)/$H$8)</x:f>
        <x:v>0.9999862671029998</x:v>
      </x:c>
      <x:c r="Z683" s="115" t="n">
        <x:f>U683*Y683</x:f>
        <x:v>0.15103243630508623</x:v>
      </x:c>
      <x:c r="AA683" s="115" t="n">
        <x:f>V683*Y683</x:f>
        <x:v>0.14713407596638833</x:v>
      </x:c>
      <x:c r="AB683" s="115" t="n">
        <x:f>W683*Y683</x:f>
        <x:v>0.8614908162092119</x:v>
      </x:c>
      <x:c r="AC683" s="115" t="n">
        <x:f>X683*Y683</x:f>
        <x:v>0.057386651358579996</x:v>
      </x:c>
      <x:c r="AD683" s="115" t="n">
        <x:f>SUM(Z683:AC683)</x:f>
        <x:v>1.2170439798392663</x:v>
      </x:c>
      <x:c r="AE683" s="115" t="n">
        <x:f>MAX(AE682,AD683)</x:f>
        <x:v>1.2170439798392663</x:v>
      </x:c>
      <x:c r="AF683" s="114" t="n">
        <x:f>AD683/AE683-1</x:f>
        <x:v>0</x:v>
      </x:c>
      <x:c r="AG683" s="114" t="n">
        <x:f>AD683/AD682-1</x:f>
        <x:v>0.0010415887024866066</x:v>
      </x:c>
      <x:c r="AH683" s="111" t="n">
        <x:f>IF(OR(T683="年末+季度",T683="季度+动态",T683="季度",T683="动态"),A683,AH682)</x:f>
        <x:v>44742</x:v>
      </x:c>
      <x:c r="AI683" s="117" t="n">
        <x:f>YEAR(A683)</x:f>
        <x:v>2022</x:v>
      </x:c>
      <x:c r="AJ683" s="117" t="n">
        <x:f>MONTH(A683)</x:f>
        <x:v>8</x:v>
      </x:c>
      <x:c r="AK683" s="50" t="n">
        <x:f>IF(MONTH(A683)&lt;&gt;MONTH(A684),1,0)</x:f>
        <x:v>0</x:v>
      </x:c>
      <x:c r="AL683" s="115" t="n">
        <x:f>IF(AK682,AD682,AL682)</x:f>
        <x:v>1.2032246165672715</x:v>
      </x:c>
      <x:c r="AM683" s="116" t="str">
        <x:f>IF(AK683,AD683/AL683-1,"")</x:f>
      </x:c>
      <x:c r="AN683" s="115" t="n">
        <x:f>IF(AI683&lt;&gt;AI682,AD683,MAX(AN682,AD683))</x:f>
        <x:v>1.2170439798392663</x:v>
      </x:c>
      <x:c r="AO683" s="116" t="n">
        <x:f>AD683/AN683-1</x:f>
        <x:v>0</x:v>
      </x:c>
      <x:c r="AP683" s="112" t="n">
        <x:f>IFERROR(SUM(Z683:AC683)/AD683,0)</x:f>
        <x:v>1</x:v>
      </x:c>
      <x:c r="AQ683" s="50" t="b">
        <x:f>AND(B683&gt;0,C683&gt;0,D683&gt;0,E683&gt;0)</x:f>
        <x:v>1</x:v>
      </x:c>
    </x:row>
    <x:row r="684">
      <x:c r="A684" s="111" t="n">
        <x:f>'净值底稿'!A642</x:f>
        <x:v>44792</x:v>
      </x:c>
      <x:c r="B684" s="113" t="n">
        <x:f>'净值底稿'!F642</x:f>
        <x:v>1.8435109702685075</x:v>
      </x:c>
      <x:c r="C684" s="113" t="n">
        <x:f>'净值底稿'!O642</x:f>
        <x:v>1.3847464298311887</x:v>
      </x:c>
      <x:c r="D684" s="113" t="n">
        <x:f>'净值底稿'!P642</x:f>
        <x:v>1.5646</x:v>
      </x:c>
      <x:c r="E684" s="113" t="n">
        <x:f>'净值底稿'!Q642</x:f>
        <x:v>1.3908</x:v>
      </x:c>
      <x:c r="F684" s="114" t="n">
        <x:f>IFERROR(B684/B683-1,0)</x:f>
        <x:v>-0.02882655135235257</x:v>
      </x:c>
      <x:c r="G684" s="114" t="n">
        <x:f>IFERROR(C684/C683-1,0)</x:f>
        <x:v>-0.012488416933561064</x:v>
      </x:c>
      <x:c r="H684" s="114" t="n">
        <x:f>IFERROR(D684/D683-1,0)</x:f>
        <x:v>0.0003836317135550438</x:v>
      </x:c>
      <x:c r="I684" s="114" t="n">
        <x:f>IFERROR(E684/E683-1,0)</x:f>
        <x:v>-0.002581755593803803</x:v>
      </x:c>
      <x:c r="J684" s="115" t="n">
        <x:f>Z683*(1+F684)</x:f>
        <x:v>0.14667869202406675</x:v>
      </x:c>
      <x:c r="K684" s="115" t="n">
        <x:f>AA683*(1+G684)</x:f>
        <x:v>0.14529660428058583</x:v>
      </x:c>
      <x:c r="L684" s="115" t="n">
        <x:f>AB683*(1+H684)</x:f>
        <x:v>0.8618213114072462</x:v>
      </x:c>
      <x:c r="M684" s="115" t="n">
        <x:f>AC683*(1+I684)</x:f>
        <x:v>0.05723849305042531</x:v>
      </x:c>
      <x:c r="N684" s="115" t="n">
        <x:f>SUM(J684:M684)</x:f>
        <x:v>1.2110351007623241</x:v>
      </x:c>
      <x:c r="O684" s="116" t="n">
        <x:f>IFERROR((J684+K684)/N684,0)</x:f>
        <x:v>0.24109565124979412</x:v>
      </x:c>
      <x:c r="P684" s="50" t="b">
        <x:f>AND(MONTH(A684)=12,OR(A685="",YEAR(A684)&lt;&gt;YEAR(A685)))</x:f>
        <x:v>0</x:v>
      </x:c>
      <x:c r="Q684" s="50" t="b">
        <x:f>AND(MOD(MONTH(A684),3)=0,OR(A685="",MONTH(A684)&lt;&gt;MONTH(A685)))</x:f>
        <x:v>0</x:v>
      </x:c>
      <x:c r="R684" s="50" t="b">
        <x:f>OR(O684&gt;$E$7,O684&lt;$E$6)</x:f>
        <x:v>0</x:v>
      </x:c>
      <x:c r="S684" s="50" t="b">
        <x:f>AND(OR(P684,Q684,R684),A684-AH683&gt;$E$8)</x:f>
        <x:v>0</x:v>
      </x:c>
      <x:c r="T684" s="50" t="str">
        <x:f>IF(NOT(OR(P684,Q684,R684)),"不调",IF(NOT(S684),"间隔规则跳过",IF(P684,"年末+季度",IF(AND(Q684,R684),"季度+动态",IF(Q684,"季度","动态")))))</x:f>
        <x:v>不调</x:v>
      </x:c>
      <x:c r="U684" s="115" t="n">
        <x:f>IF(OR(T684="年末+季度",T684="季度+动态"),N684*$E$5/2,IF(T684="季度",(J684+K684)/2,IF(T684="动态",N684*$E$5*IF(J684+K684=0,0.5,J684/(J684+K684)),J684)))</x:f>
        <x:v>0.14667869202406675</x:v>
      </x:c>
      <x:c r="V684" s="115" t="n">
        <x:f>IF(OR(T684="年末+季度",T684="季度+动态"),N684*$E$5/2,IF(T684="季度",(J684+K684)/2,IF(T684="动态",N684*$E$5*IF(J684+K684=0,0.5,K684/(J684+K684)),K684)))</x:f>
        <x:v>0.14529660428058583</x:v>
      </x:c>
      <x:c r="W684" s="115" t="n">
        <x:f>IF(OR(T684="年末+季度",T684="季度+动态",T684="动态"),N684*(1-$E$5)*IF(L684+M684=0,$B$7/($B$7+$B$8),L684/(L684+M684)),L684)</x:f>
        <x:v>0.8618213114072462</x:v>
      </x:c>
      <x:c r="X684" s="115" t="n">
        <x:f>IF(OR(T684="年末+季度",T684="季度+动态",T684="动态"),N684*(1-$E$5)*IF(L684+M684=0,$B$8/($B$7+$B$8),M684/(L684+M684)),M684)</x:f>
        <x:v>0.05723849305042531</x:v>
      </x:c>
      <x:c r="Y684" s="115" t="n">
        <x:f>POWER(1-$H$5,(A684-A683)/$H$8)</x:f>
        <x:v>0.9999862671029998</x:v>
      </x:c>
      <x:c r="Z684" s="115" t="n">
        <x:f>U684*Y684</x:f>
        <x:v>0.14667667770069706</x:v>
      </x:c>
      <x:c r="AA684" s="115" t="n">
        <x:f>V684*Y684</x:f>
        <x:v>0.14529460893728477</x:v>
      </x:c>
      <x:c r="AB684" s="115" t="n">
        <x:f>W684*Y684</x:f>
        <x:v>0.861809476103944</x:v>
      </x:c>
      <x:c r="AC684" s="115" t="n">
        <x:f>X684*Y684</x:f>
        <x:v>0.057237707000095804</x:v>
      </x:c>
      <x:c r="AD684" s="115" t="n">
        <x:f>SUM(Z684:AC684)</x:f>
        <x:v>1.2110184697420217</x:v>
      </x:c>
      <x:c r="AE684" s="115" t="n">
        <x:f>MAX(AE683,AD684)</x:f>
        <x:v>1.2170439798392663</x:v>
      </x:c>
      <x:c r="AF684" s="114" t="n">
        <x:f>AD684/AE684-1</x:f>
        <x:v>-0.004950938665372107</x:v>
      </x:c>
      <x:c r="AG684" s="114" t="n">
        <x:f>AD684/AD683-1</x:f>
        <x:v>-0.004950938665372107</x:v>
      </x:c>
      <x:c r="AH684" s="111" t="n">
        <x:f>IF(OR(T684="年末+季度",T684="季度+动态",T684="季度",T684="动态"),A684,AH683)</x:f>
        <x:v>44742</x:v>
      </x:c>
      <x:c r="AI684" s="117" t="n">
        <x:f>YEAR(A684)</x:f>
        <x:v>2022</x:v>
      </x:c>
      <x:c r="AJ684" s="117" t="n">
        <x:f>MONTH(A684)</x:f>
        <x:v>8</x:v>
      </x:c>
      <x:c r="AK684" s="50" t="n">
        <x:f>IF(MONTH(A684)&lt;&gt;MONTH(A685),1,0)</x:f>
        <x:v>0</x:v>
      </x:c>
      <x:c r="AL684" s="115" t="n">
        <x:f>IF(AK683,AD683,AL683)</x:f>
        <x:v>1.2032246165672715</x:v>
      </x:c>
      <x:c r="AM684" s="116" t="str">
        <x:f>IF(AK684,AD684/AL684-1,"")</x:f>
      </x:c>
      <x:c r="AN684" s="115" t="n">
        <x:f>IF(AI684&lt;&gt;AI683,AD684,MAX(AN683,AD684))</x:f>
        <x:v>1.2170439798392663</x:v>
      </x:c>
      <x:c r="AO684" s="116" t="n">
        <x:f>AD684/AN684-1</x:f>
        <x:v>-0.004950938665372107</x:v>
      </x:c>
      <x:c r="AP684" s="112" t="n">
        <x:f>IFERROR(SUM(Z684:AC684)/AD684,0)</x:f>
        <x:v>1</x:v>
      </x:c>
      <x:c r="AQ684" s="50" t="b">
        <x:f>AND(B684&gt;0,C684&gt;0,D684&gt;0,E684&gt;0)</x:f>
        <x:v>1</x:v>
      </x:c>
    </x:row>
    <x:row r="685">
      <x:c r="A685" s="111" t="n">
        <x:f>'净值底稿'!A643</x:f>
        <x:v>44795</x:v>
      </x:c>
      <x:c r="B685" s="113" t="n">
        <x:f>'净值底稿'!F643</x:f>
        <x:v>1.870481970181885</x:v>
      </x:c>
      <x:c r="C685" s="113" t="n">
        <x:f>'净值底稿'!O643</x:f>
        <x:v>1.3980655382242837</x:v>
      </x:c>
      <x:c r="D685" s="113" t="n">
        <x:f>'净值底稿'!P643</x:f>
        <x:v>1.5647</x:v>
      </x:c>
      <x:c r="E685" s="113" t="n">
        <x:f>'净值底稿'!Q643</x:f>
        <x:v>1.3871</x:v>
      </x:c>
      <x:c r="F685" s="114" t="n">
        <x:f>IFERROR(B685/B684-1,0)</x:f>
        <x:v>0.01463023564728183</x:v>
      </x:c>
      <x:c r="G685" s="114" t="n">
        <x:f>IFERROR(C685/C684-1,0)</x:f>
        <x:v>0.009618445735742887</x:v>
      </x:c>
      <x:c r="H685" s="114" t="n">
        <x:f>IFERROR(D685/D684-1,0)</x:f>
        <x:v>0.0000639140994502796</x:v>
      </x:c>
      <x:c r="I685" s="114" t="n">
        <x:f>IFERROR(E685/E684-1,0)</x:f>
        <x:v>-0.002660339373022791</x:v>
      </x:c>
      <x:c r="J685" s="115" t="n">
        <x:f>Z684*(1+F685)</x:f>
        <x:v>0.14882259205941867</x:v>
      </x:c>
      <x:c r="K685" s="115" t="n">
        <x:f>AA684*(1+G685)</x:f>
        <x:v>0.14669211724904402</x:v>
      </x:c>
      <x:c r="L685" s="115" t="n">
        <x:f>AB684*(1+H685)</x:f>
        <x:v>0.8618645578805069</x:v>
      </x:c>
      <x:c r="M685" s="115" t="n">
        <x:f>AC684*(1+I685)</x:f>
        <x:v>0.05708543527454191</x:v>
      </x:c>
      <x:c r="N685" s="115" t="n">
        <x:f>SUM(J685:M685)</x:f>
        <x:v>1.2144647024635113</x:v>
      </x:c>
      <x:c r="O685" s="116" t="n">
        <x:f>IFERROR((J685+K685)/N685,0)</x:f>
        <x:v>0.2433291875087176</x:v>
      </x:c>
      <x:c r="P685" s="50" t="b">
        <x:f>AND(MONTH(A685)=12,OR(A686="",YEAR(A685)&lt;&gt;YEAR(A686)))</x:f>
        <x:v>0</x:v>
      </x:c>
      <x:c r="Q685" s="50" t="b">
        <x:f>AND(MOD(MONTH(A685),3)=0,OR(A686="",MONTH(A685)&lt;&gt;MONTH(A686)))</x:f>
        <x:v>0</x:v>
      </x:c>
      <x:c r="R685" s="50" t="b">
        <x:f>OR(O685&gt;$E$7,O685&lt;$E$6)</x:f>
        <x:v>0</x:v>
      </x:c>
      <x:c r="S685" s="50" t="b">
        <x:f>AND(OR(P685,Q685,R685),A685-AH684&gt;$E$8)</x:f>
        <x:v>0</x:v>
      </x:c>
      <x:c r="T685" s="50" t="str">
        <x:f>IF(NOT(OR(P685,Q685,R685)),"不调",IF(NOT(S685),"间隔规则跳过",IF(P685,"年末+季度",IF(AND(Q685,R685),"季度+动态",IF(Q685,"季度","动态")))))</x:f>
        <x:v>不调</x:v>
      </x:c>
      <x:c r="U685" s="115" t="n">
        <x:f>IF(OR(T685="年末+季度",T685="季度+动态"),N685*$E$5/2,IF(T685="季度",(J685+K685)/2,IF(T685="动态",N685*$E$5*IF(J685+K685=0,0.5,J685/(J685+K685)),J685)))</x:f>
        <x:v>0.14882259205941867</x:v>
      </x:c>
      <x:c r="V685" s="115" t="n">
        <x:f>IF(OR(T685="年末+季度",T685="季度+动态"),N685*$E$5/2,IF(T685="季度",(J685+K685)/2,IF(T685="动态",N685*$E$5*IF(J685+K685=0,0.5,K685/(J685+K685)),K685)))</x:f>
        <x:v>0.14669211724904402</x:v>
      </x:c>
      <x:c r="W685" s="115" t="n">
        <x:f>IF(OR(T685="年末+季度",T685="季度+动态",T685="动态"),N685*(1-$E$5)*IF(L685+M685=0,$B$7/($B$7+$B$8),L685/(L685+M685)),L685)</x:f>
        <x:v>0.8618645578805069</x:v>
      </x:c>
      <x:c r="X685" s="115" t="n">
        <x:f>IF(OR(T685="年末+季度",T685="季度+动态",T685="动态"),N685*(1-$E$5)*IF(L685+M685=0,$B$8/($B$7+$B$8),M685/(L685+M685)),M685)</x:f>
        <x:v>0.05708543527454191</x:v>
      </x:c>
      <x:c r="Y685" s="115" t="n">
        <x:f>POWER(1-$H$5,(A685-A684)/$H$8)</x:f>
        <x:v>0.9999588018747739</x:v>
      </x:c>
      <x:c r="Z685" s="115" t="n">
        <x:f>U685*Y685</x:f>
        <x:v>0.14881646084763453</x:v>
      </x:c>
      <x:c r="AA685" s="115" t="n">
        <x:f>V685*Y685</x:f>
        <x:v>0.14668607380882792</x:v>
      </x:c>
      <x:c r="AB685" s="115" t="n">
        <x:f>W685*Y685</x:f>
        <x:v>0.8618290506765234</x:v>
      </x:c>
      <x:c r="AC685" s="115" t="n">
        <x:f>X685*Y685</x:f>
        <x:v>0.05708308346163088</x:v>
      </x:c>
      <x:c r="AD685" s="115" t="n">
        <x:f>SUM(Z685:AC685)</x:f>
        <x:v>1.2144146687946167</x:v>
      </x:c>
      <x:c r="AE685" s="115" t="n">
        <x:f>MAX(AE684,AD685)</x:f>
        <x:v>1.2170439798392663</x:v>
      </x:c>
      <x:c r="AF685" s="114" t="n">
        <x:f>AD685/AE685-1</x:f>
        <x:v>-0.0021604075844463555</x:v>
      </x:c>
      <x:c r="AG685" s="114" t="n">
        <x:f>AD685/AD684-1</x:f>
        <x:v>0.002804415570407004</x:v>
      </x:c>
      <x:c r="AH685" s="111" t="n">
        <x:f>IF(OR(T685="年末+季度",T685="季度+动态",T685="季度",T685="动态"),A685,AH684)</x:f>
        <x:v>44742</x:v>
      </x:c>
      <x:c r="AI685" s="117" t="n">
        <x:f>YEAR(A685)</x:f>
        <x:v>2022</x:v>
      </x:c>
      <x:c r="AJ685" s="117" t="n">
        <x:f>MONTH(A685)</x:f>
        <x:v>8</x:v>
      </x:c>
      <x:c r="AK685" s="50" t="n">
        <x:f>IF(MONTH(A685)&lt;&gt;MONTH(A686),1,0)</x:f>
        <x:v>0</x:v>
      </x:c>
      <x:c r="AL685" s="115" t="n">
        <x:f>IF(AK684,AD684,AL684)</x:f>
        <x:v>1.2032246165672715</x:v>
      </x:c>
      <x:c r="AM685" s="116" t="str">
        <x:f>IF(AK685,AD685/AL685-1,"")</x:f>
      </x:c>
      <x:c r="AN685" s="115" t="n">
        <x:f>IF(AI685&lt;&gt;AI684,AD685,MAX(AN684,AD685))</x:f>
        <x:v>1.2170439798392663</x:v>
      </x:c>
      <x:c r="AO685" s="116" t="n">
        <x:f>AD685/AN685-1</x:f>
        <x:v>-0.0021604075844463555</x:v>
      </x:c>
      <x:c r="AP685" s="112" t="n">
        <x:f>IFERROR(SUM(Z685:AC685)/AD685,0)</x:f>
        <x:v>1</x:v>
      </x:c>
      <x:c r="AQ685" s="50" t="b">
        <x:f>AND(B685&gt;0,C685&gt;0,D685&gt;0,E685&gt;0)</x:f>
        <x:v>1</x:v>
      </x:c>
    </x:row>
    <x:row r="686">
      <x:c r="A686" s="111" t="n">
        <x:f>'净值底稿'!A644</x:f>
        <x:v>44796</x:v>
      </x:c>
      <x:c r="B686" s="113" t="n">
        <x:f>'净值底稿'!F644</x:f>
        <x:v>1.8850649304568274</x:v>
      </x:c>
      <x:c r="C686" s="113" t="n">
        <x:f>'净值底稿'!O644</x:f>
        <x:v>1.4009981777476574</x:v>
      </x:c>
      <x:c r="D686" s="113" t="n">
        <x:f>'净值底稿'!P644</x:f>
        <x:v>1.5643</x:v>
      </x:c>
      <x:c r="E686" s="113" t="n">
        <x:f>'净值底稿'!Q644</x:f>
        <x:v>1.3945</x:v>
      </x:c>
      <x:c r="F686" s="114" t="n">
        <x:f>IFERROR(B686/B685-1,0)</x:f>
        <x:v>0.007796365058533317</x:v>
      </x:c>
      <x:c r="G686" s="114" t="n">
        <x:f>IFERROR(C686/C685-1,0)</x:f>
        <x:v>0.0020976409497215354</x:v>
      </x:c>
      <x:c r="H686" s="114" t="n">
        <x:f>IFERROR(D686/D685-1,0)</x:f>
        <x:v>-0.00025564005879719076</x:v>
      </x:c>
      <x:c r="I686" s="114" t="n">
        <x:f>IFERROR(E686/E685-1,0)</x:f>
        <x:v>0.00533487131425292</x:v>
      </x:c>
      <x:c r="J686" s="115" t="n">
        <x:f>Z685*(1+F686)</x:f>
        <x:v>0.1499766883031216</x:v>
      </x:c>
      <x:c r="K686" s="115" t="n">
        <x:f>AA685*(1+G686)</x:f>
        <x:v>0.1469937685240032</x:v>
      </x:c>
      <x:c r="L686" s="115" t="n">
        <x:f>AB685*(1+H686)</x:f>
        <x:v>0.8616087326473353</x:v>
      </x:c>
      <x:c r="M686" s="115" t="n">
        <x:f>AC685*(1+I686)</x:f>
        <x:v>0.05738761436611944</x:v>
      </x:c>
      <x:c r="N686" s="115" t="n">
        <x:f>SUM(J686:M686)</x:f>
        <x:v>1.2159668038405795</x:v>
      </x:c>
      <x:c r="O686" s="116" t="n">
        <x:f>IFERROR((J686+K686)/N686,0)</x:f>
        <x:v>0.24422579291569163</x:v>
      </x:c>
      <x:c r="P686" s="50" t="b">
        <x:f>AND(MONTH(A686)=12,OR(A687="",YEAR(A686)&lt;&gt;YEAR(A687)))</x:f>
        <x:v>0</x:v>
      </x:c>
      <x:c r="Q686" s="50" t="b">
        <x:f>AND(MOD(MONTH(A686),3)=0,OR(A687="",MONTH(A686)&lt;&gt;MONTH(A687)))</x:f>
        <x:v>0</x:v>
      </x:c>
      <x:c r="R686" s="50" t="b">
        <x:f>OR(O686&gt;$E$7,O686&lt;$E$6)</x:f>
        <x:v>0</x:v>
      </x:c>
      <x:c r="S686" s="50" t="b">
        <x:f>AND(OR(P686,Q686,R686),A686-AH685&gt;$E$8)</x:f>
        <x:v>0</x:v>
      </x:c>
      <x:c r="T686" s="50" t="str">
        <x:f>IF(NOT(OR(P686,Q686,R686)),"不调",IF(NOT(S686),"间隔规则跳过",IF(P686,"年末+季度",IF(AND(Q686,R686),"季度+动态",IF(Q686,"季度","动态")))))</x:f>
        <x:v>不调</x:v>
      </x:c>
      <x:c r="U686" s="115" t="n">
        <x:f>IF(OR(T686="年末+季度",T686="季度+动态"),N686*$E$5/2,IF(T686="季度",(J686+K686)/2,IF(T686="动态",N686*$E$5*IF(J686+K686=0,0.5,J686/(J686+K686)),J686)))</x:f>
        <x:v>0.1499766883031216</x:v>
      </x:c>
      <x:c r="V686" s="115" t="n">
        <x:f>IF(OR(T686="年末+季度",T686="季度+动态"),N686*$E$5/2,IF(T686="季度",(J686+K686)/2,IF(T686="动态",N686*$E$5*IF(J686+K686=0,0.5,K686/(J686+K686)),K686)))</x:f>
        <x:v>0.1469937685240032</x:v>
      </x:c>
      <x:c r="W686" s="115" t="n">
        <x:f>IF(OR(T686="年末+季度",T686="季度+动态",T686="动态"),N686*(1-$E$5)*IF(L686+M686=0,$B$7/($B$7+$B$8),L686/(L686+M686)),L686)</x:f>
        <x:v>0.8616087326473353</x:v>
      </x:c>
      <x:c r="X686" s="115" t="n">
        <x:f>IF(OR(T686="年末+季度",T686="季度+动态",T686="动态"),N686*(1-$E$5)*IF(L686+M686=0,$B$8/($B$7+$B$8),M686/(L686+M686)),M686)</x:f>
        <x:v>0.05738761436611944</x:v>
      </x:c>
      <x:c r="Y686" s="115" t="n">
        <x:f>POWER(1-$H$5,(A686-A685)/$H$8)</x:f>
        <x:v>0.9999862671029998</x:v>
      </x:c>
      <x:c r="Z686" s="115" t="n">
        <x:f>U686*Y686</x:f>
        <x:v>0.1499746286887087</x:v>
      </x:c>
      <x:c r="AA686" s="115" t="n">
        <x:f>V686*Y686</x:f>
        <x:v>0.14699174987372038</x:v>
      </x:c>
      <x:c r="AB686" s="115" t="n">
        <x:f>W686*Y686</x:f>
        <x:v>0.8615969002633553</x:v>
      </x:c>
      <x:c r="AC686" s="115" t="n">
        <x:f>X686*Y686</x:f>
        <x:v>0.057386826267922256</x:v>
      </x:c>
      <x:c r="AD686" s="115" t="n">
        <x:f>SUM(Z686:AC686)</x:f>
        <x:v>1.2159501050937067</x:v>
      </x:c>
      <x:c r="AE686" s="115" t="n">
        <x:f>MAX(AE685,AD686)</x:f>
        <x:v>1.2170439798392663</x:v>
      </x:c>
      <x:c r="AF686" s="114" t="n">
        <x:f>AD686/AE686-1</x:f>
        <x:v>-0.0008987963982238778</x:v>
      </x:c>
      <x:c r="AG686" s="114" t="n">
        <x:f>AD686/AD685-1</x:f>
        <x:v>0.0012643426817415815</x:v>
      </x:c>
      <x:c r="AH686" s="111" t="n">
        <x:f>IF(OR(T686="年末+季度",T686="季度+动态",T686="季度",T686="动态"),A686,AH685)</x:f>
        <x:v>44742</x:v>
      </x:c>
      <x:c r="AI686" s="117" t="n">
        <x:f>YEAR(A686)</x:f>
        <x:v>2022</x:v>
      </x:c>
      <x:c r="AJ686" s="117" t="n">
        <x:f>MONTH(A686)</x:f>
        <x:v>8</x:v>
      </x:c>
      <x:c r="AK686" s="50" t="n">
        <x:f>IF(MONTH(A686)&lt;&gt;MONTH(A687),1,0)</x:f>
        <x:v>0</x:v>
      </x:c>
      <x:c r="AL686" s="115" t="n">
        <x:f>IF(AK685,AD685,AL685)</x:f>
        <x:v>1.2032246165672715</x:v>
      </x:c>
      <x:c r="AM686" s="116" t="str">
        <x:f>IF(AK686,AD686/AL686-1,"")</x:f>
      </x:c>
      <x:c r="AN686" s="115" t="n">
        <x:f>IF(AI686&lt;&gt;AI685,AD686,MAX(AN685,AD686))</x:f>
        <x:v>1.2170439798392663</x:v>
      </x:c>
      <x:c r="AO686" s="116" t="n">
        <x:f>AD686/AN686-1</x:f>
        <x:v>-0.0008987963982238778</x:v>
      </x:c>
      <x:c r="AP686" s="112" t="n">
        <x:f>IFERROR(SUM(Z686:AC686)/AD686,0)</x:f>
        <x:v>1</x:v>
      </x:c>
      <x:c r="AQ686" s="50" t="b">
        <x:f>AND(B686&gt;0,C686&gt;0,D686&gt;0,E686&gt;0)</x:f>
        <x:v>1</x:v>
      </x:c>
    </x:row>
    <x:row r="687">
      <x:c r="A687" s="111" t="n">
        <x:f>'净值底稿'!A645</x:f>
        <x:v>44797</x:v>
      </x:c>
      <x:c r="B687" s="113" t="n">
        <x:f>'净值底稿'!F645</x:f>
        <x:v>1.8218886139728725</x:v>
      </x:c>
      <x:c r="C687" s="113" t="n">
        <x:f>'净值底稿'!O645</x:f>
        <x:v>1.3599508411528076</x:v>
      </x:c>
      <x:c r="D687" s="113" t="n">
        <x:f>'净值底稿'!P645</x:f>
        <x:v>1.5642</x:v>
      </x:c>
      <x:c r="E687" s="113" t="n">
        <x:f>'净值底稿'!Q645</x:f>
        <x:v>1.4001</x:v>
      </x:c>
      <x:c r="F687" s="114" t="n">
        <x:f>IFERROR(B687/B686-1,0)</x:f>
        <x:v>-0.03351413283607407</x:v>
      </x:c>
      <x:c r="G687" s="114" t="n">
        <x:f>IFERROR(C687/C686-1,0)</x:f>
        <x:v>-0.0292986366769159</x:v>
      </x:c>
      <x:c r="H687" s="114" t="n">
        <x:f>IFERROR(D687/D686-1,0)</x:f>
        <x:v>-0.00006392635683694081</x:v>
      </x:c>
      <x:c r="I687" s="114" t="n">
        <x:f>IFERROR(E687/E686-1,0)</x:f>
        <x:v>0.004015776263893711</x:v>
      </x:c>
      <x:c r="J687" s="115" t="n">
        <x:f>Z686*(1+F687)</x:f>
        <x:v>0.14494835906079442</x:v>
      </x:c>
      <x:c r="K687" s="115" t="n">
        <x:f>AA686*(1+G687)</x:f>
        <x:v>0.14268509199966614</x:v>
      </x:c>
      <x:c r="L687" s="115" t="n">
        <x:f>AB686*(1+H687)</x:f>
        <x:v>0.8615418215124595</x:v>
      </x:c>
      <x:c r="M687" s="115" t="n">
        <x:f>AC686*(1+I687)</x:f>
        <x:v>0.05761727892270917</x:v>
      </x:c>
      <x:c r="N687" s="115" t="n">
        <x:f>SUM(J687:M687)</x:f>
        <x:v>1.2067925514956293</x:v>
      </x:c>
      <x:c r="O687" s="116" t="n">
        <x:f>IFERROR((J687+K687)/N687,0)</x:f>
        <x:v>0.23834539805866733</x:v>
      </x:c>
      <x:c r="P687" s="50" t="b">
        <x:f>AND(MONTH(A687)=12,OR(A688="",YEAR(A687)&lt;&gt;YEAR(A688)))</x:f>
        <x:v>0</x:v>
      </x:c>
      <x:c r="Q687" s="50" t="b">
        <x:f>AND(MOD(MONTH(A687),3)=0,OR(A688="",MONTH(A687)&lt;&gt;MONTH(A688)))</x:f>
        <x:v>0</x:v>
      </x:c>
      <x:c r="R687" s="50" t="b">
        <x:f>OR(O687&gt;$E$7,O687&lt;$E$6)</x:f>
        <x:v>0</x:v>
      </x:c>
      <x:c r="S687" s="50" t="b">
        <x:f>AND(OR(P687,Q687,R687),A687-AH686&gt;$E$8)</x:f>
        <x:v>0</x:v>
      </x:c>
      <x:c r="T687" s="50" t="str">
        <x:f>IF(NOT(OR(P687,Q687,R687)),"不调",IF(NOT(S687),"间隔规则跳过",IF(P687,"年末+季度",IF(AND(Q687,R687),"季度+动态",IF(Q687,"季度","动态")))))</x:f>
        <x:v>不调</x:v>
      </x:c>
      <x:c r="U687" s="115" t="n">
        <x:f>IF(OR(T687="年末+季度",T687="季度+动态"),N687*$E$5/2,IF(T687="季度",(J687+K687)/2,IF(T687="动态",N687*$E$5*IF(J687+K687=0,0.5,J687/(J687+K687)),J687)))</x:f>
        <x:v>0.14494835906079442</x:v>
      </x:c>
      <x:c r="V687" s="115" t="n">
        <x:f>IF(OR(T687="年末+季度",T687="季度+动态"),N687*$E$5/2,IF(T687="季度",(J687+K687)/2,IF(T687="动态",N687*$E$5*IF(J687+K687=0,0.5,K687/(J687+K687)),K687)))</x:f>
        <x:v>0.14268509199966614</x:v>
      </x:c>
      <x:c r="W687" s="115" t="n">
        <x:f>IF(OR(T687="年末+季度",T687="季度+动态",T687="动态"),N687*(1-$E$5)*IF(L687+M687=0,$B$7/($B$7+$B$8),L687/(L687+M687)),L687)</x:f>
        <x:v>0.8615418215124595</x:v>
      </x:c>
      <x:c r="X687" s="115" t="n">
        <x:f>IF(OR(T687="年末+季度",T687="季度+动态",T687="动态"),N687*(1-$E$5)*IF(L687+M687=0,$B$8/($B$7+$B$8),M687/(L687+M687)),M687)</x:f>
        <x:v>0.05761727892270917</x:v>
      </x:c>
      <x:c r="Y687" s="115" t="n">
        <x:f>POWER(1-$H$5,(A687-A686)/$H$8)</x:f>
        <x:v>0.9999862671029998</x:v>
      </x:c>
      <x:c r="Z687" s="115" t="n">
        <x:f>U687*Y687</x:f>
        <x:v>0.14494636849990908</x:v>
      </x:c>
      <x:c r="AA687" s="115" t="n">
        <x:f>V687*Y687</x:f>
        <x:v>0.14268313251999423</x:v>
      </x:c>
      <x:c r="AB687" s="115" t="n">
        <x:f>W687*Y687</x:f>
        <x:v>0.8615299900473633</x:v>
      </x:c>
      <x:c r="AC687" s="115" t="n">
        <x:f>X687*Y687</x:f>
        <x:v>0.05761648767055229</x:v>
      </x:c>
      <x:c r="AD687" s="115" t="n">
        <x:f>SUM(Z687:AC687)</x:f>
        <x:v>1.206775978737819</x:v>
      </x:c>
      <x:c r="AE687" s="115" t="n">
        <x:f>MAX(AE686,AD687)</x:f>
        <x:v>1.2170439798392663</x:v>
      </x:c>
      <x:c r="AF687" s="114" t="n">
        <x:f>AD687/AE687-1</x:f>
        <x:v>-0.008436836524842284</x:v>
      </x:c>
      <x:c r="AG687" s="114" t="n">
        <x:f>AD687/AD686-1</x:f>
        <x:v>-0.007544821384904421</x:v>
      </x:c>
      <x:c r="AH687" s="111" t="n">
        <x:f>IF(OR(T687="年末+季度",T687="季度+动态",T687="季度",T687="动态"),A687,AH686)</x:f>
        <x:v>44742</x:v>
      </x:c>
      <x:c r="AI687" s="117" t="n">
        <x:f>YEAR(A687)</x:f>
        <x:v>2022</x:v>
      </x:c>
      <x:c r="AJ687" s="117" t="n">
        <x:f>MONTH(A687)</x:f>
        <x:v>8</x:v>
      </x:c>
      <x:c r="AK687" s="50" t="n">
        <x:f>IF(MONTH(A687)&lt;&gt;MONTH(A688),1,0)</x:f>
        <x:v>0</x:v>
      </x:c>
      <x:c r="AL687" s="115" t="n">
        <x:f>IF(AK686,AD686,AL686)</x:f>
        <x:v>1.2032246165672715</x:v>
      </x:c>
      <x:c r="AM687" s="116" t="str">
        <x:f>IF(AK687,AD687/AL687-1,"")</x:f>
      </x:c>
      <x:c r="AN687" s="115" t="n">
        <x:f>IF(AI687&lt;&gt;AI686,AD687,MAX(AN686,AD687))</x:f>
        <x:v>1.2170439798392663</x:v>
      </x:c>
      <x:c r="AO687" s="116" t="n">
        <x:f>AD687/AN687-1</x:f>
        <x:v>-0.008436836524842284</x:v>
      </x:c>
      <x:c r="AP687" s="112" t="n">
        <x:f>IFERROR(SUM(Z687:AC687)/AD687,0)</x:f>
        <x:v>1</x:v>
      </x:c>
      <x:c r="AQ687" s="50" t="b">
        <x:f>AND(B687&gt;0,C687&gt;0,D687&gt;0,E687&gt;0)</x:f>
        <x:v>1</x:v>
      </x:c>
    </x:row>
    <x:row r="688">
      <x:c r="A688" s="111" t="n">
        <x:f>'净值底稿'!A646</x:f>
        <x:v>44798</x:v>
      </x:c>
      <x:c r="B688" s="113" t="n">
        <x:f>'净值底稿'!F646</x:f>
        <x:v>1.7947678950527675</x:v>
      </x:c>
      <x:c r="C688" s="113" t="n">
        <x:f>'净值底稿'!O646</x:f>
        <x:v>1.3604204643148123</x:v>
      </x:c>
      <x:c r="D688" s="113" t="n">
        <x:f>'净值底稿'!P646</x:f>
        <x:v>1.5627</x:v>
      </x:c>
      <x:c r="E688" s="113" t="n">
        <x:f>'净值底稿'!Q646</x:f>
        <x:v>1.4042</x:v>
      </x:c>
      <x:c r="F688" s="114" t="n">
        <x:f>IFERROR(B688/B687-1,0)</x:f>
        <x:v>-0.014886046661746644</x:v>
      </x:c>
      <x:c r="G688" s="114" t="n">
        <x:f>IFERROR(C688/C687-1,0)</x:f>
        <x:v>0.00034532363067385496</x:v>
      </x:c>
      <x:c r="H688" s="114" t="n">
        <x:f>IFERROR(D688/D687-1,0)</x:f>
        <x:v>-0.0009589566551592155</x:v>
      </x:c>
      <x:c r="I688" s="114" t="n">
        <x:f>IFERROR(E688/E687-1,0)</x:f>
        <x:v>0.0029283622598386128</x:v>
      </x:c>
      <x:c r="J688" s="115" t="n">
        <x:f>Z687*(1+F688)</x:f>
        <x:v>0.1427886900949687</x:v>
      </x:c>
      <x:c r="K688" s="115" t="n">
        <x:f>AA687*(1+G688)</x:f>
        <x:v>0.14273240437735196</x:v>
      </x:c>
      <x:c r="L688" s="115" t="n">
        <x:f>AB687*(1+H688)</x:f>
        <x:v>0.8607038201297881</x:v>
      </x:c>
      <x:c r="M688" s="115" t="n">
        <x:f>AC687*(1+I688)</x:f>
        <x:v>0.05778520961859119</x:v>
      </x:c>
      <x:c r="N688" s="115" t="n">
        <x:f>SUM(J688:M688)</x:f>
        <x:v>1.2040101242207</x:v>
      </x:c>
      <x:c r="O688" s="116" t="n">
        <x:f>IFERROR((J688+K688)/N688,0)</x:f>
        <x:v>0.23714177209026813</x:v>
      </x:c>
      <x:c r="P688" s="50" t="b">
        <x:f>AND(MONTH(A688)=12,OR(A689="",YEAR(A688)&lt;&gt;YEAR(A689)))</x:f>
        <x:v>0</x:v>
      </x:c>
      <x:c r="Q688" s="50" t="b">
        <x:f>AND(MOD(MONTH(A688),3)=0,OR(A689="",MONTH(A688)&lt;&gt;MONTH(A689)))</x:f>
        <x:v>0</x:v>
      </x:c>
      <x:c r="R688" s="50" t="b">
        <x:f>OR(O688&gt;$E$7,O688&lt;$E$6)</x:f>
        <x:v>0</x:v>
      </x:c>
      <x:c r="S688" s="50" t="b">
        <x:f>AND(OR(P688,Q688,R688),A688-AH687&gt;$E$8)</x:f>
        <x:v>0</x:v>
      </x:c>
      <x:c r="T688" s="50" t="str">
        <x:f>IF(NOT(OR(P688,Q688,R688)),"不调",IF(NOT(S688),"间隔规则跳过",IF(P688,"年末+季度",IF(AND(Q688,R688),"季度+动态",IF(Q688,"季度","动态")))))</x:f>
        <x:v>不调</x:v>
      </x:c>
      <x:c r="U688" s="115" t="n">
        <x:f>IF(OR(T688="年末+季度",T688="季度+动态"),N688*$E$5/2,IF(T688="季度",(J688+K688)/2,IF(T688="动态",N688*$E$5*IF(J688+K688=0,0.5,J688/(J688+K688)),J688)))</x:f>
        <x:v>0.1427886900949687</x:v>
      </x:c>
      <x:c r="V688" s="115" t="n">
        <x:f>IF(OR(T688="年末+季度",T688="季度+动态"),N688*$E$5/2,IF(T688="季度",(J688+K688)/2,IF(T688="动态",N688*$E$5*IF(J688+K688=0,0.5,K688/(J688+K688)),K688)))</x:f>
        <x:v>0.14273240437735196</x:v>
      </x:c>
      <x:c r="W688" s="115" t="n">
        <x:f>IF(OR(T688="年末+季度",T688="季度+动态",T688="动态"),N688*(1-$E$5)*IF(L688+M688=0,$B$7/($B$7+$B$8),L688/(L688+M688)),L688)</x:f>
        <x:v>0.8607038201297881</x:v>
      </x:c>
      <x:c r="X688" s="115" t="n">
        <x:f>IF(OR(T688="年末+季度",T688="季度+动态",T688="动态"),N688*(1-$E$5)*IF(L688+M688=0,$B$8/($B$7+$B$8),M688/(L688+M688)),M688)</x:f>
        <x:v>0.05778520961859119</x:v>
      </x:c>
      <x:c r="Y688" s="115" t="n">
        <x:f>POWER(1-$H$5,(A688-A687)/$H$8)</x:f>
        <x:v>0.9999862671029998</x:v>
      </x:c>
      <x:c r="Z688" s="115" t="n">
        <x:f>U688*Y688</x:f>
        <x:v>0.14278672919259483</x:v>
      </x:c>
      <x:c r="AA688" s="115" t="n">
        <x:f>V688*Y688</x:f>
        <x:v>0.14273044424794404</x:v>
      </x:c>
      <x:c r="AB688" s="115" t="n">
        <x:f>W688*Y688</x:f>
        <x:v>0.8606920001728785</x:v>
      </x:c>
      <x:c r="AC688" s="115" t="n">
        <x:f>X688*Y688</x:f>
        <x:v>0.05778441606025936</x:v>
      </x:c>
      <x:c r="AD688" s="115" t="n">
        <x:f>SUM(Z688:AC688)</x:f>
        <x:v>1.2039935896736766</x:v>
      </x:c>
      <x:c r="AE688" s="115" t="n">
        <x:f>MAX(AE687,AD688)</x:f>
        <x:v>1.2170439798392663</x:v>
      </x:c>
      <x:c r="AF688" s="114" t="n">
        <x:f>AD688/AE688-1</x:f>
        <x:v>-0.010723022653062353</x:v>
      </x:c>
      <x:c r="AG688" s="114" t="n">
        <x:f>AD688/AD687-1</x:f>
        <x:v>-0.002305638422677614</x:v>
      </x:c>
      <x:c r="AH688" s="111" t="n">
        <x:f>IF(OR(T688="年末+季度",T688="季度+动态",T688="季度",T688="动态"),A688,AH687)</x:f>
        <x:v>44742</x:v>
      </x:c>
      <x:c r="AI688" s="117" t="n">
        <x:f>YEAR(A688)</x:f>
        <x:v>2022</x:v>
      </x:c>
      <x:c r="AJ688" s="117" t="n">
        <x:f>MONTH(A688)</x:f>
        <x:v>8</x:v>
      </x:c>
      <x:c r="AK688" s="50" t="n">
        <x:f>IF(MONTH(A688)&lt;&gt;MONTH(A689),1,0)</x:f>
        <x:v>0</x:v>
      </x:c>
      <x:c r="AL688" s="115" t="n">
        <x:f>IF(AK687,AD687,AL687)</x:f>
        <x:v>1.2032246165672715</x:v>
      </x:c>
      <x:c r="AM688" s="116" t="str">
        <x:f>IF(AK688,AD688/AL688-1,"")</x:f>
      </x:c>
      <x:c r="AN688" s="115" t="n">
        <x:f>IF(AI688&lt;&gt;AI687,AD688,MAX(AN687,AD688))</x:f>
        <x:v>1.2170439798392663</x:v>
      </x:c>
      <x:c r="AO688" s="116" t="n">
        <x:f>AD688/AN688-1</x:f>
        <x:v>-0.010723022653062353</x:v>
      </x:c>
      <x:c r="AP688" s="112" t="n">
        <x:f>IFERROR(SUM(Z688:AC688)/AD688,0)</x:f>
        <x:v>1</x:v>
      </x:c>
      <x:c r="AQ688" s="50" t="b">
        <x:f>AND(B688&gt;0,C688&gt;0,D688&gt;0,E688&gt;0)</x:f>
        <x:v>1</x:v>
      </x:c>
    </x:row>
    <x:row r="689">
      <x:c r="A689" s="111" t="n">
        <x:f>'净值底稿'!A647</x:f>
        <x:v>44799</x:v>
      </x:c>
      <x:c r="B689" s="113" t="n">
        <x:f>'净值底稿'!F647</x:f>
        <x:v>1.793651086637845</x:v>
      </x:c>
      <x:c r="C689" s="113" t="n">
        <x:f>'净值底稿'!O647</x:f>
        <x:v>1.3543074807831412</x:v>
      </x:c>
      <x:c r="D689" s="113" t="n">
        <x:f>'净值底稿'!P647</x:f>
        <x:v>1.5623</x:v>
      </x:c>
      <x:c r="E689" s="113" t="n">
        <x:f>'净值底稿'!Q647</x:f>
        <x:v>1.4058</x:v>
      </x:c>
      <x:c r="F689" s="114" t="n">
        <x:f>IFERROR(B689/B688-1,0)</x:f>
        <x:v>-0.0006222578518374489</x:v>
      </x:c>
      <x:c r="G689" s="114" t="n">
        <x:f>IFERROR(C689/C688-1,0)</x:f>
        <x:v>-0.00449345161442416</x:v>
      </x:c>
      <x:c r="H689" s="114" t="n">
        <x:f>IFERROR(D689/D688-1,0)</x:f>
        <x:v>-0.0002559672361936993</x:v>
      </x:c>
      <x:c r="I689" s="114" t="n">
        <x:f>IFERROR(E689/E688-1,0)</x:f>
        <x:v>0.0011394388263781252</x:v>
      </x:c>
      <x:c r="J689" s="115" t="n">
        <x:f>Z688*(1+F689)</x:f>
        <x:v>0.14269787902921655</x:v>
      </x:c>
      <x:c r="K689" s="115" t="n">
        <x:f>AA688*(1+G689)</x:f>
        <x:v>0.14208909190281063</x:v>
      </x:c>
      <x:c r="L689" s="115" t="n">
        <x:f>AB688*(1+H689)</x:f>
        <x:v>0.8604716912203803</x:v>
      </x:c>
      <x:c r="M689" s="115" t="n">
        <x:f>AC688*(1+I689)</x:f>
        <x:v>0.05785025786747801</x:v>
      </x:c>
      <x:c r="N689" s="115" t="n">
        <x:f>SUM(J689:M689)</x:f>
        <x:v>1.2031089200198855</x:v>
      </x:c>
      <x:c r="O689" s="116" t="n">
        <x:f>IFERROR((J689+K689)/N689,0)</x:f>
        <x:v>0.2367092174225756</x:v>
      </x:c>
      <x:c r="P689" s="50" t="b">
        <x:f>AND(MONTH(A689)=12,OR(A690="",YEAR(A689)&lt;&gt;YEAR(A690)))</x:f>
        <x:v>0</x:v>
      </x:c>
      <x:c r="Q689" s="50" t="b">
        <x:f>AND(MOD(MONTH(A689),3)=0,OR(A690="",MONTH(A689)&lt;&gt;MONTH(A690)))</x:f>
        <x:v>0</x:v>
      </x:c>
      <x:c r="R689" s="50" t="b">
        <x:f>OR(O689&gt;$E$7,O689&lt;$E$6)</x:f>
        <x:v>0</x:v>
      </x:c>
      <x:c r="S689" s="50" t="b">
        <x:f>AND(OR(P689,Q689,R689),A689-AH688&gt;$E$8)</x:f>
        <x:v>0</x:v>
      </x:c>
      <x:c r="T689" s="50" t="str">
        <x:f>IF(NOT(OR(P689,Q689,R689)),"不调",IF(NOT(S689),"间隔规则跳过",IF(P689,"年末+季度",IF(AND(Q689,R689),"季度+动态",IF(Q689,"季度","动态")))))</x:f>
        <x:v>不调</x:v>
      </x:c>
      <x:c r="U689" s="115" t="n">
        <x:f>IF(OR(T689="年末+季度",T689="季度+动态"),N689*$E$5/2,IF(T689="季度",(J689+K689)/2,IF(T689="动态",N689*$E$5*IF(J689+K689=0,0.5,J689/(J689+K689)),J689)))</x:f>
        <x:v>0.14269787902921655</x:v>
      </x:c>
      <x:c r="V689" s="115" t="n">
        <x:f>IF(OR(T689="年末+季度",T689="季度+动态"),N689*$E$5/2,IF(T689="季度",(J689+K689)/2,IF(T689="动态",N689*$E$5*IF(J689+K689=0,0.5,K689/(J689+K689)),K689)))</x:f>
        <x:v>0.14208909190281063</x:v>
      </x:c>
      <x:c r="W689" s="115" t="n">
        <x:f>IF(OR(T689="年末+季度",T689="季度+动态",T689="动态"),N689*(1-$E$5)*IF(L689+M689=0,$B$7/($B$7+$B$8),L689/(L689+M689)),L689)</x:f>
        <x:v>0.8604716912203803</x:v>
      </x:c>
      <x:c r="X689" s="115" t="n">
        <x:f>IF(OR(T689="年末+季度",T689="季度+动态",T689="动态"),N689*(1-$E$5)*IF(L689+M689=0,$B$8/($B$7+$B$8),M689/(L689+M689)),M689)</x:f>
        <x:v>0.05785025786747801</x:v>
      </x:c>
      <x:c r="Y689" s="115" t="n">
        <x:f>POWER(1-$H$5,(A689-A688)/$H$8)</x:f>
        <x:v>0.9999862671029998</x:v>
      </x:c>
      <x:c r="Z689" s="115" t="n">
        <x:f>U689*Y689</x:f>
        <x:v>0.1426959193739417</x:v>
      </x:c>
      <x:c r="AA689" s="115" t="n">
        <x:f>V689*Y689</x:f>
        <x:v>0.14208714060794667</x:v>
      </x:c>
      <x:c r="AB689" s="115" t="n">
        <x:f>W689*Y689</x:f>
        <x:v>0.8604598744512731</x:v>
      </x:c>
      <x:c r="AC689" s="115" t="n">
        <x:f>X689*Y689</x:f>
        <x:v>0.05784946341584528</x:v>
      </x:c>
      <x:c r="AD689" s="115" t="n">
        <x:f>SUM(Z689:AC689)</x:f>
        <x:v>1.203092397849007</x:v>
      </x:c>
      <x:c r="AE689" s="115" t="n">
        <x:f>MAX(AE688,AD689)</x:f>
        <x:v>1.2170439798392663</x:v>
      </x:c>
      <x:c r="AF689" s="114" t="n">
        <x:f>AD689/AE689-1</x:f>
        <x:v>-0.011463498625663426</x:v>
      </x:c>
      <x:c r="AG689" s="114" t="n">
        <x:f>AD689/AD688-1</x:f>
        <x:v>-0.0007485021784160439</x:v>
      </x:c>
      <x:c r="AH689" s="111" t="n">
        <x:f>IF(OR(T689="年末+季度",T689="季度+动态",T689="季度",T689="动态"),A689,AH688)</x:f>
        <x:v>44742</x:v>
      </x:c>
      <x:c r="AI689" s="117" t="n">
        <x:f>YEAR(A689)</x:f>
        <x:v>2022</x:v>
      </x:c>
      <x:c r="AJ689" s="117" t="n">
        <x:f>MONTH(A689)</x:f>
        <x:v>8</x:v>
      </x:c>
      <x:c r="AK689" s="50" t="n">
        <x:f>IF(MONTH(A689)&lt;&gt;MONTH(A690),1,0)</x:f>
        <x:v>0</x:v>
      </x:c>
      <x:c r="AL689" s="115" t="n">
        <x:f>IF(AK688,AD688,AL688)</x:f>
        <x:v>1.2032246165672715</x:v>
      </x:c>
      <x:c r="AM689" s="116" t="str">
        <x:f>IF(AK689,AD689/AL689-1,"")</x:f>
      </x:c>
      <x:c r="AN689" s="115" t="n">
        <x:f>IF(AI689&lt;&gt;AI688,AD689,MAX(AN688,AD689))</x:f>
        <x:v>1.2170439798392663</x:v>
      </x:c>
      <x:c r="AO689" s="116" t="n">
        <x:f>AD689/AN689-1</x:f>
        <x:v>-0.011463498625663426</x:v>
      </x:c>
      <x:c r="AP689" s="112" t="n">
        <x:f>IFERROR(SUM(Z689:AC689)/AD689,0)</x:f>
        <x:v>1</x:v>
      </x:c>
      <x:c r="AQ689" s="50" t="b">
        <x:f>AND(B689&gt;0,C689&gt;0,D689&gt;0,E689&gt;0)</x:f>
        <x:v>1</x:v>
      </x:c>
    </x:row>
    <x:row r="690">
      <x:c r="A690" s="111" t="n">
        <x:f>'净值底稿'!A648</x:f>
        <x:v>44802</x:v>
      </x:c>
      <x:c r="B690" s="113" t="n">
        <x:f>'净值底稿'!F648</x:f>
        <x:v>1.811095621734885</x:v>
      </x:c>
      <x:c r="C690" s="113" t="n">
        <x:f>'净值底稿'!O648</x:f>
        <x:v>1.3596173963217688</x:v>
      </x:c>
      <x:c r="D690" s="113" t="n">
        <x:f>'净值底稿'!P648</x:f>
        <x:v>1.5636</x:v>
      </x:c>
      <x:c r="E690" s="113" t="n">
        <x:f>'净值底稿'!Q648</x:f>
        <x:v>1.3953</x:v>
      </x:c>
      <x:c r="F690" s="114" t="n">
        <x:f>IFERROR(B690/B689-1,0)</x:f>
        <x:v>0.009725712668978037</x:v>
      </x:c>
      <x:c r="G690" s="114" t="n">
        <x:f>IFERROR(C690/C689-1,0)</x:f>
        <x:v>0.003920760694282821</x:v>
      </x:c>
      <x:c r="H690" s="114" t="n">
        <x:f>IFERROR(D690/D689-1,0)</x:f>
        <x:v>0.0008321065096332791</x:v>
      </x:c>
      <x:c r="I690" s="114" t="n">
        <x:f>IFERROR(E690/E689-1,0)</x:f>
        <x:v>-0.007469056764831339</x:v>
      </x:c>
      <x:c r="J690" s="115" t="n">
        <x:f>Z689*(1+F690)</x:f>
        <x:v>0.1440837388848083</x:v>
      </x:c>
      <x:c r="K690" s="115" t="n">
        <x:f>AA689*(1+G690)</x:f>
        <x:v>0.14264423028400533</x:v>
      </x:c>
      <x:c r="L690" s="115" t="n">
        <x:f>AB689*(1+H690)</x:f>
        <x:v>0.8611758687140822</x:v>
      </x:c>
      <x:c r="M690" s="115" t="n">
        <x:f>AC689*(1+I690)</x:f>
        <x:v>0.0574173824897773</x:v>
      </x:c>
      <x:c r="N690" s="115" t="n">
        <x:f>SUM(J690:M690)</x:f>
        <x:v>1.205321220372673</x:v>
      </x:c>
      <x:c r="O690" s="116" t="n">
        <x:f>IFERROR((J690+K690)/N690,0)</x:f>
        <x:v>0.23788510840301993</x:v>
      </x:c>
      <x:c r="P690" s="50" t="b">
        <x:f>AND(MONTH(A690)=12,OR(A691="",YEAR(A690)&lt;&gt;YEAR(A691)))</x:f>
        <x:v>0</x:v>
      </x:c>
      <x:c r="Q690" s="50" t="b">
        <x:f>AND(MOD(MONTH(A690),3)=0,OR(A691="",MONTH(A690)&lt;&gt;MONTH(A691)))</x:f>
        <x:v>0</x:v>
      </x:c>
      <x:c r="R690" s="50" t="b">
        <x:f>OR(O690&gt;$E$7,O690&lt;$E$6)</x:f>
        <x:v>0</x:v>
      </x:c>
      <x:c r="S690" s="50" t="b">
        <x:f>AND(OR(P690,Q690,R690),A690-AH689&gt;$E$8)</x:f>
        <x:v>0</x:v>
      </x:c>
      <x:c r="T690" s="50" t="str">
        <x:f>IF(NOT(OR(P690,Q690,R690)),"不调",IF(NOT(S690),"间隔规则跳过",IF(P690,"年末+季度",IF(AND(Q690,R690),"季度+动态",IF(Q690,"季度","动态")))))</x:f>
        <x:v>不调</x:v>
      </x:c>
      <x:c r="U690" s="115" t="n">
        <x:f>IF(OR(T690="年末+季度",T690="季度+动态"),N690*$E$5/2,IF(T690="季度",(J690+K690)/2,IF(T690="动态",N690*$E$5*IF(J690+K690=0,0.5,J690/(J690+K690)),J690)))</x:f>
        <x:v>0.1440837388848083</x:v>
      </x:c>
      <x:c r="V690" s="115" t="n">
        <x:f>IF(OR(T690="年末+季度",T690="季度+动态"),N690*$E$5/2,IF(T690="季度",(J690+K690)/2,IF(T690="动态",N690*$E$5*IF(J690+K690=0,0.5,K690/(J690+K690)),K690)))</x:f>
        <x:v>0.14264423028400533</x:v>
      </x:c>
      <x:c r="W690" s="115" t="n">
        <x:f>IF(OR(T690="年末+季度",T690="季度+动态",T690="动态"),N690*(1-$E$5)*IF(L690+M690=0,$B$7/($B$7+$B$8),L690/(L690+M690)),L690)</x:f>
        <x:v>0.8611758687140822</x:v>
      </x:c>
      <x:c r="X690" s="115" t="n">
        <x:f>IF(OR(T690="年末+季度",T690="季度+动态",T690="动态"),N690*(1-$E$5)*IF(L690+M690=0,$B$8/($B$7+$B$8),M690/(L690+M690)),M690)</x:f>
        <x:v>0.0574173824897773</x:v>
      </x:c>
      <x:c r="Y690" s="115" t="n">
        <x:f>POWER(1-$H$5,(A690-A689)/$H$8)</x:f>
        <x:v>0.9999588018747739</x:v>
      </x:c>
      <x:c r="Z690" s="115" t="n">
        <x:f>U690*Y690</x:f>
        <x:v>0.1440778029048907</x:v>
      </x:c>
      <x:c r="AA690" s="115" t="n">
        <x:f>V690*Y690</x:f>
        <x:v>0.14263835360914331</x:v>
      </x:c>
      <x:c r="AB690" s="115" t="n">
        <x:f>W690*Y690</x:f>
        <x:v>0.8611403898828013</x:v>
      </x:c>
      <x:c r="AC690" s="115" t="n">
        <x:f>X690*Y690</x:f>
        <x:v>0.05741501700126333</x:v>
      </x:c>
      <x:c r="AD690" s="115" t="n">
        <x:f>SUM(Z690:AC690)</x:f>
        <x:v>1.2052715633980986</x:v>
      </x:c>
      <x:c r="AE690" s="115" t="n">
        <x:f>MAX(AE689,AD690)</x:f>
        <x:v>1.2170439798392663</x:v>
      </x:c>
      <x:c r="AF690" s="114" t="n">
        <x:f>AD690/AE690-1</x:f>
        <x:v>-0.009672958936720155</x:v>
      </x:c>
      <x:c r="AG690" s="114" t="n">
        <x:f>AD690/AD689-1</x:f>
        <x:v>0.001811303564869915</x:v>
      </x:c>
      <x:c r="AH690" s="111" t="n">
        <x:f>IF(OR(T690="年末+季度",T690="季度+动态",T690="季度",T690="动态"),A690,AH689)</x:f>
        <x:v>44742</x:v>
      </x:c>
      <x:c r="AI690" s="117" t="n">
        <x:f>YEAR(A690)</x:f>
        <x:v>2022</x:v>
      </x:c>
      <x:c r="AJ690" s="117" t="n">
        <x:f>MONTH(A690)</x:f>
        <x:v>8</x:v>
      </x:c>
      <x:c r="AK690" s="50" t="n">
        <x:f>IF(MONTH(A690)&lt;&gt;MONTH(A691),1,0)</x:f>
        <x:v>0</x:v>
      </x:c>
      <x:c r="AL690" s="115" t="n">
        <x:f>IF(AK689,AD689,AL689)</x:f>
        <x:v>1.2032246165672715</x:v>
      </x:c>
      <x:c r="AM690" s="116" t="str">
        <x:f>IF(AK690,AD690/AL690-1,"")</x:f>
      </x:c>
      <x:c r="AN690" s="115" t="n">
        <x:f>IF(AI690&lt;&gt;AI689,AD690,MAX(AN689,AD690))</x:f>
        <x:v>1.2170439798392663</x:v>
      </x:c>
      <x:c r="AO690" s="116" t="n">
        <x:f>AD690/AN690-1</x:f>
        <x:v>-0.009672958936720155</x:v>
      </x:c>
      <x:c r="AP690" s="112" t="n">
        <x:f>IFERROR(SUM(Z690:AC690)/AD690,0)</x:f>
        <x:v>1</x:v>
      </x:c>
      <x:c r="AQ690" s="50" t="b">
        <x:f>AND(B690&gt;0,C690&gt;0,D690&gt;0,E690&gt;0)</x:f>
        <x:v>1</x:v>
      </x:c>
    </x:row>
    <x:row r="691">
      <x:c r="A691" s="111" t="n">
        <x:f>'净值底稿'!A649</x:f>
        <x:v>44803</x:v>
      </x:c>
      <x:c r="B691" s="113" t="n">
        <x:f>'净值底稿'!F649</x:f>
        <x:v>1.8090865208729374</x:v>
      </x:c>
      <x:c r="C691" s="113" t="n">
        <x:f>'净值底稿'!O649</x:f>
        <x:v>1.35073415034646</x:v>
      </x:c>
      <x:c r="D691" s="113" t="n">
        <x:f>'净值底稿'!P649</x:f>
        <x:v>1.5643</x:v>
      </x:c>
      <x:c r="E691" s="113" t="n">
        <x:f>'净值底稿'!Q649</x:f>
        <x:v>1.4003</x:v>
      </x:c>
      <x:c r="F691" s="114" t="n">
        <x:f>IFERROR(B691/B690-1,0)</x:f>
        <x:v>-0.0011093289817701857</x:v>
      </x:c>
      <x:c r="G691" s="114" t="n">
        <x:f>IFERROR(C691/C690-1,0)</x:f>
        <x:v>-0.006533636594633907</x:v>
      </x:c>
      <x:c r="H691" s="114" t="n">
        <x:f>IFERROR(D691/D690-1,0)</x:f>
        <x:v>0.00044768482987977976</x:v>
      </x:c>
      <x:c r="I691" s="114" t="n">
        <x:f>IFERROR(E691/E690-1,0)</x:f>
        <x:v>0.0035834587543899232</x:v>
      </x:c>
      <x:c r="J691" s="115" t="n">
        <x:f>Z690*(1+F691)</x:f>
        <x:v>0.14391797322249852</x:v>
      </x:c>
      <x:c r="K691" s="115" t="n">
        <x:f>AA690*(1+G691)</x:f>
        <x:v>0.14170640644220428</x:v>
      </x:c>
      <x:c r="L691" s="115" t="n">
        <x:f>AB690*(1+H691)</x:f>
        <x:v>0.8615259093717486</x:v>
      </x:c>
      <x:c r="M691" s="115" t="n">
        <x:f>AC690*(1+I691)</x:f>
        <x:v>0.05762076134656995</x:v>
      </x:c>
      <x:c r="N691" s="115" t="n">
        <x:f>SUM(J691:M691)</x:f>
        <x:v>1.2047710503830213</x:v>
      </x:c>
      <x:c r="O691" s="116" t="n">
        <x:f>IFERROR((J691+K691)/N691,0)</x:f>
        <x:v>0.2370777249120461</x:v>
      </x:c>
      <x:c r="P691" s="50" t="b">
        <x:f>AND(MONTH(A691)=12,OR(A692="",YEAR(A691)&lt;&gt;YEAR(A692)))</x:f>
        <x:v>0</x:v>
      </x:c>
      <x:c r="Q691" s="50" t="b">
        <x:f>AND(MOD(MONTH(A691),3)=0,OR(A692="",MONTH(A691)&lt;&gt;MONTH(A692)))</x:f>
        <x:v>0</x:v>
      </x:c>
      <x:c r="R691" s="50" t="b">
        <x:f>OR(O691&gt;$E$7,O691&lt;$E$6)</x:f>
        <x:v>0</x:v>
      </x:c>
      <x:c r="S691" s="50" t="b">
        <x:f>AND(OR(P691,Q691,R691),A691-AH690&gt;$E$8)</x:f>
        <x:v>0</x:v>
      </x:c>
      <x:c r="T691" s="50" t="str">
        <x:f>IF(NOT(OR(P691,Q691,R691)),"不调",IF(NOT(S691),"间隔规则跳过",IF(P691,"年末+季度",IF(AND(Q691,R691),"季度+动态",IF(Q691,"季度","动态")))))</x:f>
        <x:v>不调</x:v>
      </x:c>
      <x:c r="U691" s="115" t="n">
        <x:f>IF(OR(T691="年末+季度",T691="季度+动态"),N691*$E$5/2,IF(T691="季度",(J691+K691)/2,IF(T691="动态",N691*$E$5*IF(J691+K691=0,0.5,J691/(J691+K691)),J691)))</x:f>
        <x:v>0.14391797322249852</x:v>
      </x:c>
      <x:c r="V691" s="115" t="n">
        <x:f>IF(OR(T691="年末+季度",T691="季度+动态"),N691*$E$5/2,IF(T691="季度",(J691+K691)/2,IF(T691="动态",N691*$E$5*IF(J691+K691=0,0.5,K691/(J691+K691)),K691)))</x:f>
        <x:v>0.14170640644220428</x:v>
      </x:c>
      <x:c r="W691" s="115" t="n">
        <x:f>IF(OR(T691="年末+季度",T691="季度+动态",T691="动态"),N691*(1-$E$5)*IF(L691+M691=0,$B$7/($B$7+$B$8),L691/(L691+M691)),L691)</x:f>
        <x:v>0.8615259093717486</x:v>
      </x:c>
      <x:c r="X691" s="115" t="n">
        <x:f>IF(OR(T691="年末+季度",T691="季度+动态",T691="动态"),N691*(1-$E$5)*IF(L691+M691=0,$B$8/($B$7+$B$8),M691/(L691+M691)),M691)</x:f>
        <x:v>0.05762076134656995</x:v>
      </x:c>
      <x:c r="Y691" s="115" t="n">
        <x:f>POWER(1-$H$5,(A691-A690)/$H$8)</x:f>
        <x:v>0.9999862671029998</x:v>
      </x:c>
      <x:c r="Z691" s="115" t="n">
        <x:f>U691*Y691</x:f>
        <x:v>0.1439159968117958</x:v>
      </x:c>
      <x:c r="AA691" s="115" t="n">
        <x:f>V691*Y691</x:f>
        <x:v>0.14170446040272033</x:v>
      </x:c>
      <x:c r="AB691" s="115" t="n">
        <x:f>W691*Y691</x:f>
        <x:v>0.8615140781251721</x:v>
      </x:c>
      <x:c r="AC691" s="115" t="n">
        <x:f>X691*Y691</x:f>
        <x:v>0.05761997004658931</x:v>
      </x:c>
      <x:c r="AD691" s="115" t="n">
        <x:f>SUM(Z691:AC691)</x:f>
        <x:v>1.2047545053862776</x:v>
      </x:c>
      <x:c r="AE691" s="115" t="n">
        <x:f>MAX(AE690,AD691)</x:f>
        <x:v>1.2170439798392663</x:v>
      </x:c>
      <x:c r="AF691" s="114" t="n">
        <x:f>AD691/AE691-1</x:f>
        <x:v>-0.010097806370655382</x:v>
      </x:c>
      <x:c r="AG691" s="114" t="n">
        <x:f>AD691/AD690-1</x:f>
        <x:v>-0.0004289971053189623</x:v>
      </x:c>
      <x:c r="AH691" s="111" t="n">
        <x:f>IF(OR(T691="年末+季度",T691="季度+动态",T691="季度",T691="动态"),A691,AH690)</x:f>
        <x:v>44742</x:v>
      </x:c>
      <x:c r="AI691" s="117" t="n">
        <x:f>YEAR(A691)</x:f>
        <x:v>2022</x:v>
      </x:c>
      <x:c r="AJ691" s="117" t="n">
        <x:f>MONTH(A691)</x:f>
        <x:v>8</x:v>
      </x:c>
      <x:c r="AK691" s="50" t="n">
        <x:f>IF(MONTH(A691)&lt;&gt;MONTH(A692),1,0)</x:f>
        <x:v>0</x:v>
      </x:c>
      <x:c r="AL691" s="115" t="n">
        <x:f>IF(AK690,AD690,AL690)</x:f>
        <x:v>1.2032246165672715</x:v>
      </x:c>
      <x:c r="AM691" s="116" t="str">
        <x:f>IF(AK691,AD691/AL691-1,"")</x:f>
      </x:c>
      <x:c r="AN691" s="115" t="n">
        <x:f>IF(AI691&lt;&gt;AI690,AD691,MAX(AN690,AD691))</x:f>
        <x:v>1.2170439798392663</x:v>
      </x:c>
      <x:c r="AO691" s="116" t="n">
        <x:f>AD691/AN691-1</x:f>
        <x:v>-0.010097806370655382</x:v>
      </x:c>
      <x:c r="AP691" s="112" t="n">
        <x:f>IFERROR(SUM(Z691:AC691)/AD691,0)</x:f>
        <x:v>1</x:v>
      </x:c>
      <x:c r="AQ691" s="50" t="b">
        <x:f>AND(B691&gt;0,C691&gt;0,D691&gt;0,E691&gt;0)</x:f>
        <x:v>1</x:v>
      </x:c>
    </x:row>
    <x:row r="692">
      <x:c r="A692" s="111" t="n">
        <x:f>'净值底稿'!A650</x:f>
        <x:v>44804</x:v>
      </x:c>
      <x:c r="B692" s="113" t="n">
        <x:f>'净值底稿'!F650</x:f>
        <x:v>1.744821708194155</x:v>
      </x:c>
      <x:c r="C692" s="113" t="n">
        <x:f>'净值底稿'!O650</x:f>
        <x:v>1.3181852625065538</x:v>
      </x:c>
      <x:c r="D692" s="113" t="n">
        <x:f>'净值底稿'!P650</x:f>
        <x:v>1.5645</x:v>
      </x:c>
      <x:c r="E692" s="113" t="n">
        <x:f>'净值底稿'!Q650</x:f>
        <x:v>1.3929</x:v>
      </x:c>
      <x:c r="F692" s="114" t="n">
        <x:f>IFERROR(B692/B691-1,0)</x:f>
        <x:v>-0.03552334945692526</x:v>
      </x:c>
      <x:c r="G692" s="114" t="n">
        <x:f>IFERROR(C692/C691-1,0)</x:f>
        <x:v>-0.024097182877591106</x:v>
      </x:c>
      <x:c r="H692" s="114" t="n">
        <x:f>IFERROR(D692/D691-1,0)</x:f>
        <x:v>0.00012785271367388162</x:v>
      </x:c>
      <x:c r="I692" s="114" t="n">
        <x:f>IFERROR(E692/E691-1,0)</x:f>
        <x:v>-0.005284581875312444</x:v>
      </x:c>
      <x:c r="J692" s="115" t="n">
        <x:f>Z691*(1+F692)</x:f>
        <x:v>0.13880361856460863</x:v>
      </x:c>
      <x:c r="K692" s="115" t="n">
        <x:f>AA691*(1+G692)</x:f>
        <x:v>0.13828978210582563</x:v>
      </x:c>
      <x:c r="L692" s="115" t="n">
        <x:f>AB691*(1+H692)</x:f>
        <x:v>0.8616242250379287</x:v>
      </x:c>
      <x:c r="M692" s="115" t="n">
        <x:f>AC691*(1+I692)</x:f>
        <x:v>0.05731547259722505</x:v>
      </x:c>
      <x:c r="N692" s="115" t="n">
        <x:f>SUM(J692:M692)</x:f>
        <x:v>1.196033098305588</x:v>
      </x:c>
      <x:c r="O692" s="116" t="n">
        <x:f>IFERROR((J692+K692)/N692,0)</x:f>
        <x:v>0.23167703390733133</x:v>
      </x:c>
      <x:c r="P692" s="50" t="b">
        <x:f>AND(MONTH(A692)=12,OR(A693="",YEAR(A692)&lt;&gt;YEAR(A693)))</x:f>
        <x:v>0</x:v>
      </x:c>
      <x:c r="Q692" s="50" t="b">
        <x:f>AND(MOD(MONTH(A692),3)=0,OR(A693="",MONTH(A692)&lt;&gt;MONTH(A693)))</x:f>
        <x:v>0</x:v>
      </x:c>
      <x:c r="R692" s="50" t="b">
        <x:f>OR(O692&gt;$E$7,O692&lt;$E$6)</x:f>
        <x:v>0</x:v>
      </x:c>
      <x:c r="S692" s="50" t="b">
        <x:f>AND(OR(P692,Q692,R692),A692-AH691&gt;$E$8)</x:f>
        <x:v>0</x:v>
      </x:c>
      <x:c r="T692" s="50" t="str">
        <x:f>IF(NOT(OR(P692,Q692,R692)),"不调",IF(NOT(S692),"间隔规则跳过",IF(P692,"年末+季度",IF(AND(Q692,R692),"季度+动态",IF(Q692,"季度","动态")))))</x:f>
        <x:v>不调</x:v>
      </x:c>
      <x:c r="U692" s="115" t="n">
        <x:f>IF(OR(T692="年末+季度",T692="季度+动态"),N692*$E$5/2,IF(T692="季度",(J692+K692)/2,IF(T692="动态",N692*$E$5*IF(J692+K692=0,0.5,J692/(J692+K692)),J692)))</x:f>
        <x:v>0.13880361856460863</x:v>
      </x:c>
      <x:c r="V692" s="115" t="n">
        <x:f>IF(OR(T692="年末+季度",T692="季度+动态"),N692*$E$5/2,IF(T692="季度",(J692+K692)/2,IF(T692="动态",N692*$E$5*IF(J692+K692=0,0.5,K692/(J692+K692)),K692)))</x:f>
        <x:v>0.13828978210582563</x:v>
      </x:c>
      <x:c r="W692" s="115" t="n">
        <x:f>IF(OR(T692="年末+季度",T692="季度+动态",T692="动态"),N692*(1-$E$5)*IF(L692+M692=0,$B$7/($B$7+$B$8),L692/(L692+M692)),L692)</x:f>
        <x:v>0.8616242250379287</x:v>
      </x:c>
      <x:c r="X692" s="115" t="n">
        <x:f>IF(OR(T692="年末+季度",T692="季度+动态",T692="动态"),N692*(1-$E$5)*IF(L692+M692=0,$B$8/($B$7+$B$8),M692/(L692+M692)),M692)</x:f>
        <x:v>0.05731547259722505</x:v>
      </x:c>
      <x:c r="Y692" s="115" t="n">
        <x:f>POWER(1-$H$5,(A692-A691)/$H$8)</x:f>
        <x:v>0.9999862671029998</x:v>
      </x:c>
      <x:c r="Z692" s="115" t="n">
        <x:f>U692*Y692</x:f>
        <x:v>0.13880171238881162</x:v>
      </x:c>
      <x:c r="AA692" s="115" t="n">
        <x:f>V692*Y692</x:f>
        <x:v>0.13828788298649178</x:v>
      </x:c>
      <x:c r="AB692" s="115" t="n">
        <x:f>W692*Y692</x:f>
        <x:v>0.8616123924411934</x:v>
      </x:c>
      <x:c r="AC692" s="115" t="n">
        <x:f>X692*Y692</x:f>
        <x:v>0.057314685489743354</x:v>
      </x:c>
      <x:c r="AD692" s="115" t="n">
        <x:f>SUM(Z692:AC692)</x:f>
        <x:v>1.19601667330624</x:v>
      </x:c>
      <x:c r="AE692" s="115" t="n">
        <x:f>MAX(AE691,AD692)</x:f>
        <x:v>1.2170439798392663</x:v>
      </x:c>
      <x:c r="AF692" s="114" t="n">
        <x:f>AD692/AE692-1</x:f>
        <x:v>-0.01727735963642274</x:v>
      </x:c>
      <x:c r="AG692" s="114" t="n">
        <x:f>AD692/AD691-1</x:f>
        <x:v>-0.007252790540290155</x:v>
      </x:c>
      <x:c r="AH692" s="111" t="n">
        <x:f>IF(OR(T692="年末+季度",T692="季度+动态",T692="季度",T692="动态"),A692,AH691)</x:f>
        <x:v>44742</x:v>
      </x:c>
      <x:c r="AI692" s="117" t="n">
        <x:f>YEAR(A692)</x:f>
        <x:v>2022</x:v>
      </x:c>
      <x:c r="AJ692" s="117" t="n">
        <x:f>MONTH(A692)</x:f>
        <x:v>8</x:v>
      </x:c>
      <x:c r="AK692" s="50" t="n">
        <x:f>IF(MONTH(A692)&lt;&gt;MONTH(A693),1,0)</x:f>
        <x:v>1</x:v>
      </x:c>
      <x:c r="AL692" s="115" t="n">
        <x:f>IF(AK691,AD691,AL691)</x:f>
        <x:v>1.2032246165672715</x:v>
      </x:c>
      <x:c r="AM692" s="116" t="n">
        <x:f>IF(AK692,AD692/AL692-1,"")</x:f>
        <x:v>-0.00599052177106818</x:v>
      </x:c>
      <x:c r="AN692" s="115" t="n">
        <x:f>IF(AI692&lt;&gt;AI691,AD692,MAX(AN691,AD692))</x:f>
        <x:v>1.2170439798392663</x:v>
      </x:c>
      <x:c r="AO692" s="116" t="n">
        <x:f>AD692/AN692-1</x:f>
        <x:v>-0.01727735963642274</x:v>
      </x:c>
      <x:c r="AP692" s="112" t="n">
        <x:f>IFERROR(SUM(Z692:AC692)/AD692,0)</x:f>
        <x:v>1</x:v>
      </x:c>
      <x:c r="AQ692" s="50" t="b">
        <x:f>AND(B692&gt;0,C692&gt;0,D692&gt;0,E692&gt;0)</x:f>
        <x:v>1</x:v>
      </x:c>
    </x:row>
    <x:row r="693">
      <x:c r="A693" s="111" t="n">
        <x:f>'净值底稿'!A651</x:f>
        <x:v>44805</x:v>
      </x:c>
      <x:c r="B693" s="113" t="n">
        <x:f>'净值底稿'!F651</x:f>
        <x:v>1.7287272327924224</x:v>
      </x:c>
      <x:c r="C693" s="113" t="n">
        <x:f>'净值底稿'!O651</x:f>
        <x:v>1.3119933663621013</x:v>
      </x:c>
      <x:c r="D693" s="113" t="n">
        <x:f>'净值底稿'!P651</x:f>
        <x:v>1.5654</x:v>
      </x:c>
      <x:c r="E693" s="113" t="n">
        <x:f>'净值底稿'!Q651</x:f>
        <x:v>1.3837</x:v>
      </x:c>
      <x:c r="F693" s="114" t="n">
        <x:f>IFERROR(B693/B692-1,0)</x:f>
        <x:v>-0.009224137530011611</x:v>
      </x:c>
      <x:c r="G693" s="114" t="n">
        <x:f>IFERROR(C693/C692-1,0)</x:f>
        <x:v>-0.004697288249664089</x:v>
      </x:c>
      <x:c r="H693" s="114" t="n">
        <x:f>IFERROR(D693/D692-1,0)</x:f>
        <x:v>0.0005752636625118157</x:v>
      </x:c>
      <x:c r="I693" s="114" t="n">
        <x:f>IFERROR(E693/E692-1,0)</x:f>
        <x:v>-0.006604924976667426</x:v>
      </x:c>
      <x:c r="J693" s="115" t="n">
        <x:f>Z692*(1+F693)</x:f>
        <x:v>0.1375213863043361</x:v>
      </x:c>
      <x:c r="K693" s="115" t="n">
        <x:f>AA692*(1+G693)</x:f>
        <x:v>0.1376383049386684</x:v>
      </x:c>
      <x:c r="L693" s="115" t="n">
        <x:f>AB692*(1+H693)</x:f>
        <x:v>0.8621080467417347</x:v>
      </x:c>
      <x:c r="M693" s="115" t="n">
        <x:f>AC692*(1+I693)</x:f>
        <x:v>0.05693612629202231</x:v>
      </x:c>
      <x:c r="N693" s="115" t="n">
        <x:f>SUM(J693:M693)</x:f>
        <x:v>1.1942038642767614</x:v>
      </x:c>
      <x:c r="O693" s="116" t="n">
        <x:f>IFERROR((J693+K693)/N693,0)</x:f>
        <x:v>0.23041266191987067</x:v>
      </x:c>
      <x:c r="P693" s="50" t="b">
        <x:f>AND(MONTH(A693)=12,OR(A694="",YEAR(A693)&lt;&gt;YEAR(A694)))</x:f>
        <x:v>0</x:v>
      </x:c>
      <x:c r="Q693" s="50" t="b">
        <x:f>AND(MOD(MONTH(A693),3)=0,OR(A694="",MONTH(A693)&lt;&gt;MONTH(A694)))</x:f>
        <x:v>0</x:v>
      </x:c>
      <x:c r="R693" s="50" t="b">
        <x:f>OR(O693&gt;$E$7,O693&lt;$E$6)</x:f>
        <x:v>0</x:v>
      </x:c>
      <x:c r="S693" s="50" t="b">
        <x:f>AND(OR(P693,Q693,R693),A693-AH692&gt;$E$8)</x:f>
        <x:v>0</x:v>
      </x:c>
      <x:c r="T693" s="50" t="str">
        <x:f>IF(NOT(OR(P693,Q693,R693)),"不调",IF(NOT(S693),"间隔规则跳过",IF(P693,"年末+季度",IF(AND(Q693,R693),"季度+动态",IF(Q693,"季度","动态")))))</x:f>
        <x:v>不调</x:v>
      </x:c>
      <x:c r="U693" s="115" t="n">
        <x:f>IF(OR(T693="年末+季度",T693="季度+动态"),N693*$E$5/2,IF(T693="季度",(J693+K693)/2,IF(T693="动态",N693*$E$5*IF(J693+K693=0,0.5,J693/(J693+K693)),J693)))</x:f>
        <x:v>0.1375213863043361</x:v>
      </x:c>
      <x:c r="V693" s="115" t="n">
        <x:f>IF(OR(T693="年末+季度",T693="季度+动态"),N693*$E$5/2,IF(T693="季度",(J693+K693)/2,IF(T693="动态",N693*$E$5*IF(J693+K693=0,0.5,K693/(J693+K693)),K693)))</x:f>
        <x:v>0.1376383049386684</x:v>
      </x:c>
      <x:c r="W693" s="115" t="n">
        <x:f>IF(OR(T693="年末+季度",T693="季度+动态",T693="动态"),N693*(1-$E$5)*IF(L693+M693=0,$B$7/($B$7+$B$8),L693/(L693+M693)),L693)</x:f>
        <x:v>0.8621080467417347</x:v>
      </x:c>
      <x:c r="X693" s="115" t="n">
        <x:f>IF(OR(T693="年末+季度",T693="季度+动态",T693="动态"),N693*(1-$E$5)*IF(L693+M693=0,$B$8/($B$7+$B$8),M693/(L693+M693)),M693)</x:f>
        <x:v>0.05693612629202231</x:v>
      </x:c>
      <x:c r="Y693" s="115" t="n">
        <x:f>POWER(1-$H$5,(A693-A692)/$H$8)</x:f>
        <x:v>0.9999862671029998</x:v>
      </x:c>
      <x:c r="Z693" s="115" t="n">
        <x:f>U693*Y693</x:f>
        <x:v>0.13751949773730265</x:v>
      </x:c>
      <x:c r="AA693" s="115" t="n">
        <x:f>V693*Y693</x:f>
        <x:v>0.1376364147660034</x:v>
      </x:c>
      <x:c r="AB693" s="115" t="n">
        <x:f>W693*Y693</x:f>
        <x:v>0.8620962075007257</x:v>
      </x:c>
      <x:c r="AC693" s="115" t="n">
        <x:f>X693*Y693</x:f>
        <x:v>0.05693534439406435</x:v>
      </x:c>
      <x:c r="AD693" s="115" t="n">
        <x:f>SUM(Z693:AC693)</x:f>
        <x:v>1.194187464398096</x:v>
      </x:c>
      <x:c r="AE693" s="115" t="n">
        <x:f>MAX(AE692,AD693)</x:f>
        <x:v>1.2170439798392663</x:v>
      </x:c>
      <x:c r="AF693" s="114" t="n">
        <x:f>AD693/AE693-1</x:f>
        <x:v>-0.018780352904082198</x:v>
      </x:c>
      <x:c r="AG693" s="114" t="n">
        <x:f>AD693/AD692-1</x:f>
        <x:v>-0.0015294175649637198</x:v>
      </x:c>
      <x:c r="AH693" s="111" t="n">
        <x:f>IF(OR(T693="年末+季度",T693="季度+动态",T693="季度",T693="动态"),A693,AH692)</x:f>
        <x:v>44742</x:v>
      </x:c>
      <x:c r="AI693" s="117" t="n">
        <x:f>YEAR(A693)</x:f>
        <x:v>2022</x:v>
      </x:c>
      <x:c r="AJ693" s="117" t="n">
        <x:f>MONTH(A693)</x:f>
        <x:v>9</x:v>
      </x:c>
      <x:c r="AK693" s="50" t="n">
        <x:f>IF(MONTH(A693)&lt;&gt;MONTH(A694),1,0)</x:f>
        <x:v>0</x:v>
      </x:c>
      <x:c r="AL693" s="115" t="n">
        <x:f>IF(AK692,AD692,AL692)</x:f>
        <x:v>1.19601667330624</x:v>
      </x:c>
      <x:c r="AM693" s="116" t="str">
        <x:f>IF(AK693,AD693/AL693-1,"")</x:f>
      </x:c>
      <x:c r="AN693" s="115" t="n">
        <x:f>IF(AI693&lt;&gt;AI692,AD693,MAX(AN692,AD693))</x:f>
        <x:v>1.2170439798392663</x:v>
      </x:c>
      <x:c r="AO693" s="116" t="n">
        <x:f>AD693/AN693-1</x:f>
        <x:v>-0.018780352904082198</x:v>
      </x:c>
      <x:c r="AP693" s="112" t="n">
        <x:f>IFERROR(SUM(Z693:AC693)/AD693,0)</x:f>
        <x:v>1</x:v>
      </x:c>
      <x:c r="AQ693" s="50" t="b">
        <x:f>AND(B693&gt;0,C693&gt;0,D693&gt;0,E693&gt;0)</x:f>
        <x:v>1</x:v>
      </x:c>
    </x:row>
    <x:row r="694">
      <x:c r="A694" s="111" t="n">
        <x:f>'净值底稿'!A652</x:f>
        <x:v>44806</x:v>
      </x:c>
      <x:c r="B694" s="113" t="n">
        <x:f>'净值底稿'!F652</x:f>
        <x:v>1.7425656647673575</x:v>
      </x:c>
      <x:c r="C694" s="113" t="n">
        <x:f>'净值底稿'!O652</x:f>
        <x:v>1.320356475351945</x:v>
      </x:c>
      <x:c r="D694" s="113" t="n">
        <x:f>'净值底稿'!P652</x:f>
        <x:v>1.5654</x:v>
      </x:c>
      <x:c r="E694" s="113" t="n">
        <x:f>'净值底稿'!Q652</x:f>
        <x:v>1.3835</x:v>
      </x:c>
      <x:c r="F694" s="114" t="n">
        <x:f>IFERROR(B694/B693-1,0)</x:f>
        <x:v>0.008004982921789194</x:v>
      </x:c>
      <x:c r="G694" s="114" t="n">
        <x:f>IFERROR(C694/C693-1,0)</x:f>
        <x:v>0.006374353105940589</x:v>
      </x:c>
      <x:c r="H694" s="114" t="n">
        <x:f>IFERROR(D694/D693-1,0)</x:f>
        <x:v>0</x:v>
      </x:c>
      <x:c r="I694" s="114" t="n">
        <x:f>IFERROR(E694/E693-1,0)</x:f>
        <x:v>-0.00014454000144537016</x:v>
      </x:c>
      <x:c r="J694" s="115" t="n">
        <x:f>Z693*(1+F694)</x:f>
        <x:v>0.1386203389681028</x:v>
      </x:c>
      <x:c r="K694" s="115" t="n">
        <x:f>AA693*(1+G694)</x:f>
        <x:v>0.13851375787395762</x:v>
      </x:c>
      <x:c r="L694" s="115" t="n">
        <x:f>AB693*(1+H694)</x:f>
        <x:v>0.8620962075007257</x:v>
      </x:c>
      <x:c r="M694" s="115" t="n">
        <x:f>AC693*(1+I694)</x:f>
        <x:v>0.05692711495930334</x:v>
      </x:c>
      <x:c r="N694" s="115" t="n">
        <x:f>SUM(J694:M694)</x:f>
        <x:v>1.1961574193020894</x:v>
      </x:c>
      <x:c r="O694" s="116" t="n">
        <x:f>IFERROR((J694+K694)/N694,0)</x:f>
        <x:v>0.23168697729079607</x:v>
      </x:c>
      <x:c r="P694" s="50" t="b">
        <x:f>AND(MONTH(A694)=12,OR(A695="",YEAR(A694)&lt;&gt;YEAR(A695)))</x:f>
        <x:v>0</x:v>
      </x:c>
      <x:c r="Q694" s="50" t="b">
        <x:f>AND(MOD(MONTH(A694),3)=0,OR(A695="",MONTH(A694)&lt;&gt;MONTH(A695)))</x:f>
        <x:v>0</x:v>
      </x:c>
      <x:c r="R694" s="50" t="b">
        <x:f>OR(O694&gt;$E$7,O694&lt;$E$6)</x:f>
        <x:v>0</x:v>
      </x:c>
      <x:c r="S694" s="50" t="b">
        <x:f>AND(OR(P694,Q694,R694),A694-AH693&gt;$E$8)</x:f>
        <x:v>0</x:v>
      </x:c>
      <x:c r="T694" s="50" t="str">
        <x:f>IF(NOT(OR(P694,Q694,R694)),"不调",IF(NOT(S694),"间隔规则跳过",IF(P694,"年末+季度",IF(AND(Q694,R694),"季度+动态",IF(Q694,"季度","动态")))))</x:f>
        <x:v>不调</x:v>
      </x:c>
      <x:c r="U694" s="115" t="n">
        <x:f>IF(OR(T694="年末+季度",T694="季度+动态"),N694*$E$5/2,IF(T694="季度",(J694+K694)/2,IF(T694="动态",N694*$E$5*IF(J694+K694=0,0.5,J694/(J694+K694)),J694)))</x:f>
        <x:v>0.1386203389681028</x:v>
      </x:c>
      <x:c r="V694" s="115" t="n">
        <x:f>IF(OR(T694="年末+季度",T694="季度+动态"),N694*$E$5/2,IF(T694="季度",(J694+K694)/2,IF(T694="动态",N694*$E$5*IF(J694+K694=0,0.5,K694/(J694+K694)),K694)))</x:f>
        <x:v>0.13851375787395762</x:v>
      </x:c>
      <x:c r="W694" s="115" t="n">
        <x:f>IF(OR(T694="年末+季度",T694="季度+动态",T694="动态"),N694*(1-$E$5)*IF(L694+M694=0,$B$7/($B$7+$B$8),L694/(L694+M694)),L694)</x:f>
        <x:v>0.8620962075007257</x:v>
      </x:c>
      <x:c r="X694" s="115" t="n">
        <x:f>IF(OR(T694="年末+季度",T694="季度+动态",T694="动态"),N694*(1-$E$5)*IF(L694+M694=0,$B$8/($B$7+$B$8),M694/(L694+M694)),M694)</x:f>
        <x:v>0.05692711495930334</x:v>
      </x:c>
      <x:c r="Y694" s="115" t="n">
        <x:f>POWER(1-$H$5,(A694-A693)/$H$8)</x:f>
        <x:v>0.9999862671029998</x:v>
      </x:c>
      <x:c r="Z694" s="115" t="n">
        <x:f>U694*Y694</x:f>
        <x:v>0.13861843530926563</x:v>
      </x:c>
      <x:c r="AA694" s="115" t="n">
        <x:f>V694*Y694</x:f>
        <x:v>0.13851185567878763</x:v>
      </x:c>
      <x:c r="AB694" s="115" t="n">
        <x:f>W694*Y694</x:f>
        <x:v>0.8620843684223037</x:v>
      </x:c>
      <x:c r="AC694" s="115" t="n">
        <x:f>X694*Y694</x:f>
        <x:v>0.05692633318509708</x:v>
      </x:c>
      <x:c r="AD694" s="115" t="n">
        <x:f>SUM(Z694:AC694)</x:f>
        <x:v>1.196140992595454</x:v>
      </x:c>
      <x:c r="AE694" s="115" t="n">
        <x:f>MAX(AE693,AD694)</x:f>
        <x:v>1.2170439798392663</x:v>
      </x:c>
      <x:c r="AF694" s="114" t="n">
        <x:f>AD694/AE694-1</x:f>
        <x:v>-0.01717521107706632</x:v>
      </x:c>
      <x:c r="AG694" s="114" t="n">
        <x:f>AD694/AD693-1</x:f>
        <x:v>0.0016358639289038024</x:v>
      </x:c>
      <x:c r="AH694" s="111" t="n">
        <x:f>IF(OR(T694="年末+季度",T694="季度+动态",T694="季度",T694="动态"),A694,AH693)</x:f>
        <x:v>44742</x:v>
      </x:c>
      <x:c r="AI694" s="117" t="n">
        <x:f>YEAR(A694)</x:f>
        <x:v>2022</x:v>
      </x:c>
      <x:c r="AJ694" s="117" t="n">
        <x:f>MONTH(A694)</x:f>
        <x:v>9</x:v>
      </x:c>
      <x:c r="AK694" s="50" t="n">
        <x:f>IF(MONTH(A694)&lt;&gt;MONTH(A695),1,0)</x:f>
        <x:v>0</x:v>
      </x:c>
      <x:c r="AL694" s="115" t="n">
        <x:f>IF(AK693,AD693,AL693)</x:f>
        <x:v>1.19601667330624</x:v>
      </x:c>
      <x:c r="AM694" s="116" t="str">
        <x:f>IF(AK694,AD694/AL694-1,"")</x:f>
      </x:c>
      <x:c r="AN694" s="115" t="n">
        <x:f>IF(AI694&lt;&gt;AI693,AD694,MAX(AN693,AD694))</x:f>
        <x:v>1.2170439798392663</x:v>
      </x:c>
      <x:c r="AO694" s="116" t="n">
        <x:f>AD694/AN694-1</x:f>
        <x:v>-0.01717521107706632</x:v>
      </x:c>
      <x:c r="AP694" s="112" t="n">
        <x:f>IFERROR(SUM(Z694:AC694)/AD694,0)</x:f>
        <x:v>1</x:v>
      </x:c>
      <x:c r="AQ694" s="50" t="b">
        <x:f>AND(B694&gt;0,C694&gt;0,D694&gt;0,E694&gt;0)</x:f>
        <x:v>1</x:v>
      </x:c>
    </x:row>
    <x:row r="695">
      <x:c r="A695" s="111" t="n">
        <x:f>'净值底稿'!A653</x:f>
        <x:v>44809</x:v>
      </x:c>
      <x:c r="B695" s="113" t="n">
        <x:f>'净值底稿'!F653</x:f>
        <x:v>1.7457578375036875</x:v>
      </x:c>
      <x:c r="C695" s="113" t="n">
        <x:f>'净值底稿'!O653</x:f>
        <x:v>1.324676764702</x:v>
      </x:c>
      <x:c r="D695" s="113" t="n">
        <x:f>'净值底稿'!P653</x:f>
        <x:v>1.5666</x:v>
      </x:c>
      <x:c r="E695" s="113" t="n">
        <x:f>'净值底稿'!Q653</x:f>
        <x:v>1.3935</x:v>
      </x:c>
      <x:c r="F695" s="114" t="n">
        <x:f>IFERROR(B695/B694-1,0)</x:f>
        <x:v>0.0018318808874018266</x:v>
      </x:c>
      <x:c r="G695" s="114" t="n">
        <x:f>IFERROR(C695/C694-1,0)</x:f>
        <x:v>0.003272062833564293</x:v>
      </x:c>
      <x:c r="H695" s="114" t="n">
        <x:f>IFERROR(D695/D694-1,0)</x:f>
        <x:v>0.0007665772326561626</x:v>
      </x:c>
      <x:c r="I695" s="114" t="n">
        <x:f>IFERROR(E695/E694-1,0)</x:f>
        <x:v>0.007228044813877954</x:v>
      </x:c>
      <x:c r="J695" s="115" t="n">
        <x:f>Z694*(1+F695)</x:f>
        <x:v>0.1388723677715502</x:v>
      </x:c>
      <x:c r="K695" s="115" t="n">
        <x:f>AA694*(1+G695)</x:f>
        <x:v>0.13896507517376222</x:v>
      </x:c>
      <x:c r="L695" s="115" t="n">
        <x:f>AB694*(1+H695)</x:f>
        <x:v>0.862745222671765</x:v>
      </x:c>
      <x:c r="M695" s="115" t="n">
        <x:f>AC694*(1+I695)</x:f>
        <x:v>0.05733779927244871</x:v>
      </x:c>
      <x:c r="N695" s="115" t="n">
        <x:f>SUM(J695:M695)</x:f>
        <x:v>1.197920464889526</x:v>
      </x:c>
      <x:c r="O695" s="116" t="n">
        <x:f>IFERROR((J695+K695)/N695,0)</x:f>
        <x:v>0.23193313002707153</x:v>
      </x:c>
      <x:c r="P695" s="50" t="b">
        <x:f>AND(MONTH(A695)=12,OR(A696="",YEAR(A695)&lt;&gt;YEAR(A696)))</x:f>
        <x:v>0</x:v>
      </x:c>
      <x:c r="Q695" s="50" t="b">
        <x:f>AND(MOD(MONTH(A695),3)=0,OR(A696="",MONTH(A695)&lt;&gt;MONTH(A696)))</x:f>
        <x:v>0</x:v>
      </x:c>
      <x:c r="R695" s="50" t="b">
        <x:f>OR(O695&gt;$E$7,O695&lt;$E$6)</x:f>
        <x:v>0</x:v>
      </x:c>
      <x:c r="S695" s="50" t="b">
        <x:f>AND(OR(P695,Q695,R695),A695-AH694&gt;$E$8)</x:f>
        <x:v>0</x:v>
      </x:c>
      <x:c r="T695" s="50" t="str">
        <x:f>IF(NOT(OR(P695,Q695,R695)),"不调",IF(NOT(S695),"间隔规则跳过",IF(P695,"年末+季度",IF(AND(Q695,R695),"季度+动态",IF(Q695,"季度","动态")))))</x:f>
        <x:v>不调</x:v>
      </x:c>
      <x:c r="U695" s="115" t="n">
        <x:f>IF(OR(T695="年末+季度",T695="季度+动态"),N695*$E$5/2,IF(T695="季度",(J695+K695)/2,IF(T695="动态",N695*$E$5*IF(J695+K695=0,0.5,J695/(J695+K695)),J695)))</x:f>
        <x:v>0.1388723677715502</x:v>
      </x:c>
      <x:c r="V695" s="115" t="n">
        <x:f>IF(OR(T695="年末+季度",T695="季度+动态"),N695*$E$5/2,IF(T695="季度",(J695+K695)/2,IF(T695="动态",N695*$E$5*IF(J695+K695=0,0.5,K695/(J695+K695)),K695)))</x:f>
        <x:v>0.13896507517376222</x:v>
      </x:c>
      <x:c r="W695" s="115" t="n">
        <x:f>IF(OR(T695="年末+季度",T695="季度+动态",T695="动态"),N695*(1-$E$5)*IF(L695+M695=0,$B$7/($B$7+$B$8),L695/(L695+M695)),L695)</x:f>
        <x:v>0.862745222671765</x:v>
      </x:c>
      <x:c r="X695" s="115" t="n">
        <x:f>IF(OR(T695="年末+季度",T695="季度+动态",T695="动态"),N695*(1-$E$5)*IF(L695+M695=0,$B$8/($B$7+$B$8),M695/(L695+M695)),M695)</x:f>
        <x:v>0.05733779927244871</x:v>
      </x:c>
      <x:c r="Y695" s="115" t="n">
        <x:f>POWER(1-$H$5,(A695-A694)/$H$8)</x:f>
        <x:v>0.9999588018747739</x:v>
      </x:c>
      <x:c r="Z695" s="115" t="n">
        <x:f>U695*Y695</x:f>
        <x:v>0.13886664649035232</x:v>
      </x:c>
      <x:c r="AA695" s="115" t="n">
        <x:f>V695*Y695</x:f>
        <x:v>0.13895935007319316</x:v>
      </x:c>
      <x:c r="AB695" s="115" t="n">
        <x:f>W695*Y695</x:f>
        <x:v>0.8627096791860431</x:v>
      </x:c>
      <x:c r="AC695" s="115" t="n">
        <x:f>X695*Y695</x:f>
        <x:v>0.0573354370626141</x:v>
      </x:c>
      <x:c r="AD695" s="115" t="n">
        <x:f>SUM(Z695:AC695)</x:f>
        <x:v>1.1978711128122026</x:v>
      </x:c>
      <x:c r="AE695" s="115" t="n">
        <x:f>MAX(AE694,AD695)</x:f>
        <x:v>1.2170439798392663</x:v>
      </x:c>
      <x:c r="AF695" s="114" t="n">
        <x:f>AD695/AE695-1</x:f>
        <x:v>-0.015753635320225445</x:v>
      </x:c>
      <x:c r="AG695" s="114" t="n">
        <x:f>AD695/AD694-1</x:f>
        <x:v>0.0014464182963869199</x:v>
      </x:c>
      <x:c r="AH695" s="111" t="n">
        <x:f>IF(OR(T695="年末+季度",T695="季度+动态",T695="季度",T695="动态"),A695,AH694)</x:f>
        <x:v>44742</x:v>
      </x:c>
      <x:c r="AI695" s="117" t="n">
        <x:f>YEAR(A695)</x:f>
        <x:v>2022</x:v>
      </x:c>
      <x:c r="AJ695" s="117" t="n">
        <x:f>MONTH(A695)</x:f>
        <x:v>9</x:v>
      </x:c>
      <x:c r="AK695" s="50" t="n">
        <x:f>IF(MONTH(A695)&lt;&gt;MONTH(A696),1,0)</x:f>
        <x:v>0</x:v>
      </x:c>
      <x:c r="AL695" s="115" t="n">
        <x:f>IF(AK694,AD694,AL694)</x:f>
        <x:v>1.19601667330624</x:v>
      </x:c>
      <x:c r="AM695" s="116" t="str">
        <x:f>IF(AK695,AD695/AL695-1,"")</x:f>
      </x:c>
      <x:c r="AN695" s="115" t="n">
        <x:f>IF(AI695&lt;&gt;AI694,AD695,MAX(AN694,AD695))</x:f>
        <x:v>1.2170439798392663</x:v>
      </x:c>
      <x:c r="AO695" s="116" t="n">
        <x:f>AD695/AN695-1</x:f>
        <x:v>-0.015753635320225445</x:v>
      </x:c>
      <x:c r="AP695" s="112" t="n">
        <x:f>IFERROR(SUM(Z695:AC695)/AD695,0)</x:f>
        <x:v>1</x:v>
      </x:c>
      <x:c r="AQ695" s="50" t="b">
        <x:f>AND(B695&gt;0,C695&gt;0,D695&gt;0,E695&gt;0)</x:f>
        <x:v>1</x:v>
      </x:c>
    </x:row>
    <x:row r="696">
      <x:c r="A696" s="111" t="n">
        <x:f>'净值底稿'!A654</x:f>
        <x:v>44810</x:v>
      </x:c>
      <x:c r="B696" s="113" t="n">
        <x:f>'净值底稿'!F654</x:f>
        <x:v>1.7812016998423674</x:v>
      </x:c>
      <x:c r="C696" s="113" t="n">
        <x:f>'净值底稿'!O654</x:f>
        <x:v>1.3468593620275489</x:v>
      </x:c>
      <x:c r="D696" s="113" t="n">
        <x:f>'净值底稿'!P654</x:f>
        <x:v>1.5672</x:v>
      </x:c>
      <x:c r="E696" s="113" t="n">
        <x:f>'净值底稿'!Q654</x:f>
        <x:v>1.3994</x:v>
      </x:c>
      <x:c r="F696" s="114" t="n">
        <x:f>IFERROR(B696/B695-1,0)</x:f>
        <x:v>0.02030285161965084</x:v>
      </x:c>
      <x:c r="G696" s="114" t="n">
        <x:f>IFERROR(C696/C695-1,0)</x:f>
        <x:v>0.01674566801248245</x:v>
      </x:c>
      <x:c r="H696" s="114" t="n">
        <x:f>IFERROR(D696/D695-1,0)</x:f>
        <x:v>0.00038299502106475813</x:v>
      </x:c>
      <x:c r="I696" s="114" t="n">
        <x:f>IFERROR(E696/E695-1,0)</x:f>
        <x:v>0.004233943308216803</x:v>
      </x:c>
      <x:c r="J696" s="115" t="n">
        <x:f>Z695*(1+F696)</x:f>
        <x:v>0.14168603540896446</x:v>
      </x:c>
      <x:c r="K696" s="115" t="n">
        <x:f>AA695*(1+G696)</x:f>
        <x:v>0.14128631721674917</x:v>
      </x:c>
      <x:c r="L696" s="115" t="n">
        <x:f>AB695*(1+H696)</x:f>
        <x:v>0.8630400926977958</x:v>
      </x:c>
      <x:c r="M696" s="115" t="n">
        <x:f>AC695*(1+I696)</x:f>
        <x:v>0.05757819205268904</x:v>
      </x:c>
      <x:c r="N696" s="115" t="n">
        <x:f>SUM(J696:M696)</x:f>
        <x:v>1.2035906373761984</x:v>
      </x:c>
      <x:c r="O696" s="116" t="n">
        <x:f>IFERROR((J696+K696)/N696,0)</x:f>
        <x:v>0.2351068077785876</x:v>
      </x:c>
      <x:c r="P696" s="50" t="b">
        <x:f>AND(MONTH(A696)=12,OR(A697="",YEAR(A696)&lt;&gt;YEAR(A697)))</x:f>
        <x:v>0</x:v>
      </x:c>
      <x:c r="Q696" s="50" t="b">
        <x:f>AND(MOD(MONTH(A696),3)=0,OR(A697="",MONTH(A696)&lt;&gt;MONTH(A697)))</x:f>
        <x:v>0</x:v>
      </x:c>
      <x:c r="R696" s="50" t="b">
        <x:f>OR(O696&gt;$E$7,O696&lt;$E$6)</x:f>
        <x:v>0</x:v>
      </x:c>
      <x:c r="S696" s="50" t="b">
        <x:f>AND(OR(P696,Q696,R696),A696-AH695&gt;$E$8)</x:f>
        <x:v>0</x:v>
      </x:c>
      <x:c r="T696" s="50" t="str">
        <x:f>IF(NOT(OR(P696,Q696,R696)),"不调",IF(NOT(S696),"间隔规则跳过",IF(P696,"年末+季度",IF(AND(Q696,R696),"季度+动态",IF(Q696,"季度","动态")))))</x:f>
        <x:v>不调</x:v>
      </x:c>
      <x:c r="U696" s="115" t="n">
        <x:f>IF(OR(T696="年末+季度",T696="季度+动态"),N696*$E$5/2,IF(T696="季度",(J696+K696)/2,IF(T696="动态",N696*$E$5*IF(J696+K696=0,0.5,J696/(J696+K696)),J696)))</x:f>
        <x:v>0.14168603540896446</x:v>
      </x:c>
      <x:c r="V696" s="115" t="n">
        <x:f>IF(OR(T696="年末+季度",T696="季度+动态"),N696*$E$5/2,IF(T696="季度",(J696+K696)/2,IF(T696="动态",N696*$E$5*IF(J696+K696=0,0.5,K696/(J696+K696)),K696)))</x:f>
        <x:v>0.14128631721674917</x:v>
      </x:c>
      <x:c r="W696" s="115" t="n">
        <x:f>IF(OR(T696="年末+季度",T696="季度+动态",T696="动态"),N696*(1-$E$5)*IF(L696+M696=0,$B$7/($B$7+$B$8),L696/(L696+M696)),L696)</x:f>
        <x:v>0.8630400926977958</x:v>
      </x:c>
      <x:c r="X696" s="115" t="n">
        <x:f>IF(OR(T696="年末+季度",T696="季度+动态",T696="动态"),N696*(1-$E$5)*IF(L696+M696=0,$B$8/($B$7+$B$8),M696/(L696+M696)),M696)</x:f>
        <x:v>0.05757819205268904</x:v>
      </x:c>
      <x:c r="Y696" s="115" t="n">
        <x:f>POWER(1-$H$5,(A696-A695)/$H$8)</x:f>
        <x:v>0.9999862671029998</x:v>
      </x:c>
      <x:c r="Z696" s="115" t="n">
        <x:f>U696*Y696</x:f>
        <x:v>0.14168408964923382</x:v>
      </x:c>
      <x:c r="AA696" s="115" t="n">
        <x:f>V696*Y696</x:f>
        <x:v>0.1412843769463073</x:v>
      </x:c>
      <x:c r="AB696" s="115" t="n">
        <x:f>W696*Y696</x:f>
        <x:v>0.8630282406570957</x:v>
      </x:c>
      <x:c r="AC696" s="115" t="n">
        <x:f>X696*Y696</x:f>
        <x:v>0.05757740133730812</x:v>
      </x:c>
      <x:c r="AD696" s="115" t="n">
        <x:f>SUM(Z696:AC696)</x:f>
        <x:v>1.2035741085899447</x:v>
      </x:c>
      <x:c r="AE696" s="115" t="n">
        <x:f>MAX(AE695,AD696)</x:f>
        <x:v>1.2170439798392663</x:v>
      </x:c>
      <x:c r="AF696" s="114" t="n">
        <x:f>AD696/AE696-1</x:f>
        <x:v>-0.011067694736142997</x:v>
      </x:c>
      <x:c r="AG696" s="114" t="n">
        <x:f>AD696/AD695-1</x:f>
        <x:v>0.004760942739785667</x:v>
      </x:c>
      <x:c r="AH696" s="111" t="n">
        <x:f>IF(OR(T696="年末+季度",T696="季度+动态",T696="季度",T696="动态"),A696,AH695)</x:f>
        <x:v>44742</x:v>
      </x:c>
      <x:c r="AI696" s="117" t="n">
        <x:f>YEAR(A696)</x:f>
        <x:v>2022</x:v>
      </x:c>
      <x:c r="AJ696" s="117" t="n">
        <x:f>MONTH(A696)</x:f>
        <x:v>9</x:v>
      </x:c>
      <x:c r="AK696" s="50" t="n">
        <x:f>IF(MONTH(A696)&lt;&gt;MONTH(A697),1,0)</x:f>
        <x:v>0</x:v>
      </x:c>
      <x:c r="AL696" s="115" t="n">
        <x:f>IF(AK695,AD695,AL695)</x:f>
        <x:v>1.19601667330624</x:v>
      </x:c>
      <x:c r="AM696" s="116" t="str">
        <x:f>IF(AK696,AD696/AL696-1,"")</x:f>
      </x:c>
      <x:c r="AN696" s="115" t="n">
        <x:f>IF(AI696&lt;&gt;AI695,AD696,MAX(AN695,AD696))</x:f>
        <x:v>1.2170439798392663</x:v>
      </x:c>
      <x:c r="AO696" s="116" t="n">
        <x:f>AD696/AN696-1</x:f>
        <x:v>-0.011067694736142997</x:v>
      </x:c>
      <x:c r="AP696" s="112" t="n">
        <x:f>IFERROR(SUM(Z696:AC696)/AD696,0)</x:f>
        <x:v>1</x:v>
      </x:c>
      <x:c r="AQ696" s="50" t="b">
        <x:f>AND(B696&gt;0,C696&gt;0,D696&gt;0,E696&gt;0)</x:f>
        <x:v>1</x:v>
      </x:c>
    </x:row>
    <x:row r="697">
      <x:c r="A697" s="111" t="n">
        <x:f>'净值底稿'!A655</x:f>
        <x:v>44811</x:v>
      </x:c>
      <x:c r="B697" s="113" t="n">
        <x:f>'净值底稿'!F655</x:f>
        <x:v>1.808373270203095</x:v>
      </x:c>
      <x:c r="C697" s="113" t="n">
        <x:f>'净值底稿'!O655</x:f>
        <x:v>1.352497840391531</x:v>
      </x:c>
      <x:c r="D697" s="113" t="n">
        <x:f>'净值底稿'!P655</x:f>
        <x:v>1.5673</x:v>
      </x:c>
      <x:c r="E697" s="113" t="n">
        <x:f>'净值底稿'!Q655</x:f>
        <x:v>1.3944</x:v>
      </x:c>
      <x:c r="F697" s="114" t="n">
        <x:f>IFERROR(B697/B696-1,0)</x:f>
        <x:v>0.015254628582002994</x:v>
      </x:c>
      <x:c r="G697" s="114" t="n">
        <x:f>IFERROR(C697/C696-1,0)</x:f>
        <x:v>0.0041863898510488</x:v>
      </x:c>
      <x:c r="H697" s="114" t="n">
        <x:f>IFERROR(D697/D696-1,0)</x:f>
        <x:v>0.0000638080653394546</x:v>
      </x:c>
      <x:c r="I697" s="114" t="n">
        <x:f>IFERROR(E697/E696-1,0)</x:f>
        <x:v>-0.0035729598399313334</x:v>
      </x:c>
      <x:c r="J697" s="115" t="n">
        <x:f>Z696*(1+F697)</x:f>
        <x:v>0.1438454278128121</x:v>
      </x:c>
      <x:c r="K697" s="115" t="n">
        <x:f>AA696*(1+G697)</x:f>
        <x:v>0.14187584842806708</x:v>
      </x:c>
      <x:c r="L697" s="115" t="n">
        <x:f>AB696*(1+H697)</x:f>
        <x:v>0.8630833088194654</x:v>
      </x:c>
      <x:c r="M697" s="115" t="n">
        <x:f>AC696*(1+I697)</x:f>
        <x:v>0.05737167959464231</x:v>
      </x:c>
      <x:c r="N697" s="115" t="n">
        <x:f>SUM(J697:M697)</x:f>
        <x:v>1.206176264654987</x:v>
      </x:c>
      <x:c r="O697" s="116" t="n">
        <x:f>IFERROR((J697+K697)/N697,0)</x:f>
        <x:v>0.23688185932145375</x:v>
      </x:c>
      <x:c r="P697" s="50" t="b">
        <x:f>AND(MONTH(A697)=12,OR(A698="",YEAR(A697)&lt;&gt;YEAR(A698)))</x:f>
        <x:v>0</x:v>
      </x:c>
      <x:c r="Q697" s="50" t="b">
        <x:f>AND(MOD(MONTH(A697),3)=0,OR(A698="",MONTH(A697)&lt;&gt;MONTH(A698)))</x:f>
        <x:v>0</x:v>
      </x:c>
      <x:c r="R697" s="50" t="b">
        <x:f>OR(O697&gt;$E$7,O697&lt;$E$6)</x:f>
        <x:v>0</x:v>
      </x:c>
      <x:c r="S697" s="50" t="b">
        <x:f>AND(OR(P697,Q697,R697),A697-AH696&gt;$E$8)</x:f>
        <x:v>0</x:v>
      </x:c>
      <x:c r="T697" s="50" t="str">
        <x:f>IF(NOT(OR(P697,Q697,R697)),"不调",IF(NOT(S697),"间隔规则跳过",IF(P697,"年末+季度",IF(AND(Q697,R697),"季度+动态",IF(Q697,"季度","动态")))))</x:f>
        <x:v>不调</x:v>
      </x:c>
      <x:c r="U697" s="115" t="n">
        <x:f>IF(OR(T697="年末+季度",T697="季度+动态"),N697*$E$5/2,IF(T697="季度",(J697+K697)/2,IF(T697="动态",N697*$E$5*IF(J697+K697=0,0.5,J697/(J697+K697)),J697)))</x:f>
        <x:v>0.1438454278128121</x:v>
      </x:c>
      <x:c r="V697" s="115" t="n">
        <x:f>IF(OR(T697="年末+季度",T697="季度+动态"),N697*$E$5/2,IF(T697="季度",(J697+K697)/2,IF(T697="动态",N697*$E$5*IF(J697+K697=0,0.5,K697/(J697+K697)),K697)))</x:f>
        <x:v>0.14187584842806708</x:v>
      </x:c>
      <x:c r="W697" s="115" t="n">
        <x:f>IF(OR(T697="年末+季度",T697="季度+动态",T697="动态"),N697*(1-$E$5)*IF(L697+M697=0,$B$7/($B$7+$B$8),L697/(L697+M697)),L697)</x:f>
        <x:v>0.8630833088194654</x:v>
      </x:c>
      <x:c r="X697" s="115" t="n">
        <x:f>IF(OR(T697="年末+季度",T697="季度+动态",T697="动态"),N697*(1-$E$5)*IF(L697+M697=0,$B$8/($B$7+$B$8),M697/(L697+M697)),M697)</x:f>
        <x:v>0.05737167959464231</x:v>
      </x:c>
      <x:c r="Y697" s="115" t="n">
        <x:f>POWER(1-$H$5,(A697-A696)/$H$8)</x:f>
        <x:v>0.9999862671029998</x:v>
      </x:c>
      <x:c r="Z697" s="115" t="n">
        <x:f>U697*Y697</x:f>
        <x:v>0.143843452398368</x:v>
      </x:c>
      <x:c r="AA697" s="115" t="n">
        <x:f>V697*Y697</x:f>
        <x:v>0.1418739000616538</x:v>
      </x:c>
      <x:c r="AB697" s="115" t="n">
        <x:f>W697*Y697</x:f>
        <x:v>0.8630714561852827</x:v>
      </x:c>
      <x:c r="AC697" s="115" t="n">
        <x:f>X697*Y697</x:f>
        <x:v>0.05737089171527571</x:v>
      </x:c>
      <x:c r="AD697" s="115" t="n">
        <x:f>SUM(Z697:AC697)</x:f>
        <x:v>1.2061597003605802</x:v>
      </x:c>
      <x:c r="AE697" s="115" t="n">
        <x:f>MAX(AE696,AD697)</x:f>
        <x:v>1.2170439798392663</x:v>
      </x:c>
      <x:c r="AF697" s="114" t="n">
        <x:f>AD697/AE697-1</x:f>
        <x:v>-0.008943209661267604</x:v>
      </x:c>
      <x:c r="AG697" s="114" t="n">
        <x:f>AD697/AD696-1</x:f>
        <x:v>0.0021482613759984392</x:v>
      </x:c>
      <x:c r="AH697" s="111" t="n">
        <x:f>IF(OR(T697="年末+季度",T697="季度+动态",T697="季度",T697="动态"),A697,AH696)</x:f>
        <x:v>44742</x:v>
      </x:c>
      <x:c r="AI697" s="117" t="n">
        <x:f>YEAR(A697)</x:f>
        <x:v>2022</x:v>
      </x:c>
      <x:c r="AJ697" s="117" t="n">
        <x:f>MONTH(A697)</x:f>
        <x:v>9</x:v>
      </x:c>
      <x:c r="AK697" s="50" t="n">
        <x:f>IF(MONTH(A697)&lt;&gt;MONTH(A698),1,0)</x:f>
        <x:v>0</x:v>
      </x:c>
      <x:c r="AL697" s="115" t="n">
        <x:f>IF(AK696,AD696,AL696)</x:f>
        <x:v>1.19601667330624</x:v>
      </x:c>
      <x:c r="AM697" s="116" t="str">
        <x:f>IF(AK697,AD697/AL697-1,"")</x:f>
      </x:c>
      <x:c r="AN697" s="115" t="n">
        <x:f>IF(AI697&lt;&gt;AI696,AD697,MAX(AN696,AD697))</x:f>
        <x:v>1.2170439798392663</x:v>
      </x:c>
      <x:c r="AO697" s="116" t="n">
        <x:f>AD697/AN697-1</x:f>
        <x:v>-0.008943209661267604</x:v>
      </x:c>
      <x:c r="AP697" s="112" t="n">
        <x:f>IFERROR(SUM(Z697:AC697)/AD697,0)</x:f>
        <x:v>1</x:v>
      </x:c>
      <x:c r="AQ697" s="50" t="b">
        <x:f>AND(B697&gt;0,C697&gt;0,D697&gt;0,E697&gt;0)</x:f>
        <x:v>1</x:v>
      </x:c>
    </x:row>
    <x:row r="698">
      <x:c r="A698" s="111" t="n">
        <x:f>'净值底稿'!A656</x:f>
        <x:v>44812</x:v>
      </x:c>
      <x:c r="B698" s="113" t="n">
        <x:f>'净值底稿'!F656</x:f>
        <x:v>1.7867642539946327</x:v>
      </x:c>
      <x:c r="C698" s="113" t="n">
        <x:f>'净值底稿'!O656</x:f>
        <x:v>1.3419302645001876</x:v>
      </x:c>
      <x:c r="D698" s="113" t="n">
        <x:f>'净值底稿'!P656</x:f>
        <x:v>1.5673</x:v>
      </x:c>
      <x:c r="E698" s="113" t="n">
        <x:f>'净值底稿'!Q656</x:f>
        <x:v>1.4028</x:v>
      </x:c>
      <x:c r="F698" s="114" t="n">
        <x:f>IFERROR(B698/B697-1,0)</x:f>
        <x:v>-0.0119494224807003</x:v>
      </x:c>
      <x:c r="G698" s="114" t="n">
        <x:f>IFERROR(C698/C697-1,0)</x:f>
        <x:v>-0.007813377275548428</x:v>
      </x:c>
      <x:c r="H698" s="114" t="n">
        <x:f>IFERROR(D698/D697-1,0)</x:f>
        <x:v>0</x:v>
      </x:c>
      <x:c r="I698" s="114" t="n">
        <x:f>IFERROR(E698/E697-1,0)</x:f>
        <x:v>0.006024096385542244</x:v>
      </x:c>
      <x:c r="J698" s="115" t="n">
        <x:f>Z697*(1+F698)</x:f>
        <x:v>0.1421246062145774</x:v>
      </x:c>
      <x:c r="K698" s="115" t="n">
        <x:f>AA697*(1+G698)</x:f>
        <x:v>0.14076538575491865</x:v>
      </x:c>
      <x:c r="L698" s="115" t="n">
        <x:f>AB697*(1+H698)</x:f>
        <x:v>0.8630714561852827</x:v>
      </x:c>
      <x:c r="M698" s="115" t="n">
        <x:f>AC697*(1+I698)</x:f>
        <x:v>0.05771649949669303</x:v>
      </x:c>
      <x:c r="N698" s="115" t="n">
        <x:f>SUM(J698:M698)</x:f>
        <x:v>1.2036779476514718</x:v>
      </x:c>
      <x:c r="O698" s="116" t="n">
        <x:f>IFERROR((J698+K698)/N698,0)</x:f>
        <x:v>0.23502132985110366</x:v>
      </x:c>
      <x:c r="P698" s="50" t="b">
        <x:f>AND(MONTH(A698)=12,OR(A699="",YEAR(A698)&lt;&gt;YEAR(A699)))</x:f>
        <x:v>0</x:v>
      </x:c>
      <x:c r="Q698" s="50" t="b">
        <x:f>AND(MOD(MONTH(A698),3)=0,OR(A699="",MONTH(A698)&lt;&gt;MONTH(A699)))</x:f>
        <x:v>0</x:v>
      </x:c>
      <x:c r="R698" s="50" t="b">
        <x:f>OR(O698&gt;$E$7,O698&lt;$E$6)</x:f>
        <x:v>0</x:v>
      </x:c>
      <x:c r="S698" s="50" t="b">
        <x:f>AND(OR(P698,Q698,R698),A698-AH697&gt;$E$8)</x:f>
        <x:v>0</x:v>
      </x:c>
      <x:c r="T698" s="50" t="str">
        <x:f>IF(NOT(OR(P698,Q698,R698)),"不调",IF(NOT(S698),"间隔规则跳过",IF(P698,"年末+季度",IF(AND(Q698,R698),"季度+动态",IF(Q698,"季度","动态")))))</x:f>
        <x:v>不调</x:v>
      </x:c>
      <x:c r="U698" s="115" t="n">
        <x:f>IF(OR(T698="年末+季度",T698="季度+动态"),N698*$E$5/2,IF(T698="季度",(J698+K698)/2,IF(T698="动态",N698*$E$5*IF(J698+K698=0,0.5,J698/(J698+K698)),J698)))</x:f>
        <x:v>0.1421246062145774</x:v>
      </x:c>
      <x:c r="V698" s="115" t="n">
        <x:f>IF(OR(T698="年末+季度",T698="季度+动态"),N698*$E$5/2,IF(T698="季度",(J698+K698)/2,IF(T698="动态",N698*$E$5*IF(J698+K698=0,0.5,K698/(J698+K698)),K698)))</x:f>
        <x:v>0.14076538575491865</x:v>
      </x:c>
      <x:c r="W698" s="115" t="n">
        <x:f>IF(OR(T698="年末+季度",T698="季度+动态",T698="动态"),N698*(1-$E$5)*IF(L698+M698=0,$B$7/($B$7+$B$8),L698/(L698+M698)),L698)</x:f>
        <x:v>0.8630714561852827</x:v>
      </x:c>
      <x:c r="X698" s="115" t="n">
        <x:f>IF(OR(T698="年末+季度",T698="季度+动态",T698="动态"),N698*(1-$E$5)*IF(L698+M698=0,$B$8/($B$7+$B$8),M698/(L698+M698)),M698)</x:f>
        <x:v>0.05771649949669303</x:v>
      </x:c>
      <x:c r="Y698" s="115" t="n">
        <x:f>POWER(1-$H$5,(A698-A697)/$H$8)</x:f>
        <x:v>0.9999862671029998</x:v>
      </x:c>
      <x:c r="Z698" s="115" t="n">
        <x:f>U698*Y698</x:f>
        <x:v>0.14212265443199906</x:v>
      </x:c>
      <x:c r="AA698" s="115" t="n">
        <x:f>V698*Y698</x:f>
        <x:v>0.14076345263837486</x:v>
      </x:c>
      <x:c r="AB698" s="115" t="n">
        <x:f>W698*Y698</x:f>
        <x:v>0.863059603713871</x:v>
      </x:c>
      <x:c r="AC698" s="115" t="n">
        <x:f>X698*Y698</x:f>
        <x:v>0.05771570688195023</x:v>
      </x:c>
      <x:c r="AD698" s="115" t="n">
        <x:f>SUM(Z698:AC698)</x:f>
        <x:v>1.2036614176661953</x:v>
      </x:c>
      <x:c r="AE698" s="115" t="n">
        <x:f>MAX(AE697,AD698)</x:f>
        <x:v>1.2170439798392663</x:v>
      </x:c>
      <x:c r="AF698" s="114" t="n">
        <x:f>AD698/AE698-1</x:f>
        <x:v>-0.010995956099169368</x:v>
      </x:c>
      <x:c r="AG698" s="114" t="n">
        <x:f>AD698/AD697-1</x:f>
        <x:v>-0.002071270241940648</x:v>
      </x:c>
      <x:c r="AH698" s="111" t="n">
        <x:f>IF(OR(T698="年末+季度",T698="季度+动态",T698="季度",T698="动态"),A698,AH697)</x:f>
        <x:v>44742</x:v>
      </x:c>
      <x:c r="AI698" s="117" t="n">
        <x:f>YEAR(A698)</x:f>
        <x:v>2022</x:v>
      </x:c>
      <x:c r="AJ698" s="117" t="n">
        <x:f>MONTH(A698)</x:f>
        <x:v>9</x:v>
      </x:c>
      <x:c r="AK698" s="50" t="n">
        <x:f>IF(MONTH(A698)&lt;&gt;MONTH(A699),1,0)</x:f>
        <x:v>0</x:v>
      </x:c>
      <x:c r="AL698" s="115" t="n">
        <x:f>IF(AK697,AD697,AL697)</x:f>
        <x:v>1.19601667330624</x:v>
      </x:c>
      <x:c r="AM698" s="116" t="str">
        <x:f>IF(AK698,AD698/AL698-1,"")</x:f>
      </x:c>
      <x:c r="AN698" s="115" t="n">
        <x:f>IF(AI698&lt;&gt;AI697,AD698,MAX(AN697,AD698))</x:f>
        <x:v>1.2170439798392663</x:v>
      </x:c>
      <x:c r="AO698" s="116" t="n">
        <x:f>AD698/AN698-1</x:f>
        <x:v>-0.010995956099169368</x:v>
      </x:c>
      <x:c r="AP698" s="112" t="n">
        <x:f>IFERROR(SUM(Z698:AC698)/AD698,0)</x:f>
        <x:v>1</x:v>
      </x:c>
      <x:c r="AQ698" s="50" t="b">
        <x:f>AND(B698&gt;0,C698&gt;0,D698&gt;0,E698&gt;0)</x:f>
        <x:v>1</x:v>
      </x:c>
    </x:row>
    <x:row r="699">
      <x:c r="A699" s="111" t="n">
        <x:f>'净值底稿'!A657</x:f>
        <x:v>44813</x:v>
      </x:c>
      <x:c r="B699" s="113" t="n">
        <x:f>'净值底稿'!F657</x:f>
        <x:v>1.7745874720358799</x:v>
      </x:c>
      <x:c r="C699" s="113" t="n">
        <x:f>'净值底稿'!O657</x:f>
        <x:v>1.3461385197791174</x:v>
      </x:c>
      <x:c r="D699" s="113" t="n">
        <x:f>'净值底稿'!P657</x:f>
        <x:v>1.5669</x:v>
      </x:c>
      <x:c r="E699" s="113" t="n">
        <x:f>'净值底稿'!Q657</x:f>
        <x:v>1.4041</x:v>
      </x:c>
      <x:c r="F699" s="114" t="n">
        <x:f>IFERROR(B699/B698-1,0)</x:f>
        <x:v>-0.006814990803363896</x:v>
      </x:c>
      <x:c r="G699" s="114" t="n">
        <x:f>IFERROR(C699/C698-1,0)</x:f>
        <x:v>0.0031359716598218235</x:v>
      </x:c>
      <x:c r="H699" s="114" t="n">
        <x:f>IFERROR(D699/D698-1,0)</x:f>
        <x:v>-0.00025521597652011785</x:v>
      </x:c>
      <x:c r="I699" s="114" t="n">
        <x:f>IFERROR(E699/E698-1,0)</x:f>
        <x:v>0.0009267179925862568</x:v>
      </x:c>
      <x:c r="J699" s="115" t="n">
        <x:f>Z698*(1+F699)</x:f>
        <x:v>0.14115408984909533</x:v>
      </x:c>
      <x:c r="K699" s="115" t="n">
        <x:f>AA698*(1+G699)</x:f>
        <x:v>0.14120488283658747</x:v>
      </x:c>
      <x:c r="L699" s="115" t="n">
        <x:f>AB698*(1+H699)</x:f>
        <x:v>0.8628393371143142</x:v>
      </x:c>
      <x:c r="M699" s="115" t="n">
        <x:f>AC698*(1+I699)</x:f>
        <x:v>0.057769193065972564</x:v>
      </x:c>
      <x:c r="N699" s="115" t="n">
        <x:f>SUM(J699:M699)</x:f>
        <x:v>1.2029675028659694</x:v>
      </x:c>
      <x:c r="O699" s="116" t="n">
        <x:f>IFERROR((J699+K699)/N699,0)</x:f>
        <x:v>0.23471870355016752</x:v>
      </x:c>
      <x:c r="P699" s="50" t="b">
        <x:f>AND(MONTH(A699)=12,OR(A700="",YEAR(A699)&lt;&gt;YEAR(A700)))</x:f>
        <x:v>0</x:v>
      </x:c>
      <x:c r="Q699" s="50" t="b">
        <x:f>AND(MOD(MONTH(A699),3)=0,OR(A700="",MONTH(A699)&lt;&gt;MONTH(A700)))</x:f>
        <x:v>0</x:v>
      </x:c>
      <x:c r="R699" s="50" t="b">
        <x:f>OR(O699&gt;$E$7,O699&lt;$E$6)</x:f>
        <x:v>0</x:v>
      </x:c>
      <x:c r="S699" s="50" t="b">
        <x:f>AND(OR(P699,Q699,R699),A699-AH698&gt;$E$8)</x:f>
        <x:v>0</x:v>
      </x:c>
      <x:c r="T699" s="50" t="str">
        <x:f>IF(NOT(OR(P699,Q699,R699)),"不调",IF(NOT(S699),"间隔规则跳过",IF(P699,"年末+季度",IF(AND(Q699,R699),"季度+动态",IF(Q699,"季度","动态")))))</x:f>
        <x:v>不调</x:v>
      </x:c>
      <x:c r="U699" s="115" t="n">
        <x:f>IF(OR(T699="年末+季度",T699="季度+动态"),N699*$E$5/2,IF(T699="季度",(J699+K699)/2,IF(T699="动态",N699*$E$5*IF(J699+K699=0,0.5,J699/(J699+K699)),J699)))</x:f>
        <x:v>0.14115408984909533</x:v>
      </x:c>
      <x:c r="V699" s="115" t="n">
        <x:f>IF(OR(T699="年末+季度",T699="季度+动态"),N699*$E$5/2,IF(T699="季度",(J699+K699)/2,IF(T699="动态",N699*$E$5*IF(J699+K699=0,0.5,K699/(J699+K699)),K699)))</x:f>
        <x:v>0.14120488283658747</x:v>
      </x:c>
      <x:c r="W699" s="115" t="n">
        <x:f>IF(OR(T699="年末+季度",T699="季度+动态",T699="动态"),N699*(1-$E$5)*IF(L699+M699=0,$B$7/($B$7+$B$8),L699/(L699+M699)),L699)</x:f>
        <x:v>0.8628393371143142</x:v>
      </x:c>
      <x:c r="X699" s="115" t="n">
        <x:f>IF(OR(T699="年末+季度",T699="季度+动态",T699="动态"),N699*(1-$E$5)*IF(L699+M699=0,$B$8/($B$7+$B$8),M699/(L699+M699)),M699)</x:f>
        <x:v>0.057769193065972564</x:v>
      </x:c>
      <x:c r="Y699" s="115" t="n">
        <x:f>POWER(1-$H$5,(A699-A698)/$H$8)</x:f>
        <x:v>0.9999862671029998</x:v>
      </x:c>
      <x:c r="Z699" s="115" t="n">
        <x:f>U699*Y699</x:f>
        <x:v>0.14115215139451828</x:v>
      </x:c>
      <x:c r="AA699" s="115" t="n">
        <x:f>V699*Y699</x:f>
        <x:v>0.14120294368447556</x:v>
      </x:c>
      <x:c r="AB699" s="115" t="n">
        <x:f>W699*Y699</x:f>
        <x:v>0.8628274878305698</x:v>
      </x:c>
      <x:c r="AC699" s="115" t="n">
        <x:f>X699*Y699</x:f>
        <x:v>0.0577683997275944</x:v>
      </x:c>
      <x:c r="AD699" s="115" t="n">
        <x:f>SUM(Z699:AC699)</x:f>
        <x:v>1.202950982637158</x:v>
      </x:c>
      <x:c r="AE699" s="115" t="n">
        <x:f>MAX(AE698,AD699)</x:f>
        <x:v>1.2170439798392663</x:v>
      </x:c>
      <x:c r="AF699" s="114" t="n">
        <x:f>AD699/AE699-1</x:f>
        <x:v>-0.011579694271992902</x:v>
      </x:c>
      <x:c r="AG699" s="114" t="n">
        <x:f>AD699/AD698-1</x:f>
        <x:v>-0.0005902282972687356</x:v>
      </x:c>
      <x:c r="AH699" s="111" t="n">
        <x:f>IF(OR(T699="年末+季度",T699="季度+动态",T699="季度",T699="动态"),A699,AH698)</x:f>
        <x:v>44742</x:v>
      </x:c>
      <x:c r="AI699" s="117" t="n">
        <x:f>YEAR(A699)</x:f>
        <x:v>2022</x:v>
      </x:c>
      <x:c r="AJ699" s="117" t="n">
        <x:f>MONTH(A699)</x:f>
        <x:v>9</x:v>
      </x:c>
      <x:c r="AK699" s="50" t="n">
        <x:f>IF(MONTH(A699)&lt;&gt;MONTH(A700),1,0)</x:f>
        <x:v>0</x:v>
      </x:c>
      <x:c r="AL699" s="115" t="n">
        <x:f>IF(AK698,AD698,AL698)</x:f>
        <x:v>1.19601667330624</x:v>
      </x:c>
      <x:c r="AM699" s="116" t="str">
        <x:f>IF(AK699,AD699/AL699-1,"")</x:f>
      </x:c>
      <x:c r="AN699" s="115" t="n">
        <x:f>IF(AI699&lt;&gt;AI698,AD699,MAX(AN698,AD699))</x:f>
        <x:v>1.2170439798392663</x:v>
      </x:c>
      <x:c r="AO699" s="116" t="n">
        <x:f>AD699/AN699-1</x:f>
        <x:v>-0.011579694271992902</x:v>
      </x:c>
      <x:c r="AP699" s="112" t="n">
        <x:f>IFERROR(SUM(Z699:AC699)/AD699,0)</x:f>
        <x:v>1</x:v>
      </x:c>
      <x:c r="AQ699" s="50" t="b">
        <x:f>AND(B699&gt;0,C699&gt;0,D699&gt;0,E699&gt;0)</x:f>
        <x:v>1</x:v>
      </x:c>
    </x:row>
    <x:row r="700">
      <x:c r="A700" s="111" t="n">
        <x:f>'净值底稿'!A658</x:f>
        <x:v>44817</x:v>
      </x:c>
      <x:c r="B700" s="113" t="n">
        <x:f>'净值底稿'!F658</x:f>
        <x:v>1.7828525155647774</x:v>
      </x:c>
      <x:c r="C700" s="113" t="n">
        <x:f>'净值底稿'!O658</x:f>
        <x:v>1.3467631342224688</x:v>
      </x:c>
      <x:c r="D700" s="113" t="n">
        <x:f>'净值底稿'!P658</x:f>
        <x:v>1.5671</x:v>
      </x:c>
      <x:c r="E700" s="113" t="n">
        <x:f>'净值底稿'!Q658</x:f>
        <x:v>1.4016</x:v>
      </x:c>
      <x:c r="F700" s="114" t="n">
        <x:f>IFERROR(B700/B699-1,0)</x:f>
        <x:v>0.00465744498884324</x:v>
      </x:c>
      <x:c r="G700" s="114" t="n">
        <x:f>IFERROR(C700/C699-1,0)</x:f>
        <x:v>0.000464004583609956</x:v>
      </x:c>
      <x:c r="H700" s="114" t="n">
        <x:f>IFERROR(D700/D699-1,0)</x:f>
        <x:v>0.0001276405641712497</x:v>
      </x:c>
      <x:c r="I700" s="114" t="n">
        <x:f>IFERROR(E700/E699-1,0)</x:f>
        <x:v>-0.0017804999643900032</x:v>
      </x:c>
      <x:c r="J700" s="115" t="n">
        <x:f>Z699*(1+F700)</x:f>
        <x:v>0.14180955977469512</x:v>
      </x:c>
      <x:c r="K700" s="115" t="n">
        <x:f>AA699*(1+G700)</x:f>
        <x:v>0.14126846249756436</x:v>
      </x:c>
      <x:c r="L700" s="115" t="n">
        <x:f>AB699*(1+H700)</x:f>
        <x:v>0.8629376196178989</x:v>
      </x:c>
      <x:c r="M700" s="115" t="n">
        <x:f>AC699*(1+I700)</x:f>
        <x:v>0.05766554309393655</x:v>
      </x:c>
      <x:c r="N700" s="115" t="n">
        <x:f>SUM(J700:M700)</x:f>
        <x:v>1.203681184984095</x:v>
      </x:c>
      <x:c r="O700" s="116" t="n">
        <x:f>IFERROR((J700+K700)/N700,0)</x:f>
        <x:v>0.23517691046736763</x:v>
      </x:c>
      <x:c r="P700" s="50" t="b">
        <x:f>AND(MONTH(A700)=12,OR(A701="",YEAR(A700)&lt;&gt;YEAR(A701)))</x:f>
        <x:v>0</x:v>
      </x:c>
      <x:c r="Q700" s="50" t="b">
        <x:f>AND(MOD(MONTH(A700),3)=0,OR(A701="",MONTH(A700)&lt;&gt;MONTH(A701)))</x:f>
        <x:v>0</x:v>
      </x:c>
      <x:c r="R700" s="50" t="b">
        <x:f>OR(O700&gt;$E$7,O700&lt;$E$6)</x:f>
        <x:v>0</x:v>
      </x:c>
      <x:c r="S700" s="50" t="b">
        <x:f>AND(OR(P700,Q700,R700),A700-AH699&gt;$E$8)</x:f>
        <x:v>0</x:v>
      </x:c>
      <x:c r="T700" s="50" t="str">
        <x:f>IF(NOT(OR(P700,Q700,R700)),"不调",IF(NOT(S700),"间隔规则跳过",IF(P700,"年末+季度",IF(AND(Q700,R700),"季度+动态",IF(Q700,"季度","动态")))))</x:f>
        <x:v>不调</x:v>
      </x:c>
      <x:c r="U700" s="115" t="n">
        <x:f>IF(OR(T700="年末+季度",T700="季度+动态"),N700*$E$5/2,IF(T700="季度",(J700+K700)/2,IF(T700="动态",N700*$E$5*IF(J700+K700=0,0.5,J700/(J700+K700)),J700)))</x:f>
        <x:v>0.14180955977469512</x:v>
      </x:c>
      <x:c r="V700" s="115" t="n">
        <x:f>IF(OR(T700="年末+季度",T700="季度+动态"),N700*$E$5/2,IF(T700="季度",(J700+K700)/2,IF(T700="动态",N700*$E$5*IF(J700+K700=0,0.5,K700/(J700+K700)),K700)))</x:f>
        <x:v>0.14126846249756436</x:v>
      </x:c>
      <x:c r="W700" s="115" t="n">
        <x:f>IF(OR(T700="年末+季度",T700="季度+动态",T700="动态"),N700*(1-$E$5)*IF(L700+M700=0,$B$7/($B$7+$B$8),L700/(L700+M700)),L700)</x:f>
        <x:v>0.8629376196178989</x:v>
      </x:c>
      <x:c r="X700" s="115" t="n">
        <x:f>IF(OR(T700="年末+季度",T700="季度+动态",T700="动态"),N700*(1-$E$5)*IF(L700+M700=0,$B$8/($B$7+$B$8),M700/(L700+M700)),M700)</x:f>
        <x:v>0.05766554309393655</x:v>
      </x:c>
      <x:c r="Y700" s="115" t="n">
        <x:f>POWER(1-$H$5,(A700-A699)/$H$8)</x:f>
        <x:v>0.9999450695435432</x:v>
      </x:c>
      <x:c r="Z700" s="115" t="n">
        <x:f>U700*Y700</x:f>
        <x:v>0.14180177011084677</x:v>
      </x:c>
      <x:c r="AA700" s="115" t="n">
        <x:f>V700*Y700</x:f>
        <x:v>0.1412607025564364</x:v>
      </x:c>
      <x:c r="AB700" s="115" t="n">
        <x:f>W700*Y700</x:f>
        <x:v>0.8628902180605597</x:v>
      </x:c>
      <x:c r="AC700" s="115" t="n">
        <x:f>X700*Y700</x:f>
        <x:v>0.05766237549933258</x:v>
      </x:c>
      <x:c r="AD700" s="115" t="n">
        <x:f>SUM(Z700:AC700)</x:f>
        <x:v>1.2036150662271754</x:v>
      </x:c>
      <x:c r="AE700" s="115" t="n">
        <x:f>MAX(AE699,AD700)</x:f>
        <x:v>1.2170439798392663</x:v>
      </x:c>
      <x:c r="AF700" s="114" t="n">
        <x:f>AD700/AE700-1</x:f>
        <x:v>-0.011034041361319136</x:v>
      </x:c>
      <x:c r="AG700" s="114" t="n">
        <x:f>AD700/AD699-1</x:f>
        <x:v>0.000552045427953729</x:v>
      </x:c>
      <x:c r="AH700" s="111" t="n">
        <x:f>IF(OR(T700="年末+季度",T700="季度+动态",T700="季度",T700="动态"),A700,AH699)</x:f>
        <x:v>44742</x:v>
      </x:c>
      <x:c r="AI700" s="117" t="n">
        <x:f>YEAR(A700)</x:f>
        <x:v>2022</x:v>
      </x:c>
      <x:c r="AJ700" s="117" t="n">
        <x:f>MONTH(A700)</x:f>
        <x:v>9</x:v>
      </x:c>
      <x:c r="AK700" s="50" t="n">
        <x:f>IF(MONTH(A700)&lt;&gt;MONTH(A701),1,0)</x:f>
        <x:v>0</x:v>
      </x:c>
      <x:c r="AL700" s="115" t="n">
        <x:f>IF(AK699,AD699,AL699)</x:f>
        <x:v>1.19601667330624</x:v>
      </x:c>
      <x:c r="AM700" s="116" t="str">
        <x:f>IF(AK700,AD700/AL700-1,"")</x:f>
      </x:c>
      <x:c r="AN700" s="115" t="n">
        <x:f>IF(AI700&lt;&gt;AI699,AD700,MAX(AN699,AD700))</x:f>
        <x:v>1.2170439798392663</x:v>
      </x:c>
      <x:c r="AO700" s="116" t="n">
        <x:f>AD700/AN700-1</x:f>
        <x:v>-0.011034041361319136</x:v>
      </x:c>
      <x:c r="AP700" s="112" t="n">
        <x:f>IFERROR(SUM(Z700:AC700)/AD700,0)</x:f>
        <x:v>1</x:v>
      </x:c>
      <x:c r="AQ700" s="50" t="b">
        <x:f>AND(B700&gt;0,C700&gt;0,D700&gt;0,E700&gt;0)</x:f>
        <x:v>1</x:v>
      </x:c>
    </x:row>
    <x:row r="701">
      <x:c r="A701" s="111" t="n">
        <x:f>'净值底稿'!A659</x:f>
        <x:v>44818</x:v>
      </x:c>
      <x:c r="B701" s="113" t="n">
        <x:f>'净值底稿'!F659</x:f>
        <x:v>1.7691210764490224</x:v>
      </x:c>
      <x:c r="C701" s="113" t="n">
        <x:f>'净值底稿'!O659</x:f>
        <x:v>1.3340372310898776</x:v>
      </x:c>
      <x:c r="D701" s="113" t="n">
        <x:f>'净值底稿'!P659</x:f>
        <x:v>1.5666</x:v>
      </x:c>
      <x:c r="E701" s="113" t="n">
        <x:f>'净值底稿'!Q659</x:f>
        <x:v>1.392</x:v>
      </x:c>
      <x:c r="F701" s="114" t="n">
        <x:f>IFERROR(B701/B700-1,0)</x:f>
        <x:v>-0.007701948981127638</x:v>
      </x:c>
      <x:c r="G701" s="114" t="n">
        <x:f>IFERROR(C701/C700-1,0)</x:f>
        <x:v>-0.009449251178039075</x:v>
      </x:c>
      <x:c r="H701" s="114" t="n">
        <x:f>IFERROR(D701/D700-1,0)</x:f>
        <x:v>-0.00031906068534226506</x:v>
      </x:c>
      <x:c r="I701" s="114" t="n">
        <x:f>IFERROR(E701/E700-1,0)</x:f>
        <x:v>-0.006849315068493178</x:v>
      </x:c>
      <x:c r="J701" s="115" t="n">
        <x:f>Z700*(1+F701)</x:f>
        <x:v>0.14070962011201943</x:v>
      </x:c>
      <x:c r="K701" s="115" t="n">
        <x:f>AA700*(1+G701)</x:f>
        <x:v>0.13992589469639438</x:v>
      </x:c>
      <x:c r="L701" s="115" t="n">
        <x:f>AB700*(1+H701)</x:f>
        <x:v>0.8626149037162101</x:v>
      </x:c>
      <x:c r="M701" s="115" t="n">
        <x:f>AC700*(1+I701)</x:f>
        <x:v>0.057267427721939886</x:v>
      </x:c>
      <x:c r="N701" s="115" t="n">
        <x:f>SUM(J701:M701)</x:f>
        <x:v>1.2005178462465638</x:v>
      </x:c>
      <x:c r="O701" s="116" t="n">
        <x:f>IFERROR((J701+K701)/N701,0)</x:f>
        <x:v>0.233762051672805</x:v>
      </x:c>
      <x:c r="P701" s="50" t="b">
        <x:f>AND(MONTH(A701)=12,OR(A702="",YEAR(A701)&lt;&gt;YEAR(A702)))</x:f>
        <x:v>0</x:v>
      </x:c>
      <x:c r="Q701" s="50" t="b">
        <x:f>AND(MOD(MONTH(A701),3)=0,OR(A702="",MONTH(A701)&lt;&gt;MONTH(A702)))</x:f>
        <x:v>0</x:v>
      </x:c>
      <x:c r="R701" s="50" t="b">
        <x:f>OR(O701&gt;$E$7,O701&lt;$E$6)</x:f>
        <x:v>0</x:v>
      </x:c>
      <x:c r="S701" s="50" t="b">
        <x:f>AND(OR(P701,Q701,R701),A701-AH700&gt;$E$8)</x:f>
        <x:v>0</x:v>
      </x:c>
      <x:c r="T701" s="50" t="str">
        <x:f>IF(NOT(OR(P701,Q701,R701)),"不调",IF(NOT(S701),"间隔规则跳过",IF(P701,"年末+季度",IF(AND(Q701,R701),"季度+动态",IF(Q701,"季度","动态")))))</x:f>
        <x:v>不调</x:v>
      </x:c>
      <x:c r="U701" s="115" t="n">
        <x:f>IF(OR(T701="年末+季度",T701="季度+动态"),N701*$E$5/2,IF(T701="季度",(J701+K701)/2,IF(T701="动态",N701*$E$5*IF(J701+K701=0,0.5,J701/(J701+K701)),J701)))</x:f>
        <x:v>0.14070962011201943</x:v>
      </x:c>
      <x:c r="V701" s="115" t="n">
        <x:f>IF(OR(T701="年末+季度",T701="季度+动态"),N701*$E$5/2,IF(T701="季度",(J701+K701)/2,IF(T701="动态",N701*$E$5*IF(J701+K701=0,0.5,K701/(J701+K701)),K701)))</x:f>
        <x:v>0.13992589469639438</x:v>
      </x:c>
      <x:c r="W701" s="115" t="n">
        <x:f>IF(OR(T701="年末+季度",T701="季度+动态",T701="动态"),N701*(1-$E$5)*IF(L701+M701=0,$B$7/($B$7+$B$8),L701/(L701+M701)),L701)</x:f>
        <x:v>0.8626149037162101</x:v>
      </x:c>
      <x:c r="X701" s="115" t="n">
        <x:f>IF(OR(T701="年末+季度",T701="季度+动态",T701="动态"),N701*(1-$E$5)*IF(L701+M701=0,$B$8/($B$7+$B$8),M701/(L701+M701)),M701)</x:f>
        <x:v>0.057267427721939886</x:v>
      </x:c>
      <x:c r="Y701" s="115" t="n">
        <x:f>POWER(1-$H$5,(A701-A700)/$H$8)</x:f>
        <x:v>0.9999862671029998</x:v>
      </x:c>
      <x:c r="Z701" s="115" t="n">
        <x:f>U701*Y701</x:f>
        <x:v>0.1407076877612995</x:v>
      </x:c>
      <x:c r="AA701" s="115" t="n">
        <x:f>V701*Y701</x:f>
        <x:v>0.13992397310849486</x:v>
      </x:c>
      <x:c r="AB701" s="115" t="n">
        <x:f>W701*Y701</x:f>
        <x:v>0.8626030575145864</x:v>
      </x:c>
      <x:c r="AC701" s="115" t="n">
        <x:f>X701*Y701</x:f>
        <x:v>0.05726664127425351</x:v>
      </x:c>
      <x:c r="AD701" s="115" t="n">
        <x:f>SUM(Z701:AC701)</x:f>
        <x:v>1.2005013596586342</x:v>
      </x:c>
      <x:c r="AE701" s="115" t="n">
        <x:f>MAX(AE700,AD701)</x:f>
        <x:v>1.2170439798392663</x:v>
      </x:c>
      <x:c r="AF701" s="114" t="n">
        <x:f>AD701/AE701-1</x:f>
        <x:v>-0.013592458822085263</x:v>
      </x:c>
      <x:c r="AG701" s="114" t="n">
        <x:f>AD701/AD700-1</x:f>
        <x:v>-0.002586962107662294</x:v>
      </x:c>
      <x:c r="AH701" s="111" t="n">
        <x:f>IF(OR(T701="年末+季度",T701="季度+动态",T701="季度",T701="动态"),A701,AH700)</x:f>
        <x:v>44742</x:v>
      </x:c>
      <x:c r="AI701" s="117" t="n">
        <x:f>YEAR(A701)</x:f>
        <x:v>2022</x:v>
      </x:c>
      <x:c r="AJ701" s="117" t="n">
        <x:f>MONTH(A701)</x:f>
        <x:v>9</x:v>
      </x:c>
      <x:c r="AK701" s="50" t="n">
        <x:f>IF(MONTH(A701)&lt;&gt;MONTH(A702),1,0)</x:f>
        <x:v>0</x:v>
      </x:c>
      <x:c r="AL701" s="115" t="n">
        <x:f>IF(AK700,AD700,AL700)</x:f>
        <x:v>1.19601667330624</x:v>
      </x:c>
      <x:c r="AM701" s="116" t="str">
        <x:f>IF(AK701,AD701/AL701-1,"")</x:f>
      </x:c>
      <x:c r="AN701" s="115" t="n">
        <x:f>IF(AI701&lt;&gt;AI700,AD701,MAX(AN700,AD701))</x:f>
        <x:v>1.2170439798392663</x:v>
      </x:c>
      <x:c r="AO701" s="116" t="n">
        <x:f>AD701/AN701-1</x:f>
        <x:v>-0.013592458822085263</x:v>
      </x:c>
      <x:c r="AP701" s="112" t="n">
        <x:f>IFERROR(SUM(Z701:AC701)/AD701,0)</x:f>
        <x:v>1</x:v>
      </x:c>
      <x:c r="AQ701" s="50" t="b">
        <x:f>AND(B701&gt;0,C701&gt;0,D701&gt;0,E701&gt;0)</x:f>
        <x:v>1</x:v>
      </x:c>
    </x:row>
    <x:row r="702">
      <x:c r="A702" s="111" t="n">
        <x:f>'净值底稿'!A660</x:f>
        <x:v>44819</x:v>
      </x:c>
      <x:c r="B702" s="113" t="n">
        <x:f>'净值底稿'!F660</x:f>
        <x:v>1.7058746737574602</x:v>
      </x:c>
      <x:c r="C702" s="113" t="n">
        <x:f>'净值底稿'!O660</x:f>
        <x:v>1.3014490824021037</x:v>
      </x:c>
      <x:c r="D702" s="113" t="n">
        <x:f>'净值底稿'!P660</x:f>
        <x:v>1.5667</x:v>
      </x:c>
      <x:c r="E702" s="113" t="n">
        <x:f>'净值底稿'!Q660</x:f>
        <x:v>1.3874</x:v>
      </x:c>
      <x:c r="F702" s="114" t="n">
        <x:f>IFERROR(B702/B701-1,0)</x:f>
        <x:v>-0.03575018325965018</x:v>
      </x:c>
      <x:c r="G702" s="114" t="n">
        <x:f>IFERROR(C702/C701-1,0)</x:f>
        <x:v>-0.02442821529137551</x:v>
      </x:c>
      <x:c r="H702" s="114" t="n">
        <x:f>IFERROR(D702/D701-1,0)</x:f>
        <x:v>0.00006383250351071901</x:v>
      </x:c>
      <x:c r="I702" s="114" t="n">
        <x:f>IFERROR(E702/E701-1,0)</x:f>
        <x:v>-0.0033045977011493255</x:v>
      </x:c>
      <x:c r="J702" s="115" t="n">
        <x:f>Z701*(1+F702)</x:f>
        <x:v>0.1356773621377914</x:v>
      </x:c>
      <x:c r="K702" s="115" t="n">
        <x:f>AA701*(1+G702)</x:f>
        <x:v>0.1365058801689759</x:v>
      </x:c>
      <x:c r="L702" s="115" t="n">
        <x:f>AB701*(1+H702)</x:f>
        <x:v>0.8626581196272836</x:v>
      </x:c>
      <x:c r="M702" s="115" t="n">
        <x:f>AC701*(1+I702)</x:f>
        <x:v>0.057077398063146066</x:v>
      </x:c>
      <x:c r="N702" s="115" t="n">
        <x:f>SUM(J702:M702)</x:f>
        <x:v>1.191918759997197</x:v>
      </x:c>
      <x:c r="O702" s="116" t="n">
        <x:f>IFERROR((J702+K702)/N702,0)</x:f>
        <x:v>0.22835720977108157</x:v>
      </x:c>
      <x:c r="P702" s="50" t="b">
        <x:f>AND(MONTH(A702)=12,OR(A703="",YEAR(A702)&lt;&gt;YEAR(A703)))</x:f>
        <x:v>0</x:v>
      </x:c>
      <x:c r="Q702" s="50" t="b">
        <x:f>AND(MOD(MONTH(A702),3)=0,OR(A703="",MONTH(A702)&lt;&gt;MONTH(A703)))</x:f>
        <x:v>0</x:v>
      </x:c>
      <x:c r="R702" s="50" t="b">
        <x:f>OR(O702&gt;$E$7,O702&lt;$E$6)</x:f>
        <x:v>0</x:v>
      </x:c>
      <x:c r="S702" s="50" t="b">
        <x:f>AND(OR(P702,Q702,R702),A702-AH701&gt;$E$8)</x:f>
        <x:v>0</x:v>
      </x:c>
      <x:c r="T702" s="50" t="str">
        <x:f>IF(NOT(OR(P702,Q702,R702)),"不调",IF(NOT(S702),"间隔规则跳过",IF(P702,"年末+季度",IF(AND(Q702,R702),"季度+动态",IF(Q702,"季度","动态")))))</x:f>
        <x:v>不调</x:v>
      </x:c>
      <x:c r="U702" s="115" t="n">
        <x:f>IF(OR(T702="年末+季度",T702="季度+动态"),N702*$E$5/2,IF(T702="季度",(J702+K702)/2,IF(T702="动态",N702*$E$5*IF(J702+K702=0,0.5,J702/(J702+K702)),J702)))</x:f>
        <x:v>0.1356773621377914</x:v>
      </x:c>
      <x:c r="V702" s="115" t="n">
        <x:f>IF(OR(T702="年末+季度",T702="季度+动态"),N702*$E$5/2,IF(T702="季度",(J702+K702)/2,IF(T702="动态",N702*$E$5*IF(J702+K702=0,0.5,K702/(J702+K702)),K702)))</x:f>
        <x:v>0.1365058801689759</x:v>
      </x:c>
      <x:c r="W702" s="115" t="n">
        <x:f>IF(OR(T702="年末+季度",T702="季度+动态",T702="动态"),N702*(1-$E$5)*IF(L702+M702=0,$B$7/($B$7+$B$8),L702/(L702+M702)),L702)</x:f>
        <x:v>0.8626581196272836</x:v>
      </x:c>
      <x:c r="X702" s="115" t="n">
        <x:f>IF(OR(T702="年末+季度",T702="季度+动态",T702="动态"),N702*(1-$E$5)*IF(L702+M702=0,$B$8/($B$7+$B$8),M702/(L702+M702)),M702)</x:f>
        <x:v>0.057077398063146066</x:v>
      </x:c>
      <x:c r="Y702" s="115" t="n">
        <x:f>POWER(1-$H$5,(A702-A701)/$H$8)</x:f>
        <x:v>0.9999862671029998</x:v>
      </x:c>
      <x:c r="Z702" s="115" t="n">
        <x:f>U702*Y702</x:f>
        <x:v>0.1356754988945519</x:v>
      </x:c>
      <x:c r="AA702" s="115" t="n">
        <x:f>V702*Y702</x:f>
        <x:v>0.13650400554778364</x:v>
      </x:c>
      <x:c r="AB702" s="115" t="n">
        <x:f>W702*Y702</x:f>
        <x:v>0.8626462728321803</x:v>
      </x:c>
      <x:c r="AC702" s="115" t="n">
        <x:f>X702*Y702</x:f>
        <x:v>0.05707661422511742</x:v>
      </x:c>
      <x:c r="AD702" s="115" t="n">
        <x:f>SUM(Z702:AC702)</x:f>
        <x:v>1.1919023914996332</x:v>
      </x:c>
      <x:c r="AE702" s="115" t="n">
        <x:f>MAX(AE701,AD702)</x:f>
        <x:v>1.2170439798392663</x:v>
      </x:c>
      <x:c r="AF702" s="114" t="n">
        <x:f>AD702/AE702-1</x:f>
        <x:v>-0.020657912742769957</x:v>
      </x:c>
      <x:c r="AG702" s="114" t="n">
        <x:f>AD702/AD701-1</x:f>
        <x:v>-0.007162814177441801</x:v>
      </x:c>
      <x:c r="AH702" s="111" t="n">
        <x:f>IF(OR(T702="年末+季度",T702="季度+动态",T702="季度",T702="动态"),A702,AH701)</x:f>
        <x:v>44742</x:v>
      </x:c>
      <x:c r="AI702" s="117" t="n">
        <x:f>YEAR(A702)</x:f>
        <x:v>2022</x:v>
      </x:c>
      <x:c r="AJ702" s="117" t="n">
        <x:f>MONTH(A702)</x:f>
        <x:v>9</x:v>
      </x:c>
      <x:c r="AK702" s="50" t="n">
        <x:f>IF(MONTH(A702)&lt;&gt;MONTH(A703),1,0)</x:f>
        <x:v>0</x:v>
      </x:c>
      <x:c r="AL702" s="115" t="n">
        <x:f>IF(AK701,AD701,AL701)</x:f>
        <x:v>1.19601667330624</x:v>
      </x:c>
      <x:c r="AM702" s="116" t="str">
        <x:f>IF(AK702,AD702/AL702-1,"")</x:f>
      </x:c>
      <x:c r="AN702" s="115" t="n">
        <x:f>IF(AI702&lt;&gt;AI701,AD702,MAX(AN701,AD702))</x:f>
        <x:v>1.2170439798392663</x:v>
      </x:c>
      <x:c r="AO702" s="116" t="n">
        <x:f>AD702/AN702-1</x:f>
        <x:v>-0.020657912742769957</x:v>
      </x:c>
      <x:c r="AP702" s="112" t="n">
        <x:f>IFERROR(SUM(Z702:AC702)/AD702,0)</x:f>
        <x:v>1</x:v>
      </x:c>
      <x:c r="AQ702" s="50" t="b">
        <x:f>AND(B702&gt;0,C702&gt;0,D702&gt;0,E702&gt;0)</x:f>
        <x:v>1</x:v>
      </x:c>
    </x:row>
    <x:row r="703">
      <x:c r="A703" s="111" t="n">
        <x:f>'净值底稿'!A661</x:f>
        <x:v>44820</x:v>
      </x:c>
      <x:c r="B703" s="113" t="n">
        <x:f>'净值底稿'!F661</x:f>
        <x:v>1.6891961980378476</x:v>
      </x:c>
      <x:c r="C703" s="113" t="n">
        <x:f>'净值底稿'!O661</x:f>
        <x:v>1.2730082679062475</x:v>
      </x:c>
      <x:c r="D703" s="113" t="n">
        <x:f>'净值底稿'!P661</x:f>
        <x:v>1.5664</x:v>
      </x:c>
      <x:c r="E703" s="113" t="n">
        <x:f>'净值底稿'!Q661</x:f>
        <x:v>1.3845</x:v>
      </x:c>
      <x:c r="F703" s="114" t="n">
        <x:f>IFERROR(B703/B702-1,0)</x:f>
        <x:v>-0.009777081503224094</x:v>
      </x:c>
      <x:c r="G703" s="114" t="n">
        <x:f>IFERROR(C703/C702-1,0)</x:f>
        <x:v>-0.021853190324866545</x:v>
      </x:c>
      <x:c r="H703" s="114" t="n">
        <x:f>IFERROR(D703/D702-1,0)</x:f>
        <x:v>-0.0001914852875470885</x:v>
      </x:c>
      <x:c r="I703" s="114" t="n">
        <x:f>IFERROR(E703/E702-1,0)</x:f>
        <x:v>-0.0020902407380711807</x:v>
      </x:c>
      <x:c r="J703" s="115" t="n">
        <x:f>Z702*(1+F703)</x:f>
        <x:v>0.13434898848386928</x:v>
      </x:c>
      <x:c r="K703" s="115" t="n">
        <x:f>AA702*(1+G703)</x:f>
        <x:v>0.1335209575344413</x:v>
      </x:c>
      <x:c r="L703" s="115" t="n">
        <x:f>AB702*(1+H703)</x:f>
        <x:v>0.8624810887625757</x:v>
      </x:c>
      <x:c r="M703" s="115" t="n">
        <x:f>AC702*(1+I703)</x:f>
        <x:v>0.05695731036087291</x:v>
      </x:c>
      <x:c r="N703" s="115" t="n">
        <x:f>SUM(J703:M703)</x:f>
        <x:v>1.1873083451417592</x:v>
      </x:c>
      <x:c r="O703" s="116" t="n">
        <x:f>IFERROR((J703+K703)/N703,0)</x:f>
        <x:v>0.22561110356411093</x:v>
      </x:c>
      <x:c r="P703" s="50" t="b">
        <x:f>AND(MONTH(A703)=12,OR(A704="",YEAR(A703)&lt;&gt;YEAR(A704)))</x:f>
        <x:v>0</x:v>
      </x:c>
      <x:c r="Q703" s="50" t="b">
        <x:f>AND(MOD(MONTH(A703),3)=0,OR(A704="",MONTH(A703)&lt;&gt;MONTH(A704)))</x:f>
        <x:v>0</x:v>
      </x:c>
      <x:c r="R703" s="50" t="b">
        <x:f>OR(O703&gt;$E$7,O703&lt;$E$6)</x:f>
        <x:v>0</x:v>
      </x:c>
      <x:c r="S703" s="50" t="b">
        <x:f>AND(OR(P703,Q703,R703),A703-AH702&gt;$E$8)</x:f>
        <x:v>0</x:v>
      </x:c>
      <x:c r="T703" s="50" t="str">
        <x:f>IF(NOT(OR(P703,Q703,R703)),"不调",IF(NOT(S703),"间隔规则跳过",IF(P703,"年末+季度",IF(AND(Q703,R703),"季度+动态",IF(Q703,"季度","动态")))))</x:f>
        <x:v>不调</x:v>
      </x:c>
      <x:c r="U703" s="115" t="n">
        <x:f>IF(OR(T703="年末+季度",T703="季度+动态"),N703*$E$5/2,IF(T703="季度",(J703+K703)/2,IF(T703="动态",N703*$E$5*IF(J703+K703=0,0.5,J703/(J703+K703)),J703)))</x:f>
        <x:v>0.13434898848386928</x:v>
      </x:c>
      <x:c r="V703" s="115" t="n">
        <x:f>IF(OR(T703="年末+季度",T703="季度+动态"),N703*$E$5/2,IF(T703="季度",(J703+K703)/2,IF(T703="动态",N703*$E$5*IF(J703+K703=0,0.5,K703/(J703+K703)),K703)))</x:f>
        <x:v>0.1335209575344413</x:v>
      </x:c>
      <x:c r="W703" s="115" t="n">
        <x:f>IF(OR(T703="年末+季度",T703="季度+动态",T703="动态"),N703*(1-$E$5)*IF(L703+M703=0,$B$7/($B$7+$B$8),L703/(L703+M703)),L703)</x:f>
        <x:v>0.8624810887625757</x:v>
      </x:c>
      <x:c r="X703" s="115" t="n">
        <x:f>IF(OR(T703="年末+季度",T703="季度+动态",T703="动态"),N703*(1-$E$5)*IF(L703+M703=0,$B$8/($B$7+$B$8),M703/(L703+M703)),M703)</x:f>
        <x:v>0.05695731036087291</x:v>
      </x:c>
      <x:c r="Y703" s="115" t="n">
        <x:f>POWER(1-$H$5,(A703-A702)/$H$8)</x:f>
        <x:v>0.9999862671029998</x:v>
      </x:c>
      <x:c r="Z703" s="115" t="n">
        <x:f>U703*Y703</x:f>
        <x:v>0.13434714348304835</x:v>
      </x:c>
      <x:c r="AA703" s="115" t="n">
        <x:f>V703*Y703</x:f>
        <x:v>0.1335191239048841</x:v>
      </x:c>
      <x:c r="AB703" s="115" t="n">
        <x:f>W703*Y703</x:f>
        <x:v>0.862469244398619</x:v>
      </x:c>
      <x:c r="AC703" s="115" t="n">
        <x:f>X703*Y703</x:f>
        <x:v>0.05695652817199631</x:v>
      </x:c>
      <x:c r="AD703" s="115" t="n">
        <x:f>SUM(Z703:AC703)</x:f>
        <x:v>1.1872920399585478</x:v>
      </x:c>
      <x:c r="AE703" s="115" t="n">
        <x:f>MAX(AE702,AD703)</x:f>
        <x:v>1.2170439798392663</x:v>
      </x:c>
      <x:c r="AF703" s="114" t="n">
        <x:f>AD703/AE703-1</x:f>
        <x:v>-0.02444606799225757</x:v>
      </x:c>
      <x:c r="AG703" s="114" t="n">
        <x:f>AD703/AD702-1</x:f>
        <x:v>-0.003868061322777172</x:v>
      </x:c>
      <x:c r="AH703" s="111" t="n">
        <x:f>IF(OR(T703="年末+季度",T703="季度+动态",T703="季度",T703="动态"),A703,AH702)</x:f>
        <x:v>44742</x:v>
      </x:c>
      <x:c r="AI703" s="117" t="n">
        <x:f>YEAR(A703)</x:f>
        <x:v>2022</x:v>
      </x:c>
      <x:c r="AJ703" s="117" t="n">
        <x:f>MONTH(A703)</x:f>
        <x:v>9</x:v>
      </x:c>
      <x:c r="AK703" s="50" t="n">
        <x:f>IF(MONTH(A703)&lt;&gt;MONTH(A704),1,0)</x:f>
        <x:v>0</x:v>
      </x:c>
      <x:c r="AL703" s="115" t="n">
        <x:f>IF(AK702,AD702,AL702)</x:f>
        <x:v>1.19601667330624</x:v>
      </x:c>
      <x:c r="AM703" s="116" t="str">
        <x:f>IF(AK703,AD703/AL703-1,"")</x:f>
      </x:c>
      <x:c r="AN703" s="115" t="n">
        <x:f>IF(AI703&lt;&gt;AI702,AD703,MAX(AN702,AD703))</x:f>
        <x:v>1.2170439798392663</x:v>
      </x:c>
      <x:c r="AO703" s="116" t="n">
        <x:f>AD703/AN703-1</x:f>
        <x:v>-0.02444606799225757</x:v>
      </x:c>
      <x:c r="AP703" s="112" t="n">
        <x:f>IFERROR(SUM(Z703:AC703)/AD703,0)</x:f>
        <x:v>1</x:v>
      </x:c>
      <x:c r="AQ703" s="50" t="b">
        <x:f>AND(B703&gt;0,C703&gt;0,D703&gt;0,E703&gt;0)</x:f>
        <x:v>1</x:v>
      </x:c>
    </x:row>
    <x:row r="704">
      <x:c r="A704" s="111" t="n">
        <x:f>'净值底稿'!A662</x:f>
        <x:v>44823</x:v>
      </x:c>
      <x:c r="B704" s="113" t="n">
        <x:f>'净值底稿'!F662</x:f>
        <x:v>1.685638844870725</x:v>
      </x:c>
      <x:c r="C704" s="113" t="n">
        <x:f>'净值底稿'!O662</x:f>
        <x:v>1.264472593765415</x:v>
      </x:c>
      <x:c r="D704" s="113" t="n">
        <x:f>'净值底稿'!P662</x:f>
        <x:v>1.5666</x:v>
      </x:c>
      <x:c r="E704" s="113" t="n">
        <x:f>'净值底稿'!Q662</x:f>
        <x:v>1.3834</x:v>
      </x:c>
      <x:c r="F704" s="114" t="n">
        <x:f>IFERROR(B704/B703-1,0)</x:f>
        <x:v>-0.0021059443368715014</x:v>
      </x:c>
      <x:c r="G704" s="114" t="n">
        <x:f>IFERROR(C704/C703-1,0)</x:f>
        <x:v>-0.006705120741180459</x:v>
      </x:c>
      <x:c r="H704" s="114" t="n">
        <x:f>IFERROR(D704/D703-1,0)</x:f>
        <x:v>0.00012768130745666184</x:v>
      </x:c>
      <x:c r="I704" s="114" t="n">
        <x:f>IFERROR(E704/E703-1,0)</x:f>
        <x:v>-0.0007945106536656477</x:v>
      </x:c>
      <x:c r="J704" s="115" t="n">
        <x:f>Z703*(1+F704)</x:f>
        <x:v>0.13406421587705536</x:v>
      </x:c>
      <x:c r="K704" s="115" t="n">
        <x:f>AA703*(1+G704)</x:f>
        <x:v>0.1326238620578452</x:v>
      </x:c>
      <x:c r="L704" s="115" t="n">
        <x:f>AB703*(1+H704)</x:f>
        <x:v>0.862579365599385</x:v>
      </x:c>
      <x:c r="M704" s="115" t="n">
        <x:f>AC703*(1+I704)</x:f>
        <x:v>0.05691127560356785</x:v>
      </x:c>
      <x:c r="N704" s="115" t="n">
        <x:f>SUM(J704:M704)</x:f>
        <x:v>1.1861787191378534</x:v>
      </x:c>
      <x:c r="O704" s="116" t="n">
        <x:f>IFERROR((J704+K704)/N704,0)</x:f>
        <x:v>0.22482959239796227</x:v>
      </x:c>
      <x:c r="P704" s="50" t="b">
        <x:f>AND(MONTH(A704)=12,OR(A705="",YEAR(A704)&lt;&gt;YEAR(A705)))</x:f>
        <x:v>0</x:v>
      </x:c>
      <x:c r="Q704" s="50" t="b">
        <x:f>AND(MOD(MONTH(A704),3)=0,OR(A705="",MONTH(A704)&lt;&gt;MONTH(A705)))</x:f>
        <x:v>0</x:v>
      </x:c>
      <x:c r="R704" s="50" t="b">
        <x:f>OR(O704&gt;$E$7,O704&lt;$E$6)</x:f>
        <x:v>0</x:v>
      </x:c>
      <x:c r="S704" s="50" t="b">
        <x:f>AND(OR(P704,Q704,R704),A704-AH703&gt;$E$8)</x:f>
        <x:v>0</x:v>
      </x:c>
      <x:c r="T704" s="50" t="str">
        <x:f>IF(NOT(OR(P704,Q704,R704)),"不调",IF(NOT(S704),"间隔规则跳过",IF(P704,"年末+季度",IF(AND(Q704,R704),"季度+动态",IF(Q704,"季度","动态")))))</x:f>
        <x:v>不调</x:v>
      </x:c>
      <x:c r="U704" s="115" t="n">
        <x:f>IF(OR(T704="年末+季度",T704="季度+动态"),N704*$E$5/2,IF(T704="季度",(J704+K704)/2,IF(T704="动态",N704*$E$5*IF(J704+K704=0,0.5,J704/(J704+K704)),J704)))</x:f>
        <x:v>0.13406421587705536</x:v>
      </x:c>
      <x:c r="V704" s="115" t="n">
        <x:f>IF(OR(T704="年末+季度",T704="季度+动态"),N704*$E$5/2,IF(T704="季度",(J704+K704)/2,IF(T704="动态",N704*$E$5*IF(J704+K704=0,0.5,K704/(J704+K704)),K704)))</x:f>
        <x:v>0.1326238620578452</x:v>
      </x:c>
      <x:c r="W704" s="115" t="n">
        <x:f>IF(OR(T704="年末+季度",T704="季度+动态",T704="动态"),N704*(1-$E$5)*IF(L704+M704=0,$B$7/($B$7+$B$8),L704/(L704+M704)),L704)</x:f>
        <x:v>0.862579365599385</x:v>
      </x:c>
      <x:c r="X704" s="115" t="n">
        <x:f>IF(OR(T704="年末+季度",T704="季度+动态",T704="动态"),N704*(1-$E$5)*IF(L704+M704=0,$B$8/($B$7+$B$8),M704/(L704+M704)),M704)</x:f>
        <x:v>0.05691127560356785</x:v>
      </x:c>
      <x:c r="Y704" s="115" t="n">
        <x:f>POWER(1-$H$5,(A704-A703)/$H$8)</x:f>
        <x:v>0.9999588018747739</x:v>
      </x:c>
      <x:c r="Z704" s="115" t="n">
        <x:f>U704*Y704</x:f>
        <x:v>0.13405869268270132</x:v>
      </x:c>
      <x:c r="AA704" s="115" t="n">
        <x:f>V704*Y704</x:f>
        <x:v>0.13261839820336818</x:v>
      </x:c>
      <x:c r="AB704" s="115" t="n">
        <x:f>W704*Y704</x:f>
        <x:v>0.8625438289466636</x:v>
      </x:c>
      <x:c r="AC704" s="115" t="n">
        <x:f>X704*Y704</x:f>
        <x:v>0.05690893096570876</x:v>
      </x:c>
      <x:c r="AD704" s="115" t="n">
        <x:f>SUM(Z704:AC704)</x:f>
        <x:v>1.186129850798442</x:v>
      </x:c>
      <x:c r="AE704" s="115" t="n">
        <x:f>MAX(AE703,AD704)</x:f>
        <x:v>1.2170439798392663</x:v>
      </x:c>
      <x:c r="AF704" s="114" t="n">
        <x:f>AD704/AE704-1</x:f>
        <x:v>-0.025400995816853844</x:v>
      </x:c>
      <x:c r="AG704" s="114" t="n">
        <x:f>AD704/AD703-1</x:f>
        <x:v>-0.000978857030109026</x:v>
      </x:c>
      <x:c r="AH704" s="111" t="n">
        <x:f>IF(OR(T704="年末+季度",T704="季度+动态",T704="季度",T704="动态"),A704,AH703)</x:f>
        <x:v>44742</x:v>
      </x:c>
      <x:c r="AI704" s="117" t="n">
        <x:f>YEAR(A704)</x:f>
        <x:v>2022</x:v>
      </x:c>
      <x:c r="AJ704" s="117" t="n">
        <x:f>MONTH(A704)</x:f>
        <x:v>9</x:v>
      </x:c>
      <x:c r="AK704" s="50" t="n">
        <x:f>IF(MONTH(A704)&lt;&gt;MONTH(A705),1,0)</x:f>
        <x:v>0</x:v>
      </x:c>
      <x:c r="AL704" s="115" t="n">
        <x:f>IF(AK703,AD703,AL703)</x:f>
        <x:v>1.19601667330624</x:v>
      </x:c>
      <x:c r="AM704" s="116" t="str">
        <x:f>IF(AK704,AD704/AL704-1,"")</x:f>
      </x:c>
      <x:c r="AN704" s="115" t="n">
        <x:f>IF(AI704&lt;&gt;AI703,AD704,MAX(AN703,AD704))</x:f>
        <x:v>1.2170439798392663</x:v>
      </x:c>
      <x:c r="AO704" s="116" t="n">
        <x:f>AD704/AN704-1</x:f>
        <x:v>-0.025400995816853844</x:v>
      </x:c>
      <x:c r="AP704" s="112" t="n">
        <x:f>IFERROR(SUM(Z704:AC704)/AD704,0)</x:f>
        <x:v>1</x:v>
      </x:c>
      <x:c r="AQ704" s="50" t="b">
        <x:f>AND(B704&gt;0,C704&gt;0,D704&gt;0,E704&gt;0)</x:f>
        <x:v>1</x:v>
      </x:c>
    </x:row>
    <x:row r="705">
      <x:c r="A705" s="111" t="n">
        <x:f>'净值底稿'!A663</x:f>
        <x:v>44824</x:v>
      </x:c>
      <x:c r="B705" s="113" t="n">
        <x:f>'净值底稿'!F663</x:f>
        <x:v>1.7002255621984776</x:v>
      </x:c>
      <x:c r="C705" s="113" t="n">
        <x:f>'净值底稿'!O663</x:f>
        <x:v>1.2790289716175025</x:v>
      </x:c>
      <x:c r="D705" s="113" t="n">
        <x:f>'净值底稿'!P663</x:f>
        <x:v>1.5672</x:v>
      </x:c>
      <x:c r="E705" s="113" t="n">
        <x:f>'净值底稿'!Q663</x:f>
        <x:v>1.3879</x:v>
      </x:c>
      <x:c r="F705" s="114" t="n">
        <x:f>IFERROR(B705/B704-1,0)</x:f>
        <x:v>0.008653524669379298</x:v>
      </x:c>
      <x:c r="G705" s="114" t="n">
        <x:f>IFERROR(C705/C704-1,0)</x:f>
        <x:v>0.011511817594037854</x:v>
      </x:c>
      <x:c r="H705" s="114" t="n">
        <x:f>IFERROR(D705/D704-1,0)</x:f>
        <x:v>0.00038299502106475813</x:v>
      </x:c>
      <x:c r="I705" s="114" t="n">
        <x:f>IFERROR(E705/E704-1,0)</x:f>
        <x:v>0.0032528552840827007</x:v>
      </x:c>
      <x:c r="J705" s="115" t="n">
        <x:f>Z704*(1+F705)</x:f>
        <x:v>0.1352187728869758</x:v>
      </x:c>
      <x:c r="K705" s="115" t="n">
        <x:f>AA704*(1+G705)</x:f>
        <x:v>0.13414507701309883</x:v>
      </x:c>
      <x:c r="L705" s="115" t="n">
        <x:f>AB704*(1+H705)</x:f>
        <x:v>0.8628741789386003</x:v>
      </x:c>
      <x:c r="M705" s="115" t="n">
        <x:f>AC704*(1+I705)</x:f>
        <x:v>0.05709404748251206</x:v>
      </x:c>
      <x:c r="N705" s="115" t="n">
        <x:f>SUM(J705:M705)</x:f>
        <x:v>1.1893320763211872</x:v>
      </x:c>
      <x:c r="O705" s="116" t="n">
        <x:f>IFERROR((J705+K705)/N705,0)</x:f>
        <x:v>0.22648329702269893</x:v>
      </x:c>
      <x:c r="P705" s="50" t="b">
        <x:f>AND(MONTH(A705)=12,OR(A706="",YEAR(A705)&lt;&gt;YEAR(A706)))</x:f>
        <x:v>0</x:v>
      </x:c>
      <x:c r="Q705" s="50" t="b">
        <x:f>AND(MOD(MONTH(A705),3)=0,OR(A706="",MONTH(A705)&lt;&gt;MONTH(A706)))</x:f>
        <x:v>0</x:v>
      </x:c>
      <x:c r="R705" s="50" t="b">
        <x:f>OR(O705&gt;$E$7,O705&lt;$E$6)</x:f>
        <x:v>0</x:v>
      </x:c>
      <x:c r="S705" s="50" t="b">
        <x:f>AND(OR(P705,Q705,R705),A705-AH704&gt;$E$8)</x:f>
        <x:v>0</x:v>
      </x:c>
      <x:c r="T705" s="50" t="str">
        <x:f>IF(NOT(OR(P705,Q705,R705)),"不调",IF(NOT(S705),"间隔规则跳过",IF(P705,"年末+季度",IF(AND(Q705,R705),"季度+动态",IF(Q705,"季度","动态")))))</x:f>
        <x:v>不调</x:v>
      </x:c>
      <x:c r="U705" s="115" t="n">
        <x:f>IF(OR(T705="年末+季度",T705="季度+动态"),N705*$E$5/2,IF(T705="季度",(J705+K705)/2,IF(T705="动态",N705*$E$5*IF(J705+K705=0,0.5,J705/(J705+K705)),J705)))</x:f>
        <x:v>0.1352187728869758</x:v>
      </x:c>
      <x:c r="V705" s="115" t="n">
        <x:f>IF(OR(T705="年末+季度",T705="季度+动态"),N705*$E$5/2,IF(T705="季度",(J705+K705)/2,IF(T705="动态",N705*$E$5*IF(J705+K705=0,0.5,K705/(J705+K705)),K705)))</x:f>
        <x:v>0.13414507701309883</x:v>
      </x:c>
      <x:c r="W705" s="115" t="n">
        <x:f>IF(OR(T705="年末+季度",T705="季度+动态",T705="动态"),N705*(1-$E$5)*IF(L705+M705=0,$B$7/($B$7+$B$8),L705/(L705+M705)),L705)</x:f>
        <x:v>0.8628741789386003</x:v>
      </x:c>
      <x:c r="X705" s="115" t="n">
        <x:f>IF(OR(T705="年末+季度",T705="季度+动态",T705="动态"),N705*(1-$E$5)*IF(L705+M705=0,$B$8/($B$7+$B$8),M705/(L705+M705)),M705)</x:f>
        <x:v>0.05709404748251206</x:v>
      </x:c>
      <x:c r="Y705" s="115" t="n">
        <x:f>POWER(1-$H$5,(A705-A704)/$H$8)</x:f>
        <x:v>0.9999862671029998</x:v>
      </x:c>
      <x:c r="Z705" s="115" t="n">
        <x:f>U705*Y705</x:f>
        <x:v>0.13521691594149526</x:v>
      </x:c>
      <x:c r="AA705" s="115" t="n">
        <x:f>V705*Y705</x:f>
        <x:v>0.13414323481257312</x:v>
      </x:c>
      <x:c r="AB705" s="115" t="n">
        <x:f>W705*Y705</x:f>
        <x:v>0.8628623291763767</x:v>
      </x:c>
      <x:c r="AC705" s="115" t="n">
        <x:f>X705*Y705</x:f>
        <x:v>0.05709326341583865</x:v>
      </x:c>
      <x:c r="AD705" s="115" t="n">
        <x:f>SUM(Z705:AC705)</x:f>
        <x:v>1.189315743346284</x:v>
      </x:c>
      <x:c r="AE705" s="115" t="n">
        <x:f>MAX(AE704,AD705)</x:f>
        <x:v>1.2170439798392663</x:v>
      </x:c>
      <x:c r="AF705" s="114" t="n">
        <x:f>AD705/AE705-1</x:f>
        <x:v>-0.022783265808228537</x:v>
      </x:c>
      <x:c r="AG705" s="114" t="n">
        <x:f>AD705/AD704-1</x:f>
        <x:v>0.002685955964852882</x:v>
      </x:c>
      <x:c r="AH705" s="111" t="n">
        <x:f>IF(OR(T705="年末+季度",T705="季度+动态",T705="季度",T705="动态"),A705,AH704)</x:f>
        <x:v>44742</x:v>
      </x:c>
      <x:c r="AI705" s="117" t="n">
        <x:f>YEAR(A705)</x:f>
        <x:v>2022</x:v>
      </x:c>
      <x:c r="AJ705" s="117" t="n">
        <x:f>MONTH(A705)</x:f>
        <x:v>9</x:v>
      </x:c>
      <x:c r="AK705" s="50" t="n">
        <x:f>IF(MONTH(A705)&lt;&gt;MONTH(A706),1,0)</x:f>
        <x:v>0</x:v>
      </x:c>
      <x:c r="AL705" s="115" t="n">
        <x:f>IF(AK704,AD704,AL704)</x:f>
        <x:v>1.19601667330624</x:v>
      </x:c>
      <x:c r="AM705" s="116" t="str">
        <x:f>IF(AK705,AD705/AL705-1,"")</x:f>
      </x:c>
      <x:c r="AN705" s="115" t="n">
        <x:f>IF(AI705&lt;&gt;AI704,AD705,MAX(AN704,AD705))</x:f>
        <x:v>1.2170439798392663</x:v>
      </x:c>
      <x:c r="AO705" s="116" t="n">
        <x:f>AD705/AN705-1</x:f>
        <x:v>-0.022783265808228537</x:v>
      </x:c>
      <x:c r="AP705" s="112" t="n">
        <x:f>IFERROR(SUM(Z705:AC705)/AD705,0)</x:f>
        <x:v>1</x:v>
      </x:c>
      <x:c r="AQ705" s="50" t="b">
        <x:f>AND(B705&gt;0,C705&gt;0,D705&gt;0,E705&gt;0)</x:f>
        <x:v>1</x:v>
      </x:c>
    </x:row>
    <x:row r="706">
      <x:c r="A706" s="111" t="n">
        <x:f>'净值底稿'!A664</x:f>
        <x:v>44825</x:v>
      </x:c>
      <x:c r="B706" s="113" t="n">
        <x:f>'净值底稿'!F664</x:f>
        <x:v>1.6847580812307323</x:v>
      </x:c>
      <x:c r="C706" s="113" t="n">
        <x:f>'净值底稿'!O664</x:f>
        <x:v>1.2796631458620913</x:v>
      </x:c>
      <x:c r="D706" s="113" t="n">
        <x:f>'净值底稿'!P664</x:f>
        <x:v>1.5677</x:v>
      </x:c>
      <x:c r="E706" s="113" t="n">
        <x:f>'净值底稿'!Q664</x:f>
        <x:v>1.3917</x:v>
      </x:c>
      <x:c r="F706" s="114" t="n">
        <x:f>IFERROR(B706/B705-1,0)</x:f>
        <x:v>-0.009097311151906817</x:v>
      </x:c>
      <x:c r="G706" s="114" t="n">
        <x:f>IFERROR(C706/C705-1,0)</x:f>
        <x:v>0.0004958247691502216</x:v>
      </x:c>
      <x:c r="H706" s="114" t="n">
        <x:f>IFERROR(D706/D705-1,0)</x:f>
        <x:v>0.00031904032669749505</x:v>
      </x:c>
      <x:c r="I706" s="114" t="n">
        <x:f>IFERROR(E706/E705-1,0)</x:f>
        <x:v>0.0027379494199870624</x:v>
      </x:c>
      <x:c r="J706" s="115" t="n">
        <x:f>Z705*(1+F706)</x:f>
        <x:v>0.13398680558417425</x:v>
      </x:c>
      <x:c r="K706" s="115" t="n">
        <x:f>AA705*(1+G706)</x:f>
        <x:v>0.13420974635100713</x:v>
      </x:c>
      <x:c r="L706" s="115" t="n">
        <x:f>AB705*(1+H706)</x:f>
        <x:v>0.8631376170557721</x:v>
      </x:c>
      <x:c r="M706" s="115" t="n">
        <x:f>AC705*(1+I706)</x:f>
        <x:v>0.05724958188329322</x:v>
      </x:c>
      <x:c r="N706" s="115" t="n">
        <x:f>SUM(J706:M706)</x:f>
        <x:v>1.1885837508742467</x:v>
      </x:c>
      <x:c r="O706" s="116" t="n">
        <x:f>IFERROR((J706+K706)/N706,0)</x:f>
        <x:v>0.22564379812353402</x:v>
      </x:c>
      <x:c r="P706" s="50" t="b">
        <x:f>AND(MONTH(A706)=12,OR(A707="",YEAR(A706)&lt;&gt;YEAR(A707)))</x:f>
        <x:v>0</x:v>
      </x:c>
      <x:c r="Q706" s="50" t="b">
        <x:f>AND(MOD(MONTH(A706),3)=0,OR(A707="",MONTH(A706)&lt;&gt;MONTH(A707)))</x:f>
        <x:v>0</x:v>
      </x:c>
      <x:c r="R706" s="50" t="b">
        <x:f>OR(O706&gt;$E$7,O706&lt;$E$6)</x:f>
        <x:v>0</x:v>
      </x:c>
      <x:c r="S706" s="50" t="b">
        <x:f>AND(OR(P706,Q706,R706),A706-AH705&gt;$E$8)</x:f>
        <x:v>0</x:v>
      </x:c>
      <x:c r="T706" s="50" t="str">
        <x:f>IF(NOT(OR(P706,Q706,R706)),"不调",IF(NOT(S706),"间隔规则跳过",IF(P706,"年末+季度",IF(AND(Q706,R706),"季度+动态",IF(Q706,"季度","动态")))))</x:f>
        <x:v>不调</x:v>
      </x:c>
      <x:c r="U706" s="115" t="n">
        <x:f>IF(OR(T706="年末+季度",T706="季度+动态"),N706*$E$5/2,IF(T706="季度",(J706+K706)/2,IF(T706="动态",N706*$E$5*IF(J706+K706=0,0.5,J706/(J706+K706)),J706)))</x:f>
        <x:v>0.13398680558417425</x:v>
      </x:c>
      <x:c r="V706" s="115" t="n">
        <x:f>IF(OR(T706="年末+季度",T706="季度+动态"),N706*$E$5/2,IF(T706="季度",(J706+K706)/2,IF(T706="动态",N706*$E$5*IF(J706+K706=0,0.5,K706/(J706+K706)),K706)))</x:f>
        <x:v>0.13420974635100713</x:v>
      </x:c>
      <x:c r="W706" s="115" t="n">
        <x:f>IF(OR(T706="年末+季度",T706="季度+动态",T706="动态"),N706*(1-$E$5)*IF(L706+M706=0,$B$7/($B$7+$B$8),L706/(L706+M706)),L706)</x:f>
        <x:v>0.8631376170557721</x:v>
      </x:c>
      <x:c r="X706" s="115" t="n">
        <x:f>IF(OR(T706="年末+季度",T706="季度+动态",T706="动态"),N706*(1-$E$5)*IF(L706+M706=0,$B$8/($B$7+$B$8),M706/(L706+M706)),M706)</x:f>
        <x:v>0.05724958188329322</x:v>
      </x:c>
      <x:c r="Y706" s="115" t="n">
        <x:f>POWER(1-$H$5,(A706-A705)/$H$8)</x:f>
        <x:v>0.9999862671029998</x:v>
      </x:c>
      <x:c r="Z706" s="115" t="n">
        <x:f>U706*Y706</x:f>
        <x:v>0.13398496555717376</x:v>
      </x:c>
      <x:c r="AA706" s="115" t="n">
        <x:f>V706*Y706</x:f>
        <x:v>0.13420790326238408</x:v>
      </x:c>
      <x:c r="AB706" s="115" t="n">
        <x:f>W706*Y706</x:f>
        <x:v>0.86312576367578</x:v>
      </x:c>
      <x:c r="AC706" s="115" t="n">
        <x:f>X706*Y706</x:f>
        <x:v>0.057248795680681905</x:v>
      </x:c>
      <x:c r="AD706" s="115" t="n">
        <x:f>SUM(Z706:AC706)</x:f>
        <x:v>1.1885674281760197</x:v>
      </x:c>
      <x:c r="AE706" s="115" t="n">
        <x:f>MAX(AE705,AD706)</x:f>
        <x:v>1.2170439798392663</x:v>
      </x:c>
      <x:c r="AF706" s="114" t="n">
        <x:f>AD706/AE706-1</x:f>
        <x:v>-0.023398128691296316</x:v>
      </x:c>
      <x:c r="AG706" s="114" t="n">
        <x:f>AD706/AD705-1</x:f>
        <x:v>-0.000629198069941328</x:v>
      </x:c>
      <x:c r="AH706" s="111" t="n">
        <x:f>IF(OR(T706="年末+季度",T706="季度+动态",T706="季度",T706="动态"),A706,AH705)</x:f>
        <x:v>44742</x:v>
      </x:c>
      <x:c r="AI706" s="117" t="n">
        <x:f>YEAR(A706)</x:f>
        <x:v>2022</x:v>
      </x:c>
      <x:c r="AJ706" s="117" t="n">
        <x:f>MONTH(A706)</x:f>
        <x:v>9</x:v>
      </x:c>
      <x:c r="AK706" s="50" t="n">
        <x:f>IF(MONTH(A706)&lt;&gt;MONTH(A707),1,0)</x:f>
        <x:v>0</x:v>
      </x:c>
      <x:c r="AL706" s="115" t="n">
        <x:f>IF(AK705,AD705,AL705)</x:f>
        <x:v>1.19601667330624</x:v>
      </x:c>
      <x:c r="AM706" s="116" t="str">
        <x:f>IF(AK706,AD706/AL706-1,"")</x:f>
      </x:c>
      <x:c r="AN706" s="115" t="n">
        <x:f>IF(AI706&lt;&gt;AI705,AD706,MAX(AN705,AD706))</x:f>
        <x:v>1.2170439798392663</x:v>
      </x:c>
      <x:c r="AO706" s="116" t="n">
        <x:f>AD706/AN706-1</x:f>
        <x:v>-0.023398128691296316</x:v>
      </x:c>
      <x:c r="AP706" s="112" t="n">
        <x:f>IFERROR(SUM(Z706:AC706)/AD706,0)</x:f>
        <x:v>1</x:v>
      </x:c>
      <x:c r="AQ706" s="50" t="b">
        <x:f>AND(B706&gt;0,C706&gt;0,D706&gt;0,E706&gt;0)</x:f>
        <x:v>1</x:v>
      </x:c>
    </x:row>
    <x:row r="707">
      <x:c r="A707" s="111" t="n">
        <x:f>'净值底稿'!A665</x:f>
        <x:v>44826</x:v>
      </x:c>
      <x:c r="B707" s="113" t="n">
        <x:f>'净值底稿'!F665</x:f>
        <x:v>1.6834101588248125</x:v>
      </x:c>
      <x:c r="C707" s="113" t="n">
        <x:f>'净值底稿'!O665</x:f>
        <x:v>1.2766707201931224</x:v>
      </x:c>
      <x:c r="D707" s="113" t="n">
        <x:f>'净值底稿'!P665</x:f>
        <x:v>1.5678</x:v>
      </x:c>
      <x:c r="E707" s="113" t="n">
        <x:f>'净值底稿'!Q665</x:f>
        <x:v>1.3883</x:v>
      </x:c>
      <x:c r="F707" s="114" t="n">
        <x:f>IFERROR(B707/B706-1,0)</x:f>
        <x:v>-0.0008000688175570092</x:v>
      </x:c>
      <x:c r="G707" s="114" t="n">
        <x:f>IFERROR(C707/C706-1,0)</x:f>
        <x:v>-0.0023384479569057426</x:v>
      </x:c>
      <x:c r="H707" s="114" t="n">
        <x:f>IFERROR(D707/D706-1,0)</x:f>
        <x:v>0.00006378771448622977</x:v>
      </x:c>
      <x:c r="I707" s="114" t="n">
        <x:f>IFERROR(E707/E706-1,0)</x:f>
        <x:v>-0.002443055256161397</x:v>
      </x:c>
      <x:c r="J707" s="115" t="n">
        <x:f>Z706*(1+F707)</x:f>
        <x:v>0.13387776836421003</x:v>
      </x:c>
      <x:c r="K707" s="115" t="n">
        <x:f>AA706*(1+G707)</x:f>
        <x:v>0.13389406506519955</x:v>
      </x:c>
      <x:c r="L707" s="115" t="n">
        <x:f>AB706*(1+H707)</x:f>
        <x:v>0.863180820495559</x:v>
      </x:c>
      <x:c r="M707" s="115" t="n">
        <x:f>AC706*(1+I707)</x:f>
        <x:v>0.057108933709485304</x:v>
      </x:c>
      <x:c r="N707" s="115" t="n">
        <x:f>SUM(J707:M707)</x:f>
        <x:v>1.1880615876344538</x:v>
      </x:c>
      <x:c r="O707" s="116" t="n">
        <x:f>IFERROR((J707+K707)/N707,0)</x:f>
        <x:v>0.2253854818777277</x:v>
      </x:c>
      <x:c r="P707" s="50" t="b">
        <x:f>AND(MONTH(A707)=12,OR(A708="",YEAR(A707)&lt;&gt;YEAR(A708)))</x:f>
        <x:v>0</x:v>
      </x:c>
      <x:c r="Q707" s="50" t="b">
        <x:f>AND(MOD(MONTH(A707),3)=0,OR(A708="",MONTH(A707)&lt;&gt;MONTH(A708)))</x:f>
        <x:v>0</x:v>
      </x:c>
      <x:c r="R707" s="50" t="b">
        <x:f>OR(O707&gt;$E$7,O707&lt;$E$6)</x:f>
        <x:v>0</x:v>
      </x:c>
      <x:c r="S707" s="50" t="b">
        <x:f>AND(OR(P707,Q707,R707),A707-AH706&gt;$E$8)</x:f>
        <x:v>0</x:v>
      </x:c>
      <x:c r="T707" s="50" t="str">
        <x:f>IF(NOT(OR(P707,Q707,R707)),"不调",IF(NOT(S707),"间隔规则跳过",IF(P707,"年末+季度",IF(AND(Q707,R707),"季度+动态",IF(Q707,"季度","动态")))))</x:f>
        <x:v>不调</x:v>
      </x:c>
      <x:c r="U707" s="115" t="n">
        <x:f>IF(OR(T707="年末+季度",T707="季度+动态"),N707*$E$5/2,IF(T707="季度",(J707+K707)/2,IF(T707="动态",N707*$E$5*IF(J707+K707=0,0.5,J707/(J707+K707)),J707)))</x:f>
        <x:v>0.13387776836421003</x:v>
      </x:c>
      <x:c r="V707" s="115" t="n">
        <x:f>IF(OR(T707="年末+季度",T707="季度+动态"),N707*$E$5/2,IF(T707="季度",(J707+K707)/2,IF(T707="动态",N707*$E$5*IF(J707+K707=0,0.5,K707/(J707+K707)),K707)))</x:f>
        <x:v>0.13389406506519955</x:v>
      </x:c>
      <x:c r="W707" s="115" t="n">
        <x:f>IF(OR(T707="年末+季度",T707="季度+动态",T707="动态"),N707*(1-$E$5)*IF(L707+M707=0,$B$7/($B$7+$B$8),L707/(L707+M707)),L707)</x:f>
        <x:v>0.863180820495559</x:v>
      </x:c>
      <x:c r="X707" s="115" t="n">
        <x:f>IF(OR(T707="年末+季度",T707="季度+动态",T707="动态"),N707*(1-$E$5)*IF(L707+M707=0,$B$8/($B$7+$B$8),M707/(L707+M707)),M707)</x:f>
        <x:v>0.057108933709485304</x:v>
      </x:c>
      <x:c r="Y707" s="115" t="n">
        <x:f>POWER(1-$H$5,(A707-A706)/$H$8)</x:f>
        <x:v>0.9999862671029998</x:v>
      </x:c>
      <x:c r="Z707" s="115" t="n">
        <x:f>U707*Y707</x:f>
        <x:v>0.13387592983460647</x:v>
      </x:c>
      <x:c r="AA707" s="115" t="n">
        <x:f>V707*Y707</x:f>
        <x:v>0.13389222631179507</x:v>
      </x:c>
      <x:c r="AB707" s="115" t="n">
        <x:f>W707*Y707</x:f>
        <x:v>0.8631689665222585</x:v>
      </x:c>
      <x:c r="AC707" s="115" t="n">
        <x:f>X707*Y707</x:f>
        <x:v>0.05710814943838088</x:v>
      </x:c>
      <x:c r="AD707" s="115" t="n">
        <x:f>SUM(Z707:AC707)</x:f>
        <x:v>1.188045272107041</x:v>
      </x:c>
      <x:c r="AE707" s="115" t="n">
        <x:f>MAX(AE706,AD707)</x:f>
        <x:v>1.2170439798392663</x:v>
      </x:c>
      <x:c r="AF707" s="114" t="n">
        <x:f>AD707/AE707-1</x:f>
        <x:v>-0.02382716501013804</x:v>
      </x:c>
      <x:c r="AG707" s="114" t="n">
        <x:f>AD707/AD706-1</x:f>
        <x:v>-0.00043931547895437184</x:v>
      </x:c>
      <x:c r="AH707" s="111" t="n">
        <x:f>IF(OR(T707="年末+季度",T707="季度+动态",T707="季度",T707="动态"),A707,AH706)</x:f>
        <x:v>44742</x:v>
      </x:c>
      <x:c r="AI707" s="117" t="n">
        <x:f>YEAR(A707)</x:f>
        <x:v>2022</x:v>
      </x:c>
      <x:c r="AJ707" s="117" t="n">
        <x:f>MONTH(A707)</x:f>
        <x:v>9</x:v>
      </x:c>
      <x:c r="AK707" s="50" t="n">
        <x:f>IF(MONTH(A707)&lt;&gt;MONTH(A708),1,0)</x:f>
        <x:v>0</x:v>
      </x:c>
      <x:c r="AL707" s="115" t="n">
        <x:f>IF(AK706,AD706,AL706)</x:f>
        <x:v>1.19601667330624</x:v>
      </x:c>
      <x:c r="AM707" s="116" t="str">
        <x:f>IF(AK707,AD707/AL707-1,"")</x:f>
      </x:c>
      <x:c r="AN707" s="115" t="n">
        <x:f>IF(AI707&lt;&gt;AI706,AD707,MAX(AN706,AD707))</x:f>
        <x:v>1.2170439798392663</x:v>
      </x:c>
      <x:c r="AO707" s="116" t="n">
        <x:f>AD707/AN707-1</x:f>
        <x:v>-0.02382716501013804</x:v>
      </x:c>
      <x:c r="AP707" s="112" t="n">
        <x:f>IFERROR(SUM(Z707:AC707)/AD707,0)</x:f>
        <x:v>1</x:v>
      </x:c>
      <x:c r="AQ707" s="50" t="b">
        <x:f>AND(B707&gt;0,C707&gt;0,D707&gt;0,E707&gt;0)</x:f>
        <x:v>1</x:v>
      </x:c>
    </x:row>
    <x:row r="708">
      <x:c r="A708" s="111" t="n">
        <x:f>'净值底稿'!A666</x:f>
        <x:v>44827</x:v>
      </x:c>
      <x:c r="B708" s="113" t="n">
        <x:f>'净值底稿'!F666</x:f>
        <x:v>1.6462083594981975</x:v>
      </x:c>
      <x:c r="C708" s="113" t="n">
        <x:f>'净值底稿'!O666</x:f>
        <x:v>1.2568759904236675</x:v>
      </x:c>
      <x:c r="D708" s="113" t="n">
        <x:f>'净值底稿'!P666</x:f>
        <x:v>1.5674</x:v>
      </x:c>
      <x:c r="E708" s="113" t="n">
        <x:f>'净值底稿'!Q666</x:f>
        <x:v>1.3961</x:v>
      </x:c>
      <x:c r="F708" s="114" t="n">
        <x:f>IFERROR(B708/B707-1,0)</x:f>
        <x:v>-0.022099070230504947</x:v>
      </x:c>
      <x:c r="G708" s="114" t="n">
        <x:f>IFERROR(C708/C707-1,0)</x:f>
        <x:v>-0.01550496103369603</x:v>
      </x:c>
      <x:c r="H708" s="114" t="n">
        <x:f>IFERROR(D708/D707-1,0)</x:f>
        <x:v>-0.00025513458349291085</x:v>
      </x:c>
      <x:c r="I708" s="114" t="n">
        <x:f>IFERROR(E708/E707-1,0)</x:f>
        <x:v>0.005618382194050087</x:v>
      </x:c>
      <x:c r="J708" s="115" t="n">
        <x:f>Z707*(1+F708)</x:f>
        <x:v>0.13091739625901735</x:v>
      </x:c>
      <x:c r="K708" s="115" t="n">
        <x:f>AA707*(1+G708)</x:f>
        <x:v>0.13181623256011588</x:v>
      </x:c>
      <x:c r="L708" s="115" t="n">
        <x:f>AB707*(1+H708)</x:f>
        <x:v>0.8629487422675008</x:v>
      </x:c>
      <x:c r="M708" s="115" t="n">
        <x:f>AC707*(1+I708)</x:f>
        <x:v>0.05742900484832063</x:v>
      </x:c>
      <x:c r="N708" s="115" t="n">
        <x:f>SUM(J708:M708)</x:f>
        <x:v>1.1831113759349547</x:v>
      </x:c>
      <x:c r="O708" s="116" t="n">
        <x:f>IFERROR((J708+K708)/N708,0)</x:f>
        <x:v>0.22207007232223402</x:v>
      </x:c>
      <x:c r="P708" s="50" t="b">
        <x:f>AND(MONTH(A708)=12,OR(A709="",YEAR(A708)&lt;&gt;YEAR(A709)))</x:f>
        <x:v>0</x:v>
      </x:c>
      <x:c r="Q708" s="50" t="b">
        <x:f>AND(MOD(MONTH(A708),3)=0,OR(A709="",MONTH(A708)&lt;&gt;MONTH(A709)))</x:f>
        <x:v>0</x:v>
      </x:c>
      <x:c r="R708" s="50" t="b">
        <x:f>OR(O708&gt;$E$7,O708&lt;$E$6)</x:f>
        <x:v>0</x:v>
      </x:c>
      <x:c r="S708" s="50" t="b">
        <x:f>AND(OR(P708,Q708,R708),A708-AH707&gt;$E$8)</x:f>
        <x:v>0</x:v>
      </x:c>
      <x:c r="T708" s="50" t="str">
        <x:f>IF(NOT(OR(P708,Q708,R708)),"不调",IF(NOT(S708),"间隔规则跳过",IF(P708,"年末+季度",IF(AND(Q708,R708),"季度+动态",IF(Q708,"季度","动态")))))</x:f>
        <x:v>不调</x:v>
      </x:c>
      <x:c r="U708" s="115" t="n">
        <x:f>IF(OR(T708="年末+季度",T708="季度+动态"),N708*$E$5/2,IF(T708="季度",(J708+K708)/2,IF(T708="动态",N708*$E$5*IF(J708+K708=0,0.5,J708/(J708+K708)),J708)))</x:f>
        <x:v>0.13091739625901735</x:v>
      </x:c>
      <x:c r="V708" s="115" t="n">
        <x:f>IF(OR(T708="年末+季度",T708="季度+动态"),N708*$E$5/2,IF(T708="季度",(J708+K708)/2,IF(T708="动态",N708*$E$5*IF(J708+K708=0,0.5,K708/(J708+K708)),K708)))</x:f>
        <x:v>0.13181623256011588</x:v>
      </x:c>
      <x:c r="W708" s="115" t="n">
        <x:f>IF(OR(T708="年末+季度",T708="季度+动态",T708="动态"),N708*(1-$E$5)*IF(L708+M708=0,$B$7/($B$7+$B$8),L708/(L708+M708)),L708)</x:f>
        <x:v>0.8629487422675008</x:v>
      </x:c>
      <x:c r="X708" s="115" t="n">
        <x:f>IF(OR(T708="年末+季度",T708="季度+动态",T708="动态"),N708*(1-$E$5)*IF(L708+M708=0,$B$8/($B$7+$B$8),M708/(L708+M708)),M708)</x:f>
        <x:v>0.05742900484832063</x:v>
      </x:c>
      <x:c r="Y708" s="115" t="n">
        <x:f>POWER(1-$H$5,(A708-A707)/$H$8)</x:f>
        <x:v>0.9999862671029998</x:v>
      </x:c>
      <x:c r="Z708" s="115" t="n">
        <x:f>U708*Y708</x:f>
        <x:v>0.130915598383899</x:v>
      </x:c>
      <x:c r="AA708" s="115" t="n">
        <x:f>V708*Y708</x:f>
        <x:v>0.13181442234137117</x:v>
      </x:c>
      <x:c r="AB708" s="115" t="n">
        <x:f>W708*Y708</x:f>
        <x:v>0.8629368914813068</x:v>
      </x:c>
      <x:c r="AC708" s="115" t="n">
        <x:f>X708*Y708</x:f>
        <x:v>0.05742821618171222</x:v>
      </x:c>
      <x:c r="AD708" s="115" t="n">
        <x:f>SUM(Z708:AC708)</x:f>
        <x:v>1.1830951283882891</x:v>
      </x:c>
      <x:c r="AE708" s="115" t="n">
        <x:f>MAX(AE707,AD708)</x:f>
        <x:v>1.2170439798392663</x:v>
      </x:c>
      <x:c r="AF708" s="114" t="n">
        <x:f>AD708/AE708-1</x:f>
        <x:v>-0.027894514917579882</x:v>
      </x:c>
      <x:c r="AG708" s="114" t="n">
        <x:f>AD708/AD707-1</x:f>
        <x:v>-0.0041666288608451785</x:v>
      </x:c>
      <x:c r="AH708" s="111" t="n">
        <x:f>IF(OR(T708="年末+季度",T708="季度+动态",T708="季度",T708="动态"),A708,AH707)</x:f>
        <x:v>44742</x:v>
      </x:c>
      <x:c r="AI708" s="117" t="n">
        <x:f>YEAR(A708)</x:f>
        <x:v>2022</x:v>
      </x:c>
      <x:c r="AJ708" s="117" t="n">
        <x:f>MONTH(A708)</x:f>
        <x:v>9</x:v>
      </x:c>
      <x:c r="AK708" s="50" t="n">
        <x:f>IF(MONTH(A708)&lt;&gt;MONTH(A709),1,0)</x:f>
        <x:v>0</x:v>
      </x:c>
      <x:c r="AL708" s="115" t="n">
        <x:f>IF(AK707,AD707,AL707)</x:f>
        <x:v>1.19601667330624</x:v>
      </x:c>
      <x:c r="AM708" s="116" t="str">
        <x:f>IF(AK708,AD708/AL708-1,"")</x:f>
      </x:c>
      <x:c r="AN708" s="115" t="n">
        <x:f>IF(AI708&lt;&gt;AI707,AD708,MAX(AN707,AD708))</x:f>
        <x:v>1.2170439798392663</x:v>
      </x:c>
      <x:c r="AO708" s="116" t="n">
        <x:f>AD708/AN708-1</x:f>
        <x:v>-0.027894514917579882</x:v>
      </x:c>
      <x:c r="AP708" s="112" t="n">
        <x:f>IFERROR(SUM(Z708:AC708)/AD708,0)</x:f>
        <x:v>1</x:v>
      </x:c>
      <x:c r="AQ708" s="50" t="b">
        <x:f>AND(B708&gt;0,C708&gt;0,D708&gt;0,E708&gt;0)</x:f>
        <x:v>1</x:v>
      </x:c>
    </x:row>
    <x:row r="709">
      <x:c r="A709" s="111" t="n">
        <x:f>'净值底稿'!A667</x:f>
        <x:v>44830</x:v>
      </x:c>
      <x:c r="B709" s="113" t="n">
        <x:f>'净值底稿'!F667</x:f>
        <x:v>1.6494189162434825</x:v>
      </x:c>
      <x:c r="C709" s="113" t="n">
        <x:f>'净值底稿'!O667</x:f>
        <x:v>1.2423637968488712</x:v>
      </x:c>
      <x:c r="D709" s="113" t="n">
        <x:f>'净值底稿'!P667</x:f>
        <x:v>1.5663</x:v>
      </x:c>
      <x:c r="E709" s="113" t="n">
        <x:f>'净值底稿'!Q667</x:f>
        <x:v>1.3883</x:v>
      </x:c>
      <x:c r="F709" s="114" t="n">
        <x:f>IFERROR(B709/B708-1,0)</x:f>
        <x:v>0.0019502736253043107</x:v>
      </x:c>
      <x:c r="G709" s="114" t="n">
        <x:f>IFERROR(C709/C708-1,0)</x:f>
        <x:v>-0.011546241383690092</x:v>
      </x:c>
      <x:c r="H709" s="114" t="n">
        <x:f>IFERROR(D709/D708-1,0)</x:f>
        <x:v>-0.0007017991578409655</x:v>
      </x:c>
      <x:c r="I709" s="114" t="n">
        <x:f>IFERROR(E709/E708-1,0)</x:f>
        <x:v>-0.005586992335792407</x:v>
      </x:c>
      <x:c r="J709" s="115" t="n">
        <x:f>Z708*(1+F709)</x:f>
        <x:v>0.13117091962256805</x:v>
      </x:c>
      <x:c r="K709" s="115" t="n">
        <x:f>AA708*(1+G709)</x:f>
        <x:v>0.13029246120316604</x:v>
      </x:c>
      <x:c r="L709" s="115" t="n">
        <x:f>AB708*(1+H709)</x:f>
        <x:v>0.8623312830975953</x:v>
      </x:c>
      <x:c r="M709" s="115" t="n">
        <x:f>AC708*(1+I709)</x:f>
        <x:v>0.057107365178046765</x:v>
      </x:c>
      <x:c r="N709" s="115" t="n">
        <x:f>SUM(J709:M709)</x:f>
        <x:v>1.180902029101376</x:v>
      </x:c>
      <x:c r="O709" s="116" t="n">
        <x:f>IFERROR((J709+K709)/N709,0)</x:f>
        <x:v>0.22140988361642353</x:v>
      </x:c>
      <x:c r="P709" s="50" t="b">
        <x:f>AND(MONTH(A709)=12,OR(A710="",YEAR(A709)&lt;&gt;YEAR(A710)))</x:f>
        <x:v>0</x:v>
      </x:c>
      <x:c r="Q709" s="50" t="b">
        <x:f>AND(MOD(MONTH(A709),3)=0,OR(A710="",MONTH(A709)&lt;&gt;MONTH(A710)))</x:f>
        <x:v>0</x:v>
      </x:c>
      <x:c r="R709" s="50" t="b">
        <x:f>OR(O709&gt;$E$7,O709&lt;$E$6)</x:f>
        <x:v>0</x:v>
      </x:c>
      <x:c r="S709" s="50" t="b">
        <x:f>AND(OR(P709,Q709,R709),A709-AH708&gt;$E$8)</x:f>
        <x:v>0</x:v>
      </x:c>
      <x:c r="T709" s="50" t="str">
        <x:f>IF(NOT(OR(P709,Q709,R709)),"不调",IF(NOT(S709),"间隔规则跳过",IF(P709,"年末+季度",IF(AND(Q709,R709),"季度+动态",IF(Q709,"季度","动态")))))</x:f>
        <x:v>不调</x:v>
      </x:c>
      <x:c r="U709" s="115" t="n">
        <x:f>IF(OR(T709="年末+季度",T709="季度+动态"),N709*$E$5/2,IF(T709="季度",(J709+K709)/2,IF(T709="动态",N709*$E$5*IF(J709+K709=0,0.5,J709/(J709+K709)),J709)))</x:f>
        <x:v>0.13117091962256805</x:v>
      </x:c>
      <x:c r="V709" s="115" t="n">
        <x:f>IF(OR(T709="年末+季度",T709="季度+动态"),N709*$E$5/2,IF(T709="季度",(J709+K709)/2,IF(T709="动态",N709*$E$5*IF(J709+K709=0,0.5,K709/(J709+K709)),K709)))</x:f>
        <x:v>0.13029246120316604</x:v>
      </x:c>
      <x:c r="W709" s="115" t="n">
        <x:f>IF(OR(T709="年末+季度",T709="季度+动态",T709="动态"),N709*(1-$E$5)*IF(L709+M709=0,$B$7/($B$7+$B$8),L709/(L709+M709)),L709)</x:f>
        <x:v>0.8623312830975953</x:v>
      </x:c>
      <x:c r="X709" s="115" t="n">
        <x:f>IF(OR(T709="年末+季度",T709="季度+动态",T709="动态"),N709*(1-$E$5)*IF(L709+M709=0,$B$8/($B$7+$B$8),M709/(L709+M709)),M709)</x:f>
        <x:v>0.057107365178046765</x:v>
      </x:c>
      <x:c r="Y709" s="115" t="n">
        <x:f>POWER(1-$H$5,(A709-A708)/$H$8)</x:f>
        <x:v>0.9999588018747739</x:v>
      </x:c>
      <x:c r="Z709" s="115" t="n">
        <x:f>U709*Y709</x:f>
        <x:v>0.13116551562659542</x:v>
      </x:c>
      <x:c r="AA709" s="115" t="n">
        <x:f>V709*Y709</x:f>
        <x:v>0.13028709339803338</x:v>
      </x:c>
      <x:c r="AB709" s="115" t="n">
        <x:f>W709*Y709</x:f>
        <x:v>0.8622957566654079</x:v>
      </x:c>
      <x:c r="AC709" s="115" t="n">
        <x:f>X709*Y709</x:f>
        <x:v>0.05710501246166483</x:v>
      </x:c>
      <x:c r="AD709" s="115" t="n">
        <x:f>SUM(Z709:AC709)</x:f>
        <x:v>1.1808533781517014</x:v>
      </x:c>
      <x:c r="AE709" s="115" t="n">
        <x:f>MAX(AE708,AD709)</x:f>
        <x:v>1.2170439798392663</x:v>
      </x:c>
      <x:c r="AF709" s="114" t="n">
        <x:f>AD709/AE709-1</x:f>
        <x:v>-0.029736478128214006</x:v>
      </x:c>
      <x:c r="AG709" s="114" t="n">
        <x:f>AD709/AD708-1</x:f>
        <x:v>-0.0018948182464765262</x:v>
      </x:c>
      <x:c r="AH709" s="111" t="n">
        <x:f>IF(OR(T709="年末+季度",T709="季度+动态",T709="季度",T709="动态"),A709,AH708)</x:f>
        <x:v>44742</x:v>
      </x:c>
      <x:c r="AI709" s="117" t="n">
        <x:f>YEAR(A709)</x:f>
        <x:v>2022</x:v>
      </x:c>
      <x:c r="AJ709" s="117" t="n">
        <x:f>MONTH(A709)</x:f>
        <x:v>9</x:v>
      </x:c>
      <x:c r="AK709" s="50" t="n">
        <x:f>IF(MONTH(A709)&lt;&gt;MONTH(A710),1,0)</x:f>
        <x:v>0</x:v>
      </x:c>
      <x:c r="AL709" s="115" t="n">
        <x:f>IF(AK708,AD708,AL708)</x:f>
        <x:v>1.19601667330624</x:v>
      </x:c>
      <x:c r="AM709" s="116" t="str">
        <x:f>IF(AK709,AD709/AL709-1,"")</x:f>
      </x:c>
      <x:c r="AN709" s="115" t="n">
        <x:f>IF(AI709&lt;&gt;AI708,AD709,MAX(AN708,AD709))</x:f>
        <x:v>1.2170439798392663</x:v>
      </x:c>
      <x:c r="AO709" s="116" t="n">
        <x:f>AD709/AN709-1</x:f>
        <x:v>-0.029736478128214006</x:v>
      </x:c>
      <x:c r="AP709" s="112" t="n">
        <x:f>IFERROR(SUM(Z709:AC709)/AD709,0)</x:f>
        <x:v>1</x:v>
      </x:c>
      <x:c r="AQ709" s="50" t="b">
        <x:f>AND(B709&gt;0,C709&gt;0,D709&gt;0,E709&gt;0)</x:f>
        <x:v>1</x:v>
      </x:c>
    </x:row>
    <x:row r="710">
      <x:c r="A710" s="111" t="n">
        <x:f>'净值底稿'!A668</x:f>
        <x:v>44831</x:v>
      </x:c>
      <x:c r="B710" s="113" t="n">
        <x:f>'净值底稿'!F668</x:f>
        <x:v>1.6700256755385023</x:v>
      </x:c>
      <x:c r="C710" s="113" t="n">
        <x:f>'净值底稿'!O668</x:f>
        <x:v>1.2648879833075837</x:v>
      </x:c>
      <x:c r="D710" s="113" t="n">
        <x:f>'净值底稿'!P668</x:f>
        <x:v>1.5662</x:v>
      </x:c>
      <x:c r="E710" s="113" t="n">
        <x:f>'净值底稿'!Q668</x:f>
        <x:v>1.3888</x:v>
      </x:c>
      <x:c r="F710" s="114" t="n">
        <x:f>IFERROR(B710/B709-1,0)</x:f>
        <x:v>0.012493344833192088</x:v>
      </x:c>
      <x:c r="G710" s="114" t="n">
        <x:f>IFERROR(C710/C709-1,0)</x:f>
        <x:v>0.01813010530075232</x:v>
      </x:c>
      <x:c r="H710" s="114" t="n">
        <x:f>IFERROR(D710/D709-1,0)</x:f>
        <x:v>-0.00006384472961751264</x:v>
      </x:c>
      <x:c r="I710" s="114" t="n">
        <x:f>IFERROR(E710/E709-1,0)</x:f>
        <x:v>0.0003601527047467634</x:v>
      </x:c>
      <x:c r="J710" s="115" t="n">
        <x:f>Z709*(1+F710)</x:f>
        <x:v>0.13280421164354192</x:v>
      </x:c>
      <x:c r="K710" s="115" t="n">
        <x:f>AA709*(1+G710)</x:f>
        <x:v>0.13264921212066869</x:v>
      </x:c>
      <x:c r="L710" s="115" t="n">
        <x:f>AB709*(1+H710)</x:f>
        <x:v>0.8622407036259733</x:v>
      </x:c>
      <x:c r="M710" s="115" t="n">
        <x:f>AC709*(1+I710)</x:f>
        <x:v>0.05712557898635749</x:v>
      </x:c>
      <x:c r="N710" s="115" t="n">
        <x:f>SUM(J710:M710)</x:f>
        <x:v>1.1848197063765413</x:v>
      </x:c>
      <x:c r="O710" s="116" t="n">
        <x:f>IFERROR((J710+K710)/N710,0)</x:f>
        <x:v>0.22404541580088155</x:v>
      </x:c>
      <x:c r="P710" s="50" t="b">
        <x:f>AND(MONTH(A710)=12,OR(A711="",YEAR(A710)&lt;&gt;YEAR(A711)))</x:f>
        <x:v>0</x:v>
      </x:c>
      <x:c r="Q710" s="50" t="b">
        <x:f>AND(MOD(MONTH(A710),3)=0,OR(A711="",MONTH(A710)&lt;&gt;MONTH(A711)))</x:f>
        <x:v>0</x:v>
      </x:c>
      <x:c r="R710" s="50" t="b">
        <x:f>OR(O710&gt;$E$7,O710&lt;$E$6)</x:f>
        <x:v>0</x:v>
      </x:c>
      <x:c r="S710" s="50" t="b">
        <x:f>AND(OR(P710,Q710,R710),A710-AH709&gt;$E$8)</x:f>
        <x:v>0</x:v>
      </x:c>
      <x:c r="T710" s="50" t="str">
        <x:f>IF(NOT(OR(P710,Q710,R710)),"不调",IF(NOT(S710),"间隔规则跳过",IF(P710,"年末+季度",IF(AND(Q710,R710),"季度+动态",IF(Q710,"季度","动态")))))</x:f>
        <x:v>不调</x:v>
      </x:c>
      <x:c r="U710" s="115" t="n">
        <x:f>IF(OR(T710="年末+季度",T710="季度+动态"),N710*$E$5/2,IF(T710="季度",(J710+K710)/2,IF(T710="动态",N710*$E$5*IF(J710+K710=0,0.5,J710/(J710+K710)),J710)))</x:f>
        <x:v>0.13280421164354192</x:v>
      </x:c>
      <x:c r="V710" s="115" t="n">
        <x:f>IF(OR(T710="年末+季度",T710="季度+动态"),N710*$E$5/2,IF(T710="季度",(J710+K710)/2,IF(T710="动态",N710*$E$5*IF(J710+K710=0,0.5,K710/(J710+K710)),K710)))</x:f>
        <x:v>0.13264921212066869</x:v>
      </x:c>
      <x:c r="W710" s="115" t="n">
        <x:f>IF(OR(T710="年末+季度",T710="季度+动态",T710="动态"),N710*(1-$E$5)*IF(L710+M710=0,$B$7/($B$7+$B$8),L710/(L710+M710)),L710)</x:f>
        <x:v>0.8622407036259733</x:v>
      </x:c>
      <x:c r="X710" s="115" t="n">
        <x:f>IF(OR(T710="年末+季度",T710="季度+动态",T710="动态"),N710*(1-$E$5)*IF(L710+M710=0,$B$8/($B$7+$B$8),M710/(L710+M710)),M710)</x:f>
        <x:v>0.05712557898635749</x:v>
      </x:c>
      <x:c r="Y710" s="115" t="n">
        <x:f>POWER(1-$H$5,(A710-A709)/$H$8)</x:f>
        <x:v>0.9999862671029998</x:v>
      </x:c>
      <x:c r="Z710" s="115" t="n">
        <x:f>U710*Y710</x:f>
        <x:v>0.13280238785698223</x:v>
      </x:c>
      <x:c r="AA710" s="115" t="n">
        <x:f>V710*Y710</x:f>
        <x:v>0.13264739046270146</x:v>
      </x:c>
      <x:c r="AB710" s="115" t="n">
        <x:f>W710*Y710</x:f>
        <x:v>0.862228862563201</x:v>
      </x:c>
      <x:c r="AC710" s="115" t="n">
        <x:f>X710*Y710</x:f>
        <x:v>0.057124794486665194</x:v>
      </x:c>
      <x:c r="AD710" s="115" t="n">
        <x:f>SUM(Z710:AC710)</x:f>
        <x:v>1.18480343536955</x:v>
      </x:c>
      <x:c r="AE710" s="115" t="n">
        <x:f>MAX(AE709,AD710)</x:f>
        <x:v>1.2170439798392663</x:v>
      </x:c>
      <x:c r="AF710" s="114" t="n">
        <x:f>AD710/AE710-1</x:f>
        <x:v>-0.026490862289113237</x:v>
      </x:c>
      <x:c r="AG710" s="114" t="n">
        <x:f>AD710/AD709-1</x:f>
        <x:v>0.0033450869438433894</x:v>
      </x:c>
      <x:c r="AH710" s="111" t="n">
        <x:f>IF(OR(T710="年末+季度",T710="季度+动态",T710="季度",T710="动态"),A710,AH709)</x:f>
        <x:v>44742</x:v>
      </x:c>
      <x:c r="AI710" s="117" t="n">
        <x:f>YEAR(A710)</x:f>
        <x:v>2022</x:v>
      </x:c>
      <x:c r="AJ710" s="117" t="n">
        <x:f>MONTH(A710)</x:f>
        <x:v>9</x:v>
      </x:c>
      <x:c r="AK710" s="50" t="n">
        <x:f>IF(MONTH(A710)&lt;&gt;MONTH(A711),1,0)</x:f>
        <x:v>0</x:v>
      </x:c>
      <x:c r="AL710" s="115" t="n">
        <x:f>IF(AK709,AD709,AL709)</x:f>
        <x:v>1.19601667330624</x:v>
      </x:c>
      <x:c r="AM710" s="116" t="str">
        <x:f>IF(AK710,AD710/AL710-1,"")</x:f>
      </x:c>
      <x:c r="AN710" s="115" t="n">
        <x:f>IF(AI710&lt;&gt;AI709,AD710,MAX(AN709,AD710))</x:f>
        <x:v>1.2170439798392663</x:v>
      </x:c>
      <x:c r="AO710" s="116" t="n">
        <x:f>AD710/AN710-1</x:f>
        <x:v>-0.026490862289113237</x:v>
      </x:c>
      <x:c r="AP710" s="112" t="n">
        <x:f>IFERROR(SUM(Z710:AC710)/AD710,0)</x:f>
        <x:v>1</x:v>
      </x:c>
      <x:c r="AQ710" s="50" t="b">
        <x:f>AND(B710&gt;0,C710&gt;0,D710&gt;0,E710&gt;0)</x:f>
        <x:v>1</x:v>
      </x:c>
    </x:row>
    <x:row r="711">
      <x:c r="A711" s="111" t="n">
        <x:f>'净值底稿'!A669</x:f>
        <x:v>44832</x:v>
      </x:c>
      <x:c r="B711" s="113" t="n">
        <x:f>'净值底稿'!F669</x:f>
        <x:v>1.623070209338075</x:v>
      </x:c>
      <x:c r="C711" s="113" t="n">
        <x:f>'净值底稿'!O669</x:f>
        <x:v>1.2317971477674412</x:v>
      </x:c>
      <x:c r="D711" s="113" t="n">
        <x:f>'净值底稿'!P669</x:f>
        <x:v>1.5652</x:v>
      </x:c>
      <x:c r="E711" s="113" t="n">
        <x:f>'净值底稿'!Q669</x:f>
        <x:v>1.3885</x:v>
      </x:c>
      <x:c r="F711" s="114" t="n">
        <x:f>IFERROR(B711/B710-1,0)</x:f>
        <x:v>-0.028116613348047048</x:v>
      </x:c>
      <x:c r="G711" s="114" t="n">
        <x:f>IFERROR(C711/C710-1,0)</x:f>
        <x:v>-0.026161079855950953</x:v>
      </x:c>
      <x:c r="H711" s="114" t="n">
        <x:f>IFERROR(D711/D710-1,0)</x:f>
        <x:v>-0.0006384880602733345</x:v>
      </x:c>
      <x:c r="I711" s="114" t="n">
        <x:f>IFERROR(E711/E710-1,0)</x:f>
        <x:v>-0.0002160138248847865</x:v>
      </x:c>
      <x:c r="J711" s="115" t="n">
        <x:f>Z710*(1+F711)</x:f>
        <x:v>0.12906843446591007</x:v>
      </x:c>
      <x:c r="K711" s="115" t="n">
        <x:f>AA710*(1+G711)</x:f>
        <x:v>0.12917719148812323</x:v>
      </x:c>
      <x:c r="L711" s="115" t="n">
        <x:f>AB710*(1+H711)</x:f>
        <x:v>0.8616783397292314</x:v>
      </x:c>
      <x:c r="M711" s="115" t="n">
        <x:f>AC710*(1+I711)</x:f>
        <x:v>0.05711245474131237</x:v>
      </x:c>
      <x:c r="N711" s="115" t="n">
        <x:f>SUM(J711:M711)</x:f>
        <x:v>1.1770364204245771</x:v>
      </x:c>
      <x:c r="O711" s="116" t="n">
        <x:f>IFERROR((J711+K711)/N711,0)</x:f>
        <x:v>0.219403258448774</x:v>
      </x:c>
      <x:c r="P711" s="50" t="b">
        <x:f>AND(MONTH(A711)=12,OR(A712="",YEAR(A711)&lt;&gt;YEAR(A712)))</x:f>
        <x:v>0</x:v>
      </x:c>
      <x:c r="Q711" s="50" t="b">
        <x:f>AND(MOD(MONTH(A711),3)=0,OR(A712="",MONTH(A711)&lt;&gt;MONTH(A712)))</x:f>
        <x:v>0</x:v>
      </x:c>
      <x:c r="R711" s="50" t="b">
        <x:f>OR(O711&gt;$E$7,O711&lt;$E$6)</x:f>
        <x:v>0</x:v>
      </x:c>
      <x:c r="S711" s="50" t="b">
        <x:f>AND(OR(P711,Q711,R711),A711-AH710&gt;$E$8)</x:f>
        <x:v>0</x:v>
      </x:c>
      <x:c r="T711" s="50" t="str">
        <x:f>IF(NOT(OR(P711,Q711,R711)),"不调",IF(NOT(S711),"间隔规则跳过",IF(P711,"年末+季度",IF(AND(Q711,R711),"季度+动态",IF(Q711,"季度","动态")))))</x:f>
        <x:v>不调</x:v>
      </x:c>
      <x:c r="U711" s="115" t="n">
        <x:f>IF(OR(T711="年末+季度",T711="季度+动态"),N711*$E$5/2,IF(T711="季度",(J711+K711)/2,IF(T711="动态",N711*$E$5*IF(J711+K711=0,0.5,J711/(J711+K711)),J711)))</x:f>
        <x:v>0.12906843446591007</x:v>
      </x:c>
      <x:c r="V711" s="115" t="n">
        <x:f>IF(OR(T711="年末+季度",T711="季度+动态"),N711*$E$5/2,IF(T711="季度",(J711+K711)/2,IF(T711="动态",N711*$E$5*IF(J711+K711=0,0.5,K711/(J711+K711)),K711)))</x:f>
        <x:v>0.12917719148812323</x:v>
      </x:c>
      <x:c r="W711" s="115" t="n">
        <x:f>IF(OR(T711="年末+季度",T711="季度+动态",T711="动态"),N711*(1-$E$5)*IF(L711+M711=0,$B$7/($B$7+$B$8),L711/(L711+M711)),L711)</x:f>
        <x:v>0.8616783397292314</x:v>
      </x:c>
      <x:c r="X711" s="115" t="n">
        <x:f>IF(OR(T711="年末+季度",T711="季度+动态",T711="动态"),N711*(1-$E$5)*IF(L711+M711=0,$B$8/($B$7+$B$8),M711/(L711+M711)),M711)</x:f>
        <x:v>0.05711245474131237</x:v>
      </x:c>
      <x:c r="Y711" s="115" t="n">
        <x:f>POWER(1-$H$5,(A711-A710)/$H$8)</x:f>
        <x:v>0.9999862671029998</x:v>
      </x:c>
      <x:c r="Z711" s="115" t="n">
        <x:f>U711*Y711</x:f>
        <x:v>0.12906666198239355</x:v>
      </x:c>
      <x:c r="AA711" s="115" t="n">
        <x:f>V711*Y711</x:f>
        <x:v>0.12917541751105774</x:v>
      </x:c>
      <x:c r="AB711" s="115" t="n">
        <x:f>W711*Y711</x:f>
        <x:v>0.8616665063893445</x:v>
      </x:c>
      <x:c r="AC711" s="115" t="n">
        <x:f>X711*Y711</x:f>
        <x:v>0.05711167042185398</x:v>
      </x:c>
      <x:c r="AD711" s="115" t="n">
        <x:f>SUM(Z711:AC711)</x:f>
        <x:v>1.1770202563046497</x:v>
      </x:c>
      <x:c r="AE711" s="115" t="n">
        <x:f>MAX(AE710,AD711)</x:f>
        <x:v>1.2170439798392663</x:v>
      </x:c>
      <x:c r="AF711" s="114" t="n">
        <x:f>AD711/AE711-1</x:f>
        <x:v>-0.03288601250047063</x:v>
      </x:c>
      <x:c r="AG711" s="114" t="n">
        <x:f>AD711/AD710-1</x:f>
        <x:v>-0.006569173275964291</x:v>
      </x:c>
      <x:c r="AH711" s="111" t="n">
        <x:f>IF(OR(T711="年末+季度",T711="季度+动态",T711="季度",T711="动态"),A711,AH710)</x:f>
        <x:v>44742</x:v>
      </x:c>
      <x:c r="AI711" s="117" t="n">
        <x:f>YEAR(A711)</x:f>
        <x:v>2022</x:v>
      </x:c>
      <x:c r="AJ711" s="117" t="n">
        <x:f>MONTH(A711)</x:f>
        <x:v>9</x:v>
      </x:c>
      <x:c r="AK711" s="50" t="n">
        <x:f>IF(MONTH(A711)&lt;&gt;MONTH(A712),1,0)</x:f>
        <x:v>0</x:v>
      </x:c>
      <x:c r="AL711" s="115" t="n">
        <x:f>IF(AK710,AD710,AL710)</x:f>
        <x:v>1.19601667330624</x:v>
      </x:c>
      <x:c r="AM711" s="116" t="str">
        <x:f>IF(AK711,AD711/AL711-1,"")</x:f>
      </x:c>
      <x:c r="AN711" s="115" t="n">
        <x:f>IF(AI711&lt;&gt;AI710,AD711,MAX(AN710,AD711))</x:f>
        <x:v>1.2170439798392663</x:v>
      </x:c>
      <x:c r="AO711" s="116" t="n">
        <x:f>AD711/AN711-1</x:f>
        <x:v>-0.03288601250047063</x:v>
      </x:c>
      <x:c r="AP711" s="112" t="n">
        <x:f>IFERROR(SUM(Z711:AC711)/AD711,0)</x:f>
        <x:v>1</x:v>
      </x:c>
      <x:c r="AQ711" s="50" t="b">
        <x:f>AND(B711&gt;0,C711&gt;0,D711&gt;0,E711&gt;0)</x:f>
        <x:v>1</x:v>
      </x:c>
    </x:row>
    <x:row r="712">
      <x:c r="A712" s="111" t="n">
        <x:f>'净值底稿'!A670</x:f>
        <x:v>44833</x:v>
      </x:c>
      <x:c r="B712" s="113" t="n">
        <x:f>'净值底稿'!F670</x:f>
        <x:v>1.633642381684895</x:v>
      </x:c>
      <x:c r="C712" s="113" t="n">
        <x:f>'净值底稿'!O670</x:f>
        <x:v>1.2333630370358901</x:v>
      </x:c>
      <x:c r="D712" s="113" t="n">
        <x:f>'净值底稿'!P670</x:f>
        <x:v>1.5645</x:v>
      </x:c>
      <x:c r="E712" s="113" t="n">
        <x:f>'净值底稿'!Q670</x:f>
        <x:v>1.3997</x:v>
      </x:c>
      <x:c r="F712" s="114" t="n">
        <x:f>IFERROR(B712/B711-1,0)</x:f>
        <x:v>0.0065136876310061265</x:v>
      </x:c>
      <x:c r="G712" s="114" t="n">
        <x:f>IFERROR(C712/C711-1,0)</x:f>
        <x:v>0.0012712233270608664</x:v>
      </x:c>
      <x:c r="H712" s="114" t="n">
        <x:f>IFERROR(D712/D711-1,0)</x:f>
        <x:v>-0.0004472271914132131</x:v>
      </x:c>
      <x:c r="I712" s="114" t="n">
        <x:f>IFERROR(E712/E711-1,0)</x:f>
        <x:v>0.008066258552394512</x:v>
      </x:c>
      <x:c r="J712" s="115" t="n">
        <x:f>Z711*(1+F712)</x:f>
        <x:v>0.1299073619021235</x:v>
      </x:c>
      <x:c r="K712" s="115" t="n">
        <x:f>AA711*(1+G712)</x:f>
        <x:v>0.1293396283150806</x:v>
      </x:c>
      <x:c r="L712" s="115" t="n">
        <x:f>AB711*(1+H712)</x:f>
        <x:v>0.8612811456977572</x:v>
      </x:c>
      <x:c r="M712" s="115" t="n">
        <x:f>AC711*(1+I712)</x:f>
        <x:v>0.0575723479218358</x:v>
      </x:c>
      <x:c r="N712" s="115" t="n">
        <x:f>SUM(J712:M712)</x:f>
        <x:v>1.178100483836797</x:v>
      </x:c>
      <x:c r="O712" s="116" t="n">
        <x:f>IFERROR((J712+K712)/N712,0)</x:f>
        <x:v>0.2200550749057478</x:v>
      </x:c>
      <x:c r="P712" s="50" t="b">
        <x:f>AND(MONTH(A712)=12,OR(A713="",YEAR(A712)&lt;&gt;YEAR(A713)))</x:f>
        <x:v>0</x:v>
      </x:c>
      <x:c r="Q712" s="50" t="b">
        <x:f>AND(MOD(MONTH(A712),3)=0,OR(A713="",MONTH(A712)&lt;&gt;MONTH(A713)))</x:f>
        <x:v>0</x:v>
      </x:c>
      <x:c r="R712" s="50" t="b">
        <x:f>OR(O712&gt;$E$7,O712&lt;$E$6)</x:f>
        <x:v>0</x:v>
      </x:c>
      <x:c r="S712" s="50" t="b">
        <x:f>AND(OR(P712,Q712,R712),A712-AH711&gt;$E$8)</x:f>
        <x:v>0</x:v>
      </x:c>
      <x:c r="T712" s="50" t="str">
        <x:f>IF(NOT(OR(P712,Q712,R712)),"不调",IF(NOT(S712),"间隔规则跳过",IF(P712,"年末+季度",IF(AND(Q712,R712),"季度+动态",IF(Q712,"季度","动态")))))</x:f>
        <x:v>不调</x:v>
      </x:c>
      <x:c r="U712" s="115" t="n">
        <x:f>IF(OR(T712="年末+季度",T712="季度+动态"),N712*$E$5/2,IF(T712="季度",(J712+K712)/2,IF(T712="动态",N712*$E$5*IF(J712+K712=0,0.5,J712/(J712+K712)),J712)))</x:f>
        <x:v>0.1299073619021235</x:v>
      </x:c>
      <x:c r="V712" s="115" t="n">
        <x:f>IF(OR(T712="年末+季度",T712="季度+动态"),N712*$E$5/2,IF(T712="季度",(J712+K712)/2,IF(T712="动态",N712*$E$5*IF(J712+K712=0,0.5,K712/(J712+K712)),K712)))</x:f>
        <x:v>0.1293396283150806</x:v>
      </x:c>
      <x:c r="W712" s="115" t="n">
        <x:f>IF(OR(T712="年末+季度",T712="季度+动态",T712="动态"),N712*(1-$E$5)*IF(L712+M712=0,$B$7/($B$7+$B$8),L712/(L712+M712)),L712)</x:f>
        <x:v>0.8612811456977572</x:v>
      </x:c>
      <x:c r="X712" s="115" t="n">
        <x:f>IF(OR(T712="年末+季度",T712="季度+动态",T712="动态"),N712*(1-$E$5)*IF(L712+M712=0,$B$8/($B$7+$B$8),M712/(L712+M712)),M712)</x:f>
        <x:v>0.0575723479218358</x:v>
      </x:c>
      <x:c r="Y712" s="115" t="n">
        <x:f>POWER(1-$H$5,(A712-A711)/$H$8)</x:f>
        <x:v>0.9999862671029998</x:v>
      </x:c>
      <x:c r="Z712" s="115" t="n">
        <x:f>U712*Y712</x:f>
        <x:v>0.12990557789770293</x:v>
      </x:c>
      <x:c r="AA712" s="115" t="n">
        <x:f>V712*Y712</x:f>
        <x:v>0.1293378521072869</x:v>
      </x:c>
      <x:c r="AB712" s="115" t="n">
        <x:f>W712*Y712</x:f>
        <x:v>0.861269317812495</x:v>
      </x:c>
      <x:c r="AC712" s="115" t="n">
        <x:f>X712*Y712</x:f>
        <x:v>0.057571557286711726</x:v>
      </x:c>
      <x:c r="AD712" s="115" t="n">
        <x:f>SUM(Z712:AC712)</x:f>
        <x:v>1.1780843051041967</x:v>
      </x:c>
      <x:c r="AE712" s="115" t="n">
        <x:f>MAX(AE711,AD712)</x:f>
        <x:v>1.2170439798392663</x:v>
      </x:c>
      <x:c r="AF712" s="114" t="n">
        <x:f>AD712/AE712-1</x:f>
        <x:v>-0.032011722978338764</x:v>
      </x:c>
      <x:c r="AG712" s="114" t="n">
        <x:f>AD712/AD711-1</x:f>
        <x:v>0.0009040191057438918</x:v>
      </x:c>
      <x:c r="AH712" s="111" t="n">
        <x:f>IF(OR(T712="年末+季度",T712="季度+动态",T712="季度",T712="动态"),A712,AH711)</x:f>
        <x:v>44742</x:v>
      </x:c>
      <x:c r="AI712" s="117" t="n">
        <x:f>YEAR(A712)</x:f>
        <x:v>2022</x:v>
      </x:c>
      <x:c r="AJ712" s="117" t="n">
        <x:f>MONTH(A712)</x:f>
        <x:v>9</x:v>
      </x:c>
      <x:c r="AK712" s="50" t="n">
        <x:f>IF(MONTH(A712)&lt;&gt;MONTH(A713),1,0)</x:f>
        <x:v>0</x:v>
      </x:c>
      <x:c r="AL712" s="115" t="n">
        <x:f>IF(AK711,AD711,AL711)</x:f>
        <x:v>1.19601667330624</x:v>
      </x:c>
      <x:c r="AM712" s="116" t="str">
        <x:f>IF(AK712,AD712/AL712-1,"")</x:f>
      </x:c>
      <x:c r="AN712" s="115" t="n">
        <x:f>IF(AI712&lt;&gt;AI711,AD712,MAX(AN711,AD712))</x:f>
        <x:v>1.2170439798392663</x:v>
      </x:c>
      <x:c r="AO712" s="116" t="n">
        <x:f>AD712/AN712-1</x:f>
        <x:v>-0.032011722978338764</x:v>
      </x:c>
      <x:c r="AP712" s="112" t="n">
        <x:f>IFERROR(SUM(Z712:AC712)/AD712,0)</x:f>
        <x:v>1</x:v>
      </x:c>
      <x:c r="AQ712" s="50" t="b">
        <x:f>AND(B712&gt;0,C712&gt;0,D712&gt;0,E712&gt;0)</x:f>
        <x:v>1</x:v>
      </x:c>
    </x:row>
    <x:row r="713">
      <x:c r="A713" s="111" t="n">
        <x:f>'净值底稿'!A671</x:f>
        <x:v>44834</x:v>
      </x:c>
      <x:c r="B713" s="113" t="n">
        <x:f>'净值底稿'!F671</x:f>
        <x:v>1.593407632111425</x:v>
      </x:c>
      <x:c r="C713" s="113" t="n">
        <x:f>'净值底稿'!O671</x:f>
        <x:v>1.2186544191816764</x:v>
      </x:c>
      <x:c r="D713" s="113" t="n">
        <x:f>'净值底稿'!P671</x:f>
        <x:v>1.5635</x:v>
      </x:c>
      <x:c r="E713" s="113" t="n">
        <x:f>'净值底稿'!Q671</x:f>
        <x:v>1.4032</x:v>
      </x:c>
      <x:c r="F713" s="114" t="n">
        <x:f>IFERROR(B713/B712-1,0)</x:f>
        <x:v>-0.02462886003971876</x:v>
      </x:c>
      <x:c r="G713" s="114" t="n">
        <x:f>IFERROR(C713/C712-1,0)</x:f>
        <x:v>-0.011925619150678135</x:v>
      </x:c>
      <x:c r="H713" s="114" t="n">
        <x:f>IFERROR(D713/D712-1,0)</x:f>
        <x:v>-0.0006391818472356592</x:v>
      </x:c>
      <x:c r="I713" s="114" t="n">
        <x:f>IFERROR(E713/E712-1,0)</x:f>
        <x:v>0.002500535829106365</x:v>
      </x:c>
      <x:c r="J713" s="115" t="n">
        <x:f>Z712*(1+F713)</x:f>
        <x:v>0.12670615160128162</x:v>
      </x:c>
      <x:c r="K713" s="115" t="n">
        <x:f>AA712*(1+G713)</x:f>
        <x:v>0.12779541814128867</x:v>
      </x:c>
      <x:c r="L713" s="115" t="n">
        <x:f>AB712*(1+H713)</x:f>
        <x:v>0.8607188100989682</x:v>
      </x:c>
      <x:c r="M713" s="115" t="n">
        <x:f>AC712*(1+I713)</x:f>
        <x:v>0.0577155170284446</x:v>
      </x:c>
      <x:c r="N713" s="115" t="n">
        <x:f>SUM(J713:M713)</x:f>
        <x:v>1.1729358968699832</x:v>
      </x:c>
      <x:c r="O713" s="116" t="n">
        <x:f>IFERROR((J713+K713)/N713,0)</x:f>
        <x:v>0.21697824273407937</x:v>
      </x:c>
      <x:c r="P713" s="50" t="b">
        <x:f>AND(MONTH(A713)=12,OR(A714="",YEAR(A713)&lt;&gt;YEAR(A714)))</x:f>
        <x:v>0</x:v>
      </x:c>
      <x:c r="Q713" s="50" t="b">
        <x:f>AND(MOD(MONTH(A713),3)=0,OR(A714="",MONTH(A713)&lt;&gt;MONTH(A714)))</x:f>
        <x:v>1</x:v>
      </x:c>
      <x:c r="R713" s="50" t="b">
        <x:f>OR(O713&gt;$E$7,O713&lt;$E$6)</x:f>
        <x:v>0</x:v>
      </x:c>
      <x:c r="S713" s="50" t="b">
        <x:f>AND(OR(P713,Q713,R713),A713-AH712&gt;$E$8)</x:f>
        <x:v>1</x:v>
      </x:c>
      <x:c r="T713" s="50" t="str">
        <x:f>IF(NOT(OR(P713,Q713,R713)),"不调",IF(NOT(S713),"间隔规则跳过",IF(P713,"年末+季度",IF(AND(Q713,R713),"季度+动态",IF(Q713,"季度","动态")))))</x:f>
        <x:v>季度</x:v>
      </x:c>
      <x:c r="U713" s="115" t="n">
        <x:f>IF(OR(T713="年末+季度",T713="季度+动态"),N713*$E$5/2,IF(T713="季度",(J713+K713)/2,IF(T713="动态",N713*$E$5*IF(J713+K713=0,0.5,J713/(J713+K713)),J713)))</x:f>
        <x:v>0.12725078487128516</x:v>
      </x:c>
      <x:c r="V713" s="115" t="n">
        <x:f>IF(OR(T713="年末+季度",T713="季度+动态"),N713*$E$5/2,IF(T713="季度",(J713+K713)/2,IF(T713="动态",N713*$E$5*IF(J713+K713=0,0.5,K713/(J713+K713)),K713)))</x:f>
        <x:v>0.12725078487128516</x:v>
      </x:c>
      <x:c r="W713" s="115" t="n">
        <x:f>IF(OR(T713="年末+季度",T713="季度+动态",T713="动态"),N713*(1-$E$5)*IF(L713+M713=0,$B$7/($B$7+$B$8),L713/(L713+M713)),L713)</x:f>
        <x:v>0.8607188100989682</x:v>
      </x:c>
      <x:c r="X713" s="115" t="n">
        <x:f>IF(OR(T713="年末+季度",T713="季度+动态",T713="动态"),N713*(1-$E$5)*IF(L713+M713=0,$B$8/($B$7+$B$8),M713/(L713+M713)),M713)</x:f>
        <x:v>0.0577155170284446</x:v>
      </x:c>
      <x:c r="Y713" s="115" t="n">
        <x:f>POWER(1-$H$5,(A713-A712)/$H$8)</x:f>
        <x:v>0.9999862671029998</x:v>
      </x:c>
      <x:c r="Z713" s="115" t="n">
        <x:f>U713*Y713</x:f>
        <x:v>0.12724903734936333</x:v>
      </x:c>
      <x:c r="AA713" s="115" t="n">
        <x:f>V713*Y713</x:f>
        <x:v>0.12724903734936333</x:v>
      </x:c>
      <x:c r="AB713" s="115" t="n">
        <x:f>W713*Y713</x:f>
        <x:v>0.860706989936203</x:v>
      </x:c>
      <x:c r="AC713" s="115" t="n">
        <x:f>X713*Y713</x:f>
        <x:v>0.057714724427193935</x:v>
      </x:c>
      <x:c r="AD713" s="115" t="n">
        <x:f>SUM(Z713:AC713)</x:f>
        <x:v>1.1729197890621235</x:v>
      </x:c>
      <x:c r="AE713" s="115" t="n">
        <x:f>MAX(AE712,AD713)</x:f>
        <x:v>1.2170439798392663</x:v>
      </x:c>
      <x:c r="AF713" s="114" t="n">
        <x:f>AD713/AE713-1</x:f>
        <x:v>-0.036255214690738</x:v>
      </x:c>
      <x:c r="AG713" s="114" t="n">
        <x:f>AD713/AD712-1</x:f>
        <x:v>-0.00438382552054839</x:v>
      </x:c>
      <x:c r="AH713" s="111" t="n">
        <x:f>IF(OR(T713="年末+季度",T713="季度+动态",T713="季度",T713="动态"),A713,AH712)</x:f>
        <x:v>44834</x:v>
      </x:c>
      <x:c r="AI713" s="117" t="n">
        <x:f>YEAR(A713)</x:f>
        <x:v>2022</x:v>
      </x:c>
      <x:c r="AJ713" s="117" t="n">
        <x:f>MONTH(A713)</x:f>
        <x:v>9</x:v>
      </x:c>
      <x:c r="AK713" s="50" t="n">
        <x:f>IF(MONTH(A713)&lt;&gt;MONTH(A714),1,0)</x:f>
        <x:v>1</x:v>
      </x:c>
      <x:c r="AL713" s="115" t="n">
        <x:f>IF(AK712,AD712,AL712)</x:f>
        <x:v>1.19601667330624</x:v>
      </x:c>
      <x:c r="AM713" s="116" t="n">
        <x:f>IF(AK713,AD713/AL713-1,"")</x:f>
        <x:v>-0.019311506904220788</x:v>
      </x:c>
      <x:c r="AN713" s="115" t="n">
        <x:f>IF(AI713&lt;&gt;AI712,AD713,MAX(AN712,AD713))</x:f>
        <x:v>1.2170439798392663</x:v>
      </x:c>
      <x:c r="AO713" s="116" t="n">
        <x:f>AD713/AN713-1</x:f>
        <x:v>-0.036255214690738</x:v>
      </x:c>
      <x:c r="AP713" s="112" t="n">
        <x:f>IFERROR(SUM(Z713:AC713)/AD713,0)</x:f>
        <x:v>1</x:v>
      </x:c>
      <x:c r="AQ713" s="50" t="b">
        <x:f>AND(B713&gt;0,C713&gt;0,D713&gt;0,E713&gt;0)</x:f>
        <x:v>1</x:v>
      </x:c>
    </x:row>
    <x:row r="714">
      <x:c r="A714" s="111" t="n">
        <x:f>'净值底稿'!A672</x:f>
        <x:v>44844</x:v>
      </x:c>
      <x:c r="B714" s="113" t="n">
        <x:f>'净值底稿'!F672</x:f>
        <x:v>1.55394106974873</x:v>
      </x:c>
      <x:c r="C714" s="113" t="n">
        <x:f>'净值底稿'!O672</x:f>
        <x:v>1.1974634072759733</x:v>
      </x:c>
      <x:c r="D714" s="113" t="n">
        <x:f>'净值底稿'!P672</x:f>
        <x:v>1.5659</x:v>
      </x:c>
      <x:c r="E714" s="113" t="n">
        <x:f>'净值底稿'!Q672</x:f>
        <x:v>1.4127</x:v>
      </x:c>
      <x:c r="F714" s="114" t="n">
        <x:f>IFERROR(B714/B713-1,0)</x:f>
        <x:v>-0.024768654026338432</x:v>
      </x:c>
      <x:c r="G714" s="114" t="n">
        <x:f>IFERROR(C714/C713-1,0)</x:f>
        <x:v>-0.01738886067465517</x:v>
      </x:c>
      <x:c r="H714" s="114" t="n">
        <x:f>IFERROR(D714/D713-1,0)</x:f>
        <x:v>0.0015350175887434148</x:v>
      </x:c>
      <x:c r="I714" s="114" t="n">
        <x:f>IFERROR(E714/E713-1,0)</x:f>
        <x:v>0.006770239452679627</x:v>
      </x:c>
      <x:c r="J714" s="115" t="n">
        <x:f>Z713*(1+F714)</x:f>
        <x:v>0.12409724996807232</x:v>
      </x:c>
      <x:c r="K714" s="115" t="n">
        <x:f>AA713*(1+G714)</x:f>
        <x:v>0.12503632156791125</x:v>
      </x:c>
      <x:c r="L714" s="115" t="n">
        <x:f>AB713*(1+H714)</x:f>
        <x:v>0.8620281903045095</x:v>
      </x:c>
      <x:c r="M714" s="115" t="n">
        <x:f>AC713*(1+I714)</x:f>
        <x:v>0.05810546693151145</x:v>
      </x:c>
      <x:c r="N714" s="115" t="n">
        <x:f>SUM(J714:M714)</x:f>
        <x:v>1.1692672287720045</x:v>
      </x:c>
      <x:c r="O714" s="116" t="n">
        <x:f>IFERROR((J714+K714)/N714,0)</x:f>
        <x:v>0.21306812113226697</x:v>
      </x:c>
      <x:c r="P714" s="50" t="b">
        <x:f>AND(MONTH(A714)=12,OR(A715="",YEAR(A714)&lt;&gt;YEAR(A715)))</x:f>
        <x:v>0</x:v>
      </x:c>
      <x:c r="Q714" s="50" t="b">
        <x:f>AND(MOD(MONTH(A714),3)=0,OR(A715="",MONTH(A714)&lt;&gt;MONTH(A715)))</x:f>
        <x:v>0</x:v>
      </x:c>
      <x:c r="R714" s="50" t="b">
        <x:f>OR(O714&gt;$E$7,O714&lt;$E$6)</x:f>
        <x:v>0</x:v>
      </x:c>
      <x:c r="S714" s="50" t="b">
        <x:f>AND(OR(P714,Q714,R714),A714-AH713&gt;$E$8)</x:f>
        <x:v>0</x:v>
      </x:c>
      <x:c r="T714" s="50" t="str">
        <x:f>IF(NOT(OR(P714,Q714,R714)),"不调",IF(NOT(S714),"间隔规则跳过",IF(P714,"年末+季度",IF(AND(Q714,R714),"季度+动态",IF(Q714,"季度","动态")))))</x:f>
        <x:v>不调</x:v>
      </x:c>
      <x:c r="U714" s="115" t="n">
        <x:f>IF(OR(T714="年末+季度",T714="季度+动态"),N714*$E$5/2,IF(T714="季度",(J714+K714)/2,IF(T714="动态",N714*$E$5*IF(J714+K714=0,0.5,J714/(J714+K714)),J714)))</x:f>
        <x:v>0.12409724996807232</x:v>
      </x:c>
      <x:c r="V714" s="115" t="n">
        <x:f>IF(OR(T714="年末+季度",T714="季度+动态"),N714*$E$5/2,IF(T714="季度",(J714+K714)/2,IF(T714="动态",N714*$E$5*IF(J714+K714=0,0.5,K714/(J714+K714)),K714)))</x:f>
        <x:v>0.12503632156791125</x:v>
      </x:c>
      <x:c r="W714" s="115" t="n">
        <x:f>IF(OR(T714="年末+季度",T714="季度+动态",T714="动态"),N714*(1-$E$5)*IF(L714+M714=0,$B$7/($B$7+$B$8),L714/(L714+M714)),L714)</x:f>
        <x:v>0.8620281903045095</x:v>
      </x:c>
      <x:c r="X714" s="115" t="n">
        <x:f>IF(OR(T714="年末+季度",T714="季度+动态",T714="动态"),N714*(1-$E$5)*IF(L714+M714=0,$B$8/($B$7+$B$8),M714/(L714+M714)),M714)</x:f>
        <x:v>0.05810546693151145</x:v>
      </x:c>
      <x:c r="Y714" s="115" t="n">
        <x:f>POWER(1-$H$5,(A714-A713)/$H$8)</x:f>
        <x:v>0.999862679516347</x:v>
      </x:c>
      <x:c r="Z714" s="115" t="n">
        <x:f>U714*Y714</x:f>
        <x:v>0.1240802088736867</x:v>
      </x:c>
      <x:c r="AA714" s="115" t="n">
        <x:f>V714*Y714</x:f>
        <x:v>0.12501915151975934</x:v>
      </x:c>
      <x:c r="AB714" s="115" t="n">
        <x:f>W714*Y714</x:f>
        <x:v>0.8619098161764943</x:v>
      </x:c>
      <x:c r="AC714" s="115" t="n">
        <x:f>X714*Y714</x:f>
        <x:v>0.05809748786068954</x:v>
      </x:c>
      <x:c r="AD714" s="115" t="n">
        <x:f>SUM(Z714:AC714)</x:f>
        <x:v>1.1691066644306298</x:v>
      </x:c>
      <x:c r="AE714" s="115" t="n">
        <x:f>MAX(AE713,AD714)</x:f>
        <x:v>1.2170439798392663</x:v>
      </x:c>
      <x:c r="AF714" s="114" t="n">
        <x:f>AD714/AE714-1</x:f>
        <x:v>-0.039388318090992414</x:v>
      </x:c>
      <x:c r="AG714" s="114" t="n">
        <x:f>AD714/AD713-1</x:f>
        <x:v>-0.0032509679409046255</x:v>
      </x:c>
      <x:c r="AH714" s="111" t="n">
        <x:f>IF(OR(T714="年末+季度",T714="季度+动态",T714="季度",T714="动态"),A714,AH713)</x:f>
        <x:v>44834</x:v>
      </x:c>
      <x:c r="AI714" s="117" t="n">
        <x:f>YEAR(A714)</x:f>
        <x:v>2022</x:v>
      </x:c>
      <x:c r="AJ714" s="117" t="n">
        <x:f>MONTH(A714)</x:f>
        <x:v>10</x:v>
      </x:c>
      <x:c r="AK714" s="50" t="n">
        <x:f>IF(MONTH(A714)&lt;&gt;MONTH(A715),1,0)</x:f>
        <x:v>0</x:v>
      </x:c>
      <x:c r="AL714" s="115" t="n">
        <x:f>IF(AK713,AD713,AL713)</x:f>
        <x:v>1.1729197890621235</x:v>
      </x:c>
      <x:c r="AM714" s="116" t="str">
        <x:f>IF(AK714,AD714/AL714-1,"")</x:f>
      </x:c>
      <x:c r="AN714" s="115" t="n">
        <x:f>IF(AI714&lt;&gt;AI713,AD714,MAX(AN713,AD714))</x:f>
        <x:v>1.2170439798392663</x:v>
      </x:c>
      <x:c r="AO714" s="116" t="n">
        <x:f>AD714/AN714-1</x:f>
        <x:v>-0.039388318090992414</x:v>
      </x:c>
      <x:c r="AP714" s="112" t="n">
        <x:f>IFERROR(SUM(Z714:AC714)/AD714,0)</x:f>
        <x:v>1</x:v>
      </x:c>
      <x:c r="AQ714" s="50" t="b">
        <x:f>AND(B714&gt;0,C714&gt;0,D714&gt;0,E714&gt;0)</x:f>
        <x:v>1</x:v>
      </x:c>
    </x:row>
    <x:row r="715">
      <x:c r="A715" s="111" t="n">
        <x:f>'净值底稿'!A673</x:f>
        <x:v>44845</x:v>
      </x:c>
      <x:c r="B715" s="113" t="n">
        <x:f>'净值底稿'!F673</x:f>
        <x:v>1.5657026960872975</x:v>
      </x:c>
      <x:c r="C715" s="113" t="n">
        <x:f>'净值底稿'!O673</x:f>
        <x:v>1.2051086291290698</x:v>
      </x:c>
      <x:c r="D715" s="113" t="n">
        <x:f>'净值底稿'!P673</x:f>
        <x:v>1.5661</x:v>
      </x:c>
      <x:c r="E715" s="113" t="n">
        <x:f>'净值底稿'!Q673</x:f>
        <x:v>1.4105</x:v>
      </x:c>
      <x:c r="F715" s="114" t="n">
        <x:f>IFERROR(B715/B714-1,0)</x:f>
        <x:v>0.007568901142737339</x:v>
      </x:c>
      <x:c r="G715" s="114" t="n">
        <x:f>IFERROR(C715/C714-1,0)</x:f>
        <x:v>0.0063845139706506515</x:v>
      </x:c>
      <x:c r="H715" s="114" t="n">
        <x:f>IFERROR(D715/D714-1,0)</x:f>
        <x:v>0.00012772207676103875</x:v>
      </x:c>
      <x:c r="I715" s="114" t="n">
        <x:f>IFERROR(E715/E714-1,0)</x:f>
        <x:v>-0.0015573016210094215</x:v>
      </x:c>
      <x:c r="J715" s="115" t="n">
        <x:f>Z714*(1+F715)</x:f>
        <x:v>0.12501935970842185</x:v>
      </x:c>
      <x:c r="K715" s="115" t="n">
        <x:f>AA714*(1+G715)</x:f>
        <x:v>0.12581733803923614</x:v>
      </x:c>
      <x:c r="L715" s="115" t="n">
        <x:f>AB714*(1+H715)</x:f>
        <x:v>0.8620199010881971</x:v>
      </x:c>
      <x:c r="M715" s="115" t="n">
        <x:f>AC714*(1+I715)</x:f>
        <x:v>0.05800701254866751</x:v>
      </x:c>
      <x:c r="N715" s="115" t="n">
        <x:f>SUM(J715:M715)</x:f>
        <x:v>1.1708636113845228</x:v>
      </x:c>
      <x:c r="O715" s="116" t="n">
        <x:f>IFERROR((J715+K715)/N715,0)</x:f>
        <x:v>0.21423220886594008</x:v>
      </x:c>
      <x:c r="P715" s="50" t="b">
        <x:f>AND(MONTH(A715)=12,OR(A716="",YEAR(A715)&lt;&gt;YEAR(A716)))</x:f>
        <x:v>0</x:v>
      </x:c>
      <x:c r="Q715" s="50" t="b">
        <x:f>AND(MOD(MONTH(A715),3)=0,OR(A716="",MONTH(A715)&lt;&gt;MONTH(A716)))</x:f>
        <x:v>0</x:v>
      </x:c>
      <x:c r="R715" s="50" t="b">
        <x:f>OR(O715&gt;$E$7,O715&lt;$E$6)</x:f>
        <x:v>0</x:v>
      </x:c>
      <x:c r="S715" s="50" t="b">
        <x:f>AND(OR(P715,Q715,R715),A715-AH714&gt;$E$8)</x:f>
        <x:v>0</x:v>
      </x:c>
      <x:c r="T715" s="50" t="str">
        <x:f>IF(NOT(OR(P715,Q715,R715)),"不调",IF(NOT(S715),"间隔规则跳过",IF(P715,"年末+季度",IF(AND(Q715,R715),"季度+动态",IF(Q715,"季度","动态")))))</x:f>
        <x:v>不调</x:v>
      </x:c>
      <x:c r="U715" s="115" t="n">
        <x:f>IF(OR(T715="年末+季度",T715="季度+动态"),N715*$E$5/2,IF(T715="季度",(J715+K715)/2,IF(T715="动态",N715*$E$5*IF(J715+K715=0,0.5,J715/(J715+K715)),J715)))</x:f>
        <x:v>0.12501935970842185</x:v>
      </x:c>
      <x:c r="V715" s="115" t="n">
        <x:f>IF(OR(T715="年末+季度",T715="季度+动态"),N715*$E$5/2,IF(T715="季度",(J715+K715)/2,IF(T715="动态",N715*$E$5*IF(J715+K715=0,0.5,K715/(J715+K715)),K715)))</x:f>
        <x:v>0.12581733803923614</x:v>
      </x:c>
      <x:c r="W715" s="115" t="n">
        <x:f>IF(OR(T715="年末+季度",T715="季度+动态",T715="动态"),N715*(1-$E$5)*IF(L715+M715=0,$B$7/($B$7+$B$8),L715/(L715+M715)),L715)</x:f>
        <x:v>0.8620199010881971</x:v>
      </x:c>
      <x:c r="X715" s="115" t="n">
        <x:f>IF(OR(T715="年末+季度",T715="季度+动态",T715="动态"),N715*(1-$E$5)*IF(L715+M715=0,$B$8/($B$7+$B$8),M715/(L715+M715)),M715)</x:f>
        <x:v>0.05800701254866751</x:v>
      </x:c>
      <x:c r="Y715" s="115" t="n">
        <x:f>POWER(1-$H$5,(A715-A714)/$H$8)</x:f>
        <x:v>0.9999862671029998</x:v>
      </x:c>
      <x:c r="Z715" s="115" t="n">
        <x:f>U715*Y715</x:f>
        <x:v>0.12501764283043193</x:v>
      </x:c>
      <x:c r="AA715" s="115" t="n">
        <x:f>V715*Y715</x:f>
        <x:v>0.125815610202692</x:v>
      </x:c>
      <x:c r="AB715" s="115" t="n">
        <x:f>W715*Y715</x:f>
        <x:v>0.8620080630576833</x:v>
      </x:c>
      <x:c r="AC715" s="115" t="n">
        <x:f>X715*Y715</x:f>
        <x:v>0.05800621594433889</x:v>
      </x:c>
      <x:c r="AD715" s="115" t="n">
        <x:f>SUM(Z715:AC715)</x:f>
        <x:v>1.1708475320351461</x:v>
      </x:c>
      <x:c r="AE715" s="115" t="n">
        <x:f>MAX(AE714,AD715)</x:f>
        <x:v>1.2170439798392663</x:v>
      </x:c>
      <x:c r="AF715" s="114" t="n">
        <x:f>AD715/AE715-1</x:f>
        <x:v>-0.037957911603343386</x:v>
      </x:c>
      <x:c r="AG715" s="114" t="n">
        <x:f>AD715/AD714-1</x:f>
        <x:v>0.001489057976899133</x:v>
      </x:c>
      <x:c r="AH715" s="111" t="n">
        <x:f>IF(OR(T715="年末+季度",T715="季度+动态",T715="季度",T715="动态"),A715,AH714)</x:f>
        <x:v>44834</x:v>
      </x:c>
      <x:c r="AI715" s="117" t="n">
        <x:f>YEAR(A715)</x:f>
        <x:v>2022</x:v>
      </x:c>
      <x:c r="AJ715" s="117" t="n">
        <x:f>MONTH(A715)</x:f>
        <x:v>10</x:v>
      </x:c>
      <x:c r="AK715" s="50" t="n">
        <x:f>IF(MONTH(A715)&lt;&gt;MONTH(A716),1,0)</x:f>
        <x:v>0</x:v>
      </x:c>
      <x:c r="AL715" s="115" t="n">
        <x:f>IF(AK714,AD714,AL714)</x:f>
        <x:v>1.1729197890621235</x:v>
      </x:c>
      <x:c r="AM715" s="116" t="str">
        <x:f>IF(AK715,AD715/AL715-1,"")</x:f>
      </x:c>
      <x:c r="AN715" s="115" t="n">
        <x:f>IF(AI715&lt;&gt;AI714,AD715,MAX(AN714,AD715))</x:f>
        <x:v>1.2170439798392663</x:v>
      </x:c>
      <x:c r="AO715" s="116" t="n">
        <x:f>AD715/AN715-1</x:f>
        <x:v>-0.037957911603343386</x:v>
      </x:c>
      <x:c r="AP715" s="112" t="n">
        <x:f>IFERROR(SUM(Z715:AC715)/AD715,0)</x:f>
        <x:v>1</x:v>
      </x:c>
      <x:c r="AQ715" s="50" t="b">
        <x:f>AND(B715&gt;0,C715&gt;0,D715&gt;0,E715&gt;0)</x:f>
        <x:v>1</x:v>
      </x:c>
    </x:row>
    <x:row r="716">
      <x:c r="A716" s="111" t="n">
        <x:f>'净值底稿'!A674</x:f>
        <x:v>44846</x:v>
      </x:c>
      <x:c r="B716" s="113" t="n">
        <x:f>'净值底稿'!F674</x:f>
        <x:v>1.6073077014646</x:v>
      </x:c>
      <x:c r="C716" s="113" t="n">
        <x:f>'净值底稿'!O674</x:f>
        <x:v>1.23438418000216</x:v>
      </x:c>
      <x:c r="D716" s="113" t="n">
        <x:f>'净值底稿'!P674</x:f>
        <x:v>1.5665</x:v>
      </x:c>
      <x:c r="E716" s="113" t="n">
        <x:f>'净值底稿'!Q674</x:f>
        <x:v>1.4123</x:v>
      </x:c>
      <x:c r="F716" s="114" t="n">
        <x:f>IFERROR(B716/B715-1,0)</x:f>
        <x:v>0.02657273662571691</x:v>
      </x:c>
      <x:c r="G716" s="114" t="n">
        <x:f>IFERROR(C716/C715-1,0)</x:f>
        <x:v>0.024292872995397508</x:v>
      </x:c>
      <x:c r="H716" s="114" t="n">
        <x:f>IFERROR(D716/D715-1,0)</x:f>
        <x:v>0.0002554115318307293</x:v>
      </x:c>
      <x:c r="I716" s="114" t="n">
        <x:f>IFERROR(E716/E715-1,0)</x:f>
        <x:v>0.0012761432116270566</x:v>
      </x:c>
      <x:c r="J716" s="115" t="n">
        <x:f>Z715*(1+F716)</x:f>
        <x:v>0.12833970372693293</x:v>
      </x:c>
      <x:c r="K716" s="115" t="n">
        <x:f>AA715*(1+G716)</x:f>
        <x:v>0.12887203284218443</x:v>
      </x:c>
      <x:c r="L716" s="115" t="n">
        <x:f>AB715*(1+H716)</x:f>
        <x:v>0.8622282298575193</x:v>
      </x:c>
      <x:c r="M716" s="115" t="n">
        <x:f>AC715*(1+I716)</x:f>
        <x:v>0.058080240183048436</x:v>
      </x:c>
      <x:c r="N716" s="115" t="n">
        <x:f>SUM(J716:M716)</x:f>
        <x:v>1.1775202066096853</x:v>
      </x:c>
      <x:c r="O716" s="116" t="n">
        <x:f>IFERROR((J716+K716)/N716,0)</x:f>
        <x:v>0.2184350936190565</x:v>
      </x:c>
      <x:c r="P716" s="50" t="b">
        <x:f>AND(MONTH(A716)=12,OR(A717="",YEAR(A716)&lt;&gt;YEAR(A717)))</x:f>
        <x:v>0</x:v>
      </x:c>
      <x:c r="Q716" s="50" t="b">
        <x:f>AND(MOD(MONTH(A716),3)=0,OR(A717="",MONTH(A716)&lt;&gt;MONTH(A717)))</x:f>
        <x:v>0</x:v>
      </x:c>
      <x:c r="R716" s="50" t="b">
        <x:f>OR(O716&gt;$E$7,O716&lt;$E$6)</x:f>
        <x:v>0</x:v>
      </x:c>
      <x:c r="S716" s="50" t="b">
        <x:f>AND(OR(P716,Q716,R716),A716-AH715&gt;$E$8)</x:f>
        <x:v>0</x:v>
      </x:c>
      <x:c r="T716" s="50" t="str">
        <x:f>IF(NOT(OR(P716,Q716,R716)),"不调",IF(NOT(S716),"间隔规则跳过",IF(P716,"年末+季度",IF(AND(Q716,R716),"季度+动态",IF(Q716,"季度","动态")))))</x:f>
        <x:v>不调</x:v>
      </x:c>
      <x:c r="U716" s="115" t="n">
        <x:f>IF(OR(T716="年末+季度",T716="季度+动态"),N716*$E$5/2,IF(T716="季度",(J716+K716)/2,IF(T716="动态",N716*$E$5*IF(J716+K716=0,0.5,J716/(J716+K716)),J716)))</x:f>
        <x:v>0.12833970372693293</x:v>
      </x:c>
      <x:c r="V716" s="115" t="n">
        <x:f>IF(OR(T716="年末+季度",T716="季度+动态"),N716*$E$5/2,IF(T716="季度",(J716+K716)/2,IF(T716="动态",N716*$E$5*IF(J716+K716=0,0.5,K716/(J716+K716)),K716)))</x:f>
        <x:v>0.12887203284218443</x:v>
      </x:c>
      <x:c r="W716" s="115" t="n">
        <x:f>IF(OR(T716="年末+季度",T716="季度+动态",T716="动态"),N716*(1-$E$5)*IF(L716+M716=0,$B$7/($B$7+$B$8),L716/(L716+M716)),L716)</x:f>
        <x:v>0.8622282298575193</x:v>
      </x:c>
      <x:c r="X716" s="115" t="n">
        <x:f>IF(OR(T716="年末+季度",T716="季度+动态",T716="动态"),N716*(1-$E$5)*IF(L716+M716=0,$B$8/($B$7+$B$8),M716/(L716+M716)),M716)</x:f>
        <x:v>0.058080240183048436</x:v>
      </x:c>
      <x:c r="Y716" s="115" t="n">
        <x:f>POWER(1-$H$5,(A716-A715)/$H$8)</x:f>
        <x:v>0.9999862671029998</x:v>
      </x:c>
      <x:c r="Z716" s="115" t="n">
        <x:f>U716*Y716</x:f>
        <x:v>0.12833794125100062</x:v>
      </x:c>
      <x:c r="AA716" s="115" t="n">
        <x:f>V716*Y716</x:f>
        <x:v>0.12887026305583119</x:v>
      </x:c>
      <x:c r="AB716" s="115" t="n">
        <x:f>W716*Y716</x:f>
        <x:v>0.862216388966048</x:v>
      </x:c>
      <x:c r="AC716" s="115" t="n">
        <x:f>X716*Y716</x:f>
        <x:v>0.058079442573092256</x:v>
      </x:c>
      <x:c r="AD716" s="115" t="n">
        <x:f>SUM(Z716:AC716)</x:f>
        <x:v>1.1775040358459719</x:v>
      </x:c>
      <x:c r="AE716" s="115" t="n">
        <x:f>MAX(AE715,AD716)</x:f>
        <x:v>1.2170439798392663</x:v>
      </x:c>
      <x:c r="AF716" s="114" t="n">
        <x:f>AD716/AE716-1</x:f>
        <x:v>-0.032488508754232814</x:v>
      </x:c>
      <x:c r="AG716" s="114" t="n">
        <x:f>AD716/AD715-1</x:f>
        <x:v>0.005685201214248092</x:v>
      </x:c>
      <x:c r="AH716" s="111" t="n">
        <x:f>IF(OR(T716="年末+季度",T716="季度+动态",T716="季度",T716="动态"),A716,AH715)</x:f>
        <x:v>44834</x:v>
      </x:c>
      <x:c r="AI716" s="117" t="n">
        <x:f>YEAR(A716)</x:f>
        <x:v>2022</x:v>
      </x:c>
      <x:c r="AJ716" s="117" t="n">
        <x:f>MONTH(A716)</x:f>
        <x:v>10</x:v>
      </x:c>
      <x:c r="AK716" s="50" t="n">
        <x:f>IF(MONTH(A716)&lt;&gt;MONTH(A717),1,0)</x:f>
        <x:v>0</x:v>
      </x:c>
      <x:c r="AL716" s="115" t="n">
        <x:f>IF(AK715,AD715,AL715)</x:f>
        <x:v>1.1729197890621235</x:v>
      </x:c>
      <x:c r="AM716" s="116" t="str">
        <x:f>IF(AK716,AD716/AL716-1,"")</x:f>
      </x:c>
      <x:c r="AN716" s="115" t="n">
        <x:f>IF(AI716&lt;&gt;AI715,AD716,MAX(AN715,AD716))</x:f>
        <x:v>1.2170439798392663</x:v>
      </x:c>
      <x:c r="AO716" s="116" t="n">
        <x:f>AD716/AN716-1</x:f>
        <x:v>-0.032488508754232814</x:v>
      </x:c>
      <x:c r="AP716" s="112" t="n">
        <x:f>IFERROR(SUM(Z716:AC716)/AD716,0)</x:f>
        <x:v>1</x:v>
      </x:c>
      <x:c r="AQ716" s="50" t="b">
        <x:f>AND(B716&gt;0,C716&gt;0,D716&gt;0,E716&gt;0)</x:f>
        <x:v>1</x:v>
      </x:c>
    </x:row>
    <x:row r="717">
      <x:c r="A717" s="111" t="n">
        <x:f>'净值底稿'!A675</x:f>
        <x:v>44847</x:v>
      </x:c>
      <x:c r="B717" s="113" t="n">
        <x:f>'净值底稿'!F675</x:f>
        <x:v>1.626753176150105</x:v>
      </x:c>
      <x:c r="C717" s="113" t="n">
        <x:f>'净值底稿'!O675</x:f>
        <x:v>1.2382014334586575</x:v>
      </x:c>
      <x:c r="D717" s="113" t="n">
        <x:f>'净值底稿'!P675</x:f>
        <x:v>1.5673</x:v>
      </x:c>
      <x:c r="E717" s="113" t="n">
        <x:f>'净值底稿'!Q675</x:f>
        <x:v>1.4133</x:v>
      </x:c>
      <x:c r="F717" s="114" t="n">
        <x:f>IFERROR(B717/B716-1,0)</x:f>
        <x:v>0.01209816556455623</x:v>
      </x:c>
      <x:c r="G717" s="114" t="n">
        <x:f>IFERROR(C717/C716-1,0)</x:f>
        <x:v>0.0030924354980723656</x:v>
      </x:c>
      <x:c r="H717" s="114" t="n">
        <x:f>IFERROR(D717/D716-1,0)</x:f>
        <x:v>0.0005106926268751977</x:v>
      </x:c>
      <x:c r="I717" s="114" t="n">
        <x:f>IFERROR(E717/E716-1,0)</x:f>
        <x:v>0.0007080648587409755</x:v>
      </x:c>
      <x:c r="J717" s="115" t="n">
        <x:f>Z716*(1+F717)</x:f>
        <x:v>0.12989059491246951</x:v>
      </x:c>
      <x:c r="K717" s="115" t="n">
        <x:f>AA716*(1+G717)</x:f>
        <x:v>0.12926878603195097</x:v>
      </x:c>
      <x:c r="L717" s="115" t="n">
        <x:f>AB716*(1+H717)</x:f>
        <x:v>0.8626567165186639</x:v>
      </x:c>
      <x:c r="M717" s="115" t="n">
        <x:f>AC716*(1+I717)</x:f>
        <x:v>0.05812056658539353</x:v>
      </x:c>
      <x:c r="N717" s="115" t="n">
        <x:f>SUM(J717:M717)</x:f>
        <x:v>1.1799366640484779</x:v>
      </x:c>
      <x:c r="O717" s="116" t="n">
        <x:f>IFERROR((J717+K717)/N717,0)</x:f>
        <x:v>0.21963838300881283</x:v>
      </x:c>
      <x:c r="P717" s="50" t="b">
        <x:f>AND(MONTH(A717)=12,OR(A718="",YEAR(A717)&lt;&gt;YEAR(A718)))</x:f>
        <x:v>0</x:v>
      </x:c>
      <x:c r="Q717" s="50" t="b">
        <x:f>AND(MOD(MONTH(A717),3)=0,OR(A718="",MONTH(A717)&lt;&gt;MONTH(A718)))</x:f>
        <x:v>0</x:v>
      </x:c>
      <x:c r="R717" s="50" t="b">
        <x:f>OR(O717&gt;$E$7,O717&lt;$E$6)</x:f>
        <x:v>0</x:v>
      </x:c>
      <x:c r="S717" s="50" t="b">
        <x:f>AND(OR(P717,Q717,R717),A717-AH716&gt;$E$8)</x:f>
        <x:v>0</x:v>
      </x:c>
      <x:c r="T717" s="50" t="str">
        <x:f>IF(NOT(OR(P717,Q717,R717)),"不调",IF(NOT(S717),"间隔规则跳过",IF(P717,"年末+季度",IF(AND(Q717,R717),"季度+动态",IF(Q717,"季度","动态")))))</x:f>
        <x:v>不调</x:v>
      </x:c>
      <x:c r="U717" s="115" t="n">
        <x:f>IF(OR(T717="年末+季度",T717="季度+动态"),N717*$E$5/2,IF(T717="季度",(J717+K717)/2,IF(T717="动态",N717*$E$5*IF(J717+K717=0,0.5,J717/(J717+K717)),J717)))</x:f>
        <x:v>0.12989059491246951</x:v>
      </x:c>
      <x:c r="V717" s="115" t="n">
        <x:f>IF(OR(T717="年末+季度",T717="季度+动态"),N717*$E$5/2,IF(T717="季度",(J717+K717)/2,IF(T717="动态",N717*$E$5*IF(J717+K717=0,0.5,K717/(J717+K717)),K717)))</x:f>
        <x:v>0.12926878603195097</x:v>
      </x:c>
      <x:c r="W717" s="115" t="n">
        <x:f>IF(OR(T717="年末+季度",T717="季度+动态",T717="动态"),N717*(1-$E$5)*IF(L717+M717=0,$B$7/($B$7+$B$8),L717/(L717+M717)),L717)</x:f>
        <x:v>0.8626567165186639</x:v>
      </x:c>
      <x:c r="X717" s="115" t="n">
        <x:f>IF(OR(T717="年末+季度",T717="季度+动态",T717="动态"),N717*(1-$E$5)*IF(L717+M717=0,$B$8/($B$7+$B$8),M717/(L717+M717)),M717)</x:f>
        <x:v>0.05812056658539353</x:v>
      </x:c>
      <x:c r="Y717" s="115" t="n">
        <x:f>POWER(1-$H$5,(A717-A716)/$H$8)</x:f>
        <x:v>0.9999862671029998</x:v>
      </x:c>
      <x:c r="Z717" s="115" t="n">
        <x:f>U717*Y717</x:f>
        <x:v>0.12988881113830827</x:v>
      </x:c>
      <x:c r="AA717" s="115" t="n">
        <x:f>V717*Y717</x:f>
        <x:v>0.12926701079702704</x:v>
      </x:c>
      <x:c r="AB717" s="115" t="n">
        <x:f>W717*Y717</x:f>
        <x:v>0.8626448697428294</x:v>
      </x:c>
      <x:c r="AC717" s="115" t="n">
        <x:f>X717*Y717</x:f>
        <x:v>0.05811976842163902</x:v>
      </x:c>
      <x:c r="AD717" s="115" t="n">
        <x:f>SUM(Z717:AC717)</x:f>
        <x:v>1.1799204600998037</x:v>
      </x:c>
      <x:c r="AE717" s="115" t="n">
        <x:f>MAX(AE716,AD717)</x:f>
        <x:v>1.2170439798392663</x:v>
      </x:c>
      <x:c r="AF717" s="114" t="n">
        <x:f>AD717/AE717-1</x:f>
        <x:v>-0.03050302236765956</x:v>
      </x:c>
      <x:c r="AG717" s="114" t="n">
        <x:f>AD717/AD716-1</x:f>
        <x:v>0.0020521579376973076</x:v>
      </x:c>
      <x:c r="AH717" s="111" t="n">
        <x:f>IF(OR(T717="年末+季度",T717="季度+动态",T717="季度",T717="动态"),A717,AH716)</x:f>
        <x:v>44834</x:v>
      </x:c>
      <x:c r="AI717" s="117" t="n">
        <x:f>YEAR(A717)</x:f>
        <x:v>2022</x:v>
      </x:c>
      <x:c r="AJ717" s="117" t="n">
        <x:f>MONTH(A717)</x:f>
        <x:v>10</x:v>
      </x:c>
      <x:c r="AK717" s="50" t="n">
        <x:f>IF(MONTH(A717)&lt;&gt;MONTH(A718),1,0)</x:f>
        <x:v>0</x:v>
      </x:c>
      <x:c r="AL717" s="115" t="n">
        <x:f>IF(AK716,AD716,AL716)</x:f>
        <x:v>1.1729197890621235</x:v>
      </x:c>
      <x:c r="AM717" s="116" t="str">
        <x:f>IF(AK717,AD717/AL717-1,"")</x:f>
      </x:c>
      <x:c r="AN717" s="115" t="n">
        <x:f>IF(AI717&lt;&gt;AI716,AD717,MAX(AN716,AD717))</x:f>
        <x:v>1.2170439798392663</x:v>
      </x:c>
      <x:c r="AO717" s="116" t="n">
        <x:f>AD717/AN717-1</x:f>
        <x:v>-0.03050302236765956</x:v>
      </x:c>
      <x:c r="AP717" s="112" t="n">
        <x:f>IFERROR(SUM(Z717:AC717)/AD717,0)</x:f>
        <x:v>1</x:v>
      </x:c>
      <x:c r="AQ717" s="50" t="b">
        <x:f>AND(B717&gt;0,C717&gt;0,D717&gt;0,E717&gt;0)</x:f>
        <x:v>1</x:v>
      </x:c>
    </x:row>
    <x:row r="718">
      <x:c r="A718" s="111" t="n">
        <x:f>'净值底稿'!A676</x:f>
        <x:v>44848</x:v>
      </x:c>
      <x:c r="B718" s="113" t="n">
        <x:f>'净值底稿'!F676</x:f>
        <x:v>1.641989620993535</x:v>
      </x:c>
      <x:c r="C718" s="113" t="n">
        <x:f>'净值底稿'!O676</x:f>
        <x:v>1.2665558239278374</x:v>
      </x:c>
      <x:c r="D718" s="113" t="n">
        <x:f>'净值底稿'!P676</x:f>
        <x:v>1.5688</x:v>
      </x:c>
      <x:c r="E718" s="113" t="n">
        <x:f>'净值底稿'!Q676</x:f>
        <x:v>1.4117</x:v>
      </x:c>
      <x:c r="F718" s="114" t="n">
        <x:f>IFERROR(B718/B717-1,0)</x:f>
        <x:v>0.009366168799798347</x:v>
      </x:c>
      <x:c r="G718" s="114" t="n">
        <x:f>IFERROR(C718/C717-1,0)</x:f>
        <x:v>0.022899658894738772</x:v>
      </x:c>
      <x:c r="H718" s="114" t="n">
        <x:f>IFERROR(D718/D717-1,0)</x:f>
        <x:v>0.0009570599119506085</x:v>
      </x:c>
      <x:c r="I718" s="114" t="n">
        <x:f>IFERROR(E718/E717-1,0)</x:f>
        <x:v>-0.001132102172221039</x:v>
      </x:c>
      <x:c r="J718" s="115" t="n">
        <x:f>Z717*(1+F718)</x:f>
        <x:v>0.13110537166863478</x:v>
      </x:c>
      <x:c r="K718" s="115" t="n">
        <x:f>AA717*(1+G718)</x:f>
        <x:v>0.13222718125062147</x:v>
      </x:c>
      <x:c r="L718" s="115" t="n">
        <x:f>AB717*(1+H718)</x:f>
        <x:v>0.8634704725659101</x:v>
      </x:c>
      <x:c r="M718" s="115" t="n">
        <x:f>AC717*(1+I718)</x:f>
        <x:v>0.058053970905559894</x:v>
      </x:c>
      <x:c r="N718" s="115" t="n">
        <x:f>SUM(J718:M718)</x:f>
        <x:v>1.1848569963907263</x:v>
      </x:c>
      <x:c r="O718" s="116" t="n">
        <x:f>IFERROR((J718+K718)/N718,0)</x:f>
        <x:v>0.2222483841690698</x:v>
      </x:c>
      <x:c r="P718" s="50" t="b">
        <x:f>AND(MONTH(A718)=12,OR(A719="",YEAR(A718)&lt;&gt;YEAR(A719)))</x:f>
        <x:v>0</x:v>
      </x:c>
      <x:c r="Q718" s="50" t="b">
        <x:f>AND(MOD(MONTH(A718),3)=0,OR(A719="",MONTH(A718)&lt;&gt;MONTH(A719)))</x:f>
        <x:v>0</x:v>
      </x:c>
      <x:c r="R718" s="50" t="b">
        <x:f>OR(O718&gt;$E$7,O718&lt;$E$6)</x:f>
        <x:v>0</x:v>
      </x:c>
      <x:c r="S718" s="50" t="b">
        <x:f>AND(OR(P718,Q718,R718),A718-AH717&gt;$E$8)</x:f>
        <x:v>0</x:v>
      </x:c>
      <x:c r="T718" s="50" t="str">
        <x:f>IF(NOT(OR(P718,Q718,R718)),"不调",IF(NOT(S718),"间隔规则跳过",IF(P718,"年末+季度",IF(AND(Q718,R718),"季度+动态",IF(Q718,"季度","动态")))))</x:f>
        <x:v>不调</x:v>
      </x:c>
      <x:c r="U718" s="115" t="n">
        <x:f>IF(OR(T718="年末+季度",T718="季度+动态"),N718*$E$5/2,IF(T718="季度",(J718+K718)/2,IF(T718="动态",N718*$E$5*IF(J718+K718=0,0.5,J718/(J718+K718)),J718)))</x:f>
        <x:v>0.13110537166863478</x:v>
      </x:c>
      <x:c r="V718" s="115" t="n">
        <x:f>IF(OR(T718="年末+季度",T718="季度+动态"),N718*$E$5/2,IF(T718="季度",(J718+K718)/2,IF(T718="动态",N718*$E$5*IF(J718+K718=0,0.5,K718/(J718+K718)),K718)))</x:f>
        <x:v>0.13222718125062147</x:v>
      </x:c>
      <x:c r="W718" s="115" t="n">
        <x:f>IF(OR(T718="年末+季度",T718="季度+动态",T718="动态"),N718*(1-$E$5)*IF(L718+M718=0,$B$7/($B$7+$B$8),L718/(L718+M718)),L718)</x:f>
        <x:v>0.8634704725659101</x:v>
      </x:c>
      <x:c r="X718" s="115" t="n">
        <x:f>IF(OR(T718="年末+季度",T718="季度+动态",T718="动态"),N718*(1-$E$5)*IF(L718+M718=0,$B$8/($B$7+$B$8),M718/(L718+M718)),M718)</x:f>
        <x:v>0.058053970905559894</x:v>
      </x:c>
      <x:c r="Y718" s="115" t="n">
        <x:f>POWER(1-$H$5,(A718-A717)/$H$8)</x:f>
        <x:v>0.9999862671029998</x:v>
      </x:c>
      <x:c r="Z718" s="115" t="n">
        <x:f>U718*Y718</x:f>
        <x:v>0.13110357121206948</x:v>
      </x:c>
      <x:c r="AA718" s="115" t="n">
        <x:f>V718*Y718</x:f>
        <x:v>0.13222536538836072</x:v>
      </x:c>
      <x:c r="AB718" s="115" t="n">
        <x:f>W718*Y718</x:f>
        <x:v>0.8634586146148476</x:v>
      </x:c>
      <x:c r="AC718" s="115" t="n">
        <x:f>X718*Y718</x:f>
        <x:v>0.058053173656356996</x:v>
      </x:c>
      <x:c r="AD718" s="115" t="n">
        <x:f>SUM(Z718:AC718)</x:f>
        <x:v>1.1848407248716348</x:v>
      </x:c>
      <x:c r="AE718" s="115" t="n">
        <x:f>MAX(AE717,AD718)</x:f>
        <x:v>1.2170439798392663</x:v>
      </x:c>
      <x:c r="AF718" s="114" t="n">
        <x:f>AD718/AE718-1</x:f>
        <x:v>-0.026460222885194784</x:v>
      </x:c>
      <x:c r="AG718" s="114" t="n">
        <x:f>AD718/AD717-1</x:f>
        <x:v>0.004169996994047409</x:v>
      </x:c>
      <x:c r="AH718" s="111" t="n">
        <x:f>IF(OR(T718="年末+季度",T718="季度+动态",T718="季度",T718="动态"),A718,AH717)</x:f>
        <x:v>44834</x:v>
      </x:c>
      <x:c r="AI718" s="117" t="n">
        <x:f>YEAR(A718)</x:f>
        <x:v>2022</x:v>
      </x:c>
      <x:c r="AJ718" s="117" t="n">
        <x:f>MONTH(A718)</x:f>
        <x:v>10</x:v>
      </x:c>
      <x:c r="AK718" s="50" t="n">
        <x:f>IF(MONTH(A718)&lt;&gt;MONTH(A719),1,0)</x:f>
        <x:v>0</x:v>
      </x:c>
      <x:c r="AL718" s="115" t="n">
        <x:f>IF(AK717,AD717,AL717)</x:f>
        <x:v>1.1729197890621235</x:v>
      </x:c>
      <x:c r="AM718" s="116" t="str">
        <x:f>IF(AK718,AD718/AL718-1,"")</x:f>
      </x:c>
      <x:c r="AN718" s="115" t="n">
        <x:f>IF(AI718&lt;&gt;AI717,AD718,MAX(AN717,AD718))</x:f>
        <x:v>1.2170439798392663</x:v>
      </x:c>
      <x:c r="AO718" s="116" t="n">
        <x:f>AD718/AN718-1</x:f>
        <x:v>-0.026460222885194784</x:v>
      </x:c>
      <x:c r="AP718" s="112" t="n">
        <x:f>IFERROR(SUM(Z718:AC718)/AD718,0)</x:f>
        <x:v>1</x:v>
      </x:c>
      <x:c r="AQ718" s="50" t="b">
        <x:f>AND(B718&gt;0,C718&gt;0,D718&gt;0,E718&gt;0)</x:f>
        <x:v>1</x:v>
      </x:c>
    </x:row>
    <x:row r="719">
      <x:c r="A719" s="111" t="n">
        <x:f>'净值底稿'!A677</x:f>
        <x:v>44851</x:v>
      </x:c>
      <x:c r="B719" s="113" t="n">
        <x:f>'净值底稿'!F677</x:f>
        <x:v>1.6469353816783001</x:v>
      </x:c>
      <x:c r="C719" s="113" t="n">
        <x:f>'净值底稿'!O677</x:f>
        <x:v>1.275050965328925</x:v>
      </x:c>
      <x:c r="D719" s="113" t="n">
        <x:f>'净值底稿'!P677</x:f>
        <x:v>1.5693</x:v>
      </x:c>
      <x:c r="E719" s="113" t="n">
        <x:f>'净值底稿'!Q677</x:f>
        <x:v>1.4064</x:v>
      </x:c>
      <x:c r="F719" s="114" t="n">
        <x:f>IFERROR(B719/B718-1,0)</x:f>
        <x:v>0.003012053560833561</x:v>
      </x:c>
      <x:c r="G719" s="114" t="n">
        <x:f>IFERROR(C719/C718-1,0)</x:f>
        <x:v>0.006707277516392773</x:v>
      </x:c>
      <x:c r="H719" s="114" t="n">
        <x:f>IFERROR(D719/D718-1,0)</x:f>
        <x:v>0.00031871494135637946</x:v>
      </x:c>
      <x:c r="I719" s="114" t="n">
        <x:f>IFERROR(E719/E718-1,0)</x:f>
        <x:v>-0.0037543387405255535</x:v>
      </x:c>
      <x:c r="J719" s="115" t="n">
        <x:f>Z718*(1+F719)</x:f>
        <x:v>0.1314984621905768</x:v>
      </x:c>
      <x:c r="K719" s="115" t="n">
        <x:f>AA718*(1+G719)</x:f>
        <x:v>0.1331122376087269</x:v>
      </x:c>
      <x:c r="L719" s="115" t="n">
        <x:f>AB718*(1+H719)</x:f>
        <x:v>0.8637338117765683</x:v>
      </x:c>
      <x:c r="M719" s="115" t="n">
        <x:f>AC718*(1+I719)</x:f>
        <x:v>0.05783522237748848</x:v>
      </x:c>
      <x:c r="N719" s="115" t="n">
        <x:f>SUM(J719:M719)</x:f>
        <x:v>1.1861797339533604</x:v>
      </x:c>
      <x:c r="O719" s="116" t="n">
        <x:f>IFERROR((J719+K719)/N719,0)</x:f>
        <x:v>0.22307808186656133</x:v>
      </x:c>
      <x:c r="P719" s="50" t="b">
        <x:f>AND(MONTH(A719)=12,OR(A720="",YEAR(A719)&lt;&gt;YEAR(A720)))</x:f>
        <x:v>0</x:v>
      </x:c>
      <x:c r="Q719" s="50" t="b">
        <x:f>AND(MOD(MONTH(A719),3)=0,OR(A720="",MONTH(A719)&lt;&gt;MONTH(A720)))</x:f>
        <x:v>0</x:v>
      </x:c>
      <x:c r="R719" s="50" t="b">
        <x:f>OR(O719&gt;$E$7,O719&lt;$E$6)</x:f>
        <x:v>0</x:v>
      </x:c>
      <x:c r="S719" s="50" t="b">
        <x:f>AND(OR(P719,Q719,R719),A719-AH718&gt;$E$8)</x:f>
        <x:v>0</x:v>
      </x:c>
      <x:c r="T719" s="50" t="str">
        <x:f>IF(NOT(OR(P719,Q719,R719)),"不调",IF(NOT(S719),"间隔规则跳过",IF(P719,"年末+季度",IF(AND(Q719,R719),"季度+动态",IF(Q719,"季度","动态")))))</x:f>
        <x:v>不调</x:v>
      </x:c>
      <x:c r="U719" s="115" t="n">
        <x:f>IF(OR(T719="年末+季度",T719="季度+动态"),N719*$E$5/2,IF(T719="季度",(J719+K719)/2,IF(T719="动态",N719*$E$5*IF(J719+K719=0,0.5,J719/(J719+K719)),J719)))</x:f>
        <x:v>0.1314984621905768</x:v>
      </x:c>
      <x:c r="V719" s="115" t="n">
        <x:f>IF(OR(T719="年末+季度",T719="季度+动态"),N719*$E$5/2,IF(T719="季度",(J719+K719)/2,IF(T719="动态",N719*$E$5*IF(J719+K719=0,0.5,K719/(J719+K719)),K719)))</x:f>
        <x:v>0.1331122376087269</x:v>
      </x:c>
      <x:c r="W719" s="115" t="n">
        <x:f>IF(OR(T719="年末+季度",T719="季度+动态",T719="动态"),N719*(1-$E$5)*IF(L719+M719=0,$B$7/($B$7+$B$8),L719/(L719+M719)),L719)</x:f>
        <x:v>0.8637338117765683</x:v>
      </x:c>
      <x:c r="X719" s="115" t="n">
        <x:f>IF(OR(T719="年末+季度",T719="季度+动态",T719="动态"),N719*(1-$E$5)*IF(L719+M719=0,$B$8/($B$7+$B$8),M719/(L719+M719)),M719)</x:f>
        <x:v>0.05783522237748848</x:v>
      </x:c>
      <x:c r="Y719" s="115" t="n">
        <x:f>POWER(1-$H$5,(A719-A718)/$H$8)</x:f>
        <x:v>0.9999588018747739</x:v>
      </x:c>
      <x:c r="Z719" s="115" t="n">
        <x:f>U719*Y719</x:f>
        <x:v>0.1314930447004644</x:v>
      </x:c>
      <x:c r="AA719" s="115" t="n">
        <x:f>V719*Y719</x:f>
        <x:v>0.13310675363409277</x:v>
      </x:c>
      <x:c r="AB719" s="115" t="n">
        <x:f>W719*Y719</x:f>
        <x:v>0.8636982275628287</x:v>
      </x:c>
      <x:c r="AC719" s="115" t="n">
        <x:f>X719*Y719</x:f>
        <x:v>0.05783283967475449</x:v>
      </x:c>
      <x:c r="AD719" s="115" t="n">
        <x:f>SUM(Z719:AC719)</x:f>
        <x:v>1.1861308655721403</x:v>
      </x:c>
      <x:c r="AE719" s="115" t="n">
        <x:f>MAX(AE718,AD719)</x:f>
        <x:v>1.2170439798392663</x:v>
      </x:c>
      <x:c r="AF719" s="114" t="n">
        <x:f>AD719/AE719-1</x:f>
        <x:v>-0.02540016201485884</x:v>
      </x:c>
      <x:c r="AG719" s="114" t="n">
        <x:f>AD719/AD718-1</x:f>
        <x:v>0.001088872684254838</x:v>
      </x:c>
      <x:c r="AH719" s="111" t="n">
        <x:f>IF(OR(T719="年末+季度",T719="季度+动态",T719="季度",T719="动态"),A719,AH718)</x:f>
        <x:v>44834</x:v>
      </x:c>
      <x:c r="AI719" s="117" t="n">
        <x:f>YEAR(A719)</x:f>
        <x:v>2022</x:v>
      </x:c>
      <x:c r="AJ719" s="117" t="n">
        <x:f>MONTH(A719)</x:f>
        <x:v>10</x:v>
      </x:c>
      <x:c r="AK719" s="50" t="n">
        <x:f>IF(MONTH(A719)&lt;&gt;MONTH(A720),1,0)</x:f>
        <x:v>0</x:v>
      </x:c>
      <x:c r="AL719" s="115" t="n">
        <x:f>IF(AK718,AD718,AL718)</x:f>
        <x:v>1.1729197890621235</x:v>
      </x:c>
      <x:c r="AM719" s="116" t="str">
        <x:f>IF(AK719,AD719/AL719-1,"")</x:f>
      </x:c>
      <x:c r="AN719" s="115" t="n">
        <x:f>IF(AI719&lt;&gt;AI718,AD719,MAX(AN718,AD719))</x:f>
        <x:v>1.2170439798392663</x:v>
      </x:c>
      <x:c r="AO719" s="116" t="n">
        <x:f>AD719/AN719-1</x:f>
        <x:v>-0.02540016201485884</x:v>
      </x:c>
      <x:c r="AP719" s="112" t="n">
        <x:f>IFERROR(SUM(Z719:AC719)/AD719,0)</x:f>
        <x:v>1</x:v>
      </x:c>
      <x:c r="AQ719" s="50" t="b">
        <x:f>AND(B719&gt;0,C719&gt;0,D719&gt;0,E719&gt;0)</x:f>
        <x:v>1</x:v>
      </x:c>
    </x:row>
    <x:row r="720">
      <x:c r="A720" s="111" t="n">
        <x:f>'净值底稿'!A678</x:f>
        <x:v>44852</x:v>
      </x:c>
      <x:c r="B720" s="113" t="n">
        <x:f>'净值底稿'!F678</x:f>
        <x:v>1.65093797591762</x:v>
      </x:c>
      <x:c r="C720" s="113" t="n">
        <x:f>'净值底稿'!O678</x:f>
        <x:v>1.2783915936825225</x:v>
      </x:c>
      <x:c r="D720" s="113" t="n">
        <x:f>'净值底稿'!P678</x:f>
        <x:v>1.5695</x:v>
      </x:c>
      <x:c r="E720" s="113" t="n">
        <x:f>'净值底稿'!Q678</x:f>
        <x:v>1.406</x:v>
      </x:c>
      <x:c r="F720" s="114" t="n">
        <x:f>IFERROR(B720/B719-1,0)</x:f>
        <x:v>0.002430328647892166</x:v>
      </x:c>
      <x:c r="G720" s="114" t="n">
        <x:f>IFERROR(C720/C719-1,0)</x:f>
        <x:v>0.002619995940896125</x:v>
      </x:c>
      <x:c r="H720" s="114" t="n">
        <x:f>IFERROR(D720/D719-1,0)</x:f>
        <x:v>0.00012744535780284671</x:v>
      </x:c>
      <x:c r="I720" s="114" t="n">
        <x:f>IFERROR(E720/E719-1,0)</x:f>
        <x:v>-0.00028441410693980096</x:v>
      </x:c>
      <x:c r="J720" s="115" t="n">
        <x:f>Z719*(1+F720)</x:f>
        <x:v>0.13181261601399852</x:v>
      </x:c>
      <x:c r="K720" s="115" t="n">
        <x:f>AA719*(1+G720)</x:f>
        <x:v>0.13345549278831995</x:v>
      </x:c>
      <x:c r="L720" s="115" t="n">
        <x:f>AB719*(1+H720)</x:f>
        <x:v>0.863808301892474</x:v>
      </x:c>
      <x:c r="M720" s="115" t="n">
        <x:f>AC719*(1+I720)</x:f>
        <x:v>0.05781639119930661</x:v>
      </x:c>
      <x:c r="N720" s="115" t="n">
        <x:f>SUM(J720:M720)</x:f>
        <x:v>1.186892801894099</x:v>
      </x:c>
      <x:c r="O720" s="116" t="n">
        <x:f>IFERROR((J720+K720)/N720,0)</x:f>
        <x:v>0.22349795059755287</x:v>
      </x:c>
      <x:c r="P720" s="50" t="b">
        <x:f>AND(MONTH(A720)=12,OR(A721="",YEAR(A720)&lt;&gt;YEAR(A721)))</x:f>
        <x:v>0</x:v>
      </x:c>
      <x:c r="Q720" s="50" t="b">
        <x:f>AND(MOD(MONTH(A720),3)=0,OR(A721="",MONTH(A720)&lt;&gt;MONTH(A721)))</x:f>
        <x:v>0</x:v>
      </x:c>
      <x:c r="R720" s="50" t="b">
        <x:f>OR(O720&gt;$E$7,O720&lt;$E$6)</x:f>
        <x:v>0</x:v>
      </x:c>
      <x:c r="S720" s="50" t="b">
        <x:f>AND(OR(P720,Q720,R720),A720-AH719&gt;$E$8)</x:f>
        <x:v>0</x:v>
      </x:c>
      <x:c r="T720" s="50" t="str">
        <x:f>IF(NOT(OR(P720,Q720,R720)),"不调",IF(NOT(S720),"间隔规则跳过",IF(P720,"年末+季度",IF(AND(Q720,R720),"季度+动态",IF(Q720,"季度","动态")))))</x:f>
        <x:v>不调</x:v>
      </x:c>
      <x:c r="U720" s="115" t="n">
        <x:f>IF(OR(T720="年末+季度",T720="季度+动态"),N720*$E$5/2,IF(T720="季度",(J720+K720)/2,IF(T720="动态",N720*$E$5*IF(J720+K720=0,0.5,J720/(J720+K720)),J720)))</x:f>
        <x:v>0.13181261601399852</x:v>
      </x:c>
      <x:c r="V720" s="115" t="n">
        <x:f>IF(OR(T720="年末+季度",T720="季度+动态"),N720*$E$5/2,IF(T720="季度",(J720+K720)/2,IF(T720="动态",N720*$E$5*IF(J720+K720=0,0.5,K720/(J720+K720)),K720)))</x:f>
        <x:v>0.13345549278831995</x:v>
      </x:c>
      <x:c r="W720" s="115" t="n">
        <x:f>IF(OR(T720="年末+季度",T720="季度+动态",T720="动态"),N720*(1-$E$5)*IF(L720+M720=0,$B$7/($B$7+$B$8),L720/(L720+M720)),L720)</x:f>
        <x:v>0.863808301892474</x:v>
      </x:c>
      <x:c r="X720" s="115" t="n">
        <x:f>IF(OR(T720="年末+季度",T720="季度+动态",T720="动态"),N720*(1-$E$5)*IF(L720+M720=0,$B$8/($B$7+$B$8),M720/(L720+M720)),M720)</x:f>
        <x:v>0.05781639119930661</x:v>
      </x:c>
      <x:c r="Y720" s="115" t="n">
        <x:f>POWER(1-$H$5,(A720-A719)/$H$8)</x:f>
        <x:v>0.9999862671029998</x:v>
      </x:c>
      <x:c r="Z720" s="115" t="n">
        <x:f>U720*Y720</x:f>
        <x:v>0.13181080584491947</x:v>
      </x:c>
      <x:c r="AA720" s="115" t="n">
        <x:f>V720*Y720</x:f>
        <x:v>0.13345366005778336</x:v>
      </x:c>
      <x:c r="AB720" s="115" t="n">
        <x:f>W720*Y720</x:f>
        <x:v>0.8637964393020362</x:v>
      </x:c>
      <x:c r="AC720" s="115" t="n">
        <x:f>X720*Y720</x:f>
        <x:v>0.05781559721276134</x:v>
      </x:c>
      <x:c r="AD720" s="115" t="n">
        <x:f>SUM(Z720:AC720)</x:f>
        <x:v>1.1868765024175005</x:v>
      </x:c>
      <x:c r="AE720" s="115" t="n">
        <x:f>MAX(AE719,AD720)</x:f>
        <x:v>1.2170439798392663</x:v>
      </x:c>
      <x:c r="AF720" s="114" t="n">
        <x:f>AD720/AE720-1</x:f>
        <x:v>-0.024787499812249925</x:v>
      </x:c>
      <x:c r="AG720" s="114" t="n">
        <x:f>AD720/AD719-1</x:f>
        <x:v>0.0006286294935935466</x:v>
      </x:c>
      <x:c r="AH720" s="111" t="n">
        <x:f>IF(OR(T720="年末+季度",T720="季度+动态",T720="季度",T720="动态"),A720,AH719)</x:f>
        <x:v>44834</x:v>
      </x:c>
      <x:c r="AI720" s="117" t="n">
        <x:f>YEAR(A720)</x:f>
        <x:v>2022</x:v>
      </x:c>
      <x:c r="AJ720" s="117" t="n">
        <x:f>MONTH(A720)</x:f>
        <x:v>10</x:v>
      </x:c>
      <x:c r="AK720" s="50" t="n">
        <x:f>IF(MONTH(A720)&lt;&gt;MONTH(A721),1,0)</x:f>
        <x:v>0</x:v>
      </x:c>
      <x:c r="AL720" s="115" t="n">
        <x:f>IF(AK719,AD719,AL719)</x:f>
        <x:v>1.1729197890621235</x:v>
      </x:c>
      <x:c r="AM720" s="116" t="str">
        <x:f>IF(AK720,AD720/AL720-1,"")</x:f>
      </x:c>
      <x:c r="AN720" s="115" t="n">
        <x:f>IF(AI720&lt;&gt;AI719,AD720,MAX(AN719,AD720))</x:f>
        <x:v>1.2170439798392663</x:v>
      </x:c>
      <x:c r="AO720" s="116" t="n">
        <x:f>AD720/AN720-1</x:f>
        <x:v>-0.024787499812249925</x:v>
      </x:c>
      <x:c r="AP720" s="112" t="n">
        <x:f>IFERROR(SUM(Z720:AC720)/AD720,0)</x:f>
        <x:v>1</x:v>
      </x:c>
      <x:c r="AQ720" s="50" t="b">
        <x:f>AND(B720&gt;0,C720&gt;0,D720&gt;0,E720&gt;0)</x:f>
        <x:v>1</x:v>
      </x:c>
    </x:row>
    <x:row r="721">
      <x:c r="A721" s="111" t="n">
        <x:f>'净值底稿'!A679</x:f>
        <x:v>44853</x:v>
      </x:c>
      <x:c r="B721" s="113" t="n">
        <x:f>'净值底稿'!F679</x:f>
        <x:v>1.6333408849875675</x:v>
      </x:c>
      <x:c r="C721" s="113" t="n">
        <x:f>'净值底稿'!O679</x:f>
        <x:v>1.2665917221339913</x:v>
      </x:c>
      <x:c r="D721" s="113" t="n">
        <x:f>'净值底稿'!P679</x:f>
        <x:v>1.5699</x:v>
      </x:c>
      <x:c r="E721" s="113" t="n">
        <x:f>'净值底稿'!Q679</x:f>
        <x:v>1.4032</x:v>
      </x:c>
      <x:c r="F721" s="114" t="n">
        <x:f>IFERROR(B721/B720-1,0)</x:f>
        <x:v>-0.010658844358021224</x:v>
      </x:c>
      <x:c r="G721" s="114" t="n">
        <x:f>IFERROR(C721/C720-1,0)</x:f>
        <x:v>-0.009230248076444791</x:v>
      </x:c>
      <x:c r="H721" s="114" t="n">
        <x:f>IFERROR(D721/D720-1,0)</x:f>
        <x:v>0.00025485823510673633</x:v>
      </x:c>
      <x:c r="I721" s="114" t="n">
        <x:f>IFERROR(E721/E720-1,0)</x:f>
        <x:v>-0.0019914651493597724</x:v>
      </x:c>
      <x:c r="J721" s="115" t="n">
        <x:f>Z720*(1+F721)</x:f>
        <x:v>0.1304058549807131</x:v>
      </x:c>
      <x:c r="K721" s="115" t="n">
        <x:f>AA720*(1+G721)</x:f>
        <x:v>0.13222184966874048</x:v>
      </x:c>
      <x:c r="L721" s="115" t="n">
        <x:f>AB720*(1+H721)</x:f>
        <x:v>0.8640165849380482</x:v>
      </x:c>
      <x:c r="M721" s="115" t="n">
        <x:f>AC720*(1+I721)</x:f>
        <x:v>0.0577004594658227</x:v>
      </x:c>
      <x:c r="N721" s="115" t="n">
        <x:f>SUM(J721:M721)</x:f>
        <x:v>1.1843447490533245</x:v>
      </x:c>
      <x:c r="O721" s="116" t="n">
        <x:f>IFERROR((J721+K721)/N721,0)</x:f>
        <x:v>0.22174937226629182</x:v>
      </x:c>
      <x:c r="P721" s="50" t="b">
        <x:f>AND(MONTH(A721)=12,OR(A722="",YEAR(A721)&lt;&gt;YEAR(A722)))</x:f>
        <x:v>0</x:v>
      </x:c>
      <x:c r="Q721" s="50" t="b">
        <x:f>AND(MOD(MONTH(A721),3)=0,OR(A722="",MONTH(A721)&lt;&gt;MONTH(A722)))</x:f>
        <x:v>0</x:v>
      </x:c>
      <x:c r="R721" s="50" t="b">
        <x:f>OR(O721&gt;$E$7,O721&lt;$E$6)</x:f>
        <x:v>0</x:v>
      </x:c>
      <x:c r="S721" s="50" t="b">
        <x:f>AND(OR(P721,Q721,R721),A721-AH720&gt;$E$8)</x:f>
        <x:v>0</x:v>
      </x:c>
      <x:c r="T721" s="50" t="str">
        <x:f>IF(NOT(OR(P721,Q721,R721)),"不调",IF(NOT(S721),"间隔规则跳过",IF(P721,"年末+季度",IF(AND(Q721,R721),"季度+动态",IF(Q721,"季度","动态")))))</x:f>
        <x:v>不调</x:v>
      </x:c>
      <x:c r="U721" s="115" t="n">
        <x:f>IF(OR(T721="年末+季度",T721="季度+动态"),N721*$E$5/2,IF(T721="季度",(J721+K721)/2,IF(T721="动态",N721*$E$5*IF(J721+K721=0,0.5,J721/(J721+K721)),J721)))</x:f>
        <x:v>0.1304058549807131</x:v>
      </x:c>
      <x:c r="V721" s="115" t="n">
        <x:f>IF(OR(T721="年末+季度",T721="季度+动态"),N721*$E$5/2,IF(T721="季度",(J721+K721)/2,IF(T721="动态",N721*$E$5*IF(J721+K721=0,0.5,K721/(J721+K721)),K721)))</x:f>
        <x:v>0.13222184966874048</x:v>
      </x:c>
      <x:c r="W721" s="115" t="n">
        <x:f>IF(OR(T721="年末+季度",T721="季度+动态",T721="动态"),N721*(1-$E$5)*IF(L721+M721=0,$B$7/($B$7+$B$8),L721/(L721+M721)),L721)</x:f>
        <x:v>0.8640165849380482</x:v>
      </x:c>
      <x:c r="X721" s="115" t="n">
        <x:f>IF(OR(T721="年末+季度",T721="季度+动态",T721="动态"),N721*(1-$E$5)*IF(L721+M721=0,$B$8/($B$7+$B$8),M721/(L721+M721)),M721)</x:f>
        <x:v>0.0577004594658227</x:v>
      </x:c>
      <x:c r="Y721" s="115" t="n">
        <x:f>POWER(1-$H$5,(A721-A720)/$H$8)</x:f>
        <x:v>0.9999862671029998</x:v>
      </x:c>
      <x:c r="Z721" s="115" t="n">
        <x:f>U721*Y721</x:f>
        <x:v>0.13040406413053843</x:v>
      </x:c>
      <x:c r="AA721" s="115" t="n">
        <x:f>V721*Y721</x:f>
        <x:v>0.1322200338796978</x:v>
      </x:c>
      <x:c r="AB721" s="115" t="n">
        <x:f>W721*Y721</x:f>
        <x:v>0.8640047194872807</x:v>
      </x:c>
      <x:c r="AC721" s="115" t="n">
        <x:f>X721*Y721</x:f>
        <x:v>0.057699667071355994</x:v>
      </x:c>
      <x:c r="AD721" s="115" t="n">
        <x:f>SUM(Z721:AC721)</x:f>
        <x:v>1.184328484568873</x:v>
      </x:c>
      <x:c r="AE721" s="115" t="n">
        <x:f>MAX(AE720,AD721)</x:f>
        <x:v>1.2170439798392663</x:v>
      </x:c>
      <x:c r="AF721" s="114" t="n">
        <x:f>AD721/AE721-1</x:f>
        <x:v>-0.026881111785881262</x:v>
      </x:c>
      <x:c r="AG721" s="114" t="n">
        <x:f>AD721/AD720-1</x:f>
        <x:v>-0.002146826433447324</x:v>
      </x:c>
      <x:c r="AH721" s="111" t="n">
        <x:f>IF(OR(T721="年末+季度",T721="季度+动态",T721="季度",T721="动态"),A721,AH720)</x:f>
        <x:v>44834</x:v>
      </x:c>
      <x:c r="AI721" s="117" t="n">
        <x:f>YEAR(A721)</x:f>
        <x:v>2022</x:v>
      </x:c>
      <x:c r="AJ721" s="117" t="n">
        <x:f>MONTH(A721)</x:f>
        <x:v>10</x:v>
      </x:c>
      <x:c r="AK721" s="50" t="n">
        <x:f>IF(MONTH(A721)&lt;&gt;MONTH(A722),1,0)</x:f>
        <x:v>0</x:v>
      </x:c>
      <x:c r="AL721" s="115" t="n">
        <x:f>IF(AK720,AD720,AL720)</x:f>
        <x:v>1.1729197890621235</x:v>
      </x:c>
      <x:c r="AM721" s="116" t="str">
        <x:f>IF(AK721,AD721/AL721-1,"")</x:f>
      </x:c>
      <x:c r="AN721" s="115" t="n">
        <x:f>IF(AI721&lt;&gt;AI720,AD721,MAX(AN720,AD721))</x:f>
        <x:v>1.2170439798392663</x:v>
      </x:c>
      <x:c r="AO721" s="116" t="n">
        <x:f>AD721/AN721-1</x:f>
        <x:v>-0.026881111785881262</x:v>
      </x:c>
      <x:c r="AP721" s="112" t="n">
        <x:f>IFERROR(SUM(Z721:AC721)/AD721,0)</x:f>
        <x:v>1</x:v>
      </x:c>
      <x:c r="AQ721" s="50" t="b">
        <x:f>AND(B721&gt;0,C721&gt;0,D721&gt;0,E721&gt;0)</x:f>
        <x:v>1</x:v>
      </x:c>
    </x:row>
    <x:row r="722">
      <x:c r="A722" s="111" t="n">
        <x:f>'净值底稿'!A680</x:f>
        <x:v>44854</x:v>
      </x:c>
      <x:c r="B722" s="113" t="n">
        <x:f>'净值底稿'!F680</x:f>
        <x:v>1.630367935867175</x:v>
      </x:c>
      <x:c r="C722" s="113" t="n">
        <x:f>'净值底稿'!O680</x:f>
        <x:v>1.2593029830851463</x:v>
      </x:c>
      <x:c r="D722" s="113" t="n">
        <x:f>'净值底稿'!P680</x:f>
        <x:v>1.5695</x:v>
      </x:c>
      <x:c r="E722" s="113" t="n">
        <x:f>'净值底稿'!Q680</x:f>
        <x:v>1.398</x:v>
      </x:c>
      <x:c r="F722" s="114" t="n">
        <x:f>IFERROR(B722/B721-1,0)</x:f>
        <x:v>-0.0018201645153914647</x:v>
      </x:c>
      <x:c r="G722" s="114" t="n">
        <x:f>IFERROR(C722/C721-1,0)</x:f>
        <x:v>-0.0057546081515239544</x:v>
      </x:c>
      <x:c r="H722" s="114" t="n">
        <x:f>IFERROR(D722/D721-1,0)</x:f>
        <x:v>-0.00025479329893640656</x:v>
      </x:c>
      <x:c r="I722" s="114" t="n">
        <x:f>IFERROR(E722/E721-1,0)</x:f>
        <x:v>-0.003705815279361535</x:v>
      </x:c>
      <x:c r="J722" s="115" t="n">
        <x:f>Z721*(1+F722)</x:f>
        <x:v>0.13016670728034518</x:v>
      </x:c>
      <x:c r="K722" s="115" t="n">
        <x:f>AA721*(1+G722)</x:f>
        <x:v>0.1314591593949389</x:v>
      </x:c>
      <x:c r="L722" s="115" t="n">
        <x:f>AB721*(1+H722)</x:f>
        <x:v>0.8637845768745059</x:v>
      </x:c>
      <x:c r="M722" s="115" t="n">
        <x:f>AC721*(1+I722)</x:f>
        <x:v>0.05748584276350889</x:v>
      </x:c>
      <x:c r="N722" s="115" t="n">
        <x:f>SUM(J722:M722)</x:f>
        <x:v>1.182896286313299</x:v>
      </x:c>
      <x:c r="O722" s="116" t="n">
        <x:f>IFERROR((J722+K722)/N722,0)</x:f>
        <x:v>0.221173969098074</x:v>
      </x:c>
      <x:c r="P722" s="50" t="b">
        <x:f>AND(MONTH(A722)=12,OR(A723="",YEAR(A722)&lt;&gt;YEAR(A723)))</x:f>
        <x:v>0</x:v>
      </x:c>
      <x:c r="Q722" s="50" t="b">
        <x:f>AND(MOD(MONTH(A722),3)=0,OR(A723="",MONTH(A722)&lt;&gt;MONTH(A723)))</x:f>
        <x:v>0</x:v>
      </x:c>
      <x:c r="R722" s="50" t="b">
        <x:f>OR(O722&gt;$E$7,O722&lt;$E$6)</x:f>
        <x:v>0</x:v>
      </x:c>
      <x:c r="S722" s="50" t="b">
        <x:f>AND(OR(P722,Q722,R722),A722-AH721&gt;$E$8)</x:f>
        <x:v>0</x:v>
      </x:c>
      <x:c r="T722" s="50" t="str">
        <x:f>IF(NOT(OR(P722,Q722,R722)),"不调",IF(NOT(S722),"间隔规则跳过",IF(P722,"年末+季度",IF(AND(Q722,R722),"季度+动态",IF(Q722,"季度","动态")))))</x:f>
        <x:v>不调</x:v>
      </x:c>
      <x:c r="U722" s="115" t="n">
        <x:f>IF(OR(T722="年末+季度",T722="季度+动态"),N722*$E$5/2,IF(T722="季度",(J722+K722)/2,IF(T722="动态",N722*$E$5*IF(J722+K722=0,0.5,J722/(J722+K722)),J722)))</x:f>
        <x:v>0.13016670728034518</x:v>
      </x:c>
      <x:c r="V722" s="115" t="n">
        <x:f>IF(OR(T722="年末+季度",T722="季度+动态"),N722*$E$5/2,IF(T722="季度",(J722+K722)/2,IF(T722="动态",N722*$E$5*IF(J722+K722=0,0.5,K722/(J722+K722)),K722)))</x:f>
        <x:v>0.1314591593949389</x:v>
      </x:c>
      <x:c r="W722" s="115" t="n">
        <x:f>IF(OR(T722="年末+季度",T722="季度+动态",T722="动态"),N722*(1-$E$5)*IF(L722+M722=0,$B$7/($B$7+$B$8),L722/(L722+M722)),L722)</x:f>
        <x:v>0.8637845768745059</x:v>
      </x:c>
      <x:c r="X722" s="115" t="n">
        <x:f>IF(OR(T722="年末+季度",T722="季度+动态",T722="动态"),N722*(1-$E$5)*IF(L722+M722=0,$B$8/($B$7+$B$8),M722/(L722+M722)),M722)</x:f>
        <x:v>0.05748584276350889</x:v>
      </x:c>
      <x:c r="Y722" s="115" t="n">
        <x:f>POWER(1-$H$5,(A722-A721)/$H$8)</x:f>
        <x:v>0.9999862671029998</x:v>
      </x:c>
      <x:c r="Z722" s="115" t="n">
        <x:f>U722*Y722</x:f>
        <x:v>0.13016491971436125</x:v>
      </x:c>
      <x:c r="AA722" s="115" t="n">
        <x:f>V722*Y722</x:f>
        <x:v>0.13145735407984319</x:v>
      </x:c>
      <x:c r="AB722" s="115" t="n">
        <x:f>W722*Y722</x:f>
        <x:v>0.8637727146098814</x:v>
      </x:c>
      <x:c r="AC722" s="115" t="n">
        <x:f>X722*Y722</x:f>
        <x:v>0.057485053316351245</x:v>
      </x:c>
      <x:c r="AD722" s="115" t="n">
        <x:f>SUM(Z722:AC722)</x:f>
        <x:v>1.182880041720437</x:v>
      </x:c>
      <x:c r="AE722" s="115" t="n">
        <x:f>MAX(AE721,AD722)</x:f>
        <x:v>1.2170439798392663</x:v>
      </x:c>
      <x:c r="AF722" s="114" t="n">
        <x:f>AD722/AE722-1</x:f>
        <x:v>-0.028071243673002844</x:v>
      </x:c>
      <x:c r="AG722" s="114" t="n">
        <x:f>AD722/AD721-1</x:f>
        <x:v>-0.0012230076936495804</x:v>
      </x:c>
      <x:c r="AH722" s="111" t="n">
        <x:f>IF(OR(T722="年末+季度",T722="季度+动态",T722="季度",T722="动态"),A722,AH721)</x:f>
        <x:v>44834</x:v>
      </x:c>
      <x:c r="AI722" s="117" t="n">
        <x:f>YEAR(A722)</x:f>
        <x:v>2022</x:v>
      </x:c>
      <x:c r="AJ722" s="117" t="n">
        <x:f>MONTH(A722)</x:f>
        <x:v>10</x:v>
      </x:c>
      <x:c r="AK722" s="50" t="n">
        <x:f>IF(MONTH(A722)&lt;&gt;MONTH(A723),1,0)</x:f>
        <x:v>0</x:v>
      </x:c>
      <x:c r="AL722" s="115" t="n">
        <x:f>IF(AK721,AD721,AL721)</x:f>
        <x:v>1.1729197890621235</x:v>
      </x:c>
      <x:c r="AM722" s="116" t="str">
        <x:f>IF(AK722,AD722/AL722-1,"")</x:f>
      </x:c>
      <x:c r="AN722" s="115" t="n">
        <x:f>IF(AI722&lt;&gt;AI721,AD722,MAX(AN721,AD722))</x:f>
        <x:v>1.2170439798392663</x:v>
      </x:c>
      <x:c r="AO722" s="116" t="n">
        <x:f>AD722/AN722-1</x:f>
        <x:v>-0.028071243673002844</x:v>
      </x:c>
      <x:c r="AP722" s="112" t="n">
        <x:f>IFERROR(SUM(Z722:AC722)/AD722,0)</x:f>
        <x:v>1</x:v>
      </x:c>
      <x:c r="AQ722" s="50" t="b">
        <x:f>AND(B722&gt;0,C722&gt;0,D722&gt;0,E722&gt;0)</x:f>
        <x:v>1</x:v>
      </x:c>
    </x:row>
    <x:row r="723">
      <x:c r="A723" s="111" t="n">
        <x:f>'净值底稿'!A681</x:f>
        <x:v>44855</x:v>
      </x:c>
      <x:c r="B723" s="113" t="n">
        <x:f>'净值底稿'!F681</x:f>
        <x:v>1.6324934522200225</x:v>
      </x:c>
      <x:c r="C723" s="113" t="n">
        <x:f>'净值底稿'!O681</x:f>
        <x:v>1.2589906187456825</x:v>
      </x:c>
      <x:c r="D723" s="113" t="n">
        <x:f>'净值底稿'!P681</x:f>
        <x:v>1.5694</x:v>
      </x:c>
      <x:c r="E723" s="113" t="n">
        <x:f>'净值底稿'!Q681</x:f>
        <x:v>1.3991</x:v>
      </x:c>
      <x:c r="F723" s="114" t="n">
        <x:f>IFERROR(B723/B722-1,0)</x:f>
        <x:v>0.0013037034807219516</x:v>
      </x:c>
      <x:c r="G723" s="114" t="n">
        <x:f>IFERROR(C723/C722-1,0)</x:f>
        <x:v>-0.00024804542168122</x:v>
      </x:c>
      <x:c r="H723" s="114" t="n">
        <x:f>IFERROR(D723/D722-1,0)</x:f>
        <x:v>-0.00006371455877662857</x:v>
      </x:c>
      <x:c r="I723" s="114" t="n">
        <x:f>IFERROR(E723/E722-1,0)</x:f>
        <x:v>0.0007868383404865398</x:v>
      </x:c>
      <x:c r="J723" s="115" t="n">
        <x:f>Z722*(1+F723)</x:f>
        <x:v>0.13033461617326075</x:v>
      </x:c>
      <x:c r="K723" s="115" t="n">
        <x:f>AA722*(1+G723)</x:f>
        <x:v>0.13142474668501736</x:v>
      </x:c>
      <x:c r="L723" s="115" t="n">
        <x:f>AB722*(1+H723)</x:f>
        <x:v>0.8637176797124867</x:v>
      </x:c>
      <x:c r="M723" s="115" t="n">
        <x:f>AC722*(1+I723)</x:f>
        <x:v>0.057530284760305465</x:v>
      </x:c>
      <x:c r="N723" s="115" t="n">
        <x:f>SUM(J723:M723)</x:f>
        <x:v>1.1830073273310702</x:v>
      </x:c>
      <x:c r="O723" s="116" t="n">
        <x:f>IFERROR((J723+K723)/N723,0)</x:f>
        <x:v>0.2212660537351207</x:v>
      </x:c>
      <x:c r="P723" s="50" t="b">
        <x:f>AND(MONTH(A723)=12,OR(A724="",YEAR(A723)&lt;&gt;YEAR(A724)))</x:f>
        <x:v>0</x:v>
      </x:c>
      <x:c r="Q723" s="50" t="b">
        <x:f>AND(MOD(MONTH(A723),3)=0,OR(A724="",MONTH(A723)&lt;&gt;MONTH(A724)))</x:f>
        <x:v>0</x:v>
      </x:c>
      <x:c r="R723" s="50" t="b">
        <x:f>OR(O723&gt;$E$7,O723&lt;$E$6)</x:f>
        <x:v>0</x:v>
      </x:c>
      <x:c r="S723" s="50" t="b">
        <x:f>AND(OR(P723,Q723,R723),A723-AH722&gt;$E$8)</x:f>
        <x:v>0</x:v>
      </x:c>
      <x:c r="T723" s="50" t="str">
        <x:f>IF(NOT(OR(P723,Q723,R723)),"不调",IF(NOT(S723),"间隔规则跳过",IF(P723,"年末+季度",IF(AND(Q723,R723),"季度+动态",IF(Q723,"季度","动态")))))</x:f>
        <x:v>不调</x:v>
      </x:c>
      <x:c r="U723" s="115" t="n">
        <x:f>IF(OR(T723="年末+季度",T723="季度+动态"),N723*$E$5/2,IF(T723="季度",(J723+K723)/2,IF(T723="动态",N723*$E$5*IF(J723+K723=0,0.5,J723/(J723+K723)),J723)))</x:f>
        <x:v>0.13033461617326075</x:v>
      </x:c>
      <x:c r="V723" s="115" t="n">
        <x:f>IF(OR(T723="年末+季度",T723="季度+动态"),N723*$E$5/2,IF(T723="季度",(J723+K723)/2,IF(T723="动态",N723*$E$5*IF(J723+K723=0,0.5,K723/(J723+K723)),K723)))</x:f>
        <x:v>0.13142474668501736</x:v>
      </x:c>
      <x:c r="W723" s="115" t="n">
        <x:f>IF(OR(T723="年末+季度",T723="季度+动态",T723="动态"),N723*(1-$E$5)*IF(L723+M723=0,$B$7/($B$7+$B$8),L723/(L723+M723)),L723)</x:f>
        <x:v>0.8637176797124867</x:v>
      </x:c>
      <x:c r="X723" s="115" t="n">
        <x:f>IF(OR(T723="年末+季度",T723="季度+动态",T723="动态"),N723*(1-$E$5)*IF(L723+M723=0,$B$8/($B$7+$B$8),M723/(L723+M723)),M723)</x:f>
        <x:v>0.057530284760305465</x:v>
      </x:c>
      <x:c r="Y723" s="115" t="n">
        <x:f>POWER(1-$H$5,(A723-A722)/$H$8)</x:f>
        <x:v>0.9999862671029998</x:v>
      </x:c>
      <x:c r="Z723" s="115" t="n">
        <x:f>U723*Y723</x:f>
        <x:v>0.13033282630140128</x:v>
      </x:c>
      <x:c r="AA723" s="115" t="n">
        <x:f>V723*Y723</x:f>
        <x:v>0.13142294184250786</x:v>
      </x:c>
      <x:c r="AB723" s="115" t="n">
        <x:f>W723*Y723</x:f>
        <x:v>0.8637058183665539</x:v>
      </x:c>
      <x:c r="AC723" s="115" t="n">
        <x:f>X723*Y723</x:f>
        <x:v>0.05752949470283046</x:v>
      </x:c>
      <x:c r="AD723" s="115" t="n">
        <x:f>SUM(Z723:AC723)</x:f>
        <x:v>1.1829910812132933</x:v>
      </x:c>
      <x:c r="AE723" s="115" t="n">
        <x:f>MAX(AE722,AD723)</x:f>
        <x:v>1.2170439798392663</x:v>
      </x:c>
      <x:c r="AF723" s="114" t="n">
        <x:f>AD723/AE723-1</x:f>
        <x:v>-0.027980006630878074</x:v>
      </x:c>
      <x:c r="AG723" s="114" t="n">
        <x:f>AD723/AD722-1</x:f>
        <x:v>0.0000938721501251294</x:v>
      </x:c>
      <x:c r="AH723" s="111" t="n">
        <x:f>IF(OR(T723="年末+季度",T723="季度+动态",T723="季度",T723="动态"),A723,AH722)</x:f>
        <x:v>44834</x:v>
      </x:c>
      <x:c r="AI723" s="117" t="n">
        <x:f>YEAR(A723)</x:f>
        <x:v>2022</x:v>
      </x:c>
      <x:c r="AJ723" s="117" t="n">
        <x:f>MONTH(A723)</x:f>
        <x:v>10</x:v>
      </x:c>
      <x:c r="AK723" s="50" t="n">
        <x:f>IF(MONTH(A723)&lt;&gt;MONTH(A724),1,0)</x:f>
        <x:v>0</x:v>
      </x:c>
      <x:c r="AL723" s="115" t="n">
        <x:f>IF(AK722,AD722,AL722)</x:f>
        <x:v>1.1729197890621235</x:v>
      </x:c>
      <x:c r="AM723" s="116" t="str">
        <x:f>IF(AK723,AD723/AL723-1,"")</x:f>
      </x:c>
      <x:c r="AN723" s="115" t="n">
        <x:f>IF(AI723&lt;&gt;AI722,AD723,MAX(AN722,AD723))</x:f>
        <x:v>1.2170439798392663</x:v>
      </x:c>
      <x:c r="AO723" s="116" t="n">
        <x:f>AD723/AN723-1</x:f>
        <x:v>-0.027980006630878074</x:v>
      </x:c>
      <x:c r="AP723" s="112" t="n">
        <x:f>IFERROR(SUM(Z723:AC723)/AD723,0)</x:f>
        <x:v>1</x:v>
      </x:c>
      <x:c r="AQ723" s="50" t="b">
        <x:f>AND(B723&gt;0,C723&gt;0,D723&gt;0,E723&gt;0)</x:f>
        <x:v>1</x:v>
      </x:c>
    </x:row>
    <x:row r="724">
      <x:c r="A724" s="111" t="n">
        <x:f>'净值底稿'!A682</x:f>
        <x:v>44858</x:v>
      </x:c>
      <x:c r="B724" s="113" t="n">
        <x:f>'净值底稿'!F682</x:f>
        <x:v>1.6173973375152748</x:v>
      </x:c>
      <x:c r="C724" s="113" t="n">
        <x:f>'净值底稿'!O682</x:f>
        <x:v>1.2425459675302104</x:v>
      </x:c>
      <x:c r="D724" s="113" t="n">
        <x:f>'净值底稿'!P682</x:f>
        <x:v>1.5702</x:v>
      </x:c>
      <x:c r="E724" s="113" t="n">
        <x:f>'净值底稿'!Q682</x:f>
        <x:v>1.4144</x:v>
      </x:c>
      <x:c r="F724" s="114" t="n">
        <x:f>IFERROR(B724/B723-1,0)</x:f>
        <x:v>-0.009247274274955641</x:v>
      </x:c>
      <x:c r="G724" s="114" t="n">
        <x:f>IFERROR(C724/C723-1,0)</x:f>
        <x:v>-0.013061774226606815</x:v>
      </x:c>
      <x:c r="H724" s="114" t="n">
        <x:f>IFERROR(D724/D723-1,0)</x:f>
        <x:v>0.000509748948642974</x:v>
      </x:c>
      <x:c r="I724" s="114" t="n">
        <x:f>IFERROR(E724/E723-1,0)</x:f>
        <x:v>0.010935601458080368</x:v>
      </x:c>
      <x:c r="J724" s="115" t="n">
        <x:f>Z723*(1+F724)</x:f>
        <x:v>0.12912760290956207</x:v>
      </x:c>
      <x:c r="K724" s="115" t="n">
        <x:f>AA723*(1+G724)</x:f>
        <x:v>0.12970632504796453</x:v>
      </x:c>
      <x:c r="L724" s="115" t="n">
        <x:f>AB723*(1+H724)</x:f>
        <x:v>0.8641460914994031</x:v>
      </x:c>
      <x:c r="M724" s="115" t="n">
        <x:f>AC723*(1+I724)</x:f>
        <x:v>0.05815861432898536</x:v>
      </x:c>
      <x:c r="N724" s="115" t="n">
        <x:f>SUM(J724:M724)</x:f>
        <x:v>1.181138633785915</x:v>
      </x:c>
      <x:c r="O724" s="116" t="n">
        <x:f>IFERROR((J724+K724)/N724,0)</x:f>
        <x:v>0.2191393292486621</x:v>
      </x:c>
      <x:c r="P724" s="50" t="b">
        <x:f>AND(MONTH(A724)=12,OR(A725="",YEAR(A724)&lt;&gt;YEAR(A725)))</x:f>
        <x:v>0</x:v>
      </x:c>
      <x:c r="Q724" s="50" t="b">
        <x:f>AND(MOD(MONTH(A724),3)=0,OR(A725="",MONTH(A724)&lt;&gt;MONTH(A725)))</x:f>
        <x:v>0</x:v>
      </x:c>
      <x:c r="R724" s="50" t="b">
        <x:f>OR(O724&gt;$E$7,O724&lt;$E$6)</x:f>
        <x:v>0</x:v>
      </x:c>
      <x:c r="S724" s="50" t="b">
        <x:f>AND(OR(P724,Q724,R724),A724-AH723&gt;$E$8)</x:f>
        <x:v>0</x:v>
      </x:c>
      <x:c r="T724" s="50" t="str">
        <x:f>IF(NOT(OR(P724,Q724,R724)),"不调",IF(NOT(S724),"间隔规则跳过",IF(P724,"年末+季度",IF(AND(Q724,R724),"季度+动态",IF(Q724,"季度","动态")))))</x:f>
        <x:v>不调</x:v>
      </x:c>
      <x:c r="U724" s="115" t="n">
        <x:f>IF(OR(T724="年末+季度",T724="季度+动态"),N724*$E$5/2,IF(T724="季度",(J724+K724)/2,IF(T724="动态",N724*$E$5*IF(J724+K724=0,0.5,J724/(J724+K724)),J724)))</x:f>
        <x:v>0.12912760290956207</x:v>
      </x:c>
      <x:c r="V724" s="115" t="n">
        <x:f>IF(OR(T724="年末+季度",T724="季度+动态"),N724*$E$5/2,IF(T724="季度",(J724+K724)/2,IF(T724="动态",N724*$E$5*IF(J724+K724=0,0.5,K724/(J724+K724)),K724)))</x:f>
        <x:v>0.12970632504796453</x:v>
      </x:c>
      <x:c r="W724" s="115" t="n">
        <x:f>IF(OR(T724="年末+季度",T724="季度+动态",T724="动态"),N724*(1-$E$5)*IF(L724+M724=0,$B$7/($B$7+$B$8),L724/(L724+M724)),L724)</x:f>
        <x:v>0.8641460914994031</x:v>
      </x:c>
      <x:c r="X724" s="115" t="n">
        <x:f>IF(OR(T724="年末+季度",T724="季度+动态",T724="动态"),N724*(1-$E$5)*IF(L724+M724=0,$B$8/($B$7+$B$8),M724/(L724+M724)),M724)</x:f>
        <x:v>0.05815861432898536</x:v>
      </x:c>
      <x:c r="Y724" s="115" t="n">
        <x:f>POWER(1-$H$5,(A724-A723)/$H$8)</x:f>
        <x:v>0.9999588018747739</x:v>
      </x:c>
      <x:c r="Z724" s="115" t="n">
        <x:f>U724*Y724</x:f>
        <x:v>0.12912228309440726</x:v>
      </x:c>
      <x:c r="AA724" s="115" t="n">
        <x:f>V724*Y724</x:f>
        <x:v>0.1297009813905426</x:v>
      </x:c>
      <x:c r="AB724" s="115" t="n">
        <x:f>W724*Y724</x:f>
        <x:v>0.8641104903005119</x:v>
      </x:c>
      <x:c r="AC724" s="115" t="n">
        <x:f>X724*Y724</x:f>
        <x:v>0.058156218303109256</x:v>
      </x:c>
      <x:c r="AD724" s="115" t="n">
        <x:f>SUM(Z724:AC724)</x:f>
        <x:v>1.181089973088571</x:v>
      </x:c>
      <x:c r="AE724" s="115" t="n">
        <x:f>MAX(AE723,AD724)</x:f>
        <x:v>1.2170439798392663</x:v>
      </x:c>
      <x:c r="AF724" s="114" t="n">
        <x:f>AD724/AE724-1</x:f>
        <x:v>-0.02954207682407961</x:v>
      </x:c>
      <x:c r="AG724" s="114" t="n">
        <x:f>AD724/AD723-1</x:f>
        <x:v>-0.0016070350443998516</x:v>
      </x:c>
      <x:c r="AH724" s="111" t="n">
        <x:f>IF(OR(T724="年末+季度",T724="季度+动态",T724="季度",T724="动态"),A724,AH723)</x:f>
        <x:v>44834</x:v>
      </x:c>
      <x:c r="AI724" s="117" t="n">
        <x:f>YEAR(A724)</x:f>
        <x:v>2022</x:v>
      </x:c>
      <x:c r="AJ724" s="117" t="n">
        <x:f>MONTH(A724)</x:f>
        <x:v>10</x:v>
      </x:c>
      <x:c r="AK724" s="50" t="n">
        <x:f>IF(MONTH(A724)&lt;&gt;MONTH(A725),1,0)</x:f>
        <x:v>0</x:v>
      </x:c>
      <x:c r="AL724" s="115" t="n">
        <x:f>IF(AK723,AD723,AL723)</x:f>
        <x:v>1.1729197890621235</x:v>
      </x:c>
      <x:c r="AM724" s="116" t="str">
        <x:f>IF(AK724,AD724/AL724-1,"")</x:f>
      </x:c>
      <x:c r="AN724" s="115" t="n">
        <x:f>IF(AI724&lt;&gt;AI723,AD724,MAX(AN723,AD724))</x:f>
        <x:v>1.2170439798392663</x:v>
      </x:c>
      <x:c r="AO724" s="116" t="n">
        <x:f>AD724/AN724-1</x:f>
        <x:v>-0.02954207682407961</x:v>
      </x:c>
      <x:c r="AP724" s="112" t="n">
        <x:f>IFERROR(SUM(Z724:AC724)/AD724,0)</x:f>
        <x:v>1</x:v>
      </x:c>
      <x:c r="AQ724" s="50" t="b">
        <x:f>AND(B724&gt;0,C724&gt;0,D724&gt;0,E724&gt;0)</x:f>
        <x:v>1</x:v>
      </x:c>
    </x:row>
    <x:row r="725">
      <x:c r="A725" s="111" t="n">
        <x:f>'净值底稿'!A683</x:f>
        <x:v>44859</x:v>
      </x:c>
      <x:c r="B725" s="113" t="n">
        <x:f>'净值底稿'!F683</x:f>
        <x:v>1.61420356139107</x:v>
      </x:c>
      <x:c r="C725" s="113" t="n">
        <x:f>'净值底稿'!O683</x:f>
        <x:v>1.2395697686647051</x:v>
      </x:c>
      <x:c r="D725" s="113" t="n">
        <x:f>'净值底稿'!P683</x:f>
        <x:v>1.5697</x:v>
      </x:c>
      <x:c r="E725" s="113" t="n">
        <x:f>'净值底稿'!Q683</x:f>
        <x:v>1.4161</x:v>
      </x:c>
      <x:c r="F725" s="114" t="n">
        <x:f>IFERROR(B725/B724-1,0)</x:f>
        <x:v>-0.001974639162638514</x:v>
      </x:c>
      <x:c r="G725" s="114" t="n">
        <x:f>IFERROR(C725/C724-1,0)</x:f>
        <x:v>-0.0023952424644868575</x:v>
      </x:c>
      <x:c r="H725" s="114" t="n">
        <x:f>IFERROR(D725/D724-1,0)</x:f>
        <x:v>-0.0003184307731498581</x:v>
      </x:c>
      <x:c r="I725" s="114" t="n">
        <x:f>IFERROR(E725/E724-1,0)</x:f>
        <x:v>0.0012019230769229061</x:v>
      </x:c>
      <x:c r="J725" s="115" t="n">
        <x:f>Z724*(1+F725)</x:f>
        <x:v>0.12886731317743974</x:v>
      </x:c>
      <x:c r="K725" s="115" t="n">
        <x:f>AA724*(1+G725)</x:f>
        <x:v>0.12939031609223034</x:v>
      </x:c>
      <x:c r="L725" s="115" t="n">
        <x:f>AB724*(1+H725)</x:f>
        <x:v>0.8638353309289986</x:v>
      </x:c>
      <x:c r="M725" s="115" t="n">
        <x:f>AC724*(1+I725)</x:f>
        <x:v>0.05822611760395433</x:v>
      </x:c>
      <x:c r="N725" s="115" t="n">
        <x:f>SUM(J725:M725)</x:f>
        <x:v>1.180319077802623</x:v>
      </x:c>
      <x:c r="O725" s="116" t="n">
        <x:f>IFERROR((J725+K725)/N725,0)</x:f>
        <x:v>0.21880323221620998</x:v>
      </x:c>
      <x:c r="P725" s="50" t="b">
        <x:f>AND(MONTH(A725)=12,OR(A726="",YEAR(A725)&lt;&gt;YEAR(A726)))</x:f>
        <x:v>0</x:v>
      </x:c>
      <x:c r="Q725" s="50" t="b">
        <x:f>AND(MOD(MONTH(A725),3)=0,OR(A726="",MONTH(A725)&lt;&gt;MONTH(A726)))</x:f>
        <x:v>0</x:v>
      </x:c>
      <x:c r="R725" s="50" t="b">
        <x:f>OR(O725&gt;$E$7,O725&lt;$E$6)</x:f>
        <x:v>0</x:v>
      </x:c>
      <x:c r="S725" s="50" t="b">
        <x:f>AND(OR(P725,Q725,R725),A725-AH724&gt;$E$8)</x:f>
        <x:v>0</x:v>
      </x:c>
      <x:c r="T725" s="50" t="str">
        <x:f>IF(NOT(OR(P725,Q725,R725)),"不调",IF(NOT(S725),"间隔规则跳过",IF(P725,"年末+季度",IF(AND(Q725,R725),"季度+动态",IF(Q725,"季度","动态")))))</x:f>
        <x:v>不调</x:v>
      </x:c>
      <x:c r="U725" s="115" t="n">
        <x:f>IF(OR(T725="年末+季度",T725="季度+动态"),N725*$E$5/2,IF(T725="季度",(J725+K725)/2,IF(T725="动态",N725*$E$5*IF(J725+K725=0,0.5,J725/(J725+K725)),J725)))</x:f>
        <x:v>0.12886731317743974</x:v>
      </x:c>
      <x:c r="V725" s="115" t="n">
        <x:f>IF(OR(T725="年末+季度",T725="季度+动态"),N725*$E$5/2,IF(T725="季度",(J725+K725)/2,IF(T725="动态",N725*$E$5*IF(J725+K725=0,0.5,K725/(J725+K725)),K725)))</x:f>
        <x:v>0.12939031609223034</x:v>
      </x:c>
      <x:c r="W725" s="115" t="n">
        <x:f>IF(OR(T725="年末+季度",T725="季度+动态",T725="动态"),N725*(1-$E$5)*IF(L725+M725=0,$B$7/($B$7+$B$8),L725/(L725+M725)),L725)</x:f>
        <x:v>0.8638353309289986</x:v>
      </x:c>
      <x:c r="X725" s="115" t="n">
        <x:f>IF(OR(T725="年末+季度",T725="季度+动态",T725="动态"),N725*(1-$E$5)*IF(L725+M725=0,$B$8/($B$7+$B$8),M725/(L725+M725)),M725)</x:f>
        <x:v>0.05822611760395433</x:v>
      </x:c>
      <x:c r="Y725" s="115" t="n">
        <x:f>POWER(1-$H$5,(A725-A724)/$H$8)</x:f>
        <x:v>0.9999862671029998</x:v>
      </x:c>
      <x:c r="Z725" s="115" t="n">
        <x:f>U725*Y725</x:f>
        <x:v>0.12886554345590118</x:v>
      </x:c>
      <x:c r="AA725" s="115" t="n">
        <x:f>V725*Y725</x:f>
        <x:v>0.1293885391883466</x:v>
      </x:c>
      <x:c r="AB725" s="115" t="n">
        <x:f>W725*Y725</x:f>
        <x:v>0.8638234679673737</x:v>
      </x:c>
      <x:c r="AC725" s="115" t="n">
        <x:f>X725*Y725</x:f>
        <x:v>0.05822531799067855</x:v>
      </x:c>
      <x:c r="AD725" s="115" t="n">
        <x:f>SUM(Z725:AC725)</x:f>
        <x:v>1.1803028686023003</x:v>
      </x:c>
      <x:c r="AE725" s="115" t="n">
        <x:f>MAX(AE724,AD725)</x:f>
        <x:v>1.2170439798392663</x:v>
      </x:c>
      <x:c r="AF725" s="114" t="n">
        <x:f>AD725/AE725-1</x:f>
        <x:v>-0.030188811452662834</x:v>
      </x:c>
      <x:c r="AG725" s="114" t="n">
        <x:f>AD725/AD724-1</x:f>
        <x:v>-0.000666422122111987</x:v>
      </x:c>
      <x:c r="AH725" s="111" t="n">
        <x:f>IF(OR(T725="年末+季度",T725="季度+动态",T725="季度",T725="动态"),A725,AH724)</x:f>
        <x:v>44834</x:v>
      </x:c>
      <x:c r="AI725" s="117" t="n">
        <x:f>YEAR(A725)</x:f>
        <x:v>2022</x:v>
      </x:c>
      <x:c r="AJ725" s="117" t="n">
        <x:f>MONTH(A725)</x:f>
        <x:v>10</x:v>
      </x:c>
      <x:c r="AK725" s="50" t="n">
        <x:f>IF(MONTH(A725)&lt;&gt;MONTH(A726),1,0)</x:f>
        <x:v>0</x:v>
      </x:c>
      <x:c r="AL725" s="115" t="n">
        <x:f>IF(AK724,AD724,AL724)</x:f>
        <x:v>1.1729197890621235</x:v>
      </x:c>
      <x:c r="AM725" s="116" t="str">
        <x:f>IF(AK725,AD725/AL725-1,"")</x:f>
      </x:c>
      <x:c r="AN725" s="115" t="n">
        <x:f>IF(AI725&lt;&gt;AI724,AD725,MAX(AN724,AD725))</x:f>
        <x:v>1.2170439798392663</x:v>
      </x:c>
      <x:c r="AO725" s="116" t="n">
        <x:f>AD725/AN725-1</x:f>
        <x:v>-0.030188811452662834</x:v>
      </x:c>
      <x:c r="AP725" s="112" t="n">
        <x:f>IFERROR(SUM(Z725:AC725)/AD725,0)</x:f>
        <x:v>1</x:v>
      </x:c>
      <x:c r="AQ725" s="50" t="b">
        <x:f>AND(B725&gt;0,C725&gt;0,D725&gt;0,E725&gt;0)</x:f>
        <x:v>1</x:v>
      </x:c>
    </x:row>
    <x:row r="726">
      <x:c r="A726" s="111" t="n">
        <x:f>'净值底稿'!A684</x:f>
        <x:v>44860</x:v>
      </x:c>
      <x:c r="B726" s="113" t="n">
        <x:f>'净值底稿'!F684</x:f>
        <x:v>1.6294534073134623</x:v>
      </x:c>
      <x:c r="C726" s="113" t="n">
        <x:f>'净值底稿'!O684</x:f>
        <x:v>1.2593881854352715</x:v>
      </x:c>
      <x:c r="D726" s="113" t="n">
        <x:f>'净值底稿'!P684</x:f>
        <x:v>1.5706</x:v>
      </x:c>
      <x:c r="E726" s="113" t="n">
        <x:f>'净值底稿'!Q684</x:f>
        <x:v>1.417</x:v>
      </x:c>
      <x:c r="F726" s="114" t="n">
        <x:f>IFERROR(B726/B725-1,0)</x:f>
        <x:v>0.009447287992135678</x:v>
      </x:c>
      <x:c r="G726" s="114" t="n">
        <x:f>IFERROR(C726/C725-1,0)</x:f>
        <x:v>0.015988141427420555</x:v>
      </x:c>
      <x:c r="H726" s="114" t="n">
        <x:f>IFERROR(D726/D725-1,0)</x:f>
        <x:v>0.0005733579664903843</x:v>
      </x:c>
      <x:c r="I726" s="114" t="n">
        <x:f>IFERROR(E726/E725-1,0)</x:f>
        <x:v>0.0006355483369819837</x:v>
      </x:c>
      <x:c r="J726" s="115" t="n">
        <x:f>Z725*(1+F726)</x:f>
        <x:v>0.13008297335719216</x:v>
      </x:c>
      <x:c r="K726" s="115" t="n">
        <x:f>AA725*(1+G726)</x:f>
        <x:v>0.13145722145197725</x:v>
      </x:c>
      <x:c r="L726" s="115" t="n">
        <x:f>AB725*(1+H726)</x:f>
        <x:v>0.8643187480343741</x:v>
      </x:c>
      <x:c r="M726" s="115" t="n">
        <x:f>AC725*(1+I726)</x:f>
        <x:v>0.058262322994697774</x:v>
      </x:c>
      <x:c r="N726" s="115" t="n">
        <x:f>SUM(J726:M726)</x:f>
        <x:v>1.1841212658382412</x:v>
      </x:c>
      <x:c r="O726" s="116" t="n">
        <x:f>IFERROR((J726+K726)/N726,0)</x:f>
        <x:v>0.220872812907405</x:v>
      </x:c>
      <x:c r="P726" s="50" t="b">
        <x:f>AND(MONTH(A726)=12,OR(A727="",YEAR(A726)&lt;&gt;YEAR(A727)))</x:f>
        <x:v>0</x:v>
      </x:c>
      <x:c r="Q726" s="50" t="b">
        <x:f>AND(MOD(MONTH(A726),3)=0,OR(A727="",MONTH(A726)&lt;&gt;MONTH(A727)))</x:f>
        <x:v>0</x:v>
      </x:c>
      <x:c r="R726" s="50" t="b">
        <x:f>OR(O726&gt;$E$7,O726&lt;$E$6)</x:f>
        <x:v>0</x:v>
      </x:c>
      <x:c r="S726" s="50" t="b">
        <x:f>AND(OR(P726,Q726,R726),A726-AH725&gt;$E$8)</x:f>
        <x:v>0</x:v>
      </x:c>
      <x:c r="T726" s="50" t="str">
        <x:f>IF(NOT(OR(P726,Q726,R726)),"不调",IF(NOT(S726),"间隔规则跳过",IF(P726,"年末+季度",IF(AND(Q726,R726),"季度+动态",IF(Q726,"季度","动态")))))</x:f>
        <x:v>不调</x:v>
      </x:c>
      <x:c r="U726" s="115" t="n">
        <x:f>IF(OR(T726="年末+季度",T726="季度+动态"),N726*$E$5/2,IF(T726="季度",(J726+K726)/2,IF(T726="动态",N726*$E$5*IF(J726+K726=0,0.5,J726/(J726+K726)),J726)))</x:f>
        <x:v>0.13008297335719216</x:v>
      </x:c>
      <x:c r="V726" s="115" t="n">
        <x:f>IF(OR(T726="年末+季度",T726="季度+动态"),N726*$E$5/2,IF(T726="季度",(J726+K726)/2,IF(T726="动态",N726*$E$5*IF(J726+K726=0,0.5,K726/(J726+K726)),K726)))</x:f>
        <x:v>0.13145722145197725</x:v>
      </x:c>
      <x:c r="W726" s="115" t="n">
        <x:f>IF(OR(T726="年末+季度",T726="季度+动态",T726="动态"),N726*(1-$E$5)*IF(L726+M726=0,$B$7/($B$7+$B$8),L726/(L726+M726)),L726)</x:f>
        <x:v>0.8643187480343741</x:v>
      </x:c>
      <x:c r="X726" s="115" t="n">
        <x:f>IF(OR(T726="年末+季度",T726="季度+动态",T726="动态"),N726*(1-$E$5)*IF(L726+M726=0,$B$8/($B$7+$B$8),M726/(L726+M726)),M726)</x:f>
        <x:v>0.058262322994697774</x:v>
      </x:c>
      <x:c r="Y726" s="115" t="n">
        <x:f>POWER(1-$H$5,(A726-A725)/$H$8)</x:f>
        <x:v>0.9999862671029998</x:v>
      </x:c>
      <x:c r="Z726" s="115" t="n">
        <x:f>U726*Y726</x:f>
        <x:v>0.13008118694111756</x:v>
      </x:c>
      <x:c r="AA726" s="115" t="n">
        <x:f>V726*Y726</x:f>
        <x:v>0.1314554161634951</x:v>
      </x:c>
      <x:c r="AB726" s="115" t="n">
        <x:f>W726*Y726</x:f>
        <x:v>0.864306878434032</x:v>
      </x:c>
      <x:c r="AC726" s="115" t="n">
        <x:f>X726*Y726</x:f>
        <x:v>0.05826152288421709</x:v>
      </x:c>
      <x:c r="AD726" s="115" t="n">
        <x:f>SUM(Z726:AC726)</x:f>
        <x:v>1.1841050044228618</x:v>
      </x:c>
      <x:c r="AE726" s="115" t="n">
        <x:f>MAX(AE725,AD726)</x:f>
        <x:v>1.2170439798392663</x:v>
      </x:c>
      <x:c r="AF726" s="114" t="n">
        <x:f>AD726/AE726-1</x:f>
        <x:v>-0.02706473715169655</x:v>
      </x:c>
      <x:c r="AG726" s="114" t="n">
        <x:f>AD726/AD725-1</x:f>
        <x:v>0.003221322189163267</x:v>
      </x:c>
      <x:c r="AH726" s="111" t="n">
        <x:f>IF(OR(T726="年末+季度",T726="季度+动态",T726="季度",T726="动态"),A726,AH725)</x:f>
        <x:v>44834</x:v>
      </x:c>
      <x:c r="AI726" s="117" t="n">
        <x:f>YEAR(A726)</x:f>
        <x:v>2022</x:v>
      </x:c>
      <x:c r="AJ726" s="117" t="n">
        <x:f>MONTH(A726)</x:f>
        <x:v>10</x:v>
      </x:c>
      <x:c r="AK726" s="50" t="n">
        <x:f>IF(MONTH(A726)&lt;&gt;MONTH(A727),1,0)</x:f>
        <x:v>0</x:v>
      </x:c>
      <x:c r="AL726" s="115" t="n">
        <x:f>IF(AK725,AD725,AL725)</x:f>
        <x:v>1.1729197890621235</x:v>
      </x:c>
      <x:c r="AM726" s="116" t="str">
        <x:f>IF(AK726,AD726/AL726-1,"")</x:f>
      </x:c>
      <x:c r="AN726" s="115" t="n">
        <x:f>IF(AI726&lt;&gt;AI725,AD726,MAX(AN725,AD726))</x:f>
        <x:v>1.2170439798392663</x:v>
      </x:c>
      <x:c r="AO726" s="116" t="n">
        <x:f>AD726/AN726-1</x:f>
        <x:v>-0.02706473715169655</x:v>
      </x:c>
      <x:c r="AP726" s="112" t="n">
        <x:f>IFERROR(SUM(Z726:AC726)/AD726,0)</x:f>
        <x:v>1</x:v>
      </x:c>
      <x:c r="AQ726" s="50" t="b">
        <x:f>AND(B726&gt;0,C726&gt;0,D726&gt;0,E726&gt;0)</x:f>
        <x:v>1</x:v>
      </x:c>
    </x:row>
    <x:row r="727">
      <x:c r="A727" s="111" t="n">
        <x:f>'净值底稿'!A685</x:f>
        <x:v>44861</x:v>
      </x:c>
      <x:c r="B727" s="113" t="n">
        <x:f>'净值底稿'!F685</x:f>
        <x:v>1.6035431171668026</x:v>
      </x:c>
      <x:c r="C727" s="113" t="n">
        <x:f>'净值底稿'!O685</x:f>
        <x:v>1.2530476854176253</x:v>
      </x:c>
      <x:c r="D727" s="113" t="n">
        <x:f>'净值底稿'!P685</x:f>
        <x:v>1.5712</x:v>
      </x:c>
      <x:c r="E727" s="113" t="n">
        <x:f>'净值底稿'!Q685</x:f>
        <x:v>1.4139</x:v>
      </x:c>
      <x:c r="F727" s="114" t="n">
        <x:f>IFERROR(B727/B726-1,0)</x:f>
        <x:v>-0.015901215726922158</x:v>
      </x:c>
      <x:c r="G727" s="114" t="n">
        <x:f>IFERROR(C727/C726-1,0)</x:f>
        <x:v>-0.005034587501275278</x:v>
      </x:c>
      <x:c r="H727" s="114" t="n">
        <x:f>IFERROR(D727/D726-1,0)</x:f>
        <x:v>0.00038201961033990095</x:v>
      </x:c>
      <x:c r="I727" s="114" t="n">
        <x:f>IFERROR(E727/E726-1,0)</x:f>
        <x:v>-0.0021877205363444174</x:v>
      </x:c>
      <x:c r="J727" s="115" t="n">
        <x:f>Z726*(1+F727)</x:f>
        <x:v>0.12801273792555276</x:v>
      </x:c>
      <x:c r="K727" s="115" t="n">
        <x:f>AA726*(1+G727)</x:f>
        <x:v>0.13079359236830343</x:v>
      </x:c>
      <x:c r="L727" s="115" t="n">
        <x:f>AB726*(1+H727)</x:f>
        <x:v>0.8646370606109455</x:v>
      </x:c>
      <x:c r="M727" s="115" t="n">
        <x:f>AC726*(1+I727)</x:f>
        <x:v>0.05813406295412459</x:v>
      </x:c>
      <x:c r="N727" s="115" t="n">
        <x:f>SUM(J727:M727)</x:f>
        <x:v>1.181577453858926</x:v>
      </x:c>
      <x:c r="O727" s="116" t="n">
        <x:f>IFERROR((J727+K727)/N727,0)</x:f>
        <x:v>0.21903458757495575</x:v>
      </x:c>
      <x:c r="P727" s="50" t="b">
        <x:f>AND(MONTH(A727)=12,OR(A728="",YEAR(A727)&lt;&gt;YEAR(A728)))</x:f>
        <x:v>0</x:v>
      </x:c>
      <x:c r="Q727" s="50" t="b">
        <x:f>AND(MOD(MONTH(A727),3)=0,OR(A728="",MONTH(A727)&lt;&gt;MONTH(A728)))</x:f>
        <x:v>0</x:v>
      </x:c>
      <x:c r="R727" s="50" t="b">
        <x:f>OR(O727&gt;$E$7,O727&lt;$E$6)</x:f>
        <x:v>0</x:v>
      </x:c>
      <x:c r="S727" s="50" t="b">
        <x:f>AND(OR(P727,Q727,R727),A727-AH726&gt;$E$8)</x:f>
        <x:v>0</x:v>
      </x:c>
      <x:c r="T727" s="50" t="str">
        <x:f>IF(NOT(OR(P727,Q727,R727)),"不调",IF(NOT(S727),"间隔规则跳过",IF(P727,"年末+季度",IF(AND(Q727,R727),"季度+动态",IF(Q727,"季度","动态")))))</x:f>
        <x:v>不调</x:v>
      </x:c>
      <x:c r="U727" s="115" t="n">
        <x:f>IF(OR(T727="年末+季度",T727="季度+动态"),N727*$E$5/2,IF(T727="季度",(J727+K727)/2,IF(T727="动态",N727*$E$5*IF(J727+K727=0,0.5,J727/(J727+K727)),J727)))</x:f>
        <x:v>0.12801273792555276</x:v>
      </x:c>
      <x:c r="V727" s="115" t="n">
        <x:f>IF(OR(T727="年末+季度",T727="季度+动态"),N727*$E$5/2,IF(T727="季度",(J727+K727)/2,IF(T727="动态",N727*$E$5*IF(J727+K727=0,0.5,K727/(J727+K727)),K727)))</x:f>
        <x:v>0.13079359236830343</x:v>
      </x:c>
      <x:c r="W727" s="115" t="n">
        <x:f>IF(OR(T727="年末+季度",T727="季度+动态",T727="动态"),N727*(1-$E$5)*IF(L727+M727=0,$B$7/($B$7+$B$8),L727/(L727+M727)),L727)</x:f>
        <x:v>0.8646370606109455</x:v>
      </x:c>
      <x:c r="X727" s="115" t="n">
        <x:f>IF(OR(T727="年末+季度",T727="季度+动态",T727="动态"),N727*(1-$E$5)*IF(L727+M727=0,$B$8/($B$7+$B$8),M727/(L727+M727)),M727)</x:f>
        <x:v>0.05813406295412459</x:v>
      </x:c>
      <x:c r="Y727" s="115" t="n">
        <x:f>POWER(1-$H$5,(A727-A726)/$H$8)</x:f>
        <x:v>0.9999862671029998</x:v>
      </x:c>
      <x:c r="Z727" s="115" t="n">
        <x:f>U727*Y727</x:f>
        <x:v>0.12801097993980812</x:v>
      </x:c>
      <x:c r="AA727" s="115" t="n">
        <x:f>V727*Y727</x:f>
        <x:v>0.13079179619337114</x:v>
      </x:c>
      <x:c r="AB727" s="115" t="n">
        <x:f>W727*Y727</x:f>
        <x:v>0.8646251866392495</x:v>
      </x:c>
      <x:c r="AC727" s="115" t="n">
        <x:f>X727*Y727</x:f>
        <x:v>0.05813326460502584</x:v>
      </x:c>
      <x:c r="AD727" s="115" t="n">
        <x:f>SUM(Z727:AC727)</x:f>
        <x:v>1.1815612273774547</x:v>
      </x:c>
      <x:c r="AE727" s="115" t="n">
        <x:f>MAX(AE726,AD727)</x:f>
        <x:v>1.2170439798392663</x:v>
      </x:c>
      <x:c r="AF727" s="114" t="n">
        <x:f>AD727/AE727-1</x:f>
        <x:v>-0.02915486461425798</x:v>
      </x:c>
      <x:c r="AG727" s="114" t="n">
        <x:f>AD727/AD726-1</x:f>
        <x:v>-0.002148269820586468</x:v>
      </x:c>
      <x:c r="AH727" s="111" t="n">
        <x:f>IF(OR(T727="年末+季度",T727="季度+动态",T727="季度",T727="动态"),A727,AH726)</x:f>
        <x:v>44834</x:v>
      </x:c>
      <x:c r="AI727" s="117" t="n">
        <x:f>YEAR(A727)</x:f>
        <x:v>2022</x:v>
      </x:c>
      <x:c r="AJ727" s="117" t="n">
        <x:f>MONTH(A727)</x:f>
        <x:v>10</x:v>
      </x:c>
      <x:c r="AK727" s="50" t="n">
        <x:f>IF(MONTH(A727)&lt;&gt;MONTH(A728),1,0)</x:f>
        <x:v>0</x:v>
      </x:c>
      <x:c r="AL727" s="115" t="n">
        <x:f>IF(AK726,AD726,AL726)</x:f>
        <x:v>1.1729197890621235</x:v>
      </x:c>
      <x:c r="AM727" s="116" t="str">
        <x:f>IF(AK727,AD727/AL727-1,"")</x:f>
      </x:c>
      <x:c r="AN727" s="115" t="n">
        <x:f>IF(AI727&lt;&gt;AI726,AD727,MAX(AN726,AD727))</x:f>
        <x:v>1.2170439798392663</x:v>
      </x:c>
      <x:c r="AO727" s="116" t="n">
        <x:f>AD727/AN727-1</x:f>
        <x:v>-0.02915486461425798</x:v>
      </x:c>
      <x:c r="AP727" s="112" t="n">
        <x:f>IFERROR(SUM(Z727:AC727)/AD727,0)</x:f>
        <x:v>1</x:v>
      </x:c>
      <x:c r="AQ727" s="50" t="b">
        <x:f>AND(B727&gt;0,C727&gt;0,D727&gt;0,E727&gt;0)</x:f>
        <x:v>1</x:v>
      </x:c>
    </x:row>
    <x:row r="728">
      <x:c r="A728" s="111" t="n">
        <x:f>'净值底稿'!A686</x:f>
        <x:v>44862</x:v>
      </x:c>
      <x:c r="B728" s="113" t="n">
        <x:f>'净值底稿'!F686</x:f>
        <x:v>1.5663295852016725</x:v>
      </x:c>
      <x:c r="C728" s="113" t="n">
        <x:f>'净值底稿'!O686</x:f>
        <x:v>1.2114696015341877</x:v>
      </x:c>
      <x:c r="D728" s="113" t="n">
        <x:f>'净值底稿'!P686</x:f>
        <x:v>1.5721</x:v>
      </x:c>
      <x:c r="E728" s="113" t="n">
        <x:f>'净值底稿'!Q686</x:f>
        <x:v>1.4121</x:v>
      </x:c>
      <x:c r="F728" s="114" t="n">
        <x:f>IFERROR(B728/B727-1,0)</x:f>
        <x:v>-0.023207066630600015</x:v>
      </x:c>
      <x:c r="G728" s="114" t="n">
        <x:f>IFERROR(C728/C727-1,0)</x:f>
        <x:v>-0.033181565528035084</x:v>
      </x:c>
      <x:c r="H728" s="114" t="n">
        <x:f>IFERROR(D728/D727-1,0)</x:f>
        <x:v>0.0005728105906315228</x:v>
      </x:c>
      <x:c r="I728" s="114" t="n">
        <x:f>IFERROR(E728/E727-1,0)</x:f>
        <x:v>-0.0012730744748568057</x:v>
      </x:c>
      <x:c r="J728" s="115" t="n">
        <x:f>Z727*(1+F728)</x:f>
        <x:v>0.12504022059889658</x:v>
      </x:c>
      <x:c r="K728" s="115" t="n">
        <x:f>AA727*(1+G728)</x:f>
        <x:v>0.1264519196374514</x:v>
      </x:c>
      <x:c r="L728" s="115" t="n">
        <x:f>AB727*(1+H728)</x:f>
        <x:v>0.8651204531030832</x:v>
      </x:c>
      <x:c r="M728" s="115" t="n">
        <x:f>AC727*(1+I728)</x:f>
        <x:v>0.05805925662971708</x:v>
      </x:c>
      <x:c r="N728" s="115" t="n">
        <x:f>SUM(J728:M728)</x:f>
        <x:v>1.1746718499691482</x:v>
      </x:c>
      <x:c r="O728" s="116" t="n">
        <x:f>IFERROR((J728+K728)/N728,0)</x:f>
        <x:v>0.21409565594251126</x:v>
      </x:c>
      <x:c r="P728" s="50" t="b">
        <x:f>AND(MONTH(A728)=12,OR(A729="",YEAR(A728)&lt;&gt;YEAR(A729)))</x:f>
        <x:v>0</x:v>
      </x:c>
      <x:c r="Q728" s="50" t="b">
        <x:f>AND(MOD(MONTH(A728),3)=0,OR(A729="",MONTH(A728)&lt;&gt;MONTH(A729)))</x:f>
        <x:v>0</x:v>
      </x:c>
      <x:c r="R728" s="50" t="b">
        <x:f>OR(O728&gt;$E$7,O728&lt;$E$6)</x:f>
        <x:v>0</x:v>
      </x:c>
      <x:c r="S728" s="50" t="b">
        <x:f>AND(OR(P728,Q728,R728),A728-AH727&gt;$E$8)</x:f>
        <x:v>0</x:v>
      </x:c>
      <x:c r="T728" s="50" t="str">
        <x:f>IF(NOT(OR(P728,Q728,R728)),"不调",IF(NOT(S728),"间隔规则跳过",IF(P728,"年末+季度",IF(AND(Q728,R728),"季度+动态",IF(Q728,"季度","动态")))))</x:f>
        <x:v>不调</x:v>
      </x:c>
      <x:c r="U728" s="115" t="n">
        <x:f>IF(OR(T728="年末+季度",T728="季度+动态"),N728*$E$5/2,IF(T728="季度",(J728+K728)/2,IF(T728="动态",N728*$E$5*IF(J728+K728=0,0.5,J728/(J728+K728)),J728)))</x:f>
        <x:v>0.12504022059889658</x:v>
      </x:c>
      <x:c r="V728" s="115" t="n">
        <x:f>IF(OR(T728="年末+季度",T728="季度+动态"),N728*$E$5/2,IF(T728="季度",(J728+K728)/2,IF(T728="动态",N728*$E$5*IF(J728+K728=0,0.5,K728/(J728+K728)),K728)))</x:f>
        <x:v>0.1264519196374514</x:v>
      </x:c>
      <x:c r="W728" s="115" t="n">
        <x:f>IF(OR(T728="年末+季度",T728="季度+动态",T728="动态"),N728*(1-$E$5)*IF(L728+M728=0,$B$7/($B$7+$B$8),L728/(L728+M728)),L728)</x:f>
        <x:v>0.8651204531030832</x:v>
      </x:c>
      <x:c r="X728" s="115" t="n">
        <x:f>IF(OR(T728="年末+季度",T728="季度+动态",T728="动态"),N728*(1-$E$5)*IF(L728+M728=0,$B$8/($B$7+$B$8),M728/(L728+M728)),M728)</x:f>
        <x:v>0.05805925662971708</x:v>
      </x:c>
      <x:c r="Y728" s="115" t="n">
        <x:f>POWER(1-$H$5,(A728-A727)/$H$8)</x:f>
        <x:v>0.9999862671029998</x:v>
      </x:c>
      <x:c r="Z728" s="115" t="n">
        <x:f>U728*Y728</x:f>
        <x:v>0.1250385034344262</x:v>
      </x:c>
      <x:c r="AA728" s="115" t="n">
        <x:f>V728*Y728</x:f>
        <x:v>0.12645018308626352</x:v>
      </x:c>
      <x:c r="AB728" s="115" t="n">
        <x:f>W728*Y728</x:f>
        <x:v>0.8651085724930079</x:v>
      </x:c>
      <x:c r="AC728" s="115" t="n">
        <x:f>X728*Y728</x:f>
        <x:v>0.05805845930792587</x:v>
      </x:c>
      <x:c r="AD728" s="115" t="n">
        <x:f>SUM(Z728:AC728)</x:f>
        <x:v>1.1746557183216235</x:v>
      </x:c>
      <x:c r="AE728" s="115" t="n">
        <x:f>MAX(AE727,AD728)</x:f>
        <x:v>1.2170439798392663</x:v>
      </x:c>
      <x:c r="AF728" s="114" t="n">
        <x:f>AD728/AE728-1</x:f>
        <x:v>-0.03482886585843914</x:v>
      </x:c>
      <x:c r="AG728" s="114" t="n">
        <x:f>AD728/AD727-1</x:f>
        <x:v>-0.0058443937527963286</x:v>
      </x:c>
      <x:c r="AH728" s="111" t="n">
        <x:f>IF(OR(T728="年末+季度",T728="季度+动态",T728="季度",T728="动态"),A728,AH727)</x:f>
        <x:v>44834</x:v>
      </x:c>
      <x:c r="AI728" s="117" t="n">
        <x:f>YEAR(A728)</x:f>
        <x:v>2022</x:v>
      </x:c>
      <x:c r="AJ728" s="117" t="n">
        <x:f>MONTH(A728)</x:f>
        <x:v>10</x:v>
      </x:c>
      <x:c r="AK728" s="50" t="n">
        <x:f>IF(MONTH(A728)&lt;&gt;MONTH(A729),1,0)</x:f>
        <x:v>0</x:v>
      </x:c>
      <x:c r="AL728" s="115" t="n">
        <x:f>IF(AK727,AD727,AL727)</x:f>
        <x:v>1.1729197890621235</x:v>
      </x:c>
      <x:c r="AM728" s="116" t="str">
        <x:f>IF(AK728,AD728/AL728-1,"")</x:f>
      </x:c>
      <x:c r="AN728" s="115" t="n">
        <x:f>IF(AI728&lt;&gt;AI727,AD728,MAX(AN727,AD728))</x:f>
        <x:v>1.2170439798392663</x:v>
      </x:c>
      <x:c r="AO728" s="116" t="n">
        <x:f>AD728/AN728-1</x:f>
        <x:v>-0.03482886585843914</x:v>
      </x:c>
      <x:c r="AP728" s="112" t="n">
        <x:f>IFERROR(SUM(Z728:AC728)/AD728,0)</x:f>
        <x:v>1</x:v>
      </x:c>
      <x:c r="AQ728" s="50" t="b">
        <x:f>AND(B728&gt;0,C728&gt;0,D728&gt;0,E728&gt;0)</x:f>
        <x:v>1</x:v>
      </x:c>
    </x:row>
    <x:row r="729">
      <x:c r="A729" s="111" t="n">
        <x:f>'净值底稿'!A687</x:f>
        <x:v>44865</x:v>
      </x:c>
      <x:c r="B729" s="113" t="n">
        <x:f>'净值底稿'!F687</x:f>
        <x:v>1.5893882410992475</x:v>
      </x:c>
      <x:c r="C729" s="113" t="n">
        <x:f>'净值底稿'!O687</x:f>
        <x:v>1.2134512878725585</x:v>
      </x:c>
      <x:c r="D729" s="113" t="n">
        <x:f>'净值底稿'!P687</x:f>
        <x:v>1.5731</x:v>
      </x:c>
      <x:c r="E729" s="113" t="n">
        <x:f>'净值底稿'!Q687</x:f>
        <x:v>1.4089</x:v>
      </x:c>
      <x:c r="F729" s="114" t="n">
        <x:f>IFERROR(B729/B728-1,0)</x:f>
        <x:v>0.014721458443630153</x:v>
      </x:c>
      <x:c r="G729" s="114" t="n">
        <x:f>IFERROR(C729/C728-1,0)</x:f>
        <x:v>0.0016357705846363757</x:v>
      </x:c>
      <x:c r="H729" s="114" t="n">
        <x:f>IFERROR(D729/D728-1,0)</x:f>
        <x:v>0.0006360918516632452</x:v>
      </x:c>
      <x:c r="I729" s="114" t="n">
        <x:f>IFERROR(E729/E728-1,0)</x:f>
        <x:v>-0.0022661284611570354</x:v>
      </x:c>
      <x:c r="J729" s="115" t="n">
        <x:f>Z728*(1+F729)</x:f>
        <x:v>0.12687925256658983</x:v>
      </x:c>
      <x:c r="K729" s="115" t="n">
        <x:f>AA728*(1+G729)</x:f>
        <x:v>0.12665702657617792</x:v>
      </x:c>
      <x:c r="L729" s="115" t="n">
        <x:f>AB728*(1+H729)</x:f>
        <x:v>0.8656588610067747</x:v>
      </x:c>
      <x:c r="M729" s="115" t="n">
        <x:f>AC728*(1+I729)</x:f>
        <x:v>0.057926891380877255</x:v>
      </x:c>
      <x:c r="N729" s="115" t="n">
        <x:f>SUM(J729:M729)</x:f>
        <x:v>1.1771220315304198</x:v>
      </x:c>
      <x:c r="O729" s="116" t="n">
        <x:f>IFERROR((J729+K729)/N729,0)</x:f>
        <x:v>0.21538657195391703</x:v>
      </x:c>
      <x:c r="P729" s="50" t="b">
        <x:f>AND(MONTH(A729)=12,OR(A730="",YEAR(A729)&lt;&gt;YEAR(A730)))</x:f>
        <x:v>0</x:v>
      </x:c>
      <x:c r="Q729" s="50" t="b">
        <x:f>AND(MOD(MONTH(A729),3)=0,OR(A730="",MONTH(A729)&lt;&gt;MONTH(A730)))</x:f>
        <x:v>0</x:v>
      </x:c>
      <x:c r="R729" s="50" t="b">
        <x:f>OR(O729&gt;$E$7,O729&lt;$E$6)</x:f>
        <x:v>0</x:v>
      </x:c>
      <x:c r="S729" s="50" t="b">
        <x:f>AND(OR(P729,Q729,R729),A729-AH728&gt;$E$8)</x:f>
        <x:v>0</x:v>
      </x:c>
      <x:c r="T729" s="50" t="str">
        <x:f>IF(NOT(OR(P729,Q729,R729)),"不调",IF(NOT(S729),"间隔规则跳过",IF(P729,"年末+季度",IF(AND(Q729,R729),"季度+动态",IF(Q729,"季度","动态")))))</x:f>
        <x:v>不调</x:v>
      </x:c>
      <x:c r="U729" s="115" t="n">
        <x:f>IF(OR(T729="年末+季度",T729="季度+动态"),N729*$E$5/2,IF(T729="季度",(J729+K729)/2,IF(T729="动态",N729*$E$5*IF(J729+K729=0,0.5,J729/(J729+K729)),J729)))</x:f>
        <x:v>0.12687925256658983</x:v>
      </x:c>
      <x:c r="V729" s="115" t="n">
        <x:f>IF(OR(T729="年末+季度",T729="季度+动态"),N729*$E$5/2,IF(T729="季度",(J729+K729)/2,IF(T729="动态",N729*$E$5*IF(J729+K729=0,0.5,K729/(J729+K729)),K729)))</x:f>
        <x:v>0.12665702657617792</x:v>
      </x:c>
      <x:c r="W729" s="115" t="n">
        <x:f>IF(OR(T729="年末+季度",T729="季度+动态",T729="动态"),N729*(1-$E$5)*IF(L729+M729=0,$B$7/($B$7+$B$8),L729/(L729+M729)),L729)</x:f>
        <x:v>0.8656588610067747</x:v>
      </x:c>
      <x:c r="X729" s="115" t="n">
        <x:f>IF(OR(T729="年末+季度",T729="季度+动态",T729="动态"),N729*(1-$E$5)*IF(L729+M729=0,$B$8/($B$7+$B$8),M729/(L729+M729)),M729)</x:f>
        <x:v>0.057926891380877255</x:v>
      </x:c>
      <x:c r="Y729" s="115" t="n">
        <x:f>POWER(1-$H$5,(A729-A728)/$H$8)</x:f>
        <x:v>0.9999588018747739</x:v>
      </x:c>
      <x:c r="Z729" s="115" t="n">
        <x:f>U729*Y729</x:f>
        <x:v>0.126874025379254</x:v>
      </x:c>
      <x:c r="AA729" s="115" t="n">
        <x:f>V729*Y729</x:f>
        <x:v>0.12665180854413627</x:v>
      </x:c>
      <x:c r="AB729" s="115" t="n">
        <x:f>W729*Y729</x:f>
        <x:v>0.8656231974846159</x:v>
      </x:c>
      <x:c r="AC729" s="115" t="n">
        <x:f>X729*Y729</x:f>
        <x:v>0.05792450490155219</x:v>
      </x:c>
      <x:c r="AD729" s="115" t="n">
        <x:f>SUM(Z729:AC729)</x:f>
        <x:v>1.1770735363095584</x:v>
      </x:c>
      <x:c r="AE729" s="115" t="n">
        <x:f>MAX(AE728,AD729)</x:f>
        <x:v>1.2170439798392663</x:v>
      </x:c>
      <x:c r="AF729" s="114" t="n">
        <x:f>AD729/AE729-1</x:f>
        <x:v>-0.03284223429213029</x:v>
      </x:c>
      <x:c r="AG729" s="114" t="n">
        <x:f>AD729/AD728-1</x:f>
        <x:v>0.0020583205361563994</x:v>
      </x:c>
      <x:c r="AH729" s="111" t="n">
        <x:f>IF(OR(T729="年末+季度",T729="季度+动态",T729="季度",T729="动态"),A729,AH728)</x:f>
        <x:v>44834</x:v>
      </x:c>
      <x:c r="AI729" s="117" t="n">
        <x:f>YEAR(A729)</x:f>
        <x:v>2022</x:v>
      </x:c>
      <x:c r="AJ729" s="117" t="n">
        <x:f>MONTH(A729)</x:f>
        <x:v>10</x:v>
      </x:c>
      <x:c r="AK729" s="50" t="n">
        <x:f>IF(MONTH(A729)&lt;&gt;MONTH(A730),1,0)</x:f>
        <x:v>1</x:v>
      </x:c>
      <x:c r="AL729" s="115" t="n">
        <x:f>IF(AK728,AD728,AL728)</x:f>
        <x:v>1.1729197890621235</x:v>
      </x:c>
      <x:c r="AM729" s="116" t="n">
        <x:f>IF(AK729,AD729/AL729-1,"")</x:f>
        <x:v>0.003541373660986835</x:v>
      </x:c>
      <x:c r="AN729" s="115" t="n">
        <x:f>IF(AI729&lt;&gt;AI728,AD729,MAX(AN728,AD729))</x:f>
        <x:v>1.2170439798392663</x:v>
      </x:c>
      <x:c r="AO729" s="116" t="n">
        <x:f>AD729/AN729-1</x:f>
        <x:v>-0.03284223429213029</x:v>
      </x:c>
      <x:c r="AP729" s="112" t="n">
        <x:f>IFERROR(SUM(Z729:AC729)/AD729,0)</x:f>
        <x:v>1</x:v>
      </x:c>
      <x:c r="AQ729" s="50" t="b">
        <x:f>AND(B729&gt;0,C729&gt;0,D729&gt;0,E729&gt;0)</x:f>
        <x:v>1</x:v>
      </x:c>
    </x:row>
    <x:row r="730">
      <x:c r="A730" s="111" t="n">
        <x:f>'净值底稿'!A688</x:f>
        <x:v>44866</x:v>
      </x:c>
      <x:c r="B730" s="113" t="n">
        <x:f>'净值底稿'!F688</x:f>
        <x:v>1.6102104840709774</x:v>
      </x:c>
      <x:c r="C730" s="113" t="n">
        <x:f>'净值底稿'!O688</x:f>
        <x:v>1.2435031233980849</x:v>
      </x:c>
      <x:c r="D730" s="113" t="n">
        <x:f>'净值底稿'!P688</x:f>
        <x:v>1.5722</x:v>
      </x:c>
      <x:c r="E730" s="113" t="n">
        <x:f>'净值底稿'!Q688</x:f>
        <x:v>1.4098</x:v>
      </x:c>
      <x:c r="F730" s="114" t="n">
        <x:f>IFERROR(B730/B729-1,0)</x:f>
        <x:v>0.013100790878715074</x:v>
      </x:c>
      <x:c r="G730" s="114" t="n">
        <x:f>IFERROR(C730/C729-1,0)</x:f>
        <x:v>0.024765588718615783</x:v>
      </x:c>
      <x:c r="H730" s="114" t="n">
        <x:f>IFERROR(D730/D729-1,0)</x:f>
        <x:v>-0.0005721187464241551</x:v>
      </x:c>
      <x:c r="I730" s="114" t="n">
        <x:f>IFERROR(E730/E729-1,0)</x:f>
        <x:v>0.0006387962240044232</x:v>
      </x:c>
      <x:c r="J730" s="115" t="n">
        <x:f>Z729*(1+F730)</x:f>
        <x:v>0.1285361754536884</x:v>
      </x:c>
      <x:c r="K730" s="115" t="n">
        <x:f>AA729*(1+G730)</x:f>
        <x:v>0.12978841514500922</x:v>
      </x:c>
      <x:c r="L730" s="115" t="n">
        <x:f>AB729*(1+H730)</x:f>
        <x:v>0.8651279582259953</x:v>
      </x:c>
      <x:c r="M730" s="115" t="n">
        <x:f>AC729*(1+I730)</x:f>
        <x:v>0.057961506856560624</x:v>
      </x:c>
      <x:c r="N730" s="115" t="n">
        <x:f>SUM(J730:M730)</x:f>
        <x:v>1.1814140556812536</x:v>
      </x:c>
      <x:c r="O730" s="116" t="n">
        <x:f>IFERROR((J730+K730)/N730,0)</x:f>
        <x:v>0.21865711632297846</x:v>
      </x:c>
      <x:c r="P730" s="50" t="b">
        <x:f>AND(MONTH(A730)=12,OR(A731="",YEAR(A730)&lt;&gt;YEAR(A731)))</x:f>
        <x:v>0</x:v>
      </x:c>
      <x:c r="Q730" s="50" t="b">
        <x:f>AND(MOD(MONTH(A730),3)=0,OR(A731="",MONTH(A730)&lt;&gt;MONTH(A731)))</x:f>
        <x:v>0</x:v>
      </x:c>
      <x:c r="R730" s="50" t="b">
        <x:f>OR(O730&gt;$E$7,O730&lt;$E$6)</x:f>
        <x:v>0</x:v>
      </x:c>
      <x:c r="S730" s="50" t="b">
        <x:f>AND(OR(P730,Q730,R730),A730-AH729&gt;$E$8)</x:f>
        <x:v>0</x:v>
      </x:c>
      <x:c r="T730" s="50" t="str">
        <x:f>IF(NOT(OR(P730,Q730,R730)),"不调",IF(NOT(S730),"间隔规则跳过",IF(P730,"年末+季度",IF(AND(Q730,R730),"季度+动态",IF(Q730,"季度","动态")))))</x:f>
        <x:v>不调</x:v>
      </x:c>
      <x:c r="U730" s="115" t="n">
        <x:f>IF(OR(T730="年末+季度",T730="季度+动态"),N730*$E$5/2,IF(T730="季度",(J730+K730)/2,IF(T730="动态",N730*$E$5*IF(J730+K730=0,0.5,J730/(J730+K730)),J730)))</x:f>
        <x:v>0.1285361754536884</x:v>
      </x:c>
      <x:c r="V730" s="115" t="n">
        <x:f>IF(OR(T730="年末+季度",T730="季度+动态"),N730*$E$5/2,IF(T730="季度",(J730+K730)/2,IF(T730="动态",N730*$E$5*IF(J730+K730=0,0.5,K730/(J730+K730)),K730)))</x:f>
        <x:v>0.12978841514500922</x:v>
      </x:c>
      <x:c r="W730" s="115" t="n">
        <x:f>IF(OR(T730="年末+季度",T730="季度+动态",T730="动态"),N730*(1-$E$5)*IF(L730+M730=0,$B$7/($B$7+$B$8),L730/(L730+M730)),L730)</x:f>
        <x:v>0.8651279582259953</x:v>
      </x:c>
      <x:c r="X730" s="115" t="n">
        <x:f>IF(OR(T730="年末+季度",T730="季度+动态",T730="动态"),N730*(1-$E$5)*IF(L730+M730=0,$B$8/($B$7+$B$8),M730/(L730+M730)),M730)</x:f>
        <x:v>0.057961506856560624</x:v>
      </x:c>
      <x:c r="Y730" s="115" t="n">
        <x:f>POWER(1-$H$5,(A730-A729)/$H$8)</x:f>
        <x:v>0.9999862671029998</x:v>
      </x:c>
      <x:c r="Z730" s="115" t="n">
        <x:f>U730*Y730</x:f>
        <x:v>0.12853441027963008</x:v>
      </x:c>
      <x:c r="AA730" s="115" t="n">
        <x:f>V730*Y730</x:f>
        <x:v>0.1297866327740722</x:v>
      </x:c>
      <x:c r="AB730" s="115" t="n">
        <x:f>W730*Y730</x:f>
        <x:v>0.8651160775128529</x:v>
      </x:c>
      <x:c r="AC730" s="115" t="n">
        <x:f>X730*Y730</x:f>
        <x:v>0.057960710877156985</x:v>
      </x:c>
      <x:c r="AD730" s="115" t="n">
        <x:f>SUM(Z730:AC730)</x:f>
        <x:v>1.1813978314437121</x:v>
      </x:c>
      <x:c r="AE730" s="115" t="n">
        <x:f>MAX(AE729,AD730)</x:f>
        <x:v>1.2170439798392663</x:v>
      </x:c>
      <x:c r="AF730" s="114" t="n">
        <x:f>AD730/AE730-1</x:f>
        <x:v>-0.02928912100634351</x:v>
      </x:c>
      <x:c r="AG730" s="114" t="n">
        <x:f>AD730/AD729-1</x:f>
        <x:v>0.0036737680363723157</x:v>
      </x:c>
      <x:c r="AH730" s="111" t="n">
        <x:f>IF(OR(T730="年末+季度",T730="季度+动态",T730="季度",T730="动态"),A730,AH729)</x:f>
        <x:v>44834</x:v>
      </x:c>
      <x:c r="AI730" s="117" t="n">
        <x:f>YEAR(A730)</x:f>
        <x:v>2022</x:v>
      </x:c>
      <x:c r="AJ730" s="117" t="n">
        <x:f>MONTH(A730)</x:f>
        <x:v>11</x:v>
      </x:c>
      <x:c r="AK730" s="50" t="n">
        <x:f>IF(MONTH(A730)&lt;&gt;MONTH(A731),1,0)</x:f>
        <x:v>0</x:v>
      </x:c>
      <x:c r="AL730" s="115" t="n">
        <x:f>IF(AK729,AD729,AL729)</x:f>
        <x:v>1.1770735363095584</x:v>
      </x:c>
      <x:c r="AM730" s="116" t="str">
        <x:f>IF(AK730,AD730/AL730-1,"")</x:f>
      </x:c>
      <x:c r="AN730" s="115" t="n">
        <x:f>IF(AI730&lt;&gt;AI729,AD730,MAX(AN729,AD730))</x:f>
        <x:v>1.2170439798392663</x:v>
      </x:c>
      <x:c r="AO730" s="116" t="n">
        <x:f>AD730/AN730-1</x:f>
        <x:v>-0.02928912100634351</x:v>
      </x:c>
      <x:c r="AP730" s="112" t="n">
        <x:f>IFERROR(SUM(Z730:AC730)/AD730,0)</x:f>
        <x:v>1</x:v>
      </x:c>
      <x:c r="AQ730" s="50" t="b">
        <x:f>AND(B730&gt;0,C730&gt;0,D730&gt;0,E730&gt;0)</x:f>
        <x:v>1</x:v>
      </x:c>
    </x:row>
    <x:row r="731">
      <x:c r="A731" s="111" t="n">
        <x:f>'净值底稿'!A689</x:f>
        <x:v>44867</x:v>
      </x:c>
      <x:c r="B731" s="113" t="n">
        <x:f>'净值底稿'!F689</x:f>
        <x:v>1.6141270785338024</x:v>
      </x:c>
      <x:c r="C731" s="113" t="n">
        <x:f>'净值底稿'!O689</x:f>
        <x:v>1.2585014817444855</x:v>
      </x:c>
      <x:c r="D731" s="113" t="n">
        <x:f>'净值底稿'!P689</x:f>
        <x:v>1.5716</x:v>
      </x:c>
      <x:c r="E731" s="113" t="n">
        <x:f>'净值底稿'!Q689</x:f>
        <x:v>1.412</x:v>
      </x:c>
      <x:c r="F731" s="114" t="n">
        <x:f>IFERROR(B731/B730-1,0)</x:f>
        <x:v>0.0024323493739295543</x:v>
      </x:c>
      <x:c r="G731" s="114" t="n">
        <x:f>IFERROR(C731/C730-1,0)</x:f>
        <x:v>0.012061375692740572</x:v>
      </x:c>
      <x:c r="H731" s="114" t="n">
        <x:f>IFERROR(D731/D730-1,0)</x:f>
        <x:v>-0.0003816308357714737</x:v>
      </x:c>
      <x:c r="I731" s="114" t="n">
        <x:f>IFERROR(E731/E730-1,0)</x:f>
        <x:v>0.0015605050361753303</x:v>
      </x:c>
      <x:c r="J731" s="115" t="n">
        <x:f>Z730*(1+F731)</x:f>
        <x:v>0.12884705087200216</x:v>
      </x:c>
      <x:c r="K731" s="115" t="n">
        <x:f>AA730*(1+G731)</x:f>
        <x:v>0.13135203811185606</x:v>
      </x:c>
      <x:c r="L731" s="115" t="n">
        <x:f>AB730*(1+H731)</x:f>
        <x:v>0.8647859225411524</x:v>
      </x:c>
      <x:c r="M731" s="115" t="n">
        <x:f>AC730*(1+I731)</x:f>
        <x:v>0.05805115885838109</x:v>
      </x:c>
      <x:c r="N731" s="115" t="n">
        <x:f>SUM(J731:M731)</x:f>
        <x:v>1.1830361703833918</x:v>
      </x:c>
      <x:c r="O731" s="116" t="n">
        <x:f>IFERROR((J731+K731)/N731,0)</x:f>
        <x:v>0.21994178664844571</x:v>
      </x:c>
      <x:c r="P731" s="50" t="b">
        <x:f>AND(MONTH(A731)=12,OR(A732="",YEAR(A731)&lt;&gt;YEAR(A732)))</x:f>
        <x:v>0</x:v>
      </x:c>
      <x:c r="Q731" s="50" t="b">
        <x:f>AND(MOD(MONTH(A731),3)=0,OR(A732="",MONTH(A731)&lt;&gt;MONTH(A732)))</x:f>
        <x:v>0</x:v>
      </x:c>
      <x:c r="R731" s="50" t="b">
        <x:f>OR(O731&gt;$E$7,O731&lt;$E$6)</x:f>
        <x:v>0</x:v>
      </x:c>
      <x:c r="S731" s="50" t="b">
        <x:f>AND(OR(P731,Q731,R731),A731-AH730&gt;$E$8)</x:f>
        <x:v>0</x:v>
      </x:c>
      <x:c r="T731" s="50" t="str">
        <x:f>IF(NOT(OR(P731,Q731,R731)),"不调",IF(NOT(S731),"间隔规则跳过",IF(P731,"年末+季度",IF(AND(Q731,R731),"季度+动态",IF(Q731,"季度","动态")))))</x:f>
        <x:v>不调</x:v>
      </x:c>
      <x:c r="U731" s="115" t="n">
        <x:f>IF(OR(T731="年末+季度",T731="季度+动态"),N731*$E$5/2,IF(T731="季度",(J731+K731)/2,IF(T731="动态",N731*$E$5*IF(J731+K731=0,0.5,J731/(J731+K731)),J731)))</x:f>
        <x:v>0.12884705087200216</x:v>
      </x:c>
      <x:c r="V731" s="115" t="n">
        <x:f>IF(OR(T731="年末+季度",T731="季度+动态"),N731*$E$5/2,IF(T731="季度",(J731+K731)/2,IF(T731="动态",N731*$E$5*IF(J731+K731=0,0.5,K731/(J731+K731)),K731)))</x:f>
        <x:v>0.13135203811185606</x:v>
      </x:c>
      <x:c r="W731" s="115" t="n">
        <x:f>IF(OR(T731="年末+季度",T731="季度+动态",T731="动态"),N731*(1-$E$5)*IF(L731+M731=0,$B$7/($B$7+$B$8),L731/(L731+M731)),L731)</x:f>
        <x:v>0.8647859225411524</x:v>
      </x:c>
      <x:c r="X731" s="115" t="n">
        <x:f>IF(OR(T731="年末+季度",T731="季度+动态",T731="动态"),N731*(1-$E$5)*IF(L731+M731=0,$B$8/($B$7+$B$8),M731/(L731+M731)),M731)</x:f>
        <x:v>0.05805115885838109</x:v>
      </x:c>
      <x:c r="Y731" s="115" t="n">
        <x:f>POWER(1-$H$5,(A731-A730)/$H$8)</x:f>
        <x:v>0.9999862671029998</x:v>
      </x:c>
      <x:c r="Z731" s="115" t="n">
        <x:f>U731*Y731</x:f>
        <x:v>0.12884528142872376</x:v>
      </x:c>
      <x:c r="AA731" s="115" t="n">
        <x:f>V731*Y731</x:f>
        <x:v>0.1313502342678459</x:v>
      </x:c>
      <x:c r="AB731" s="115" t="n">
        <x:f>W731*Y731</x:f>
        <x:v>0.8647740465251509</x:v>
      </x:c>
      <x:c r="AC731" s="115" t="n">
        <x:f>X731*Y731</x:f>
        <x:v>0.05805036164779574</x:v>
      </x:c>
      <x:c r="AD731" s="115" t="n">
        <x:f>SUM(Z731:AC731)</x:f>
        <x:v>1.183019923869516</x:v>
      </x:c>
      <x:c r="AE731" s="115" t="n">
        <x:f>MAX(AE730,AD731)</x:f>
        <x:v>1.2170439798392663</x:v>
      </x:c>
      <x:c r="AF731" s="114" t="n">
        <x:f>AD731/AE731-1</x:f>
        <x:v>-0.027956307687618476</x:v>
      </x:c>
      <x:c r="AG731" s="114" t="n">
        <x:f>AD731/AD730-1</x:f>
        <x:v>0.0013730281050385873</x:v>
      </x:c>
      <x:c r="AH731" s="111" t="n">
        <x:f>IF(OR(T731="年末+季度",T731="季度+动态",T731="季度",T731="动态"),A731,AH730)</x:f>
        <x:v>44834</x:v>
      </x:c>
      <x:c r="AI731" s="117" t="n">
        <x:f>YEAR(A731)</x:f>
        <x:v>2022</x:v>
      </x:c>
      <x:c r="AJ731" s="117" t="n">
        <x:f>MONTH(A731)</x:f>
        <x:v>11</x:v>
      </x:c>
      <x:c r="AK731" s="50" t="n">
        <x:f>IF(MONTH(A731)&lt;&gt;MONTH(A732),1,0)</x:f>
        <x:v>0</x:v>
      </x:c>
      <x:c r="AL731" s="115" t="n">
        <x:f>IF(AK730,AD730,AL730)</x:f>
        <x:v>1.1770735363095584</x:v>
      </x:c>
      <x:c r="AM731" s="116" t="str">
        <x:f>IF(AK731,AD731/AL731-1,"")</x:f>
      </x:c>
      <x:c r="AN731" s="115" t="n">
        <x:f>IF(AI731&lt;&gt;AI730,AD731,MAX(AN730,AD731))</x:f>
        <x:v>1.2170439798392663</x:v>
      </x:c>
      <x:c r="AO731" s="116" t="n">
        <x:f>AD731/AN731-1</x:f>
        <x:v>-0.027956307687618476</x:v>
      </x:c>
      <x:c r="AP731" s="112" t="n">
        <x:f>IFERROR(SUM(Z731:AC731)/AD731,0)</x:f>
        <x:v>1</x:v>
      </x:c>
      <x:c r="AQ731" s="50" t="b">
        <x:f>AND(B731&gt;0,C731&gt;0,D731&gt;0,E731&gt;0)</x:f>
        <x:v>1</x:v>
      </x:c>
    </x:row>
    <x:row r="732">
      <x:c r="A732" s="111" t="n">
        <x:f>'净值底稿'!A690</x:f>
        <x:v>44868</x:v>
      </x:c>
      <x:c r="B732" s="113" t="n">
        <x:f>'净值底稿'!F690</x:f>
        <x:v>1.61572096875613</x:v>
      </x:c>
      <x:c r="C732" s="113" t="n">
        <x:f>'净值底稿'!O690</x:f>
        <x:v>1.2626500033835053</x:v>
      </x:c>
      <x:c r="D732" s="113" t="n">
        <x:f>'净值底稿'!P690</x:f>
        <x:v>1.5719</x:v>
      </x:c>
      <x:c r="E732" s="113" t="n">
        <x:f>'净值底稿'!Q690</x:f>
        <x:v>1.4098</x:v>
      </x:c>
      <x:c r="F732" s="114" t="n">
        <x:f>IFERROR(B732/B731-1,0)</x:f>
        <x:v>0.0009874626623422866</x:v>
      </x:c>
      <x:c r="G732" s="114" t="n">
        <x:f>IFERROR(C732/C731-1,0)</x:f>
        <x:v>0.0032963978979740904</x:v>
      </x:c>
      <x:c r="H732" s="114" t="n">
        <x:f>IFERROR(D732/D731-1,0)</x:f>
        <x:v>0.00019088826673452353</x:v>
      </x:c>
      <x:c r="I732" s="114" t="n">
        <x:f>IFERROR(E732/E731-1,0)</x:f>
        <x:v>-0.001558073654390868</x:v>
      </x:c>
      <x:c r="J732" s="115" t="n">
        <x:f>Z731*(1+F732)</x:f>
        <x:v>0.1289725113333536</x:v>
      </x:c>
      <x:c r="K732" s="115" t="n">
        <x:f>AA731*(1+G732)</x:f>
        <x:v>0.1317832169039848</x:v>
      </x:c>
      <x:c r="L732" s="115" t="n">
        <x:f>AB731*(1+H732)</x:f>
        <x:v>0.8649391217440091</x:v>
      </x:c>
      <x:c r="M732" s="115" t="n">
        <x:f>AC731*(1+I732)</x:f>
        <x:v>0.05795991490868445</x:v>
      </x:c>
      <x:c r="N732" s="115" t="n">
        <x:f>SUM(J732:M732)</x:f>
        <x:v>1.183654764890032</x:v>
      </x:c>
      <x:c r="O732" s="116" t="n">
        <x:f>IFERROR((J732+K732)/N732,0)</x:f>
        <x:v>0.2202971136280299</x:v>
      </x:c>
      <x:c r="P732" s="50" t="b">
        <x:f>AND(MONTH(A732)=12,OR(A733="",YEAR(A732)&lt;&gt;YEAR(A733)))</x:f>
        <x:v>0</x:v>
      </x:c>
      <x:c r="Q732" s="50" t="b">
        <x:f>AND(MOD(MONTH(A732),3)=0,OR(A733="",MONTH(A732)&lt;&gt;MONTH(A733)))</x:f>
        <x:v>0</x:v>
      </x:c>
      <x:c r="R732" s="50" t="b">
        <x:f>OR(O732&gt;$E$7,O732&lt;$E$6)</x:f>
        <x:v>0</x:v>
      </x:c>
      <x:c r="S732" s="50" t="b">
        <x:f>AND(OR(P732,Q732,R732),A732-AH731&gt;$E$8)</x:f>
        <x:v>0</x:v>
      </x:c>
      <x:c r="T732" s="50" t="str">
        <x:f>IF(NOT(OR(P732,Q732,R732)),"不调",IF(NOT(S732),"间隔规则跳过",IF(P732,"年末+季度",IF(AND(Q732,R732),"季度+动态",IF(Q732,"季度","动态")))))</x:f>
        <x:v>不调</x:v>
      </x:c>
      <x:c r="U732" s="115" t="n">
        <x:f>IF(OR(T732="年末+季度",T732="季度+动态"),N732*$E$5/2,IF(T732="季度",(J732+K732)/2,IF(T732="动态",N732*$E$5*IF(J732+K732=0,0.5,J732/(J732+K732)),J732)))</x:f>
        <x:v>0.1289725113333536</x:v>
      </x:c>
      <x:c r="V732" s="115" t="n">
        <x:f>IF(OR(T732="年末+季度",T732="季度+动态"),N732*$E$5/2,IF(T732="季度",(J732+K732)/2,IF(T732="动态",N732*$E$5*IF(J732+K732=0,0.5,K732/(J732+K732)),K732)))</x:f>
        <x:v>0.1317832169039848</x:v>
      </x:c>
      <x:c r="W732" s="115" t="n">
        <x:f>IF(OR(T732="年末+季度",T732="季度+动态",T732="动态"),N732*(1-$E$5)*IF(L732+M732=0,$B$7/($B$7+$B$8),L732/(L732+M732)),L732)</x:f>
        <x:v>0.8649391217440091</x:v>
      </x:c>
      <x:c r="X732" s="115" t="n">
        <x:f>IF(OR(T732="年末+季度",T732="季度+动态",T732="动态"),N732*(1-$E$5)*IF(L732+M732=0,$B$8/($B$7+$B$8),M732/(L732+M732)),M732)</x:f>
        <x:v>0.05795991490868445</x:v>
      </x:c>
      <x:c r="Y732" s="115" t="n">
        <x:f>POWER(1-$H$5,(A732-A731)/$H$8)</x:f>
        <x:v>0.9999862671029998</x:v>
      </x:c>
      <x:c r="Z732" s="115" t="n">
        <x:f>U732*Y732</x:f>
        <x:v>0.1289707401671396</x:v>
      </x:c>
      <x:c r="AA732" s="115" t="n">
        <x:f>V732*Y732</x:f>
        <x:v>0.1317814071386407</x:v>
      </x:c>
      <x:c r="AB732" s="115" t="n">
        <x:f>W732*Y732</x:f>
        <x:v>0.8649272436241388</x:v>
      </x:c>
      <x:c r="AC732" s="115" t="n">
        <x:f>X732*Y732</x:f>
        <x:v>0.05795911895114286</x:v>
      </x:c>
      <x:c r="AD732" s="115" t="n">
        <x:f>SUM(Z732:AC732)</x:f>
        <x:v>1.1836385098810618</x:v>
      </x:c>
      <x:c r="AE732" s="115" t="n">
        <x:f>MAX(AE731,AD732)</x:f>
        <x:v>1.2170439798392663</x:v>
      </x:c>
      <x:c r="AF732" s="114" t="n">
        <x:f>AD732/AE732-1</x:f>
        <x:v>-0.027448038453479984</x:v>
      </x:c>
      <x:c r="AG732" s="114" t="n">
        <x:f>AD732/AD731-1</x:f>
        <x:v>0.0005228872304385845</x:v>
      </x:c>
      <x:c r="AH732" s="111" t="n">
        <x:f>IF(OR(T732="年末+季度",T732="季度+动态",T732="季度",T732="动态"),A732,AH731)</x:f>
        <x:v>44834</x:v>
      </x:c>
      <x:c r="AI732" s="117" t="n">
        <x:f>YEAR(A732)</x:f>
        <x:v>2022</x:v>
      </x:c>
      <x:c r="AJ732" s="117" t="n">
        <x:f>MONTH(A732)</x:f>
        <x:v>11</x:v>
      </x:c>
      <x:c r="AK732" s="50" t="n">
        <x:f>IF(MONTH(A732)&lt;&gt;MONTH(A733),1,0)</x:f>
        <x:v>0</x:v>
      </x:c>
      <x:c r="AL732" s="115" t="n">
        <x:f>IF(AK731,AD731,AL731)</x:f>
        <x:v>1.1770735363095584</x:v>
      </x:c>
      <x:c r="AM732" s="116" t="str">
        <x:f>IF(AK732,AD732/AL732-1,"")</x:f>
      </x:c>
      <x:c r="AN732" s="115" t="n">
        <x:f>IF(AI732&lt;&gt;AI731,AD732,MAX(AN731,AD732))</x:f>
        <x:v>1.2170439798392663</x:v>
      </x:c>
      <x:c r="AO732" s="116" t="n">
        <x:f>AD732/AN732-1</x:f>
        <x:v>-0.027448038453479984</x:v>
      </x:c>
      <x:c r="AP732" s="112" t="n">
        <x:f>IFERROR(SUM(Z732:AC732)/AD732,0)</x:f>
        <x:v>1</x:v>
      </x:c>
      <x:c r="AQ732" s="50" t="b">
        <x:f>AND(B732&gt;0,C732&gt;0,D732&gt;0,E732&gt;0)</x:f>
        <x:v>1</x:v>
      </x:c>
    </x:row>
    <x:row r="733">
      <x:c r="A733" s="111" t="n">
        <x:f>'净值底稿'!A691</x:f>
        <x:v>44869</x:v>
      </x:c>
      <x:c r="B733" s="113" t="n">
        <x:f>'净值底稿'!F691</x:f>
        <x:v>1.6436575776370401</x:v>
      </x:c>
      <x:c r="C733" s="113" t="n">
        <x:f>'净值底稿'!O691</x:f>
        <x:v>1.2907772919993499</x:v>
      </x:c>
      <x:c r="D733" s="113" t="n">
        <x:f>'净值底稿'!P691</x:f>
        <x:v>1.5709</x:v>
      </x:c>
      <x:c r="E733" s="113" t="n">
        <x:f>'净值底稿'!Q691</x:f>
        <x:v>1.4119</x:v>
      </x:c>
      <x:c r="F733" s="114" t="n">
        <x:f>IFERROR(B733/B732-1,0)</x:f>
        <x:v>0.017290491007501796</x:v>
      </x:c>
      <x:c r="G733" s="114" t="n">
        <x:f>IFERROR(C733/C732-1,0)</x:f>
        <x:v>0.022276393727852062</x:v>
      </x:c>
      <x:c r="H733" s="114" t="n">
        <x:f>IFERROR(D733/D732-1,0)</x:f>
        <x:v>-0.0006361727845283216</x:v>
      </x:c>
      <x:c r="I733" s="114" t="n">
        <x:f>IFERROR(E733/E732-1,0)</x:f>
        <x:v>0.001489572989076482</x:v>
      </x:c>
      <x:c r="J733" s="115" t="n">
        <x:f>Z732*(1+F733)</x:f>
        <x:v>0.1312007075902304</x:v>
      </x:c>
      <x:c r="K733" s="115" t="n">
        <x:f>AA732*(1+G733)</x:f>
        <x:v>0.13471702165007143</x:v>
      </x:c>
      <x:c r="L733" s="115" t="n">
        <x:f>AB732*(1+H733)</x:f>
        <x:v>0.864377000451148</x:v>
      </x:c>
      <x:c r="M733" s="115" t="n">
        <x:f>AC732*(1+I733)</x:f>
        <x:v>0.05804545328920316</x:v>
      </x:c>
      <x:c r="N733" s="115" t="n">
        <x:f>SUM(J733:M733)</x:f>
        <x:v>1.188340182980653</x:v>
      </x:c>
      <x:c r="O733" s="116" t="n">
        <x:f>IFERROR((J733+K733)/N733,0)</x:f>
        <x:v>0.22377239535341972</x:v>
      </x:c>
      <x:c r="P733" s="50" t="b">
        <x:f>AND(MONTH(A733)=12,OR(A734="",YEAR(A733)&lt;&gt;YEAR(A734)))</x:f>
        <x:v>0</x:v>
      </x:c>
      <x:c r="Q733" s="50" t="b">
        <x:f>AND(MOD(MONTH(A733),3)=0,OR(A734="",MONTH(A733)&lt;&gt;MONTH(A734)))</x:f>
        <x:v>0</x:v>
      </x:c>
      <x:c r="R733" s="50" t="b">
        <x:f>OR(O733&gt;$E$7,O733&lt;$E$6)</x:f>
        <x:v>0</x:v>
      </x:c>
      <x:c r="S733" s="50" t="b">
        <x:f>AND(OR(P733,Q733,R733),A733-AH732&gt;$E$8)</x:f>
        <x:v>0</x:v>
      </x:c>
      <x:c r="T733" s="50" t="str">
        <x:f>IF(NOT(OR(P733,Q733,R733)),"不调",IF(NOT(S733),"间隔规则跳过",IF(P733,"年末+季度",IF(AND(Q733,R733),"季度+动态",IF(Q733,"季度","动态")))))</x:f>
        <x:v>不调</x:v>
      </x:c>
      <x:c r="U733" s="115" t="n">
        <x:f>IF(OR(T733="年末+季度",T733="季度+动态"),N733*$E$5/2,IF(T733="季度",(J733+K733)/2,IF(T733="动态",N733*$E$5*IF(J733+K733=0,0.5,J733/(J733+K733)),J733)))</x:f>
        <x:v>0.1312007075902304</x:v>
      </x:c>
      <x:c r="V733" s="115" t="n">
        <x:f>IF(OR(T733="年末+季度",T733="季度+动态"),N733*$E$5/2,IF(T733="季度",(J733+K733)/2,IF(T733="动态",N733*$E$5*IF(J733+K733=0,0.5,K733/(J733+K733)),K733)))</x:f>
        <x:v>0.13471702165007143</x:v>
      </x:c>
      <x:c r="W733" s="115" t="n">
        <x:f>IF(OR(T733="年末+季度",T733="季度+动态",T733="动态"),N733*(1-$E$5)*IF(L733+M733=0,$B$7/($B$7+$B$8),L733/(L733+M733)),L733)</x:f>
        <x:v>0.864377000451148</x:v>
      </x:c>
      <x:c r="X733" s="115" t="n">
        <x:f>IF(OR(T733="年末+季度",T733="季度+动态",T733="动态"),N733*(1-$E$5)*IF(L733+M733=0,$B$8/($B$7+$B$8),M733/(L733+M733)),M733)</x:f>
        <x:v>0.05804545328920316</x:v>
      </x:c>
      <x:c r="Y733" s="115" t="n">
        <x:f>POWER(1-$H$5,(A733-A732)/$H$8)</x:f>
        <x:v>0.9999862671029998</x:v>
      </x:c>
      <x:c r="Z733" s="115" t="n">
        <x:f>U733*Y733</x:f>
        <x:v>0.1311989058244267</x:v>
      </x:c>
      <x:c r="AA733" s="115" t="n">
        <x:f>V733*Y733</x:f>
        <x:v>0.13471517159508895</x:v>
      </x:c>
      <x:c r="AB733" s="115" t="n">
        <x:f>W733*Y733</x:f>
        <x:v>0.8643651300508314</x:v>
      </x:c>
      <x:c r="AC733" s="115" t="n">
        <x:f>X733*Y733</x:f>
        <x:v>0.058044656156971804</x:v>
      </x:c>
      <x:c r="AD733" s="115" t="n">
        <x:f>SUM(Z733:AC733)</x:f>
        <x:v>1.1883238636273188</x:v>
      </x:c>
      <x:c r="AE733" s="115" t="n">
        <x:f>MAX(AE732,AD733)</x:f>
        <x:v>1.2170439798392663</x:v>
      </x:c>
      <x:c r="AF733" s="114" t="n">
        <x:f>AD733/AE733-1</x:f>
        <x:v>-0.02359825666755322</x:v>
      </x:c>
      <x:c r="AG733" s="114" t="n">
        <x:f>AD733/AD732-1</x:f>
        <x:v>0.003958433007327455</x:v>
      </x:c>
      <x:c r="AH733" s="111" t="n">
        <x:f>IF(OR(T733="年末+季度",T733="季度+动态",T733="季度",T733="动态"),A733,AH732)</x:f>
        <x:v>44834</x:v>
      </x:c>
      <x:c r="AI733" s="117" t="n">
        <x:f>YEAR(A733)</x:f>
        <x:v>2022</x:v>
      </x:c>
      <x:c r="AJ733" s="117" t="n">
        <x:f>MONTH(A733)</x:f>
        <x:v>11</x:v>
      </x:c>
      <x:c r="AK733" s="50" t="n">
        <x:f>IF(MONTH(A733)&lt;&gt;MONTH(A734),1,0)</x:f>
        <x:v>0</x:v>
      </x:c>
      <x:c r="AL733" s="115" t="n">
        <x:f>IF(AK732,AD732,AL732)</x:f>
        <x:v>1.1770735363095584</x:v>
      </x:c>
      <x:c r="AM733" s="116" t="str">
        <x:f>IF(AK733,AD733/AL733-1,"")</x:f>
      </x:c>
      <x:c r="AN733" s="115" t="n">
        <x:f>IF(AI733&lt;&gt;AI732,AD733,MAX(AN732,AD733))</x:f>
        <x:v>1.2170439798392663</x:v>
      </x:c>
      <x:c r="AO733" s="116" t="n">
        <x:f>AD733/AN733-1</x:f>
        <x:v>-0.02359825666755322</x:v>
      </x:c>
      <x:c r="AP733" s="112" t="n">
        <x:f>IFERROR(SUM(Z733:AC733)/AD733,0)</x:f>
        <x:v>1</x:v>
      </x:c>
      <x:c r="AQ733" s="50" t="b">
        <x:f>AND(B733&gt;0,C733&gt;0,D733&gt;0,E733&gt;0)</x:f>
        <x:v>1</x:v>
      </x:c>
    </x:row>
    <x:row r="734">
      <x:c r="A734" s="111" t="n">
        <x:f>'净值底稿'!A692</x:f>
        <x:v>44872</x:v>
      </x:c>
      <x:c r="B734" s="113" t="n">
        <x:f>'净值底稿'!F692</x:f>
        <x:v>1.63359088985145</x:v>
      </x:c>
      <x:c r="C734" s="113" t="n">
        <x:f>'净值底稿'!O692</x:f>
        <x:v>1.2946005160466525</x:v>
      </x:c>
      <x:c r="D734" s="113" t="n">
        <x:f>'净值底稿'!P692</x:f>
        <x:v>1.5711</x:v>
      </x:c>
      <x:c r="E734" s="113" t="n">
        <x:f>'净值底稿'!Q692</x:f>
        <x:v>1.4184</x:v>
      </x:c>
      <x:c r="F734" s="114" t="n">
        <x:f>IFERROR(B734/B733-1,0)</x:f>
        <x:v>-0.006124565069119958</x:v>
      </x:c>
      <x:c r="G734" s="114" t="n">
        <x:f>IFERROR(C734/C733-1,0)</x:f>
        <x:v>0.0029619548399248963</x:v>
      </x:c>
      <x:c r="H734" s="114" t="n">
        <x:f>IFERROR(D734/D733-1,0)</x:f>
        <x:v>0.00012731555159462005</x:v>
      </x:c>
      <x:c r="I734" s="114" t="n">
        <x:f>IFERROR(E734/E733-1,0)</x:f>
        <x:v>0.004603725476308718</x:v>
      </x:c>
      <x:c r="J734" s="115" t="n">
        <x:f>Z733*(1+F734)</x:f>
        <x:v>0.13039536958870765</x:v>
      </x:c>
      <x:c r="K734" s="115" t="n">
        <x:f>AA733*(1+G734)</x:f>
        <x:v>0.13511419184960632</x:v>
      </x:c>
      <x:c r="L734" s="115" t="n">
        <x:f>AB733*(1+H734)</x:f>
        <x:v>0.8644751771741429</x:v>
      </x:c>
      <x:c r="M734" s="115" t="n">
        <x:f>AC733*(1+I734)</x:f>
        <x:v>0.058311877819285235</x:v>
      </x:c>
      <x:c r="N734" s="115" t="n">
        <x:f>SUM(J734:M734)</x:f>
        <x:v>1.1882966164317421</x:v>
      </x:c>
      <x:c r="O734" s="116" t="n">
        <x:f>IFERROR((J734+K734)/N734,0)</x:f>
        <x:v>0.22343710969706804</x:v>
      </x:c>
      <x:c r="P734" s="50" t="b">
        <x:f>AND(MONTH(A734)=12,OR(A735="",YEAR(A734)&lt;&gt;YEAR(A735)))</x:f>
        <x:v>0</x:v>
      </x:c>
      <x:c r="Q734" s="50" t="b">
        <x:f>AND(MOD(MONTH(A734),3)=0,OR(A735="",MONTH(A734)&lt;&gt;MONTH(A735)))</x:f>
        <x:v>0</x:v>
      </x:c>
      <x:c r="R734" s="50" t="b">
        <x:f>OR(O734&gt;$E$7,O734&lt;$E$6)</x:f>
        <x:v>0</x:v>
      </x:c>
      <x:c r="S734" s="50" t="b">
        <x:f>AND(OR(P734,Q734,R734),A734-AH733&gt;$E$8)</x:f>
        <x:v>0</x:v>
      </x:c>
      <x:c r="T734" s="50" t="str">
        <x:f>IF(NOT(OR(P734,Q734,R734)),"不调",IF(NOT(S734),"间隔规则跳过",IF(P734,"年末+季度",IF(AND(Q734,R734),"季度+动态",IF(Q734,"季度","动态")))))</x:f>
        <x:v>不调</x:v>
      </x:c>
      <x:c r="U734" s="115" t="n">
        <x:f>IF(OR(T734="年末+季度",T734="季度+动态"),N734*$E$5/2,IF(T734="季度",(J734+K734)/2,IF(T734="动态",N734*$E$5*IF(J734+K734=0,0.5,J734/(J734+K734)),J734)))</x:f>
        <x:v>0.13039536958870765</x:v>
      </x:c>
      <x:c r="V734" s="115" t="n">
        <x:f>IF(OR(T734="年末+季度",T734="季度+动态"),N734*$E$5/2,IF(T734="季度",(J734+K734)/2,IF(T734="动态",N734*$E$5*IF(J734+K734=0,0.5,K734/(J734+K734)),K734)))</x:f>
        <x:v>0.13511419184960632</x:v>
      </x:c>
      <x:c r="W734" s="115" t="n">
        <x:f>IF(OR(T734="年末+季度",T734="季度+动态",T734="动态"),N734*(1-$E$5)*IF(L734+M734=0,$B$7/($B$7+$B$8),L734/(L734+M734)),L734)</x:f>
        <x:v>0.8644751771741429</x:v>
      </x:c>
      <x:c r="X734" s="115" t="n">
        <x:f>IF(OR(T734="年末+季度",T734="季度+动态",T734="动态"),N734*(1-$E$5)*IF(L734+M734=0,$B$8/($B$7+$B$8),M734/(L734+M734)),M734)</x:f>
        <x:v>0.058311877819285235</x:v>
      </x:c>
      <x:c r="Y734" s="115" t="n">
        <x:f>POWER(1-$H$5,(A734-A733)/$H$8)</x:f>
        <x:v>0.9999588018747739</x:v>
      </x:c>
      <x:c r="Z734" s="115" t="n">
        <x:f>U734*Y734</x:f>
        <x:v>0.13038999754394243</x:v>
      </x:c>
      <x:c r="AA734" s="115" t="n">
        <x:f>V734*Y734</x:f>
        <x:v>0.1351086253982107</x:v>
      </x:c>
      <x:c r="AB734" s="115" t="n">
        <x:f>W734*Y734</x:f>
        <x:v>0.8644395624175388</x:v>
      </x:c>
      <x:c r="AC734" s="115" t="n">
        <x:f>X734*Y734</x:f>
        <x:v>0.05830947547924067</x:v>
      </x:c>
      <x:c r="AD734" s="115" t="n">
        <x:f>SUM(Z734:AC734)</x:f>
        <x:v>1.1882476608389325</x:v>
      </x:c>
      <x:c r="AE734" s="115" t="n">
        <x:f>MAX(AE733,AD734)</x:f>
        <x:v>1.2170439798392663</x:v>
      </x:c>
      <x:c r="AF734" s="114" t="n">
        <x:f>AD734/AE734-1</x:f>
        <x:v>-0.023660869678790775</x:v>
      </x:c>
      <x:c r="AG734" s="114" t="n">
        <x:f>AD734/AD733-1</x:f>
        <x:v>-0.00006412627964369477</x:v>
      </x:c>
      <x:c r="AH734" s="111" t="n">
        <x:f>IF(OR(T734="年末+季度",T734="季度+动态",T734="季度",T734="动态"),A734,AH733)</x:f>
        <x:v>44834</x:v>
      </x:c>
      <x:c r="AI734" s="117" t="n">
        <x:f>YEAR(A734)</x:f>
        <x:v>2022</x:v>
      </x:c>
      <x:c r="AJ734" s="117" t="n">
        <x:f>MONTH(A734)</x:f>
        <x:v>11</x:v>
      </x:c>
      <x:c r="AK734" s="50" t="n">
        <x:f>IF(MONTH(A734)&lt;&gt;MONTH(A735),1,0)</x:f>
        <x:v>0</x:v>
      </x:c>
      <x:c r="AL734" s="115" t="n">
        <x:f>IF(AK733,AD733,AL733)</x:f>
        <x:v>1.1770735363095584</x:v>
      </x:c>
      <x:c r="AM734" s="116" t="str">
        <x:f>IF(AK734,AD734/AL734-1,"")</x:f>
      </x:c>
      <x:c r="AN734" s="115" t="n">
        <x:f>IF(AI734&lt;&gt;AI733,AD734,MAX(AN733,AD734))</x:f>
        <x:v>1.2170439798392663</x:v>
      </x:c>
      <x:c r="AO734" s="116" t="n">
        <x:f>AD734/AN734-1</x:f>
        <x:v>-0.023660869678790775</x:v>
      </x:c>
      <x:c r="AP734" s="112" t="n">
        <x:f>IFERROR(SUM(Z734:AC734)/AD734,0)</x:f>
        <x:v>1</x:v>
      </x:c>
      <x:c r="AQ734" s="50" t="b">
        <x:f>AND(B734&gt;0,C734&gt;0,D734&gt;0,E734&gt;0)</x:f>
        <x:v>1</x:v>
      </x:c>
    </x:row>
    <x:row r="735">
      <x:c r="A735" s="111" t="n">
        <x:f>'净值底稿'!A693</x:f>
        <x:v>44873</x:v>
      </x:c>
      <x:c r="B735" s="113" t="n">
        <x:f>'净值底稿'!F693</x:f>
        <x:v>1.6283802143490775</x:v>
      </x:c>
      <x:c r="C735" s="113" t="n">
        <x:f>'净值底稿'!O693</x:f>
        <x:v>1.2912705983089023</x:v>
      </x:c>
      <x:c r="D735" s="113" t="n">
        <x:f>'净值底稿'!P693</x:f>
        <x:v>1.5706</x:v>
      </x:c>
      <x:c r="E735" s="113" t="n">
        <x:f>'净值底稿'!Q693</x:f>
        <x:v>1.4211</x:v>
      </x:c>
      <x:c r="F735" s="114" t="n">
        <x:f>IFERROR(B735/B734-1,0)</x:f>
        <x:v>-0.0031897065138789538</x:v>
      </x:c>
      <x:c r="G735" s="114" t="n">
        <x:f>IFERROR(C735/C734-1,0)</x:f>
        <x:v>-0.002572158512587963</x:v>
      </x:c>
      <x:c r="H735" s="114" t="n">
        <x:f>IFERROR(D735/D734-1,0)</x:f>
        <x:v>-0.0003182483610209008</x:v>
      </x:c>
      <x:c r="I735" s="114" t="n">
        <x:f>IFERROR(E735/E734-1,0)</x:f>
        <x:v>0.0019035532994924331</x:v>
      </x:c>
      <x:c r="J735" s="115" t="n">
        <x:f>Z734*(1+F735)</x:f>
        <x:v>0.12997409171943186</x:v>
      </x:c>
      <x:c r="K735" s="115" t="n">
        <x:f>AA734*(1+G735)</x:f>
        <x:v>0.13476110459726864</x:v>
      </x:c>
      <x:c r="L735" s="115" t="n">
        <x:f>AB734*(1+H735)</x:f>
        <x:v>0.8641644559435978</x:v>
      </x:c>
      <x:c r="M735" s="115" t="n">
        <x:f>AC734*(1+I735)</x:f>
        <x:v>0.05842047067368085</x:v>
      </x:c>
      <x:c r="N735" s="115" t="n">
        <x:f>SUM(J735:M735)</x:f>
        <x:v>1.1873201229339791</x:v>
      </x:c>
      <x:c r="O735" s="116" t="n">
        <x:f>IFERROR((J735+K735)/N735,0)</x:f>
        <x:v>0.22296867643623783</x:v>
      </x:c>
      <x:c r="P735" s="50" t="b">
        <x:f>AND(MONTH(A735)=12,OR(A736="",YEAR(A735)&lt;&gt;YEAR(A736)))</x:f>
        <x:v>0</x:v>
      </x:c>
      <x:c r="Q735" s="50" t="b">
        <x:f>AND(MOD(MONTH(A735),3)=0,OR(A736="",MONTH(A735)&lt;&gt;MONTH(A736)))</x:f>
        <x:v>0</x:v>
      </x:c>
      <x:c r="R735" s="50" t="b">
        <x:f>OR(O735&gt;$E$7,O735&lt;$E$6)</x:f>
        <x:v>0</x:v>
      </x:c>
      <x:c r="S735" s="50" t="b">
        <x:f>AND(OR(P735,Q735,R735),A735-AH734&gt;$E$8)</x:f>
        <x:v>0</x:v>
      </x:c>
      <x:c r="T735" s="50" t="str">
        <x:f>IF(NOT(OR(P735,Q735,R735)),"不调",IF(NOT(S735),"间隔规则跳过",IF(P735,"年末+季度",IF(AND(Q735,R735),"季度+动态",IF(Q735,"季度","动态")))))</x:f>
        <x:v>不调</x:v>
      </x:c>
      <x:c r="U735" s="115" t="n">
        <x:f>IF(OR(T735="年末+季度",T735="季度+动态"),N735*$E$5/2,IF(T735="季度",(J735+K735)/2,IF(T735="动态",N735*$E$5*IF(J735+K735=0,0.5,J735/(J735+K735)),J735)))</x:f>
        <x:v>0.12997409171943186</x:v>
      </x:c>
      <x:c r="V735" s="115" t="n">
        <x:f>IF(OR(T735="年末+季度",T735="季度+动态"),N735*$E$5/2,IF(T735="季度",(J735+K735)/2,IF(T735="动态",N735*$E$5*IF(J735+K735=0,0.5,K735/(J735+K735)),K735)))</x:f>
        <x:v>0.13476110459726864</x:v>
      </x:c>
      <x:c r="W735" s="115" t="n">
        <x:f>IF(OR(T735="年末+季度",T735="季度+动态",T735="动态"),N735*(1-$E$5)*IF(L735+M735=0,$B$7/($B$7+$B$8),L735/(L735+M735)),L735)</x:f>
        <x:v>0.8641644559435978</x:v>
      </x:c>
      <x:c r="X735" s="115" t="n">
        <x:f>IF(OR(T735="年末+季度",T735="季度+动态",T735="动态"),N735*(1-$E$5)*IF(L735+M735=0,$B$8/($B$7+$B$8),M735/(L735+M735)),M735)</x:f>
        <x:v>0.05842047067368085</x:v>
      </x:c>
      <x:c r="Y735" s="115" t="n">
        <x:f>POWER(1-$H$5,(A735-A734)/$H$8)</x:f>
        <x:v>0.9999862671029998</x:v>
      </x:c>
      <x:c r="Z735" s="115" t="n">
        <x:f>U735*Y735</x:f>
        <x:v>0.12997230679861757</x:v>
      </x:c>
      <x:c r="AA735" s="115" t="n">
        <x:f>V735*Y735</x:f>
        <x:v>0.13475925393689958</x:v>
      </x:c>
      <x:c r="AB735" s="115" t="n">
        <x:f>W735*Y735</x:f>
        <x:v>0.864152588462133</x:v>
      </x:c>
      <x:c r="AC735" s="115" t="n">
        <x:f>X735*Y735</x:f>
        <x:v>0.058419668391374385</x:v>
      </x:c>
      <x:c r="AD735" s="115" t="n">
        <x:f>SUM(Z735:AC735)</x:f>
        <x:v>1.1873038175890247</x:v>
      </x:c>
      <x:c r="AE735" s="115" t="n">
        <x:f>MAX(AE734,AD735)</x:f>
        <x:v>1.2170439798392663</x:v>
      </x:c>
      <x:c r="AF735" s="114" t="n">
        <x:f>AD735/AE735-1</x:f>
        <x:v>-0.024436390749140613</x:v>
      </x:c>
      <x:c r="AG735" s="114" t="n">
        <x:f>AD735/AD734-1</x:f>
        <x:v>-0.0007943152602054582</x:v>
      </x:c>
      <x:c r="AH735" s="111" t="n">
        <x:f>IF(OR(T735="年末+季度",T735="季度+动态",T735="季度",T735="动态"),A735,AH734)</x:f>
        <x:v>44834</x:v>
      </x:c>
      <x:c r="AI735" s="117" t="n">
        <x:f>YEAR(A735)</x:f>
        <x:v>2022</x:v>
      </x:c>
      <x:c r="AJ735" s="117" t="n">
        <x:f>MONTH(A735)</x:f>
        <x:v>11</x:v>
      </x:c>
      <x:c r="AK735" s="50" t="n">
        <x:f>IF(MONTH(A735)&lt;&gt;MONTH(A736),1,0)</x:f>
        <x:v>0</x:v>
      </x:c>
      <x:c r="AL735" s="115" t="n">
        <x:f>IF(AK734,AD734,AL734)</x:f>
        <x:v>1.1770735363095584</x:v>
      </x:c>
      <x:c r="AM735" s="116" t="str">
        <x:f>IF(AK735,AD735/AL735-1,"")</x:f>
      </x:c>
      <x:c r="AN735" s="115" t="n">
        <x:f>IF(AI735&lt;&gt;AI734,AD735,MAX(AN734,AD735))</x:f>
        <x:v>1.2170439798392663</x:v>
      </x:c>
      <x:c r="AO735" s="116" t="n">
        <x:f>AD735/AN735-1</x:f>
        <x:v>-0.024436390749140613</x:v>
      </x:c>
      <x:c r="AP735" s="112" t="n">
        <x:f>IFERROR(SUM(Z735:AC735)/AD735,0)</x:f>
        <x:v>1</x:v>
      </x:c>
      <x:c r="AQ735" s="50" t="b">
        <x:f>AND(B735&gt;0,C735&gt;0,D735&gt;0,E735&gt;0)</x:f>
        <x:v>1</x:v>
      </x:c>
    </x:row>
    <x:row r="736">
      <x:c r="A736" s="111" t="n">
        <x:f>'净值底稿'!A694</x:f>
        <x:v>44874</x:v>
      </x:c>
      <x:c r="B736" s="113" t="n">
        <x:f>'净值底稿'!F694</x:f>
        <x:v>1.6203238583908877</x:v>
      </x:c>
      <x:c r="C736" s="113" t="n">
        <x:f>'净值底稿'!O694</x:f>
        <x:v>1.2863948701983712</x:v>
      </x:c>
      <x:c r="D736" s="113" t="n">
        <x:f>'净值底稿'!P694</x:f>
        <x:v>1.5703</x:v>
      </x:c>
      <x:c r="E736" s="113" t="n">
        <x:f>'净值底稿'!Q694</x:f>
        <x:v>1.4504</x:v>
      </x:c>
      <x:c r="F736" s="114" t="n">
        <x:f>IFERROR(B736/B735-1,0)</x:f>
        <x:v>-0.004947466130574618</x:v>
      </x:c>
      <x:c r="G736" s="114" t="n">
        <x:f>IFERROR(C736/C735-1,0)</x:f>
        <x:v>-0.003775915069170299</x:v>
      </x:c>
      <x:c r="H736" s="114" t="n">
        <x:f>IFERROR(D736/D735-1,0)</x:f>
        <x:v>-0.00019100980516995048</x:v>
      </x:c>
      <x:c r="I736" s="114" t="n">
        <x:f>IFERROR(E736/E735-1,0)</x:f>
        <x:v>0.020617831257476515</x:v>
      </x:c>
      <x:c r="J736" s="115" t="n">
        <x:f>Z735*(1+F736)</x:f>
        <x:v>0.12932927321281876</x:v>
      </x:c>
      <x:c r="K736" s="115" t="n">
        <x:f>AA735*(1+G736)</x:f>
        <x:v>0.1342504144392491</x:v>
      </x:c>
      <x:c r="L736" s="115" t="n">
        <x:f>AB735*(1+H736)</x:f>
        <x:v>0.8639875268445738</x:v>
      </x:c>
      <x:c r="M736" s="115" t="n">
        <x:f>AC735*(1+I736)</x:f>
        <x:v>0.059624155256385473</x:v>
      </x:c>
      <x:c r="N736" s="115" t="n">
        <x:f>SUM(J736:M736)</x:f>
        <x:v>1.1871913697530272</x:v>
      </x:c>
      <x:c r="O736" s="116" t="n">
        <x:f>IFERROR((J736+K736)/N736,0)</x:f>
        <x:v>0.22201954492551662</x:v>
      </x:c>
      <x:c r="P736" s="50" t="b">
        <x:f>AND(MONTH(A736)=12,OR(A737="",YEAR(A736)&lt;&gt;YEAR(A737)))</x:f>
        <x:v>0</x:v>
      </x:c>
      <x:c r="Q736" s="50" t="b">
        <x:f>AND(MOD(MONTH(A736),3)=0,OR(A737="",MONTH(A736)&lt;&gt;MONTH(A737)))</x:f>
        <x:v>0</x:v>
      </x:c>
      <x:c r="R736" s="50" t="b">
        <x:f>OR(O736&gt;$E$7,O736&lt;$E$6)</x:f>
        <x:v>0</x:v>
      </x:c>
      <x:c r="S736" s="50" t="b">
        <x:f>AND(OR(P736,Q736,R736),A736-AH735&gt;$E$8)</x:f>
        <x:v>0</x:v>
      </x:c>
      <x:c r="T736" s="50" t="str">
        <x:f>IF(NOT(OR(P736,Q736,R736)),"不调",IF(NOT(S736),"间隔规则跳过",IF(P736,"年末+季度",IF(AND(Q736,R736),"季度+动态",IF(Q736,"季度","动态")))))</x:f>
        <x:v>不调</x:v>
      </x:c>
      <x:c r="U736" s="115" t="n">
        <x:f>IF(OR(T736="年末+季度",T736="季度+动态"),N736*$E$5/2,IF(T736="季度",(J736+K736)/2,IF(T736="动态",N736*$E$5*IF(J736+K736=0,0.5,J736/(J736+K736)),J736)))</x:f>
        <x:v>0.12932927321281876</x:v>
      </x:c>
      <x:c r="V736" s="115" t="n">
        <x:f>IF(OR(T736="年末+季度",T736="季度+动态"),N736*$E$5/2,IF(T736="季度",(J736+K736)/2,IF(T736="动态",N736*$E$5*IF(J736+K736=0,0.5,K736/(J736+K736)),K736)))</x:f>
        <x:v>0.1342504144392491</x:v>
      </x:c>
      <x:c r="W736" s="115" t="n">
        <x:f>IF(OR(T736="年末+季度",T736="季度+动态",T736="动态"),N736*(1-$E$5)*IF(L736+M736=0,$B$7/($B$7+$B$8),L736/(L736+M736)),L736)</x:f>
        <x:v>0.8639875268445738</x:v>
      </x:c>
      <x:c r="X736" s="115" t="n">
        <x:f>IF(OR(T736="年末+季度",T736="季度+动态",T736="动态"),N736*(1-$E$5)*IF(L736+M736=0,$B$8/($B$7+$B$8),M736/(L736+M736)),M736)</x:f>
        <x:v>0.059624155256385473</x:v>
      </x:c>
      <x:c r="Y736" s="115" t="n">
        <x:f>POWER(1-$H$5,(A736-A735)/$H$8)</x:f>
        <x:v>0.9999862671029998</x:v>
      </x:c>
      <x:c r="Z736" s="115" t="n">
        <x:f>U736*Y736</x:f>
        <x:v>0.1293274971472306</x:v>
      </x:c>
      <x:c r="AA736" s="115" t="n">
        <x:f>V736*Y736</x:f>
        <x:v>0.13424857079213537</x:v>
      </x:c>
      <x:c r="AB736" s="115" t="n">
        <x:f>W736*Y736</x:f>
        <x:v>0.8639756617928581</x:v>
      </x:c>
      <x:c r="AC736" s="115" t="n">
        <x:f>X736*Y736</x:f>
        <x:v>0.05962333644400261</x:v>
      </x:c>
      <x:c r="AD736" s="115" t="n">
        <x:f>SUM(Z736:AC736)</x:f>
        <x:v>1.1871750661762266</x:v>
      </x:c>
      <x:c r="AE736" s="115" t="n">
        <x:f>MAX(AE735,AD736)</x:f>
        <x:v>1.2170439798392663</x:v>
      </x:c>
      <x:c r="AF736" s="114" t="n">
        <x:f>AD736/AE736-1</x:f>
        <x:v>-0.02454218102042982</x:v>
      </x:c>
      <x:c r="AG736" s="114" t="n">
        <x:f>AD736/AD735-1</x:f>
        <x:v>-0.00010844015734701173</x:v>
      </x:c>
      <x:c r="AH736" s="111" t="n">
        <x:f>IF(OR(T736="年末+季度",T736="季度+动态",T736="季度",T736="动态"),A736,AH735)</x:f>
        <x:v>44834</x:v>
      </x:c>
      <x:c r="AI736" s="117" t="n">
        <x:f>YEAR(A736)</x:f>
        <x:v>2022</x:v>
      </x:c>
      <x:c r="AJ736" s="117" t="n">
        <x:f>MONTH(A736)</x:f>
        <x:v>11</x:v>
      </x:c>
      <x:c r="AK736" s="50" t="n">
        <x:f>IF(MONTH(A736)&lt;&gt;MONTH(A737),1,0)</x:f>
        <x:v>0</x:v>
      </x:c>
      <x:c r="AL736" s="115" t="n">
        <x:f>IF(AK735,AD735,AL735)</x:f>
        <x:v>1.1770735363095584</x:v>
      </x:c>
      <x:c r="AM736" s="116" t="str">
        <x:f>IF(AK736,AD736/AL736-1,"")</x:f>
      </x:c>
      <x:c r="AN736" s="115" t="n">
        <x:f>IF(AI736&lt;&gt;AI735,AD736,MAX(AN735,AD736))</x:f>
        <x:v>1.2170439798392663</x:v>
      </x:c>
      <x:c r="AO736" s="116" t="n">
        <x:f>AD736/AN736-1</x:f>
        <x:v>-0.02454218102042982</x:v>
      </x:c>
      <x:c r="AP736" s="112" t="n">
        <x:f>IFERROR(SUM(Z736:AC736)/AD736,0)</x:f>
        <x:v>1</x:v>
      </x:c>
      <x:c r="AQ736" s="50" t="b">
        <x:f>AND(B736&gt;0,C736&gt;0,D736&gt;0,E736&gt;0)</x:f>
        <x:v>1</x:v>
      </x:c>
    </x:row>
    <x:row r="737">
      <x:c r="A737" s="111" t="n">
        <x:f>'净值底稿'!A695</x:f>
        <x:v>44875</x:v>
      </x:c>
      <x:c r="B737" s="113" t="n">
        <x:f>'净值底稿'!F695</x:f>
        <x:v>1.5925863583808575</x:v>
      </x:c>
      <x:c r="C737" s="113" t="n">
        <x:f>'净值底稿'!O695</x:f>
        <x:v>1.276499269255641</x:v>
      </x:c>
      <x:c r="D737" s="113" t="n">
        <x:f>'净值底稿'!P695</x:f>
        <x:v>1.5698</x:v>
      </x:c>
      <x:c r="E737" s="113" t="n">
        <x:f>'净值底稿'!Q695</x:f>
        <x:v>1.4478</x:v>
      </x:c>
      <x:c r="F737" s="114" t="n">
        <x:f>IFERROR(B737/B736-1,0)</x:f>
        <x:v>-0.01711849138454069</x:v>
      </x:c>
      <x:c r="G737" s="114" t="n">
        <x:f>IFERROR(C737/C736-1,0)</x:f>
        <x:v>-0.007692506532775756</x:v>
      </x:c>
      <x:c r="H737" s="114" t="n">
        <x:f>IFERROR(D737/D736-1,0)</x:f>
        <x:v>-0.00031841049480985095</x:v>
      </x:c>
      <x:c r="I737" s="114" t="n">
        <x:f>IFERROR(E737/E736-1,0)</x:f>
        <x:v>-0.0017926089354660668</x:v>
      </x:c>
      <x:c r="J737" s="115" t="n">
        <x:f>Z736*(1+F737)</x:f>
        <x:v>0.12711360550153153</x:v>
      </x:c>
      <x:c r="K737" s="115" t="n">
        <x:f>AA736*(1+G737)</x:f>
        <x:v>0.13321586278430106</x:v>
      </x:c>
      <x:c r="L737" s="115" t="n">
        <x:f>AB736*(1+H737)</x:f>
        <x:v>0.863700562874883</x:v>
      </x:c>
      <x:c r="M737" s="115" t="n">
        <x:f>AC736*(1+I737)</x:f>
        <x:v>0.05951645511833079</x:v>
      </x:c>
      <x:c r="N737" s="115" t="n">
        <x:f>SUM(J737:M737)</x:f>
        <x:v>1.1835464862790464</x:v>
      </x:c>
      <x:c r="O737" s="116" t="n">
        <x:f>IFERROR((J737+K737)/N737,0)</x:f>
        <x:v>0.2199571130528914</x:v>
      </x:c>
      <x:c r="P737" s="50" t="b">
        <x:f>AND(MONTH(A737)=12,OR(A738="",YEAR(A737)&lt;&gt;YEAR(A738)))</x:f>
        <x:v>0</x:v>
      </x:c>
      <x:c r="Q737" s="50" t="b">
        <x:f>AND(MOD(MONTH(A737),3)=0,OR(A738="",MONTH(A737)&lt;&gt;MONTH(A738)))</x:f>
        <x:v>0</x:v>
      </x:c>
      <x:c r="R737" s="50" t="b">
        <x:f>OR(O737&gt;$E$7,O737&lt;$E$6)</x:f>
        <x:v>0</x:v>
      </x:c>
      <x:c r="S737" s="50" t="b">
        <x:f>AND(OR(P737,Q737,R737),A737-AH736&gt;$E$8)</x:f>
        <x:v>0</x:v>
      </x:c>
      <x:c r="T737" s="50" t="str">
        <x:f>IF(NOT(OR(P737,Q737,R737)),"不调",IF(NOT(S737),"间隔规则跳过",IF(P737,"年末+季度",IF(AND(Q737,R737),"季度+动态",IF(Q737,"季度","动态")))))</x:f>
        <x:v>不调</x:v>
      </x:c>
      <x:c r="U737" s="115" t="n">
        <x:f>IF(OR(T737="年末+季度",T737="季度+动态"),N737*$E$5/2,IF(T737="季度",(J737+K737)/2,IF(T737="动态",N737*$E$5*IF(J737+K737=0,0.5,J737/(J737+K737)),J737)))</x:f>
        <x:v>0.12711360550153153</x:v>
      </x:c>
      <x:c r="V737" s="115" t="n">
        <x:f>IF(OR(T737="年末+季度",T737="季度+动态"),N737*$E$5/2,IF(T737="季度",(J737+K737)/2,IF(T737="动态",N737*$E$5*IF(J737+K737=0,0.5,K737/(J737+K737)),K737)))</x:f>
        <x:v>0.13321586278430106</x:v>
      </x:c>
      <x:c r="W737" s="115" t="n">
        <x:f>IF(OR(T737="年末+季度",T737="季度+动态",T737="动态"),N737*(1-$E$5)*IF(L737+M737=0,$B$7/($B$7+$B$8),L737/(L737+M737)),L737)</x:f>
        <x:v>0.863700562874883</x:v>
      </x:c>
      <x:c r="X737" s="115" t="n">
        <x:f>IF(OR(T737="年末+季度",T737="季度+动态",T737="动态"),N737*(1-$E$5)*IF(L737+M737=0,$B$8/($B$7+$B$8),M737/(L737+M737)),M737)</x:f>
        <x:v>0.05951645511833079</x:v>
      </x:c>
      <x:c r="Y737" s="115" t="n">
        <x:f>POWER(1-$H$5,(A737-A736)/$H$8)</x:f>
        <x:v>0.9999862671029998</x:v>
      </x:c>
      <x:c r="Z737" s="115" t="n">
        <x:f>U737*Y737</x:f>
        <x:v>0.12711185986347984</x:v>
      </x:c>
      <x:c r="AA737" s="115" t="n">
        <x:f>V737*Y737</x:f>
        <x:v>0.13321403334457865</x:v>
      </x:c>
      <x:c r="AB737" s="115" t="n">
        <x:f>W737*Y737</x:f>
        <x:v>0.8636887017640139</x:v>
      </x:c>
      <x:c r="AC737" s="115" t="n">
        <x:f>X737*Y737</x:f>
        <x:v>0.05951563778498283</x:v>
      </x:c>
      <x:c r="AD737" s="115" t="n">
        <x:f>SUM(Z737:AC737)</x:f>
        <x:v>1.1835302327570552</x:v>
      </x:c>
      <x:c r="AE737" s="115" t="n">
        <x:f>MAX(AE736,AD737)</x:f>
        <x:v>1.2170439798392663</x:v>
      </x:c>
      <x:c r="AF737" s="114" t="n">
        <x:f>AD737/AE737-1</x:f>
        <x:v>-0.027537005759345923</x:v>
      </x:c>
      <x:c r="AG737" s="114" t="n">
        <x:f>AD737/AD736-1</x:f>
        <x:v>-0.003070173492533912</x:v>
      </x:c>
      <x:c r="AH737" s="111" t="n">
        <x:f>IF(OR(T737="年末+季度",T737="季度+动态",T737="季度",T737="动态"),A737,AH736)</x:f>
        <x:v>44834</x:v>
      </x:c>
      <x:c r="AI737" s="117" t="n">
        <x:f>YEAR(A737)</x:f>
        <x:v>2022</x:v>
      </x:c>
      <x:c r="AJ737" s="117" t="n">
        <x:f>MONTH(A737)</x:f>
        <x:v>11</x:v>
      </x:c>
      <x:c r="AK737" s="50" t="n">
        <x:f>IF(MONTH(A737)&lt;&gt;MONTH(A738),1,0)</x:f>
        <x:v>0</x:v>
      </x:c>
      <x:c r="AL737" s="115" t="n">
        <x:f>IF(AK736,AD736,AL736)</x:f>
        <x:v>1.1770735363095584</x:v>
      </x:c>
      <x:c r="AM737" s="116" t="str">
        <x:f>IF(AK737,AD737/AL737-1,"")</x:f>
      </x:c>
      <x:c r="AN737" s="115" t="n">
        <x:f>IF(AI737&lt;&gt;AI736,AD737,MAX(AN736,AD737))</x:f>
        <x:v>1.2170439798392663</x:v>
      </x:c>
      <x:c r="AO737" s="116" t="n">
        <x:f>AD737/AN737-1</x:f>
        <x:v>-0.027537005759345923</x:v>
      </x:c>
      <x:c r="AP737" s="112" t="n">
        <x:f>IFERROR(SUM(Z737:AC737)/AD737,0)</x:f>
        <x:v>1</x:v>
      </x:c>
      <x:c r="AQ737" s="50" t="b">
        <x:f>AND(B737&gt;0,C737&gt;0,D737&gt;0,E737&gt;0)</x:f>
        <x:v>1</x:v>
      </x:c>
    </x:row>
    <x:row r="738">
      <x:c r="A738" s="111" t="n">
        <x:f>'净值底稿'!A696</x:f>
        <x:v>44876</x:v>
      </x:c>
      <x:c r="B738" s="113" t="n">
        <x:f>'净值底稿'!F696</x:f>
        <x:v>1.5957701016652401</x:v>
      </x:c>
      <x:c r="C738" s="113" t="n">
        <x:f>'净值底稿'!O696</x:f>
        <x:v>1.287321274128486</x:v>
      </x:c>
      <x:c r="D738" s="113" t="n">
        <x:f>'净值底稿'!P696</x:f>
        <x:v>1.5683</x:v>
      </x:c>
      <x:c r="E738" s="113" t="n">
        <x:f>'净值底稿'!Q696</x:f>
        <x:v>1.4646</x:v>
      </x:c>
      <x:c r="F738" s="114" t="n">
        <x:f>IFERROR(B738/B737-1,0)</x:f>
        <x:v>0.00199910244592294</x:v>
      </x:c>
      <x:c r="G738" s="114" t="n">
        <x:f>IFERROR(C738/C737-1,0)</x:f>
        <x:v>0.008477877844110138</x:v>
      </x:c>
      <x:c r="H738" s="114" t="n">
        <x:f>IFERROR(D738/D737-1,0)</x:f>
        <x:v>-0.0009555357370365503</x:v>
      </x:c>
      <x:c r="I738" s="114" t="n">
        <x:f>IFERROR(E738/E737-1,0)</x:f>
        <x:v>0.011603812681309611</x:v>
      </x:c>
      <x:c r="J738" s="115" t="n">
        <x:f>Z737*(1+F738)</x:f>
        <x:v>0.12736596949343873</x:v>
      </x:c>
      <x:c r="K738" s="115" t="n">
        <x:f>AA737*(1+G738)</x:f>
        <x:v>0.13434340564639521</x:v>
      </x:c>
      <x:c r="L738" s="115" t="n">
        <x:f>AB737*(1+H738)</x:f>
        <x:v>0.8628634163438037</x:v>
      </x:c>
      <x:c r="M738" s="115" t="n">
        <x:f>AC737*(1+I738)</x:f>
        <x:v>0.06020624609744844</x:v>
      </x:c>
      <x:c r="N738" s="115" t="n">
        <x:f>SUM(J738:M738)</x:f>
        <x:v>1.184779037581086</x:v>
      </x:c>
      <x:c r="O738" s="116" t="n">
        <x:f>IFERROR((J738+K738)/N738,0)</x:f>
        <x:v>0.22089298243675468</x:v>
      </x:c>
      <x:c r="P738" s="50" t="b">
        <x:f>AND(MONTH(A738)=12,OR(A739="",YEAR(A738)&lt;&gt;YEAR(A739)))</x:f>
        <x:v>0</x:v>
      </x:c>
      <x:c r="Q738" s="50" t="b">
        <x:f>AND(MOD(MONTH(A738),3)=0,OR(A739="",MONTH(A738)&lt;&gt;MONTH(A739)))</x:f>
        <x:v>0</x:v>
      </x:c>
      <x:c r="R738" s="50" t="b">
        <x:f>OR(O738&gt;$E$7,O738&lt;$E$6)</x:f>
        <x:v>0</x:v>
      </x:c>
      <x:c r="S738" s="50" t="b">
        <x:f>AND(OR(P738,Q738,R738),A738-AH737&gt;$E$8)</x:f>
        <x:v>0</x:v>
      </x:c>
      <x:c r="T738" s="50" t="str">
        <x:f>IF(NOT(OR(P738,Q738,R738)),"不调",IF(NOT(S738),"间隔规则跳过",IF(P738,"年末+季度",IF(AND(Q738,R738),"季度+动态",IF(Q738,"季度","动态")))))</x:f>
        <x:v>不调</x:v>
      </x:c>
      <x:c r="U738" s="115" t="n">
        <x:f>IF(OR(T738="年末+季度",T738="季度+动态"),N738*$E$5/2,IF(T738="季度",(J738+K738)/2,IF(T738="动态",N738*$E$5*IF(J738+K738=0,0.5,J738/(J738+K738)),J738)))</x:f>
        <x:v>0.12736596949343873</x:v>
      </x:c>
      <x:c r="V738" s="115" t="n">
        <x:f>IF(OR(T738="年末+季度",T738="季度+动态"),N738*$E$5/2,IF(T738="季度",(J738+K738)/2,IF(T738="动态",N738*$E$5*IF(J738+K738=0,0.5,K738/(J738+K738)),K738)))</x:f>
        <x:v>0.13434340564639521</x:v>
      </x:c>
      <x:c r="W738" s="115" t="n">
        <x:f>IF(OR(T738="年末+季度",T738="季度+动态",T738="动态"),N738*(1-$E$5)*IF(L738+M738=0,$B$7/($B$7+$B$8),L738/(L738+M738)),L738)</x:f>
        <x:v>0.8628634163438037</x:v>
      </x:c>
      <x:c r="X738" s="115" t="n">
        <x:f>IF(OR(T738="年末+季度",T738="季度+动态",T738="动态"),N738*(1-$E$5)*IF(L738+M738=0,$B$8/($B$7+$B$8),M738/(L738+M738)),M738)</x:f>
        <x:v>0.06020624609744844</x:v>
      </x:c>
      <x:c r="Y738" s="115" t="n">
        <x:f>POWER(1-$H$5,(A738-A737)/$H$8)</x:f>
        <x:v>0.9999862671029998</x:v>
      </x:c>
      <x:c r="Z738" s="115" t="n">
        <x:f>U738*Y738</x:f>
        <x:v>0.12736422038969833</x:v>
      </x:c>
      <x:c r="AA738" s="115" t="n">
        <x:f>V738*Y738</x:f>
        <x:v>0.13434156072224282</x:v>
      </x:c>
      <x:c r="AB738" s="115" t="n">
        <x:f>W738*Y738</x:f>
        <x:v>0.8628515667293818</x:v>
      </x:c>
      <x:c r="AC738" s="115" t="n">
        <x:f>X738*Y738</x:f>
        <x:v>0.060205419291272017</x:v>
      </x:c>
      <x:c r="AD738" s="115" t="n">
        <x:f>SUM(Z738:AC738)</x:f>
        <x:v>1.1847627671325949</x:v>
      </x:c>
      <x:c r="AE738" s="115" t="n">
        <x:f>MAX(AE737,AD738)</x:f>
        <x:v>1.2170439798392663</x:v>
      </x:c>
      <x:c r="AF738" s="114" t="n">
        <x:f>AD738/AE738-1</x:f>
        <x:v>-0.026524277874440227</x:v>
      </x:c>
      <x:c r="AG738" s="114" t="n">
        <x:f>AD738/AD737-1</x:f>
        <x:v>0.0010414050620983772</x:v>
      </x:c>
      <x:c r="AH738" s="111" t="n">
        <x:f>IF(OR(T738="年末+季度",T738="季度+动态",T738="季度",T738="动态"),A738,AH737)</x:f>
        <x:v>44834</x:v>
      </x:c>
      <x:c r="AI738" s="117" t="n">
        <x:f>YEAR(A738)</x:f>
        <x:v>2022</x:v>
      </x:c>
      <x:c r="AJ738" s="117" t="n">
        <x:f>MONTH(A738)</x:f>
        <x:v>11</x:v>
      </x:c>
      <x:c r="AK738" s="50" t="n">
        <x:f>IF(MONTH(A738)&lt;&gt;MONTH(A739),1,0)</x:f>
        <x:v>0</x:v>
      </x:c>
      <x:c r="AL738" s="115" t="n">
        <x:f>IF(AK737,AD737,AL737)</x:f>
        <x:v>1.1770735363095584</x:v>
      </x:c>
      <x:c r="AM738" s="116" t="str">
        <x:f>IF(AK738,AD738/AL738-1,"")</x:f>
      </x:c>
      <x:c r="AN738" s="115" t="n">
        <x:f>IF(AI738&lt;&gt;AI737,AD738,MAX(AN737,AD738))</x:f>
        <x:v>1.2170439798392663</x:v>
      </x:c>
      <x:c r="AO738" s="116" t="n">
        <x:f>AD738/AN738-1</x:f>
        <x:v>-0.026524277874440227</x:v>
      </x:c>
      <x:c r="AP738" s="112" t="n">
        <x:f>IFERROR(SUM(Z738:AC738)/AD738,0)</x:f>
        <x:v>1</x:v>
      </x:c>
      <x:c r="AQ738" s="50" t="b">
        <x:f>AND(B738&gt;0,C738&gt;0,D738&gt;0,E738&gt;0)</x:f>
        <x:v>1</x:v>
      </x:c>
    </x:row>
    <x:row r="739">
      <x:c r="A739" s="111" t="n">
        <x:f>'净值底稿'!A697</x:f>
        <x:v>44879</x:v>
      </x:c>
      <x:c r="B739" s="113" t="n">
        <x:f>'净值底稿'!F697</x:f>
        <x:v>1.581345694397255</x:v>
      </x:c>
      <x:c r="C739" s="113" t="n">
        <x:f>'净值底稿'!O697</x:f>
        <x:v>1.2817212328683376</x:v>
      </x:c>
      <x:c r="D739" s="113" t="n">
        <x:f>'净值底稿'!P697</x:f>
        <x:v>1.5615</x:v>
      </x:c>
      <x:c r="E739" s="113" t="n">
        <x:f>'净值底稿'!Q697</x:f>
        <x:v>1.4482</x:v>
      </x:c>
      <x:c r="F739" s="114" t="n">
        <x:f>IFERROR(B739/B738-1,0)</x:f>
        <x:v>-0.009039151224184971</x:v>
      </x:c>
      <x:c r="G739" s="114" t="n">
        <x:f>IFERROR(C739/C738-1,0)</x:f>
        <x:v>-0.0043501504812306635</x:v>
      </x:c>
      <x:c r="H739" s="114" t="n">
        <x:f>IFERROR(D739/D738-1,0)</x:f>
        <x:v>-0.004335905120193773</x:v>
      </x:c>
      <x:c r="I739" s="114" t="n">
        <x:f>IFERROR(E739/E738-1,0)</x:f>
        <x:v>-0.0111975966134098</x:v>
      </x:c>
      <x:c r="J739" s="115" t="n">
        <x:f>Z738*(1+F739)</x:f>
        <x:v>0.12621295594104542</x:v>
      </x:c>
      <x:c r="K739" s="115" t="n">
        <x:f>AA738*(1+G739)</x:f>
        <x:v>0.13375715471721766</x:v>
      </x:c>
      <x:c r="L739" s="115" t="n">
        <x:f>AB738*(1+H739)</x:f>
        <x:v>0.8591103242032326</x:v>
      </x:c>
      <x:c r="M739" s="115" t="n">
        <x:f>AC738*(1+I739)</x:f>
        <x:v>0.05953126329210715</x:v>
      </x:c>
      <x:c r="N739" s="115" t="n">
        <x:f>SUM(J739:M739)</x:f>
        <x:v>1.178611698153603</x:v>
      </x:c>
      <x:c r="O739" s="116" t="n">
        <x:f>IFERROR((J739+K739)/N739,0)</x:f>
        <x:v>0.220573163379872</x:v>
      </x:c>
      <x:c r="P739" s="50" t="b">
        <x:f>AND(MONTH(A739)=12,OR(A740="",YEAR(A739)&lt;&gt;YEAR(A740)))</x:f>
        <x:v>0</x:v>
      </x:c>
      <x:c r="Q739" s="50" t="b">
        <x:f>AND(MOD(MONTH(A739),3)=0,OR(A740="",MONTH(A739)&lt;&gt;MONTH(A740)))</x:f>
        <x:v>0</x:v>
      </x:c>
      <x:c r="R739" s="50" t="b">
        <x:f>OR(O739&gt;$E$7,O739&lt;$E$6)</x:f>
        <x:v>0</x:v>
      </x:c>
      <x:c r="S739" s="50" t="b">
        <x:f>AND(OR(P739,Q739,R739),A739-AH738&gt;$E$8)</x:f>
        <x:v>0</x:v>
      </x:c>
      <x:c r="T739" s="50" t="str">
        <x:f>IF(NOT(OR(P739,Q739,R739)),"不调",IF(NOT(S739),"间隔规则跳过",IF(P739,"年末+季度",IF(AND(Q739,R739),"季度+动态",IF(Q739,"季度","动态")))))</x:f>
        <x:v>不调</x:v>
      </x:c>
      <x:c r="U739" s="115" t="n">
        <x:f>IF(OR(T739="年末+季度",T739="季度+动态"),N739*$E$5/2,IF(T739="季度",(J739+K739)/2,IF(T739="动态",N739*$E$5*IF(J739+K739=0,0.5,J739/(J739+K739)),J739)))</x:f>
        <x:v>0.12621295594104542</x:v>
      </x:c>
      <x:c r="V739" s="115" t="n">
        <x:f>IF(OR(T739="年末+季度",T739="季度+动态"),N739*$E$5/2,IF(T739="季度",(J739+K739)/2,IF(T739="动态",N739*$E$5*IF(J739+K739=0,0.5,K739/(J739+K739)),K739)))</x:f>
        <x:v>0.13375715471721766</x:v>
      </x:c>
      <x:c r="W739" s="115" t="n">
        <x:f>IF(OR(T739="年末+季度",T739="季度+动态",T739="动态"),N739*(1-$E$5)*IF(L739+M739=0,$B$7/($B$7+$B$8),L739/(L739+M739)),L739)</x:f>
        <x:v>0.8591103242032326</x:v>
      </x:c>
      <x:c r="X739" s="115" t="n">
        <x:f>IF(OR(T739="年末+季度",T739="季度+动态",T739="动态"),N739*(1-$E$5)*IF(L739+M739=0,$B$8/($B$7+$B$8),M739/(L739+M739)),M739)</x:f>
        <x:v>0.05953126329210715</x:v>
      </x:c>
      <x:c r="Y739" s="115" t="n">
        <x:f>POWER(1-$H$5,(A739-A738)/$H$8)</x:f>
        <x:v>0.9999588018747739</x:v>
      </x:c>
      <x:c r="Z739" s="115" t="n">
        <x:f>U739*Y739</x:f>
        <x:v>0.12620775620388142</x:v>
      </x:c>
      <x:c r="AA739" s="115" t="n">
        <x:f>V739*Y739</x:f>
        <x:v>0.13375164417320773</x:v>
      </x:c>
      <x:c r="AB739" s="115" t="n">
        <x:f>W739*Y739</x:f>
        <x:v>0.8590749304685131</x:v>
      </x:c>
      <x:c r="AC739" s="115" t="n">
        <x:f>X739*Y739</x:f>
        <x:v>0.05952881071566718</x:v>
      </x:c>
      <x:c r="AD739" s="115" t="n">
        <x:f>SUM(Z739:AC739)</x:f>
        <x:v>1.1785631415612694</x:v>
      </x:c>
      <x:c r="AE739" s="115" t="n">
        <x:f>MAX(AE738,AD739)</x:f>
        <x:v>1.2170439798392663</x:v>
      </x:c>
      <x:c r="AF739" s="114" t="n">
        <x:f>AD739/AE739-1</x:f>
        <x:v>-0.03161828078150386</x:v>
      </x:c>
      <x:c r="AG739" s="114" t="n">
        <x:f>AD739/AD738-1</x:f>
        <x:v>-0.005232799125119425</x:v>
      </x:c>
      <x:c r="AH739" s="111" t="n">
        <x:f>IF(OR(T739="年末+季度",T739="季度+动态",T739="季度",T739="动态"),A739,AH738)</x:f>
        <x:v>44834</x:v>
      </x:c>
      <x:c r="AI739" s="117" t="n">
        <x:f>YEAR(A739)</x:f>
        <x:v>2022</x:v>
      </x:c>
      <x:c r="AJ739" s="117" t="n">
        <x:f>MONTH(A739)</x:f>
        <x:v>11</x:v>
      </x:c>
      <x:c r="AK739" s="50" t="n">
        <x:f>IF(MONTH(A739)&lt;&gt;MONTH(A740),1,0)</x:f>
        <x:v>0</x:v>
      </x:c>
      <x:c r="AL739" s="115" t="n">
        <x:f>IF(AK738,AD738,AL738)</x:f>
        <x:v>1.1770735363095584</x:v>
      </x:c>
      <x:c r="AM739" s="116" t="str">
        <x:f>IF(AK739,AD739/AL739-1,"")</x:f>
      </x:c>
      <x:c r="AN739" s="115" t="n">
        <x:f>IF(AI739&lt;&gt;AI738,AD739,MAX(AN738,AD739))</x:f>
        <x:v>1.2170439798392663</x:v>
      </x:c>
      <x:c r="AO739" s="116" t="n">
        <x:f>AD739/AN739-1</x:f>
        <x:v>-0.03161828078150386</x:v>
      </x:c>
      <x:c r="AP739" s="112" t="n">
        <x:f>IFERROR(SUM(Z739:AC739)/AD739,0)</x:f>
        <x:v>1</x:v>
      </x:c>
      <x:c r="AQ739" s="50" t="b">
        <x:f>AND(B739&gt;0,C739&gt;0,D739&gt;0,E739&gt;0)</x:f>
        <x:v>1</x:v>
      </x:c>
    </x:row>
    <x:row r="740">
      <x:c r="A740" s="111" t="n">
        <x:f>'净值底稿'!A698</x:f>
        <x:v>44880</x:v>
      </x:c>
      <x:c r="B740" s="113" t="n">
        <x:f>'净值底稿'!F698</x:f>
        <x:v>1.6275040084602774</x:v>
      </x:c>
      <x:c r="C740" s="113" t="n">
        <x:f>'净值底稿'!O698</x:f>
        <x:v>1.3061712467083437</x:v>
      </x:c>
      <x:c r="D740" s="113" t="n">
        <x:f>'净值底稿'!P698</x:f>
        <x:v>1.5607</x:v>
      </x:c>
      <x:c r="E740" s="113" t="n">
        <x:f>'净值底稿'!Q698</x:f>
        <x:v>1.4563</x:v>
      </x:c>
      <x:c r="F740" s="114" t="n">
        <x:f>IFERROR(B740/B739-1,0)</x:f>
        <x:v>0.02918926217497053</x:v>
      </x:c>
      <x:c r="G740" s="114" t="n">
        <x:f>IFERROR(C740/C739-1,0)</x:f>
        <x:v>0.01907592166924621</x:v>
      </x:c>
      <x:c r="H740" s="114" t="n">
        <x:f>IFERROR(D740/D739-1,0)</x:f>
        <x:v>-0.000512327889849562</x:v>
      </x:c>
      <x:c r="I740" s="114" t="n">
        <x:f>IFERROR(E740/E739-1,0)</x:f>
        <x:v>0.005593150117387147</x:v>
      </x:c>
      <x:c r="J740" s="115" t="n">
        <x:f>Z739*(1+F740)</x:f>
        <x:v>0.12989166748823128</x:v>
      </x:c>
      <x:c r="K740" s="115" t="n">
        <x:f>AA739*(1+G740)</x:f>
        <x:v>0.13630308006058872</x:v>
      </x:c>
      <x:c r="L740" s="115" t="n">
        <x:f>AB739*(1+H740)</x:f>
        <x:v>0.8586348024221635</x:v>
      </x:c>
      <x:c r="M740" s="115" t="n">
        <x:f>AC739*(1+I740)</x:f>
        <x:v>0.059861764290309434</x:v>
      </x:c>
      <x:c r="N740" s="115" t="n">
        <x:f>SUM(J740:M740)</x:f>
        <x:v>1.184691314261293</x:v>
      </x:c>
      <x:c r="O740" s="116" t="n">
        <x:f>IFERROR((J740+K740)/N740,0)</x:f>
        <x:v>0.22469544964529778</x:v>
      </x:c>
      <x:c r="P740" s="50" t="b">
        <x:f>AND(MONTH(A740)=12,OR(A741="",YEAR(A740)&lt;&gt;YEAR(A741)))</x:f>
        <x:v>0</x:v>
      </x:c>
      <x:c r="Q740" s="50" t="b">
        <x:f>AND(MOD(MONTH(A740),3)=0,OR(A741="",MONTH(A740)&lt;&gt;MONTH(A741)))</x:f>
        <x:v>0</x:v>
      </x:c>
      <x:c r="R740" s="50" t="b">
        <x:f>OR(O740&gt;$E$7,O740&lt;$E$6)</x:f>
        <x:v>0</x:v>
      </x:c>
      <x:c r="S740" s="50" t="b">
        <x:f>AND(OR(P740,Q740,R740),A740-AH739&gt;$E$8)</x:f>
        <x:v>0</x:v>
      </x:c>
      <x:c r="T740" s="50" t="str">
        <x:f>IF(NOT(OR(P740,Q740,R740)),"不调",IF(NOT(S740),"间隔规则跳过",IF(P740,"年末+季度",IF(AND(Q740,R740),"季度+动态",IF(Q740,"季度","动态")))))</x:f>
        <x:v>不调</x:v>
      </x:c>
      <x:c r="U740" s="115" t="n">
        <x:f>IF(OR(T740="年末+季度",T740="季度+动态"),N740*$E$5/2,IF(T740="季度",(J740+K740)/2,IF(T740="动态",N740*$E$5*IF(J740+K740=0,0.5,J740/(J740+K740)),J740)))</x:f>
        <x:v>0.12989166748823128</x:v>
      </x:c>
      <x:c r="V740" s="115" t="n">
        <x:f>IF(OR(T740="年末+季度",T740="季度+动态"),N740*$E$5/2,IF(T740="季度",(J740+K740)/2,IF(T740="动态",N740*$E$5*IF(J740+K740=0,0.5,K740/(J740+K740)),K740)))</x:f>
        <x:v>0.13630308006058872</x:v>
      </x:c>
      <x:c r="W740" s="115" t="n">
        <x:f>IF(OR(T740="年末+季度",T740="季度+动态",T740="动态"),N740*(1-$E$5)*IF(L740+M740=0,$B$7/($B$7+$B$8),L740/(L740+M740)),L740)</x:f>
        <x:v>0.8586348024221635</x:v>
      </x:c>
      <x:c r="X740" s="115" t="n">
        <x:f>IF(OR(T740="年末+季度",T740="季度+动态",T740="动态"),N740*(1-$E$5)*IF(L740+M740=0,$B$8/($B$7+$B$8),M740/(L740+M740)),M740)</x:f>
        <x:v>0.059861764290309434</x:v>
      </x:c>
      <x:c r="Y740" s="115" t="n">
        <x:f>POWER(1-$H$5,(A740-A739)/$H$8)</x:f>
        <x:v>0.9999862671029998</x:v>
      </x:c>
      <x:c r="Z740" s="115" t="n">
        <x:f>U740*Y740</x:f>
        <x:v>0.12988988369934046</x:v>
      </x:c>
      <x:c r="AA740" s="115" t="n">
        <x:f>V740*Y740</x:f>
        <x:v>0.13630120822442943</x:v>
      </x:c>
      <x:c r="AB740" s="115" t="n">
        <x:f>W740*Y740</x:f>
        <x:v>0.8586230108788611</x:v>
      </x:c>
      <x:c r="AC740" s="115" t="n">
        <x:f>X740*Y740</x:f>
        <x:v>0.05986094221486618</x:v>
      </x:c>
      <x:c r="AD740" s="115" t="n">
        <x:f>SUM(Z740:AC740)</x:f>
        <x:v>1.1846750450174972</x:v>
      </x:c>
      <x:c r="AE740" s="115" t="n">
        <x:f>MAX(AE739,AD740)</x:f>
        <x:v>1.2170439798392663</x:v>
      </x:c>
      <x:c r="AF740" s="114" t="n">
        <x:f>AD740/AE740-1</x:f>
        <x:v>-0.026596355890149526</x:v>
      </x:c>
      <x:c r="AG740" s="114" t="n">
        <x:f>AD740/AD739-1</x:f>
        <x:v>0.005185893942119435</x:v>
      </x:c>
      <x:c r="AH740" s="111" t="n">
        <x:f>IF(OR(T740="年末+季度",T740="季度+动态",T740="季度",T740="动态"),A740,AH739)</x:f>
        <x:v>44834</x:v>
      </x:c>
      <x:c r="AI740" s="117" t="n">
        <x:f>YEAR(A740)</x:f>
        <x:v>2022</x:v>
      </x:c>
      <x:c r="AJ740" s="117" t="n">
        <x:f>MONTH(A740)</x:f>
        <x:v>11</x:v>
      </x:c>
      <x:c r="AK740" s="50" t="n">
        <x:f>IF(MONTH(A740)&lt;&gt;MONTH(A741),1,0)</x:f>
        <x:v>0</x:v>
      </x:c>
      <x:c r="AL740" s="115" t="n">
        <x:f>IF(AK739,AD739,AL739)</x:f>
        <x:v>1.1770735363095584</x:v>
      </x:c>
      <x:c r="AM740" s="116" t="str">
        <x:f>IF(AK740,AD740/AL740-1,"")</x:f>
      </x:c>
      <x:c r="AN740" s="115" t="n">
        <x:f>IF(AI740&lt;&gt;AI739,AD740,MAX(AN739,AD740))</x:f>
        <x:v>1.2170439798392663</x:v>
      </x:c>
      <x:c r="AO740" s="116" t="n">
        <x:f>AD740/AN740-1</x:f>
        <x:v>-0.026596355890149526</x:v>
      </x:c>
      <x:c r="AP740" s="112" t="n">
        <x:f>IFERROR(SUM(Z740:AC740)/AD740,0)</x:f>
        <x:v>1</x:v>
      </x:c>
      <x:c r="AQ740" s="50" t="b">
        <x:f>AND(B740&gt;0,C740&gt;0,D740&gt;0,E740&gt;0)</x:f>
        <x:v>1</x:v>
      </x:c>
    </x:row>
    <x:row r="741">
      <x:c r="A741" s="111" t="n">
        <x:f>'净值底稿'!A699</x:f>
        <x:v>44881</x:v>
      </x:c>
      <x:c r="B741" s="113" t="n">
        <x:f>'净值底稿'!F699</x:f>
        <x:v>1.6179744377237075</x:v>
      </x:c>
      <x:c r="C741" s="113" t="n">
        <x:f>'净值底稿'!O699</x:f>
        <x:v>1.2978627650255898</x:v>
      </x:c>
      <x:c r="D741" s="113" t="n">
        <x:f>'净值底稿'!P699</x:f>
        <x:v>1.5586</x:v>
      </x:c>
      <x:c r="E741" s="113" t="n">
        <x:f>'净值底稿'!Q699</x:f>
        <x:v>1.4625</x:v>
      </x:c>
      <x:c r="F741" s="114" t="n">
        <x:f>IFERROR(B741/B740-1,0)</x:f>
        <x:v>-0.005855328581086283</x:v>
      </x:c>
      <x:c r="G741" s="114" t="n">
        <x:f>IFERROR(C741/C740-1,0)</x:f>
        <x:v>-0.006360943638662908</x:v>
      </x:c>
      <x:c r="H741" s="114" t="n">
        <x:f>IFERROR(D741/D740-1,0)</x:f>
        <x:v>-0.0013455500736848647</x:v>
      </x:c>
      <x:c r="I741" s="114" t="n">
        <x:f>IFERROR(E741/E740-1,0)</x:f>
        <x:v>0.004257364554006715</x:v>
      </x:c>
      <x:c r="J741" s="115" t="n">
        <x:f>Z740*(1+F741)</x:f>
        <x:v>0.12912933575092173</x:v>
      </x:c>
      <x:c r="K741" s="115" t="n">
        <x:f>AA740*(1+G741)</x:f>
        <x:v>0.13543420392103217</x:v>
      </x:c>
      <x:c r="L741" s="115" t="n">
        <x:f>AB740*(1+H741)</x:f>
        <x:v>0.8574676906233055</x:v>
      </x:c>
      <x:c r="M741" s="115" t="n">
        <x:f>AC740*(1+I741)</x:f>
        <x:v>0.060115792068421194</x:v>
      </x:c>
      <x:c r="N741" s="115" t="n">
        <x:f>SUM(J741:M741)</x:f>
        <x:v>1.1821470223636807</x:v>
      </x:c>
      <x:c r="O741" s="116" t="n">
        <x:f>IFERROR((J741+K741)/N741,0)</x:f>
        <x:v>0.22379918459123982</x:v>
      </x:c>
      <x:c r="P741" s="50" t="b">
        <x:f>AND(MONTH(A741)=12,OR(A742="",YEAR(A741)&lt;&gt;YEAR(A742)))</x:f>
        <x:v>0</x:v>
      </x:c>
      <x:c r="Q741" s="50" t="b">
        <x:f>AND(MOD(MONTH(A741),3)=0,OR(A742="",MONTH(A741)&lt;&gt;MONTH(A742)))</x:f>
        <x:v>0</x:v>
      </x:c>
      <x:c r="R741" s="50" t="b">
        <x:f>OR(O741&gt;$E$7,O741&lt;$E$6)</x:f>
        <x:v>0</x:v>
      </x:c>
      <x:c r="S741" s="50" t="b">
        <x:f>AND(OR(P741,Q741,R741),A741-AH740&gt;$E$8)</x:f>
        <x:v>0</x:v>
      </x:c>
      <x:c r="T741" s="50" t="str">
        <x:f>IF(NOT(OR(P741,Q741,R741)),"不调",IF(NOT(S741),"间隔规则跳过",IF(P741,"年末+季度",IF(AND(Q741,R741),"季度+动态",IF(Q741,"季度","动态")))))</x:f>
        <x:v>不调</x:v>
      </x:c>
      <x:c r="U741" s="115" t="n">
        <x:f>IF(OR(T741="年末+季度",T741="季度+动态"),N741*$E$5/2,IF(T741="季度",(J741+K741)/2,IF(T741="动态",N741*$E$5*IF(J741+K741=0,0.5,J741/(J741+K741)),J741)))</x:f>
        <x:v>0.12912933575092173</x:v>
      </x:c>
      <x:c r="V741" s="115" t="n">
        <x:f>IF(OR(T741="年末+季度",T741="季度+动态"),N741*$E$5/2,IF(T741="季度",(J741+K741)/2,IF(T741="动态",N741*$E$5*IF(J741+K741=0,0.5,K741/(J741+K741)),K741)))</x:f>
        <x:v>0.13543420392103217</x:v>
      </x:c>
      <x:c r="W741" s="115" t="n">
        <x:f>IF(OR(T741="年末+季度",T741="季度+动态",T741="动态"),N741*(1-$E$5)*IF(L741+M741=0,$B$7/($B$7+$B$8),L741/(L741+M741)),L741)</x:f>
        <x:v>0.8574676906233055</x:v>
      </x:c>
      <x:c r="X741" s="115" t="n">
        <x:f>IF(OR(T741="年末+季度",T741="季度+动态",T741="动态"),N741*(1-$E$5)*IF(L741+M741=0,$B$8/($B$7+$B$8),M741/(L741+M741)),M741)</x:f>
        <x:v>0.060115792068421194</x:v>
      </x:c>
      <x:c r="Y741" s="115" t="n">
        <x:f>POWER(1-$H$5,(A741-A740)/$H$8)</x:f>
        <x:v>0.9999862671029998</x:v>
      </x:c>
      <x:c r="Z741" s="115" t="n">
        <x:f>U741*Y741</x:f>
        <x:v>0.12912756243105414</x:v>
      </x:c>
      <x:c r="AA741" s="115" t="n">
        <x:f>V741*Y741</x:f>
        <x:v>0.13543234401705942</x:v>
      </x:c>
      <x:c r="AB741" s="115" t="n">
        <x:f>W741*Y741</x:f>
        <x:v>0.8574559151078291</x:v>
      </x:c>
      <x:c r="AC741" s="115" t="n">
        <x:f>X741*Y741</x:f>
        <x:v>0.06011496650444063</x:v>
      </x:c>
      <x:c r="AD741" s="115" t="n">
        <x:f>SUM(Z741:AC741)</x:f>
        <x:v>1.1821307880603833</x:v>
      </x:c>
      <x:c r="AE741" s="115" t="n">
        <x:f>MAX(AE740,AD741)</x:f>
        <x:v>1.2170439798392663</x:v>
      </x:c>
      <x:c r="AF741" s="114" t="n">
        <x:f>AD741/AE741-1</x:f>
        <x:v>-0.028686877678400724</x:v>
      </x:c>
      <x:c r="AG741" s="114" t="n">
        <x:f>AD741/AD740-1</x:f>
        <x:v>-0.002147641218420593</x:v>
      </x:c>
      <x:c r="AH741" s="111" t="n">
        <x:f>IF(OR(T741="年末+季度",T741="季度+动态",T741="季度",T741="动态"),A741,AH740)</x:f>
        <x:v>44834</x:v>
      </x:c>
      <x:c r="AI741" s="117" t="n">
        <x:f>YEAR(A741)</x:f>
        <x:v>2022</x:v>
      </x:c>
      <x:c r="AJ741" s="117" t="n">
        <x:f>MONTH(A741)</x:f>
        <x:v>11</x:v>
      </x:c>
      <x:c r="AK741" s="50" t="n">
        <x:f>IF(MONTH(A741)&lt;&gt;MONTH(A742),1,0)</x:f>
        <x:v>0</x:v>
      </x:c>
      <x:c r="AL741" s="115" t="n">
        <x:f>IF(AK740,AD740,AL740)</x:f>
        <x:v>1.1770735363095584</x:v>
      </x:c>
      <x:c r="AM741" s="116" t="str">
        <x:f>IF(AK741,AD741/AL741-1,"")</x:f>
      </x:c>
      <x:c r="AN741" s="115" t="n">
        <x:f>IF(AI741&lt;&gt;AI740,AD741,MAX(AN740,AD741))</x:f>
        <x:v>1.2170439798392663</x:v>
      </x:c>
      <x:c r="AO741" s="116" t="n">
        <x:f>AD741/AN741-1</x:f>
        <x:v>-0.028686877678400724</x:v>
      </x:c>
      <x:c r="AP741" s="112" t="n">
        <x:f>IFERROR(SUM(Z741:AC741)/AD741,0)</x:f>
        <x:v>1</x:v>
      </x:c>
      <x:c r="AQ741" s="50" t="b">
        <x:f>AND(B741&gt;0,C741&gt;0,D741&gt;0,E741&gt;0)</x:f>
        <x:v>1</x:v>
      </x:c>
    </x:row>
    <x:row r="742">
      <x:c r="A742" s="111" t="n">
        <x:f>'净值底稿'!A700</x:f>
        <x:v>44882</x:v>
      </x:c>
      <x:c r="B742" s="113" t="n">
        <x:f>'净值底稿'!F700</x:f>
        <x:v>1.6369304951397525</x:v>
      </x:c>
      <x:c r="C742" s="113" t="n">
        <x:f>'净值底稿'!O700</x:f>
        <x:v>1.2986504634701237</x:v>
      </x:c>
      <x:c r="D742" s="113" t="n">
        <x:f>'净值底稿'!P700</x:f>
        <x:v>1.5588</x:v>
      </x:c>
      <x:c r="E742" s="113" t="n">
        <x:f>'净值底稿'!Q700</x:f>
        <x:v>1.4645</x:v>
      </x:c>
      <x:c r="F742" s="114" t="n">
        <x:f>IFERROR(B742/B741-1,0)</x:f>
        <x:v>0.011715918975032658</x:v>
      </x:c>
      <x:c r="G742" s="114" t="n">
        <x:f>IFERROR(C742/C741-1,0)</x:f>
        <x:v>0.0006069196726807835</x:v>
      </x:c>
      <x:c r="H742" s="114" t="n">
        <x:f>IFERROR(D742/D741-1,0)</x:f>
        <x:v>0.0001283202874373668</x:v>
      </x:c>
      <x:c r="I742" s="114" t="n">
        <x:f>IFERROR(E742/E741-1,0)</x:f>
        <x:v>0.0013675213675212738</x:v>
      </x:c>
      <x:c r="J742" s="115" t="n">
        <x:f>Z741*(1+F742)</x:f>
        <x:v>0.13064041048993985</x:v>
      </x:c>
      <x:c r="K742" s="115" t="n">
        <x:f>AA741*(1+G742)</x:f>
        <x:v>0.13551454057096066</x:v>
      </x:c>
      <x:c r="L742" s="115" t="n">
        <x:f>AB741*(1+H742)</x:f>
        <x:v>0.8575659440973207</x:v>
      </x:c>
      <x:c r="M742" s="115" t="n">
        <x:f>AC741*(1+I742)</x:f>
        <x:v>0.060197175005643276</x:v>
      </x:c>
      <x:c r="N742" s="115" t="n">
        <x:f>SUM(J742:M742)</x:f>
        <x:v>1.1839180701638645</x:v>
      </x:c>
      <x:c r="O742" s="116" t="n">
        <x:f>IFERROR((J742+K742)/N742,0)</x:f>
        <x:v>0.22480858918224159</x:v>
      </x:c>
      <x:c r="P742" s="50" t="b">
        <x:f>AND(MONTH(A742)=12,OR(A743="",YEAR(A742)&lt;&gt;YEAR(A743)))</x:f>
        <x:v>0</x:v>
      </x:c>
      <x:c r="Q742" s="50" t="b">
        <x:f>AND(MOD(MONTH(A742),3)=0,OR(A743="",MONTH(A742)&lt;&gt;MONTH(A743)))</x:f>
        <x:v>0</x:v>
      </x:c>
      <x:c r="R742" s="50" t="b">
        <x:f>OR(O742&gt;$E$7,O742&lt;$E$6)</x:f>
        <x:v>0</x:v>
      </x:c>
      <x:c r="S742" s="50" t="b">
        <x:f>AND(OR(P742,Q742,R742),A742-AH741&gt;$E$8)</x:f>
        <x:v>0</x:v>
      </x:c>
      <x:c r="T742" s="50" t="str">
        <x:f>IF(NOT(OR(P742,Q742,R742)),"不调",IF(NOT(S742),"间隔规则跳过",IF(P742,"年末+季度",IF(AND(Q742,R742),"季度+动态",IF(Q742,"季度","动态")))))</x:f>
        <x:v>不调</x:v>
      </x:c>
      <x:c r="U742" s="115" t="n">
        <x:f>IF(OR(T742="年末+季度",T742="季度+动态"),N742*$E$5/2,IF(T742="季度",(J742+K742)/2,IF(T742="动态",N742*$E$5*IF(J742+K742=0,0.5,J742/(J742+K742)),J742)))</x:f>
        <x:v>0.13064041048993985</x:v>
      </x:c>
      <x:c r="V742" s="115" t="n">
        <x:f>IF(OR(T742="年末+季度",T742="季度+动态"),N742*$E$5/2,IF(T742="季度",(J742+K742)/2,IF(T742="动态",N742*$E$5*IF(J742+K742=0,0.5,K742/(J742+K742)),K742)))</x:f>
        <x:v>0.13551454057096066</x:v>
      </x:c>
      <x:c r="W742" s="115" t="n">
        <x:f>IF(OR(T742="年末+季度",T742="季度+动态",T742="动态"),N742*(1-$E$5)*IF(L742+M742=0,$B$7/($B$7+$B$8),L742/(L742+M742)),L742)</x:f>
        <x:v>0.8575659440973207</x:v>
      </x:c>
      <x:c r="X742" s="115" t="n">
        <x:f>IF(OR(T742="年末+季度",T742="季度+动态",T742="动态"),N742*(1-$E$5)*IF(L742+M742=0,$B$8/($B$7+$B$8),M742/(L742+M742)),M742)</x:f>
        <x:v>0.060197175005643276</x:v>
      </x:c>
      <x:c r="Y742" s="115" t="n">
        <x:f>POWER(1-$H$5,(A742-A741)/$H$8)</x:f>
        <x:v>0.9999862671029998</x:v>
      </x:c>
      <x:c r="Z742" s="115" t="n">
        <x:f>U742*Y742</x:f>
        <x:v>0.13063861641863853</x:v>
      </x:c>
      <x:c r="AA742" s="115" t="n">
        <x:f>V742*Y742</x:f>
        <x:v>0.13551267956373297</x:v>
      </x:c>
      <x:c r="AB742" s="115" t="n">
        <x:f>W742*Y742</x:f>
        <x:v>0.8575541672325395</x:v>
      </x:c>
      <x:c r="AC742" s="115" t="n">
        <x:f>X742*Y742</x:f>
        <x:v>0.060196348324039216</x:v>
      </x:c>
      <x:c r="AD742" s="115" t="n">
        <x:f>SUM(Z742:AC742)</x:f>
        <x:v>1.1839018115389504</x:v>
      </x:c>
      <x:c r="AE742" s="115" t="n">
        <x:f>MAX(AE741,AD742)</x:f>
        <x:v>1.2170439798392663</x:v>
      </x:c>
      <x:c r="AF742" s="114" t="n">
        <x:f>AD742/AE742-1</x:f>
        <x:v>-0.027231693224999964</x:v>
      </x:c>
      <x:c r="AG742" s="114" t="n">
        <x:f>AD742/AD741-1</x:f>
        <x:v>0.001498162044720086</x:v>
      </x:c>
      <x:c r="AH742" s="111" t="n">
        <x:f>IF(OR(T742="年末+季度",T742="季度+动态",T742="季度",T742="动态"),A742,AH741)</x:f>
        <x:v>44834</x:v>
      </x:c>
      <x:c r="AI742" s="117" t="n">
        <x:f>YEAR(A742)</x:f>
        <x:v>2022</x:v>
      </x:c>
      <x:c r="AJ742" s="117" t="n">
        <x:f>MONTH(A742)</x:f>
        <x:v>11</x:v>
      </x:c>
      <x:c r="AK742" s="50" t="n">
        <x:f>IF(MONTH(A742)&lt;&gt;MONTH(A743),1,0)</x:f>
        <x:v>0</x:v>
      </x:c>
      <x:c r="AL742" s="115" t="n">
        <x:f>IF(AK741,AD741,AL741)</x:f>
        <x:v>1.1770735363095584</x:v>
      </x:c>
      <x:c r="AM742" s="116" t="str">
        <x:f>IF(AK742,AD742/AL742-1,"")</x:f>
      </x:c>
      <x:c r="AN742" s="115" t="n">
        <x:f>IF(AI742&lt;&gt;AI741,AD742,MAX(AN741,AD742))</x:f>
        <x:v>1.2170439798392663</x:v>
      </x:c>
      <x:c r="AO742" s="116" t="n">
        <x:f>AD742/AN742-1</x:f>
        <x:v>-0.027231693224999964</x:v>
      </x:c>
      <x:c r="AP742" s="112" t="n">
        <x:f>IFERROR(SUM(Z742:AC742)/AD742,0)</x:f>
        <x:v>1</x:v>
      </x:c>
      <x:c r="AQ742" s="50" t="b">
        <x:f>AND(B742&gt;0,C742&gt;0,D742&gt;0,E742&gt;0)</x:f>
        <x:v>1</x:v>
      </x:c>
    </x:row>
    <x:row r="743">
      <x:c r="A743" s="111" t="n">
        <x:f>'净值底稿'!A701</x:f>
        <x:v>44883</x:v>
      </x:c>
      <x:c r="B743" s="113" t="n">
        <x:f>'净值底稿'!F701</x:f>
        <x:v>1.6148904367316526</x:v>
      </x:c>
      <x:c r="C743" s="113" t="n">
        <x:f>'净值底稿'!O701</x:f>
        <x:v>1.29079161748898</x:v>
      </x:c>
      <x:c r="D743" s="113" t="n">
        <x:f>'净值底稿'!P701</x:f>
        <x:v>1.5583</x:v>
      </x:c>
      <x:c r="E743" s="113" t="n">
        <x:f>'净值底稿'!Q701</x:f>
        <x:v>1.4621</x:v>
      </x:c>
      <x:c r="F743" s="114" t="n">
        <x:f>IFERROR(B743/B742-1,0)</x:f>
        <x:v>-0.013464260378519222</x:v>
      </x:c>
      <x:c r="G743" s="114" t="n">
        <x:f>IFERROR(C743/C742-1,0)</x:f>
        <x:v>-0.006051548282009711</x:v>
      </x:c>
      <x:c r="H743" s="114" t="n">
        <x:f>IFERROR(D743/D742-1,0)</x:f>
        <x:v>-0.0003207595586348644</x:v>
      </x:c>
      <x:c r="I743" s="114" t="n">
        <x:f>IFERROR(E743/E742-1,0)</x:f>
        <x:v>-0.0016387845681119506</x:v>
      </x:c>
      <x:c r="J743" s="115" t="n">
        <x:f>Z742*(1+F743)</x:f>
        <x:v>0.1288796640716885</x:v>
      </x:c>
      <x:c r="K743" s="115" t="n">
        <x:f>AA742*(1+G743)</x:f>
        <x:v>0.13469261804052854</x:v>
      </x:c>
      <x:c r="L743" s="115" t="n">
        <x:f>AB742*(1+H743)</x:f>
        <x:v>0.8572790985363525</x:v>
      </x:c>
      <x:c r="M743" s="115" t="n">
        <x:f>AC742*(1+I743)</x:f>
        <x:v>0.06009769947734909</x:v>
      </x:c>
      <x:c r="N743" s="115" t="n">
        <x:f>SUM(J743:M743)</x:f>
        <x:v>1.1809490801259186</x:v>
      </x:c>
      <x:c r="O743" s="116" t="n">
        <x:f>IFERROR((J743+K743)/N743,0)</x:f>
        <x:v>0.22318683044667234</x:v>
      </x:c>
      <x:c r="P743" s="50" t="b">
        <x:f>AND(MONTH(A743)=12,OR(A744="",YEAR(A743)&lt;&gt;YEAR(A744)))</x:f>
        <x:v>0</x:v>
      </x:c>
      <x:c r="Q743" s="50" t="b">
        <x:f>AND(MOD(MONTH(A743),3)=0,OR(A744="",MONTH(A743)&lt;&gt;MONTH(A744)))</x:f>
        <x:v>0</x:v>
      </x:c>
      <x:c r="R743" s="50" t="b">
        <x:f>OR(O743&gt;$E$7,O743&lt;$E$6)</x:f>
        <x:v>0</x:v>
      </x:c>
      <x:c r="S743" s="50" t="b">
        <x:f>AND(OR(P743,Q743,R743),A743-AH742&gt;$E$8)</x:f>
        <x:v>0</x:v>
      </x:c>
      <x:c r="T743" s="50" t="str">
        <x:f>IF(NOT(OR(P743,Q743,R743)),"不调",IF(NOT(S743),"间隔规则跳过",IF(P743,"年末+季度",IF(AND(Q743,R743),"季度+动态",IF(Q743,"季度","动态")))))</x:f>
        <x:v>不调</x:v>
      </x:c>
      <x:c r="U743" s="115" t="n">
        <x:f>IF(OR(T743="年末+季度",T743="季度+动态"),N743*$E$5/2,IF(T743="季度",(J743+K743)/2,IF(T743="动态",N743*$E$5*IF(J743+K743=0,0.5,J743/(J743+K743)),J743)))</x:f>
        <x:v>0.1288796640716885</x:v>
      </x:c>
      <x:c r="V743" s="115" t="n">
        <x:f>IF(OR(T743="年末+季度",T743="季度+动态"),N743*$E$5/2,IF(T743="季度",(J743+K743)/2,IF(T743="动态",N743*$E$5*IF(J743+K743=0,0.5,K743/(J743+K743)),K743)))</x:f>
        <x:v>0.13469261804052854</x:v>
      </x:c>
      <x:c r="W743" s="115" t="n">
        <x:f>IF(OR(T743="年末+季度",T743="季度+动态",T743="动态"),N743*(1-$E$5)*IF(L743+M743=0,$B$7/($B$7+$B$8),L743/(L743+M743)),L743)</x:f>
        <x:v>0.8572790985363525</x:v>
      </x:c>
      <x:c r="X743" s="115" t="n">
        <x:f>IF(OR(T743="年末+季度",T743="季度+动态",T743="动态"),N743*(1-$E$5)*IF(L743+M743=0,$B$8/($B$7+$B$8),M743/(L743+M743)),M743)</x:f>
        <x:v>0.06009769947734909</x:v>
      </x:c>
      <x:c r="Y743" s="115" t="n">
        <x:f>POWER(1-$H$5,(A743-A742)/$H$8)</x:f>
        <x:v>0.9999862671029998</x:v>
      </x:c>
      <x:c r="Z743" s="115" t="n">
        <x:f>U743*Y743</x:f>
        <x:v>0.12887789418053638</x:v>
      </x:c>
      <x:c r="AA743" s="115" t="n">
        <x:f>V743*Y743</x:f>
        <x:v>0.1346907683206783</x:v>
      </x:c>
      <x:c r="AB743" s="115" t="n">
        <x:f>W743*Y743</x:f>
        <x:v>0.8572673256107919</x:v>
      </x:c>
      <x:c r="AC743" s="115" t="n">
        <x:f>X743*Y743</x:f>
        <x:v>0.060096874161832216</x:v>
      </x:c>
      <x:c r="AD743" s="115" t="n">
        <x:f>SUM(Z743:AC743)</x:f>
        <x:v>1.1809328622738386</x:v>
      </x:c>
      <x:c r="AE743" s="115" t="n">
        <x:f>MAX(AE742,AD743)</x:f>
        <x:v>1.2170439798392663</x:v>
      </x:c>
      <x:c r="AF743" s="114" t="n">
        <x:f>AD743/AE743-1</x:f>
        <x:v>-0.029671168966463157</x:v>
      </x:c>
      <x:c r="AG743" s="114" t="n">
        <x:f>AD743/AD742-1</x:f>
        <x:v>-0.0025077664686165013</x:v>
      </x:c>
      <x:c r="AH743" s="111" t="n">
        <x:f>IF(OR(T743="年末+季度",T743="季度+动态",T743="季度",T743="动态"),A743,AH742)</x:f>
        <x:v>44834</x:v>
      </x:c>
      <x:c r="AI743" s="117" t="n">
        <x:f>YEAR(A743)</x:f>
        <x:v>2022</x:v>
      </x:c>
      <x:c r="AJ743" s="117" t="n">
        <x:f>MONTH(A743)</x:f>
        <x:v>11</x:v>
      </x:c>
      <x:c r="AK743" s="50" t="n">
        <x:f>IF(MONTH(A743)&lt;&gt;MONTH(A744),1,0)</x:f>
        <x:v>0</x:v>
      </x:c>
      <x:c r="AL743" s="115" t="n">
        <x:f>IF(AK742,AD742,AL742)</x:f>
        <x:v>1.1770735363095584</x:v>
      </x:c>
      <x:c r="AM743" s="116" t="str">
        <x:f>IF(AK743,AD743/AL743-1,"")</x:f>
      </x:c>
      <x:c r="AN743" s="115" t="n">
        <x:f>IF(AI743&lt;&gt;AI742,AD743,MAX(AN742,AD743))</x:f>
        <x:v>1.2170439798392663</x:v>
      </x:c>
      <x:c r="AO743" s="116" t="n">
        <x:f>AD743/AN743-1</x:f>
        <x:v>-0.029671168966463157</x:v>
      </x:c>
      <x:c r="AP743" s="112" t="n">
        <x:f>IFERROR(SUM(Z743:AC743)/AD743,0)</x:f>
        <x:v>1</x:v>
      </x:c>
      <x:c r="AQ743" s="50" t="b">
        <x:f>AND(B743&gt;0,C743&gt;0,D743&gt;0,E743&gt;0)</x:f>
        <x:v>1</x:v>
      </x:c>
    </x:row>
    <x:row r="744">
      <x:c r="A744" s="111" t="n">
        <x:f>'净值底稿'!A702</x:f>
        <x:v>44886</x:v>
      </x:c>
      <x:c r="B744" s="113" t="n">
        <x:f>'净值底稿'!F702</x:f>
        <x:v>1.6092505161815776</x:v>
      </x:c>
      <x:c r="C744" s="113" t="n">
        <x:f>'净值底稿'!O702</x:f>
        <x:v>1.2928537546894812</x:v>
      </x:c>
      <x:c r="D744" s="113" t="n">
        <x:f>'净值底稿'!P702</x:f>
        <x:v>1.5602</x:v>
      </x:c>
      <x:c r="E744" s="113" t="n">
        <x:f>'净值底稿'!Q702</x:f>
        <x:v>1.4551</x:v>
      </x:c>
      <x:c r="F744" s="114" t="n">
        <x:f>IFERROR(B744/B743-1,0)</x:f>
        <x:v>-0.003492447798185916</x:v>
      </x:c>
      <x:c r="G744" s="114" t="n">
        <x:f>IFERROR(C744/C743-1,0)</x:f>
        <x:v>0.0015975756059778412</x:v>
      </x:c>
      <x:c r="H744" s="114" t="n">
        <x:f>IFERROR(D744/D743-1,0)</x:f>
        <x:v>0.001219277417698672</x:v>
      </x:c>
      <x:c r="I744" s="114" t="n">
        <x:f>IFERROR(E744/E743-1,0)</x:f>
        <x:v>-0.004787634224745152</x:v>
      </x:c>
      <x:c r="J744" s="115" t="n">
        <x:f>Z743*(1+F744)</x:f>
        <x:v>0.12842779486277073</x:v>
      </x:c>
      <x:c r="K744" s="115" t="n">
        <x:f>AA743*(1+G744)</x:f>
        <x:v>0.13490594700649783</x:v>
      </x:c>
      <x:c r="L744" s="115" t="n">
        <x:f>AB743*(1+H744)</x:f>
        <x:v>0.8583125723018401</x:v>
      </x:c>
      <x:c r="M744" s="115" t="n">
        <x:f>AC743*(1+I744)</x:f>
        <x:v>0.05980915231029482</x:v>
      </x:c>
      <x:c r="N744" s="115" t="n">
        <x:f>SUM(J744:M744)</x:f>
        <x:v>1.1814554664814034</x:v>
      </x:c>
      <x:c r="O744" s="116" t="n">
        <x:f>IFERROR((J744+K744)/N744,0)</x:f>
        <x:v>0.22288926611303087</x:v>
      </x:c>
      <x:c r="P744" s="50" t="b">
        <x:f>AND(MONTH(A744)=12,OR(A745="",YEAR(A744)&lt;&gt;YEAR(A745)))</x:f>
        <x:v>0</x:v>
      </x:c>
      <x:c r="Q744" s="50" t="b">
        <x:f>AND(MOD(MONTH(A744),3)=0,OR(A745="",MONTH(A744)&lt;&gt;MONTH(A745)))</x:f>
        <x:v>0</x:v>
      </x:c>
      <x:c r="R744" s="50" t="b">
        <x:f>OR(O744&gt;$E$7,O744&lt;$E$6)</x:f>
        <x:v>0</x:v>
      </x:c>
      <x:c r="S744" s="50" t="b">
        <x:f>AND(OR(P744,Q744,R744),A744-AH743&gt;$E$8)</x:f>
        <x:v>0</x:v>
      </x:c>
      <x:c r="T744" s="50" t="str">
        <x:f>IF(NOT(OR(P744,Q744,R744)),"不调",IF(NOT(S744),"间隔规则跳过",IF(P744,"年末+季度",IF(AND(Q744,R744),"季度+动态",IF(Q744,"季度","动态")))))</x:f>
        <x:v>不调</x:v>
      </x:c>
      <x:c r="U744" s="115" t="n">
        <x:f>IF(OR(T744="年末+季度",T744="季度+动态"),N744*$E$5/2,IF(T744="季度",(J744+K744)/2,IF(T744="动态",N744*$E$5*IF(J744+K744=0,0.5,J744/(J744+K744)),J744)))</x:f>
        <x:v>0.12842779486277073</x:v>
      </x:c>
      <x:c r="V744" s="115" t="n">
        <x:f>IF(OR(T744="年末+季度",T744="季度+动态"),N744*$E$5/2,IF(T744="季度",(J744+K744)/2,IF(T744="动态",N744*$E$5*IF(J744+K744=0,0.5,K744/(J744+K744)),K744)))</x:f>
        <x:v>0.13490594700649783</x:v>
      </x:c>
      <x:c r="W744" s="115" t="n">
        <x:f>IF(OR(T744="年末+季度",T744="季度+动态",T744="动态"),N744*(1-$E$5)*IF(L744+M744=0,$B$7/($B$7+$B$8),L744/(L744+M744)),L744)</x:f>
        <x:v>0.8583125723018401</x:v>
      </x:c>
      <x:c r="X744" s="115" t="n">
        <x:f>IF(OR(T744="年末+季度",T744="季度+动态",T744="动态"),N744*(1-$E$5)*IF(L744+M744=0,$B$8/($B$7+$B$8),M744/(L744+M744)),M744)</x:f>
        <x:v>0.05980915231029482</x:v>
      </x:c>
      <x:c r="Y744" s="115" t="n">
        <x:f>POWER(1-$H$5,(A744-A743)/$H$8)</x:f>
        <x:v>0.9999588018747739</x:v>
      </x:c>
      <x:c r="Z744" s="115" t="n">
        <x:f>U744*Y744</x:f>
        <x:v>0.12842250387839546</x:v>
      </x:c>
      <x:c r="AA744" s="115" t="n">
        <x:f>V744*Y744</x:f>
        <x:v>0.1349003891343993</x:v>
      </x:c>
      <x:c r="AB744" s="115" t="n">
        <x:f>W744*Y744</x:f>
        <x:v>0.8582772114330033</x:v>
      </x:c>
      <x:c r="AC744" s="115" t="n">
        <x:f>X744*Y744</x:f>
        <x:v>0.059806688285348276</x:v>
      </x:c>
      <x:c r="AD744" s="115" t="n">
        <x:f>SUM(Z744:AC744)</x:f>
        <x:v>1.1814067927311465</x:v>
      </x:c>
      <x:c r="AE744" s="115" t="n">
        <x:f>MAX(AE743,AD744)</x:f>
        <x:v>1.2170439798392663</x:v>
      </x:c>
      <x:c r="AF744" s="114" t="n">
        <x:f>AD744/AE744-1</x:f>
        <x:v>-0.02928175784808229</x:v>
      </x:c>
      <x:c r="AG744" s="114" t="n">
        <x:f>AD744/AD743-1</x:f>
        <x:v>0.00040131871374571304</x:v>
      </x:c>
      <x:c r="AH744" s="111" t="n">
        <x:f>IF(OR(T744="年末+季度",T744="季度+动态",T744="季度",T744="动态"),A744,AH743)</x:f>
        <x:v>44834</x:v>
      </x:c>
      <x:c r="AI744" s="117" t="n">
        <x:f>YEAR(A744)</x:f>
        <x:v>2022</x:v>
      </x:c>
      <x:c r="AJ744" s="117" t="n">
        <x:f>MONTH(A744)</x:f>
        <x:v>11</x:v>
      </x:c>
      <x:c r="AK744" s="50" t="n">
        <x:f>IF(MONTH(A744)&lt;&gt;MONTH(A745),1,0)</x:f>
        <x:v>0</x:v>
      </x:c>
      <x:c r="AL744" s="115" t="n">
        <x:f>IF(AK743,AD743,AL743)</x:f>
        <x:v>1.1770735363095584</x:v>
      </x:c>
      <x:c r="AM744" s="116" t="str">
        <x:f>IF(AK744,AD744/AL744-1,"")</x:f>
      </x:c>
      <x:c r="AN744" s="115" t="n">
        <x:f>IF(AI744&lt;&gt;AI743,AD744,MAX(AN743,AD744))</x:f>
        <x:v>1.2170439798392663</x:v>
      </x:c>
      <x:c r="AO744" s="116" t="n">
        <x:f>AD744/AN744-1</x:f>
        <x:v>-0.02928175784808229</x:v>
      </x:c>
      <x:c r="AP744" s="112" t="n">
        <x:f>IFERROR(SUM(Z744:AC744)/AD744,0)</x:f>
        <x:v>1</x:v>
      </x:c>
      <x:c r="AQ744" s="50" t="b">
        <x:f>AND(B744&gt;0,C744&gt;0,D744&gt;0,E744&gt;0)</x:f>
        <x:v>1</x:v>
      </x:c>
    </x:row>
    <x:row r="745">
      <x:c r="A745" s="111" t="n">
        <x:f>'净值底稿'!A703</x:f>
        <x:v>44887</x:v>
      </x:c>
      <x:c r="B745" s="113" t="n">
        <x:f>'净值底稿'!F703</x:f>
        <x:v>1.5879421939495324</x:v>
      </x:c>
      <x:c r="C745" s="113" t="n">
        <x:f>'净值底稿'!O703</x:f>
        <x:v>1.278311250212085</x:v>
      </x:c>
      <x:c r="D745" s="113" t="n">
        <x:f>'净值底稿'!P703</x:f>
        <x:v>1.56</x:v>
      </x:c>
      <x:c r="E745" s="113" t="n">
        <x:f>'净值底稿'!Q703</x:f>
        <x:v>1.4558</x:v>
      </x:c>
      <x:c r="F745" s="114" t="n">
        <x:f>IFERROR(B745/B744-1,0)</x:f>
        <x:v>-0.013241146743644072</x:v>
      </x:c>
      <x:c r="G745" s="114" t="n">
        <x:f>IFERROR(C745/C744-1,0)</x:f>
        <x:v>-0.011248375483032813</x:v>
      </x:c>
      <x:c r="H745" s="114" t="n">
        <x:f>IFERROR(D745/D744-1,0)</x:f>
        <x:v>-0.00012818869375719188</x:v>
      </x:c>
      <x:c r="I745" s="114" t="n">
        <x:f>IFERROR(E745/E744-1,0)</x:f>
        <x:v>0.0004810665933612235</x:v>
      </x:c>
      <x:c r="J745" s="115" t="n">
        <x:f>Z744*(1+F745)</x:f>
        <x:v>0.12672204265935544</x:v>
      </x:c>
      <x:c r="K745" s="115" t="n">
        <x:f>AA744*(1+G745)</x:f>
        <x:v>0.13338297890460835</x:v>
      </x:c>
      <x:c r="L745" s="115" t="n">
        <x:f>AB744*(1+H745)</x:f>
        <x:v>0.8581671899983881</x:v>
      </x:c>
      <x:c r="M745" s="115" t="n">
        <x:f>AC744*(1+I745)</x:f>
        <x:v>0.059835459285141925</x:v>
      </x:c>
      <x:c r="N745" s="115" t="n">
        <x:f>SUM(J745:M745)</x:f>
        <x:v>1.1781076708474938</x:v>
      </x:c>
      <x:c r="O745" s="116" t="n">
        <x:f>IFERROR((J745+K745)/N745,0)</x:f>
        <x:v>0.22078204564855464</x:v>
      </x:c>
      <x:c r="P745" s="50" t="b">
        <x:f>AND(MONTH(A745)=12,OR(A746="",YEAR(A745)&lt;&gt;YEAR(A746)))</x:f>
        <x:v>0</x:v>
      </x:c>
      <x:c r="Q745" s="50" t="b">
        <x:f>AND(MOD(MONTH(A745),3)=0,OR(A746="",MONTH(A745)&lt;&gt;MONTH(A746)))</x:f>
        <x:v>0</x:v>
      </x:c>
      <x:c r="R745" s="50" t="b">
        <x:f>OR(O745&gt;$E$7,O745&lt;$E$6)</x:f>
        <x:v>0</x:v>
      </x:c>
      <x:c r="S745" s="50" t="b">
        <x:f>AND(OR(P745,Q745,R745),A745-AH744&gt;$E$8)</x:f>
        <x:v>0</x:v>
      </x:c>
      <x:c r="T745" s="50" t="str">
        <x:f>IF(NOT(OR(P745,Q745,R745)),"不调",IF(NOT(S745),"间隔规则跳过",IF(P745,"年末+季度",IF(AND(Q745,R745),"季度+动态",IF(Q745,"季度","动态")))))</x:f>
        <x:v>不调</x:v>
      </x:c>
      <x:c r="U745" s="115" t="n">
        <x:f>IF(OR(T745="年末+季度",T745="季度+动态"),N745*$E$5/2,IF(T745="季度",(J745+K745)/2,IF(T745="动态",N745*$E$5*IF(J745+K745=0,0.5,J745/(J745+K745)),J745)))</x:f>
        <x:v>0.12672204265935544</x:v>
      </x:c>
      <x:c r="V745" s="115" t="n">
        <x:f>IF(OR(T745="年末+季度",T745="季度+动态"),N745*$E$5/2,IF(T745="季度",(J745+K745)/2,IF(T745="动态",N745*$E$5*IF(J745+K745=0,0.5,K745/(J745+K745)),K745)))</x:f>
        <x:v>0.13338297890460835</x:v>
      </x:c>
      <x:c r="W745" s="115" t="n">
        <x:f>IF(OR(T745="年末+季度",T745="季度+动态",T745="动态"),N745*(1-$E$5)*IF(L745+M745=0,$B$7/($B$7+$B$8),L745/(L745+M745)),L745)</x:f>
        <x:v>0.8581671899983881</x:v>
      </x:c>
      <x:c r="X745" s="115" t="n">
        <x:f>IF(OR(T745="年末+季度",T745="季度+动态",T745="动态"),N745*(1-$E$5)*IF(L745+M745=0,$B$8/($B$7+$B$8),M745/(L745+M745)),M745)</x:f>
        <x:v>0.059835459285141925</x:v>
      </x:c>
      <x:c r="Y745" s="115" t="n">
        <x:f>POWER(1-$H$5,(A745-A744)/$H$8)</x:f>
        <x:v>0.9999862671029998</x:v>
      </x:c>
      <x:c r="Z745" s="115" t="n">
        <x:f>U745*Y745</x:f>
        <x:v>0.12672030239859594</x:v>
      </x:c>
      <x:c r="AA745" s="115" t="n">
        <x:f>V745*Y745</x:f>
        <x:v>0.13338114716989746</x:v>
      </x:c>
      <x:c r="AB745" s="115" t="n">
        <x:f>W745*Y745</x:f>
        <x:v>0.8581554048767589</x:v>
      </x:c>
      <x:c r="AC745" s="115" t="n">
        <x:f>X745*Y745</x:f>
        <x:v>0.0598346375709426</x:v>
      </x:c>
      <x:c r="AD745" s="115" t="n">
        <x:f>SUM(Z745:AC745)</x:f>
        <x:v>1.178091492016195</x:v>
      </x:c>
      <x:c r="AE745" s="115" t="n">
        <x:f>MAX(AE744,AD745)</x:f>
        <x:v>1.2170439798392663</x:v>
      </x:c>
      <x:c r="AF745" s="114" t="n">
        <x:f>AD745/AE745-1</x:f>
        <x:v>-0.032005817758710586</x:v>
      </x:c>
      <x:c r="AG745" s="114" t="n">
        <x:f>AD745/AD744-1</x:f>
        <x:v>-0.0028062312959005187</x:v>
      </x:c>
      <x:c r="AH745" s="111" t="n">
        <x:f>IF(OR(T745="年末+季度",T745="季度+动态",T745="季度",T745="动态"),A745,AH744)</x:f>
        <x:v>44834</x:v>
      </x:c>
      <x:c r="AI745" s="117" t="n">
        <x:f>YEAR(A745)</x:f>
        <x:v>2022</x:v>
      </x:c>
      <x:c r="AJ745" s="117" t="n">
        <x:f>MONTH(A745)</x:f>
        <x:v>11</x:v>
      </x:c>
      <x:c r="AK745" s="50" t="n">
        <x:f>IF(MONTH(A745)&lt;&gt;MONTH(A746),1,0)</x:f>
        <x:v>0</x:v>
      </x:c>
      <x:c r="AL745" s="115" t="n">
        <x:f>IF(AK744,AD744,AL744)</x:f>
        <x:v>1.1770735363095584</x:v>
      </x:c>
      <x:c r="AM745" s="116" t="str">
        <x:f>IF(AK745,AD745/AL745-1,"")</x:f>
      </x:c>
      <x:c r="AN745" s="115" t="n">
        <x:f>IF(AI745&lt;&gt;AI744,AD745,MAX(AN744,AD745))</x:f>
        <x:v>1.2170439798392663</x:v>
      </x:c>
      <x:c r="AO745" s="116" t="n">
        <x:f>AD745/AN745-1</x:f>
        <x:v>-0.032005817758710586</x:v>
      </x:c>
      <x:c r="AP745" s="112" t="n">
        <x:f>IFERROR(SUM(Z745:AC745)/AD745,0)</x:f>
        <x:v>1</x:v>
      </x:c>
      <x:c r="AQ745" s="50" t="b">
        <x:f>AND(B745&gt;0,C745&gt;0,D745&gt;0,E745&gt;0)</x:f>
        <x:v>1</x:v>
      </x:c>
    </x:row>
    <x:row r="746">
      <x:c r="A746" s="111" t="n">
        <x:f>'净值底稿'!A704</x:f>
        <x:v>44888</x:v>
      </x:c>
      <x:c r="B746" s="113" t="n">
        <x:f>'净值底稿'!F704</x:f>
        <x:v>1.5853122798461001</x:v>
      </x:c>
      <x:c r="C746" s="113" t="n">
        <x:f>'净值底稿'!O704</x:f>
        <x:v>1.2761286994809125</x:v>
      </x:c>
      <x:c r="D746" s="113" t="n">
        <x:f>'净值底稿'!P704</x:f>
        <x:v>1.5615</x:v>
      </x:c>
      <x:c r="E746" s="113" t="n">
        <x:f>'净值底稿'!Q704</x:f>
        <x:v>1.4538</x:v>
      </x:c>
      <x:c r="F746" s="114" t="n">
        <x:f>IFERROR(B746/B745-1,0)</x:f>
        <x:v>-0.001656177481430321</x:v>
      </x:c>
      <x:c r="G746" s="114" t="n">
        <x:f>IFERROR(C746/C745-1,0)</x:f>
        <x:v>-0.0017073703535116502</x:v>
      </x:c>
      <x:c r="H746" s="114" t="n">
        <x:f>IFERROR(D746/D745-1,0)</x:f>
        <x:v>0.0009615384615384581</x:v>
      </x:c>
      <x:c r="I746" s="114" t="n">
        <x:f>IFERROR(E746/E745-1,0)</x:f>
        <x:v>-0.001373815084489638</x:v>
      </x:c>
      <x:c r="J746" s="115" t="n">
        <x:f>Z745*(1+F746)</x:f>
        <x:v>0.12651043108732335</x:v>
      </x:c>
      <x:c r="K746" s="115" t="n">
        <x:f>AA745*(1+G746)</x:f>
        <x:v>0.1331534161535022</x:v>
      </x:c>
      <x:c r="L746" s="115" t="n">
        <x:f>AB745*(1+H746)</x:f>
        <x:v>0.858980554304525</x:v>
      </x:c>
      <x:c r="M746" s="115" t="n">
        <x:f>AC745*(1+I746)</x:f>
        <x:v>0.059752435843272673</x:v>
      </x:c>
      <x:c r="N746" s="115" t="n">
        <x:f>SUM(J746:M746)</x:f>
        <x:v>1.178396837388623</x:v>
      </x:c>
      <x:c r="O746" s="116" t="n">
        <x:f>IFERROR((J746+K746)/N746,0)</x:f>
        <x:v>0.22035348280147424</x:v>
      </x:c>
      <x:c r="P746" s="50" t="b">
        <x:f>AND(MONTH(A746)=12,OR(A747="",YEAR(A746)&lt;&gt;YEAR(A747)))</x:f>
        <x:v>0</x:v>
      </x:c>
      <x:c r="Q746" s="50" t="b">
        <x:f>AND(MOD(MONTH(A746),3)=0,OR(A747="",MONTH(A746)&lt;&gt;MONTH(A747)))</x:f>
        <x:v>0</x:v>
      </x:c>
      <x:c r="R746" s="50" t="b">
        <x:f>OR(O746&gt;$E$7,O746&lt;$E$6)</x:f>
        <x:v>0</x:v>
      </x:c>
      <x:c r="S746" s="50" t="b">
        <x:f>AND(OR(P746,Q746,R746),A746-AH745&gt;$E$8)</x:f>
        <x:v>0</x:v>
      </x:c>
      <x:c r="T746" s="50" t="str">
        <x:f>IF(NOT(OR(P746,Q746,R746)),"不调",IF(NOT(S746),"间隔规则跳过",IF(P746,"年末+季度",IF(AND(Q746,R746),"季度+动态",IF(Q746,"季度","动态")))))</x:f>
        <x:v>不调</x:v>
      </x:c>
      <x:c r="U746" s="115" t="n">
        <x:f>IF(OR(T746="年末+季度",T746="季度+动态"),N746*$E$5/2,IF(T746="季度",(J746+K746)/2,IF(T746="动态",N746*$E$5*IF(J746+K746=0,0.5,J746/(J746+K746)),J746)))</x:f>
        <x:v>0.12651043108732335</x:v>
      </x:c>
      <x:c r="V746" s="115" t="n">
        <x:f>IF(OR(T746="年末+季度",T746="季度+动态"),N746*$E$5/2,IF(T746="季度",(J746+K746)/2,IF(T746="动态",N746*$E$5*IF(J746+K746=0,0.5,K746/(J746+K746)),K746)))</x:f>
        <x:v>0.1331534161535022</x:v>
      </x:c>
      <x:c r="W746" s="115" t="n">
        <x:f>IF(OR(T746="年末+季度",T746="季度+动态",T746="动态"),N746*(1-$E$5)*IF(L746+M746=0,$B$7/($B$7+$B$8),L746/(L746+M746)),L746)</x:f>
        <x:v>0.858980554304525</x:v>
      </x:c>
      <x:c r="X746" s="115" t="n">
        <x:f>IF(OR(T746="年末+季度",T746="季度+动态",T746="动态"),N746*(1-$E$5)*IF(L746+M746=0,$B$8/($B$7+$B$8),M746/(L746+M746)),M746)</x:f>
        <x:v>0.059752435843272673</x:v>
      </x:c>
      <x:c r="Y746" s="115" t="n">
        <x:f>POWER(1-$H$5,(A746-A745)/$H$8)</x:f>
        <x:v>0.9999862671029998</x:v>
      </x:c>
      <x:c r="Z746" s="115" t="n">
        <x:f>U746*Y746</x:f>
        <x:v>0.12650869373260376</x:v>
      </x:c>
      <x:c r="AA746" s="115" t="n">
        <x:f>V746*Y746</x:f>
        <x:v>0.13315158757135295</x:v>
      </x:c>
      <x:c r="AB746" s="115" t="n">
        <x:f>W746*Y746</x:f>
        <x:v>0.8589687580130475</x:v>
      </x:c>
      <x:c r="AC746" s="115" t="n">
        <x:f>X746*Y746</x:f>
        <x:v>0.059751615269225726</x:v>
      </x:c>
      <x:c r="AD746" s="115" t="n">
        <x:f>SUM(Z746:AC746)</x:f>
        <x:v>1.1783806545862299</x:v>
      </x:c>
      <x:c r="AE746" s="115" t="n">
        <x:f>MAX(AE745,AD746)</x:f>
        <x:v>1.2170439798392663</x:v>
      </x:c>
      <x:c r="AF746" s="114" t="n">
        <x:f>AD746/AE746-1</x:f>
        <x:v>-0.031768223575735166</x:v>
      </x:c>
      <x:c r="AG746" s="114" t="n">
        <x:f>AD746/AD745-1</x:f>
        <x:v>0.0002454500113060476</x:v>
      </x:c>
      <x:c r="AH746" s="111" t="n">
        <x:f>IF(OR(T746="年末+季度",T746="季度+动态",T746="季度",T746="动态"),A746,AH745)</x:f>
        <x:v>44834</x:v>
      </x:c>
      <x:c r="AI746" s="117" t="n">
        <x:f>YEAR(A746)</x:f>
        <x:v>2022</x:v>
      </x:c>
      <x:c r="AJ746" s="117" t="n">
        <x:f>MONTH(A746)</x:f>
        <x:v>11</x:v>
      </x:c>
      <x:c r="AK746" s="50" t="n">
        <x:f>IF(MONTH(A746)&lt;&gt;MONTH(A747),1,0)</x:f>
        <x:v>0</x:v>
      </x:c>
      <x:c r="AL746" s="115" t="n">
        <x:f>IF(AK745,AD745,AL745)</x:f>
        <x:v>1.1770735363095584</x:v>
      </x:c>
      <x:c r="AM746" s="116" t="str">
        <x:f>IF(AK746,AD746/AL746-1,"")</x:f>
      </x:c>
      <x:c r="AN746" s="115" t="n">
        <x:f>IF(AI746&lt;&gt;AI745,AD746,MAX(AN745,AD746))</x:f>
        <x:v>1.2170439798392663</x:v>
      </x:c>
      <x:c r="AO746" s="116" t="n">
        <x:f>AD746/AN746-1</x:f>
        <x:v>-0.031768223575735166</x:v>
      </x:c>
      <x:c r="AP746" s="112" t="n">
        <x:f>IFERROR(SUM(Z746:AC746)/AD746,0)</x:f>
        <x:v>1</x:v>
      </x:c>
      <x:c r="AQ746" s="50" t="b">
        <x:f>AND(B746&gt;0,C746&gt;0,D746&gt;0,E746&gt;0)</x:f>
        <x:v>1</x:v>
      </x:c>
    </x:row>
    <x:row r="747">
      <x:c r="A747" s="111" t="n">
        <x:f>'净值底稿'!A705</x:f>
        <x:v>44889</x:v>
      </x:c>
      <x:c r="B747" s="113" t="n">
        <x:f>'净值底稿'!F705</x:f>
        <x:v>1.580545785000095</x:v>
      </x:c>
      <x:c r="C747" s="113" t="n">
        <x:f>'净值底稿'!O705</x:f>
        <x:v>1.2789211168428676</x:v>
      </x:c>
      <x:c r="D747" s="113" t="n">
        <x:f>'净值底稿'!P705</x:f>
        <x:v>1.5631</x:v>
      </x:c>
      <x:c r="E747" s="113" t="n">
        <x:f>'净值底稿'!Q705</x:f>
        <x:v>1.4592</x:v>
      </x:c>
      <x:c r="F747" s="114" t="n">
        <x:f>IFERROR(B747/B746-1,0)</x:f>
        <x:v>-0.00300665989067328</x:v>
      </x:c>
      <x:c r="G747" s="114" t="n">
        <x:f>IFERROR(C747/C746-1,0)</x:f>
        <x:v>0.002188194155566814</x:v>
      </x:c>
      <x:c r="H747" s="114" t="n">
        <x:f>IFERROR(D747/D746-1,0)</x:f>
        <x:v>0.001024655779698902</x:v>
      </x:c>
      <x:c r="I747" s="114" t="n">
        <x:f>IFERROR(E747/E746-1,0)</x:f>
        <x:v>0.003714403631861485</x:v>
      </x:c>
      <x:c r="J747" s="115" t="n">
        <x:f>Z746*(1+F747)</x:f>
        <x:v>0.12612832511733646</x:v>
      </x:c>
      <x:c r="K747" s="115" t="n">
        <x:f>AA746*(1+G747)</x:f>
        <x:v>0.13344294909708104</x:v>
      </x:c>
      <x:c r="L747" s="115" t="n">
        <x:f>AB746*(1+H747)</x:f>
        <x:v>0.8598489053155264</x:v>
      </x:c>
      <x:c r="M747" s="115" t="n">
        <x:f>AC746*(1+I747)</x:f>
        <x:v>0.059973556885991326</x:v>
      </x:c>
      <x:c r="N747" s="115" t="n">
        <x:f>SUM(J747:M747)</x:f>
        <x:v>1.1793937364159353</x:v>
      </x:c>
      <x:c r="O747" s="116" t="n">
        <x:f>IFERROR((J747+K747)/N747,0)</x:f>
        <x:v>0.22008873389749362</x:v>
      </x:c>
      <x:c r="P747" s="50" t="b">
        <x:f>AND(MONTH(A747)=12,OR(A748="",YEAR(A747)&lt;&gt;YEAR(A748)))</x:f>
        <x:v>0</x:v>
      </x:c>
      <x:c r="Q747" s="50" t="b">
        <x:f>AND(MOD(MONTH(A747),3)=0,OR(A748="",MONTH(A747)&lt;&gt;MONTH(A748)))</x:f>
        <x:v>0</x:v>
      </x:c>
      <x:c r="R747" s="50" t="b">
        <x:f>OR(O747&gt;$E$7,O747&lt;$E$6)</x:f>
        <x:v>0</x:v>
      </x:c>
      <x:c r="S747" s="50" t="b">
        <x:f>AND(OR(P747,Q747,R747),A747-AH746&gt;$E$8)</x:f>
        <x:v>0</x:v>
      </x:c>
      <x:c r="T747" s="50" t="str">
        <x:f>IF(NOT(OR(P747,Q747,R747)),"不调",IF(NOT(S747),"间隔规则跳过",IF(P747,"年末+季度",IF(AND(Q747,R747),"季度+动态",IF(Q747,"季度","动态")))))</x:f>
        <x:v>不调</x:v>
      </x:c>
      <x:c r="U747" s="115" t="n">
        <x:f>IF(OR(T747="年末+季度",T747="季度+动态"),N747*$E$5/2,IF(T747="季度",(J747+K747)/2,IF(T747="动态",N747*$E$5*IF(J747+K747=0,0.5,J747/(J747+K747)),J747)))</x:f>
        <x:v>0.12612832511733646</x:v>
      </x:c>
      <x:c r="V747" s="115" t="n">
        <x:f>IF(OR(T747="年末+季度",T747="季度+动态"),N747*$E$5/2,IF(T747="季度",(J747+K747)/2,IF(T747="动态",N747*$E$5*IF(J747+K747=0,0.5,K747/(J747+K747)),K747)))</x:f>
        <x:v>0.13344294909708104</x:v>
      </x:c>
      <x:c r="W747" s="115" t="n">
        <x:f>IF(OR(T747="年末+季度",T747="季度+动态",T747="动态"),N747*(1-$E$5)*IF(L747+M747=0,$B$7/($B$7+$B$8),L747/(L747+M747)),L747)</x:f>
        <x:v>0.8598489053155264</x:v>
      </x:c>
      <x:c r="X747" s="115" t="n">
        <x:f>IF(OR(T747="年末+季度",T747="季度+动态",T747="动态"),N747*(1-$E$5)*IF(L747+M747=0,$B$8/($B$7+$B$8),M747/(L747+M747)),M747)</x:f>
        <x:v>0.059973556885991326</x:v>
      </x:c>
      <x:c r="Y747" s="115" t="n">
        <x:f>POWER(1-$H$5,(A747-A746)/$H$8)</x:f>
        <x:v>0.9999862671029998</x:v>
      </x:c>
      <x:c r="Z747" s="115" t="n">
        <x:f>U747*Y747</x:f>
        <x:v>0.1261265930100388</x:v>
      </x:c>
      <x:c r="AA747" s="115" t="n">
        <x:f>V747*Y747</x:f>
        <x:v>0.1334411165388057</x:v>
      </x:c>
      <x:c r="AB747" s="115" t="n">
        <x:f>W747*Y747</x:f>
        <x:v>0.859837097099074</x:v>
      </x:c>
      <x:c r="AC747" s="115" t="n">
        <x:f>X747*Y747</x:f>
        <x:v>0.05997273327531187</x:v>
      </x:c>
      <x:c r="AD747" s="115" t="n">
        <x:f>SUM(Z747:AC747)</x:f>
        <x:v>1.1793775399232305</x:v>
      </x:c>
      <x:c r="AE747" s="115" t="n">
        <x:f>MAX(AE746,AD747)</x:f>
        <x:v>1.2170439798392663</x:v>
      </x:c>
      <x:c r="AF747" s="114" t="n">
        <x:f>AD747/AE747-1</x:f>
        <x:v>-0.030949119785309898</x:v>
      </x:c>
      <x:c r="AG747" s="114" t="n">
        <x:f>AD747/AD746-1</x:f>
        <x:v>0.000845979041764533</x:v>
      </x:c>
      <x:c r="AH747" s="111" t="n">
        <x:f>IF(OR(T747="年末+季度",T747="季度+动态",T747="季度",T747="动态"),A747,AH746)</x:f>
        <x:v>44834</x:v>
      </x:c>
      <x:c r="AI747" s="117" t="n">
        <x:f>YEAR(A747)</x:f>
        <x:v>2022</x:v>
      </x:c>
      <x:c r="AJ747" s="117" t="n">
        <x:f>MONTH(A747)</x:f>
        <x:v>11</x:v>
      </x:c>
      <x:c r="AK747" s="50" t="n">
        <x:f>IF(MONTH(A747)&lt;&gt;MONTH(A748),1,0)</x:f>
        <x:v>0</x:v>
      </x:c>
      <x:c r="AL747" s="115" t="n">
        <x:f>IF(AK746,AD746,AL746)</x:f>
        <x:v>1.1770735363095584</x:v>
      </x:c>
      <x:c r="AM747" s="116" t="str">
        <x:f>IF(AK747,AD747/AL747-1,"")</x:f>
      </x:c>
      <x:c r="AN747" s="115" t="n">
        <x:f>IF(AI747&lt;&gt;AI746,AD747,MAX(AN746,AD747))</x:f>
        <x:v>1.2170439798392663</x:v>
      </x:c>
      <x:c r="AO747" s="116" t="n">
        <x:f>AD747/AN747-1</x:f>
        <x:v>-0.030949119785309898</x:v>
      </x:c>
      <x:c r="AP747" s="112" t="n">
        <x:f>IFERROR(SUM(Z747:AC747)/AD747,0)</x:f>
        <x:v>1</x:v>
      </x:c>
      <x:c r="AQ747" s="50" t="b">
        <x:f>AND(B747&gt;0,C747&gt;0,D747&gt;0,E747&gt;0)</x:f>
        <x:v>1</x:v>
      </x:c>
    </x:row>
    <x:row r="748">
      <x:c r="A748" s="111" t="n">
        <x:f>'净值底稿'!A706</x:f>
        <x:v>44890</x:v>
      </x:c>
      <x:c r="B748" s="113" t="n">
        <x:f>'净值底稿'!F706</x:f>
        <x:v>1.5679208737829948</x:v>
      </x:c>
      <x:c r="C748" s="113" t="n">
        <x:f>'净值底稿'!O706</x:f>
        <x:v>1.269242589461855</x:v>
      </x:c>
      <x:c r="D748" s="113" t="n">
        <x:f>'净值底稿'!P706</x:f>
        <x:v>1.5621</x:v>
      </x:c>
      <x:c r="E748" s="113" t="n">
        <x:f>'净值底稿'!Q706</x:f>
        <x:v>1.4609</x:v>
      </x:c>
      <x:c r="F748" s="114" t="n">
        <x:f>IFERROR(B748/B747-1,0)</x:f>
        <x:v>-0.00798769092101903</x:v>
      </x:c>
      <x:c r="G748" s="114" t="n">
        <x:f>IFERROR(C748/C747-1,0)</x:f>
        <x:v>-0.007567728183974998</x:v>
      </x:c>
      <x:c r="H748" s="114" t="n">
        <x:f>IFERROR(D748/D747-1,0)</x:f>
        <x:v>-0.0006397543343354961</x:v>
      </x:c>
      <x:c r="I748" s="114" t="n">
        <x:f>IFERROR(E748/E747-1,0)</x:f>
        <x:v>0.0011650219298244835</x:v>
      </x:c>
      <x:c r="J748" s="115" t="n">
        <x:f>Z747*(1+F748)</x:f>
        <x:v>0.12511913276815345</x:v>
      </x:c>
      <x:c r="K748" s="115" t="n">
        <x:f>AA747*(1+G748)</x:f>
        <x:v>0.1324312704402739</x:v>
      </x:c>
      <x:c r="L748" s="115" t="n">
        <x:f>AB747*(1+H748)</x:f>
        <x:v>0.8592870125893823</x:v>
      </x:c>
      <x:c r="M748" s="115" t="n">
        <x:f>AC747*(1+I748)</x:f>
        <x:v>0.06004260282476912</x:v>
      </x:c>
      <x:c r="N748" s="115" t="n">
        <x:f>SUM(J748:M748)</x:f>
        <x:v>1.176880018622579</x:v>
      </x:c>
      <x:c r="O748" s="116" t="n">
        <x:f>IFERROR((J748+K748)/N748,0)</x:f>
        <x:v>0.21884168235761578</x:v>
      </x:c>
      <x:c r="P748" s="50" t="b">
        <x:f>AND(MONTH(A748)=12,OR(A749="",YEAR(A748)&lt;&gt;YEAR(A749)))</x:f>
        <x:v>0</x:v>
      </x:c>
      <x:c r="Q748" s="50" t="b">
        <x:f>AND(MOD(MONTH(A748),3)=0,OR(A749="",MONTH(A748)&lt;&gt;MONTH(A749)))</x:f>
        <x:v>0</x:v>
      </x:c>
      <x:c r="R748" s="50" t="b">
        <x:f>OR(O748&gt;$E$7,O748&lt;$E$6)</x:f>
        <x:v>0</x:v>
      </x:c>
      <x:c r="S748" s="50" t="b">
        <x:f>AND(OR(P748,Q748,R748),A748-AH747&gt;$E$8)</x:f>
        <x:v>0</x:v>
      </x:c>
      <x:c r="T748" s="50" t="str">
        <x:f>IF(NOT(OR(P748,Q748,R748)),"不调",IF(NOT(S748),"间隔规则跳过",IF(P748,"年末+季度",IF(AND(Q748,R748),"季度+动态",IF(Q748,"季度","动态")))))</x:f>
        <x:v>不调</x:v>
      </x:c>
      <x:c r="U748" s="115" t="n">
        <x:f>IF(OR(T748="年末+季度",T748="季度+动态"),N748*$E$5/2,IF(T748="季度",(J748+K748)/2,IF(T748="动态",N748*$E$5*IF(J748+K748=0,0.5,J748/(J748+K748)),J748)))</x:f>
        <x:v>0.12511913276815345</x:v>
      </x:c>
      <x:c r="V748" s="115" t="n">
        <x:f>IF(OR(T748="年末+季度",T748="季度+动态"),N748*$E$5/2,IF(T748="季度",(J748+K748)/2,IF(T748="动态",N748*$E$5*IF(J748+K748=0,0.5,K748/(J748+K748)),K748)))</x:f>
        <x:v>0.1324312704402739</x:v>
      </x:c>
      <x:c r="W748" s="115" t="n">
        <x:f>IF(OR(T748="年末+季度",T748="季度+动态",T748="动态"),N748*(1-$E$5)*IF(L748+M748=0,$B$7/($B$7+$B$8),L748/(L748+M748)),L748)</x:f>
        <x:v>0.8592870125893823</x:v>
      </x:c>
      <x:c r="X748" s="115" t="n">
        <x:f>IF(OR(T748="年末+季度",T748="季度+动态",T748="动态"),N748*(1-$E$5)*IF(L748+M748=0,$B$8/($B$7+$B$8),M748/(L748+M748)),M748)</x:f>
        <x:v>0.06004260282476912</x:v>
      </x:c>
      <x:c r="Y748" s="115" t="n">
        <x:f>POWER(1-$H$5,(A748-A747)/$H$8)</x:f>
        <x:v>0.9999862671029998</x:v>
      </x:c>
      <x:c r="Z748" s="115" t="n">
        <x:f>U748*Y748</x:f>
        <x:v>0.1251174145199904</x:v>
      </x:c>
      <x:c r="AA748" s="115" t="n">
        <x:f>V748*Y748</x:f>
        <x:v>0.13242945177527732</x:v>
      </x:c>
      <x:c r="AB748" s="115" t="n">
        <x:f>W748*Y748</x:f>
        <x:v>0.8592752120893448</x:v>
      </x:c>
      <x:c r="AC748" s="115" t="n">
        <x:f>X748*Y748</x:f>
        <x:v>0.060041778265888905</x:v>
      </x:c>
      <x:c r="AD748" s="115" t="n">
        <x:f>SUM(Z748:AC748)</x:f>
        <x:v>1.1768638566505014</x:v>
      </x:c>
      <x:c r="AE748" s="115" t="n">
        <x:f>MAX(AE747,AD748)</x:f>
        <x:v>1.2170439798392663</x:v>
      </x:c>
      <x:c r="AF748" s="114" t="n">
        <x:f>AD748/AE748-1</x:f>
        <x:v>-0.03301452030851948</x:v>
      </x:c>
      <x:c r="AG748" s="114" t="n">
        <x:f>AD748/AD747-1</x:f>
        <x:v>-0.0021313643745434208</x:v>
      </x:c>
      <x:c r="AH748" s="111" t="n">
        <x:f>IF(OR(T748="年末+季度",T748="季度+动态",T748="季度",T748="动态"),A748,AH747)</x:f>
        <x:v>44834</x:v>
      </x:c>
      <x:c r="AI748" s="117" t="n">
        <x:f>YEAR(A748)</x:f>
        <x:v>2022</x:v>
      </x:c>
      <x:c r="AJ748" s="117" t="n">
        <x:f>MONTH(A748)</x:f>
        <x:v>11</x:v>
      </x:c>
      <x:c r="AK748" s="50" t="n">
        <x:f>IF(MONTH(A748)&lt;&gt;MONTH(A749),1,0)</x:f>
        <x:v>0</x:v>
      </x:c>
      <x:c r="AL748" s="115" t="n">
        <x:f>IF(AK747,AD747,AL747)</x:f>
        <x:v>1.1770735363095584</x:v>
      </x:c>
      <x:c r="AM748" s="116" t="str">
        <x:f>IF(AK748,AD748/AL748-1,"")</x:f>
      </x:c>
      <x:c r="AN748" s="115" t="n">
        <x:f>IF(AI748&lt;&gt;AI747,AD748,MAX(AN747,AD748))</x:f>
        <x:v>1.2170439798392663</x:v>
      </x:c>
      <x:c r="AO748" s="116" t="n">
        <x:f>AD748/AN748-1</x:f>
        <x:v>-0.03301452030851948</x:v>
      </x:c>
      <x:c r="AP748" s="112" t="n">
        <x:f>IFERROR(SUM(Z748:AC748)/AD748,0)</x:f>
        <x:v>1</x:v>
      </x:c>
      <x:c r="AQ748" s="50" t="b">
        <x:f>AND(B748&gt;0,C748&gt;0,D748&gt;0,E748&gt;0)</x:f>
        <x:v>1</x:v>
      </x:c>
    </x:row>
    <x:row r="749">
      <x:c r="A749" s="111" t="n">
        <x:f>'净值底稿'!A707</x:f>
        <x:v>44893</x:v>
      </x:c>
      <x:c r="B749" s="113" t="n">
        <x:f>'净值底稿'!F707</x:f>
        <x:v>1.5713386744877273</x:v>
      </x:c>
      <x:c r="C749" s="113" t="n">
        <x:f>'净值底稿'!O707</x:f>
        <x:v>1.2609480143802823</x:v>
      </x:c>
      <x:c r="D749" s="113" t="n">
        <x:f>'净值底稿'!P707</x:f>
        <x:v>1.5611</x:v>
      </x:c>
      <x:c r="E749" s="113" t="n">
        <x:f>'净值底稿'!Q707</x:f>
        <x:v>1.4629</x:v>
      </x:c>
      <x:c r="F749" s="114" t="n">
        <x:f>IFERROR(B749/B748-1,0)</x:f>
        <x:v>0.0021798298382789127</x:v>
      </x:c>
      <x:c r="G749" s="114" t="n">
        <x:f>IFERROR(C749/C748-1,0)</x:f>
        <x:v>-0.006535058900828172</x:v>
      </x:c>
      <x:c r="H749" s="114" t="n">
        <x:f>IFERROR(D749/D748-1,0)</x:f>
        <x:v>-0.0006401638819538702</x:v>
      </x:c>
      <x:c r="I749" s="114" t="n">
        <x:f>IFERROR(E749/E748-1,0)</x:f>
        <x:v>0.001369019097816393</x:v>
      </x:c>
      <x:c r="J749" s="115" t="n">
        <x:f>Z748*(1+F749)</x:f>
        <x:v>0.12539014919344937</x:v>
      </x:c>
      <x:c r="K749" s="115" t="n">
        <x:f>AA748*(1+G749)</x:f>
        <x:v>0.1315640175077215</x:v>
      </x:c>
      <x:c r="L749" s="115" t="n">
        <x:f>AB748*(1+H749)</x:f>
        <x:v>0.8587251351339069</x:v>
      </x:c>
      <x:c r="M749" s="115" t="n">
        <x:f>AC748*(1+I749)</x:f>
        <x:v>0.060123976607001764</x:v>
      </x:c>
      <x:c r="N749" s="115" t="n">
        <x:f>SUM(J749:M749)</x:f>
        <x:v>1.1758032784420798</x:v>
      </x:c>
      <x:c r="O749" s="116" t="n">
        <x:f>IFERROR((J749+K749)/N749,0)</x:f>
        <x:v>0.2185349976584782</x:v>
      </x:c>
      <x:c r="P749" s="50" t="b">
        <x:f>AND(MONTH(A749)=12,OR(A750="",YEAR(A749)&lt;&gt;YEAR(A750)))</x:f>
        <x:v>0</x:v>
      </x:c>
      <x:c r="Q749" s="50" t="b">
        <x:f>AND(MOD(MONTH(A749),3)=0,OR(A750="",MONTH(A749)&lt;&gt;MONTH(A750)))</x:f>
        <x:v>0</x:v>
      </x:c>
      <x:c r="R749" s="50" t="b">
        <x:f>OR(O749&gt;$E$7,O749&lt;$E$6)</x:f>
        <x:v>0</x:v>
      </x:c>
      <x:c r="S749" s="50" t="b">
        <x:f>AND(OR(P749,Q749,R749),A749-AH748&gt;$E$8)</x:f>
        <x:v>0</x:v>
      </x:c>
      <x:c r="T749" s="50" t="str">
        <x:f>IF(NOT(OR(P749,Q749,R749)),"不调",IF(NOT(S749),"间隔规则跳过",IF(P749,"年末+季度",IF(AND(Q749,R749),"季度+动态",IF(Q749,"季度","动态")))))</x:f>
        <x:v>不调</x:v>
      </x:c>
      <x:c r="U749" s="115" t="n">
        <x:f>IF(OR(T749="年末+季度",T749="季度+动态"),N749*$E$5/2,IF(T749="季度",(J749+K749)/2,IF(T749="动态",N749*$E$5*IF(J749+K749=0,0.5,J749/(J749+K749)),J749)))</x:f>
        <x:v>0.12539014919344937</x:v>
      </x:c>
      <x:c r="V749" s="115" t="n">
        <x:f>IF(OR(T749="年末+季度",T749="季度+动态"),N749*$E$5/2,IF(T749="季度",(J749+K749)/2,IF(T749="动态",N749*$E$5*IF(J749+K749=0,0.5,K749/(J749+K749)),K749)))</x:f>
        <x:v>0.1315640175077215</x:v>
      </x:c>
      <x:c r="W749" s="115" t="n">
        <x:f>IF(OR(T749="年末+季度",T749="季度+动态",T749="动态"),N749*(1-$E$5)*IF(L749+M749=0,$B$7/($B$7+$B$8),L749/(L749+M749)),L749)</x:f>
        <x:v>0.8587251351339069</x:v>
      </x:c>
      <x:c r="X749" s="115" t="n">
        <x:f>IF(OR(T749="年末+季度",T749="季度+动态",T749="动态"),N749*(1-$E$5)*IF(L749+M749=0,$B$8/($B$7+$B$8),M749/(L749+M749)),M749)</x:f>
        <x:v>0.060123976607001764</x:v>
      </x:c>
      <x:c r="Y749" s="115" t="n">
        <x:f>POWER(1-$H$5,(A749-A748)/$H$8)</x:f>
        <x:v>0.9999588018747739</x:v>
      </x:c>
      <x:c r="Z749" s="115" t="n">
        <x:f>U749*Y749</x:f>
        <x:v>0.12538498335438078</x:v>
      </x:c>
      <x:c r="AA749" s="115" t="n">
        <x:f>V749*Y749</x:f>
        <x:v>0.131558597316853</x:v>
      </x:c>
      <x:c r="AB749" s="115" t="n">
        <x:f>W749*Y749</x:f>
        <x:v>0.8586897572682549</x:v>
      </x:c>
      <x:c r="AC749" s="115" t="n">
        <x:f>X749*Y749</x:f>
        <x:v>0.06012149961188442</x:v>
      </x:c>
      <x:c r="AD749" s="115" t="n">
        <x:f>SUM(Z749:AC749)</x:f>
        <x:v>1.175754837551373</x:v>
      </x:c>
      <x:c r="AE749" s="115" t="n">
        <x:f>MAX(AE748,AD749)</x:f>
        <x:v>1.2170439798392663</x:v>
      </x:c>
      <x:c r="AF749" s="114" t="n">
        <x:f>AD749/AE749-1</x:f>
        <x:v>-0.033925760261635074</x:v>
      </x:c>
      <x:c r="AG749" s="114" t="n">
        <x:f>AD749/AD748-1</x:f>
        <x:v>-0.000942351226831506</x:v>
      </x:c>
      <x:c r="AH749" s="111" t="n">
        <x:f>IF(OR(T749="年末+季度",T749="季度+动态",T749="季度",T749="动态"),A749,AH748)</x:f>
        <x:v>44834</x:v>
      </x:c>
      <x:c r="AI749" s="117" t="n">
        <x:f>YEAR(A749)</x:f>
        <x:v>2022</x:v>
      </x:c>
      <x:c r="AJ749" s="117" t="n">
        <x:f>MONTH(A749)</x:f>
        <x:v>11</x:v>
      </x:c>
      <x:c r="AK749" s="50" t="n">
        <x:f>IF(MONTH(A749)&lt;&gt;MONTH(A750),1,0)</x:f>
        <x:v>0</x:v>
      </x:c>
      <x:c r="AL749" s="115" t="n">
        <x:f>IF(AK748,AD748,AL748)</x:f>
        <x:v>1.1770735363095584</x:v>
      </x:c>
      <x:c r="AM749" s="116" t="str">
        <x:f>IF(AK749,AD749/AL749-1,"")</x:f>
      </x:c>
      <x:c r="AN749" s="115" t="n">
        <x:f>IF(AI749&lt;&gt;AI748,AD749,MAX(AN748,AD749))</x:f>
        <x:v>1.2170439798392663</x:v>
      </x:c>
      <x:c r="AO749" s="116" t="n">
        <x:f>AD749/AN749-1</x:f>
        <x:v>-0.033925760261635074</x:v>
      </x:c>
      <x:c r="AP749" s="112" t="n">
        <x:f>IFERROR(SUM(Z749:AC749)/AD749,0)</x:f>
        <x:v>1</x:v>
      </x:c>
      <x:c r="AQ749" s="50" t="b">
        <x:f>AND(B749&gt;0,C749&gt;0,D749&gt;0,E749&gt;0)</x:f>
        <x:v>1</x:v>
      </x:c>
    </x:row>
    <x:row r="750">
      <x:c r="A750" s="111" t="n">
        <x:f>'净值底稿'!A708</x:f>
        <x:v>44894</x:v>
      </x:c>
      <x:c r="B750" s="113" t="n">
        <x:f>'净值底稿'!F708</x:f>
        <x:v>1.5800723390175024</x:v>
      </x:c>
      <x:c r="C750" s="113" t="n">
        <x:f>'净值底稿'!O708</x:f>
        <x:v>1.283235622457185</x:v>
      </x:c>
      <x:c r="D750" s="113" t="n">
        <x:f>'净值底稿'!P708</x:f>
        <x:v>1.5586</x:v>
      </x:c>
      <x:c r="E750" s="113" t="n">
        <x:f>'净值底稿'!Q708</x:f>
        <x:v>1.462</x:v>
      </x:c>
      <x:c r="F750" s="114" t="n">
        <x:f>IFERROR(B750/B749-1,0)</x:f>
        <x:v>0.005558104482232151</x:v>
      </x:c>
      <x:c r="G750" s="114" t="n">
        <x:f>IFERROR(C750/C749-1,0)</x:f>
        <x:v>0.01767527909376687</x:v>
      </x:c>
      <x:c r="H750" s="114" t="n">
        <x:f>IFERROR(D750/D749-1,0)</x:f>
        <x:v>-0.00160143488565756</x:v>
      </x:c>
      <x:c r="I750" s="114" t="n">
        <x:f>IFERROR(E750/E749-1,0)</x:f>
        <x:v>-0.0006152163510835251</x:v>
      </x:c>
      <x:c r="J750" s="115" t="n">
        <x:f>Z749*(1+F750)</x:f>
        <x:v>0.12608188619236738</x:v>
      </x:c>
      <x:c r="K750" s="115" t="n">
        <x:f>AA749*(1+G750)</x:f>
        <x:v>0.13388393224161285</x:v>
      </x:c>
      <x:c r="L750" s="115" t="n">
        <x:f>AB749*(1+H750)</x:f>
        <x:v>0.8573146215350087</x:v>
      </x:c>
      <x:c r="M750" s="115" t="n">
        <x:f>AC749*(1+I750)</x:f>
        <x:v>0.06008451188227153</x:v>
      </x:c>
      <x:c r="N750" s="115" t="n">
        <x:f>SUM(J750:M750)</x:f>
        <x:v>1.1773649518512603</x:v>
      </x:c>
      <x:c r="O750" s="116" t="n">
        <x:f>IFERROR((J750+K750)/N750,0)</x:f>
        <x:v>0.22080308915703348</x:v>
      </x:c>
      <x:c r="P750" s="50" t="b">
        <x:f>AND(MONTH(A750)=12,OR(A751="",YEAR(A750)&lt;&gt;YEAR(A751)))</x:f>
        <x:v>0</x:v>
      </x:c>
      <x:c r="Q750" s="50" t="b">
        <x:f>AND(MOD(MONTH(A750),3)=0,OR(A751="",MONTH(A750)&lt;&gt;MONTH(A751)))</x:f>
        <x:v>0</x:v>
      </x:c>
      <x:c r="R750" s="50" t="b">
        <x:f>OR(O750&gt;$E$7,O750&lt;$E$6)</x:f>
        <x:v>0</x:v>
      </x:c>
      <x:c r="S750" s="50" t="b">
        <x:f>AND(OR(P750,Q750,R750),A750-AH749&gt;$E$8)</x:f>
        <x:v>0</x:v>
      </x:c>
      <x:c r="T750" s="50" t="str">
        <x:f>IF(NOT(OR(P750,Q750,R750)),"不调",IF(NOT(S750),"间隔规则跳过",IF(P750,"年末+季度",IF(AND(Q750,R750),"季度+动态",IF(Q750,"季度","动态")))))</x:f>
        <x:v>不调</x:v>
      </x:c>
      <x:c r="U750" s="115" t="n">
        <x:f>IF(OR(T750="年末+季度",T750="季度+动态"),N750*$E$5/2,IF(T750="季度",(J750+K750)/2,IF(T750="动态",N750*$E$5*IF(J750+K750=0,0.5,J750/(J750+K750)),J750)))</x:f>
        <x:v>0.12608188619236738</x:v>
      </x:c>
      <x:c r="V750" s="115" t="n">
        <x:f>IF(OR(T750="年末+季度",T750="季度+动态"),N750*$E$5/2,IF(T750="季度",(J750+K750)/2,IF(T750="动态",N750*$E$5*IF(J750+K750=0,0.5,K750/(J750+K750)),K750)))</x:f>
        <x:v>0.13388393224161285</x:v>
      </x:c>
      <x:c r="W750" s="115" t="n">
        <x:f>IF(OR(T750="年末+季度",T750="季度+动态",T750="动态"),N750*(1-$E$5)*IF(L750+M750=0,$B$7/($B$7+$B$8),L750/(L750+M750)),L750)</x:f>
        <x:v>0.8573146215350087</x:v>
      </x:c>
      <x:c r="X750" s="115" t="n">
        <x:f>IF(OR(T750="年末+季度",T750="季度+动态",T750="动态"),N750*(1-$E$5)*IF(L750+M750=0,$B$8/($B$7+$B$8),M750/(L750+M750)),M750)</x:f>
        <x:v>0.06008451188227153</x:v>
      </x:c>
      <x:c r="Y750" s="115" t="n">
        <x:f>POWER(1-$H$5,(A750-A749)/$H$8)</x:f>
        <x:v>0.9999862671029998</x:v>
      </x:c>
      <x:c r="Z750" s="115" t="n">
        <x:f>U750*Y750</x:f>
        <x:v>0.1260801547228107</x:v>
      </x:c>
      <x:c r="AA750" s="115" t="n">
        <x:f>V750*Y750</x:f>
        <x:v>0.1338820936273614</x:v>
      </x:c>
      <x:c r="AB750" s="115" t="n">
        <x:f>W750*Y750</x:f>
        <x:v>0.8573028481216144</x:v>
      </x:c>
      <x:c r="AC750" s="115" t="n">
        <x:f>X750*Y750</x:f>
        <x:v>0.060083686747858536</x:v>
      </x:c>
      <x:c r="AD750" s="115" t="n">
        <x:f>SUM(Z750:AC750)</x:f>
        <x:v>1.177348783219645</x:v>
      </x:c>
      <x:c r="AE750" s="115" t="n">
        <x:f>MAX(AE749,AD750)</x:f>
        <x:v>1.2170439798392663</x:v>
      </x:c>
      <x:c r="AF750" s="114" t="n">
        <x:f>AD750/AE750-1</x:f>
        <x:v>-0.032616074091968095</x:v>
      </x:c>
      <x:c r="AG750" s="114" t="n">
        <x:f>AD750/AD749-1</x:f>
        <x:v>0.0013556785967314688</x:v>
      </x:c>
      <x:c r="AH750" s="111" t="n">
        <x:f>IF(OR(T750="年末+季度",T750="季度+动态",T750="季度",T750="动态"),A750,AH749)</x:f>
        <x:v>44834</x:v>
      </x:c>
      <x:c r="AI750" s="117" t="n">
        <x:f>YEAR(A750)</x:f>
        <x:v>2022</x:v>
      </x:c>
      <x:c r="AJ750" s="117" t="n">
        <x:f>MONTH(A750)</x:f>
        <x:v>11</x:v>
      </x:c>
      <x:c r="AK750" s="50" t="n">
        <x:f>IF(MONTH(A750)&lt;&gt;MONTH(A751),1,0)</x:f>
        <x:v>0</x:v>
      </x:c>
      <x:c r="AL750" s="115" t="n">
        <x:f>IF(AK749,AD749,AL749)</x:f>
        <x:v>1.1770735363095584</x:v>
      </x:c>
      <x:c r="AM750" s="116" t="str">
        <x:f>IF(AK750,AD750/AL750-1,"")</x:f>
      </x:c>
      <x:c r="AN750" s="115" t="n">
        <x:f>IF(AI750&lt;&gt;AI749,AD750,MAX(AN749,AD750))</x:f>
        <x:v>1.2170439798392663</x:v>
      </x:c>
      <x:c r="AO750" s="116" t="n">
        <x:f>AD750/AN750-1</x:f>
        <x:v>-0.032616074091968095</x:v>
      </x:c>
      <x:c r="AP750" s="112" t="n">
        <x:f>IFERROR(SUM(Z750:AC750)/AD750,0)</x:f>
        <x:v>1</x:v>
      </x:c>
      <x:c r="AQ750" s="50" t="b">
        <x:f>AND(B750&gt;0,C750&gt;0,D750&gt;0,E750&gt;0)</x:f>
        <x:v>1</x:v>
      </x:c>
    </x:row>
    <x:row r="751">
      <x:c r="A751" s="111" t="n">
        <x:f>'净值底稿'!A709</x:f>
        <x:v>44895</x:v>
      </x:c>
      <x:c r="B751" s="113" t="n">
        <x:f>'净值底稿'!F709</x:f>
        <x:v>1.5779302973783476</x:v>
      </x:c>
      <x:c r="C751" s="113" t="n">
        <x:f>'净值底稿'!O709</x:f>
        <x:v>1.2833537602215674</x:v>
      </x:c>
      <x:c r="D751" s="113" t="n">
        <x:f>'净值底稿'!P709</x:f>
        <x:v>1.558</x:v>
      </x:c>
      <x:c r="E751" s="113" t="n">
        <x:f>'净值底稿'!Q709</x:f>
        <x:v>1.4587</x:v>
      </x:c>
      <x:c r="F751" s="114" t="n">
        <x:f>IFERROR(B751/B750-1,0)</x:f>
        <x:v>-0.0013556604886120205</x:v>
      </x:c>
      <x:c r="G751" s="114" t="n">
        <x:f>IFERROR(C751/C750-1,0)</x:f>
        <x:v>0.00009206241029713347</x:v>
      </x:c>
      <x:c r="H751" s="114" t="n">
        <x:f>IFERROR(D751/D750-1,0)</x:f>
        <x:v>-0.0003849608623123224</x:v>
      </x:c>
      <x:c r="I751" s="114" t="n">
        <x:f>IFERROR(E751/E750-1,0)</x:f>
        <x:v>-0.0022571819425443174</x:v>
      </x:c>
      <x:c r="J751" s="115" t="n">
        <x:f>Z750*(1+F751)</x:f>
        <x:v>0.1259092328386549</x:v>
      </x:c>
      <x:c r="K751" s="115" t="n">
        <x:f>AA750*(1+G751)</x:f>
        <x:v>0.13389441913559635</x:v>
      </x:c>
      <x:c r="L751" s="115" t="n">
        <x:f>AB750*(1+H751)</x:f>
        <x:v>0.8569728200779387</x:v>
      </x:c>
      <x:c r="M751" s="115" t="n">
        <x:f>AC750*(1+I751)</x:f>
        <x:v>0.05994806693508978</x:v>
      </x:c>
      <x:c r="N751" s="115" t="n">
        <x:f>SUM(J751:M751)</x:f>
        <x:v>1.1767245389872798</x:v>
      </x:c>
      <x:c r="O751" s="116" t="n">
        <x:f>IFERROR((J751+K751)/N751,0)</x:f>
        <x:v>0.22078544584261423</x:v>
      </x:c>
      <x:c r="P751" s="50" t="b">
        <x:f>AND(MONTH(A751)=12,OR(A752="",YEAR(A751)&lt;&gt;YEAR(A752)))</x:f>
        <x:v>0</x:v>
      </x:c>
      <x:c r="Q751" s="50" t="b">
        <x:f>AND(MOD(MONTH(A751),3)=0,OR(A752="",MONTH(A751)&lt;&gt;MONTH(A752)))</x:f>
        <x:v>0</x:v>
      </x:c>
      <x:c r="R751" s="50" t="b">
        <x:f>OR(O751&gt;$E$7,O751&lt;$E$6)</x:f>
        <x:v>0</x:v>
      </x:c>
      <x:c r="S751" s="50" t="b">
        <x:f>AND(OR(P751,Q751,R751),A751-AH750&gt;$E$8)</x:f>
        <x:v>0</x:v>
      </x:c>
      <x:c r="T751" s="50" t="str">
        <x:f>IF(NOT(OR(P751,Q751,R751)),"不调",IF(NOT(S751),"间隔规则跳过",IF(P751,"年末+季度",IF(AND(Q751,R751),"季度+动态",IF(Q751,"季度","动态")))))</x:f>
        <x:v>不调</x:v>
      </x:c>
      <x:c r="U751" s="115" t="n">
        <x:f>IF(OR(T751="年末+季度",T751="季度+动态"),N751*$E$5/2,IF(T751="季度",(J751+K751)/2,IF(T751="动态",N751*$E$5*IF(J751+K751=0,0.5,J751/(J751+K751)),J751)))</x:f>
        <x:v>0.1259092328386549</x:v>
      </x:c>
      <x:c r="V751" s="115" t="n">
        <x:f>IF(OR(T751="年末+季度",T751="季度+动态"),N751*$E$5/2,IF(T751="季度",(J751+K751)/2,IF(T751="动态",N751*$E$5*IF(J751+K751=0,0.5,K751/(J751+K751)),K751)))</x:f>
        <x:v>0.13389441913559635</x:v>
      </x:c>
      <x:c r="W751" s="115" t="n">
        <x:f>IF(OR(T751="年末+季度",T751="季度+动态",T751="动态"),N751*(1-$E$5)*IF(L751+M751=0,$B$7/($B$7+$B$8),L751/(L751+M751)),L751)</x:f>
        <x:v>0.8569728200779387</x:v>
      </x:c>
      <x:c r="X751" s="115" t="n">
        <x:f>IF(OR(T751="年末+季度",T751="季度+动态",T751="动态"),N751*(1-$E$5)*IF(L751+M751=0,$B$8/($B$7+$B$8),M751/(L751+M751)),M751)</x:f>
        <x:v>0.05994806693508978</x:v>
      </x:c>
      <x:c r="Y751" s="115" t="n">
        <x:f>POWER(1-$H$5,(A751-A750)/$H$8)</x:f>
        <x:v>0.9999862671029998</x:v>
      </x:c>
      <x:c r="Z751" s="115" t="n">
        <x:f>U751*Y751</x:f>
        <x:v>0.12590750374012896</x:v>
      </x:c>
      <x:c r="AA751" s="115" t="n">
        <x:f>V751*Y751</x:f>
        <x:v>0.13389258037732946</x:v>
      </x:c>
      <x:c r="AB751" s="115" t="n">
        <x:f>W751*Y751</x:f>
        <x:v>0.8569610513584686</x:v>
      </x:c>
      <x:c r="AC751" s="115" t="n">
        <x:f>X751*Y751</x:f>
        <x:v>0.05994724367446119</x:v>
      </x:c>
      <x:c r="AD751" s="115" t="n">
        <x:f>SUM(Z751:AC751)</x:f>
        <x:v>1.1767083791503883</x:v>
      </x:c>
      <x:c r="AE751" s="115" t="n">
        <x:f>MAX(AE750,AD751)</x:f>
        <x:v>1.2170439798392663</x:v>
      </x:c>
      <x:c r="AF751" s="114" t="n">
        <x:f>AD751/AE751-1</x:f>
        <x:v>-0.03314227041672324</x:v>
      </x:c>
      <x:c r="AG751" s="114" t="n">
        <x:f>AD751/AD750-1</x:f>
        <x:v>-0.0005439374282151244</x:v>
      </x:c>
      <x:c r="AH751" s="111" t="n">
        <x:f>IF(OR(T751="年末+季度",T751="季度+动态",T751="季度",T751="动态"),A751,AH750)</x:f>
        <x:v>44834</x:v>
      </x:c>
      <x:c r="AI751" s="117" t="n">
        <x:f>YEAR(A751)</x:f>
        <x:v>2022</x:v>
      </x:c>
      <x:c r="AJ751" s="117" t="n">
        <x:f>MONTH(A751)</x:f>
        <x:v>11</x:v>
      </x:c>
      <x:c r="AK751" s="50" t="n">
        <x:f>IF(MONTH(A751)&lt;&gt;MONTH(A752),1,0)</x:f>
        <x:v>1</x:v>
      </x:c>
      <x:c r="AL751" s="115" t="n">
        <x:f>IF(AK750,AD750,AL750)</x:f>
        <x:v>1.1770735363095584</x:v>
      </x:c>
      <x:c r="AM751" s="116" t="n">
        <x:f>IF(AK751,AD751/AL751-1,"")</x:f>
        <x:v>-0.0003102245933715997</x:v>
      </x:c>
      <x:c r="AN751" s="115" t="n">
        <x:f>IF(AI751&lt;&gt;AI750,AD751,MAX(AN750,AD751))</x:f>
        <x:v>1.2170439798392663</x:v>
      </x:c>
      <x:c r="AO751" s="116" t="n">
        <x:f>AD751/AN751-1</x:f>
        <x:v>-0.03314227041672324</x:v>
      </x:c>
      <x:c r="AP751" s="112" t="n">
        <x:f>IFERROR(SUM(Z751:AC751)/AD751,0)</x:f>
        <x:v>1</x:v>
      </x:c>
      <x:c r="AQ751" s="50" t="b">
        <x:f>AND(B751&gt;0,C751&gt;0,D751&gt;0,E751&gt;0)</x:f>
        <x:v>1</x:v>
      </x:c>
    </x:row>
    <x:row r="752">
      <x:c r="A752" s="111" t="n">
        <x:f>'净值底稿'!A710</x:f>
        <x:v>44896</x:v>
      </x:c>
      <x:c r="B752" s="113" t="n">
        <x:f>'净值底稿'!F710</x:f>
        <x:v>1.5929914050618925</x:v>
      </x:c>
      <x:c r="C752" s="113" t="n">
        <x:f>'净值底稿'!O710</x:f>
        <x:v>1.2937791869347524</x:v>
      </x:c>
      <x:c r="D752" s="113" t="n">
        <x:f>'净值底稿'!P710</x:f>
        <x:v>1.5585</x:v>
      </x:c>
      <x:c r="E752" s="113" t="n">
        <x:f>'净值底稿'!Q710</x:f>
        <x:v>1.4643</x:v>
      </x:c>
      <x:c r="F752" s="114" t="n">
        <x:f>IFERROR(B752/B751-1,0)</x:f>
        <x:v>0.009544849800126265</x:v>
      </x:c>
      <x:c r="G752" s="114" t="n">
        <x:f>IFERROR(C752/C751-1,0)</x:f>
        <x:v>0.008123579823684057</x:v>
      </x:c>
      <x:c r="H752" s="114" t="n">
        <x:f>IFERROR(D752/D751-1,0)</x:f>
        <x:v>0.0003209242618742447</x:v>
      </x:c>
      <x:c r="I752" s="114" t="n">
        <x:f>IFERROR(E752/E751-1,0)</x:f>
        <x:v>0.0038390347569752237</x:v>
      </x:c>
      <x:c r="J752" s="115" t="n">
        <x:f>Z751*(1+F752)</x:f>
        <x:v>0.12710927195203733</x:v>
      </x:c>
      <x:c r="K752" s="115" t="n">
        <x:f>AA751*(1+G752)</x:f>
        <x:v>0.13498026744182373</x:v>
      </x:c>
      <x:c r="L752" s="115" t="n">
        <x:f>AB751*(1+H752)</x:f>
        <x:v>0.8572360709513308</x:v>
      </x:c>
      <x:c r="M752" s="115" t="n">
        <x:f>AC751*(1+I752)</x:f>
        <x:v>0.06017738322651231</x:v>
      </x:c>
      <x:c r="N752" s="115" t="n">
        <x:f>SUM(J752:M752)</x:f>
        <x:v>1.179502993571704</x:v>
      </x:c>
      <x:c r="O752" s="116" t="n">
        <x:f>IFERROR((J752+K752)/N752,0)</x:f>
        <x:v>0.22220336940410498</x:v>
      </x:c>
      <x:c r="P752" s="50" t="b">
        <x:f>AND(MONTH(A752)=12,OR(A753="",YEAR(A752)&lt;&gt;YEAR(A753)))</x:f>
        <x:v>0</x:v>
      </x:c>
      <x:c r="Q752" s="50" t="b">
        <x:f>AND(MOD(MONTH(A752),3)=0,OR(A753="",MONTH(A752)&lt;&gt;MONTH(A753)))</x:f>
        <x:v>0</x:v>
      </x:c>
      <x:c r="R752" s="50" t="b">
        <x:f>OR(O752&gt;$E$7,O752&lt;$E$6)</x:f>
        <x:v>0</x:v>
      </x:c>
      <x:c r="S752" s="50" t="b">
        <x:f>AND(OR(P752,Q752,R752),A752-AH751&gt;$E$8)</x:f>
        <x:v>0</x:v>
      </x:c>
      <x:c r="T752" s="50" t="str">
        <x:f>IF(NOT(OR(P752,Q752,R752)),"不调",IF(NOT(S752),"间隔规则跳过",IF(P752,"年末+季度",IF(AND(Q752,R752),"季度+动态",IF(Q752,"季度","动态")))))</x:f>
        <x:v>不调</x:v>
      </x:c>
      <x:c r="U752" s="115" t="n">
        <x:f>IF(OR(T752="年末+季度",T752="季度+动态"),N752*$E$5/2,IF(T752="季度",(J752+K752)/2,IF(T752="动态",N752*$E$5*IF(J752+K752=0,0.5,J752/(J752+K752)),J752)))</x:f>
        <x:v>0.12710927195203733</x:v>
      </x:c>
      <x:c r="V752" s="115" t="n">
        <x:f>IF(OR(T752="年末+季度",T752="季度+动态"),N752*$E$5/2,IF(T752="季度",(J752+K752)/2,IF(T752="动态",N752*$E$5*IF(J752+K752=0,0.5,K752/(J752+K752)),K752)))</x:f>
        <x:v>0.13498026744182373</x:v>
      </x:c>
      <x:c r="W752" s="115" t="n">
        <x:f>IF(OR(T752="年末+季度",T752="季度+动态",T752="动态"),N752*(1-$E$5)*IF(L752+M752=0,$B$7/($B$7+$B$8),L752/(L752+M752)),L752)</x:f>
        <x:v>0.8572360709513308</x:v>
      </x:c>
      <x:c r="X752" s="115" t="n">
        <x:f>IF(OR(T752="年末+季度",T752="季度+动态",T752="动态"),N752*(1-$E$5)*IF(L752+M752=0,$B$8/($B$7+$B$8),M752/(L752+M752)),M752)</x:f>
        <x:v>0.06017738322651231</x:v>
      </x:c>
      <x:c r="Y752" s="115" t="n">
        <x:f>POWER(1-$H$5,(A752-A751)/$H$8)</x:f>
        <x:v>0.9999862671029998</x:v>
      </x:c>
      <x:c r="Z752" s="115" t="n">
        <x:f>U752*Y752</x:f>
        <x:v>0.12710752637349784</x:v>
      </x:c>
      <x:c r="AA752" s="115" t="n">
        <x:f>V752*Y752</x:f>
        <x:v>0.13497841377171388</x:v>
      </x:c>
      <x:c r="AB752" s="115" t="n">
        <x:f>W752*Y752</x:f>
        <x:v>0.8572242986166635</x:v>
      </x:c>
      <x:c r="AC752" s="115" t="n">
        <x:f>X752*Y752</x:f>
        <x:v>0.060176556816706715</x:v>
      </x:c>
      <x:c r="AD752" s="115" t="n">
        <x:f>SUM(Z752:AC752)</x:f>
        <x:v>1.179486795578582</x:v>
      </x:c>
      <x:c r="AE752" s="115" t="n">
        <x:f>MAX(AE751,AD752)</x:f>
        <x:v>1.2170439798392663</x:v>
      </x:c>
      <x:c r="AF752" s="114" t="n">
        <x:f>AD752/AE752-1</x:f>
        <x:v>-0.030859348456449776</x:v>
      </x:c>
      <x:c r="AG752" s="114" t="n">
        <x:f>AD752/AD751-1</x:f>
        <x:v>0.002361176717547986</x:v>
      </x:c>
      <x:c r="AH752" s="111" t="n">
        <x:f>IF(OR(T752="年末+季度",T752="季度+动态",T752="季度",T752="动态"),A752,AH751)</x:f>
        <x:v>44834</x:v>
      </x:c>
      <x:c r="AI752" s="117" t="n">
        <x:f>YEAR(A752)</x:f>
        <x:v>2022</x:v>
      </x:c>
      <x:c r="AJ752" s="117" t="n">
        <x:f>MONTH(A752)</x:f>
        <x:v>12</x:v>
      </x:c>
      <x:c r="AK752" s="50" t="n">
        <x:f>IF(MONTH(A752)&lt;&gt;MONTH(A753),1,0)</x:f>
        <x:v>0</x:v>
      </x:c>
      <x:c r="AL752" s="115" t="n">
        <x:f>IF(AK751,AD751,AL751)</x:f>
        <x:v>1.1767083791503883</x:v>
      </x:c>
      <x:c r="AM752" s="116" t="str">
        <x:f>IF(AK752,AD752/AL752-1,"")</x:f>
      </x:c>
      <x:c r="AN752" s="115" t="n">
        <x:f>IF(AI752&lt;&gt;AI751,AD752,MAX(AN751,AD752))</x:f>
        <x:v>1.2170439798392663</x:v>
      </x:c>
      <x:c r="AO752" s="116" t="n">
        <x:f>AD752/AN752-1</x:f>
        <x:v>-0.030859348456449776</x:v>
      </x:c>
      <x:c r="AP752" s="112" t="n">
        <x:f>IFERROR(SUM(Z752:AC752)/AD752,0)</x:f>
        <x:v>1</x:v>
      </x:c>
      <x:c r="AQ752" s="50" t="b">
        <x:f>AND(B752&gt;0,C752&gt;0,D752&gt;0,E752&gt;0)</x:f>
        <x:v>1</x:v>
      </x:c>
    </x:row>
    <x:row r="753">
      <x:c r="A753" s="111" t="n">
        <x:f>'净值底稿'!A711</x:f>
        <x:v>44897</x:v>
      </x:c>
      <x:c r="B753" s="113" t="n">
        <x:f>'净值底稿'!F711</x:f>
        <x:v>1.5870959998075924</x:v>
      </x:c>
      <x:c r="C753" s="113" t="n">
        <x:f>'净值底稿'!O711</x:f>
        <x:v>1.2952064560740875</x:v>
      </x:c>
      <x:c r="D753" s="113" t="n">
        <x:f>'净值底稿'!P711</x:f>
        <x:v>1.5583</x:v>
      </x:c>
      <x:c r="E753" s="113" t="n">
        <x:f>'净值底稿'!Q711</x:f>
        <x:v>1.4735</x:v>
      </x:c>
      <x:c r="F753" s="114" t="n">
        <x:f>IFERROR(B753/B752-1,0)</x:f>
        <x:v>-0.003700839336337136</x:v>
      </x:c>
      <x:c r="G753" s="114" t="n">
        <x:f>IFERROR(C753/C752-1,0)</x:f>
        <x:v>0.001103178311838926</x:v>
      </x:c>
      <x:c r="H753" s="114" t="n">
        <x:f>IFERROR(D753/D752-1,0)</x:f>
        <x:v>-0.00012832852101374304</x:v>
      </x:c>
      <x:c r="I753" s="114" t="n">
        <x:f>IFERROR(E753/E752-1,0)</x:f>
        <x:v>0.006282865533019155</x:v>
      </x:c>
      <x:c r="J753" s="115" t="n">
        <x:f>Z752*(1+F753)</x:f>
        <x:v>0.1266371218399503</x:v>
      </x:c>
      <x:c r="K753" s="115" t="n">
        <x:f>AA752*(1+G753)</x:f>
        <x:v>0.13512731903035324</x:v>
      </x:c>
      <x:c r="L753" s="115" t="n">
        <x:f>AB752*(1+H753)</x:f>
        <x:v>0.8571142922902449</x:v>
      </x:c>
      <x:c r="M753" s="115" t="n">
        <x:f>AC752*(1+I753)</x:f>
        <x:v>0.06055463803142617</x:v>
      </x:c>
      <x:c r="N753" s="115" t="n">
        <x:f>SUM(J753:M753)</x:f>
        <x:v>1.1794333711919747</x:v>
      </x:c>
      <x:c r="O753" s="116" t="n">
        <x:f>IFERROR((J753+K753)/N753,0)</x:f>
        <x:v>0.22194084656580107</x:v>
      </x:c>
      <x:c r="P753" s="50" t="b">
        <x:f>AND(MONTH(A753)=12,OR(A754="",YEAR(A753)&lt;&gt;YEAR(A754)))</x:f>
        <x:v>0</x:v>
      </x:c>
      <x:c r="Q753" s="50" t="b">
        <x:f>AND(MOD(MONTH(A753),3)=0,OR(A754="",MONTH(A753)&lt;&gt;MONTH(A754)))</x:f>
        <x:v>0</x:v>
      </x:c>
      <x:c r="R753" s="50" t="b">
        <x:f>OR(O753&gt;$E$7,O753&lt;$E$6)</x:f>
        <x:v>0</x:v>
      </x:c>
      <x:c r="S753" s="50" t="b">
        <x:f>AND(OR(P753,Q753,R753),A753-AH752&gt;$E$8)</x:f>
        <x:v>0</x:v>
      </x:c>
      <x:c r="T753" s="50" t="str">
        <x:f>IF(NOT(OR(P753,Q753,R753)),"不调",IF(NOT(S753),"间隔规则跳过",IF(P753,"年末+季度",IF(AND(Q753,R753),"季度+动态",IF(Q753,"季度","动态")))))</x:f>
        <x:v>不调</x:v>
      </x:c>
      <x:c r="U753" s="115" t="n">
        <x:f>IF(OR(T753="年末+季度",T753="季度+动态"),N753*$E$5/2,IF(T753="季度",(J753+K753)/2,IF(T753="动态",N753*$E$5*IF(J753+K753=0,0.5,J753/(J753+K753)),J753)))</x:f>
        <x:v>0.1266371218399503</x:v>
      </x:c>
      <x:c r="V753" s="115" t="n">
        <x:f>IF(OR(T753="年末+季度",T753="季度+动态"),N753*$E$5/2,IF(T753="季度",(J753+K753)/2,IF(T753="动态",N753*$E$5*IF(J753+K753=0,0.5,K753/(J753+K753)),K753)))</x:f>
        <x:v>0.13512731903035324</x:v>
      </x:c>
      <x:c r="W753" s="115" t="n">
        <x:f>IF(OR(T753="年末+季度",T753="季度+动态",T753="动态"),N753*(1-$E$5)*IF(L753+M753=0,$B$7/($B$7+$B$8),L753/(L753+M753)),L753)</x:f>
        <x:v>0.8571142922902449</x:v>
      </x:c>
      <x:c r="X753" s="115" t="n">
        <x:f>IF(OR(T753="年末+季度",T753="季度+动态",T753="动态"),N753*(1-$E$5)*IF(L753+M753=0,$B$8/($B$7+$B$8),M753/(L753+M753)),M753)</x:f>
        <x:v>0.06055463803142617</x:v>
      </x:c>
      <x:c r="Y753" s="115" t="n">
        <x:f>POWER(1-$H$5,(A753-A752)/$H$8)</x:f>
        <x:v>0.9999862671029998</x:v>
      </x:c>
      <x:c r="Z753" s="115" t="n">
        <x:f>U753*Y753</x:f>
        <x:v>0.12663538274539965</x:v>
      </x:c>
      <x:c r="AA753" s="115" t="n">
        <x:f>V753*Y753</x:f>
        <x:v>0.13512546334079908</x:v>
      </x:c>
      <x:c r="AB753" s="115" t="n">
        <x:f>W753*Y753</x:f>
        <x:v>0.8571025216279515</x:v>
      </x:c>
      <x:c r="AC753" s="115" t="n">
        <x:f>X753*Y753</x:f>
        <x:v>0.060553806440819195</x:v>
      </x:c>
      <x:c r="AD753" s="115" t="n">
        <x:f>SUM(Z753:AC753)</x:f>
        <x:v>1.1794171741549695</x:v>
      </x:c>
      <x:c r="AE753" s="115" t="n">
        <x:f>MAX(AE752,AD753)</x:f>
        <x:v>1.2170439798392663</x:v>
      </x:c>
      <x:c r="AF753" s="114" t="n">
        <x:f>AD753/AE753-1</x:f>
        <x:v>-0.030916553803804314</x:v>
      </x:c>
      <x:c r="AG753" s="114" t="n">
        <x:f>AD753/AD752-1</x:f>
        <x:v>-0.00005902687836223386</x:v>
      </x:c>
      <x:c r="AH753" s="111" t="n">
        <x:f>IF(OR(T753="年末+季度",T753="季度+动态",T753="季度",T753="动态"),A753,AH752)</x:f>
        <x:v>44834</x:v>
      </x:c>
      <x:c r="AI753" s="117" t="n">
        <x:f>YEAR(A753)</x:f>
        <x:v>2022</x:v>
      </x:c>
      <x:c r="AJ753" s="117" t="n">
        <x:f>MONTH(A753)</x:f>
        <x:v>12</x:v>
      </x:c>
      <x:c r="AK753" s="50" t="n">
        <x:f>IF(MONTH(A753)&lt;&gt;MONTH(A754),1,0)</x:f>
        <x:v>0</x:v>
      </x:c>
      <x:c r="AL753" s="115" t="n">
        <x:f>IF(AK752,AD752,AL752)</x:f>
        <x:v>1.1767083791503883</x:v>
      </x:c>
      <x:c r="AM753" s="116" t="str">
        <x:f>IF(AK753,AD753/AL753-1,"")</x:f>
      </x:c>
      <x:c r="AN753" s="115" t="n">
        <x:f>IF(AI753&lt;&gt;AI752,AD753,MAX(AN752,AD753))</x:f>
        <x:v>1.2170439798392663</x:v>
      </x:c>
      <x:c r="AO753" s="116" t="n">
        <x:f>AD753/AN753-1</x:f>
        <x:v>-0.030916553803804314</x:v>
      </x:c>
      <x:c r="AP753" s="112" t="n">
        <x:f>IFERROR(SUM(Z753:AC753)/AD753,0)</x:f>
        <x:v>1</x:v>
      </x:c>
      <x:c r="AQ753" s="50" t="b">
        <x:f>AND(B753&gt;0,C753&gt;0,D753&gt;0,E753&gt;0)</x:f>
        <x:v>1</x:v>
      </x:c>
    </x:row>
    <x:row r="754">
      <x:c r="A754" s="111" t="n">
        <x:f>'净值底稿'!A712</x:f>
        <x:v>44900</x:v>
      </x:c>
      <x:c r="B754" s="113" t="n">
        <x:f>'净值底稿'!F712</x:f>
        <x:v>1.5827999822760201</x:v>
      </x:c>
      <x:c r="C754" s="113" t="n">
        <x:f>'净值底稿'!O712</x:f>
        <x:v>1.3046085089161399</x:v>
      </x:c>
      <x:c r="D754" s="113" t="n">
        <x:f>'净值底稿'!P712</x:f>
        <x:v>1.5577</x:v>
      </x:c>
      <x:c r="E754" s="113" t="n">
        <x:f>'净值底稿'!Q712</x:f>
        <x:v>1.4604</x:v>
      </x:c>
      <x:c r="F754" s="114" t="n">
        <x:f>IFERROR(B754/B753-1,0)</x:f>
        <x:v>-0.00270684163534729</x:v>
      </x:c>
      <x:c r="G754" s="114" t="n">
        <x:f>IFERROR(C754/C753-1,0)</x:f>
        <x:v>0.007259115176549535</x:v>
      </x:c>
      <x:c r="H754" s="114" t="n">
        <x:f>IFERROR(D754/D753-1,0)</x:f>
        <x:v>-0.0003850349740101011</x:v>
      </x:c>
      <x:c r="I754" s="114" t="n">
        <x:f>IFERROR(E754/E753-1,0)</x:f>
        <x:v>-0.008890397013912477</x:v>
      </x:c>
      <x:c r="J754" s="115" t="n">
        <x:f>Z753*(1+F754)</x:f>
        <x:v>0.12629260081887625</x:v>
      </x:c>
      <x:c r="K754" s="115" t="n">
        <x:f>AA753*(1+G754)</x:f>
        <x:v>0.13610635464247456</x:v>
      </x:c>
      <x:c r="L754" s="115" t="n">
        <x:f>AB753*(1+H754)</x:f>
        <x:v>0.8567725071808125</x:v>
      </x:c>
      <x:c r="M754" s="115" t="n">
        <x:f>AC753*(1+I754)</x:f>
        <x:v>0.0600154590608567</x:v>
      </x:c>
      <x:c r="N754" s="115" t="n">
        <x:f>SUM(J754:M754)</x:f>
        <x:v>1.1791869217030202</x:v>
      </x:c>
      <x:c r="O754" s="116" t="n">
        <x:f>IFERROR((J754+K754)/N754,0)</x:f>
        <x:v>0.22252532709774775</x:v>
      </x:c>
      <x:c r="P754" s="50" t="b">
        <x:f>AND(MONTH(A754)=12,OR(A755="",YEAR(A754)&lt;&gt;YEAR(A755)))</x:f>
        <x:v>0</x:v>
      </x:c>
      <x:c r="Q754" s="50" t="b">
        <x:f>AND(MOD(MONTH(A754),3)=0,OR(A755="",MONTH(A754)&lt;&gt;MONTH(A755)))</x:f>
        <x:v>0</x:v>
      </x:c>
      <x:c r="R754" s="50" t="b">
        <x:f>OR(O754&gt;$E$7,O754&lt;$E$6)</x:f>
        <x:v>0</x:v>
      </x:c>
      <x:c r="S754" s="50" t="b">
        <x:f>AND(OR(P754,Q754,R754),A754-AH753&gt;$E$8)</x:f>
        <x:v>0</x:v>
      </x:c>
      <x:c r="T754" s="50" t="str">
        <x:f>IF(NOT(OR(P754,Q754,R754)),"不调",IF(NOT(S754),"间隔规则跳过",IF(P754,"年末+季度",IF(AND(Q754,R754),"季度+动态",IF(Q754,"季度","动态")))))</x:f>
        <x:v>不调</x:v>
      </x:c>
      <x:c r="U754" s="115" t="n">
        <x:f>IF(OR(T754="年末+季度",T754="季度+动态"),N754*$E$5/2,IF(T754="季度",(J754+K754)/2,IF(T754="动态",N754*$E$5*IF(J754+K754=0,0.5,J754/(J754+K754)),J754)))</x:f>
        <x:v>0.12629260081887625</x:v>
      </x:c>
      <x:c r="V754" s="115" t="n">
        <x:f>IF(OR(T754="年末+季度",T754="季度+动态"),N754*$E$5/2,IF(T754="季度",(J754+K754)/2,IF(T754="动态",N754*$E$5*IF(J754+K754=0,0.5,K754/(J754+K754)),K754)))</x:f>
        <x:v>0.13610635464247456</x:v>
      </x:c>
      <x:c r="W754" s="115" t="n">
        <x:f>IF(OR(T754="年末+季度",T754="季度+动态",T754="动态"),N754*(1-$E$5)*IF(L754+M754=0,$B$7/($B$7+$B$8),L754/(L754+M754)),L754)</x:f>
        <x:v>0.8567725071808125</x:v>
      </x:c>
      <x:c r="X754" s="115" t="n">
        <x:f>IF(OR(T754="年末+季度",T754="季度+动态",T754="动态"),N754*(1-$E$5)*IF(L754+M754=0,$B$8/($B$7+$B$8),M754/(L754+M754)),M754)</x:f>
        <x:v>0.0600154590608567</x:v>
      </x:c>
      <x:c r="Y754" s="115" t="n">
        <x:f>POWER(1-$H$5,(A754-A753)/$H$8)</x:f>
        <x:v>0.9999588018747739</x:v>
      </x:c>
      <x:c r="Z754" s="115" t="n">
        <x:f>U754*Y754</x:f>
        <x:v>0.12628739780049258</x:v>
      </x:c>
      <x:c r="AA754" s="115" t="n">
        <x:f>V754*Y754</x:f>
        <x:v>0.13610074731583194</x:v>
      </x:c>
      <x:c r="AB754" s="115" t="n">
        <x:f>W754*Y754</x:f>
        <x:v>0.8567372097597714</x:v>
      </x:c>
      <x:c r="AC754" s="115" t="n">
        <x:f>X754*Y754</x:f>
        <x:v>0.06001298653645881</x:v>
      </x:c>
      <x:c r="AD754" s="115" t="n">
        <x:f>SUM(Z754:AC754)</x:f>
        <x:v>1.1791383414125547</x:v>
      </x:c>
      <x:c r="AE754" s="115" t="n">
        <x:f>MAX(AE753,AD754)</x:f>
        <x:v>1.2170439798392663</x:v>
      </x:c>
      <x:c r="AF754" s="114" t="n">
        <x:f>AD754/AE754-1</x:f>
        <x:v>-0.03114566034969235</x:v>
      </x:c>
      <x:c r="AG754" s="114" t="n">
        <x:f>AD754/AD753-1</x:f>
        <x:v>-0.0002364157047438642</x:v>
      </x:c>
      <x:c r="AH754" s="111" t="n">
        <x:f>IF(OR(T754="年末+季度",T754="季度+动态",T754="季度",T754="动态"),A754,AH753)</x:f>
        <x:v>44834</x:v>
      </x:c>
      <x:c r="AI754" s="117" t="n">
        <x:f>YEAR(A754)</x:f>
        <x:v>2022</x:v>
      </x:c>
      <x:c r="AJ754" s="117" t="n">
        <x:f>MONTH(A754)</x:f>
        <x:v>12</x:v>
      </x:c>
      <x:c r="AK754" s="50" t="n">
        <x:f>IF(MONTH(A754)&lt;&gt;MONTH(A755),1,0)</x:f>
        <x:v>0</x:v>
      </x:c>
      <x:c r="AL754" s="115" t="n">
        <x:f>IF(AK753,AD753,AL753)</x:f>
        <x:v>1.1767083791503883</x:v>
      </x:c>
      <x:c r="AM754" s="116" t="str">
        <x:f>IF(AK754,AD754/AL754-1,"")</x:f>
      </x:c>
      <x:c r="AN754" s="115" t="n">
        <x:f>IF(AI754&lt;&gt;AI753,AD754,MAX(AN753,AD754))</x:f>
        <x:v>1.2170439798392663</x:v>
      </x:c>
      <x:c r="AO754" s="116" t="n">
        <x:f>AD754/AN754-1</x:f>
        <x:v>-0.03114566034969235</x:v>
      </x:c>
      <x:c r="AP754" s="112" t="n">
        <x:f>IFERROR(SUM(Z754:AC754)/AD754,0)</x:f>
        <x:v>1</x:v>
      </x:c>
      <x:c r="AQ754" s="50" t="b">
        <x:f>AND(B754&gt;0,C754&gt;0,D754&gt;0,E754&gt;0)</x:f>
        <x:v>1</x:v>
      </x:c>
    </x:row>
    <x:row r="755">
      <x:c r="A755" s="111" t="n">
        <x:f>'净值底稿'!A713</x:f>
        <x:v>44901</x:v>
      </x:c>
      <x:c r="B755" s="113" t="n">
        <x:f>'净值底稿'!F713</x:f>
        <x:v>1.5871941039690198</x:v>
      </x:c>
      <x:c r="C755" s="113" t="n">
        <x:f>'净值底稿'!O713</x:f>
        <x:v>1.302668379503555</x:v>
      </x:c>
      <x:c r="D755" s="113" t="n">
        <x:f>'净值底稿'!P713</x:f>
        <x:v>1.5563</x:v>
      </x:c>
      <x:c r="E755" s="113" t="n">
        <x:f>'净值底稿'!Q713</x:f>
        <x:v>1.4505</x:v>
      </x:c>
      <x:c r="F755" s="114" t="n">
        <x:f>IFERROR(B755/B754-1,0)</x:f>
        <x:v>0.00277616991546914</x:v>
      </x:c>
      <x:c r="G755" s="114" t="n">
        <x:f>IFERROR(C755/C754-1,0)</x:f>
        <x:v>-0.0014871353354860561</x:v>
      </x:c>
      <x:c r="H755" s="114" t="n">
        <x:f>IFERROR(D755/D754-1,0)</x:f>
        <x:v>-0.0008987609937729513</x:v>
      </x:c>
      <x:c r="I755" s="114" t="n">
        <x:f>IFERROR(E755/E754-1,0)</x:f>
        <x:v>-0.006778964667214504</x:v>
      </x:c>
      <x:c r="J755" s="115" t="n">
        <x:f>Z754*(1+F755)</x:f>
        <x:v>0.1266379930749692</x:v>
      </x:c>
      <x:c r="K755" s="115" t="n">
        <x:f>AA754*(1+G755)</x:f>
        <x:v>0.1358983470853125</x:v>
      </x:c>
      <x:c r="L755" s="115" t="n">
        <x:f>AB754*(1+H755)</x:f>
        <x:v>0.8559672077737255</x:v>
      </x:c>
      <x:c r="M755" s="115" t="n">
        <x:f>AC754*(1+I755)</x:f>
        <x:v>0.05960616062115414</x:v>
      </x:c>
      <x:c r="N755" s="115" t="n">
        <x:f>SUM(J755:M755)</x:f>
        <x:v>1.1781097085551613</x:v>
      </x:c>
      <x:c r="O755" s="116" t="n">
        <x:f>IFERROR((J755+K755)/N755,0)</x:f>
        <x:v>0.22284540926350346</x:v>
      </x:c>
      <x:c r="P755" s="50" t="b">
        <x:f>AND(MONTH(A755)=12,OR(A756="",YEAR(A755)&lt;&gt;YEAR(A756)))</x:f>
        <x:v>0</x:v>
      </x:c>
      <x:c r="Q755" s="50" t="b">
        <x:f>AND(MOD(MONTH(A755),3)=0,OR(A756="",MONTH(A755)&lt;&gt;MONTH(A756)))</x:f>
        <x:v>0</x:v>
      </x:c>
      <x:c r="R755" s="50" t="b">
        <x:f>OR(O755&gt;$E$7,O755&lt;$E$6)</x:f>
        <x:v>0</x:v>
      </x:c>
      <x:c r="S755" s="50" t="b">
        <x:f>AND(OR(P755,Q755,R755),A755-AH754&gt;$E$8)</x:f>
        <x:v>0</x:v>
      </x:c>
      <x:c r="T755" s="50" t="str">
        <x:f>IF(NOT(OR(P755,Q755,R755)),"不调",IF(NOT(S755),"间隔规则跳过",IF(P755,"年末+季度",IF(AND(Q755,R755),"季度+动态",IF(Q755,"季度","动态")))))</x:f>
        <x:v>不调</x:v>
      </x:c>
      <x:c r="U755" s="115" t="n">
        <x:f>IF(OR(T755="年末+季度",T755="季度+动态"),N755*$E$5/2,IF(T755="季度",(J755+K755)/2,IF(T755="动态",N755*$E$5*IF(J755+K755=0,0.5,J755/(J755+K755)),J755)))</x:f>
        <x:v>0.1266379930749692</x:v>
      </x:c>
      <x:c r="V755" s="115" t="n">
        <x:f>IF(OR(T755="年末+季度",T755="季度+动态"),N755*$E$5/2,IF(T755="季度",(J755+K755)/2,IF(T755="动态",N755*$E$5*IF(J755+K755=0,0.5,K755/(J755+K755)),K755)))</x:f>
        <x:v>0.1358983470853125</x:v>
      </x:c>
      <x:c r="W755" s="115" t="n">
        <x:f>IF(OR(T755="年末+季度",T755="季度+动态",T755="动态"),N755*(1-$E$5)*IF(L755+M755=0,$B$7/($B$7+$B$8),L755/(L755+M755)),L755)</x:f>
        <x:v>0.8559672077737255</x:v>
      </x:c>
      <x:c r="X755" s="115" t="n">
        <x:f>IF(OR(T755="年末+季度",T755="季度+动态",T755="动态"),N755*(1-$E$5)*IF(L755+M755=0,$B$8/($B$7+$B$8),M755/(L755+M755)),M755)</x:f>
        <x:v>0.05960616062115414</x:v>
      </x:c>
      <x:c r="Y755" s="115" t="n">
        <x:f>POWER(1-$H$5,(A755-A754)/$H$8)</x:f>
        <x:v>0.9999862671029998</x:v>
      </x:c>
      <x:c r="Z755" s="115" t="n">
        <x:f>U755*Y755</x:f>
        <x:v>0.126636253968454</x:v>
      </x:c>
      <x:c r="AA755" s="115" t="n">
        <x:f>V755*Y755</x:f>
        <x:v>0.13589648080730948</x:v>
      </x:c>
      <x:c r="AB755" s="115" t="n">
        <x:f>W755*Y755</x:f>
        <x:v>0.8559554528642256</x:v>
      </x:c>
      <x:c r="AC755" s="115" t="n">
        <x:f>X755*Y755</x:f>
        <x:v>0.05960534205588975</x:v>
      </x:c>
      <x:c r="AD755" s="115" t="n">
        <x:f>SUM(Z755:AC755)</x:f>
        <x:v>1.1780935296958788</x:v>
      </x:c>
      <x:c r="AE755" s="115" t="n">
        <x:f>MAX(AE754,AD755)</x:f>
        <x:v>1.2170439798392663</x:v>
      </x:c>
      <x:c r="AF755" s="114" t="n">
        <x:f>AD755/AE755-1</x:f>
        <x:v>-0.03200414347272118</x:v>
      </x:c>
      <x:c r="AG755" s="114" t="n">
        <x:f>AD755/AD754-1</x:f>
        <x:v>-0.0008860806912819319</x:v>
      </x:c>
      <x:c r="AH755" s="111" t="n">
        <x:f>IF(OR(T755="年末+季度",T755="季度+动态",T755="季度",T755="动态"),A755,AH754)</x:f>
        <x:v>44834</x:v>
      </x:c>
      <x:c r="AI755" s="117" t="n">
        <x:f>YEAR(A755)</x:f>
        <x:v>2022</x:v>
      </x:c>
      <x:c r="AJ755" s="117" t="n">
        <x:f>MONTH(A755)</x:f>
        <x:v>12</x:v>
      </x:c>
      <x:c r="AK755" s="50" t="n">
        <x:f>IF(MONTH(A755)&lt;&gt;MONTH(A756),1,0)</x:f>
        <x:v>0</x:v>
      </x:c>
      <x:c r="AL755" s="115" t="n">
        <x:f>IF(AK754,AD754,AL754)</x:f>
        <x:v>1.1767083791503883</x:v>
      </x:c>
      <x:c r="AM755" s="116" t="str">
        <x:f>IF(AK755,AD755/AL755-1,"")</x:f>
      </x:c>
      <x:c r="AN755" s="115" t="n">
        <x:f>IF(AI755&lt;&gt;AI754,AD755,MAX(AN754,AD755))</x:f>
        <x:v>1.2170439798392663</x:v>
      </x:c>
      <x:c r="AO755" s="116" t="n">
        <x:f>AD755/AN755-1</x:f>
        <x:v>-0.03200414347272118</x:v>
      </x:c>
      <x:c r="AP755" s="112" t="n">
        <x:f>IFERROR(SUM(Z755:AC755)/AD755,0)</x:f>
        <x:v>1</x:v>
      </x:c>
      <x:c r="AQ755" s="50" t="b">
        <x:f>AND(B755&gt;0,C755&gt;0,D755&gt;0,E755&gt;0)</x:f>
        <x:v>1</x:v>
      </x:c>
    </x:row>
    <x:row r="756">
      <x:c r="A756" s="111" t="n">
        <x:f>'净值底稿'!A714</x:f>
        <x:v>44902</x:v>
      </x:c>
      <x:c r="B756" s="113" t="n">
        <x:f>'净值底稿'!F714</x:f>
        <x:v>1.5809613436278425</x:v>
      </x:c>
      <x:c r="C756" s="113" t="n">
        <x:f>'净值底稿'!O714</x:f>
        <x:v>1.3023959464942962</x:v>
      </x:c>
      <x:c r="D756" s="113" t="n">
        <x:f>'净值底稿'!P714</x:f>
        <x:v>1.5559</x:v>
      </x:c>
      <x:c r="E756" s="113" t="n">
        <x:f>'净值底稿'!Q714</x:f>
        <x:v>1.4467</x:v>
      </x:c>
      <x:c r="F756" s="114" t="n">
        <x:f>IFERROR(B756/B755-1,0)</x:f>
        <x:v>-0.003926904923343244</x:v>
      </x:c>
      <x:c r="G756" s="114" t="n">
        <x:f>IFERROR(C756/C755-1,0)</x:f>
        <x:v>-0.00020913458370930282</x:v>
      </x:c>
      <x:c r="H756" s="114" t="n">
        <x:f>IFERROR(D756/D755-1,0)</x:f>
        <x:v>-0.00025701985478376876</x:v>
      </x:c>
      <x:c r="I756" s="114" t="n">
        <x:f>IFERROR(E756/E755-1,0)</x:f>
        <x:v>-0.002619786280592784</x:v>
      </x:c>
      <x:c r="J756" s="115" t="n">
        <x:f>Z755*(1+F756)</x:f>
        <x:v>0.12613896543927153</x:v>
      </x:c>
      <x:c r="K756" s="115" t="n">
        <x:f>AA755*(1+G756)</x:f>
        <x:v>0.13586806015336828</x:v>
      </x:c>
      <x:c r="L756" s="115" t="n">
        <x:f>AB755*(1+H756)</x:f>
        <x:v>0.8557354553180291</x:v>
      </x:c>
      <x:c r="M756" s="115" t="n">
        <x:f>AC755*(1+I756)</x:f>
        <x:v>0.059449188798521686</x:v>
      </x:c>
      <x:c r="N756" s="115" t="n">
        <x:f>SUM(J756:M756)</x:f>
        <x:v>1.1771916697091906</x:v>
      </x:c>
      <x:c r="O756" s="116" t="n">
        <x:f>IFERROR((J756+K756)/N756,0)</x:f>
        <x:v>0.22256955458864663</x:v>
      </x:c>
      <x:c r="P756" s="50" t="b">
        <x:f>AND(MONTH(A756)=12,OR(A757="",YEAR(A756)&lt;&gt;YEAR(A757)))</x:f>
        <x:v>0</x:v>
      </x:c>
      <x:c r="Q756" s="50" t="b">
        <x:f>AND(MOD(MONTH(A756),3)=0,OR(A757="",MONTH(A756)&lt;&gt;MONTH(A757)))</x:f>
        <x:v>0</x:v>
      </x:c>
      <x:c r="R756" s="50" t="b">
        <x:f>OR(O756&gt;$E$7,O756&lt;$E$6)</x:f>
        <x:v>0</x:v>
      </x:c>
      <x:c r="S756" s="50" t="b">
        <x:f>AND(OR(P756,Q756,R756),A756-AH755&gt;$E$8)</x:f>
        <x:v>0</x:v>
      </x:c>
      <x:c r="T756" s="50" t="str">
        <x:f>IF(NOT(OR(P756,Q756,R756)),"不调",IF(NOT(S756),"间隔规则跳过",IF(P756,"年末+季度",IF(AND(Q756,R756),"季度+动态",IF(Q756,"季度","动态")))))</x:f>
        <x:v>不调</x:v>
      </x:c>
      <x:c r="U756" s="115" t="n">
        <x:f>IF(OR(T756="年末+季度",T756="季度+动态"),N756*$E$5/2,IF(T756="季度",(J756+K756)/2,IF(T756="动态",N756*$E$5*IF(J756+K756=0,0.5,J756/(J756+K756)),J756)))</x:f>
        <x:v>0.12613896543927153</x:v>
      </x:c>
      <x:c r="V756" s="115" t="n">
        <x:f>IF(OR(T756="年末+季度",T756="季度+动态"),N756*$E$5/2,IF(T756="季度",(J756+K756)/2,IF(T756="动态",N756*$E$5*IF(J756+K756=0,0.5,K756/(J756+K756)),K756)))</x:f>
        <x:v>0.13586806015336828</x:v>
      </x:c>
      <x:c r="W756" s="115" t="n">
        <x:f>IF(OR(T756="年末+季度",T756="季度+动态",T756="动态"),N756*(1-$E$5)*IF(L756+M756=0,$B$7/($B$7+$B$8),L756/(L756+M756)),L756)</x:f>
        <x:v>0.8557354553180291</x:v>
      </x:c>
      <x:c r="X756" s="115" t="n">
        <x:f>IF(OR(T756="年末+季度",T756="季度+动态",T756="动态"),N756*(1-$E$5)*IF(L756+M756=0,$B$8/($B$7+$B$8),M756/(L756+M756)),M756)</x:f>
        <x:v>0.059449188798521686</x:v>
      </x:c>
      <x:c r="Y756" s="115" t="n">
        <x:f>POWER(1-$H$5,(A756-A755)/$H$8)</x:f>
        <x:v>0.9999862671029998</x:v>
      </x:c>
      <x:c r="Z756" s="115" t="n">
        <x:f>U756*Y756</x:f>
        <x:v>0.12613723318585143</x:v>
      </x:c>
      <x:c r="AA756" s="115" t="n">
        <x:f>V756*Y756</x:f>
        <x:v>0.13586619429129257</x:v>
      </x:c>
      <x:c r="AB756" s="115" t="n">
        <x:f>W756*Y756</x:f>
        <x:v>0.8557237035911618</x:v>
      </x:c>
      <x:c r="AC756" s="115" t="n">
        <x:f>X756*Y756</x:f>
        <x:v>0.05944837238893517</x:v>
      </x:c>
      <x:c r="AD756" s="115" t="n">
        <x:f>SUM(Z756:AC756)</x:f>
        <x:v>1.177175503457241</x:v>
      </x:c>
      <x:c r="AE756" s="115" t="n">
        <x:f>MAX(AE755,AD756)</x:f>
        <x:v>1.2170439798392663</x:v>
      </x:c>
      <x:c r="AF756" s="114" t="n">
        <x:f>AD756/AE756-1</x:f>
        <x:v>-0.032758451660301224</x:v>
      </x:c>
      <x:c r="AG756" s="114" t="n">
        <x:f>AD756/AD755-1</x:f>
        <x:v>-0.0007792473309607972</x:v>
      </x:c>
      <x:c r="AH756" s="111" t="n">
        <x:f>IF(OR(T756="年末+季度",T756="季度+动态",T756="季度",T756="动态"),A756,AH755)</x:f>
        <x:v>44834</x:v>
      </x:c>
      <x:c r="AI756" s="117" t="n">
        <x:f>YEAR(A756)</x:f>
        <x:v>2022</x:v>
      </x:c>
      <x:c r="AJ756" s="117" t="n">
        <x:f>MONTH(A756)</x:f>
        <x:v>12</x:v>
      </x:c>
      <x:c r="AK756" s="50" t="n">
        <x:f>IF(MONTH(A756)&lt;&gt;MONTH(A757),1,0)</x:f>
        <x:v>0</x:v>
      </x:c>
      <x:c r="AL756" s="115" t="n">
        <x:f>IF(AK755,AD755,AL755)</x:f>
        <x:v>1.1767083791503883</x:v>
      </x:c>
      <x:c r="AM756" s="116" t="str">
        <x:f>IF(AK756,AD756/AL756-1,"")</x:f>
      </x:c>
      <x:c r="AN756" s="115" t="n">
        <x:f>IF(AI756&lt;&gt;AI755,AD756,MAX(AN755,AD756))</x:f>
        <x:v>1.2170439798392663</x:v>
      </x:c>
      <x:c r="AO756" s="116" t="n">
        <x:f>AD756/AN756-1</x:f>
        <x:v>-0.032758451660301224</x:v>
      </x:c>
      <x:c r="AP756" s="112" t="n">
        <x:f>IFERROR(SUM(Z756:AC756)/AD756,0)</x:f>
        <x:v>1</x:v>
      </x:c>
      <x:c r="AQ756" s="50" t="b">
        <x:f>AND(B756&gt;0,C756&gt;0,D756&gt;0,E756&gt;0)</x:f>
        <x:v>1</x:v>
      </x:c>
    </x:row>
    <x:row r="757">
      <x:c r="A757" s="111" t="n">
        <x:f>'净值底稿'!A715</x:f>
        <x:v>44903</x:v>
      </x:c>
      <x:c r="B757" s="113" t="n">
        <x:f>'净值底稿'!F715</x:f>
        <x:v>1.56808060883787</x:v>
      </x:c>
      <x:c r="C757" s="113" t="n">
        <x:f>'净值底稿'!O715</x:f>
        <x:v>1.2971217294984088</x:v>
      </x:c>
      <x:c r="D757" s="113" t="n">
        <x:f>'净值底稿'!P715</x:f>
        <x:v>1.5558</x:v>
      </x:c>
      <x:c r="E757" s="113" t="n">
        <x:f>'净值底稿'!Q715</x:f>
        <x:v>1.4502</x:v>
      </x:c>
      <x:c r="F757" s="114" t="n">
        <x:f>IFERROR(B757/B756-1,0)</x:f>
        <x:v>-0.008147406539627866</x:v>
      </x:c>
      <x:c r="G757" s="114" t="n">
        <x:f>IFERROR(C757/C756-1,0)</x:f>
        <x:v>-0.004049626390564498</x:v>
      </x:c>
      <x:c r="H757" s="114" t="n">
        <x:f>IFERROR(D757/D756-1,0)</x:f>
        <x:v>-0.00006427148274312788</x:v>
      </x:c>
      <x:c r="I757" s="114" t="n">
        <x:f>IFERROR(E757/E756-1,0)</x:f>
        <x:v>0.002419299094490901</x:v>
      </x:c>
      <x:c r="J757" s="115" t="n">
        <x:f>Z756*(1+F757)</x:f>
        <x:v>0.12510954186730247</x:v>
      </x:c>
      <x:c r="K757" s="115" t="n">
        <x:f>AA756*(1+G757)</x:f>
        <x:v>0.13531598696530497</x:v>
      </x:c>
      <x:c r="L757" s="115" t="n">
        <x:f>AB756*(1+H757)</x:f>
        <x:v>0.8556687049599135</x:v>
      </x:c>
      <x:c r="M757" s="115" t="n">
        <x:f>AC756*(1+I757)</x:f>
        <x:v>0.059592195782424674</x:v>
      </x:c>
      <x:c r="N757" s="115" t="n">
        <x:f>SUM(J757:M757)</x:f>
        <x:v>1.1756864295749456</x:v>
      </x:c>
      <x:c r="O757" s="116" t="n">
        <x:f>IFERROR((J757+K757)/N757,0)</x:f>
        <x:v>0.22150934320706667</x:v>
      </x:c>
      <x:c r="P757" s="50" t="b">
        <x:f>AND(MONTH(A757)=12,OR(A758="",YEAR(A757)&lt;&gt;YEAR(A758)))</x:f>
        <x:v>0</x:v>
      </x:c>
      <x:c r="Q757" s="50" t="b">
        <x:f>AND(MOD(MONTH(A757),3)=0,OR(A758="",MONTH(A757)&lt;&gt;MONTH(A758)))</x:f>
        <x:v>0</x:v>
      </x:c>
      <x:c r="R757" s="50" t="b">
        <x:f>OR(O757&gt;$E$7,O757&lt;$E$6)</x:f>
        <x:v>0</x:v>
      </x:c>
      <x:c r="S757" s="50" t="b">
        <x:f>AND(OR(P757,Q757,R757),A757-AH756&gt;$E$8)</x:f>
        <x:v>0</x:v>
      </x:c>
      <x:c r="T757" s="50" t="str">
        <x:f>IF(NOT(OR(P757,Q757,R757)),"不调",IF(NOT(S757),"间隔规则跳过",IF(P757,"年末+季度",IF(AND(Q757,R757),"季度+动态",IF(Q757,"季度","动态")))))</x:f>
        <x:v>不调</x:v>
      </x:c>
      <x:c r="U757" s="115" t="n">
        <x:f>IF(OR(T757="年末+季度",T757="季度+动态"),N757*$E$5/2,IF(T757="季度",(J757+K757)/2,IF(T757="动态",N757*$E$5*IF(J757+K757=0,0.5,J757/(J757+K757)),J757)))</x:f>
        <x:v>0.12510954186730247</x:v>
      </x:c>
      <x:c r="V757" s="115" t="n">
        <x:f>IF(OR(T757="年末+季度",T757="季度+动态"),N757*$E$5/2,IF(T757="季度",(J757+K757)/2,IF(T757="动态",N757*$E$5*IF(J757+K757=0,0.5,K757/(J757+K757)),K757)))</x:f>
        <x:v>0.13531598696530497</x:v>
      </x:c>
      <x:c r="W757" s="115" t="n">
        <x:f>IF(OR(T757="年末+季度",T757="季度+动态",T757="动态"),N757*(1-$E$5)*IF(L757+M757=0,$B$7/($B$7+$B$8),L757/(L757+M757)),L757)</x:f>
        <x:v>0.8556687049599135</x:v>
      </x:c>
      <x:c r="X757" s="115" t="n">
        <x:f>IF(OR(T757="年末+季度",T757="季度+动态",T757="动态"),N757*(1-$E$5)*IF(L757+M757=0,$B$8/($B$7+$B$8),M757/(L757+M757)),M757)</x:f>
        <x:v>0.059592195782424674</x:v>
      </x:c>
      <x:c r="Y757" s="115" t="n">
        <x:f>POWER(1-$H$5,(A757-A756)/$H$8)</x:f>
        <x:v>0.9999862671029998</x:v>
      </x:c>
      <x:c r="Z757" s="115" t="n">
        <x:f>U757*Y757</x:f>
        <x:v>0.12510782375085025</x:v>
      </x:c>
      <x:c r="AA757" s="115" t="n">
        <x:f>V757*Y757</x:f>
        <x:v>0.1353141286847935</x:v>
      </x:c>
      <x:c r="AB757" s="115" t="n">
        <x:f>W757*Y757</x:f>
        <x:v>0.855656954149722</x:v>
      </x:c>
      <x:c r="AC757" s="115" t="n">
        <x:f>X757*Y757</x:f>
        <x:v>0.059591377408937975</x:v>
      </x:c>
      <x:c r="AD757" s="115" t="n">
        <x:f>SUM(Z757:AC757)</x:f>
        <x:v>1.1756702839943038</x:v>
      </x:c>
      <x:c r="AE757" s="115" t="n">
        <x:f>MAX(AE756,AD757)</x:f>
        <x:v>1.2170439798392663</x:v>
      </x:c>
      <x:c r="AF757" s="114" t="n">
        <x:f>AD757/AE757-1</x:f>
        <x:v>-0.03399523479046884</x:v>
      </x:c>
      <x:c r="AG757" s="114" t="n">
        <x:f>AD757/AD756-1</x:f>
        <x:v>-0.0012786703924067</x:v>
      </x:c>
      <x:c r="AH757" s="111" t="n">
        <x:f>IF(OR(T757="年末+季度",T757="季度+动态",T757="季度",T757="动态"),A757,AH756)</x:f>
        <x:v>44834</x:v>
      </x:c>
      <x:c r="AI757" s="117" t="n">
        <x:f>YEAR(A757)</x:f>
        <x:v>2022</x:v>
      </x:c>
      <x:c r="AJ757" s="117" t="n">
        <x:f>MONTH(A757)</x:f>
        <x:v>12</x:v>
      </x:c>
      <x:c r="AK757" s="50" t="n">
        <x:f>IF(MONTH(A757)&lt;&gt;MONTH(A758),1,0)</x:f>
        <x:v>0</x:v>
      </x:c>
      <x:c r="AL757" s="115" t="n">
        <x:f>IF(AK756,AD756,AL756)</x:f>
        <x:v>1.1767083791503883</x:v>
      </x:c>
      <x:c r="AM757" s="116" t="str">
        <x:f>IF(AK757,AD757/AL757-1,"")</x:f>
      </x:c>
      <x:c r="AN757" s="115" t="n">
        <x:f>IF(AI757&lt;&gt;AI756,AD757,MAX(AN756,AD757))</x:f>
        <x:v>1.2170439798392663</x:v>
      </x:c>
      <x:c r="AO757" s="116" t="n">
        <x:f>AD757/AN757-1</x:f>
        <x:v>-0.03399523479046884</x:v>
      </x:c>
      <x:c r="AP757" s="112" t="n">
        <x:f>IFERROR(SUM(Z757:AC757)/AD757,0)</x:f>
        <x:v>1</x:v>
      </x:c>
      <x:c r="AQ757" s="50" t="b">
        <x:f>AND(B757&gt;0,C757&gt;0,D757&gt;0,E757&gt;0)</x:f>
        <x:v>1</x:v>
      </x:c>
    </x:row>
    <x:row r="758">
      <x:c r="A758" s="111" t="n">
        <x:f>'净值底稿'!A716</x:f>
        <x:v>44904</x:v>
      </x:c>
      <x:c r="B758" s="113" t="n">
        <x:f>'净值底稿'!F716</x:f>
        <x:v>1.5597882646981374</x:v>
      </x:c>
      <x:c r="C758" s="113" t="n">
        <x:f>'净值底稿'!O716</x:f>
        <x:v>1.2995698455451326</x:v>
      </x:c>
      <x:c r="D758" s="113" t="n">
        <x:f>'净值底稿'!P716</x:f>
        <x:v>1.5552</x:v>
      </x:c>
      <x:c r="E758" s="113" t="n">
        <x:f>'净值底稿'!Q716</x:f>
        <x:v>1.4549</x:v>
      </x:c>
      <x:c r="F758" s="114" t="n">
        <x:f>IFERROR(B758/B757-1,0)</x:f>
        <x:v>-0.005288212922853641</x:v>
      </x:c>
      <x:c r="G758" s="114" t="n">
        <x:f>IFERROR(C758/C757-1,0)</x:f>
        <x:v>0.0018873448736924647</x:v>
      </x:c>
      <x:c r="H758" s="114" t="n">
        <x:f>IFERROR(D758/D757-1,0)</x:f>
        <x:v>-0.00038565368299281477</x:v>
      </x:c>
      <x:c r="I758" s="114" t="n">
        <x:f>IFERROR(E758/E757-1,0)</x:f>
        <x:v>0.0032409322852020583</x:v>
      </x:c>
      <x:c r="J758" s="115" t="n">
        <x:f>Z757*(1+F758)</x:f>
        <x:v>0.1244462269405409</x:v>
      </x:c>
      <x:c r="K758" s="115" t="n">
        <x:f>AA757*(1+G758)</x:f>
        <x:v>0.1355695131119049</x:v>
      </x:c>
      <x:c r="L758" s="115" t="n">
        <x:f>AB757*(1+H758)</x:f>
        <x:v>0.8553269668939757</x:v>
      </x:c>
      <x:c r="M758" s="115" t="n">
        <x:f>AC757*(1+I758)</x:f>
        <x:v>0.05978450902790226</x:v>
      </x:c>
      <x:c r="N758" s="115" t="n">
        <x:f>SUM(J758:M758)</x:f>
        <x:v>1.1751272159743238</x:v>
      </x:c>
      <x:c r="O758" s="116" t="n">
        <x:f>IFERROR((J758+K758)/N758,0)</x:f>
        <x:v>0.22126603530057898</x:v>
      </x:c>
      <x:c r="P758" s="50" t="b">
        <x:f>AND(MONTH(A758)=12,OR(A759="",YEAR(A758)&lt;&gt;YEAR(A759)))</x:f>
        <x:v>0</x:v>
      </x:c>
      <x:c r="Q758" s="50" t="b">
        <x:f>AND(MOD(MONTH(A758),3)=0,OR(A759="",MONTH(A758)&lt;&gt;MONTH(A759)))</x:f>
        <x:v>0</x:v>
      </x:c>
      <x:c r="R758" s="50" t="b">
        <x:f>OR(O758&gt;$E$7,O758&lt;$E$6)</x:f>
        <x:v>0</x:v>
      </x:c>
      <x:c r="S758" s="50" t="b">
        <x:f>AND(OR(P758,Q758,R758),A758-AH757&gt;$E$8)</x:f>
        <x:v>0</x:v>
      </x:c>
      <x:c r="T758" s="50" t="str">
        <x:f>IF(NOT(OR(P758,Q758,R758)),"不调",IF(NOT(S758),"间隔规则跳过",IF(P758,"年末+季度",IF(AND(Q758,R758),"季度+动态",IF(Q758,"季度","动态")))))</x:f>
        <x:v>不调</x:v>
      </x:c>
      <x:c r="U758" s="115" t="n">
        <x:f>IF(OR(T758="年末+季度",T758="季度+动态"),N758*$E$5/2,IF(T758="季度",(J758+K758)/2,IF(T758="动态",N758*$E$5*IF(J758+K758=0,0.5,J758/(J758+K758)),J758)))</x:f>
        <x:v>0.1244462269405409</x:v>
      </x:c>
      <x:c r="V758" s="115" t="n">
        <x:f>IF(OR(T758="年末+季度",T758="季度+动态"),N758*$E$5/2,IF(T758="季度",(J758+K758)/2,IF(T758="动态",N758*$E$5*IF(J758+K758=0,0.5,K758/(J758+K758)),K758)))</x:f>
        <x:v>0.1355695131119049</x:v>
      </x:c>
      <x:c r="W758" s="115" t="n">
        <x:f>IF(OR(T758="年末+季度",T758="季度+动态",T758="动态"),N758*(1-$E$5)*IF(L758+M758=0,$B$7/($B$7+$B$8),L758/(L758+M758)),L758)</x:f>
        <x:v>0.8553269668939757</x:v>
      </x:c>
      <x:c r="X758" s="115" t="n">
        <x:f>IF(OR(T758="年末+季度",T758="季度+动态",T758="动态"),N758*(1-$E$5)*IF(L758+M758=0,$B$8/($B$7+$B$8),M758/(L758+M758)),M758)</x:f>
        <x:v>0.05978450902790226</x:v>
      </x:c>
      <x:c r="Y758" s="115" t="n">
        <x:f>POWER(1-$H$5,(A758-A757)/$H$8)</x:f>
        <x:v>0.9999862671029998</x:v>
      </x:c>
      <x:c r="Z758" s="115" t="n">
        <x:f>U758*Y758</x:f>
        <x:v>0.12444451793332426</x:v>
      </x:c>
      <x:c r="AA758" s="115" t="n">
        <x:f>V758*Y758</x:f>
        <x:v>0.13556765134974497</x:v>
      </x:c>
      <x:c r="AB758" s="115" t="n">
        <x:f>W758*Y758</x:f>
        <x:v>0.8553152207768379</x:v>
      </x:c>
      <x:c r="AC758" s="115" t="n">
        <x:f>X758*Y758</x:f>
        <x:v>0.059783688013397576</x:v>
      </x:c>
      <x:c r="AD758" s="115" t="n">
        <x:f>SUM(Z758:AC758)</x:f>
        <x:v>1.1751110780733047</x:v>
      </x:c>
      <x:c r="AE758" s="115" t="n">
        <x:f>MAX(AE757,AD758)</x:f>
        <x:v>1.2170439798392663</x:v>
      </x:c>
      <x:c r="AF758" s="114" t="n">
        <x:f>AD758/AE758-1</x:f>
        <x:v>-0.03445471360163954</x:v>
      </x:c>
      <x:c r="AG758" s="114" t="n">
        <x:f>AD758/AD757-1</x:f>
        <x:v>-0.0004756485969001911</x:v>
      </x:c>
      <x:c r="AH758" s="111" t="n">
        <x:f>IF(OR(T758="年末+季度",T758="季度+动态",T758="季度",T758="动态"),A758,AH757)</x:f>
        <x:v>44834</x:v>
      </x:c>
      <x:c r="AI758" s="117" t="n">
        <x:f>YEAR(A758)</x:f>
        <x:v>2022</x:v>
      </x:c>
      <x:c r="AJ758" s="117" t="n">
        <x:f>MONTH(A758)</x:f>
        <x:v>12</x:v>
      </x:c>
      <x:c r="AK758" s="50" t="n">
        <x:f>IF(MONTH(A758)&lt;&gt;MONTH(A759),1,0)</x:f>
        <x:v>0</x:v>
      </x:c>
      <x:c r="AL758" s="115" t="n">
        <x:f>IF(AK757,AD757,AL757)</x:f>
        <x:v>1.1767083791503883</x:v>
      </x:c>
      <x:c r="AM758" s="116" t="str">
        <x:f>IF(AK758,AD758/AL758-1,"")</x:f>
      </x:c>
      <x:c r="AN758" s="115" t="n">
        <x:f>IF(AI758&lt;&gt;AI757,AD758,MAX(AN757,AD758))</x:f>
        <x:v>1.2170439798392663</x:v>
      </x:c>
      <x:c r="AO758" s="116" t="n">
        <x:f>AD758/AN758-1</x:f>
        <x:v>-0.03445471360163954</x:v>
      </x:c>
      <x:c r="AP758" s="112" t="n">
        <x:f>IFERROR(SUM(Z758:AC758)/AD758,0)</x:f>
        <x:v>1</x:v>
      </x:c>
      <x:c r="AQ758" s="50" t="b">
        <x:f>AND(B758&gt;0,C758&gt;0,D758&gt;0,E758&gt;0)</x:f>
        <x:v>1</x:v>
      </x:c>
    </x:row>
    <x:row r="759">
      <x:c r="A759" s="111" t="n">
        <x:f>'净值底稿'!A717</x:f>
        <x:v>44907</x:v>
      </x:c>
      <x:c r="B759" s="113" t="n">
        <x:f>'净值底稿'!F717</x:f>
        <x:v>1.57531915412395</x:v>
      </x:c>
      <x:c r="C759" s="113" t="n">
        <x:f>'净值底稿'!O717</x:f>
        <x:v>1.2921659737910538</x:v>
      </x:c>
      <x:c r="D759" s="113" t="n">
        <x:f>'净值底稿'!P717</x:f>
        <x:v>1.5546</x:v>
      </x:c>
      <x:c r="E759" s="113" t="n">
        <x:f>'净值底稿'!Q717</x:f>
        <x:v>1.4516</x:v>
      </x:c>
      <x:c r="F759" s="114" t="n">
        <x:f>IFERROR(B759/B758-1,0)</x:f>
        <x:v>0.009957049797921336</x:v>
      </x:c>
      <x:c r="G759" s="114" t="n">
        <x:f>IFERROR(C759/C758-1,0)</x:f>
        <x:v>-0.005697171090464193</x:v>
      </x:c>
      <x:c r="H759" s="114" t="n">
        <x:f>IFERROR(D759/D758-1,0)</x:f>
        <x:v>-0.0003858024691357764</x:v>
      </x:c>
      <x:c r="I759" s="114" t="n">
        <x:f>IFERROR(E759/E758-1,0)</x:f>
        <x:v>-0.0022681971269503665</x:v>
      </x:c>
      <x:c r="J759" s="115" t="n">
        <x:f>Z758*(1+F759)</x:f>
        <x:v>0.12568361819546467</x:v>
      </x:c>
      <x:c r="K759" s="115" t="n">
        <x:f>AA758*(1+G759)</x:f>
        <x:v>0.13479529924567307</x:v>
      </x:c>
      <x:c r="L759" s="115" t="n">
        <x:f>AB758*(1+H759)</x:f>
        <x:v>0.8549852380527727</x:v>
      </x:c>
      <x:c r="M759" s="115" t="n">
        <x:f>AC758*(1+I759)</x:f>
        <x:v>0.05964808682400709</x:v>
      </x:c>
      <x:c r="N759" s="115" t="n">
        <x:f>SUM(J759:M759)</x:f>
        <x:v>1.1751122423179174</x:v>
      </x:c>
      <x:c r="O759" s="116" t="n">
        <x:f>IFERROR((J759+K759)/N759,0)</x:f>
        <x:v>0.22166301061364246</x:v>
      </x:c>
      <x:c r="P759" s="50" t="b">
        <x:f>AND(MONTH(A759)=12,OR(A760="",YEAR(A759)&lt;&gt;YEAR(A760)))</x:f>
        <x:v>0</x:v>
      </x:c>
      <x:c r="Q759" s="50" t="b">
        <x:f>AND(MOD(MONTH(A759),3)=0,OR(A760="",MONTH(A759)&lt;&gt;MONTH(A760)))</x:f>
        <x:v>0</x:v>
      </x:c>
      <x:c r="R759" s="50" t="b">
        <x:f>OR(O759&gt;$E$7,O759&lt;$E$6)</x:f>
        <x:v>0</x:v>
      </x:c>
      <x:c r="S759" s="50" t="b">
        <x:f>AND(OR(P759,Q759,R759),A759-AH758&gt;$E$8)</x:f>
        <x:v>0</x:v>
      </x:c>
      <x:c r="T759" s="50" t="str">
        <x:f>IF(NOT(OR(P759,Q759,R759)),"不调",IF(NOT(S759),"间隔规则跳过",IF(P759,"年末+季度",IF(AND(Q759,R759),"季度+动态",IF(Q759,"季度","动态")))))</x:f>
        <x:v>不调</x:v>
      </x:c>
      <x:c r="U759" s="115" t="n">
        <x:f>IF(OR(T759="年末+季度",T759="季度+动态"),N759*$E$5/2,IF(T759="季度",(J759+K759)/2,IF(T759="动态",N759*$E$5*IF(J759+K759=0,0.5,J759/(J759+K759)),J759)))</x:f>
        <x:v>0.12568361819546467</x:v>
      </x:c>
      <x:c r="V759" s="115" t="n">
        <x:f>IF(OR(T759="年末+季度",T759="季度+动态"),N759*$E$5/2,IF(T759="季度",(J759+K759)/2,IF(T759="动态",N759*$E$5*IF(J759+K759=0,0.5,K759/(J759+K759)),K759)))</x:f>
        <x:v>0.13479529924567307</x:v>
      </x:c>
      <x:c r="W759" s="115" t="n">
        <x:f>IF(OR(T759="年末+季度",T759="季度+动态",T759="动态"),N759*(1-$E$5)*IF(L759+M759=0,$B$7/($B$7+$B$8),L759/(L759+M759)),L759)</x:f>
        <x:v>0.8549852380527727</x:v>
      </x:c>
      <x:c r="X759" s="115" t="n">
        <x:f>IF(OR(T759="年末+季度",T759="季度+动态",T759="动态"),N759*(1-$E$5)*IF(L759+M759=0,$B$8/($B$7+$B$8),M759/(L759+M759)),M759)</x:f>
        <x:v>0.05964808682400709</x:v>
      </x:c>
      <x:c r="Y759" s="115" t="n">
        <x:f>POWER(1-$H$5,(A759-A758)/$H$8)</x:f>
        <x:v>0.9999588018747739</x:v>
      </x:c>
      <x:c r="Z759" s="115" t="n">
        <x:f>U759*Y759</x:f>
        <x:v>0.1256784402660234</x:v>
      </x:c>
      <x:c r="AA759" s="115" t="n">
        <x:f>V759*Y759</x:f>
        <x:v>0.13478974593205487</x:v>
      </x:c>
      <x:c r="AB759" s="115" t="n">
        <x:f>W759*Y759</x:f>
        <x:v>0.854950014263869</x:v>
      </x:c>
      <x:c r="AC759" s="115" t="n">
        <x:f>X759*Y759</x:f>
        <x:v>0.059645629434656615</x:v>
      </x:c>
      <x:c r="AD759" s="115" t="n">
        <x:f>SUM(Z759:AC759)</x:f>
        <x:v>1.1750638298966039</x:v>
      </x:c>
      <x:c r="AE759" s="115" t="n">
        <x:f>MAX(AE758,AD759)</x:f>
        <x:v>1.2170439798392663</x:v>
      </x:c>
      <x:c r="AF759" s="114" t="n">
        <x:f>AD759/AE759-1</x:f>
        <x:v>-0.03449353567995683</x:v>
      </x:c>
      <x:c r="AG759" s="114" t="n">
        <x:f>AD759/AD758-1</x:f>
        <x:v>-0.0000402074132246355</x:v>
      </x:c>
      <x:c r="AH759" s="111" t="n">
        <x:f>IF(OR(T759="年末+季度",T759="季度+动态",T759="季度",T759="动态"),A759,AH758)</x:f>
        <x:v>44834</x:v>
      </x:c>
      <x:c r="AI759" s="117" t="n">
        <x:f>YEAR(A759)</x:f>
        <x:v>2022</x:v>
      </x:c>
      <x:c r="AJ759" s="117" t="n">
        <x:f>MONTH(A759)</x:f>
        <x:v>12</x:v>
      </x:c>
      <x:c r="AK759" s="50" t="n">
        <x:f>IF(MONTH(A759)&lt;&gt;MONTH(A760),1,0)</x:f>
        <x:v>0</x:v>
      </x:c>
      <x:c r="AL759" s="115" t="n">
        <x:f>IF(AK758,AD758,AL758)</x:f>
        <x:v>1.1767083791503883</x:v>
      </x:c>
      <x:c r="AM759" s="116" t="str">
        <x:f>IF(AK759,AD759/AL759-1,"")</x:f>
      </x:c>
      <x:c r="AN759" s="115" t="n">
        <x:f>IF(AI759&lt;&gt;AI758,AD759,MAX(AN758,AD759))</x:f>
        <x:v>1.2170439798392663</x:v>
      </x:c>
      <x:c r="AO759" s="116" t="n">
        <x:f>AD759/AN759-1</x:f>
        <x:v>-0.03449353567995683</x:v>
      </x:c>
      <x:c r="AP759" s="112" t="n">
        <x:f>IFERROR(SUM(Z759:AC759)/AD759,0)</x:f>
        <x:v>1</x:v>
      </x:c>
      <x:c r="AQ759" s="50" t="b">
        <x:f>AND(B759&gt;0,C759&gt;0,D759&gt;0,E759&gt;0)</x:f>
        <x:v>1</x:v>
      </x:c>
    </x:row>
    <x:row r="760">
      <x:c r="A760" s="111" t="n">
        <x:f>'净值底稿'!A718</x:f>
        <x:v>44908</x:v>
      </x:c>
      <x:c r="B760" s="113" t="n">
        <x:f>'净值底稿'!F718</x:f>
        <x:v>1.5553309978120824</x:v>
      </x:c>
      <x:c r="C760" s="113" t="n">
        <x:f>'净值底稿'!O718</x:f>
        <x:v>1.2861689322018</x:v>
      </x:c>
      <x:c r="D760" s="113" t="n">
        <x:f>'净值底稿'!P718</x:f>
        <x:v>1.5524</x:v>
      </x:c>
      <x:c r="E760" s="113" t="n">
        <x:f>'净值底稿'!Q718</x:f>
        <x:v>1.4557</x:v>
      </x:c>
      <x:c r="F760" s="114" t="n">
        <x:f>IFERROR(B760/B759-1,0)</x:f>
        <x:v>-0.012688321766126887</x:v>
      </x:c>
      <x:c r="G760" s="114" t="n">
        <x:f>IFERROR(C760/C759-1,0)</x:f>
        <x:v>-0.004641076851497061</x:v>
      </x:c>
      <x:c r="H760" s="114" t="n">
        <x:f>IFERROR(D760/D759-1,0)</x:f>
        <x:v>-0.0014151550238002963</x:v>
      </x:c>
      <x:c r="I760" s="114" t="n">
        <x:f>IFERROR(E760/E759-1,0)</x:f>
        <x:v>0.0028244695508403694</x:v>
      </x:c>
      <x:c r="J760" s="115" t="n">
        <x:f>Z759*(1+F760)</x:f>
        <x:v>0.12408379177686314</x:v>
      </x:c>
      <x:c r="K760" s="115" t="n">
        <x:f>AA759*(1+G760)</x:f>
        <x:v>0.13416417636239045</x:v>
      </x:c>
      <x:c r="L760" s="115" t="n">
        <x:f>AB759*(1+H760)</x:f>
        <x:v>0.8537401274560853</x:v>
      </x:c>
      <x:c r="M760" s="115" t="n">
        <x:f>AC759*(1+I760)</x:f>
        <x:v>0.05981409669883551</x:v>
      </x:c>
      <x:c r="N760" s="115" t="n">
        <x:f>SUM(J760:M760)</x:f>
        <x:v>1.1718021922941744</x:v>
      </x:c>
      <x:c r="O760" s="116" t="n">
        <x:f>IFERROR((J760+K760)/N760,0)</x:f>
        <x:v>0.22038529185002745</x:v>
      </x:c>
      <x:c r="P760" s="50" t="b">
        <x:f>AND(MONTH(A760)=12,OR(A761="",YEAR(A760)&lt;&gt;YEAR(A761)))</x:f>
        <x:v>0</x:v>
      </x:c>
      <x:c r="Q760" s="50" t="b">
        <x:f>AND(MOD(MONTH(A760),3)=0,OR(A761="",MONTH(A760)&lt;&gt;MONTH(A761)))</x:f>
        <x:v>0</x:v>
      </x:c>
      <x:c r="R760" s="50" t="b">
        <x:f>OR(O760&gt;$E$7,O760&lt;$E$6)</x:f>
        <x:v>0</x:v>
      </x:c>
      <x:c r="S760" s="50" t="b">
        <x:f>AND(OR(P760,Q760,R760),A760-AH759&gt;$E$8)</x:f>
        <x:v>0</x:v>
      </x:c>
      <x:c r="T760" s="50" t="str">
        <x:f>IF(NOT(OR(P760,Q760,R760)),"不调",IF(NOT(S760),"间隔规则跳过",IF(P760,"年末+季度",IF(AND(Q760,R760),"季度+动态",IF(Q760,"季度","动态")))))</x:f>
        <x:v>不调</x:v>
      </x:c>
      <x:c r="U760" s="115" t="n">
        <x:f>IF(OR(T760="年末+季度",T760="季度+动态"),N760*$E$5/2,IF(T760="季度",(J760+K760)/2,IF(T760="动态",N760*$E$5*IF(J760+K760=0,0.5,J760/(J760+K760)),J760)))</x:f>
        <x:v>0.12408379177686314</x:v>
      </x:c>
      <x:c r="V760" s="115" t="n">
        <x:f>IF(OR(T760="年末+季度",T760="季度+动态"),N760*$E$5/2,IF(T760="季度",(J760+K760)/2,IF(T760="动态",N760*$E$5*IF(J760+K760=0,0.5,K760/(J760+K760)),K760)))</x:f>
        <x:v>0.13416417636239045</x:v>
      </x:c>
      <x:c r="W760" s="115" t="n">
        <x:f>IF(OR(T760="年末+季度",T760="季度+动态",T760="动态"),N760*(1-$E$5)*IF(L760+M760=0,$B$7/($B$7+$B$8),L760/(L760+M760)),L760)</x:f>
        <x:v>0.8537401274560853</x:v>
      </x:c>
      <x:c r="X760" s="115" t="n">
        <x:f>IF(OR(T760="年末+季度",T760="季度+动态",T760="动态"),N760*(1-$E$5)*IF(L760+M760=0,$B$8/($B$7+$B$8),M760/(L760+M760)),M760)</x:f>
        <x:v>0.05981409669883551</x:v>
      </x:c>
      <x:c r="Y760" s="115" t="n">
        <x:f>POWER(1-$H$5,(A760-A759)/$H$8)</x:f>
        <x:v>0.9999862671029998</x:v>
      </x:c>
      <x:c r="Z760" s="115" t="n">
        <x:f>U760*Y760</x:f>
        <x:v>0.12408208774693127</x:v>
      </x:c>
      <x:c r="AA760" s="115" t="n">
        <x:f>V760*Y760</x:f>
        <x:v>0.13416233389957535</x:v>
      </x:c>
      <x:c r="AB760" s="115" t="n">
        <x:f>W760*Y760</x:f>
        <x:v>0.85372840313085</x:v>
      </x:c>
      <x:c r="AC760" s="115" t="n">
        <x:f>X760*Y760</x:f>
        <x:v>0.05981327527800638</x:v>
      </x:c>
      <x:c r="AD760" s="115" t="n">
        <x:f>SUM(Z760:AC760)</x:f>
        <x:v>1.1717861000553629</x:v>
      </x:c>
      <x:c r="AE760" s="115" t="n">
        <x:f>MAX(AE759,AD760)</x:f>
        <x:v>1.2170439798392663</x:v>
      </x:c>
      <x:c r="AF760" s="114" t="n">
        <x:f>AD760/AE760-1</x:f>
        <x:v>-0.03718672499401421</x:v>
      </x:c>
      <x:c r="AG760" s="114" t="n">
        <x:f>AD760/AD759-1</x:f>
        <x:v>-0.002789405781921994</x:v>
      </x:c>
      <x:c r="AH760" s="111" t="n">
        <x:f>IF(OR(T760="年末+季度",T760="季度+动态",T760="季度",T760="动态"),A760,AH759)</x:f>
        <x:v>44834</x:v>
      </x:c>
      <x:c r="AI760" s="117" t="n">
        <x:f>YEAR(A760)</x:f>
        <x:v>2022</x:v>
      </x:c>
      <x:c r="AJ760" s="117" t="n">
        <x:f>MONTH(A760)</x:f>
        <x:v>12</x:v>
      </x:c>
      <x:c r="AK760" s="50" t="n">
        <x:f>IF(MONTH(A760)&lt;&gt;MONTH(A761),1,0)</x:f>
        <x:v>0</x:v>
      </x:c>
      <x:c r="AL760" s="115" t="n">
        <x:f>IF(AK759,AD759,AL759)</x:f>
        <x:v>1.1767083791503883</x:v>
      </x:c>
      <x:c r="AM760" s="116" t="str">
        <x:f>IF(AK760,AD760/AL760-1,"")</x:f>
      </x:c>
      <x:c r="AN760" s="115" t="n">
        <x:f>IF(AI760&lt;&gt;AI759,AD760,MAX(AN759,AD760))</x:f>
        <x:v>1.2170439798392663</x:v>
      </x:c>
      <x:c r="AO760" s="116" t="n">
        <x:f>AD760/AN760-1</x:f>
        <x:v>-0.03718672499401421</x:v>
      </x:c>
      <x:c r="AP760" s="112" t="n">
        <x:f>IFERROR(SUM(Z760:AC760)/AD760,0)</x:f>
        <x:v>1</x:v>
      </x:c>
      <x:c r="AQ760" s="50" t="b">
        <x:f>AND(B760&gt;0,C760&gt;0,D760&gt;0,E760&gt;0)</x:f>
        <x:v>1</x:v>
      </x:c>
    </x:row>
    <x:row r="761">
      <x:c r="A761" s="111" t="n">
        <x:f>'净值底稿'!A719</x:f>
        <x:v>44909</x:v>
      </x:c>
      <x:c r="B761" s="113" t="n">
        <x:f>'净值底稿'!F719</x:f>
        <x:v>1.5571706689737974</x:v>
      </x:c>
      <x:c r="C761" s="113" t="n">
        <x:f>'净值底稿'!O719</x:f>
        <x:v>1.2828180386551011</x:v>
      </x:c>
      <x:c r="D761" s="113" t="n">
        <x:f>'净值底稿'!P719</x:f>
        <x:v>1.5532</x:v>
      </x:c>
      <x:c r="E761" s="113" t="n">
        <x:f>'净值底稿'!Q719</x:f>
        <x:v>1.4698</x:v>
      </x:c>
      <x:c r="F761" s="114" t="n">
        <x:f>IFERROR(B761/B760-1,0)</x:f>
        <x:v>0.0011828164964904353</x:v>
      </x:c>
      <x:c r="G761" s="114" t="n">
        <x:f>IFERROR(C761/C760-1,0)</x:f>
        <x:v>-0.0026053292555919816</x:v>
      </x:c>
      <x:c r="H761" s="114" t="n">
        <x:f>IFERROR(D761/D760-1,0)</x:f>
        <x:v>0.0005153311002319416</x:v>
      </x:c>
      <x:c r="I761" s="114" t="n">
        <x:f>IFERROR(E761/E760-1,0)</x:f>
        <x:v>0.009686061688534808</x:v>
      </x:c>
      <x:c r="J761" s="115" t="n">
        <x:f>Z760*(1+F761)</x:f>
        <x:v>0.12422885408723731</x:v>
      </x:c>
      <x:c r="K761" s="115" t="n">
        <x:f>AA760*(1+G761)</x:f>
        <x:v>0.13381279684606828</x:v>
      </x:c>
      <x:c r="L761" s="115" t="n">
        <x:f>AB760*(1+H761)</x:f>
        <x:v>0.8541683559281347</x:v>
      </x:c>
      <x:c r="M761" s="115" t="n">
        <x:f>AC760*(1+I761)</x:f>
        <x:v>0.060392630352142464</x:v>
      </x:c>
      <x:c r="N761" s="115" t="n">
        <x:f>SUM(J761:M761)</x:f>
        <x:v>1.1726026372135827</x:v>
      </x:c>
      <x:c r="O761" s="116" t="n">
        <x:f>IFERROR((J761+K761)/N761,0)</x:f>
        <x:v>0.22005890379581744</x:v>
      </x:c>
      <x:c r="P761" s="50" t="b">
        <x:f>AND(MONTH(A761)=12,OR(A762="",YEAR(A761)&lt;&gt;YEAR(A762)))</x:f>
        <x:v>0</x:v>
      </x:c>
      <x:c r="Q761" s="50" t="b">
        <x:f>AND(MOD(MONTH(A761),3)=0,OR(A762="",MONTH(A761)&lt;&gt;MONTH(A762)))</x:f>
        <x:v>0</x:v>
      </x:c>
      <x:c r="R761" s="50" t="b">
        <x:f>OR(O761&gt;$E$7,O761&lt;$E$6)</x:f>
        <x:v>0</x:v>
      </x:c>
      <x:c r="S761" s="50" t="b">
        <x:f>AND(OR(P761,Q761,R761),A761-AH760&gt;$E$8)</x:f>
        <x:v>0</x:v>
      </x:c>
      <x:c r="T761" s="50" t="str">
        <x:f>IF(NOT(OR(P761,Q761,R761)),"不调",IF(NOT(S761),"间隔规则跳过",IF(P761,"年末+季度",IF(AND(Q761,R761),"季度+动态",IF(Q761,"季度","动态")))))</x:f>
        <x:v>不调</x:v>
      </x:c>
      <x:c r="U761" s="115" t="n">
        <x:f>IF(OR(T761="年末+季度",T761="季度+动态"),N761*$E$5/2,IF(T761="季度",(J761+K761)/2,IF(T761="动态",N761*$E$5*IF(J761+K761=0,0.5,J761/(J761+K761)),J761)))</x:f>
        <x:v>0.12422885408723731</x:v>
      </x:c>
      <x:c r="V761" s="115" t="n">
        <x:f>IF(OR(T761="年末+季度",T761="季度+动态"),N761*$E$5/2,IF(T761="季度",(J761+K761)/2,IF(T761="动态",N761*$E$5*IF(J761+K761=0,0.5,K761/(J761+K761)),K761)))</x:f>
        <x:v>0.13381279684606828</x:v>
      </x:c>
      <x:c r="W761" s="115" t="n">
        <x:f>IF(OR(T761="年末+季度",T761="季度+动态",T761="动态"),N761*(1-$E$5)*IF(L761+M761=0,$B$7/($B$7+$B$8),L761/(L761+M761)),L761)</x:f>
        <x:v>0.8541683559281347</x:v>
      </x:c>
      <x:c r="X761" s="115" t="n">
        <x:f>IF(OR(T761="年末+季度",T761="季度+动态",T761="动态"),N761*(1-$E$5)*IF(L761+M761=0,$B$8/($B$7+$B$8),M761/(L761+M761)),M761)</x:f>
        <x:v>0.060392630352142464</x:v>
      </x:c>
      <x:c r="Y761" s="115" t="n">
        <x:f>POWER(1-$H$5,(A761-A760)/$H$8)</x:f>
        <x:v>0.9999862671029998</x:v>
      </x:c>
      <x:c r="Z761" s="115" t="n">
        <x:f>U761*Y761</x:f>
        <x:v>0.12422714806517968</x:v>
      </x:c>
      <x:c r="AA761" s="115" t="n">
        <x:f>V761*Y761</x:f>
        <x:v>0.1338109592087119</x:v>
      </x:c>
      <x:c r="AB761" s="115" t="n">
        <x:f>W761*Y761</x:f>
        <x:v>0.8541566257220818</x:v>
      </x:c>
      <x:c r="AC761" s="115" t="n">
        <x:f>X761*Y761</x:f>
        <x:v>0.060391800986370266</x:v>
      </x:c>
      <x:c r="AD761" s="115" t="n">
        <x:f>SUM(Z761:AC761)</x:f>
        <x:v>1.1725865339823436</x:v>
      </x:c>
      <x:c r="AE761" s="115" t="n">
        <x:f>MAX(AE760,AD761)</x:f>
        <x:v>1.2170439798392663</x:v>
      </x:c>
      <x:c r="AF761" s="114" t="n">
        <x:f>AD761/AE761-1</x:f>
        <x:v>-0.036529038057272256</x:v>
      </x:c>
      <x:c r="AG761" s="114" t="n">
        <x:f>AD761/AD760-1</x:f>
        <x:v>0.0006830887710163047</x:v>
      </x:c>
      <x:c r="AH761" s="111" t="n">
        <x:f>IF(OR(T761="年末+季度",T761="季度+动态",T761="季度",T761="动态"),A761,AH760)</x:f>
        <x:v>44834</x:v>
      </x:c>
      <x:c r="AI761" s="117" t="n">
        <x:f>YEAR(A761)</x:f>
        <x:v>2022</x:v>
      </x:c>
      <x:c r="AJ761" s="117" t="n">
        <x:f>MONTH(A761)</x:f>
        <x:v>12</x:v>
      </x:c>
      <x:c r="AK761" s="50" t="n">
        <x:f>IF(MONTH(A761)&lt;&gt;MONTH(A762),1,0)</x:f>
        <x:v>0</x:v>
      </x:c>
      <x:c r="AL761" s="115" t="n">
        <x:f>IF(AK760,AD760,AL760)</x:f>
        <x:v>1.1767083791503883</x:v>
      </x:c>
      <x:c r="AM761" s="116" t="str">
        <x:f>IF(AK761,AD761/AL761-1,"")</x:f>
      </x:c>
      <x:c r="AN761" s="115" t="n">
        <x:f>IF(AI761&lt;&gt;AI760,AD761,MAX(AN760,AD761))</x:f>
        <x:v>1.2170439798392663</x:v>
      </x:c>
      <x:c r="AO761" s="116" t="n">
        <x:f>AD761/AN761-1</x:f>
        <x:v>-0.036529038057272256</x:v>
      </x:c>
      <x:c r="AP761" s="112" t="n">
        <x:f>IFERROR(SUM(Z761:AC761)/AD761,0)</x:f>
        <x:v>1</x:v>
      </x:c>
      <x:c r="AQ761" s="50" t="b">
        <x:f>AND(B761&gt;0,C761&gt;0,D761&gt;0,E761&gt;0)</x:f>
        <x:v>1</x:v>
      </x:c>
    </x:row>
    <x:row r="762">
      <x:c r="A762" s="111" t="n">
        <x:f>'净值底稿'!A720</x:f>
        <x:v>44910</x:v>
      </x:c>
      <x:c r="B762" s="113" t="n">
        <x:f>'净值底稿'!F720</x:f>
        <x:v>1.563827375185695</x:v>
      </x:c>
      <x:c r="C762" s="113" t="n">
        <x:f>'净值底稿'!O720</x:f>
        <x:v>1.2870227570433501</x:v>
      </x:c>
      <x:c r="D762" s="113" t="n">
        <x:f>'净值底稿'!P720</x:f>
        <x:v>1.5533</x:v>
      </x:c>
      <x:c r="E762" s="113" t="n">
        <x:f>'净值底稿'!Q720</x:f>
        <x:v>1.454</x:v>
      </x:c>
      <x:c r="F762" s="114" t="n">
        <x:f>IFERROR(B762/B761-1,0)</x:f>
        <x:v>0.004274872590738221</x:v>
      </x:c>
      <x:c r="G762" s="114" t="n">
        <x:f>IFERROR(C762/C761-1,0)</x:f>
        <x:v>0.003277720036317211</x:v>
      </x:c>
      <x:c r="H762" s="114" t="n">
        <x:f>IFERROR(D762/D761-1,0)</x:f>
        <x:v>0.00006438320885915338</x:v>
      </x:c>
      <x:c r="I762" s="114" t="n">
        <x:f>IFERROR(E762/E761-1,0)</x:f>
        <x:v>-0.01074976187236365</x:v>
      </x:c>
      <x:c r="J762" s="115" t="n">
        <x:f>Z761*(1+F762)</x:f>
        <x:v>0.12475820329546909</x:v>
      </x:c>
      <x:c r="K762" s="115" t="n">
        <x:f>AA761*(1+G762)</x:f>
        <x:v>0.13424955407078912</x:v>
      </x:c>
      <x:c r="L762" s="115" t="n">
        <x:f>AB761*(1+H762)</x:f>
        <x:v>0.8542116190665141</x:v>
      </x:c>
      <x:c r="M762" s="115" t="n">
        <x:f>AC761*(1+I762)</x:f>
        <x:v>0.059742603506723606</x:v>
      </x:c>
      <x:c r="N762" s="115" t="n">
        <x:f>SUM(J762:M762)</x:f>
        <x:v>1.172961979939496</x:v>
      </x:c>
      <x:c r="O762" s="116" t="n">
        <x:f>IFERROR((J762+K762)/N762,0)</x:f>
        <x:v>0.22081513450215873</x:v>
      </x:c>
      <x:c r="P762" s="50" t="b">
        <x:f>AND(MONTH(A762)=12,OR(A763="",YEAR(A762)&lt;&gt;YEAR(A763)))</x:f>
        <x:v>0</x:v>
      </x:c>
      <x:c r="Q762" s="50" t="b">
        <x:f>AND(MOD(MONTH(A762),3)=0,OR(A763="",MONTH(A762)&lt;&gt;MONTH(A763)))</x:f>
        <x:v>0</x:v>
      </x:c>
      <x:c r="R762" s="50" t="b">
        <x:f>OR(O762&gt;$E$7,O762&lt;$E$6)</x:f>
        <x:v>0</x:v>
      </x:c>
      <x:c r="S762" s="50" t="b">
        <x:f>AND(OR(P762,Q762,R762),A762-AH761&gt;$E$8)</x:f>
        <x:v>0</x:v>
      </x:c>
      <x:c r="T762" s="50" t="str">
        <x:f>IF(NOT(OR(P762,Q762,R762)),"不调",IF(NOT(S762),"间隔规则跳过",IF(P762,"年末+季度",IF(AND(Q762,R762),"季度+动态",IF(Q762,"季度","动态")))))</x:f>
        <x:v>不调</x:v>
      </x:c>
      <x:c r="U762" s="115" t="n">
        <x:f>IF(OR(T762="年末+季度",T762="季度+动态"),N762*$E$5/2,IF(T762="季度",(J762+K762)/2,IF(T762="动态",N762*$E$5*IF(J762+K762=0,0.5,J762/(J762+K762)),J762)))</x:f>
        <x:v>0.12475820329546909</x:v>
      </x:c>
      <x:c r="V762" s="115" t="n">
        <x:f>IF(OR(T762="年末+季度",T762="季度+动态"),N762*$E$5/2,IF(T762="季度",(J762+K762)/2,IF(T762="动态",N762*$E$5*IF(J762+K762=0,0.5,K762/(J762+K762)),K762)))</x:f>
        <x:v>0.13424955407078912</x:v>
      </x:c>
      <x:c r="W762" s="115" t="n">
        <x:f>IF(OR(T762="年末+季度",T762="季度+动态",T762="动态"),N762*(1-$E$5)*IF(L762+M762=0,$B$7/($B$7+$B$8),L762/(L762+M762)),L762)</x:f>
        <x:v>0.8542116190665141</x:v>
      </x:c>
      <x:c r="X762" s="115" t="n">
        <x:f>IF(OR(T762="年末+季度",T762="季度+动态",T762="动态"),N762*(1-$E$5)*IF(L762+M762=0,$B$8/($B$7+$B$8),M762/(L762+M762)),M762)</x:f>
        <x:v>0.059742603506723606</x:v>
      </x:c>
      <x:c r="Y762" s="115" t="n">
        <x:f>POWER(1-$H$5,(A762-A761)/$H$8)</x:f>
        <x:v>0.9999862671029998</x:v>
      </x:c>
      <x:c r="Z762" s="115" t="n">
        <x:f>U762*Y762</x:f>
        <x:v>0.1247564900039133</x:v>
      </x:c>
      <x:c r="AA762" s="115" t="n">
        <x:f>V762*Y762</x:f>
        <x:v>0.13424771043549075</x:v>
      </x:c>
      <x:c r="AB762" s="115" t="n">
        <x:f>W762*Y762</x:f>
        <x:v>0.8541998882663331</x:v>
      </x:c>
      <x:c r="AC762" s="115" t="n">
        <x:f>X762*Y762</x:f>
        <x:v>0.05974178306770312</x:v>
      </x:c>
      <x:c r="AD762" s="115" t="n">
        <x:f>SUM(Z762:AC762)</x:f>
        <x:v>1.1729458717734402</x:v>
      </x:c>
      <x:c r="AE762" s="115" t="n">
        <x:f>MAX(AE761,AD762)</x:f>
        <x:v>1.2170439798392663</x:v>
      </x:c>
      <x:c r="AF762" s="114" t="n">
        <x:f>AD762/AE762-1</x:f>
        <x:v>-0.0362337834920724</x:v>
      </x:c>
      <x:c r="AG762" s="114" t="n">
        <x:f>AD762/AD761-1</x:f>
        <x:v>0.00030644884678676654</x:v>
      </x:c>
      <x:c r="AH762" s="111" t="n">
        <x:f>IF(OR(T762="年末+季度",T762="季度+动态",T762="季度",T762="动态"),A762,AH761)</x:f>
        <x:v>44834</x:v>
      </x:c>
      <x:c r="AI762" s="117" t="n">
        <x:f>YEAR(A762)</x:f>
        <x:v>2022</x:v>
      </x:c>
      <x:c r="AJ762" s="117" t="n">
        <x:f>MONTH(A762)</x:f>
        <x:v>12</x:v>
      </x:c>
      <x:c r="AK762" s="50" t="n">
        <x:f>IF(MONTH(A762)&lt;&gt;MONTH(A763),1,0)</x:f>
        <x:v>0</x:v>
      </x:c>
      <x:c r="AL762" s="115" t="n">
        <x:f>IF(AK761,AD761,AL761)</x:f>
        <x:v>1.1767083791503883</x:v>
      </x:c>
      <x:c r="AM762" s="116" t="str">
        <x:f>IF(AK762,AD762/AL762-1,"")</x:f>
      </x:c>
      <x:c r="AN762" s="115" t="n">
        <x:f>IF(AI762&lt;&gt;AI761,AD762,MAX(AN761,AD762))</x:f>
        <x:v>1.2170439798392663</x:v>
      </x:c>
      <x:c r="AO762" s="116" t="n">
        <x:f>AD762/AN762-1</x:f>
        <x:v>-0.0362337834920724</x:v>
      </x:c>
      <x:c r="AP762" s="112" t="n">
        <x:f>IFERROR(SUM(Z762:AC762)/AD762,0)</x:f>
        <x:v>1</x:v>
      </x:c>
      <x:c r="AQ762" s="50" t="b">
        <x:f>AND(B762&gt;0,C762&gt;0,D762&gt;0,E762&gt;0)</x:f>
        <x:v>1</x:v>
      </x:c>
    </x:row>
    <x:row r="763">
      <x:c r="A763" s="111" t="n">
        <x:f>'净值底稿'!A721</x:f>
        <x:v>44911</x:v>
      </x:c>
      <x:c r="B763" s="113" t="n">
        <x:f>'净值底稿'!F721</x:f>
        <x:v>1.53912621628331</x:v>
      </x:c>
      <x:c r="C763" s="113" t="n">
        <x:f>'净值底稿'!O721</x:f>
        <x:v>1.2759890081579237</x:v>
      </x:c>
      <x:c r="D763" s="113" t="n">
        <x:f>'净值底稿'!P721</x:f>
        <x:v>1.5537</x:v>
      </x:c>
      <x:c r="E763" s="113" t="n">
        <x:f>'净值底稿'!Q721</x:f>
        <x:v>1.451</x:v>
      </x:c>
      <x:c r="F763" s="114" t="n">
        <x:f>IFERROR(B763/B762-1,0)</x:f>
        <x:v>-0.01579532325263966</x:v>
      </x:c>
      <x:c r="G763" s="114" t="n">
        <x:f>IFERROR(C763/C762-1,0)</x:f>
        <x:v>-0.008573079865948907</x:v>
      </x:c>
      <x:c r="H763" s="114" t="n">
        <x:f>IFERROR(D763/D762-1,0)</x:f>
        <x:v>0.00025751625571368564</x:v>
      </x:c>
      <x:c r="I763" s="114" t="n">
        <x:f>IFERROR(E763/E762-1,0)</x:f>
        <x:v>-0.0020632737276478075</x:v>
      </x:c>
      <x:c r="J763" s="115" t="n">
        <x:f>Z762*(1+F763)</x:f>
        <x:v>0.12278592091643678</x:v>
      </x:c>
      <x:c r="K763" s="115" t="n">
        <x:f>AA762*(1+G763)</x:f>
        <x:v>0.1330967940921065</x:v>
      </x:c>
      <x:c r="L763" s="115" t="n">
        <x:f>AB762*(1+H763)</x:f>
        <x:v>0.8544198586231905</x:v>
      </x:c>
      <x:c r="M763" s="115" t="n">
        <x:f>AC762*(1+I763)</x:f>
        <x:v>0.0596185194162567</x:v>
      </x:c>
      <x:c r="N763" s="115" t="n">
        <x:f>SUM(J763:M763)</x:f>
        <x:v>1.1699210930479904</x:v>
      </x:c>
      <x:c r="O763" s="116" t="n">
        <x:f>IFERROR((J763+K763)/N763,0)</x:f>
        <x:v>0.21871792596019718</x:v>
      </x:c>
      <x:c r="P763" s="50" t="b">
        <x:f>AND(MONTH(A763)=12,OR(A764="",YEAR(A763)&lt;&gt;YEAR(A764)))</x:f>
        <x:v>0</x:v>
      </x:c>
      <x:c r="Q763" s="50" t="b">
        <x:f>AND(MOD(MONTH(A763),3)=0,OR(A764="",MONTH(A763)&lt;&gt;MONTH(A764)))</x:f>
        <x:v>0</x:v>
      </x:c>
      <x:c r="R763" s="50" t="b">
        <x:f>OR(O763&gt;$E$7,O763&lt;$E$6)</x:f>
        <x:v>0</x:v>
      </x:c>
      <x:c r="S763" s="50" t="b">
        <x:f>AND(OR(P763,Q763,R763),A763-AH762&gt;$E$8)</x:f>
        <x:v>0</x:v>
      </x:c>
      <x:c r="T763" s="50" t="str">
        <x:f>IF(NOT(OR(P763,Q763,R763)),"不调",IF(NOT(S763),"间隔规则跳过",IF(P763,"年末+季度",IF(AND(Q763,R763),"季度+动态",IF(Q763,"季度","动态")))))</x:f>
        <x:v>不调</x:v>
      </x:c>
      <x:c r="U763" s="115" t="n">
        <x:f>IF(OR(T763="年末+季度",T763="季度+动态"),N763*$E$5/2,IF(T763="季度",(J763+K763)/2,IF(T763="动态",N763*$E$5*IF(J763+K763=0,0.5,J763/(J763+K763)),J763)))</x:f>
        <x:v>0.12278592091643678</x:v>
      </x:c>
      <x:c r="V763" s="115" t="n">
        <x:f>IF(OR(T763="年末+季度",T763="季度+动态"),N763*$E$5/2,IF(T763="季度",(J763+K763)/2,IF(T763="动态",N763*$E$5*IF(J763+K763=0,0.5,K763/(J763+K763)),K763)))</x:f>
        <x:v>0.1330967940921065</x:v>
      </x:c>
      <x:c r="W763" s="115" t="n">
        <x:f>IF(OR(T763="年末+季度",T763="季度+动态",T763="动态"),N763*(1-$E$5)*IF(L763+M763=0,$B$7/($B$7+$B$8),L763/(L763+M763)),L763)</x:f>
        <x:v>0.8544198586231905</x:v>
      </x:c>
      <x:c r="X763" s="115" t="n">
        <x:f>IF(OR(T763="年末+季度",T763="季度+动态",T763="动态"),N763*(1-$E$5)*IF(L763+M763=0,$B$8/($B$7+$B$8),M763/(L763+M763)),M763)</x:f>
        <x:v>0.0596185194162567</x:v>
      </x:c>
      <x:c r="Y763" s="115" t="n">
        <x:f>POWER(1-$H$5,(A763-A762)/$H$8)</x:f>
        <x:v>0.9999862671029998</x:v>
      </x:c>
      <x:c r="Z763" s="115" t="n">
        <x:f>U763*Y763</x:f>
        <x:v>0.12278423471003176</x:v>
      </x:c>
      <x:c r="AA763" s="115" t="n">
        <x:f>V763*Y763</x:f>
        <x:v>0.13309496628754217</x:v>
      </x:c>
      <x:c r="AB763" s="115" t="n">
        <x:f>W763*Y763</x:f>
        <x:v>0.854408124963277</x:v>
      </x:c>
      <x:c r="AC763" s="115" t="n">
        <x:f>X763*Y763</x:f>
        <x:v>0.059617700681270244</x:v>
      </x:c>
      <x:c r="AD763" s="115" t="n">
        <x:f>SUM(Z763:AC763)</x:f>
        <x:v>1.1699050266421211</x:v>
      </x:c>
      <x:c r="AE763" s="115" t="n">
        <x:f>MAX(AE762,AD763)</x:f>
        <x:v>1.2170439798392663</x:v>
      </x:c>
      <x:c r="AF763" s="114" t="n">
        <x:f>AD763/AE763-1</x:f>
        <x:v>-0.03873233340620175</x:v>
      </x:c>
      <x:c r="AG763" s="114" t="n">
        <x:f>AD763/AD762-1</x:f>
        <x:v>-0.002592485471406669</x:v>
      </x:c>
      <x:c r="AH763" s="111" t="n">
        <x:f>IF(OR(T763="年末+季度",T763="季度+动态",T763="季度",T763="动态"),A763,AH762)</x:f>
        <x:v>44834</x:v>
      </x:c>
      <x:c r="AI763" s="117" t="n">
        <x:f>YEAR(A763)</x:f>
        <x:v>2022</x:v>
      </x:c>
      <x:c r="AJ763" s="117" t="n">
        <x:f>MONTH(A763)</x:f>
        <x:v>12</x:v>
      </x:c>
      <x:c r="AK763" s="50" t="n">
        <x:f>IF(MONTH(A763)&lt;&gt;MONTH(A764),1,0)</x:f>
        <x:v>0</x:v>
      </x:c>
      <x:c r="AL763" s="115" t="n">
        <x:f>IF(AK762,AD762,AL762)</x:f>
        <x:v>1.1767083791503883</x:v>
      </x:c>
      <x:c r="AM763" s="116" t="str">
        <x:f>IF(AK763,AD763/AL763-1,"")</x:f>
      </x:c>
      <x:c r="AN763" s="115" t="n">
        <x:f>IF(AI763&lt;&gt;AI762,AD763,MAX(AN762,AD763))</x:f>
        <x:v>1.2170439798392663</x:v>
      </x:c>
      <x:c r="AO763" s="116" t="n">
        <x:f>AD763/AN763-1</x:f>
        <x:v>-0.03873233340620175</x:v>
      </x:c>
      <x:c r="AP763" s="112" t="n">
        <x:f>IFERROR(SUM(Z763:AC763)/AD763,0)</x:f>
        <x:v>1</x:v>
      </x:c>
      <x:c r="AQ763" s="50" t="b">
        <x:f>AND(B763&gt;0,C763&gt;0,D763&gt;0,E763&gt;0)</x:f>
        <x:v>1</x:v>
      </x:c>
    </x:row>
    <x:row r="764">
      <x:c r="A764" s="111" t="n">
        <x:f>'净值底稿'!A722</x:f>
        <x:v>44914</x:v>
      </x:c>
      <x:c r="B764" s="113" t="n">
        <x:f>'净值底稿'!F722</x:f>
        <x:v>1.5094549604346625</x:v>
      </x:c>
      <x:c r="C764" s="113" t="n">
        <x:f>'净值底稿'!O722</x:f>
        <x:v>1.2515309056373436</x:v>
      </x:c>
      <x:c r="D764" s="113" t="n">
        <x:f>'净值底稿'!P722</x:f>
        <x:v>1.5548</x:v>
      </x:c>
      <x:c r="E764" s="113" t="n">
        <x:f>'净值底稿'!Q722</x:f>
        <x:v>1.4585</x:v>
      </x:c>
      <x:c r="F764" s="114" t="n">
        <x:f>IFERROR(B764/B763-1,0)</x:f>
        <x:v>-0.019277987428670817</x:v>
      </x:c>
      <x:c r="G764" s="114" t="n">
        <x:f>IFERROR(C764/C763-1,0)</x:f>
        <x:v>-0.01916795706248986</x:v>
      </x:c>
      <x:c r="H764" s="114" t="n">
        <x:f>IFERROR(D764/D763-1,0)</x:f>
        <x:v>0.0007079873849520357</x:v>
      </x:c>
      <x:c r="I764" s="114" t="n">
        <x:f>IFERROR(E764/E763-1,0)</x:f>
        <x:v>0.005168849069607129</x:v>
      </x:c>
      <x:c r="J764" s="115" t="n">
        <x:f>Z763*(1+F764)</x:f>
        <x:v>0.1204172017768528</x:v>
      </x:c>
      <x:c r="K764" s="115" t="n">
        <x:f>AA763*(1+G764)</x:f>
        <x:v>0.130543807688509</x:v>
      </x:c>
      <x:c r="L764" s="115" t="n">
        <x:f>AB763*(1+H764)</x:f>
        <x:v>0.8550130351373515</x:v>
      </x:c>
      <x:c r="M764" s="115" t="n">
        <x:f>AC763*(1+I764)</x:f>
        <x:v>0.05992585557796874</x:v>
      </x:c>
      <x:c r="N764" s="115" t="n">
        <x:f>SUM(J764:M764)</x:f>
        <x:v>1.165899900180682</x:v>
      </x:c>
      <x:c r="O764" s="116" t="n">
        <x:f>IFERROR((J764+K764)/N764,0)</x:f>
        <x:v>0.21525090569650948</x:v>
      </x:c>
      <x:c r="P764" s="50" t="b">
        <x:f>AND(MONTH(A764)=12,OR(A765="",YEAR(A764)&lt;&gt;YEAR(A765)))</x:f>
        <x:v>0</x:v>
      </x:c>
      <x:c r="Q764" s="50" t="b">
        <x:f>AND(MOD(MONTH(A764),3)=0,OR(A765="",MONTH(A764)&lt;&gt;MONTH(A765)))</x:f>
        <x:v>0</x:v>
      </x:c>
      <x:c r="R764" s="50" t="b">
        <x:f>OR(O764&gt;$E$7,O764&lt;$E$6)</x:f>
        <x:v>0</x:v>
      </x:c>
      <x:c r="S764" s="50" t="b">
        <x:f>AND(OR(P764,Q764,R764),A764-AH763&gt;$E$8)</x:f>
        <x:v>0</x:v>
      </x:c>
      <x:c r="T764" s="50" t="str">
        <x:f>IF(NOT(OR(P764,Q764,R764)),"不调",IF(NOT(S764),"间隔规则跳过",IF(P764,"年末+季度",IF(AND(Q764,R764),"季度+动态",IF(Q764,"季度","动态")))))</x:f>
        <x:v>不调</x:v>
      </x:c>
      <x:c r="U764" s="115" t="n">
        <x:f>IF(OR(T764="年末+季度",T764="季度+动态"),N764*$E$5/2,IF(T764="季度",(J764+K764)/2,IF(T764="动态",N764*$E$5*IF(J764+K764=0,0.5,J764/(J764+K764)),J764)))</x:f>
        <x:v>0.1204172017768528</x:v>
      </x:c>
      <x:c r="V764" s="115" t="n">
        <x:f>IF(OR(T764="年末+季度",T764="季度+动态"),N764*$E$5/2,IF(T764="季度",(J764+K764)/2,IF(T764="动态",N764*$E$5*IF(J764+K764=0,0.5,K764/(J764+K764)),K764)))</x:f>
        <x:v>0.130543807688509</x:v>
      </x:c>
      <x:c r="W764" s="115" t="n">
        <x:f>IF(OR(T764="年末+季度",T764="季度+动态",T764="动态"),N764*(1-$E$5)*IF(L764+M764=0,$B$7/($B$7+$B$8),L764/(L764+M764)),L764)</x:f>
        <x:v>0.8550130351373515</x:v>
      </x:c>
      <x:c r="X764" s="115" t="n">
        <x:f>IF(OR(T764="年末+季度",T764="季度+动态",T764="动态"),N764*(1-$E$5)*IF(L764+M764=0,$B$8/($B$7+$B$8),M764/(L764+M764)),M764)</x:f>
        <x:v>0.05992585557796874</x:v>
      </x:c>
      <x:c r="Y764" s="115" t="n">
        <x:f>POWER(1-$H$5,(A764-A763)/$H$8)</x:f>
        <x:v>0.9999588018747739</x:v>
      </x:c>
      <x:c r="Z764" s="115" t="n">
        <x:f>U764*Y764</x:f>
        <x:v>0.12041224081389464</x:v>
      </x:c>
      <x:c r="AA764" s="115" t="n">
        <x:f>V764*Y764</x:f>
        <x:v>0.13053842952837239</x:v>
      </x:c>
      <x:c r="AB764" s="115" t="n">
        <x:f>W764*Y764</x:f>
        <x:v>0.85497781020326</x:v>
      </x:c>
      <x:c r="AC764" s="115" t="n">
        <x:f>X764*Y764</x:f>
        <x:v>0.059923386745066365</x:v>
      </x:c>
      <x:c r="AD764" s="115" t="n">
        <x:f>SUM(Z764:AC764)</x:f>
        <x:v>1.1658518672905933</x:v>
      </x:c>
      <x:c r="AE764" s="115" t="n">
        <x:f>MAX(AE763,AD764)</x:f>
        <x:v>1.2170439798392663</x:v>
      </x:c>
      <x:c r="AF764" s="114" t="n">
        <x:f>AD764/AE764-1</x:f>
        <x:v>-0.042062664453123455</x:v>
      </x:c>
      <x:c r="AG764" s="114" t="n">
        <x:f>AD764/AD763-1</x:f>
        <x:v>-0.003464519990277526</x:v>
      </x:c>
      <x:c r="AH764" s="111" t="n">
        <x:f>IF(OR(T764="年末+季度",T764="季度+动态",T764="季度",T764="动态"),A764,AH763)</x:f>
        <x:v>44834</x:v>
      </x:c>
      <x:c r="AI764" s="117" t="n">
        <x:f>YEAR(A764)</x:f>
        <x:v>2022</x:v>
      </x:c>
      <x:c r="AJ764" s="117" t="n">
        <x:f>MONTH(A764)</x:f>
        <x:v>12</x:v>
      </x:c>
      <x:c r="AK764" s="50" t="n">
        <x:f>IF(MONTH(A764)&lt;&gt;MONTH(A765),1,0)</x:f>
        <x:v>0</x:v>
      </x:c>
      <x:c r="AL764" s="115" t="n">
        <x:f>IF(AK763,AD763,AL763)</x:f>
        <x:v>1.1767083791503883</x:v>
      </x:c>
      <x:c r="AM764" s="116" t="str">
        <x:f>IF(AK764,AD764/AL764-1,"")</x:f>
      </x:c>
      <x:c r="AN764" s="115" t="n">
        <x:f>IF(AI764&lt;&gt;AI763,AD764,MAX(AN763,AD764))</x:f>
        <x:v>1.2170439798392663</x:v>
      </x:c>
      <x:c r="AO764" s="116" t="n">
        <x:f>AD764/AN764-1</x:f>
        <x:v>-0.042062664453123455</x:v>
      </x:c>
      <x:c r="AP764" s="112" t="n">
        <x:f>IFERROR(SUM(Z764:AC764)/AD764,0)</x:f>
        <x:v>1</x:v>
      </x:c>
      <x:c r="AQ764" s="50" t="b">
        <x:f>AND(B764&gt;0,C764&gt;0,D764&gt;0,E764&gt;0)</x:f>
        <x:v>1</x:v>
      </x:c>
    </x:row>
    <x:row r="765">
      <x:c r="A765" s="111" t="n">
        <x:f>'净值底稿'!A723</x:f>
        <x:v>44915</x:v>
      </x:c>
      <x:c r="B765" s="113" t="n">
        <x:f>'净值底稿'!F723</x:f>
        <x:v>1.4955617570888626</x:v>
      </x:c>
      <x:c r="C765" s="113" t="n">
        <x:f>'净值底稿'!O723</x:f>
        <x:v>1.2409045152525313</x:v>
      </x:c>
      <x:c r="D765" s="113" t="n">
        <x:f>'净值底稿'!P723</x:f>
        <x:v>1.5552</x:v>
      </x:c>
      <x:c r="E765" s="113" t="n">
        <x:f>'净值底稿'!Q723</x:f>
        <x:v>1.4585</x:v>
      </x:c>
      <x:c r="F765" s="114" t="n">
        <x:f>IFERROR(B765/B764-1,0)</x:f>
        <x:v>-0.009204119175440173</x:v>
      </x:c>
      <x:c r="G765" s="114" t="n">
        <x:f>IFERROR(C765/C764-1,0)</x:f>
        <x:v>-0.00849071352289199</x:v>
      </x:c>
      <x:c r="H765" s="114" t="n">
        <x:f>IFERROR(D765/D764-1,0)</x:f>
        <x:v>0.0002572678157961583</x:v>
      </x:c>
      <x:c r="I765" s="114" t="n">
        <x:f>IFERROR(E765/E764-1,0)</x:f>
        <x:v>0</x:v>
      </x:c>
      <x:c r="J765" s="115" t="n">
        <x:f>Z764*(1+F765)</x:f>
        <x:v>0.11930395219926175</x:v>
      </x:c>
      <x:c r="K765" s="115" t="n">
        <x:f>AA764*(1+G765)</x:f>
        <x:v>0.12943006511951874</x:v>
      </x:c>
      <x:c r="L765" s="115" t="n">
        <x:f>AB764*(1+H765)</x:f>
        <x:v>0.8551977684770452</x:v>
      </x:c>
      <x:c r="M765" s="115" t="n">
        <x:f>AC764*(1+I765)</x:f>
        <x:v>0.059923386745066365</x:v>
      </x:c>
      <x:c r="N765" s="115" t="n">
        <x:f>SUM(J765:M765)</x:f>
        <x:v>1.163855172540892</x:v>
      </x:c>
      <x:c r="O765" s="116" t="n">
        <x:f>IFERROR((J765+K765)/N765,0)</x:f>
        <x:v>0.21371560928474645</x:v>
      </x:c>
      <x:c r="P765" s="50" t="b">
        <x:f>AND(MONTH(A765)=12,OR(A766="",YEAR(A765)&lt;&gt;YEAR(A766)))</x:f>
        <x:v>0</x:v>
      </x:c>
      <x:c r="Q765" s="50" t="b">
        <x:f>AND(MOD(MONTH(A765),3)=0,OR(A766="",MONTH(A765)&lt;&gt;MONTH(A766)))</x:f>
        <x:v>0</x:v>
      </x:c>
      <x:c r="R765" s="50" t="b">
        <x:f>OR(O765&gt;$E$7,O765&lt;$E$6)</x:f>
        <x:v>0</x:v>
      </x:c>
      <x:c r="S765" s="50" t="b">
        <x:f>AND(OR(P765,Q765,R765),A765-AH764&gt;$E$8)</x:f>
        <x:v>0</x:v>
      </x:c>
      <x:c r="T765" s="50" t="str">
        <x:f>IF(NOT(OR(P765,Q765,R765)),"不调",IF(NOT(S765),"间隔规则跳过",IF(P765,"年末+季度",IF(AND(Q765,R765),"季度+动态",IF(Q765,"季度","动态")))))</x:f>
        <x:v>不调</x:v>
      </x:c>
      <x:c r="U765" s="115" t="n">
        <x:f>IF(OR(T765="年末+季度",T765="季度+动态"),N765*$E$5/2,IF(T765="季度",(J765+K765)/2,IF(T765="动态",N765*$E$5*IF(J765+K765=0,0.5,J765/(J765+K765)),J765)))</x:f>
        <x:v>0.11930395219926175</x:v>
      </x:c>
      <x:c r="V765" s="115" t="n">
        <x:f>IF(OR(T765="年末+季度",T765="季度+动态"),N765*$E$5/2,IF(T765="季度",(J765+K765)/2,IF(T765="动态",N765*$E$5*IF(J765+K765=0,0.5,K765/(J765+K765)),K765)))</x:f>
        <x:v>0.12943006511951874</x:v>
      </x:c>
      <x:c r="W765" s="115" t="n">
        <x:f>IF(OR(T765="年末+季度",T765="季度+动态",T765="动态"),N765*(1-$E$5)*IF(L765+M765=0,$B$7/($B$7+$B$8),L765/(L765+M765)),L765)</x:f>
        <x:v>0.8551977684770452</x:v>
      </x:c>
      <x:c r="X765" s="115" t="n">
        <x:f>IF(OR(T765="年末+季度",T765="季度+动态",T765="动态"),N765*(1-$E$5)*IF(L765+M765=0,$B$8/($B$7+$B$8),M765/(L765+M765)),M765)</x:f>
        <x:v>0.059923386745066365</x:v>
      </x:c>
      <x:c r="Y765" s="115" t="n">
        <x:f>POWER(1-$H$5,(A765-A764)/$H$8)</x:f>
        <x:v>0.9999862671029998</x:v>
      </x:c>
      <x:c r="Z765" s="115" t="n">
        <x:f>U765*Y765</x:f>
        <x:v>0.11930231381037448</x:v>
      </x:c>
      <x:c r="AA765" s="115" t="n">
        <x:f>V765*Y765</x:f>
        <x:v>0.12942828766976572</x:v>
      </x:c>
      <x:c r="AB765" s="115" t="n">
        <x:f>W765*Y765</x:f>
        <x:v>0.8551860241341759</x:v>
      </x:c>
      <x:c r="AC765" s="115" t="n">
        <x:f>X765*Y765</x:f>
        <x:v>0.05992256382336829</x:v>
      </x:c>
      <x:c r="AD765" s="115" t="n">
        <x:f>SUM(Z765:AC765)</x:f>
        <x:v>1.1638391894376843</x:v>
      </x:c>
      <x:c r="AE765" s="115" t="n">
        <x:f>MAX(AE764,AD765)</x:f>
        <x:v>1.2170439798392663</x:v>
      </x:c>
      <x:c r="AF765" s="114" t="n">
        <x:f>AD765/AE765-1</x:f>
        <x:v>-0.043716407363198706</x:v>
      </x:c>
      <x:c r="AG765" s="114" t="n">
        <x:f>AD765/AD764-1</x:f>
        <x:v>-0.0017263581329474142</x:v>
      </x:c>
      <x:c r="AH765" s="111" t="n">
        <x:f>IF(OR(T765="年末+季度",T765="季度+动态",T765="季度",T765="动态"),A765,AH764)</x:f>
        <x:v>44834</x:v>
      </x:c>
      <x:c r="AI765" s="117" t="n">
        <x:f>YEAR(A765)</x:f>
        <x:v>2022</x:v>
      </x:c>
      <x:c r="AJ765" s="117" t="n">
        <x:f>MONTH(A765)</x:f>
        <x:v>12</x:v>
      </x:c>
      <x:c r="AK765" s="50" t="n">
        <x:f>IF(MONTH(A765)&lt;&gt;MONTH(A766),1,0)</x:f>
        <x:v>0</x:v>
      </x:c>
      <x:c r="AL765" s="115" t="n">
        <x:f>IF(AK764,AD764,AL764)</x:f>
        <x:v>1.1767083791503883</x:v>
      </x:c>
      <x:c r="AM765" s="116" t="str">
        <x:f>IF(AK765,AD765/AL765-1,"")</x:f>
      </x:c>
      <x:c r="AN765" s="115" t="n">
        <x:f>IF(AI765&lt;&gt;AI764,AD765,MAX(AN764,AD765))</x:f>
        <x:v>1.2170439798392663</x:v>
      </x:c>
      <x:c r="AO765" s="116" t="n">
        <x:f>AD765/AN765-1</x:f>
        <x:v>-0.043716407363198706</x:v>
      </x:c>
      <x:c r="AP765" s="112" t="n">
        <x:f>IFERROR(SUM(Z765:AC765)/AD765,0)</x:f>
        <x:v>1</x:v>
      </x:c>
      <x:c r="AQ765" s="50" t="b">
        <x:f>AND(B765&gt;0,C765&gt;0,D765&gt;0,E765&gt;0)</x:f>
        <x:v>1</x:v>
      </x:c>
    </x:row>
    <x:row r="766">
      <x:c r="A766" s="111" t="n">
        <x:f>'净值底稿'!A724</x:f>
        <x:v>44916</x:v>
      </x:c>
      <x:c r="B766" s="113" t="n">
        <x:f>'净值底稿'!F724</x:f>
        <x:v>1.4888091238686725</x:v>
      </x:c>
      <x:c r="C766" s="113" t="n">
        <x:f>'净值底稿'!O724</x:f>
        <x:v>1.2332899139976312</x:v>
      </x:c>
      <x:c r="D766" s="113" t="n">
        <x:f>'净值底稿'!P724</x:f>
        <x:v>1.555</x:v>
      </x:c>
      <x:c r="E766" s="113" t="n">
        <x:f>'净值底稿'!Q724</x:f>
        <x:v>1.4731</x:v>
      </x:c>
      <x:c r="F766" s="114" t="n">
        <x:f>IFERROR(B766/B765-1,0)</x:f>
        <x:v>-0.004515114931351483</x:v>
      </x:c>
      <x:c r="G766" s="114" t="n">
        <x:f>IFERROR(C766/C765-1,0)</x:f>
        <x:v>-0.00613633133033642</x:v>
      </x:c>
      <x:c r="H766" s="114" t="n">
        <x:f>IFERROR(D766/D765-1,0)</x:f>
        <x:v>-0.0001286008230452218</x:v>
      </x:c>
      <x:c r="I766" s="114" t="n">
        <x:f>IFERROR(E766/E765-1,0)</x:f>
        <x:v>0.010010284538910064</x:v>
      </x:c>
      <x:c r="J766" s="115" t="n">
        <x:f>Z765*(1+F766)</x:f>
        <x:v>0.11876365015194448</x:v>
      </x:c>
      <x:c r="K766" s="115" t="n">
        <x:f>AA765*(1+G766)</x:f>
        <x:v>0.12863407281310593</x:v>
      </x:c>
      <x:c r="L766" s="115" t="n">
        <x:f>AB765*(1+H766)</x:f>
        <x:v>0.8550760465076155</x:v>
      </x:c>
      <x:c r="M766" s="115" t="n">
        <x:f>AC765*(1+I766)</x:f>
        <x:v>0.0605224057375412</x:v>
      </x:c>
      <x:c r="N766" s="115" t="n">
        <x:f>SUM(J766:M766)</x:f>
        <x:v>1.1629961752102072</x:v>
      </x:c>
      <x:c r="O766" s="116" t="n">
        <x:f>IFERROR((J766+K766)/N766,0)</x:f>
        <x:v>0.21272445106737708</x:v>
      </x:c>
      <x:c r="P766" s="50" t="b">
        <x:f>AND(MONTH(A766)=12,OR(A767="",YEAR(A766)&lt;&gt;YEAR(A767)))</x:f>
        <x:v>0</x:v>
      </x:c>
      <x:c r="Q766" s="50" t="b">
        <x:f>AND(MOD(MONTH(A766),3)=0,OR(A767="",MONTH(A766)&lt;&gt;MONTH(A767)))</x:f>
        <x:v>0</x:v>
      </x:c>
      <x:c r="R766" s="50" t="b">
        <x:f>OR(O766&gt;$E$7,O766&lt;$E$6)</x:f>
        <x:v>0</x:v>
      </x:c>
      <x:c r="S766" s="50" t="b">
        <x:f>AND(OR(P766,Q766,R766),A766-AH765&gt;$E$8)</x:f>
        <x:v>0</x:v>
      </x:c>
      <x:c r="T766" s="50" t="str">
        <x:f>IF(NOT(OR(P766,Q766,R766)),"不调",IF(NOT(S766),"间隔规则跳过",IF(P766,"年末+季度",IF(AND(Q766,R766),"季度+动态",IF(Q766,"季度","动态")))))</x:f>
        <x:v>不调</x:v>
      </x:c>
      <x:c r="U766" s="115" t="n">
        <x:f>IF(OR(T766="年末+季度",T766="季度+动态"),N766*$E$5/2,IF(T766="季度",(J766+K766)/2,IF(T766="动态",N766*$E$5*IF(J766+K766=0,0.5,J766/(J766+K766)),J766)))</x:f>
        <x:v>0.11876365015194448</x:v>
      </x:c>
      <x:c r="V766" s="115" t="n">
        <x:f>IF(OR(T766="年末+季度",T766="季度+动态"),N766*$E$5/2,IF(T766="季度",(J766+K766)/2,IF(T766="动态",N766*$E$5*IF(J766+K766=0,0.5,K766/(J766+K766)),K766)))</x:f>
        <x:v>0.12863407281310593</x:v>
      </x:c>
      <x:c r="W766" s="115" t="n">
        <x:f>IF(OR(T766="年末+季度",T766="季度+动态",T766="动态"),N766*(1-$E$5)*IF(L766+M766=0,$B$7/($B$7+$B$8),L766/(L766+M766)),L766)</x:f>
        <x:v>0.8550760465076155</x:v>
      </x:c>
      <x:c r="X766" s="115" t="n">
        <x:f>IF(OR(T766="年末+季度",T766="季度+动态",T766="动态"),N766*(1-$E$5)*IF(L766+M766=0,$B$8/($B$7+$B$8),M766/(L766+M766)),M766)</x:f>
        <x:v>0.0605224057375412</x:v>
      </x:c>
      <x:c r="Y766" s="115" t="n">
        <x:f>POWER(1-$H$5,(A766-A765)/$H$8)</x:f>
        <x:v>0.9999862671029998</x:v>
      </x:c>
      <x:c r="Z766" s="115" t="n">
        <x:f>U766*Y766</x:f>
        <x:v>0.11876201918296958</x:v>
      </x:c>
      <x:c r="AA766" s="115" t="n">
        <x:f>V766*Y766</x:f>
        <x:v>0.12863230629463326</x:v>
      </x:c>
      <x:c r="AB766" s="115" t="n">
        <x:f>W766*Y766</x:f>
        <x:v>0.8550643038363415</x:v>
      </x:c>
      <x:c r="AC766" s="115" t="n">
        <x:f>X766*Y766</x:f>
        <x:v>0.060521574589577</x:v>
      </x:c>
      <x:c r="AD766" s="115" t="n">
        <x:f>SUM(Z766:AC766)</x:f>
        <x:v>1.1629802039035213</x:v>
      </x:c>
      <x:c r="AE766" s="115" t="n">
        <x:f>MAX(AE765,AD766)</x:f>
        <x:v>1.2170439798392663</x:v>
      </x:c>
      <x:c r="AF766" s="114" t="n">
        <x:f>AD766/AE766-1</x:f>
        <x:v>-0.044422203988786935</x:v>
      </x:c>
      <x:c r="AG766" s="114" t="n">
        <x:f>AD766/AD765-1</x:f>
        <x:v>-0.0007380620466801435</x:v>
      </x:c>
      <x:c r="AH766" s="111" t="n">
        <x:f>IF(OR(T766="年末+季度",T766="季度+动态",T766="季度",T766="动态"),A766,AH765)</x:f>
        <x:v>44834</x:v>
      </x:c>
      <x:c r="AI766" s="117" t="n">
        <x:f>YEAR(A766)</x:f>
        <x:v>2022</x:v>
      </x:c>
      <x:c r="AJ766" s="117" t="n">
        <x:f>MONTH(A766)</x:f>
        <x:v>12</x:v>
      </x:c>
      <x:c r="AK766" s="50" t="n">
        <x:f>IF(MONTH(A766)&lt;&gt;MONTH(A767),1,0)</x:f>
        <x:v>0</x:v>
      </x:c>
      <x:c r="AL766" s="115" t="n">
        <x:f>IF(AK765,AD765,AL765)</x:f>
        <x:v>1.1767083791503883</x:v>
      </x:c>
      <x:c r="AM766" s="116" t="str">
        <x:f>IF(AK766,AD766/AL766-1,"")</x:f>
      </x:c>
      <x:c r="AN766" s="115" t="n">
        <x:f>IF(AI766&lt;&gt;AI765,AD766,MAX(AN765,AD766))</x:f>
        <x:v>1.2170439798392663</x:v>
      </x:c>
      <x:c r="AO766" s="116" t="n">
        <x:f>AD766/AN766-1</x:f>
        <x:v>-0.044422203988786935</x:v>
      </x:c>
      <x:c r="AP766" s="112" t="n">
        <x:f>IFERROR(SUM(Z766:AC766)/AD766,0)</x:f>
        <x:v>1</x:v>
      </x:c>
      <x:c r="AQ766" s="50" t="b">
        <x:f>AND(B766&gt;0,C766&gt;0,D766&gt;0,E766&gt;0)</x:f>
        <x:v>1</x:v>
      </x:c>
    </x:row>
    <x:row r="767">
      <x:c r="A767" s="111" t="n">
        <x:f>'净值底稿'!A725</x:f>
        <x:v>44917</x:v>
      </x:c>
      <x:c r="B767" s="113" t="n">
        <x:f>'净值底稿'!F725</x:f>
        <x:v>1.474538874714515</x:v>
      </x:c>
      <x:c r="C767" s="113" t="n">
        <x:f>'净值底稿'!O725</x:f>
        <x:v>1.2198023937429177</x:v>
      </x:c>
      <x:c r="D767" s="113" t="n">
        <x:f>'净值底稿'!P725</x:f>
        <x:v>1.5561</x:v>
      </x:c>
      <x:c r="E767" s="113" t="n">
        <x:f>'净值底稿'!Q725</x:f>
        <x:v>1.4733</x:v>
      </x:c>
      <x:c r="F767" s="114" t="n">
        <x:f>IFERROR(B767/B766-1,0)</x:f>
        <x:v>-0.009585009203245787</x:v>
      </x:c>
      <x:c r="G767" s="114" t="n">
        <x:f>IFERROR(C767/C766-1,0)</x:f>
        <x:v>-0.010936212241446586</x:v>
      </x:c>
      <x:c r="H767" s="114" t="n">
        <x:f>IFERROR(D767/D766-1,0)</x:f>
        <x:v>0.0007073954983922714</x:v>
      </x:c>
      <x:c r="I767" s="114" t="n">
        <x:f>IFERROR(E767/E766-1,0)</x:f>
        <x:v>0.00013576810807136575</x:v>
      </x:c>
      <x:c r="J767" s="115" t="n">
        <x:f>Z766*(1+F767)</x:f>
        <x:v>0.11762368413610476</x:v>
      </x:c>
      <x:c r="K767" s="115" t="n">
        <x:f>AA766*(1+G767)</x:f>
        <x:v>0.12722555609188838</x:v>
      </x:c>
      <x:c r="L767" s="115" t="n">
        <x:f>AB766*(1+H767)</x:f>
        <x:v>0.8556691724757112</x:v>
      </x:c>
      <x:c r="M767" s="115" t="n">
        <x:f>AC766*(1+I767)</x:f>
        <x:v>0.060529791489256524</x:v>
      </x:c>
      <x:c r="N767" s="115" t="n">
        <x:f>SUM(J767:M767)</x:f>
        <x:v>1.1610482041929608</x:v>
      </x:c>
      <x:c r="O767" s="116" t="n">
        <x:f>IFERROR((J767+K767)/N767,0)</x:f>
        <x:v>0.21088636918239473</x:v>
      </x:c>
      <x:c r="P767" s="50" t="b">
        <x:f>AND(MONTH(A767)=12,OR(A768="",YEAR(A767)&lt;&gt;YEAR(A768)))</x:f>
        <x:v>0</x:v>
      </x:c>
      <x:c r="Q767" s="50" t="b">
        <x:f>AND(MOD(MONTH(A767),3)=0,OR(A768="",MONTH(A767)&lt;&gt;MONTH(A768)))</x:f>
        <x:v>0</x:v>
      </x:c>
      <x:c r="R767" s="50" t="b">
        <x:f>OR(O767&gt;$E$7,O767&lt;$E$6)</x:f>
        <x:v>0</x:v>
      </x:c>
      <x:c r="S767" s="50" t="b">
        <x:f>AND(OR(P767,Q767,R767),A767-AH766&gt;$E$8)</x:f>
        <x:v>0</x:v>
      </x:c>
      <x:c r="T767" s="50" t="str">
        <x:f>IF(NOT(OR(P767,Q767,R767)),"不调",IF(NOT(S767),"间隔规则跳过",IF(P767,"年末+季度",IF(AND(Q767,R767),"季度+动态",IF(Q767,"季度","动态")))))</x:f>
        <x:v>不调</x:v>
      </x:c>
      <x:c r="U767" s="115" t="n">
        <x:f>IF(OR(T767="年末+季度",T767="季度+动态"),N767*$E$5/2,IF(T767="季度",(J767+K767)/2,IF(T767="动态",N767*$E$5*IF(J767+K767=0,0.5,J767/(J767+K767)),J767)))</x:f>
        <x:v>0.11762368413610476</x:v>
      </x:c>
      <x:c r="V767" s="115" t="n">
        <x:f>IF(OR(T767="年末+季度",T767="季度+动态"),N767*$E$5/2,IF(T767="季度",(J767+K767)/2,IF(T767="动态",N767*$E$5*IF(J767+K767=0,0.5,K767/(J767+K767)),K767)))</x:f>
        <x:v>0.12722555609188838</x:v>
      </x:c>
      <x:c r="W767" s="115" t="n">
        <x:f>IF(OR(T767="年末+季度",T767="季度+动态",T767="动态"),N767*(1-$E$5)*IF(L767+M767=0,$B$7/($B$7+$B$8),L767/(L767+M767)),L767)</x:f>
        <x:v>0.8556691724757112</x:v>
      </x:c>
      <x:c r="X767" s="115" t="n">
        <x:f>IF(OR(T767="年末+季度",T767="季度+动态",T767="动态"),N767*(1-$E$5)*IF(L767+M767=0,$B$8/($B$7+$B$8),M767/(L767+M767)),M767)</x:f>
        <x:v>0.060529791489256524</x:v>
      </x:c>
      <x:c r="Y767" s="115" t="n">
        <x:f>POWER(1-$H$5,(A767-A766)/$H$8)</x:f>
        <x:v>0.9999862671029998</x:v>
      </x:c>
      <x:c r="Z767" s="115" t="n">
        <x:f>U767*Y767</x:f>
        <x:v>0.11762206882216573</x:v>
      </x:c>
      <x:c r="AA767" s="115" t="n">
        <x:f>V767*Y767</x:f>
        <x:v>0.12722380891643076</x:v>
      </x:c>
      <x:c r="AB767" s="115" t="n">
        <x:f>W767*Y767</x:f>
        <x:v>0.8556574216590993</x:v>
      </x:c>
      <x:c r="AC767" s="115" t="n">
        <x:f>X767*Y767</x:f>
        <x:v>0.06052896023986456</x:v>
      </x:c>
      <x:c r="AD767" s="115" t="n">
        <x:f>SUM(Z767:AC767)</x:f>
        <x:v>1.1610322596375604</x:v>
      </x:c>
      <x:c r="AE767" s="115" t="n">
        <x:f>MAX(AE766,AD767)</x:f>
        <x:v>1.2170439798392663</x:v>
      </x:c>
      <x:c r="AF767" s="114" t="n">
        <x:f>AD767/AE767-1</x:f>
        <x:v>-0.04602275770601427</x:v>
      </x:c>
      <x:c r="AG767" s="114" t="n">
        <x:f>AD767/AD766-1</x:f>
        <x:v>-0.0016749590916703694</x:v>
      </x:c>
      <x:c r="AH767" s="111" t="n">
        <x:f>IF(OR(T767="年末+季度",T767="季度+动态",T767="季度",T767="动态"),A767,AH766)</x:f>
        <x:v>44834</x:v>
      </x:c>
      <x:c r="AI767" s="117" t="n">
        <x:f>YEAR(A767)</x:f>
        <x:v>2022</x:v>
      </x:c>
      <x:c r="AJ767" s="117" t="n">
        <x:f>MONTH(A767)</x:f>
        <x:v>12</x:v>
      </x:c>
      <x:c r="AK767" s="50" t="n">
        <x:f>IF(MONTH(A767)&lt;&gt;MONTH(A768),1,0)</x:f>
        <x:v>0</x:v>
      </x:c>
      <x:c r="AL767" s="115" t="n">
        <x:f>IF(AK766,AD766,AL766)</x:f>
        <x:v>1.1767083791503883</x:v>
      </x:c>
      <x:c r="AM767" s="116" t="str">
        <x:f>IF(AK767,AD767/AL767-1,"")</x:f>
      </x:c>
      <x:c r="AN767" s="115" t="n">
        <x:f>IF(AI767&lt;&gt;AI766,AD767,MAX(AN766,AD767))</x:f>
        <x:v>1.2170439798392663</x:v>
      </x:c>
      <x:c r="AO767" s="116" t="n">
        <x:f>AD767/AN767-1</x:f>
        <x:v>-0.04602275770601427</x:v>
      </x:c>
      <x:c r="AP767" s="112" t="n">
        <x:f>IFERROR(SUM(Z767:AC767)/AD767,0)</x:f>
        <x:v>1</x:v>
      </x:c>
      <x:c r="AQ767" s="50" t="b">
        <x:f>AND(B767&gt;0,C767&gt;0,D767&gt;0,E767&gt;0)</x:f>
        <x:v>1</x:v>
      </x:c>
    </x:row>
    <x:row r="768">
      <x:c r="A768" s="111" t="n">
        <x:f>'净值底稿'!A726</x:f>
        <x:v>44918</x:v>
      </x:c>
      <x:c r="B768" s="113" t="n">
        <x:f>'净值底稿'!F726</x:f>
        <x:v>1.469366437333215</x:v>
      </x:c>
      <x:c r="C768" s="113" t="n">
        <x:f>'净值底稿'!O726</x:f>
        <x:v>1.2154514166189365</x:v>
      </x:c>
      <x:c r="D768" s="113" t="n">
        <x:f>'净值底稿'!P726</x:f>
        <x:v>1.5578</x:v>
      </x:c>
      <x:c r="E768" s="113" t="n">
        <x:f>'净值底稿'!Q726</x:f>
        <x:v>1.4693</x:v>
      </x:c>
      <x:c r="F768" s="114" t="n">
        <x:f>IFERROR(B768/B767-1,0)</x:f>
        <x:v>-0.003507833852329889</x:v>
      </x:c>
      <x:c r="G768" s="114" t="n">
        <x:f>IFERROR(C768/C767-1,0)</x:f>
        <x:v>-0.0035669524394277285</x:v>
      </x:c>
      <x:c r="H768" s="114" t="n">
        <x:f>IFERROR(D768/D767-1,0)</x:f>
        <x:v>0.0010924747766853926</x:v>
      </x:c>
      <x:c r="I768" s="114" t="n">
        <x:f>IFERROR(E768/E767-1,0)</x:f>
        <x:v>-0.00271499355189031</x:v>
      </x:c>
      <x:c r="J768" s="115" t="n">
        <x:f>Z767*(1+F768)</x:f>
        <x:v>0.11720947014737026</x:v>
      </x:c>
      <x:c r="K768" s="115" t="n">
        <x:f>AA767*(1+G768)</x:f>
        <x:v>0.12677000764086302</x:v>
      </x:c>
      <x:c r="L768" s="115" t="n">
        <x:f>AB767*(1+H768)</x:f>
        <x:v>0.8565922058097455</x:v>
      </x:c>
      <x:c r="M768" s="115" t="n">
        <x:f>AC767*(1+I768)</x:f>
        <x:v>0.060364624503110705</x:v>
      </x:c>
      <x:c r="N768" s="115" t="n">
        <x:f>SUM(J768:M768)</x:f>
        <x:v>1.1609363081010895</x:v>
      </x:c>
      <x:c r="O768" s="116" t="n">
        <x:f>IFERROR((J768+K768)/N768,0)</x:f>
        <x:v>0.21015750483960965</x:v>
      </x:c>
      <x:c r="P768" s="50" t="b">
        <x:f>AND(MONTH(A768)=12,OR(A769="",YEAR(A768)&lt;&gt;YEAR(A769)))</x:f>
        <x:v>0</x:v>
      </x:c>
      <x:c r="Q768" s="50" t="b">
        <x:f>AND(MOD(MONTH(A768),3)=0,OR(A769="",MONTH(A768)&lt;&gt;MONTH(A769)))</x:f>
        <x:v>0</x:v>
      </x:c>
      <x:c r="R768" s="50" t="b">
        <x:f>OR(O768&gt;$E$7,O768&lt;$E$6)</x:f>
        <x:v>0</x:v>
      </x:c>
      <x:c r="S768" s="50" t="b">
        <x:f>AND(OR(P768,Q768,R768),A768-AH767&gt;$E$8)</x:f>
        <x:v>0</x:v>
      </x:c>
      <x:c r="T768" s="50" t="str">
        <x:f>IF(NOT(OR(P768,Q768,R768)),"不调",IF(NOT(S768),"间隔规则跳过",IF(P768,"年末+季度",IF(AND(Q768,R768),"季度+动态",IF(Q768,"季度","动态")))))</x:f>
        <x:v>不调</x:v>
      </x:c>
      <x:c r="U768" s="115" t="n">
        <x:f>IF(OR(T768="年末+季度",T768="季度+动态"),N768*$E$5/2,IF(T768="季度",(J768+K768)/2,IF(T768="动态",N768*$E$5*IF(J768+K768=0,0.5,J768/(J768+K768)),J768)))</x:f>
        <x:v>0.11720947014737026</x:v>
      </x:c>
      <x:c r="V768" s="115" t="n">
        <x:f>IF(OR(T768="年末+季度",T768="季度+动态"),N768*$E$5/2,IF(T768="季度",(J768+K768)/2,IF(T768="动态",N768*$E$5*IF(J768+K768=0,0.5,K768/(J768+K768)),K768)))</x:f>
        <x:v>0.12677000764086302</x:v>
      </x:c>
      <x:c r="W768" s="115" t="n">
        <x:f>IF(OR(T768="年末+季度",T768="季度+动态",T768="动态"),N768*(1-$E$5)*IF(L768+M768=0,$B$7/($B$7+$B$8),L768/(L768+M768)),L768)</x:f>
        <x:v>0.8565922058097455</x:v>
      </x:c>
      <x:c r="X768" s="115" t="n">
        <x:f>IF(OR(T768="年末+季度",T768="季度+动态",T768="动态"),N768*(1-$E$5)*IF(L768+M768=0,$B$8/($B$7+$B$8),M768/(L768+M768)),M768)</x:f>
        <x:v>0.060364624503110705</x:v>
      </x:c>
      <x:c r="Y768" s="115" t="n">
        <x:f>POWER(1-$H$5,(A768-A767)/$H$8)</x:f>
        <x:v>0.9999862671029998</x:v>
      </x:c>
      <x:c r="Z768" s="115" t="n">
        <x:f>U768*Y768</x:f>
        <x:v>0.11720786052178928</x:v>
      </x:c>
      <x:c r="AA768" s="115" t="n">
        <x:f>V768*Y768</x:f>
        <x:v>0.12676826672140537</x:v>
      </x:c>
      <x:c r="AB768" s="115" t="n">
        <x:f>W768*Y768</x:f>
        <x:v>0.8565804423172119</x:v>
      </x:c>
      <x:c r="AC768" s="115" t="n">
        <x:f>X768*Y768</x:f>
        <x:v>0.06036379552193995</x:v>
      </x:c>
      <x:c r="AD768" s="115" t="n">
        <x:f>SUM(Z768:AC768)</x:f>
        <x:v>1.1609203650823465</x:v>
      </x:c>
      <x:c r="AE768" s="115" t="n">
        <x:f>MAX(AE767,AD768)</x:f>
        <x:v>1.2170439798392663</x:v>
      </x:c>
      <x:c r="AF768" s="114" t="n">
        <x:f>AD768/AE768-1</x:f>
        <x:v>-0.04611469732123563</x:v>
      </x:c>
      <x:c r="AG768" s="114" t="n">
        <x:f>AD768/AD767-1</x:f>
        <x:v>-0.00009637506131721096</x:v>
      </x:c>
      <x:c r="AH768" s="111" t="n">
        <x:f>IF(OR(T768="年末+季度",T768="季度+动态",T768="季度",T768="动态"),A768,AH767)</x:f>
        <x:v>44834</x:v>
      </x:c>
      <x:c r="AI768" s="117" t="n">
        <x:f>YEAR(A768)</x:f>
        <x:v>2022</x:v>
      </x:c>
      <x:c r="AJ768" s="117" t="n">
        <x:f>MONTH(A768)</x:f>
        <x:v>12</x:v>
      </x:c>
      <x:c r="AK768" s="50" t="n">
        <x:f>IF(MONTH(A768)&lt;&gt;MONTH(A769),1,0)</x:f>
        <x:v>0</x:v>
      </x:c>
      <x:c r="AL768" s="115" t="n">
        <x:f>IF(AK767,AD767,AL767)</x:f>
        <x:v>1.1767083791503883</x:v>
      </x:c>
      <x:c r="AM768" s="116" t="str">
        <x:f>IF(AK768,AD768/AL768-1,"")</x:f>
      </x:c>
      <x:c r="AN768" s="115" t="n">
        <x:f>IF(AI768&lt;&gt;AI767,AD768,MAX(AN767,AD768))</x:f>
        <x:v>1.2170439798392663</x:v>
      </x:c>
      <x:c r="AO768" s="116" t="n">
        <x:f>AD768/AN768-1</x:f>
        <x:v>-0.04611469732123563</x:v>
      </x:c>
      <x:c r="AP768" s="112" t="n">
        <x:f>IFERROR(SUM(Z768:AC768)/AD768,0)</x:f>
        <x:v>1</x:v>
      </x:c>
      <x:c r="AQ768" s="50" t="b">
        <x:f>AND(B768&gt;0,C768&gt;0,D768&gt;0,E768&gt;0)</x:f>
        <x:v>1</x:v>
      </x:c>
    </x:row>
    <x:row r="769">
      <x:c r="A769" s="111" t="n">
        <x:f>'净值底稿'!A727</x:f>
        <x:v>44921</x:v>
      </x:c>
      <x:c r="B769" s="113" t="n">
        <x:f>'净值底稿'!F727</x:f>
        <x:v>1.5096945194180225</x:v>
      </x:c>
      <x:c r="C769" s="113" t="n">
        <x:f>'净值底稿'!O727</x:f>
        <x:v>1.2332532744891447</x:v>
      </x:c>
      <x:c r="D769" s="113" t="n">
        <x:f>'净值底稿'!P727</x:f>
        <x:v>1.5581</x:v>
      </x:c>
      <x:c r="E769" s="113" t="n">
        <x:f>'净值底稿'!Q727</x:f>
        <x:v>1.4644</x:v>
      </x:c>
      <x:c r="F769" s="114" t="n">
        <x:f>IFERROR(B769/B768-1,0)</x:f>
        <x:v>0.02744589849078083</x:v>
      </x:c>
      <x:c r="G769" s="114" t="n">
        <x:f>IFERROR(C769/C768-1,0)</x:f>
        <x:v>0.01464629324282507</x:v>
      </x:c>
      <x:c r="H769" s="114" t="n">
        <x:f>IFERROR(D769/D768-1,0)</x:f>
        <x:v>0.00019257927846960676</x:v>
      </x:c>
      <x:c r="I769" s="114" t="n">
        <x:f>IFERROR(E769/E768-1,0)</x:f>
        <x:v>-0.0033349213911387787</x:v>
      </x:c>
      <x:c r="J769" s="115" t="n">
        <x:f>Z768*(1+F769)</x:f>
        <x:v>0.1204247355639919</x:v>
      </x:c>
      <x:c r="K769" s="115" t="n">
        <x:f>AA768*(1+G769)</x:f>
        <x:v>0.12862495192969173</x:v>
      </x:c>
      <x:c r="L769" s="115" t="n">
        <x:f>AB768*(1+H769)</x:f>
        <x:v>0.8567454019607444</x:v>
      </x:c>
      <x:c r="M769" s="115" t="n">
        <x:f>AC768*(1+I769)</x:f>
        <x:v>0.0601624870090035</x:v>
      </x:c>
      <x:c r="N769" s="115" t="n">
        <x:f>SUM(J769:M769)</x:f>
        <x:v>1.1659575764634313</x:v>
      </x:c>
      <x:c r="O769" s="116" t="n">
        <x:f>IFERROR((J769+K769)/N769,0)</x:f>
        <x:v>0.2136009855942599</x:v>
      </x:c>
      <x:c r="P769" s="50" t="b">
        <x:f>AND(MONTH(A769)=12,OR(A770="",YEAR(A769)&lt;&gt;YEAR(A770)))</x:f>
        <x:v>0</x:v>
      </x:c>
      <x:c r="Q769" s="50" t="b">
        <x:f>AND(MOD(MONTH(A769),3)=0,OR(A770="",MONTH(A769)&lt;&gt;MONTH(A770)))</x:f>
        <x:v>0</x:v>
      </x:c>
      <x:c r="R769" s="50" t="b">
        <x:f>OR(O769&gt;$E$7,O769&lt;$E$6)</x:f>
        <x:v>0</x:v>
      </x:c>
      <x:c r="S769" s="50" t="b">
        <x:f>AND(OR(P769,Q769,R769),A769-AH768&gt;$E$8)</x:f>
        <x:v>0</x:v>
      </x:c>
      <x:c r="T769" s="50" t="str">
        <x:f>IF(NOT(OR(P769,Q769,R769)),"不调",IF(NOT(S769),"间隔规则跳过",IF(P769,"年末+季度",IF(AND(Q769,R769),"季度+动态",IF(Q769,"季度","动态")))))</x:f>
        <x:v>不调</x:v>
      </x:c>
      <x:c r="U769" s="115" t="n">
        <x:f>IF(OR(T769="年末+季度",T769="季度+动态"),N769*$E$5/2,IF(T769="季度",(J769+K769)/2,IF(T769="动态",N769*$E$5*IF(J769+K769=0,0.5,J769/(J769+K769)),J769)))</x:f>
        <x:v>0.1204247355639919</x:v>
      </x:c>
      <x:c r="V769" s="115" t="n">
        <x:f>IF(OR(T769="年末+季度",T769="季度+动态"),N769*$E$5/2,IF(T769="季度",(J769+K769)/2,IF(T769="动态",N769*$E$5*IF(J769+K769=0,0.5,K769/(J769+K769)),K769)))</x:f>
        <x:v>0.12862495192969173</x:v>
      </x:c>
      <x:c r="W769" s="115" t="n">
        <x:f>IF(OR(T769="年末+季度",T769="季度+动态",T769="动态"),N769*(1-$E$5)*IF(L769+M769=0,$B$7/($B$7+$B$8),L769/(L769+M769)),L769)</x:f>
        <x:v>0.8567454019607444</x:v>
      </x:c>
      <x:c r="X769" s="115" t="n">
        <x:f>IF(OR(T769="年末+季度",T769="季度+动态",T769="动态"),N769*(1-$E$5)*IF(L769+M769=0,$B$8/($B$7+$B$8),M769/(L769+M769)),M769)</x:f>
        <x:v>0.0601624870090035</x:v>
      </x:c>
      <x:c r="Y769" s="115" t="n">
        <x:f>POWER(1-$H$5,(A769-A768)/$H$8)</x:f>
        <x:v>0.9999588018747739</x:v>
      </x:c>
      <x:c r="Z769" s="115" t="n">
        <x:f>U769*Y769</x:f>
        <x:v>0.12041977429065581</x:v>
      </x:c>
      <x:c r="AA769" s="115" t="n">
        <x:f>V769*Y769</x:f>
        <x:v>0.12861965282281493</x:v>
      </x:c>
      <x:c r="AB769" s="115" t="n">
        <x:f>W769*Y769</x:f>
        <x:v>0.8567101056563876</x:v>
      </x:c>
      <x:c r="AC769" s="115" t="n">
        <x:f>X769*Y769</x:f>
        <x:v>0.06016000842732979</x:v>
      </x:c>
      <x:c r="AD769" s="115" t="n">
        <x:f>SUM(Z769:AC769)</x:f>
        <x:v>1.165909541197188</x:v>
      </x:c>
      <x:c r="AE769" s="115" t="n">
        <x:f>MAX(AE768,AD769)</x:f>
        <x:v>1.2170439798392663</x:v>
      </x:c>
      <x:c r="AF769" s="114" t="n">
        <x:f>AD769/AE769-1</x:f>
        <x:v>-0.04201527593836951</x:v>
      </x:c>
      <x:c r="AG769" s="114" t="n">
        <x:f>AD769/AD768-1</x:f>
        <x:v>0.004297604094909424</x:v>
      </x:c>
      <x:c r="AH769" s="111" t="n">
        <x:f>IF(OR(T769="年末+季度",T769="季度+动态",T769="季度",T769="动态"),A769,AH768)</x:f>
        <x:v>44834</x:v>
      </x:c>
      <x:c r="AI769" s="117" t="n">
        <x:f>YEAR(A769)</x:f>
        <x:v>2022</x:v>
      </x:c>
      <x:c r="AJ769" s="117" t="n">
        <x:f>MONTH(A769)</x:f>
        <x:v>12</x:v>
      </x:c>
      <x:c r="AK769" s="50" t="n">
        <x:f>IF(MONTH(A769)&lt;&gt;MONTH(A770),1,0)</x:f>
        <x:v>0</x:v>
      </x:c>
      <x:c r="AL769" s="115" t="n">
        <x:f>IF(AK768,AD768,AL768)</x:f>
        <x:v>1.1767083791503883</x:v>
      </x:c>
      <x:c r="AM769" s="116" t="str">
        <x:f>IF(AK769,AD769/AL769-1,"")</x:f>
      </x:c>
      <x:c r="AN769" s="115" t="n">
        <x:f>IF(AI769&lt;&gt;AI768,AD769,MAX(AN768,AD769))</x:f>
        <x:v>1.2170439798392663</x:v>
      </x:c>
      <x:c r="AO769" s="116" t="n">
        <x:f>AD769/AN769-1</x:f>
        <x:v>-0.04201527593836951</x:v>
      </x:c>
      <x:c r="AP769" s="112" t="n">
        <x:f>IFERROR(SUM(Z769:AC769)/AD769,0)</x:f>
        <x:v>1</x:v>
      </x:c>
      <x:c r="AQ769" s="50" t="b">
        <x:f>AND(B769&gt;0,C769&gt;0,D769&gt;0,E769&gt;0)</x:f>
        <x:v>1</x:v>
      </x:c>
    </x:row>
    <x:row r="770">
      <x:c r="A770" s="111" t="n">
        <x:f>'净值底稿'!A728</x:f>
        <x:v>44922</x:v>
      </x:c>
      <x:c r="B770" s="113" t="n">
        <x:f>'净值底稿'!F728</x:f>
        <x:v>1.5191776237320376</x:v>
      </x:c>
      <x:c r="C770" s="113" t="n">
        <x:f>'净值底稿'!O728</x:f>
        <x:v>1.2430749631838187</x:v>
      </x:c>
      <x:c r="D770" s="113" t="n">
        <x:f>'净值底稿'!P728</x:f>
        <x:v>1.5578</x:v>
      </x:c>
      <x:c r="E770" s="113" t="n">
        <x:f>'净值底稿'!Q728</x:f>
        <x:v>1.466</x:v>
      </x:c>
      <x:c r="F770" s="114" t="n">
        <x:f>IFERROR(B770/B769-1,0)</x:f>
        <x:v>0.00628147230584819</x:v>
      </x:c>
      <x:c r="G770" s="114" t="n">
        <x:f>IFERROR(C770/C769-1,0)</x:f>
        <x:v>0.007964048340956209</x:v>
      </x:c>
      <x:c r="H770" s="114" t="n">
        <x:f>IFERROR(D770/D769-1,0)</x:f>
        <x:v>-0.00019254219883191315</x:v>
      </x:c>
      <x:c r="I770" s="114" t="n">
        <x:f>IFERROR(E770/E769-1,0)</x:f>
        <x:v>0.0010925976509150725</x:v>
      </x:c>
      <x:c r="J770" s="115" t="n">
        <x:f>Z769*(1+F770)</x:f>
        <x:v>0.12117618776793905</x:v>
      </x:c>
      <x:c r="K770" s="115" t="n">
        <x:f>AA769*(1+G770)</x:f>
        <x:v>0.12964398595549284</x:v>
      </x:c>
      <x:c r="L770" s="115" t="n">
        <x:f>AB769*(1+H770)</x:f>
        <x:v>0.856545152808883</x:v>
      </x:c>
      <x:c r="M770" s="115" t="n">
        <x:f>AC769*(1+I770)</x:f>
        <x:v>0.06022573911121652</x:v>
      </x:c>
      <x:c r="N770" s="115" t="n">
        <x:f>SUM(J770:M770)</x:f>
        <x:v>1.1675910656435313</x:v>
      </x:c>
      <x:c r="O770" s="116" t="n">
        <x:f>IFERROR((J770+K770)/N770,0)</x:f>
        <x:v>0.21481851061029614</x:v>
      </x:c>
      <x:c r="P770" s="50" t="b">
        <x:f>AND(MONTH(A770)=12,OR(A771="",YEAR(A770)&lt;&gt;YEAR(A771)))</x:f>
        <x:v>0</x:v>
      </x:c>
      <x:c r="Q770" s="50" t="b">
        <x:f>AND(MOD(MONTH(A770),3)=0,OR(A771="",MONTH(A770)&lt;&gt;MONTH(A771)))</x:f>
        <x:v>0</x:v>
      </x:c>
      <x:c r="R770" s="50" t="b">
        <x:f>OR(O770&gt;$E$7,O770&lt;$E$6)</x:f>
        <x:v>0</x:v>
      </x:c>
      <x:c r="S770" s="50" t="b">
        <x:f>AND(OR(P770,Q770,R770),A770-AH769&gt;$E$8)</x:f>
        <x:v>0</x:v>
      </x:c>
      <x:c r="T770" s="50" t="str">
        <x:f>IF(NOT(OR(P770,Q770,R770)),"不调",IF(NOT(S770),"间隔规则跳过",IF(P770,"年末+季度",IF(AND(Q770,R770),"季度+动态",IF(Q770,"季度","动态")))))</x:f>
        <x:v>不调</x:v>
      </x:c>
      <x:c r="U770" s="115" t="n">
        <x:f>IF(OR(T770="年末+季度",T770="季度+动态"),N770*$E$5/2,IF(T770="季度",(J770+K770)/2,IF(T770="动态",N770*$E$5*IF(J770+K770=0,0.5,J770/(J770+K770)),J770)))</x:f>
        <x:v>0.12117618776793905</x:v>
      </x:c>
      <x:c r="V770" s="115" t="n">
        <x:f>IF(OR(T770="年末+季度",T770="季度+动态"),N770*$E$5/2,IF(T770="季度",(J770+K770)/2,IF(T770="动态",N770*$E$5*IF(J770+K770=0,0.5,K770/(J770+K770)),K770)))</x:f>
        <x:v>0.12964398595549284</x:v>
      </x:c>
      <x:c r="W770" s="115" t="n">
        <x:f>IF(OR(T770="年末+季度",T770="季度+动态",T770="动态"),N770*(1-$E$5)*IF(L770+M770=0,$B$7/($B$7+$B$8),L770/(L770+M770)),L770)</x:f>
        <x:v>0.856545152808883</x:v>
      </x:c>
      <x:c r="X770" s="115" t="n">
        <x:f>IF(OR(T770="年末+季度",T770="季度+动态",T770="动态"),N770*(1-$E$5)*IF(L770+M770=0,$B$8/($B$7+$B$8),M770/(L770+M770)),M770)</x:f>
        <x:v>0.06022573911121652</x:v>
      </x:c>
      <x:c r="Y770" s="115" t="n">
        <x:f>POWER(1-$H$5,(A770-A769)/$H$8)</x:f>
        <x:v>0.9999862671029998</x:v>
      </x:c>
      <x:c r="Z770" s="115" t="n">
        <x:f>U770*Y770</x:f>
        <x:v>0.12117452366783354</x:v>
      </x:c>
      <x:c r="AA770" s="115" t="n">
        <x:f>V770*Y770</x:f>
        <x:v>0.129642205567987</x:v>
      </x:c>
      <x:c r="AB770" s="115" t="n">
        <x:f>W770*Y770</x:f>
        <x:v>0.8565333899625234</x:v>
      </x:c>
      <x:c r="AC770" s="115" t="n">
        <x:f>X770*Y770</x:f>
        <x:v>0.06022491203734454</x:v>
      </x:c>
      <x:c r="AD770" s="115" t="n">
        <x:f>SUM(Z770:AC770)</x:f>
        <x:v>1.1675750312356885</x:v>
      </x:c>
      <x:c r="AE770" s="115" t="n">
        <x:f>MAX(AE769,AD770)</x:f>
        <x:v>1.2170439798392663</x:v>
      </x:c>
      <x:c r="AF770" s="114" t="n">
        <x:f>AD770/AE770-1</x:f>
        <x:v>-0.04064680440727464</x:v>
      </x:c>
      <x:c r="AG770" s="114" t="n">
        <x:f>AD770/AD769-1</x:f>
        <x:v>0.0014284899296650444</x:v>
      </x:c>
      <x:c r="AH770" s="111" t="n">
        <x:f>IF(OR(T770="年末+季度",T770="季度+动态",T770="季度",T770="动态"),A770,AH769)</x:f>
        <x:v>44834</x:v>
      </x:c>
      <x:c r="AI770" s="117" t="n">
        <x:f>YEAR(A770)</x:f>
        <x:v>2022</x:v>
      </x:c>
      <x:c r="AJ770" s="117" t="n">
        <x:f>MONTH(A770)</x:f>
        <x:v>12</x:v>
      </x:c>
      <x:c r="AK770" s="50" t="n">
        <x:f>IF(MONTH(A770)&lt;&gt;MONTH(A771),1,0)</x:f>
        <x:v>0</x:v>
      </x:c>
      <x:c r="AL770" s="115" t="n">
        <x:f>IF(AK769,AD769,AL769)</x:f>
        <x:v>1.1767083791503883</x:v>
      </x:c>
      <x:c r="AM770" s="116" t="str">
        <x:f>IF(AK770,AD770/AL770-1,"")</x:f>
      </x:c>
      <x:c r="AN770" s="115" t="n">
        <x:f>IF(AI770&lt;&gt;AI769,AD770,MAX(AN769,AD770))</x:f>
        <x:v>1.2170439798392663</x:v>
      </x:c>
      <x:c r="AO770" s="116" t="n">
        <x:f>AD770/AN770-1</x:f>
        <x:v>-0.04064680440727464</x:v>
      </x:c>
      <x:c r="AP770" s="112" t="n">
        <x:f>IFERROR(SUM(Z770:AC770)/AD770,0)</x:f>
        <x:v>1</x:v>
      </x:c>
      <x:c r="AQ770" s="50" t="b">
        <x:f>AND(B770&gt;0,C770&gt;0,D770&gt;0,E770&gt;0)</x:f>
        <x:v>1</x:v>
      </x:c>
    </x:row>
    <x:row r="771">
      <x:c r="A771" s="111" t="n">
        <x:f>'净值底稿'!A729</x:f>
        <x:v>44923</x:v>
      </x:c>
      <x:c r="B771" s="113" t="n">
        <x:f>'净值底稿'!F729</x:f>
        <x:v>1.5142826524372075</x:v>
      </x:c>
      <x:c r="C771" s="113" t="n">
        <x:f>'净值底稿'!O729</x:f>
        <x:v>1.2339184388778912</x:v>
      </x:c>
      <x:c r="D771" s="113" t="n">
        <x:f>'净值底稿'!P729</x:f>
        <x:v>1.5581</x:v>
      </x:c>
      <x:c r="E771" s="113" t="n">
        <x:f>'净值底稿'!Q729</x:f>
        <x:v>1.4697</x:v>
      </x:c>
      <x:c r="F771" s="114" t="n">
        <x:f>IFERROR(B771/B770-1,0)</x:f>
        <x:v>-0.0032221191375929603</x:v>
      </x:c>
      <x:c r="G771" s="114" t="n">
        <x:f>IFERROR(C771/C770-1,0)</x:f>
        <x:v>-0.007366027453787227</x:v>
      </x:c>
      <x:c r="H771" s="114" t="n">
        <x:f>IFERROR(D771/D770-1,0)</x:f>
        <x:v>0.00019257927846960676</x:v>
      </x:c>
      <x:c r="I771" s="114" t="n">
        <x:f>IFERROR(E771/E770-1,0)</x:f>
        <x:v>0.0025238744884037434</x:v>
      </x:c>
      <x:c r="J771" s="115" t="n">
        <x:f>Z770*(1+F771)</x:f>
        <x:v>0.12078408491613471</x:v>
      </x:c>
      <x:c r="K771" s="115" t="n">
        <x:f>AA770*(1+G771)</x:f>
        <x:v>0.12868725752260368</x:v>
      </x:c>
      <x:c r="L771" s="115" t="n">
        <x:f>AB770*(1+H771)</x:f>
        <x:v>0.8566983405447475</x:v>
      </x:c>
      <x:c r="M771" s="115" t="n">
        <x:f>AC770*(1+I771)</x:f>
        <x:v>0.06037691215640196</x:v>
      </x:c>
      <x:c r="N771" s="115" t="n">
        <x:f>SUM(J771:M771)</x:f>
        <x:v>1.166546595139888</x:v>
      </x:c>
      <x:c r="O771" s="116" t="n">
        <x:f>IFERROR((J771+K771)/N771,0)</x:f>
        <x:v>0.21385458881633676</x:v>
      </x:c>
      <x:c r="P771" s="50" t="b">
        <x:f>AND(MONTH(A771)=12,OR(A772="",YEAR(A771)&lt;&gt;YEAR(A772)))</x:f>
        <x:v>0</x:v>
      </x:c>
      <x:c r="Q771" s="50" t="b">
        <x:f>AND(MOD(MONTH(A771),3)=0,OR(A772="",MONTH(A771)&lt;&gt;MONTH(A772)))</x:f>
        <x:v>0</x:v>
      </x:c>
      <x:c r="R771" s="50" t="b">
        <x:f>OR(O771&gt;$E$7,O771&lt;$E$6)</x:f>
        <x:v>0</x:v>
      </x:c>
      <x:c r="S771" s="50" t="b">
        <x:f>AND(OR(P771,Q771,R771),A771-AH770&gt;$E$8)</x:f>
        <x:v>0</x:v>
      </x:c>
      <x:c r="T771" s="50" t="str">
        <x:f>IF(NOT(OR(P771,Q771,R771)),"不调",IF(NOT(S771),"间隔规则跳过",IF(P771,"年末+季度",IF(AND(Q771,R771),"季度+动态",IF(Q771,"季度","动态")))))</x:f>
        <x:v>不调</x:v>
      </x:c>
      <x:c r="U771" s="115" t="n">
        <x:f>IF(OR(T771="年末+季度",T771="季度+动态"),N771*$E$5/2,IF(T771="季度",(J771+K771)/2,IF(T771="动态",N771*$E$5*IF(J771+K771=0,0.5,J771/(J771+K771)),J771)))</x:f>
        <x:v>0.12078408491613471</x:v>
      </x:c>
      <x:c r="V771" s="115" t="n">
        <x:f>IF(OR(T771="年末+季度",T771="季度+动态"),N771*$E$5/2,IF(T771="季度",(J771+K771)/2,IF(T771="动态",N771*$E$5*IF(J771+K771=0,0.5,K771/(J771+K771)),K771)))</x:f>
        <x:v>0.12868725752260368</x:v>
      </x:c>
      <x:c r="W771" s="115" t="n">
        <x:f>IF(OR(T771="年末+季度",T771="季度+动态",T771="动态"),N771*(1-$E$5)*IF(L771+M771=0,$B$7/($B$7+$B$8),L771/(L771+M771)),L771)</x:f>
        <x:v>0.8566983405447475</x:v>
      </x:c>
      <x:c r="X771" s="115" t="n">
        <x:f>IF(OR(T771="年末+季度",T771="季度+动态",T771="动态"),N771*(1-$E$5)*IF(L771+M771=0,$B$8/($B$7+$B$8),M771/(L771+M771)),M771)</x:f>
        <x:v>0.06037691215640196</x:v>
      </x:c>
      <x:c r="Y771" s="115" t="n">
        <x:f>POWER(1-$H$5,(A771-A770)/$H$8)</x:f>
        <x:v>0.9999862671029998</x:v>
      </x:c>
      <x:c r="Z771" s="115" t="n">
        <x:f>U771*Y771</x:f>
        <x:v>0.12078242620073729</x:v>
      </x:c>
      <x:c r="AA771" s="115" t="n">
        <x:f>V771*Y771</x:f>
        <x:v>0.12868549027375087</x:v>
      </x:c>
      <x:c r="AB771" s="115" t="n">
        <x:f>W771*Y771</x:f>
        <x:v>0.8566865755946765</x:v>
      </x:c>
      <x:c r="AC771" s="115" t="n">
        <x:f>X771*Y771</x:f>
        <x:v>0.06037608300648612</x:v>
      </x:c>
      <x:c r="AD771" s="115" t="n">
        <x:f>SUM(Z771:AC771)</x:f>
        <x:v>1.1665305750756507</x:v>
      </x:c>
      <x:c r="AE771" s="115" t="n">
        <x:f>MAX(AE770,AD771)</x:f>
        <x:v>1.2170439798392663</x:v>
      </x:c>
      <x:c r="AF771" s="114" t="n">
        <x:f>AD771/AE771-1</x:f>
        <x:v>-0.0415049953825718</x:v>
      </x:c>
      <x:c r="AG771" s="114" t="n">
        <x:f>AD771/AD770-1</x:f>
        <x:v>-0.0008945516408760401</x:v>
      </x:c>
      <x:c r="AH771" s="111" t="n">
        <x:f>IF(OR(T771="年末+季度",T771="季度+动态",T771="季度",T771="动态"),A771,AH770)</x:f>
        <x:v>44834</x:v>
      </x:c>
      <x:c r="AI771" s="117" t="n">
        <x:f>YEAR(A771)</x:f>
        <x:v>2022</x:v>
      </x:c>
      <x:c r="AJ771" s="117" t="n">
        <x:f>MONTH(A771)</x:f>
        <x:v>12</x:v>
      </x:c>
      <x:c r="AK771" s="50" t="n">
        <x:f>IF(MONTH(A771)&lt;&gt;MONTH(A772),1,0)</x:f>
        <x:v>0</x:v>
      </x:c>
      <x:c r="AL771" s="115" t="n">
        <x:f>IF(AK770,AD770,AL770)</x:f>
        <x:v>1.1767083791503883</x:v>
      </x:c>
      <x:c r="AM771" s="116" t="str">
        <x:f>IF(AK771,AD771/AL771-1,"")</x:f>
      </x:c>
      <x:c r="AN771" s="115" t="n">
        <x:f>IF(AI771&lt;&gt;AI770,AD771,MAX(AN770,AD771))</x:f>
        <x:v>1.2170439798392663</x:v>
      </x:c>
      <x:c r="AO771" s="116" t="n">
        <x:f>AD771/AN771-1</x:f>
        <x:v>-0.0415049953825718</x:v>
      </x:c>
      <x:c r="AP771" s="112" t="n">
        <x:f>IFERROR(SUM(Z771:AC771)/AD771,0)</x:f>
        <x:v>1</x:v>
      </x:c>
      <x:c r="AQ771" s="50" t="b">
        <x:f>AND(B771&gt;0,C771&gt;0,D771&gt;0,E771&gt;0)</x:f>
        <x:v>1</x:v>
      </x:c>
    </x:row>
    <x:row r="772">
      <x:c r="A772" s="111" t="n">
        <x:f>'净值底稿'!A730</x:f>
        <x:v>44924</x:v>
      </x:c>
      <x:c r="B772" s="113" t="n">
        <x:f>'净值底稿'!F730</x:f>
        <x:v>1.5188212193754225</x:v>
      </x:c>
      <x:c r="C772" s="113" t="n">
        <x:f>'净值底稿'!O730</x:f>
        <x:v>1.2308426526840812</x:v>
      </x:c>
      <x:c r="D772" s="113" t="n">
        <x:f>'净值底稿'!P730</x:f>
        <x:v>1.5595</x:v>
      </x:c>
      <x:c r="E772" s="113" t="n">
        <x:f>'净值底稿'!Q730</x:f>
        <x:v>1.4636</x:v>
      </x:c>
      <x:c r="F772" s="114" t="n">
        <x:f>IFERROR(B772/B771-1,0)</x:f>
        <x:v>0.002997172906201051</x:v>
      </x:c>
      <x:c r="G772" s="114" t="n">
        <x:f>IFERROR(C772/C771-1,0)</x:f>
        <x:v>-0.0024926981370073653</x:v>
      </x:c>
      <x:c r="H772" s="114" t="n">
        <x:f>IFERROR(D772/D771-1,0)</x:f>
        <x:v>0.0008985302612156687</x:v>
      </x:c>
      <x:c r="I772" s="114" t="n">
        <x:f>IFERROR(E772/E771-1,0)</x:f>
        <x:v>-0.004150506906171358</x:v>
      </x:c>
      <x:c r="J772" s="115" t="n">
        <x:f>Z771*(1+F772)</x:f>
        <x:v>0.12114443201609136</x:v>
      </x:c>
      <x:c r="K772" s="115" t="n">
        <x:f>AA771*(1+G772)</x:f>
        <x:v>0.1283647161918856</x:v>
      </x:c>
      <x:c r="L772" s="115" t="n">
        <x:f>AB771*(1+H772)</x:f>
        <x:v>0.8574563344072256</x:v>
      </x:c>
      <x:c r="M772" s="115" t="n">
        <x:f>AC771*(1+I772)</x:f>
        <x:v>0.060125491657000124</x:v>
      </x:c>
      <x:c r="N772" s="115" t="n">
        <x:f>SUM(J772:M772)</x:f>
        <x:v>1.1670909742722029</x:v>
      </x:c>
      <x:c r="O772" s="116" t="n">
        <x:f>IFERROR((J772+K772)/N772,0)</x:f>
        <x:v>0.2137872314226153</x:v>
      </x:c>
      <x:c r="P772" s="50" t="b">
        <x:f>AND(MONTH(A772)=12,OR(A773="",YEAR(A772)&lt;&gt;YEAR(A773)))</x:f>
        <x:v>0</x:v>
      </x:c>
      <x:c r="Q772" s="50" t="b">
        <x:f>AND(MOD(MONTH(A772),3)=0,OR(A773="",MONTH(A772)&lt;&gt;MONTH(A773)))</x:f>
        <x:v>0</x:v>
      </x:c>
      <x:c r="R772" s="50" t="b">
        <x:f>OR(O772&gt;$E$7,O772&lt;$E$6)</x:f>
        <x:v>0</x:v>
      </x:c>
      <x:c r="S772" s="50" t="b">
        <x:f>AND(OR(P772,Q772,R772),A772-AH771&gt;$E$8)</x:f>
        <x:v>0</x:v>
      </x:c>
      <x:c r="T772" s="50" t="str">
        <x:f>IF(NOT(OR(P772,Q772,R772)),"不调",IF(NOT(S772),"间隔规则跳过",IF(P772,"年末+季度",IF(AND(Q772,R772),"季度+动态",IF(Q772,"季度","动态")))))</x:f>
        <x:v>不调</x:v>
      </x:c>
      <x:c r="U772" s="115" t="n">
        <x:f>IF(OR(T772="年末+季度",T772="季度+动态"),N772*$E$5/2,IF(T772="季度",(J772+K772)/2,IF(T772="动态",N772*$E$5*IF(J772+K772=0,0.5,J772/(J772+K772)),J772)))</x:f>
        <x:v>0.12114443201609136</x:v>
      </x:c>
      <x:c r="V772" s="115" t="n">
        <x:f>IF(OR(T772="年末+季度",T772="季度+动态"),N772*$E$5/2,IF(T772="季度",(J772+K772)/2,IF(T772="动态",N772*$E$5*IF(J772+K772=0,0.5,K772/(J772+K772)),K772)))</x:f>
        <x:v>0.1283647161918856</x:v>
      </x:c>
      <x:c r="W772" s="115" t="n">
        <x:f>IF(OR(T772="年末+季度",T772="季度+动态",T772="动态"),N772*(1-$E$5)*IF(L772+M772=0,$B$7/($B$7+$B$8),L772/(L772+M772)),L772)</x:f>
        <x:v>0.8574563344072256</x:v>
      </x:c>
      <x:c r="X772" s="115" t="n">
        <x:f>IF(OR(T772="年末+季度",T772="季度+动态",T772="动态"),N772*(1-$E$5)*IF(L772+M772=0,$B$8/($B$7+$B$8),M772/(L772+M772)),M772)</x:f>
        <x:v>0.060125491657000124</x:v>
      </x:c>
      <x:c r="Y772" s="115" t="n">
        <x:f>POWER(1-$H$5,(A772-A771)/$H$8)</x:f>
        <x:v>0.9999862671029998</x:v>
      </x:c>
      <x:c r="Z772" s="115" t="n">
        <x:f>U772*Y772</x:f>
        <x:v>0.12114276835208433</x:v>
      </x:c>
      <x:c r="AA772" s="115" t="n">
        <x:f>V772*Y772</x:f>
        <x:v>0.12836295337245968</x:v>
      </x:c>
      <x:c r="AB772" s="115" t="n">
        <x:f>W772*Y772</x:f>
        <x:v>0.857444559047703</x:v>
      </x:c>
      <x:c r="AC772" s="115" t="n">
        <x:f>X772*Y772</x:f>
        <x:v>0.06012466595981611</x:v>
      </x:c>
      <x:c r="AD772" s="115" t="n">
        <x:f>SUM(Z772:AC772)</x:f>
        <x:v>1.1670749467320631</x:v>
      </x:c>
      <x:c r="AE772" s="115" t="n">
        <x:f>MAX(AE771,AD772)</x:f>
        <x:v>1.2170439798392663</x:v>
      </x:c>
      <x:c r="AF772" s="114" t="n">
        <x:f>AD772/AE772-1</x:f>
        <x:v>-0.04105770533765141</x:v>
      </x:c>
      <x:c r="AG772" s="114" t="n">
        <x:f>AD772/AD771-1</x:f>
        <x:v>0.0004666587126334054</x:v>
      </x:c>
      <x:c r="AH772" s="111" t="n">
        <x:f>IF(OR(T772="年末+季度",T772="季度+动态",T772="季度",T772="动态"),A772,AH771)</x:f>
        <x:v>44834</x:v>
      </x:c>
      <x:c r="AI772" s="117" t="n">
        <x:f>YEAR(A772)</x:f>
        <x:v>2022</x:v>
      </x:c>
      <x:c r="AJ772" s="117" t="n">
        <x:f>MONTH(A772)</x:f>
        <x:v>12</x:v>
      </x:c>
      <x:c r="AK772" s="50" t="n">
        <x:f>IF(MONTH(A772)&lt;&gt;MONTH(A773),1,0)</x:f>
        <x:v>0</x:v>
      </x:c>
      <x:c r="AL772" s="115" t="n">
        <x:f>IF(AK771,AD771,AL771)</x:f>
        <x:v>1.1767083791503883</x:v>
      </x:c>
      <x:c r="AM772" s="116" t="str">
        <x:f>IF(AK772,AD772/AL772-1,"")</x:f>
      </x:c>
      <x:c r="AN772" s="115" t="n">
        <x:f>IF(AI772&lt;&gt;AI771,AD772,MAX(AN771,AD772))</x:f>
        <x:v>1.2170439798392663</x:v>
      </x:c>
      <x:c r="AO772" s="116" t="n">
        <x:f>AD772/AN772-1</x:f>
        <x:v>-0.04105770533765141</x:v>
      </x:c>
      <x:c r="AP772" s="112" t="n">
        <x:f>IFERROR(SUM(Z772:AC772)/AD772,0)</x:f>
        <x:v>1</x:v>
      </x:c>
      <x:c r="AQ772" s="50" t="b">
        <x:f>AND(B772&gt;0,C772&gt;0,D772&gt;0,E772&gt;0)</x:f>
        <x:v>1</x:v>
      </x:c>
    </x:row>
    <x:row r="773">
      <x:c r="A773" s="111" t="n">
        <x:f>'净值底稿'!A731</x:f>
        <x:v>44925</x:v>
      </x:c>
      <x:c r="B773" s="113" t="n">
        <x:f>'净值底稿'!F731</x:f>
        <x:v>1.5223002150374976</x:v>
      </x:c>
      <x:c r="C773" s="113" t="n">
        <x:f>'净值底稿'!O731</x:f>
        <x:v>1.236057634005195</x:v>
      </x:c>
      <x:c r="D773" s="113" t="n">
        <x:f>'净值底稿'!P731</x:f>
        <x:v>1.5603</x:v>
      </x:c>
      <x:c r="E773" s="113" t="n">
        <x:f>'净值底稿'!Q731</x:f>
        <x:v>1.4748</x:v>
      </x:c>
      <x:c r="F773" s="114" t="n">
        <x:f>IFERROR(B773/B772-1,0)</x:f>
        <x:v>0.0022905893186728754</x:v>
      </x:c>
      <x:c r="G773" s="114" t="n">
        <x:f>IFERROR(C773/C772-1,0)</x:f>
        <x:v>0.004236919568672448</x:v>
      </x:c>
      <x:c r="H773" s="114" t="n">
        <x:f>IFERROR(D773/D772-1,0)</x:f>
        <x:v>0.0005129849310676615</x:v>
      </x:c>
      <x:c r="I773" s="114" t="n">
        <x:f>IFERROR(E773/E772-1,0)</x:f>
        <x:v>0.007652364033889025</x:v>
      </x:c>
      <x:c r="J773" s="115" t="n">
        <x:f>Z772*(1+F773)</x:f>
        <x:v>0.12142025668330608</x:v>
      </x:c>
      <x:c r="K773" s="115" t="n">
        <x:f>AA772*(1+G773)</x:f>
        <x:v>0.12890681688149605</x:v>
      </x:c>
      <x:c r="L773" s="115" t="n">
        <x:f>AB772*(1+H773)</x:f>
        <x:v>0.8578844151857205</x:v>
      </x:c>
      <x:c r="M773" s="115" t="n">
        <x:f>AC772*(1+I773)</x:f>
        <x:v>0.0605847617911566</x:v>
      </x:c>
      <x:c r="N773" s="115" t="n">
        <x:f>SUM(J773:M773)</x:f>
        <x:v>1.1687962505416791</x:v>
      </x:c>
      <x:c r="O773" s="116" t="n">
        <x:f>IFERROR((J773+K773)/N773,0)</x:f>
        <x:v>0.2141751168766908</x:v>
      </x:c>
      <x:c r="P773" s="50" t="b">
        <x:f>AND(MONTH(A773)=12,OR(A774="",YEAR(A773)&lt;&gt;YEAR(A774)))</x:f>
        <x:v>1</x:v>
      </x:c>
      <x:c r="Q773" s="50" t="b">
        <x:f>AND(MOD(MONTH(A773),3)=0,OR(A774="",MONTH(A773)&lt;&gt;MONTH(A774)))</x:f>
        <x:v>1</x:v>
      </x:c>
      <x:c r="R773" s="50" t="b">
        <x:f>OR(O773&gt;$E$7,O773&lt;$E$6)</x:f>
        <x:v>0</x:v>
      </x:c>
      <x:c r="S773" s="50" t="b">
        <x:f>AND(OR(P773,Q773,R773),A773-AH772&gt;$E$8)</x:f>
        <x:v>1</x:v>
      </x:c>
      <x:c r="T773" s="50" t="str">
        <x:f>IF(NOT(OR(P773,Q773,R773)),"不调",IF(NOT(S773),"间隔规则跳过",IF(P773,"年末+季度",IF(AND(Q773,R773),"季度+动态",IF(Q773,"季度","动态")))))</x:f>
        <x:v>年末+季度</x:v>
      </x:c>
      <x:c r="U773" s="115" t="n">
        <x:f>IF(OR(T773="年末+季度",T773="季度+动态"),N773*$E$5/2,IF(T773="季度",(J773+K773)/2,IF(T773="动态",N773*$E$5*IF(J773+K773=0,0.5,J773/(J773+K773)),J773)))</x:f>
        <x:v>0.11687962505416792</x:v>
      </x:c>
      <x:c r="V773" s="115" t="n">
        <x:f>IF(OR(T773="年末+季度",T773="季度+动态"),N773*$E$5/2,IF(T773="季度",(J773+K773)/2,IF(T773="动态",N773*$E$5*IF(J773+K773=0,0.5,K773/(J773+K773)),K773)))</x:f>
        <x:v>0.11687962505416792</x:v>
      </x:c>
      <x:c r="W773" s="115" t="n">
        <x:f>IF(OR(T773="年末+季度",T773="季度+动态",T773="动态"),N773*(1-$E$5)*IF(L773+M773=0,$B$7/($B$7+$B$8),L773/(L773+M773)),L773)</x:f>
        <x:v>0.8733593792815583</x:v>
      </x:c>
      <x:c r="X773" s="115" t="n">
        <x:f>IF(OR(T773="年末+季度",T773="季度+动态",T773="动态"),N773*(1-$E$5)*IF(L773+M773=0,$B$8/($B$7+$B$8),M773/(L773+M773)),M773)</x:f>
        <x:v>0.061677621151785114</x:v>
      </x:c>
      <x:c r="Y773" s="115" t="n">
        <x:f>POWER(1-$H$5,(A773-A772)/$H$8)</x:f>
        <x:v>0.9999862671029998</x:v>
      </x:c>
      <x:c r="Z773" s="115" t="n">
        <x:f>U773*Y773</x:f>
        <x:v>0.11687801995831562</x:v>
      </x:c>
      <x:c r="AA773" s="115" t="n">
        <x:f>V773*Y773</x:f>
        <x:v>0.11687801995831562</x:v>
      </x:c>
      <x:c r="AB773" s="115" t="n">
        <x:f>W773*Y773</x:f>
        <x:v>0.8733473855271584</x:v>
      </x:c>
      <x:c r="AC773" s="115" t="n">
        <x:f>X773*Y773</x:f>
        <x:v>0.06167677413936662</x:v>
      </x:c>
      <x:c r="AD773" s="115" t="n">
        <x:f>SUM(Z773:AC773)</x:f>
        <x:v>1.1687801995831564</x:v>
      </x:c>
      <x:c r="AE773" s="115" t="n">
        <x:f>MAX(AE772,AD773)</x:f>
        <x:v>1.2170439798392663</x:v>
      </x:c>
      <x:c r="AF773" s="114" t="n">
        <x:f>AD773/AE773-1</x:f>
        <x:v>-0.03965656217492164</x:v>
      </x:c>
      <x:c r="AG773" s="114" t="n">
        <x:f>AD773/AD772-1</x:f>
        <x:v>0.0014611339707601978</x:v>
      </x:c>
      <x:c r="AH773" s="111" t="n">
        <x:f>IF(OR(T773="年末+季度",T773="季度+动态",T773="季度",T773="动态"),A773,AH772)</x:f>
        <x:v>44925</x:v>
      </x:c>
      <x:c r="AI773" s="117" t="n">
        <x:f>YEAR(A773)</x:f>
        <x:v>2022</x:v>
      </x:c>
      <x:c r="AJ773" s="117" t="n">
        <x:f>MONTH(A773)</x:f>
        <x:v>12</x:v>
      </x:c>
      <x:c r="AK773" s="50" t="n">
        <x:f>IF(MONTH(A773)&lt;&gt;MONTH(A774),1,0)</x:f>
        <x:v>1</x:v>
      </x:c>
      <x:c r="AL773" s="115" t="n">
        <x:f>IF(AK772,AD772,AL772)</x:f>
        <x:v>1.1767083791503883</x:v>
      </x:c>
      <x:c r="AM773" s="116" t="n">
        <x:f>IF(AK773,AD773/AL773-1,"")</x:f>
        <x:v>-0.006737590814944516</x:v>
      </x:c>
      <x:c r="AN773" s="115" t="n">
        <x:f>IF(AI773&lt;&gt;AI772,AD773,MAX(AN772,AD773))</x:f>
        <x:v>1.2170439798392663</x:v>
      </x:c>
      <x:c r="AO773" s="116" t="n">
        <x:f>AD773/AN773-1</x:f>
        <x:v>-0.03965656217492164</x:v>
      </x:c>
      <x:c r="AP773" s="112" t="n">
        <x:f>IFERROR(SUM(Z773:AC773)/AD773,0)</x:f>
        <x:v>1</x:v>
      </x:c>
      <x:c r="AQ773" s="50" t="b">
        <x:f>AND(B773&gt;0,C773&gt;0,D773&gt;0,E773&gt;0)</x:f>
        <x:v>1</x:v>
      </x:c>
    </x:row>
    <x:row r="774">
      <x:c r="A774" s="111" t="n">
        <x:f>'净值底稿'!A732</x:f>
        <x:v>44929</x:v>
      </x:c>
      <x:c r="B774" s="113" t="n">
        <x:f>'净值底稿'!F732</x:f>
        <x:v>1.5632170711128048</x:v>
      </x:c>
      <x:c r="C774" s="113" t="n">
        <x:f>'净值底稿'!O732</x:f>
        <x:v>1.2573539592370837</x:v>
      </x:c>
      <x:c r="D774" s="113" t="n">
        <x:f>'净值底稿'!P732</x:f>
        <x:v>1.5623</x:v>
      </x:c>
      <x:c r="E774" s="113" t="n">
        <x:f>'净值底稿'!Q732</x:f>
        <x:v>1.4808</x:v>
      </x:c>
      <x:c r="F774" s="114" t="n">
        <x:f>IFERROR(B774/B773-1,0)</x:f>
        <x:v>0.026878309331579198</x:v>
      </x:c>
      <x:c r="G774" s="114" t="n">
        <x:f>IFERROR(C774/C773-1,0)</x:f>
        <x:v>0.017229233205641403</x:v>
      </x:c>
      <x:c r="H774" s="114" t="n">
        <x:f>IFERROR(D774/D773-1,0)</x:f>
        <x:v>0.0012818047811318234</x:v>
      </x:c>
      <x:c r="I774" s="114" t="n">
        <x:f>IFERROR(E774/E773-1,0)</x:f>
        <x:v>0.004068348250610088</x:v>
      </x:c>
      <x:c r="J774" s="115" t="n">
        <x:f>Z773*(1+F774)</x:f>
        <x:v>0.12001950353281772</x:v>
      </x:c>
      <x:c r="K774" s="115" t="n">
        <x:f>AA773*(1+G774)</x:f>
        <x:v>0.11889173862079105</x:v>
      </x:c>
      <x:c r="L774" s="115" t="n">
        <x:f>AB773*(1+H774)</x:f>
        <x:v>0.8744668463815161</x:v>
      </x:c>
      <x:c r="M774" s="115" t="n">
        <x:f>AC773*(1+I774)</x:f>
        <x:v>0.061927696735539786</x:v>
      </x:c>
      <x:c r="N774" s="115" t="n">
        <x:f>SUM(J774:M774)</x:f>
        <x:v>1.1753057852706645</x:v>
      </x:c>
      <x:c r="O774" s="116" t="n">
        <x:f>IFERROR((J774+K774)/N774,0)</x:f>
        <x:v>0.20327581566238032</x:v>
      </x:c>
      <x:c r="P774" s="50" t="b">
        <x:f>AND(MONTH(A774)=12,OR(A775="",YEAR(A774)&lt;&gt;YEAR(A775)))</x:f>
        <x:v>0</x:v>
      </x:c>
      <x:c r="Q774" s="50" t="b">
        <x:f>AND(MOD(MONTH(A774),3)=0,OR(A775="",MONTH(A774)&lt;&gt;MONTH(A775)))</x:f>
        <x:v>0</x:v>
      </x:c>
      <x:c r="R774" s="50" t="b">
        <x:f>OR(O774&gt;$E$7,O774&lt;$E$6)</x:f>
        <x:v>0</x:v>
      </x:c>
      <x:c r="S774" s="50" t="b">
        <x:f>AND(OR(P774,Q774,R774),A774-AH773&gt;$E$8)</x:f>
        <x:v>0</x:v>
      </x:c>
      <x:c r="T774" s="50" t="str">
        <x:f>IF(NOT(OR(P774,Q774,R774)),"不调",IF(NOT(S774),"间隔规则跳过",IF(P774,"年末+季度",IF(AND(Q774,R774),"季度+动态",IF(Q774,"季度","动态")))))</x:f>
        <x:v>不调</x:v>
      </x:c>
      <x:c r="U774" s="115" t="n">
        <x:f>IF(OR(T774="年末+季度",T774="季度+动态"),N774*$E$5/2,IF(T774="季度",(J774+K774)/2,IF(T774="动态",N774*$E$5*IF(J774+K774=0,0.5,J774/(J774+K774)),J774)))</x:f>
        <x:v>0.12001950353281772</x:v>
      </x:c>
      <x:c r="V774" s="115" t="n">
        <x:f>IF(OR(T774="年末+季度",T774="季度+动态"),N774*$E$5/2,IF(T774="季度",(J774+K774)/2,IF(T774="动态",N774*$E$5*IF(J774+K774=0,0.5,K774/(J774+K774)),K774)))</x:f>
        <x:v>0.11889173862079105</x:v>
      </x:c>
      <x:c r="W774" s="115" t="n">
        <x:f>IF(OR(T774="年末+季度",T774="季度+动态",T774="动态"),N774*(1-$E$5)*IF(L774+M774=0,$B$7/($B$7+$B$8),L774/(L774+M774)),L774)</x:f>
        <x:v>0.8744668463815161</x:v>
      </x:c>
      <x:c r="X774" s="115" t="n">
        <x:f>IF(OR(T774="年末+季度",T774="季度+动态",T774="动态"),N774*(1-$E$5)*IF(L774+M774=0,$B$8/($B$7+$B$8),M774/(L774+M774)),M774)</x:f>
        <x:v>0.061927696735539786</x:v>
      </x:c>
      <x:c r="Y774" s="115" t="n">
        <x:f>POWER(1-$H$5,(A774-A773)/$H$8)</x:f>
        <x:v>0.9999450695435432</x:v>
      </x:c>
      <x:c r="Z774" s="115" t="n">
        <x:f>U774*Y774</x:f>
        <x:v>0.12001291080670495</x:v>
      </x:c>
      <x:c r="AA774" s="115" t="n">
        <x:f>V774*Y774</x:f>
        <x:v>0.11888520784331967</x:v>
      </x:c>
      <x:c r="AB774" s="115" t="n">
        <x:f>W774*Y774</x:f>
        <x:v>0.874418811518488</x:v>
      </x:c>
      <x:c r="AC774" s="115" t="n">
        <x:f>X774*Y774</x:f>
        <x:v>0.06192429501889079</x:v>
      </x:c>
      <x:c r="AD774" s="115" t="n">
        <x:f>SUM(Z774:AC774)</x:f>
        <x:v>1.1752412251874034</x:v>
      </x:c>
      <x:c r="AE774" s="115" t="n">
        <x:f>MAX(AE773,AD774)</x:f>
        <x:v>1.2170439798392663</x:v>
      </x:c>
      <x:c r="AF774" s="114" t="n">
        <x:f>AD774/AE774-1</x:f>
        <x:v>-0.03434777653424137</x:v>
      </x:c>
      <x:c r="AG774" s="114" t="n">
        <x:f>AD774/AD773-1</x:f>
        <x:v>0.00552800741024817</x:v>
      </x:c>
      <x:c r="AH774" s="111" t="n">
        <x:f>IF(OR(T774="年末+季度",T774="季度+动态",T774="季度",T774="动态"),A774,AH773)</x:f>
        <x:v>44925</x:v>
      </x:c>
      <x:c r="AI774" s="117" t="n">
        <x:f>YEAR(A774)</x:f>
        <x:v>2023</x:v>
      </x:c>
      <x:c r="AJ774" s="117" t="n">
        <x:f>MONTH(A774)</x:f>
        <x:v>1</x:v>
      </x:c>
      <x:c r="AK774" s="50" t="n">
        <x:f>IF(MONTH(A774)&lt;&gt;MONTH(A775),1,0)</x:f>
        <x:v>0</x:v>
      </x:c>
      <x:c r="AL774" s="115" t="n">
        <x:f>IF(AK773,AD773,AL773)</x:f>
        <x:v>1.1687801995831564</x:v>
      </x:c>
      <x:c r="AM774" s="116" t="str">
        <x:f>IF(AK774,AD774/AL774-1,"")</x:f>
      </x:c>
      <x:c r="AN774" s="115" t="n">
        <x:f>IF(AI774&lt;&gt;AI773,AD774,MAX(AN773,AD774))</x:f>
        <x:v>1.1752412251874034</x:v>
      </x:c>
      <x:c r="AO774" s="116" t="n">
        <x:f>AD774/AN774-1</x:f>
        <x:v>0</x:v>
      </x:c>
      <x:c r="AP774" s="112" t="n">
        <x:f>IFERROR(SUM(Z774:AC774)/AD774,0)</x:f>
        <x:v>1</x:v>
      </x:c>
      <x:c r="AQ774" s="50" t="b">
        <x:f>AND(B774&gt;0,C774&gt;0,D774&gt;0,E774&gt;0)</x:f>
        <x:v>1</x:v>
      </x:c>
    </x:row>
    <x:row r="775">
      <x:c r="A775" s="111" t="n">
        <x:f>'净值底稿'!A733</x:f>
        <x:v>44930</x:v>
      </x:c>
      <x:c r="B775" s="113" t="n">
        <x:f>'净值底稿'!F733</x:f>
        <x:v>1.5595756947026125</x:v>
      </x:c>
      <x:c r="C775" s="113" t="n">
        <x:f>'净值底稿'!O733</x:f>
        <x:v>1.2580197586979338</x:v>
      </x:c>
      <x:c r="D775" s="113" t="n">
        <x:f>'净值底稿'!P733</x:f>
        <x:v>1.5638</x:v>
      </x:c>
      <x:c r="E775" s="113" t="n">
        <x:f>'净值底稿'!Q733</x:f>
        <x:v>1.4863</x:v>
      </x:c>
      <x:c r="F775" s="114" t="n">
        <x:f>IFERROR(B775/B774-1,0)</x:f>
        <x:v>-0.002329411875984788</x:v>
      </x:c>
      <x:c r="G775" s="114" t="n">
        <x:f>IFERROR(C775/C774-1,0)</x:f>
        <x:v>0.0005295242886529383</x:v>
      </x:c>
      <x:c r="H775" s="114" t="n">
        <x:f>IFERROR(D775/D774-1,0)</x:f>
        <x:v>0.000960122895730775</x:v>
      </x:c>
      <x:c r="I775" s="114" t="n">
        <x:f>IFERROR(E775/E774-1,0)</x:f>
        <x:v>0.003714208535926522</x:v>
      </x:c>
      <x:c r="J775" s="115" t="n">
        <x:f>Z774*(1+F775)</x:f>
        <x:v>0.11973335130700032</x:v>
      </x:c>
      <x:c r="K775" s="115" t="n">
        <x:f>AA774*(1+G775)</x:f>
        <x:v>0.11894816044843426</x:v>
      </x:c>
      <x:c r="L775" s="115" t="n">
        <x:f>AB774*(1+H775)</x:f>
        <x:v>0.8752583610398846</x:v>
      </x:c>
      <x:c r="M775" s="115" t="n">
        <x:f>AC774*(1+I775)</x:f>
        <x:v>0.062154294764031184</x:v>
      </x:c>
      <x:c r="N775" s="115" t="n">
        <x:f>SUM(J775:M775)</x:f>
        <x:v>1.1760941675593504</x:v>
      </x:c>
      <x:c r="O775" s="116" t="n">
        <x:f>IFERROR((J775+K775)/N775,0)</x:f>
        <x:v>0.20294421853205027</x:v>
      </x:c>
      <x:c r="P775" s="50" t="b">
        <x:f>AND(MONTH(A775)=12,OR(A776="",YEAR(A775)&lt;&gt;YEAR(A776)))</x:f>
        <x:v>0</x:v>
      </x:c>
      <x:c r="Q775" s="50" t="b">
        <x:f>AND(MOD(MONTH(A775),3)=0,OR(A776="",MONTH(A775)&lt;&gt;MONTH(A776)))</x:f>
        <x:v>0</x:v>
      </x:c>
      <x:c r="R775" s="50" t="b">
        <x:f>OR(O775&gt;$E$7,O775&lt;$E$6)</x:f>
        <x:v>0</x:v>
      </x:c>
      <x:c r="S775" s="50" t="b">
        <x:f>AND(OR(P775,Q775,R775),A775-AH774&gt;$E$8)</x:f>
        <x:v>0</x:v>
      </x:c>
      <x:c r="T775" s="50" t="str">
        <x:f>IF(NOT(OR(P775,Q775,R775)),"不调",IF(NOT(S775),"间隔规则跳过",IF(P775,"年末+季度",IF(AND(Q775,R775),"季度+动态",IF(Q775,"季度","动态")))))</x:f>
        <x:v>不调</x:v>
      </x:c>
      <x:c r="U775" s="115" t="n">
        <x:f>IF(OR(T775="年末+季度",T775="季度+动态"),N775*$E$5/2,IF(T775="季度",(J775+K775)/2,IF(T775="动态",N775*$E$5*IF(J775+K775=0,0.5,J775/(J775+K775)),J775)))</x:f>
        <x:v>0.11973335130700032</x:v>
      </x:c>
      <x:c r="V775" s="115" t="n">
        <x:f>IF(OR(T775="年末+季度",T775="季度+动态"),N775*$E$5/2,IF(T775="季度",(J775+K775)/2,IF(T775="动态",N775*$E$5*IF(J775+K775=0,0.5,K775/(J775+K775)),K775)))</x:f>
        <x:v>0.11894816044843426</x:v>
      </x:c>
      <x:c r="W775" s="115" t="n">
        <x:f>IF(OR(T775="年末+季度",T775="季度+动态",T775="动态"),N775*(1-$E$5)*IF(L775+M775=0,$B$7/($B$7+$B$8),L775/(L775+M775)),L775)</x:f>
        <x:v>0.8752583610398846</x:v>
      </x:c>
      <x:c r="X775" s="115" t="n">
        <x:f>IF(OR(T775="年末+季度",T775="季度+动态",T775="动态"),N775*(1-$E$5)*IF(L775+M775=0,$B$8/($B$7+$B$8),M775/(L775+M775)),M775)</x:f>
        <x:v>0.062154294764031184</x:v>
      </x:c>
      <x:c r="Y775" s="115" t="n">
        <x:f>POWER(1-$H$5,(A775-A774)/$H$8)</x:f>
        <x:v>0.9999862671029998</x:v>
      </x:c>
      <x:c r="Z775" s="115" t="n">
        <x:f>U775*Y775</x:f>
        <x:v>0.11973170702121932</x:v>
      </x:c>
      <x:c r="AA775" s="115" t="n">
        <x:f>V775*Y775</x:f>
        <x:v>0.11894652694559846</x:v>
      </x:c>
      <x:c r="AB775" s="115" t="n">
        <x:f>W775*Y775</x:f>
        <x:v>0.8752463412069639</x:v>
      </x:c>
      <x:c r="AC775" s="115" t="n">
        <x:f>X775*Y775</x:f>
        <x:v>0.06215344120550307</x:v>
      </x:c>
      <x:c r="AD775" s="115" t="n">
        <x:f>SUM(Z775:AC775)</x:f>
        <x:v>1.1760780163792848</x:v>
      </x:c>
      <x:c r="AE775" s="115" t="n">
        <x:f>MAX(AE774,AD775)</x:f>
        <x:v>1.2170439798392663</x:v>
      </x:c>
      <x:c r="AF775" s="114" t="n">
        <x:f>AD775/AE775-1</x:f>
        <x:v>-0.033660216178376556</x:v>
      </x:c>
      <x:c r="AG775" s="114" t="n">
        <x:f>AD775/AD774-1</x:f>
        <x:v>0.000712016540900251</x:v>
      </x:c>
      <x:c r="AH775" s="111" t="n">
        <x:f>IF(OR(T775="年末+季度",T775="季度+动态",T775="季度",T775="动态"),A775,AH774)</x:f>
        <x:v>44925</x:v>
      </x:c>
      <x:c r="AI775" s="117" t="n">
        <x:f>YEAR(A775)</x:f>
        <x:v>2023</x:v>
      </x:c>
      <x:c r="AJ775" s="117" t="n">
        <x:f>MONTH(A775)</x:f>
        <x:v>1</x:v>
      </x:c>
      <x:c r="AK775" s="50" t="n">
        <x:f>IF(MONTH(A775)&lt;&gt;MONTH(A776),1,0)</x:f>
        <x:v>0</x:v>
      </x:c>
      <x:c r="AL775" s="115" t="n">
        <x:f>IF(AK774,AD774,AL774)</x:f>
        <x:v>1.1687801995831564</x:v>
      </x:c>
      <x:c r="AM775" s="116" t="str">
        <x:f>IF(AK775,AD775/AL775-1,"")</x:f>
      </x:c>
      <x:c r="AN775" s="115" t="n">
        <x:f>IF(AI775&lt;&gt;AI774,AD775,MAX(AN774,AD775))</x:f>
        <x:v>1.1760780163792848</x:v>
      </x:c>
      <x:c r="AO775" s="116" t="n">
        <x:f>AD775/AN775-1</x:f>
        <x:v>0</x:v>
      </x:c>
      <x:c r="AP775" s="112" t="n">
        <x:f>IFERROR(SUM(Z775:AC775)/AD775,0)</x:f>
        <x:v>1</x:v>
      </x:c>
      <x:c r="AQ775" s="50" t="b">
        <x:f>AND(B775&gt;0,C775&gt;0,D775&gt;0,E775&gt;0)</x:f>
        <x:v>1</x:v>
      </x:c>
    </x:row>
    <x:row r="776">
      <x:c r="A776" s="111" t="n">
        <x:f>'净值底稿'!A734</x:f>
        <x:v>44931</x:v>
      </x:c>
      <x:c r="B776" s="113" t="n">
        <x:f>'净值底稿'!F734</x:f>
        <x:v>1.5758549344228374</x:v>
      </x:c>
      <x:c r="C776" s="113" t="n">
        <x:f>'净值底稿'!O734</x:f>
        <x:v>1.2712669397332101</x:v>
      </x:c>
      <x:c r="D776" s="113" t="n">
        <x:f>'净值底稿'!P734</x:f>
        <x:v>1.5646</x:v>
      </x:c>
      <x:c r="E776" s="113" t="n">
        <x:f>'净值底稿'!Q734</x:f>
        <x:v>1.483</x:v>
      </x:c>
      <x:c r="F776" s="114" t="n">
        <x:f>IFERROR(B776/B775-1,0)</x:f>
        <x:v>0.010438249182467052</x:v>
      </x:c>
      <x:c r="G776" s="114" t="n">
        <x:f>IFERROR(C776/C775-1,0)</x:f>
        <x:v>0.010530185192788588</x:v>
      </x:c>
      <x:c r="H776" s="114" t="n">
        <x:f>IFERROR(D776/D775-1,0)</x:f>
        <x:v>0.0005115743701240572</x:v>
      </x:c>
      <x:c r="I776" s="114" t="n">
        <x:f>IFERROR(E776/E775-1,0)</x:f>
        <x:v>-0.0022202785440353923</x:v>
      </x:c>
      <x:c r="J776" s="115" t="n">
        <x:f>Z775*(1+F776)</x:f>
        <x:v>0.12098149641414895</x:v>
      </x:c>
      <x:c r="K776" s="115" t="n">
        <x:f>AA775*(1+G776)</x:f>
        <x:v>0.12019905590237463</x:v>
      </x:c>
      <x:c r="L776" s="115" t="n">
        <x:f>AB775*(1+H776)</x:f>
        <x:v>0.8756940948026702</x:v>
      </x:c>
      <x:c r="M776" s="115" t="n">
        <x:f>AC775*(1+I776)</x:f>
        <x:v>0.062015443253556526</x:v>
      </x:c>
      <x:c r="N776" s="115" t="n">
        <x:f>SUM(J776:M776)</x:f>
        <x:v>1.1788900903727504</x:v>
      </x:c>
      <x:c r="O776" s="116" t="n">
        <x:f>IFERROR((J776+K776)/N776,0)</x:f>
        <x:v>0.20458272937069585</x:v>
      </x:c>
      <x:c r="P776" s="50" t="b">
        <x:f>AND(MONTH(A776)=12,OR(A777="",YEAR(A776)&lt;&gt;YEAR(A777)))</x:f>
        <x:v>0</x:v>
      </x:c>
      <x:c r="Q776" s="50" t="b">
        <x:f>AND(MOD(MONTH(A776),3)=0,OR(A777="",MONTH(A776)&lt;&gt;MONTH(A777)))</x:f>
        <x:v>0</x:v>
      </x:c>
      <x:c r="R776" s="50" t="b">
        <x:f>OR(O776&gt;$E$7,O776&lt;$E$6)</x:f>
        <x:v>0</x:v>
      </x:c>
      <x:c r="S776" s="50" t="b">
        <x:f>AND(OR(P776,Q776,R776),A776-AH775&gt;$E$8)</x:f>
        <x:v>0</x:v>
      </x:c>
      <x:c r="T776" s="50" t="str">
        <x:f>IF(NOT(OR(P776,Q776,R776)),"不调",IF(NOT(S776),"间隔规则跳过",IF(P776,"年末+季度",IF(AND(Q776,R776),"季度+动态",IF(Q776,"季度","动态")))))</x:f>
        <x:v>不调</x:v>
      </x:c>
      <x:c r="U776" s="115" t="n">
        <x:f>IF(OR(T776="年末+季度",T776="季度+动态"),N776*$E$5/2,IF(T776="季度",(J776+K776)/2,IF(T776="动态",N776*$E$5*IF(J776+K776=0,0.5,J776/(J776+K776)),J776)))</x:f>
        <x:v>0.12098149641414895</x:v>
      </x:c>
      <x:c r="V776" s="115" t="n">
        <x:f>IF(OR(T776="年末+季度",T776="季度+动态"),N776*$E$5/2,IF(T776="季度",(J776+K776)/2,IF(T776="动态",N776*$E$5*IF(J776+K776=0,0.5,K776/(J776+K776)),K776)))</x:f>
        <x:v>0.12019905590237463</x:v>
      </x:c>
      <x:c r="W776" s="115" t="n">
        <x:f>IF(OR(T776="年末+季度",T776="季度+动态",T776="动态"),N776*(1-$E$5)*IF(L776+M776=0,$B$7/($B$7+$B$8),L776/(L776+M776)),L776)</x:f>
        <x:v>0.8756940948026702</x:v>
      </x:c>
      <x:c r="X776" s="115" t="n">
        <x:f>IF(OR(T776="年末+季度",T776="季度+动态",T776="动态"),N776*(1-$E$5)*IF(L776+M776=0,$B$8/($B$7+$B$8),M776/(L776+M776)),M776)</x:f>
        <x:v>0.062015443253556526</x:v>
      </x:c>
      <x:c r="Y776" s="115" t="n">
        <x:f>POWER(1-$H$5,(A776-A775)/$H$8)</x:f>
        <x:v>0.9999862671029998</x:v>
      </x:c>
      <x:c r="Z776" s="115" t="n">
        <x:f>U776*Y776</x:f>
        <x:v>0.12097983498771976</x:v>
      </x:c>
      <x:c r="AA776" s="115" t="n">
        <x:f>V776*Y776</x:f>
        <x:v>0.12019740522112039</x:v>
      </x:c>
      <x:c r="AB776" s="115" t="n">
        <x:f>W776*Y776</x:f>
        <x:v>0.8756820689858626</x:v>
      </x:c>
      <x:c r="AC776" s="115" t="n">
        <x:f>X776*Y776</x:f>
        <x:v>0.0620145916018619</x:v>
      </x:c>
      <x:c r="AD776" s="115" t="n">
        <x:f>SUM(Z776:AC776)</x:f>
        <x:v>1.1788739007965647</x:v>
      </x:c>
      <x:c r="AE776" s="115" t="n">
        <x:f>MAX(AE775,AD776)</x:f>
        <x:v>1.2170439798392663</x:v>
      </x:c>
      <x:c r="AF776" s="114" t="n">
        <x:f>AD776/AE776-1</x:f>
        <x:v>-0.03136294141789564</x:v>
      </x:c>
      <x:c r="AG776" s="114" t="n">
        <x:f>AD776/AD775-1</x:f>
        <x:v>0.002377295024940107</x:v>
      </x:c>
      <x:c r="AH776" s="111" t="n">
        <x:f>IF(OR(T776="年末+季度",T776="季度+动态",T776="季度",T776="动态"),A776,AH775)</x:f>
        <x:v>44925</x:v>
      </x:c>
      <x:c r="AI776" s="117" t="n">
        <x:f>YEAR(A776)</x:f>
        <x:v>2023</x:v>
      </x:c>
      <x:c r="AJ776" s="117" t="n">
        <x:f>MONTH(A776)</x:f>
        <x:v>1</x:v>
      </x:c>
      <x:c r="AK776" s="50" t="n">
        <x:f>IF(MONTH(A776)&lt;&gt;MONTH(A777),1,0)</x:f>
        <x:v>0</x:v>
      </x:c>
      <x:c r="AL776" s="115" t="n">
        <x:f>IF(AK775,AD775,AL775)</x:f>
        <x:v>1.1687801995831564</x:v>
      </x:c>
      <x:c r="AM776" s="116" t="str">
        <x:f>IF(AK776,AD776/AL776-1,"")</x:f>
      </x:c>
      <x:c r="AN776" s="115" t="n">
        <x:f>IF(AI776&lt;&gt;AI775,AD776,MAX(AN775,AD776))</x:f>
        <x:v>1.1788739007965647</x:v>
      </x:c>
      <x:c r="AO776" s="116" t="n">
        <x:f>AD776/AN776-1</x:f>
        <x:v>0</x:v>
      </x:c>
      <x:c r="AP776" s="112" t="n">
        <x:f>IFERROR(SUM(Z776:AC776)/AD776,0)</x:f>
        <x:v>1</x:v>
      </x:c>
      <x:c r="AQ776" s="50" t="b">
        <x:f>AND(B776&gt;0,C776&gt;0,D776&gt;0,E776&gt;0)</x:f>
        <x:v>1</x:v>
      </x:c>
    </x:row>
    <x:row r="777">
      <x:c r="A777" s="111" t="n">
        <x:f>'净值底稿'!A735</x:f>
        <x:v>44932</x:v>
      </x:c>
      <x:c r="B777" s="113" t="n">
        <x:f>'净值底稿'!F735</x:f>
        <x:v>1.572557488596235</x:v>
      </x:c>
      <x:c r="C777" s="113" t="n">
        <x:f>'净值底稿'!O735</x:f>
        <x:v>1.2734511494984826</x:v>
      </x:c>
      <x:c r="D777" s="113" t="n">
        <x:f>'净值底稿'!P735</x:f>
        <x:v>1.5645</x:v>
      </x:c>
      <x:c r="E777" s="113" t="n">
        <x:f>'净值底稿'!Q735</x:f>
        <x:v>1.4708</x:v>
      </x:c>
      <x:c r="F777" s="114" t="n">
        <x:f>IFERROR(B777/B776-1,0)</x:f>
        <x:v>-0.0020924805669438884</x:v>
      </x:c>
      <x:c r="G777" s="114" t="n">
        <x:f>IFERROR(C777/C776-1,0)</x:f>
        <x:v>0.0017181362127853816</x:v>
      </x:c>
      <x:c r="H777" s="114" t="n">
        <x:f>IFERROR(D777/D776-1,0)</x:f>
        <x:v>-0.0000639140994502796</x:v>
      </x:c>
      <x:c r="I777" s="114" t="n">
        <x:f>IFERROR(E777/E776-1,0)</x:f>
        <x:v>-0.008226567768037762</x:v>
      </x:c>
      <x:c r="J777" s="115" t="n">
        <x:f>Z776*(1+F777)</x:f>
        <x:v>0.12072668703401589</x:v>
      </x:c>
      <x:c r="K777" s="115" t="n">
        <x:f>AA776*(1+G777)</x:f>
        <x:v>0.12040392073571364</x:v>
      </x:c>
      <x:c r="L777" s="115" t="n">
        <x:f>AB776*(1+H777)</x:f>
        <x:v>0.8756261005550187</x:v>
      </x:c>
      <x:c r="M777" s="115" t="n">
        <x:f>AC776*(1+I777)</x:f>
        <x:v>0.061504424361441996</x:v>
      </x:c>
      <x:c r="N777" s="115" t="n">
        <x:f>SUM(J777:M777)</x:f>
        <x:v>1.1782611326861903</x:v>
      </x:c>
      <x:c r="O777" s="116" t="n">
        <x:f>IFERROR((J777+K777)/N777,0)</x:f>
        <x:v>0.20464954760919754</x:v>
      </x:c>
      <x:c r="P777" s="50" t="b">
        <x:f>AND(MONTH(A777)=12,OR(A778="",YEAR(A777)&lt;&gt;YEAR(A778)))</x:f>
        <x:v>0</x:v>
      </x:c>
      <x:c r="Q777" s="50" t="b">
        <x:f>AND(MOD(MONTH(A777),3)=0,OR(A778="",MONTH(A777)&lt;&gt;MONTH(A778)))</x:f>
        <x:v>0</x:v>
      </x:c>
      <x:c r="R777" s="50" t="b">
        <x:f>OR(O777&gt;$E$7,O777&lt;$E$6)</x:f>
        <x:v>0</x:v>
      </x:c>
      <x:c r="S777" s="50" t="b">
        <x:f>AND(OR(P777,Q777,R777),A777-AH776&gt;$E$8)</x:f>
        <x:v>0</x:v>
      </x:c>
      <x:c r="T777" s="50" t="str">
        <x:f>IF(NOT(OR(P777,Q777,R777)),"不调",IF(NOT(S777),"间隔规则跳过",IF(P777,"年末+季度",IF(AND(Q777,R777),"季度+动态",IF(Q777,"季度","动态")))))</x:f>
        <x:v>不调</x:v>
      </x:c>
      <x:c r="U777" s="115" t="n">
        <x:f>IF(OR(T777="年末+季度",T777="季度+动态"),N777*$E$5/2,IF(T777="季度",(J777+K777)/2,IF(T777="动态",N777*$E$5*IF(J777+K777=0,0.5,J777/(J777+K777)),J777)))</x:f>
        <x:v>0.12072668703401589</x:v>
      </x:c>
      <x:c r="V777" s="115" t="n">
        <x:f>IF(OR(T777="年末+季度",T777="季度+动态"),N777*$E$5/2,IF(T777="季度",(J777+K777)/2,IF(T777="动态",N777*$E$5*IF(J777+K777=0,0.5,K777/(J777+K777)),K777)))</x:f>
        <x:v>0.12040392073571364</x:v>
      </x:c>
      <x:c r="W777" s="115" t="n">
        <x:f>IF(OR(T777="年末+季度",T777="季度+动态",T777="动态"),N777*(1-$E$5)*IF(L777+M777=0,$B$7/($B$7+$B$8),L777/(L777+M777)),L777)</x:f>
        <x:v>0.8756261005550187</x:v>
      </x:c>
      <x:c r="X777" s="115" t="n">
        <x:f>IF(OR(T777="年末+季度",T777="季度+动态",T777="动态"),N777*(1-$E$5)*IF(L777+M777=0,$B$8/($B$7+$B$8),M777/(L777+M777)),M777)</x:f>
        <x:v>0.061504424361441996</x:v>
      </x:c>
      <x:c r="Y777" s="115" t="n">
        <x:f>POWER(1-$H$5,(A777-A776)/$H$8)</x:f>
        <x:v>0.9999862671029998</x:v>
      </x:c>
      <x:c r="Z777" s="115" t="n">
        <x:f>U777*Y777</x:f>
        <x:v>0.12072502910685767</x:v>
      </x:c>
      <x:c r="AA777" s="115" t="n">
        <x:f>V777*Y777</x:f>
        <x:v>0.12040226724107175</x:v>
      </x:c>
      <x:c r="AB777" s="115" t="n">
        <x:f>W777*Y777</x:f>
        <x:v>0.875614075671969</x:v>
      </x:c>
      <x:c r="AC777" s="115" t="n">
        <x:f>X777*Y777</x:f>
        <x:v>0.06150357972751718</x:v>
      </x:c>
      <x:c r="AD777" s="115" t="n">
        <x:f>SUM(Z777:AC777)</x:f>
        <x:v>1.1782449517474156</x:v>
      </x:c>
      <x:c r="AE777" s="115" t="n">
        <x:f>MAX(AE776,AD777)</x:f>
        <x:v>1.2170439798392663</x:v>
      </x:c>
      <x:c r="AF777" s="114" t="n">
        <x:f>AD777/AE777-1</x:f>
        <x:v>-0.03187972557653573</x:v>
      </x:c>
      <x:c r="AG777" s="114" t="n">
        <x:f>AD777/AD776-1</x:f>
        <x:v>-0.0005335168152625913</x:v>
      </x:c>
      <x:c r="AH777" s="111" t="n">
        <x:f>IF(OR(T777="年末+季度",T777="季度+动态",T777="季度",T777="动态"),A777,AH776)</x:f>
        <x:v>44925</x:v>
      </x:c>
      <x:c r="AI777" s="117" t="n">
        <x:f>YEAR(A777)</x:f>
        <x:v>2023</x:v>
      </x:c>
      <x:c r="AJ777" s="117" t="n">
        <x:f>MONTH(A777)</x:f>
        <x:v>1</x:v>
      </x:c>
      <x:c r="AK777" s="50" t="n">
        <x:f>IF(MONTH(A777)&lt;&gt;MONTH(A778),1,0)</x:f>
        <x:v>0</x:v>
      </x:c>
      <x:c r="AL777" s="115" t="n">
        <x:f>IF(AK776,AD776,AL776)</x:f>
        <x:v>1.1687801995831564</x:v>
      </x:c>
      <x:c r="AM777" s="116" t="str">
        <x:f>IF(AK777,AD777/AL777-1,"")</x:f>
      </x:c>
      <x:c r="AN777" s="115" t="n">
        <x:f>IF(AI777&lt;&gt;AI776,AD777,MAX(AN776,AD777))</x:f>
        <x:v>1.1788739007965647</x:v>
      </x:c>
      <x:c r="AO777" s="116" t="n">
        <x:f>AD777/AN777-1</x:f>
        <x:v>-0.0005335168152625913</x:v>
      </x:c>
      <x:c r="AP777" s="112" t="n">
        <x:f>IFERROR(SUM(Z777:AC777)/AD777,0)</x:f>
        <x:v>1</x:v>
      </x:c>
      <x:c r="AQ777" s="50" t="b">
        <x:f>AND(B777&gt;0,C777&gt;0,D777&gt;0,E777&gt;0)</x:f>
        <x:v>1</x:v>
      </x:c>
    </x:row>
    <x:row r="778">
      <x:c r="A778" s="111" t="n">
        <x:f>'净值底稿'!A736</x:f>
        <x:v>44935</x:v>
      </x:c>
      <x:c r="B778" s="113" t="n">
        <x:f>'净值底稿'!F736</x:f>
        <x:v>1.5786110774055375</x:v>
      </x:c>
      <x:c r="C778" s="113" t="n">
        <x:f>'净值底稿'!O736</x:f>
        <x:v>1.2808383145189475</x:v>
      </x:c>
      <x:c r="D778" s="113" t="n">
        <x:f>'净值底稿'!P736</x:f>
        <x:v>1.5642</x:v>
      </x:c>
      <x:c r="E778" s="113" t="n">
        <x:f>'净值底稿'!Q736</x:f>
        <x:v>1.485</x:v>
      </x:c>
      <x:c r="F778" s="114" t="n">
        <x:f>IFERROR(B778/B777-1,0)</x:f>
        <x:v>0.0038495182867408495</x:v>
      </x:c>
      <x:c r="G778" s="114" t="n">
        <x:f>IFERROR(C778/C777-1,0)</x:f>
        <x:v>0.005800901764762667</x:v>
      </x:c>
      <x:c r="H778" s="114" t="n">
        <x:f>IFERROR(D778/D777-1,0)</x:f>
        <x:v>-0.00019175455417064224</x:v>
      </x:c>
      <x:c r="I778" s="114" t="n">
        <x:f>IFERROR(E778/E777-1,0)</x:f>
        <x:v>0.009654609736198028</x:v>
      </x:c>
      <x:c r="J778" s="115" t="n">
        <x:f>Z777*(1+F778)</x:f>
        <x:v>0.12118976231407184</x:v>
      </x:c>
      <x:c r="K778" s="115" t="n">
        <x:f>AA777*(1+G778)</x:f>
        <x:v>0.12110070896559191</x:v>
      </x:c>
      <x:c r="L778" s="115" t="n">
        <x:f>AB777*(1+H778)</x:f>
        <x:v>0.875446172685263</x:v>
      </x:c>
      <x:c r="M778" s="115" t="n">
        <x:f>AC777*(1+I778)</x:f>
        <x:v>0.0620973727871655</x:v>
      </x:c>
      <x:c r="N778" s="115" t="n">
        <x:f>SUM(J778:M778)</x:f>
        <x:v>1.1798340167520922</x:v>
      </x:c>
      <x:c r="O778" s="116" t="n">
        <x:f>IFERROR((J778+K778)/N778,0)</x:f>
        <x:v>0.20535979454690875</x:v>
      </x:c>
      <x:c r="P778" s="50" t="b">
        <x:f>AND(MONTH(A778)=12,OR(A779="",YEAR(A778)&lt;&gt;YEAR(A779)))</x:f>
        <x:v>0</x:v>
      </x:c>
      <x:c r="Q778" s="50" t="b">
        <x:f>AND(MOD(MONTH(A778),3)=0,OR(A779="",MONTH(A778)&lt;&gt;MONTH(A779)))</x:f>
        <x:v>0</x:v>
      </x:c>
      <x:c r="R778" s="50" t="b">
        <x:f>OR(O778&gt;$E$7,O778&lt;$E$6)</x:f>
        <x:v>0</x:v>
      </x:c>
      <x:c r="S778" s="50" t="b">
        <x:f>AND(OR(P778,Q778,R778),A778-AH777&gt;$E$8)</x:f>
        <x:v>0</x:v>
      </x:c>
      <x:c r="T778" s="50" t="str">
        <x:f>IF(NOT(OR(P778,Q778,R778)),"不调",IF(NOT(S778),"间隔规则跳过",IF(P778,"年末+季度",IF(AND(Q778,R778),"季度+动态",IF(Q778,"季度","动态")))))</x:f>
        <x:v>不调</x:v>
      </x:c>
      <x:c r="U778" s="115" t="n">
        <x:f>IF(OR(T778="年末+季度",T778="季度+动态"),N778*$E$5/2,IF(T778="季度",(J778+K778)/2,IF(T778="动态",N778*$E$5*IF(J778+K778=0,0.5,J778/(J778+K778)),J778)))</x:f>
        <x:v>0.12118976231407184</x:v>
      </x:c>
      <x:c r="V778" s="115" t="n">
        <x:f>IF(OR(T778="年末+季度",T778="季度+动态"),N778*$E$5/2,IF(T778="季度",(J778+K778)/2,IF(T778="动态",N778*$E$5*IF(J778+K778=0,0.5,K778/(J778+K778)),K778)))</x:f>
        <x:v>0.12110070896559191</x:v>
      </x:c>
      <x:c r="W778" s="115" t="n">
        <x:f>IF(OR(T778="年末+季度",T778="季度+动态",T778="动态"),N778*(1-$E$5)*IF(L778+M778=0,$B$7/($B$7+$B$8),L778/(L778+M778)),L778)</x:f>
        <x:v>0.875446172685263</x:v>
      </x:c>
      <x:c r="X778" s="115" t="n">
        <x:f>IF(OR(T778="年末+季度",T778="季度+动态",T778="动态"),N778*(1-$E$5)*IF(L778+M778=0,$B$8/($B$7+$B$8),M778/(L778+M778)),M778)</x:f>
        <x:v>0.0620973727871655</x:v>
      </x:c>
      <x:c r="Y778" s="115" t="n">
        <x:f>POWER(1-$H$5,(A778-A777)/$H$8)</x:f>
        <x:v>0.9999588018747739</x:v>
      </x:c>
      <x:c r="Z778" s="115" t="n">
        <x:f>U778*Y778</x:f>
        <x:v>0.1211847695230679</x:v>
      </x:c>
      <x:c r="AA778" s="115" t="n">
        <x:f>V778*Y778</x:f>
        <x:v>0.12109571984341898</x:v>
      </x:c>
      <x:c r="AB778" s="115" t="n">
        <x:f>W778*Y778</x:f>
        <x:v>0.8754101059442121</x:v>
      </x:c>
      <x:c r="AC778" s="115" t="n">
        <x:f>X778*Y778</x:f>
        <x:v>0.062094814491825204</x:v>
      </x:c>
      <x:c r="AD778" s="115" t="n">
        <x:f>SUM(Z778:AC778)</x:f>
        <x:v>1.1797854098025242</x:v>
      </x:c>
      <x:c r="AE778" s="115" t="n">
        <x:f>MAX(AE777,AD778)</x:f>
        <x:v>1.2170439798392663</x:v>
      </x:c>
      <x:c r="AF778" s="114" t="n">
        <x:f>AD778/AE778-1</x:f>
        <x:v>-0.030613988199229003</x:v>
      </x:c>
      <x:c r="AG778" s="114" t="n">
        <x:f>AD778/AD777-1</x:f>
        <x:v>0.0013074174880394196</x:v>
      </x:c>
      <x:c r="AH778" s="111" t="n">
        <x:f>IF(OR(T778="年末+季度",T778="季度+动态",T778="季度",T778="动态"),A778,AH777)</x:f>
        <x:v>44925</x:v>
      </x:c>
      <x:c r="AI778" s="117" t="n">
        <x:f>YEAR(A778)</x:f>
        <x:v>2023</x:v>
      </x:c>
      <x:c r="AJ778" s="117" t="n">
        <x:f>MONTH(A778)</x:f>
        <x:v>1</x:v>
      </x:c>
      <x:c r="AK778" s="50" t="n">
        <x:f>IF(MONTH(A778)&lt;&gt;MONTH(A779),1,0)</x:f>
        <x:v>0</x:v>
      </x:c>
      <x:c r="AL778" s="115" t="n">
        <x:f>IF(AK777,AD777,AL777)</x:f>
        <x:v>1.1687801995831564</x:v>
      </x:c>
      <x:c r="AM778" s="116" t="str">
        <x:f>IF(AK778,AD778/AL778-1,"")</x:f>
      </x:c>
      <x:c r="AN778" s="115" t="n">
        <x:f>IF(AI778&lt;&gt;AI777,AD778,MAX(AN777,AD778))</x:f>
        <x:v>1.1797854098025242</x:v>
      </x:c>
      <x:c r="AO778" s="116" t="n">
        <x:f>AD778/AN778-1</x:f>
        <x:v>0</x:v>
      </x:c>
      <x:c r="AP778" s="112" t="n">
        <x:f>IFERROR(SUM(Z778:AC778)/AD778,0)</x:f>
        <x:v>1</x:v>
      </x:c>
      <x:c r="AQ778" s="50" t="b">
        <x:f>AND(B778&gt;0,C778&gt;0,D778&gt;0,E778&gt;0)</x:f>
        <x:v>1</x:v>
      </x:c>
    </x:row>
    <x:row r="779">
      <x:c r="A779" s="111" t="n">
        <x:f>'净值底稿'!A737</x:f>
        <x:v>44936</x:v>
      </x:c>
      <x:c r="B779" s="113" t="n">
        <x:f>'净值底稿'!F737</x:f>
        <x:v>1.5832274144528724</x:v>
      </x:c>
      <x:c r="C779" s="113" t="n">
        <x:f>'净值底稿'!O737</x:f>
        <x:v>1.2815253565267037</x:v>
      </x:c>
      <x:c r="D779" s="113" t="n">
        <x:f>'净值底稿'!P737</x:f>
        <x:v>1.5627</x:v>
      </x:c>
      <x:c r="E779" s="113" t="n">
        <x:f>'净值底稿'!Q737</x:f>
        <x:v>1.4874</x:v>
      </x:c>
      <x:c r="F779" s="114" t="n">
        <x:f>IFERROR(B779/B778-1,0)</x:f>
        <x:v>0.0029243029606265125</x:v>
      </x:c>
      <x:c r="G779" s="114" t="n">
        <x:f>IFERROR(C779/C778-1,0)</x:f>
        <x:v>0.0005364002622096908</x:v>
      </x:c>
      <x:c r="H779" s="114" t="n">
        <x:f>IFERROR(D779/D778-1,0)</x:f>
        <x:v>-0.0009589566551592155</x:v>
      </x:c>
      <x:c r="I779" s="114" t="n">
        <x:f>IFERROR(E779/E778-1,0)</x:f>
        <x:v>0.0016161616161616266</x:v>
      </x:c>
      <x:c r="J779" s="115" t="n">
        <x:f>Z778*(1+F779)</x:f>
        <x:v>0.12153915050336705</x:v>
      </x:c>
      <x:c r="K779" s="115" t="n">
        <x:f>AA778*(1+G779)</x:f>
        <x:v>0.12116067561929546</x:v>
      </x:c>
      <x:c r="L779" s="115" t="n">
        <x:f>AB778*(1+H779)</x:f>
        <x:v>0.8745706255971233</x:v>
      </x:c>
      <x:c r="M779" s="115" t="n">
        <x:f>AC778*(1+I779)</x:f>
        <x:v>0.06219516974756957</x:v>
      </x:c>
      <x:c r="N779" s="115" t="n">
        <x:f>SUM(J779:M779)</x:f>
        <x:v>1.1794656214673553</x:v>
      </x:c>
      <x:c r="O779" s="116" t="n">
        <x:f>IFERROR((J779+K779)/N779,0)</x:f>
        <x:v>0.20577100485618505</x:v>
      </x:c>
      <x:c r="P779" s="50" t="b">
        <x:f>AND(MONTH(A779)=12,OR(A780="",YEAR(A779)&lt;&gt;YEAR(A780)))</x:f>
        <x:v>0</x:v>
      </x:c>
      <x:c r="Q779" s="50" t="b">
        <x:f>AND(MOD(MONTH(A779),3)=0,OR(A780="",MONTH(A779)&lt;&gt;MONTH(A780)))</x:f>
        <x:v>0</x:v>
      </x:c>
      <x:c r="R779" s="50" t="b">
        <x:f>OR(O779&gt;$E$7,O779&lt;$E$6)</x:f>
        <x:v>0</x:v>
      </x:c>
      <x:c r="S779" s="50" t="b">
        <x:f>AND(OR(P779,Q779,R779),A779-AH778&gt;$E$8)</x:f>
        <x:v>0</x:v>
      </x:c>
      <x:c r="T779" s="50" t="str">
        <x:f>IF(NOT(OR(P779,Q779,R779)),"不调",IF(NOT(S779),"间隔规则跳过",IF(P779,"年末+季度",IF(AND(Q779,R779),"季度+动态",IF(Q779,"季度","动态")))))</x:f>
        <x:v>不调</x:v>
      </x:c>
      <x:c r="U779" s="115" t="n">
        <x:f>IF(OR(T779="年末+季度",T779="季度+动态"),N779*$E$5/2,IF(T779="季度",(J779+K779)/2,IF(T779="动态",N779*$E$5*IF(J779+K779=0,0.5,J779/(J779+K779)),J779)))</x:f>
        <x:v>0.12153915050336705</x:v>
      </x:c>
      <x:c r="V779" s="115" t="n">
        <x:f>IF(OR(T779="年末+季度",T779="季度+动态"),N779*$E$5/2,IF(T779="季度",(J779+K779)/2,IF(T779="动态",N779*$E$5*IF(J779+K779=0,0.5,K779/(J779+K779)),K779)))</x:f>
        <x:v>0.12116067561929546</x:v>
      </x:c>
      <x:c r="W779" s="115" t="n">
        <x:f>IF(OR(T779="年末+季度",T779="季度+动态",T779="动态"),N779*(1-$E$5)*IF(L779+M779=0,$B$7/($B$7+$B$8),L779/(L779+M779)),L779)</x:f>
        <x:v>0.8745706255971233</x:v>
      </x:c>
      <x:c r="X779" s="115" t="n">
        <x:f>IF(OR(T779="年末+季度",T779="季度+动态",T779="动态"),N779*(1-$E$5)*IF(L779+M779=0,$B$8/($B$7+$B$8),M779/(L779+M779)),M779)</x:f>
        <x:v>0.06219516974756957</x:v>
      </x:c>
      <x:c r="Y779" s="115" t="n">
        <x:f>POWER(1-$H$5,(A779-A778)/$H$8)</x:f>
        <x:v>0.9999862671029998</x:v>
      </x:c>
      <x:c r="Z779" s="115" t="n">
        <x:f>U779*Y779</x:f>
        <x:v>0.12153748141873169</x:v>
      </x:c>
      <x:c r="AA779" s="115" t="n">
        <x:f>V779*Y779</x:f>
        <x:v>0.1211590117322167</x:v>
      </x:c>
      <x:c r="AB779" s="115" t="n">
        <x:f>W779*Y779</x:f>
        <x:v>0.8745586152088025</x:v>
      </x:c>
      <x:c r="AC779" s="115" t="n">
        <x:f>X779*Y779</x:f>
        <x:v>0.062194315627709516</x:v>
      </x:c>
      <x:c r="AD779" s="115" t="n">
        <x:f>SUM(Z779:AC779)</x:f>
        <x:v>1.1794494239874604</x:v>
      </x:c>
      <x:c r="AE779" s="115" t="n">
        <x:f>MAX(AE778,AD779)</x:f>
        <x:v>1.2170439798392663</x:v>
      </x:c>
      <x:c r="AF779" s="114" t="n">
        <x:f>AD779/AE779-1</x:f>
        <x:v>-0.030890055309891862</x:v>
      </x:c>
      <x:c r="AG779" s="114" t="n">
        <x:f>AD779/AD778-1</x:f>
        <x:v>-0.0002847855315654124</x:v>
      </x:c>
      <x:c r="AH779" s="111" t="n">
        <x:f>IF(OR(T779="年末+季度",T779="季度+动态",T779="季度",T779="动态"),A779,AH778)</x:f>
        <x:v>44925</x:v>
      </x:c>
      <x:c r="AI779" s="117" t="n">
        <x:f>YEAR(A779)</x:f>
        <x:v>2023</x:v>
      </x:c>
      <x:c r="AJ779" s="117" t="n">
        <x:f>MONTH(A779)</x:f>
        <x:v>1</x:v>
      </x:c>
      <x:c r="AK779" s="50" t="n">
        <x:f>IF(MONTH(A779)&lt;&gt;MONTH(A780),1,0)</x:f>
        <x:v>0</x:v>
      </x:c>
      <x:c r="AL779" s="115" t="n">
        <x:f>IF(AK778,AD778,AL778)</x:f>
        <x:v>1.1687801995831564</x:v>
      </x:c>
      <x:c r="AM779" s="116" t="str">
        <x:f>IF(AK779,AD779/AL779-1,"")</x:f>
      </x:c>
      <x:c r="AN779" s="115" t="n">
        <x:f>IF(AI779&lt;&gt;AI778,AD779,MAX(AN778,AD779))</x:f>
        <x:v>1.1797854098025242</x:v>
      </x:c>
      <x:c r="AO779" s="116" t="n">
        <x:f>AD779/AN779-1</x:f>
        <x:v>-0.0002847855315654124</x:v>
      </x:c>
      <x:c r="AP779" s="112" t="n">
        <x:f>IFERROR(SUM(Z779:AC779)/AD779,0)</x:f>
        <x:v>1</x:v>
      </x:c>
      <x:c r="AQ779" s="50" t="b">
        <x:f>AND(B779&gt;0,C779&gt;0,D779&gt;0,E779&gt;0)</x:f>
        <x:v>1</x:v>
      </x:c>
    </x:row>
    <x:row r="780">
      <x:c r="A780" s="111" t="n">
        <x:f>'净值底稿'!A738</x:f>
        <x:v>44937</x:v>
      </x:c>
      <x:c r="B780" s="113" t="n">
        <x:f>'净值底稿'!F738</x:f>
        <x:v>1.563050555880735</x:v>
      </x:c>
      <x:c r="C780" s="113" t="n">
        <x:f>'净值底稿'!O738</x:f>
        <x:v>1.2739382341253187</x:v>
      </x:c>
      <x:c r="D780" s="113" t="n">
        <x:f>'净值底稿'!P738</x:f>
        <x:v>1.5624</x:v>
      </x:c>
      <x:c r="E780" s="113" t="n">
        <x:f>'净值底稿'!Q738</x:f>
        <x:v>1.4905</x:v>
      </x:c>
      <x:c r="F780" s="114" t="n">
        <x:f>IFERROR(B780/B779-1,0)</x:f>
        <x:v>-0.01274413163134247</x:v>
      </x:c>
      <x:c r="G780" s="114" t="n">
        <x:f>IFERROR(C780/C779-1,0)</x:f>
        <x:v>-0.005920384144367019</x:v>
      </x:c>
      <x:c r="H780" s="114" t="n">
        <x:f>IFERROR(D780/D779-1,0)</x:f>
        <x:v>-0.00019197542714533</x:v>
      </x:c>
      <x:c r="I780" s="114" t="n">
        <x:f>IFERROR(E780/E779-1,0)</x:f>
        <x:v>0.0020841737259646997</x:v>
      </x:c>
      <x:c r="J780" s="115" t="n">
        <x:f>Z779*(1+F780)</x:f>
        <x:v>0.11998859175738953</x:v>
      </x:c>
      <x:c r="K780" s="115" t="n">
        <x:f>AA779*(1+G780)</x:f>
        <x:v>0.12044170384021011</x:v>
      </x:c>
      <x:c r="L780" s="115" t="n">
        <x:f>AB779*(1+H780)</x:f>
        <x:v>0.8743907214450842</x:v>
      </x:c>
      <x:c r="M780" s="115" t="n">
        <x:f>AC779*(1+I780)</x:f>
        <x:v>0.06232393938624514</x:v>
      </x:c>
      <x:c r="N780" s="115" t="n">
        <x:f>SUM(J780:M780)</x:f>
        <x:v>1.177144956428929</x:v>
      </x:c>
      <x:c r="O780" s="116" t="n">
        <x:f>IFERROR((J780+K780)/N780,0)</x:f>
        <x:v>0.20424867327044086</x:v>
      </x:c>
      <x:c r="P780" s="50" t="b">
        <x:f>AND(MONTH(A780)=12,OR(A781="",YEAR(A780)&lt;&gt;YEAR(A781)))</x:f>
        <x:v>0</x:v>
      </x:c>
      <x:c r="Q780" s="50" t="b">
        <x:f>AND(MOD(MONTH(A780),3)=0,OR(A781="",MONTH(A780)&lt;&gt;MONTH(A781)))</x:f>
        <x:v>0</x:v>
      </x:c>
      <x:c r="R780" s="50" t="b">
        <x:f>OR(O780&gt;$E$7,O780&lt;$E$6)</x:f>
        <x:v>0</x:v>
      </x:c>
      <x:c r="S780" s="50" t="b">
        <x:f>AND(OR(P780,Q780,R780),A780-AH779&gt;$E$8)</x:f>
        <x:v>0</x:v>
      </x:c>
      <x:c r="T780" s="50" t="str">
        <x:f>IF(NOT(OR(P780,Q780,R780)),"不调",IF(NOT(S780),"间隔规则跳过",IF(P780,"年末+季度",IF(AND(Q780,R780),"季度+动态",IF(Q780,"季度","动态")))))</x:f>
        <x:v>不调</x:v>
      </x:c>
      <x:c r="U780" s="115" t="n">
        <x:f>IF(OR(T780="年末+季度",T780="季度+动态"),N780*$E$5/2,IF(T780="季度",(J780+K780)/2,IF(T780="动态",N780*$E$5*IF(J780+K780=0,0.5,J780/(J780+K780)),J780)))</x:f>
        <x:v>0.11998859175738953</x:v>
      </x:c>
      <x:c r="V780" s="115" t="n">
        <x:f>IF(OR(T780="年末+季度",T780="季度+动态"),N780*$E$5/2,IF(T780="季度",(J780+K780)/2,IF(T780="动态",N780*$E$5*IF(J780+K780=0,0.5,K780/(J780+K780)),K780)))</x:f>
        <x:v>0.12044170384021011</x:v>
      </x:c>
      <x:c r="W780" s="115" t="n">
        <x:f>IF(OR(T780="年末+季度",T780="季度+动态",T780="动态"),N780*(1-$E$5)*IF(L780+M780=0,$B$7/($B$7+$B$8),L780/(L780+M780)),L780)</x:f>
        <x:v>0.8743907214450842</x:v>
      </x:c>
      <x:c r="X780" s="115" t="n">
        <x:f>IF(OR(T780="年末+季度",T780="季度+动态",T780="动态"),N780*(1-$E$5)*IF(L780+M780=0,$B$8/($B$7+$B$8),M780/(L780+M780)),M780)</x:f>
        <x:v>0.06232393938624514</x:v>
      </x:c>
      <x:c r="Y780" s="115" t="n">
        <x:f>POWER(1-$H$5,(A780-A779)/$H$8)</x:f>
        <x:v>0.9999862671029998</x:v>
      </x:c>
      <x:c r="Z780" s="115" t="n">
        <x:f>U780*Y780</x:f>
        <x:v>0.11998694396641772</x:v>
      </x:c>
      <x:c r="AA780" s="115" t="n">
        <x:f>V780*Y780</x:f>
        <x:v>0.12044004982669673</x:v>
      </x:c>
      <x:c r="AB780" s="115" t="n">
        <x:f>W780*Y780</x:f>
        <x:v>0.8743787135273686</x:v>
      </x:c>
      <x:c r="AC780" s="115" t="n">
        <x:f>X780*Y780</x:f>
        <x:v>0.0623230834980049</x:v>
      </x:c>
      <x:c r="AD780" s="115" t="n">
        <x:f>SUM(Z780:AC780)</x:f>
        <x:v>1.177128790818488</x:v>
      </x:c>
      <x:c r="AE780" s="115" t="n">
        <x:f>MAX(AE779,AD780)</x:f>
        <x:v>1.2170439798392663</x:v>
      </x:c>
      <x:c r="AF780" s="114" t="n">
        <x:f>AD780/AE780-1</x:f>
        <x:v>-0.032796833706905004</x:v>
      </x:c>
      <x:c r="AG780" s="114" t="n">
        <x:f>AD780/AD779-1</x:f>
        <x:v>-0.0019675563205813207</x:v>
      </x:c>
      <x:c r="AH780" s="111" t="n">
        <x:f>IF(OR(T780="年末+季度",T780="季度+动态",T780="季度",T780="动态"),A780,AH779)</x:f>
        <x:v>44925</x:v>
      </x:c>
      <x:c r="AI780" s="117" t="n">
        <x:f>YEAR(A780)</x:f>
        <x:v>2023</x:v>
      </x:c>
      <x:c r="AJ780" s="117" t="n">
        <x:f>MONTH(A780)</x:f>
        <x:v>1</x:v>
      </x:c>
      <x:c r="AK780" s="50" t="n">
        <x:f>IF(MONTH(A780)&lt;&gt;MONTH(A781),1,0)</x:f>
        <x:v>0</x:v>
      </x:c>
      <x:c r="AL780" s="115" t="n">
        <x:f>IF(AK779,AD779,AL779)</x:f>
        <x:v>1.1687801995831564</x:v>
      </x:c>
      <x:c r="AM780" s="116" t="str">
        <x:f>IF(AK780,AD780/AL780-1,"")</x:f>
      </x:c>
      <x:c r="AN780" s="115" t="n">
        <x:f>IF(AI780&lt;&gt;AI779,AD780,MAX(AN779,AD780))</x:f>
        <x:v>1.1797854098025242</x:v>
      </x:c>
      <x:c r="AO780" s="116" t="n">
        <x:f>AD780/AN780-1</x:f>
        <x:v>-0.0022517815205740366</x:v>
      </x:c>
      <x:c r="AP780" s="112" t="n">
        <x:f>IFERROR(SUM(Z780:AC780)/AD780,0)</x:f>
        <x:v>1</x:v>
      </x:c>
      <x:c r="AQ780" s="50" t="b">
        <x:f>AND(B780&gt;0,C780&gt;0,D780&gt;0,E780&gt;0)</x:f>
        <x:v>1</x:v>
      </x:c>
    </x:row>
    <x:row r="781">
      <x:c r="A781" s="111" t="n">
        <x:f>'净值底稿'!A739</x:f>
        <x:v>44938</x:v>
      </x:c>
      <x:c r="B781" s="113" t="n">
        <x:f>'净值底稿'!F739</x:f>
        <x:v>1.56304964478939</x:v>
      </x:c>
      <x:c r="C781" s="113" t="n">
        <x:f>'净值底稿'!O739</x:f>
        <x:v>1.2746355368265614</x:v>
      </x:c>
      <x:c r="D781" s="113" t="n">
        <x:f>'净值底稿'!P739</x:f>
        <x:v>1.5626</x:v>
      </x:c>
      <x:c r="E781" s="113" t="n">
        <x:f>'净值底稿'!Q739</x:f>
        <x:v>1.4883</x:v>
      </x:c>
      <x:c r="F781" s="114" t="n">
        <x:f>IFERROR(B781/B780-1,0)</x:f>
        <x:v>-5.828930751405892e-7</x:v>
      </x:c>
      <x:c r="G781" s="114" t="n">
        <x:f>IFERROR(C781/C780-1,0)</x:f>
        <x:v>0.0005473598974925498</x:v>
      </x:c>
      <x:c r="H781" s="114" t="n">
        <x:f>IFERROR(D781/D780-1,0)</x:f>
        <x:v>0.0001280081925243426</x:v>
      </x:c>
      <x:c r="I781" s="114" t="n">
        <x:f>IFERROR(E781/E780-1,0)</x:f>
        <x:v>-0.0014760147601475815</x:v>
      </x:c>
      <x:c r="J781" s="115" t="n">
        <x:f>Z780*(1+F781)</x:f>
        <x:v>0.11998687402685898</x:v>
      </x:c>
      <x:c r="K781" s="115" t="n">
        <x:f>AA780*(1+G781)</x:f>
        <x:v>0.12050597388002388</x:v>
      </x:c>
      <x:c r="L781" s="115" t="n">
        <x:f>AB780*(1+H781)</x:f>
        <x:v>0.874490641166069</x:v>
      </x:c>
      <x:c r="M781" s="115" t="n">
        <x:f>AC780*(1+I781)</x:f>
        <x:v>0.06223109370686394</x:v>
      </x:c>
      <x:c r="N781" s="115" t="n">
        <x:f>SUM(J781:M781)</x:f>
        <x:v>1.177214582779816</x:v>
      </x:c>
      <x:c r="O781" s="116" t="n">
        <x:f>IFERROR((J781+K781)/N781,0)</x:f>
        <x:v>0.20428972884365312</x:v>
      </x:c>
      <x:c r="P781" s="50" t="b">
        <x:f>AND(MONTH(A781)=12,OR(A782="",YEAR(A781)&lt;&gt;YEAR(A782)))</x:f>
        <x:v>0</x:v>
      </x:c>
      <x:c r="Q781" s="50" t="b">
        <x:f>AND(MOD(MONTH(A781),3)=0,OR(A782="",MONTH(A781)&lt;&gt;MONTH(A782)))</x:f>
        <x:v>0</x:v>
      </x:c>
      <x:c r="R781" s="50" t="b">
        <x:f>OR(O781&gt;$E$7,O781&lt;$E$6)</x:f>
        <x:v>0</x:v>
      </x:c>
      <x:c r="S781" s="50" t="b">
        <x:f>AND(OR(P781,Q781,R781),A781-AH780&gt;$E$8)</x:f>
        <x:v>0</x:v>
      </x:c>
      <x:c r="T781" s="50" t="str">
        <x:f>IF(NOT(OR(P781,Q781,R781)),"不调",IF(NOT(S781),"间隔规则跳过",IF(P781,"年末+季度",IF(AND(Q781,R781),"季度+动态",IF(Q781,"季度","动态")))))</x:f>
        <x:v>不调</x:v>
      </x:c>
      <x:c r="U781" s="115" t="n">
        <x:f>IF(OR(T781="年末+季度",T781="季度+动态"),N781*$E$5/2,IF(T781="季度",(J781+K781)/2,IF(T781="动态",N781*$E$5*IF(J781+K781=0,0.5,J781/(J781+K781)),J781)))</x:f>
        <x:v>0.11998687402685898</x:v>
      </x:c>
      <x:c r="V781" s="115" t="n">
        <x:f>IF(OR(T781="年末+季度",T781="季度+动态"),N781*$E$5/2,IF(T781="季度",(J781+K781)/2,IF(T781="动态",N781*$E$5*IF(J781+K781=0,0.5,K781/(J781+K781)),K781)))</x:f>
        <x:v>0.12050597388002388</x:v>
      </x:c>
      <x:c r="W781" s="115" t="n">
        <x:f>IF(OR(T781="年末+季度",T781="季度+动态",T781="动态"),N781*(1-$E$5)*IF(L781+M781=0,$B$7/($B$7+$B$8),L781/(L781+M781)),L781)</x:f>
        <x:v>0.874490641166069</x:v>
      </x:c>
      <x:c r="X781" s="115" t="n">
        <x:f>IF(OR(T781="年末+季度",T781="季度+动态",T781="动态"),N781*(1-$E$5)*IF(L781+M781=0,$B$8/($B$7+$B$8),M781/(L781+M781)),M781)</x:f>
        <x:v>0.06223109370686394</x:v>
      </x:c>
      <x:c r="Y781" s="115" t="n">
        <x:f>POWER(1-$H$5,(A781-A780)/$H$8)</x:f>
        <x:v>0.9999862671029998</x:v>
      </x:c>
      <x:c r="Z781" s="115" t="n">
        <x:f>U781*Y781</x:f>
        <x:v>0.1199852262594766</x:v>
      </x:c>
      <x:c r="AA781" s="115" t="n">
        <x:f>V781*Y781</x:f>
        <x:v>0.12050431898389667</x:v>
      </x:c>
      <x:c r="AB781" s="115" t="n">
        <x:f>W781*Y781</x:f>
        <x:v>0.8744786318761661</x:v>
      </x:c>
      <x:c r="AC781" s="115" t="n">
        <x:f>X781*Y781</x:f>
        <x:v>0.06223023909366385</x:v>
      </x:c>
      <x:c r="AD781" s="115" t="n">
        <x:f>SUM(Z781:AC781)</x:f>
        <x:v>1.1771984162132032</x:v>
      </x:c>
      <x:c r="AE781" s="115" t="n">
        <x:f>MAX(AE780,AD781)</x:f>
        <x:v>1.2170439798392663</x:v>
      </x:c>
      <x:c r="AF781" s="114" t="n">
        <x:f>AD781/AE781-1</x:f>
        <x:v>-0.0327396250966423</x:v>
      </x:c>
      <x:c r="AG781" s="114" t="n">
        <x:f>AD781/AD780-1</x:f>
        <x:v>0.00005914849357036012</x:v>
      </x:c>
      <x:c r="AH781" s="111" t="n">
        <x:f>IF(OR(T781="年末+季度",T781="季度+动态",T781="季度",T781="动态"),A781,AH780)</x:f>
        <x:v>44925</x:v>
      </x:c>
      <x:c r="AI781" s="117" t="n">
        <x:f>YEAR(A781)</x:f>
        <x:v>2023</x:v>
      </x:c>
      <x:c r="AJ781" s="117" t="n">
        <x:f>MONTH(A781)</x:f>
        <x:v>1</x:v>
      </x:c>
      <x:c r="AK781" s="50" t="n">
        <x:f>IF(MONTH(A781)&lt;&gt;MONTH(A782),1,0)</x:f>
        <x:v>0</x:v>
      </x:c>
      <x:c r="AL781" s="115" t="n">
        <x:f>IF(AK780,AD780,AL780)</x:f>
        <x:v>1.1687801995831564</x:v>
      </x:c>
      <x:c r="AM781" s="116" t="str">
        <x:f>IF(AK781,AD781/AL781-1,"")</x:f>
      </x:c>
      <x:c r="AN781" s="115" t="n">
        <x:f>IF(AI781&lt;&gt;AI780,AD781,MAX(AN780,AD781))</x:f>
        <x:v>1.1797854098025242</x:v>
      </x:c>
      <x:c r="AO781" s="116" t="n">
        <x:f>AD781/AN781-1</x:f>
        <x:v>-0.002192766216488451</x:v>
      </x:c>
      <x:c r="AP781" s="112" t="n">
        <x:f>IFERROR(SUM(Z781:AC781)/AD781,0)</x:f>
        <x:v>1</x:v>
      </x:c>
      <x:c r="AQ781" s="50" t="b">
        <x:f>AND(B781&gt;0,C781&gt;0,D781&gt;0,E781&gt;0)</x:f>
        <x:v>1</x:v>
      </x:c>
    </x:row>
    <x:row r="782">
      <x:c r="A782" s="111" t="n">
        <x:f>'净值底稿'!A740</x:f>
        <x:v>44939</x:v>
      </x:c>
      <x:c r="B782" s="113" t="n">
        <x:f>'净值底稿'!F740</x:f>
        <x:v>1.5657468351018375</x:v>
      </x:c>
      <x:c r="C782" s="113" t="n">
        <x:f>'净值底稿'!O740</x:f>
        <x:v>1.2814184897914274</x:v>
      </x:c>
      <x:c r="D782" s="113" t="n">
        <x:f>'净值底稿'!P740</x:f>
        <x:v>1.5623</x:v>
      </x:c>
      <x:c r="E782" s="113" t="n">
        <x:f>'净值底稿'!Q740</x:f>
        <x:v>1.4888</x:v>
      </x:c>
      <x:c r="F782" s="114" t="n">
        <x:f>IFERROR(B782/B781-1,0)</x:f>
        <x:v>0.0017255947828904716</x:v>
      </x:c>
      <x:c r="G782" s="114" t="n">
        <x:f>IFERROR(C782/C781-1,0)</x:f>
        <x:v>0.005321484274440902</x:v>
      </x:c>
      <x:c r="H782" s="114" t="n">
        <x:f>IFERROR(D782/D781-1,0)</x:f>
        <x:v>-0.00019198771278639004</x:v>
      </x:c>
      <x:c r="I782" s="114" t="n">
        <x:f>IFERROR(E782/E781-1,0)</x:f>
        <x:v>0.00033595377276074423</x:v>
      </x:c>
      <x:c r="J782" s="115" t="n">
        <x:f>Z781*(1+F782)</x:f>
        <x:v>0.12019227213993387</x:v>
      </x:c>
      <x:c r="K782" s="115" t="n">
        <x:f>AA781*(1+G782)</x:f>
        <x:v>0.12114558082237169</x:v>
      </x:c>
      <x:c r="L782" s="115" t="n">
        <x:f>AB781*(1+H782)</x:f>
        <x:v>0.8743107427237516</x:v>
      </x:c>
      <x:c r="M782" s="115" t="n">
        <x:f>AC781*(1+I782)</x:f>
        <x:v>0.062251145577267165</x:v>
      </x:c>
      <x:c r="N782" s="115" t="n">
        <x:f>SUM(J782:M782)</x:f>
        <x:v>1.1778997412633243</x:v>
      </x:c>
      <x:c r="O782" s="116" t="n">
        <x:f>IFERROR((J782+K782)/N782,0)</x:f>
        <x:v>0.20488828081706276</x:v>
      </x:c>
      <x:c r="P782" s="50" t="b">
        <x:f>AND(MONTH(A782)=12,OR(A783="",YEAR(A782)&lt;&gt;YEAR(A783)))</x:f>
        <x:v>0</x:v>
      </x:c>
      <x:c r="Q782" s="50" t="b">
        <x:f>AND(MOD(MONTH(A782),3)=0,OR(A783="",MONTH(A782)&lt;&gt;MONTH(A783)))</x:f>
        <x:v>0</x:v>
      </x:c>
      <x:c r="R782" s="50" t="b">
        <x:f>OR(O782&gt;$E$7,O782&lt;$E$6)</x:f>
        <x:v>0</x:v>
      </x:c>
      <x:c r="S782" s="50" t="b">
        <x:f>AND(OR(P782,Q782,R782),A782-AH781&gt;$E$8)</x:f>
        <x:v>0</x:v>
      </x:c>
      <x:c r="T782" s="50" t="str">
        <x:f>IF(NOT(OR(P782,Q782,R782)),"不调",IF(NOT(S782),"间隔规则跳过",IF(P782,"年末+季度",IF(AND(Q782,R782),"季度+动态",IF(Q782,"季度","动态")))))</x:f>
        <x:v>不调</x:v>
      </x:c>
      <x:c r="U782" s="115" t="n">
        <x:f>IF(OR(T782="年末+季度",T782="季度+动态"),N782*$E$5/2,IF(T782="季度",(J782+K782)/2,IF(T782="动态",N782*$E$5*IF(J782+K782=0,0.5,J782/(J782+K782)),J782)))</x:f>
        <x:v>0.12019227213993387</x:v>
      </x:c>
      <x:c r="V782" s="115" t="n">
        <x:f>IF(OR(T782="年末+季度",T782="季度+动态"),N782*$E$5/2,IF(T782="季度",(J782+K782)/2,IF(T782="动态",N782*$E$5*IF(J782+K782=0,0.5,K782/(J782+K782)),K782)))</x:f>
        <x:v>0.12114558082237169</x:v>
      </x:c>
      <x:c r="W782" s="115" t="n">
        <x:f>IF(OR(T782="年末+季度",T782="季度+动态",T782="动态"),N782*(1-$E$5)*IF(L782+M782=0,$B$7/($B$7+$B$8),L782/(L782+M782)),L782)</x:f>
        <x:v>0.8743107427237516</x:v>
      </x:c>
      <x:c r="X782" s="115" t="n">
        <x:f>IF(OR(T782="年末+季度",T782="季度+动态",T782="动态"),N782*(1-$E$5)*IF(L782+M782=0,$B$8/($B$7+$B$8),M782/(L782+M782)),M782)</x:f>
        <x:v>0.062251145577267165</x:v>
      </x:c>
      <x:c r="Y782" s="115" t="n">
        <x:f>POWER(1-$H$5,(A782-A781)/$H$8)</x:f>
        <x:v>0.9999862671029998</x:v>
      </x:c>
      <x:c r="Z782" s="115" t="n">
        <x:f>U782*Y782</x:f>
        <x:v>0.12019062155184035</x:v>
      </x:c>
      <x:c r="AA782" s="115" t="n">
        <x:f>V782*Y782</x:f>
        <x:v>0.12114391714258822</x:v>
      </x:c>
      <x:c r="AB782" s="115" t="n">
        <x:f>W782*Y782</x:f>
        <x:v>0.8742987359043756</x:v>
      </x:c>
      <x:c r="AC782" s="115" t="n">
        <x:f>X782*Y782</x:f>
        <x:v>0.06225029068869681</x:v>
      </x:c>
      <x:c r="AD782" s="115" t="n">
        <x:f>SUM(Z782:AC782)</x:f>
        <x:v>1.1778835652875008</x:v>
      </x:c>
      <x:c r="AE782" s="115" t="n">
        <x:f>MAX(AE781,AD782)</x:f>
        <x:v>1.2170439798392663</x:v>
      </x:c>
      <x:c r="AF782" s="114" t="n">
        <x:f>AD782/AE782-1</x:f>
        <x:v>-0.032176663457089916</x:v>
      </x:c>
      <x:c r="AG782" s="114" t="n">
        <x:f>AD782/AD781-1</x:f>
        <x:v>0.0005820166463539334</x:v>
      </x:c>
      <x:c r="AH782" s="111" t="n">
        <x:f>IF(OR(T782="年末+季度",T782="季度+动态",T782="季度",T782="动态"),A782,AH781)</x:f>
        <x:v>44925</x:v>
      </x:c>
      <x:c r="AI782" s="117" t="n">
        <x:f>YEAR(A782)</x:f>
        <x:v>2023</x:v>
      </x:c>
      <x:c r="AJ782" s="117" t="n">
        <x:f>MONTH(A782)</x:f>
        <x:v>1</x:v>
      </x:c>
      <x:c r="AK782" s="50" t="n">
        <x:f>IF(MONTH(A782)&lt;&gt;MONTH(A783),1,0)</x:f>
        <x:v>0</x:v>
      </x:c>
      <x:c r="AL782" s="115" t="n">
        <x:f>IF(AK781,AD781,AL781)</x:f>
        <x:v>1.1687801995831564</x:v>
      </x:c>
      <x:c r="AM782" s="116" t="str">
        <x:f>IF(AK782,AD782/AL782-1,"")</x:f>
      </x:c>
      <x:c r="AN782" s="115" t="n">
        <x:f>IF(AI782&lt;&gt;AI781,AD782,MAX(AN781,AD782))</x:f>
        <x:v>1.1797854098025242</x:v>
      </x:c>
      <x:c r="AO782" s="116" t="n">
        <x:f>AD782/AN782-1</x:f>
        <x:v>-0.0016120257965740459</x:v>
      </x:c>
      <x:c r="AP782" s="112" t="n">
        <x:f>IFERROR(SUM(Z782:AC782)/AD782,0)</x:f>
        <x:v>1</x:v>
      </x:c>
      <x:c r="AQ782" s="50" t="b">
        <x:f>AND(B782&gt;0,C782&gt;0,D782&gt;0,E782&gt;0)</x:f>
        <x:v>1</x:v>
      </x:c>
    </x:row>
    <x:row r="783">
      <x:c r="A783" s="111" t="n">
        <x:f>'净值底稿'!A741</x:f>
        <x:v>44942</x:v>
      </x:c>
      <x:c r="B783" s="113" t="n">
        <x:f>'净值底稿'!F741</x:f>
        <x:v>1.5926118798706477</x:v>
      </x:c>
      <x:c r="C783" s="113" t="n">
        <x:f>'净值底稿'!O741</x:f>
        <x:v>1.293570479775204</x:v>
      </x:c>
      <x:c r="D783" s="113" t="n">
        <x:f>'净值底稿'!P741</x:f>
        <x:v>1.5612</x:v>
      </x:c>
      <x:c r="E783" s="113" t="n">
        <x:f>'净值底稿'!Q741</x:f>
        <x:v>1.4985</x:v>
      </x:c>
      <x:c r="F783" s="114" t="n">
        <x:f>IFERROR(B783/B782-1,0)</x:f>
        <x:v>0.017157974818491573</x:v>
      </x:c>
      <x:c r="G783" s="114" t="n">
        <x:f>IFERROR(C783/C782-1,0)</x:f>
        <x:v>0.009483232902121275</x:v>
      </x:c>
      <x:c r="H783" s="114" t="n">
        <x:f>IFERROR(D783/D782-1,0)</x:f>
        <x:v>-0.0007040901235358943</x:v>
      </x:c>
      <x:c r="I783" s="114" t="n">
        <x:f>IFERROR(E783/E782-1,0)</x:f>
        <x:v>0.006515314347125267</x:v>
      </x:c>
      <x:c r="J783" s="115" t="n">
        <x:f>Z782*(1+F783)</x:f>
        <x:v>0.12225284920984568</x:v>
      </x:c>
      <x:c r="K783" s="115" t="n">
        <x:f>AA782*(1+G783)</x:f>
        <x:v>0.12229275312352667</x:v>
      </x:c>
      <x:c r="L783" s="115" t="n">
        <x:f>AB782*(1+H783)</x:f>
        <x:v>0.8736831507994054</x:v>
      </x:c>
      <x:c r="M783" s="115" t="n">
        <x:f>AC782*(1+I783)</x:f>
        <x:v>0.06265587090073359</x:v>
      </x:c>
      <x:c r="N783" s="115" t="n">
        <x:f>SUM(J783:M783)</x:f>
        <x:v>1.1808846240335114</x:v>
      </x:c>
      <x:c r="O783" s="116" t="n">
        <x:f>IFERROR((J783+K783)/N783,0)</x:f>
        <x:v>0.20708678676675918</x:v>
      </x:c>
      <x:c r="P783" s="50" t="b">
        <x:f>AND(MONTH(A783)=12,OR(A784="",YEAR(A783)&lt;&gt;YEAR(A784)))</x:f>
        <x:v>0</x:v>
      </x:c>
      <x:c r="Q783" s="50" t="b">
        <x:f>AND(MOD(MONTH(A783),3)=0,OR(A784="",MONTH(A783)&lt;&gt;MONTH(A784)))</x:f>
        <x:v>0</x:v>
      </x:c>
      <x:c r="R783" s="50" t="b">
        <x:f>OR(O783&gt;$E$7,O783&lt;$E$6)</x:f>
        <x:v>0</x:v>
      </x:c>
      <x:c r="S783" s="50" t="b">
        <x:f>AND(OR(P783,Q783,R783),A783-AH782&gt;$E$8)</x:f>
        <x:v>0</x:v>
      </x:c>
      <x:c r="T783" s="50" t="str">
        <x:f>IF(NOT(OR(P783,Q783,R783)),"不调",IF(NOT(S783),"间隔规则跳过",IF(P783,"年末+季度",IF(AND(Q783,R783),"季度+动态",IF(Q783,"季度","动态")))))</x:f>
        <x:v>不调</x:v>
      </x:c>
      <x:c r="U783" s="115" t="n">
        <x:f>IF(OR(T783="年末+季度",T783="季度+动态"),N783*$E$5/2,IF(T783="季度",(J783+K783)/2,IF(T783="动态",N783*$E$5*IF(J783+K783=0,0.5,J783/(J783+K783)),J783)))</x:f>
        <x:v>0.12225284920984568</x:v>
      </x:c>
      <x:c r="V783" s="115" t="n">
        <x:f>IF(OR(T783="年末+季度",T783="季度+动态"),N783*$E$5/2,IF(T783="季度",(J783+K783)/2,IF(T783="动态",N783*$E$5*IF(J783+K783=0,0.5,K783/(J783+K783)),K783)))</x:f>
        <x:v>0.12229275312352667</x:v>
      </x:c>
      <x:c r="W783" s="115" t="n">
        <x:f>IF(OR(T783="年末+季度",T783="季度+动态",T783="动态"),N783*(1-$E$5)*IF(L783+M783=0,$B$7/($B$7+$B$8),L783/(L783+M783)),L783)</x:f>
        <x:v>0.8736831507994054</x:v>
      </x:c>
      <x:c r="X783" s="115" t="n">
        <x:f>IF(OR(T783="年末+季度",T783="季度+动态",T783="动态"),N783*(1-$E$5)*IF(L783+M783=0,$B$8/($B$7+$B$8),M783/(L783+M783)),M783)</x:f>
        <x:v>0.06265587090073359</x:v>
      </x:c>
      <x:c r="Y783" s="115" t="n">
        <x:f>POWER(1-$H$5,(A783-A782)/$H$8)</x:f>
        <x:v>0.9999588018747739</x:v>
      </x:c>
      <x:c r="Z783" s="115" t="n">
        <x:f>U783*Y783</x:f>
        <x:v>0.12224781262165468</x:v>
      </x:c>
      <x:c r="AA783" s="115" t="n">
        <x:f>V783*Y783</x:f>
        <x:v>0.12228771489136923</x:v>
      </x:c>
      <x:c r="AB783" s="115" t="n">
        <x:f>W783*Y783</x:f>
        <x:v>0.8736471566915508</x:v>
      </x:c>
      <x:c r="AC783" s="115" t="n">
        <x:f>X783*Y783</x:f>
        <x:v>0.06265328959631807</x:v>
      </x:c>
      <x:c r="AD783" s="115" t="n">
        <x:f>SUM(Z783:AC783)</x:f>
        <x:v>1.180835973800893</x:v>
      </x:c>
      <x:c r="AE783" s="115" t="n">
        <x:f>MAX(AE782,AD783)</x:f>
        <x:v>1.2170439798392663</x:v>
      </x:c>
      <x:c r="AF783" s="114" t="n">
        <x:f>AD783/AE783-1</x:f>
        <x:v>-0.029750778639203612</x:v>
      </x:c>
      <x:c r="AG783" s="114" t="n">
        <x:f>AD783/AD782-1</x:f>
        <x:v>0.0025065368092400675</x:v>
      </x:c>
      <x:c r="AH783" s="111" t="n">
        <x:f>IF(OR(T783="年末+季度",T783="季度+动态",T783="季度",T783="动态"),A783,AH782)</x:f>
        <x:v>44925</x:v>
      </x:c>
      <x:c r="AI783" s="117" t="n">
        <x:f>YEAR(A783)</x:f>
        <x:v>2023</x:v>
      </x:c>
      <x:c r="AJ783" s="117" t="n">
        <x:f>MONTH(A783)</x:f>
        <x:v>1</x:v>
      </x:c>
      <x:c r="AK783" s="50" t="n">
        <x:f>IF(MONTH(A783)&lt;&gt;MONTH(A784),1,0)</x:f>
        <x:v>0</x:v>
      </x:c>
      <x:c r="AL783" s="115" t="n">
        <x:f>IF(AK782,AD782,AL782)</x:f>
        <x:v>1.1687801995831564</x:v>
      </x:c>
      <x:c r="AM783" s="116" t="str">
        <x:f>IF(AK783,AD783/AL783-1,"")</x:f>
      </x:c>
      <x:c r="AN783" s="115" t="n">
        <x:f>IF(AI783&lt;&gt;AI782,AD783,MAX(AN782,AD783))</x:f>
        <x:v>1.180835973800893</x:v>
      </x:c>
      <x:c r="AO783" s="116" t="n">
        <x:f>AD783/AN783-1</x:f>
        <x:v>0</x:v>
      </x:c>
      <x:c r="AP783" s="112" t="n">
        <x:f>IFERROR(SUM(Z783:AC783)/AD783,0)</x:f>
        <x:v>1</x:v>
      </x:c>
      <x:c r="AQ783" s="50" t="b">
        <x:f>AND(B783&gt;0,C783&gt;0,D783&gt;0,E783&gt;0)</x:f>
        <x:v>1</x:v>
      </x:c>
    </x:row>
    <x:row r="784">
      <x:c r="A784" s="111" t="n">
        <x:f>'净值底稿'!A742</x:f>
        <x:v>44943</x:v>
      </x:c>
      <x:c r="B784" s="113" t="n">
        <x:f>'净值底稿'!F742</x:f>
        <x:v>1.60022559805038</x:v>
      </x:c>
      <x:c r="C784" s="113" t="n">
        <x:f>'净值底稿'!O742</x:f>
        <x:v>1.2931995495651</x:v>
      </x:c>
      <x:c r="D784" s="113" t="n">
        <x:f>'净值底稿'!P742</x:f>
        <x:v>1.5612</x:v>
      </x:c>
      <x:c r="E784" s="113" t="n">
        <x:f>'净值底稿'!Q742</x:f>
        <x:v>1.5021</x:v>
      </x:c>
      <x:c r="F784" s="114" t="n">
        <x:f>IFERROR(B784/B783-1,0)</x:f>
        <x:v>0.00478064886741314</x:v>
      </x:c>
      <x:c r="G784" s="114" t="n">
        <x:f>IFERROR(C784/C783-1,0)</x:f>
        <x:v>-0.0002867491303359948</x:v>
      </x:c>
      <x:c r="H784" s="114" t="n">
        <x:f>IFERROR(D784/D783-1,0)</x:f>
        <x:v>0</x:v>
      </x:c>
      <x:c r="I784" s="114" t="n">
        <x:f>IFERROR(E784/E783-1,0)</x:f>
        <x:v>0.002402402402402526</x:v>
      </x:c>
      <x:c r="J784" s="115" t="n">
        <x:f>Z783*(1+F784)</x:f>
        <x:v>0.12283223648860814</x:v>
      </x:c>
      <x:c r="K784" s="115" t="n">
        <x:f>AA783*(1+G784)</x:f>
        <x:v>0.12225264899547336</x:v>
      </x:c>
      <x:c r="L784" s="115" t="n">
        <x:f>AB783*(1+H784)</x:f>
        <x:v>0.8736471566915508</x:v>
      </x:c>
      <x:c r="M784" s="115" t="n">
        <x:f>AC783*(1+I784)</x:f>
        <x:v>0.06280380800976268</x:v>
      </x:c>
      <x:c r="N784" s="115" t="n">
        <x:f>SUM(J784:M784)</x:f>
        <x:v>1.181535850185395</x:v>
      </x:c>
      <x:c r="O784" s="116" t="n">
        <x:f>IFERROR((J784+K784)/N784,0)</x:f>
        <x:v>0.2074290724615975</x:v>
      </x:c>
      <x:c r="P784" s="50" t="b">
        <x:f>AND(MONTH(A784)=12,OR(A785="",YEAR(A784)&lt;&gt;YEAR(A785)))</x:f>
        <x:v>0</x:v>
      </x:c>
      <x:c r="Q784" s="50" t="b">
        <x:f>AND(MOD(MONTH(A784),3)=0,OR(A785="",MONTH(A784)&lt;&gt;MONTH(A785)))</x:f>
        <x:v>0</x:v>
      </x:c>
      <x:c r="R784" s="50" t="b">
        <x:f>OR(O784&gt;$E$7,O784&lt;$E$6)</x:f>
        <x:v>0</x:v>
      </x:c>
      <x:c r="S784" s="50" t="b">
        <x:f>AND(OR(P784,Q784,R784),A784-AH783&gt;$E$8)</x:f>
        <x:v>0</x:v>
      </x:c>
      <x:c r="T784" s="50" t="str">
        <x:f>IF(NOT(OR(P784,Q784,R784)),"不调",IF(NOT(S784),"间隔规则跳过",IF(P784,"年末+季度",IF(AND(Q784,R784),"季度+动态",IF(Q784,"季度","动态")))))</x:f>
        <x:v>不调</x:v>
      </x:c>
      <x:c r="U784" s="115" t="n">
        <x:f>IF(OR(T784="年末+季度",T784="季度+动态"),N784*$E$5/2,IF(T784="季度",(J784+K784)/2,IF(T784="动态",N784*$E$5*IF(J784+K784=0,0.5,J784/(J784+K784)),J784)))</x:f>
        <x:v>0.12283223648860814</x:v>
      </x:c>
      <x:c r="V784" s="115" t="n">
        <x:f>IF(OR(T784="年末+季度",T784="季度+动态"),N784*$E$5/2,IF(T784="季度",(J784+K784)/2,IF(T784="动态",N784*$E$5*IF(J784+K784=0,0.5,K784/(J784+K784)),K784)))</x:f>
        <x:v>0.12225264899547336</x:v>
      </x:c>
      <x:c r="W784" s="115" t="n">
        <x:f>IF(OR(T784="年末+季度",T784="季度+动态",T784="动态"),N784*(1-$E$5)*IF(L784+M784=0,$B$7/($B$7+$B$8),L784/(L784+M784)),L784)</x:f>
        <x:v>0.8736471566915508</x:v>
      </x:c>
      <x:c r="X784" s="115" t="n">
        <x:f>IF(OR(T784="年末+季度",T784="季度+动态",T784="动态"),N784*(1-$E$5)*IF(L784+M784=0,$B$8/($B$7+$B$8),M784/(L784+M784)),M784)</x:f>
        <x:v>0.06280380800976268</x:v>
      </x:c>
      <x:c r="Y784" s="115" t="n">
        <x:f>POWER(1-$H$5,(A784-A783)/$H$8)</x:f>
        <x:v>0.9999862671029998</x:v>
      </x:c>
      <x:c r="Z784" s="115" t="n">
        <x:f>U784*Y784</x:f>
        <x:v>0.12283054964615613</x:v>
      </x:c>
      <x:c r="AA784" s="115" t="n">
        <x:f>V784*Y784</x:f>
        <x:v>0.1222509701124367</x:v>
      </x:c>
      <x:c r="AB784" s="115" t="n">
        <x:f>W784*Y784</x:f>
        <x:v>0.8736351589851334</x:v>
      </x:c>
      <x:c r="AC784" s="115" t="n">
        <x:f>X784*Y784</x:f>
        <x:v>0.06280294553153606</x:v>
      </x:c>
      <x:c r="AD784" s="115" t="n">
        <x:f>SUM(Z784:AC784)</x:f>
        <x:v>1.1815196242752621</x:v>
      </x:c>
      <x:c r="AE784" s="115" t="n">
        <x:f>MAX(AE783,AD784)</x:f>
        <x:v>1.2170439798392663</x:v>
      </x:c>
      <x:c r="AF784" s="114" t="n">
        <x:f>AD784/AE784-1</x:f>
        <x:v>-0.029189048343754798</x:v>
      </x:c>
      <x:c r="AG784" s="114" t="n">
        <x:f>AD784/AD783-1</x:f>
        <x:v>0.0005789546469936457</x:v>
      </x:c>
      <x:c r="AH784" s="111" t="n">
        <x:f>IF(OR(T784="年末+季度",T784="季度+动态",T784="季度",T784="动态"),A784,AH783)</x:f>
        <x:v>44925</x:v>
      </x:c>
      <x:c r="AI784" s="117" t="n">
        <x:f>YEAR(A784)</x:f>
        <x:v>2023</x:v>
      </x:c>
      <x:c r="AJ784" s="117" t="n">
        <x:f>MONTH(A784)</x:f>
        <x:v>1</x:v>
      </x:c>
      <x:c r="AK784" s="50" t="n">
        <x:f>IF(MONTH(A784)&lt;&gt;MONTH(A785),1,0)</x:f>
        <x:v>0</x:v>
      </x:c>
      <x:c r="AL784" s="115" t="n">
        <x:f>IF(AK783,AD783,AL783)</x:f>
        <x:v>1.1687801995831564</x:v>
      </x:c>
      <x:c r="AM784" s="116" t="str">
        <x:f>IF(AK784,AD784/AL784-1,"")</x:f>
      </x:c>
      <x:c r="AN784" s="115" t="n">
        <x:f>IF(AI784&lt;&gt;AI783,AD784,MAX(AN783,AD784))</x:f>
        <x:v>1.1815196242752621</x:v>
      </x:c>
      <x:c r="AO784" s="116" t="n">
        <x:f>AD784/AN784-1</x:f>
        <x:v>0</x:v>
      </x:c>
      <x:c r="AP784" s="112" t="n">
        <x:f>IFERROR(SUM(Z784:AC784)/AD784,0)</x:f>
        <x:v>1</x:v>
      </x:c>
      <x:c r="AQ784" s="50" t="b">
        <x:f>AND(B784&gt;0,C784&gt;0,D784&gt;0,E784&gt;0)</x:f>
        <x:v>1</x:v>
      </x:c>
    </x:row>
    <x:row r="785">
      <x:c r="A785" s="111" t="n">
        <x:f>'净值底稿'!A743</x:f>
        <x:v>44944</x:v>
      </x:c>
      <x:c r="B785" s="113" t="n">
        <x:f>'净值底稿'!F743</x:f>
        <x:v>1.60005248399252</x:v>
      </x:c>
      <x:c r="C785" s="113" t="n">
        <x:f>'净值底稿'!O743</x:f>
        <x:v>1.2961066131299812</x:v>
      </x:c>
      <x:c r="D785" s="113" t="n">
        <x:f>'净值底稿'!P743</x:f>
        <x:v>1.5607</x:v>
      </x:c>
      <x:c r="E785" s="113" t="n">
        <x:f>'净值底稿'!Q743</x:f>
        <x:v>1.502</x:v>
      </x:c>
      <x:c r="F785" s="114" t="n">
        <x:f>IFERROR(B785/B784-1,0)</x:f>
        <x:v>-0.00010818103276855062</x:v>
      </x:c>
      <x:c r="G785" s="114" t="n">
        <x:f>IFERROR(C785/C784-1,0)</x:f>
        <x:v>0.002247962092052136</x:v>
      </x:c>
      <x:c r="H785" s="114" t="n">
        <x:f>IFERROR(D785/D784-1,0)</x:f>
        <x:v>-0.00032026646169613926</x:v>
      </x:c>
      <x:c r="I785" s="114" t="n">
        <x:f>IFERROR(E785/E784-1,0)</x:f>
        <x:v>-0.00006657346381733209</x:v>
      </x:c>
      <x:c r="J785" s="115" t="n">
        <x:f>Z784*(1+F785)</x:f>
        <x:v>0.12281726171043987</x:v>
      </x:c>
      <x:c r="K785" s="115" t="n">
        <x:f>AA784*(1+G785)</x:f>
        <x:v>0.12252578565896606</x:v>
      </x:c>
      <x:c r="L785" s="115" t="n">
        <x:f>AB784*(1+H785)</x:f>
        <x:v>0.8733553629439519</x:v>
      </x:c>
      <x:c r="M785" s="115" t="n">
        <x:f>AC784*(1+I785)</x:f>
        <x:v>0.0627987645219141</x:v>
      </x:c>
      <x:c r="N785" s="115" t="n">
        <x:f>SUM(J785:M785)</x:f>
        <x:v>1.1814971748352718</x:v>
      </x:c>
      <x:c r="O785" s="116" t="n">
        <x:f>IFERROR((J785+K785)/N785,0)</x:f>
        <x:v>0.2076543665063037</x:v>
      </x:c>
      <x:c r="P785" s="50" t="b">
        <x:f>AND(MONTH(A785)=12,OR(A786="",YEAR(A785)&lt;&gt;YEAR(A786)))</x:f>
        <x:v>0</x:v>
      </x:c>
      <x:c r="Q785" s="50" t="b">
        <x:f>AND(MOD(MONTH(A785),3)=0,OR(A786="",MONTH(A785)&lt;&gt;MONTH(A786)))</x:f>
        <x:v>0</x:v>
      </x:c>
      <x:c r="R785" s="50" t="b">
        <x:f>OR(O785&gt;$E$7,O785&lt;$E$6)</x:f>
        <x:v>0</x:v>
      </x:c>
      <x:c r="S785" s="50" t="b">
        <x:f>AND(OR(P785,Q785,R785),A785-AH784&gt;$E$8)</x:f>
        <x:v>0</x:v>
      </x:c>
      <x:c r="T785" s="50" t="str">
        <x:f>IF(NOT(OR(P785,Q785,R785)),"不调",IF(NOT(S785),"间隔规则跳过",IF(P785,"年末+季度",IF(AND(Q785,R785),"季度+动态",IF(Q785,"季度","动态")))))</x:f>
        <x:v>不调</x:v>
      </x:c>
      <x:c r="U785" s="115" t="n">
        <x:f>IF(OR(T785="年末+季度",T785="季度+动态"),N785*$E$5/2,IF(T785="季度",(J785+K785)/2,IF(T785="动态",N785*$E$5*IF(J785+K785=0,0.5,J785/(J785+K785)),J785)))</x:f>
        <x:v>0.12281726171043987</x:v>
      </x:c>
      <x:c r="V785" s="115" t="n">
        <x:f>IF(OR(T785="年末+季度",T785="季度+动态"),N785*$E$5/2,IF(T785="季度",(J785+K785)/2,IF(T785="动态",N785*$E$5*IF(J785+K785=0,0.5,K785/(J785+K785)),K785)))</x:f>
        <x:v>0.12252578565896606</x:v>
      </x:c>
      <x:c r="W785" s="115" t="n">
        <x:f>IF(OR(T785="年末+季度",T785="季度+动态",T785="动态"),N785*(1-$E$5)*IF(L785+M785=0,$B$7/($B$7+$B$8),L785/(L785+M785)),L785)</x:f>
        <x:v>0.8733553629439519</x:v>
      </x:c>
      <x:c r="X785" s="115" t="n">
        <x:f>IF(OR(T785="年末+季度",T785="季度+动态",T785="动态"),N785*(1-$E$5)*IF(L785+M785=0,$B$8/($B$7+$B$8),M785/(L785+M785)),M785)</x:f>
        <x:v>0.0627987645219141</x:v>
      </x:c>
      <x:c r="Y785" s="115" t="n">
        <x:f>POWER(1-$H$5,(A785-A784)/$H$8)</x:f>
        <x:v>0.9999862671029998</x:v>
      </x:c>
      <x:c r="Z785" s="115" t="n">
        <x:f>U785*Y785</x:f>
        <x:v>0.12281557507363496</x:v>
      </x:c>
      <x:c r="AA785" s="115" t="n">
        <x:f>V785*Y785</x:f>
        <x:v>0.12252410302497173</x:v>
      </x:c>
      <x:c r="AB785" s="115" t="n">
        <x:f>W785*Y785</x:f>
        <x:v>0.873343369244708</x:v>
      </x:c>
      <x:c r="AC785" s="115" t="n">
        <x:f>X785*Y785</x:f>
        <x:v>0.06279790211294918</x:v>
      </x:c>
      <x:c r="AD785" s="115" t="n">
        <x:f>SUM(Z785:AC785)</x:f>
        <x:v>1.181480949456264</x:v>
      </x:c>
      <x:c r="AE785" s="115" t="n">
        <x:f>MAX(AE784,AD785)</x:f>
        <x:v>1.2170439798392663</x:v>
      </x:c>
      <x:c r="AF785" s="114" t="n">
        <x:f>AD785/AE785-1</x:f>
        <x:v>-0.029220826011315593</x:v>
      </x:c>
      <x:c r="AG785" s="114" t="n">
        <x:f>AD785/AD784-1</x:f>
        <x:v>-0.000032733116068217605</x:v>
      </x:c>
      <x:c r="AH785" s="111" t="n">
        <x:f>IF(OR(T785="年末+季度",T785="季度+动态",T785="季度",T785="动态"),A785,AH784)</x:f>
        <x:v>44925</x:v>
      </x:c>
      <x:c r="AI785" s="117" t="n">
        <x:f>YEAR(A785)</x:f>
        <x:v>2023</x:v>
      </x:c>
      <x:c r="AJ785" s="117" t="n">
        <x:f>MONTH(A785)</x:f>
        <x:v>1</x:v>
      </x:c>
      <x:c r="AK785" s="50" t="n">
        <x:f>IF(MONTH(A785)&lt;&gt;MONTH(A786),1,0)</x:f>
        <x:v>0</x:v>
      </x:c>
      <x:c r="AL785" s="115" t="n">
        <x:f>IF(AK784,AD784,AL784)</x:f>
        <x:v>1.1687801995831564</x:v>
      </x:c>
      <x:c r="AM785" s="116" t="str">
        <x:f>IF(AK785,AD785/AL785-1,"")</x:f>
      </x:c>
      <x:c r="AN785" s="115" t="n">
        <x:f>IF(AI785&lt;&gt;AI784,AD785,MAX(AN784,AD785))</x:f>
        <x:v>1.1815196242752621</x:v>
      </x:c>
      <x:c r="AO785" s="116" t="n">
        <x:f>AD785/AN785-1</x:f>
        <x:v>-0.000032733116068217605</x:v>
      </x:c>
      <x:c r="AP785" s="112" t="n">
        <x:f>IFERROR(SUM(Z785:AC785)/AD785,0)</x:f>
        <x:v>1</x:v>
      </x:c>
      <x:c r="AQ785" s="50" t="b">
        <x:f>AND(B785&gt;0,C785&gt;0,D785&gt;0,E785&gt;0)</x:f>
        <x:v>1</x:v>
      </x:c>
    </x:row>
    <x:row r="786">
      <x:c r="A786" s="111" t="n">
        <x:f>'净值底稿'!A744</x:f>
        <x:v>44945</x:v>
      </x:c>
      <x:c r="B786" s="113" t="n">
        <x:f>'净值底稿'!F744</x:f>
        <x:v>1.6262391451796074</x:v>
      </x:c>
      <x:c r="C786" s="113" t="n">
        <x:f>'净值底稿'!O744</x:f>
        <x:v>1.3036770568950362</x:v>
      </x:c>
      <x:c r="D786" s="113" t="n">
        <x:f>'净值底稿'!P744</x:f>
        <x:v>1.561</x:v>
      </x:c>
      <x:c r="E786" s="113" t="n">
        <x:f>'净值底稿'!Q744</x:f>
        <x:v>1.5054</x:v>
      </x:c>
      <x:c r="F786" s="114" t="n">
        <x:f>IFERROR(B786/B785-1,0)</x:f>
        <x:v>0.016366126392145075</x:v>
      </x:c>
      <x:c r="G786" s="114" t="n">
        <x:f>IFERROR(C786/C785-1,0)</x:f>
        <x:v>0.0058409113018667025</x:v>
      </x:c>
      <x:c r="H786" s="114" t="n">
        <x:f>IFERROR(D786/D785-1,0)</x:f>
        <x:v>0.0001922214390979171</x:v>
      </x:c>
      <x:c r="I786" s="114" t="n">
        <x:f>IFERROR(E786/E785-1,0)</x:f>
        <x:v>0.0022636484687084124</x:v>
      </x:c>
      <x:c r="J786" s="115" t="n">
        <x:f>Z785*(1+F786)</x:f>
        <x:v>0.12482559029821405</x:v>
      </x:c>
      <x:c r="K786" s="115" t="n">
        <x:f>AA785*(1+G786)</x:f>
        <x:v>0.12323975544308137</x:v>
      </x:c>
      <x:c r="L786" s="115" t="n">
        <x:f>AB785*(1+H786)</x:f>
        <x:v>0.8735112445639709</x:v>
      </x:c>
      <x:c r="M786" s="115" t="n">
        <x:f>AC785*(1+I786)</x:f>
        <x:v>0.06294005448790525</x:v>
      </x:c>
      <x:c r="N786" s="115" t="n">
        <x:f>SUM(J786:M786)</x:f>
        <x:v>1.1845166447931716</x:v>
      </x:c>
      <x:c r="O786" s="116" t="n">
        <x:f>IFERROR((J786+K786)/N786,0)</x:f>
        <x:v>0.20942326714590834</x:v>
      </x:c>
      <x:c r="P786" s="50" t="b">
        <x:f>AND(MONTH(A786)=12,OR(A787="",YEAR(A786)&lt;&gt;YEAR(A787)))</x:f>
        <x:v>0</x:v>
      </x:c>
      <x:c r="Q786" s="50" t="b">
        <x:f>AND(MOD(MONTH(A786),3)=0,OR(A787="",MONTH(A786)&lt;&gt;MONTH(A787)))</x:f>
        <x:v>0</x:v>
      </x:c>
      <x:c r="R786" s="50" t="b">
        <x:f>OR(O786&gt;$E$7,O786&lt;$E$6)</x:f>
        <x:v>0</x:v>
      </x:c>
      <x:c r="S786" s="50" t="b">
        <x:f>AND(OR(P786,Q786,R786),A786-AH785&gt;$E$8)</x:f>
        <x:v>0</x:v>
      </x:c>
      <x:c r="T786" s="50" t="str">
        <x:f>IF(NOT(OR(P786,Q786,R786)),"不调",IF(NOT(S786),"间隔规则跳过",IF(P786,"年末+季度",IF(AND(Q786,R786),"季度+动态",IF(Q786,"季度","动态")))))</x:f>
        <x:v>不调</x:v>
      </x:c>
      <x:c r="U786" s="115" t="n">
        <x:f>IF(OR(T786="年末+季度",T786="季度+动态"),N786*$E$5/2,IF(T786="季度",(J786+K786)/2,IF(T786="动态",N786*$E$5*IF(J786+K786=0,0.5,J786/(J786+K786)),J786)))</x:f>
        <x:v>0.12482559029821405</x:v>
      </x:c>
      <x:c r="V786" s="115" t="n">
        <x:f>IF(OR(T786="年末+季度",T786="季度+动态"),N786*$E$5/2,IF(T786="季度",(J786+K786)/2,IF(T786="动态",N786*$E$5*IF(J786+K786=0,0.5,K786/(J786+K786)),K786)))</x:f>
        <x:v>0.12323975544308137</x:v>
      </x:c>
      <x:c r="W786" s="115" t="n">
        <x:f>IF(OR(T786="年末+季度",T786="季度+动态",T786="动态"),N786*(1-$E$5)*IF(L786+M786=0,$B$7/($B$7+$B$8),L786/(L786+M786)),L786)</x:f>
        <x:v>0.8735112445639709</x:v>
      </x:c>
      <x:c r="X786" s="115" t="n">
        <x:f>IF(OR(T786="年末+季度",T786="季度+动态",T786="动态"),N786*(1-$E$5)*IF(L786+M786=0,$B$8/($B$7+$B$8),M786/(L786+M786)),M786)</x:f>
        <x:v>0.06294005448790525</x:v>
      </x:c>
      <x:c r="Y786" s="115" t="n">
        <x:f>POWER(1-$H$5,(A786-A785)/$H$8)</x:f>
        <x:v>0.9999862671029998</x:v>
      </x:c>
      <x:c r="Z786" s="115" t="n">
        <x:f>U786*Y786</x:f>
        <x:v>0.12482387608123949</x:v>
      </x:c>
      <x:c r="AA786" s="115" t="n">
        <x:f>V786*Y786</x:f>
        <x:v>0.12323806300421354</x:v>
      </x:c>
      <x:c r="AB786" s="115" t="n">
        <x:f>W786*Y786</x:f>
        <x:v>0.8734992487240207</x:v>
      </x:c>
      <x:c r="AC786" s="115" t="n">
        <x:f>X786*Y786</x:f>
        <x:v>0.06293919013861977</x:v>
      </x:c>
      <x:c r="AD786" s="115" t="n">
        <x:f>SUM(Z786:AC786)</x:f>
        <x:v>1.1845003779480936</x:v>
      </x:c>
      <x:c r="AE786" s="115" t="n">
        <x:f>MAX(AE785,AD786)</x:f>
        <x:v>1.2170439798392663</x:v>
      </x:c>
      <x:c r="AF786" s="114" t="n">
        <x:f>AD786/AE786-1</x:f>
        <x:v>-0.02673987335730521</x:v>
      </x:c>
      <x:c r="AG786" s="114" t="n">
        <x:f>AD786/AD785-1</x:f>
        <x:v>0.0025556302818248167</x:v>
      </x:c>
      <x:c r="AH786" s="111" t="n">
        <x:f>IF(OR(T786="年末+季度",T786="季度+动态",T786="季度",T786="动态"),A786,AH785)</x:f>
        <x:v>44925</x:v>
      </x:c>
      <x:c r="AI786" s="117" t="n">
        <x:f>YEAR(A786)</x:f>
        <x:v>2023</x:v>
      </x:c>
      <x:c r="AJ786" s="117" t="n">
        <x:f>MONTH(A786)</x:f>
        <x:v>1</x:v>
      </x:c>
      <x:c r="AK786" s="50" t="n">
        <x:f>IF(MONTH(A786)&lt;&gt;MONTH(A787),1,0)</x:f>
        <x:v>0</x:v>
      </x:c>
      <x:c r="AL786" s="115" t="n">
        <x:f>IF(AK785,AD785,AL785)</x:f>
        <x:v>1.1687801995831564</x:v>
      </x:c>
      <x:c r="AM786" s="116" t="str">
        <x:f>IF(AK786,AD786/AL786-1,"")</x:f>
      </x:c>
      <x:c r="AN786" s="115" t="n">
        <x:f>IF(AI786&lt;&gt;AI785,AD786,MAX(AN785,AD786))</x:f>
        <x:v>1.1845003779480936</x:v>
      </x:c>
      <x:c r="AO786" s="116" t="n">
        <x:f>AD786/AN786-1</x:f>
        <x:v>0</x:v>
      </x:c>
      <x:c r="AP786" s="112" t="n">
        <x:f>IFERROR(SUM(Z786:AC786)/AD786,0)</x:f>
        <x:v>1</x:v>
      </x:c>
      <x:c r="AQ786" s="50" t="b">
        <x:f>AND(B786&gt;0,C786&gt;0,D786&gt;0,E786&gt;0)</x:f>
        <x:v>1</x:v>
      </x:c>
    </x:row>
    <x:row r="787">
      <x:c r="A787" s="111" t="n">
        <x:f>'净值底稿'!A745</x:f>
        <x:v>44946</x:v>
      </x:c>
      <x:c r="B787" s="113" t="n">
        <x:f>'净值底稿'!F745</x:f>
        <x:v>1.6375996767961452</x:v>
      </x:c>
      <x:c r="C787" s="113" t="n">
        <x:f>'净值底稿'!O745</x:f>
        <x:v>1.313996871350815</x:v>
      </x:c>
      <x:c r="D787" s="113" t="n">
        <x:f>'净值底稿'!P745</x:f>
        <x:v>1.5607</x:v>
      </x:c>
      <x:c r="E787" s="113" t="n">
        <x:f>'净值底稿'!Q745</x:f>
        <x:v>1.517</x:v>
      </x:c>
      <x:c r="F787" s="114" t="n">
        <x:f>IFERROR(B787/B786-1,0)</x:f>
        <x:v>0.0069857693748252014</x:v>
      </x:c>
      <x:c r="G787" s="114" t="n">
        <x:f>IFERROR(C787/C786-1,0)</x:f>
        <x:v>0.007915928566202934</x:v>
      </x:c>
      <x:c r="H787" s="114" t="n">
        <x:f>IFERROR(D787/D786-1,0)</x:f>
        <x:v>-0.0001921844971172204</x:v>
      </x:c>
      <x:c r="I787" s="114" t="n">
        <x:f>IFERROR(E787/E786-1,0)</x:f>
        <x:v>0.007705593197821159</x:v>
      </x:c>
      <x:c r="J787" s="115" t="n">
        <x:f>Z786*(1+F787)</x:f>
        <x:v>0.12569586689201478</x:v>
      </x:c>
      <x:c r="K787" s="115" t="n">
        <x:f>AA786*(1+G787)</x:f>
        <x:v>0.12421360670759211</x:v>
      </x:c>
      <x:c r="L787" s="115" t="n">
        <x:f>AB786*(1+H787)</x:f>
        <x:v>0.8733313757101725</x:v>
      </x:c>
      <x:c r="M787" s="115" t="n">
        <x:f>AC786*(1+I787)</x:f>
        <x:v>0.0634241739340283</x:v>
      </x:c>
      <x:c r="N787" s="115" t="n">
        <x:f>SUM(J787:M787)</x:f>
        <x:v>1.1866650232438076</x:v>
      </x:c>
      <x:c r="O787" s="116" t="n">
        <x:f>IFERROR((J787+K787)/N787,0)</x:f>
        <x:v>0.2105981626697541</x:v>
      </x:c>
      <x:c r="P787" s="50" t="b">
        <x:f>AND(MONTH(A787)=12,OR(A788="",YEAR(A787)&lt;&gt;YEAR(A788)))</x:f>
        <x:v>0</x:v>
      </x:c>
      <x:c r="Q787" s="50" t="b">
        <x:f>AND(MOD(MONTH(A787),3)=0,OR(A788="",MONTH(A787)&lt;&gt;MONTH(A788)))</x:f>
        <x:v>0</x:v>
      </x:c>
      <x:c r="R787" s="50" t="b">
        <x:f>OR(O787&gt;$E$7,O787&lt;$E$6)</x:f>
        <x:v>0</x:v>
      </x:c>
      <x:c r="S787" s="50" t="b">
        <x:f>AND(OR(P787,Q787,R787),A787-AH786&gt;$E$8)</x:f>
        <x:v>0</x:v>
      </x:c>
      <x:c r="T787" s="50" t="str">
        <x:f>IF(NOT(OR(P787,Q787,R787)),"不调",IF(NOT(S787),"间隔规则跳过",IF(P787,"年末+季度",IF(AND(Q787,R787),"季度+动态",IF(Q787,"季度","动态")))))</x:f>
        <x:v>不调</x:v>
      </x:c>
      <x:c r="U787" s="115" t="n">
        <x:f>IF(OR(T787="年末+季度",T787="季度+动态"),N787*$E$5/2,IF(T787="季度",(J787+K787)/2,IF(T787="动态",N787*$E$5*IF(J787+K787=0,0.5,J787/(J787+K787)),J787)))</x:f>
        <x:v>0.12569586689201478</x:v>
      </x:c>
      <x:c r="V787" s="115" t="n">
        <x:f>IF(OR(T787="年末+季度",T787="季度+动态"),N787*$E$5/2,IF(T787="季度",(J787+K787)/2,IF(T787="动态",N787*$E$5*IF(J787+K787=0,0.5,K787/(J787+K787)),K787)))</x:f>
        <x:v>0.12421360670759211</x:v>
      </x:c>
      <x:c r="W787" s="115" t="n">
        <x:f>IF(OR(T787="年末+季度",T787="季度+动态",T787="动态"),N787*(1-$E$5)*IF(L787+M787=0,$B$7/($B$7+$B$8),L787/(L787+M787)),L787)</x:f>
        <x:v>0.8733313757101725</x:v>
      </x:c>
      <x:c r="X787" s="115" t="n">
        <x:f>IF(OR(T787="年末+季度",T787="季度+动态",T787="动态"),N787*(1-$E$5)*IF(L787+M787=0,$B$8/($B$7+$B$8),M787/(L787+M787)),M787)</x:f>
        <x:v>0.0634241739340283</x:v>
      </x:c>
      <x:c r="Y787" s="115" t="n">
        <x:f>POWER(1-$H$5,(A787-A786)/$H$8)</x:f>
        <x:v>0.9999862671029998</x:v>
      </x:c>
      <x:c r="Z787" s="115" t="n">
        <x:f>U787*Y787</x:f>
        <x:v>0.1256941407236214</x:v>
      </x:c>
      <x:c r="AA787" s="115" t="n">
        <x:f>V787*Y787</x:f>
        <x:v>0.12421190089492518</x:v>
      </x:c>
      <x:c r="AB787" s="115" t="n">
        <x:f>W787*Y787</x:f>
        <x:v>0.8733193823403428</x:v>
      </x:c>
      <x:c r="AC787" s="115" t="n">
        <x:f>X787*Y787</x:f>
        <x:v>0.06342330293638034</x:v>
      </x:c>
      <x:c r="AD787" s="115" t="n">
        <x:f>SUM(Z787:AC787)</x:f>
        <x:v>1.18664872689527</x:v>
      </x:c>
      <x:c r="AE787" s="115" t="n">
        <x:f>MAX(AE786,AD787)</x:f>
        <x:v>1.2170439798392663</x:v>
      </x:c>
      <x:c r="AF787" s="114" t="n">
        <x:f>AD787/AE787-1</x:f>
        <x:v>-0.024974654529748896</x:v>
      </x:c>
      <x:c r="AG787" s="114" t="n">
        <x:f>AD787/AD786-1</x:f>
        <x:v>0.0018137174011694235</x:v>
      </x:c>
      <x:c r="AH787" s="111" t="n">
        <x:f>IF(OR(T787="年末+季度",T787="季度+动态",T787="季度",T787="动态"),A787,AH786)</x:f>
        <x:v>44925</x:v>
      </x:c>
      <x:c r="AI787" s="117" t="n">
        <x:f>YEAR(A787)</x:f>
        <x:v>2023</x:v>
      </x:c>
      <x:c r="AJ787" s="117" t="n">
        <x:f>MONTH(A787)</x:f>
        <x:v>1</x:v>
      </x:c>
      <x:c r="AK787" s="50" t="n">
        <x:f>IF(MONTH(A787)&lt;&gt;MONTH(A788),1,0)</x:f>
        <x:v>0</x:v>
      </x:c>
      <x:c r="AL787" s="115" t="n">
        <x:f>IF(AK786,AD786,AL786)</x:f>
        <x:v>1.1687801995831564</x:v>
      </x:c>
      <x:c r="AM787" s="116" t="str">
        <x:f>IF(AK787,AD787/AL787-1,"")</x:f>
      </x:c>
      <x:c r="AN787" s="115" t="n">
        <x:f>IF(AI787&lt;&gt;AI786,AD787,MAX(AN786,AD787))</x:f>
        <x:v>1.18664872689527</x:v>
      </x:c>
      <x:c r="AO787" s="116" t="n">
        <x:f>AD787/AN787-1</x:f>
        <x:v>0</x:v>
      </x:c>
      <x:c r="AP787" s="112" t="n">
        <x:f>IFERROR(SUM(Z787:AC787)/AD787,0)</x:f>
        <x:v>1</x:v>
      </x:c>
      <x:c r="AQ787" s="50" t="b">
        <x:f>AND(B787&gt;0,C787&gt;0,D787&gt;0,E787&gt;0)</x:f>
        <x:v>1</x:v>
      </x:c>
    </x:row>
    <x:row r="788">
      <x:c r="A788" s="111" t="n">
        <x:f>'净值底稿'!A746</x:f>
        <x:v>44956</x:v>
      </x:c>
      <x:c r="B788" s="113" t="n">
        <x:f>'净值底稿'!F746</x:f>
        <x:v>1.6434693620310123</x:v>
      </x:c>
      <x:c r="C788" s="113" t="n">
        <x:f>'净值底稿'!O746</x:f>
        <x:v>1.326025249152445</x:v>
      </x:c>
      <x:c r="D788" s="113" t="n">
        <x:f>'净值底稿'!P746</x:f>
        <x:v>1.5627</x:v>
      </x:c>
      <x:c r="E788" s="113" t="n">
        <x:f>'净值底稿'!Q746</x:f>
        <x:v>1.5175</x:v>
      </x:c>
      <x:c r="F788" s="114" t="n">
        <x:f>IFERROR(B788/B787-1,0)</x:f>
        <x:v>0.00358432241898754</x:v>
      </x:c>
      <x:c r="G788" s="114" t="n">
        <x:f>IFERROR(C788/C787-1,0)</x:f>
        <x:v>0.009154038387674701</x:v>
      </x:c>
      <x:c r="H788" s="114" t="n">
        <x:f>IFERROR(D788/D787-1,0)</x:f>
        <x:v>0.0012814762606523367</x:v>
      </x:c>
      <x:c r="I788" s="114" t="n">
        <x:f>IFERROR(E788/E787-1,0)</x:f>
        <x:v>0.0003295978905735186</x:v>
      </x:c>
      <x:c r="J788" s="115" t="n">
        <x:f>Z787*(1+F788)</x:f>
        <x:v>0.12614466905015245</x:v>
      </x:c>
      <x:c r="K788" s="115" t="n">
        <x:f>AA787*(1+G788)</x:f>
        <x:v>0.12534894140392336</x:v>
      </x:c>
      <x:c r="L788" s="115" t="n">
        <x:f>AB787*(1+H788)</x:f>
        <x:v>0.8744385203967795</x:v>
      </x:c>
      <x:c r="M788" s="115" t="n">
        <x:f>AC787*(1+I788)</x:f>
        <x:v>0.06344420712324138</x:v>
      </x:c>
      <x:c r="N788" s="115" t="n">
        <x:f>SUM(J788:M788)</x:f>
        <x:v>1.1893763379740965</x:v>
      </x:c>
      <x:c r="O788" s="116" t="n">
        <x:f>IFERROR((J788+K788)/N788,0)</x:f>
        <x:v>0.21144998637054868</x:v>
      </x:c>
      <x:c r="P788" s="50" t="b">
        <x:f>AND(MONTH(A788)=12,OR(A789="",YEAR(A788)&lt;&gt;YEAR(A789)))</x:f>
        <x:v>0</x:v>
      </x:c>
      <x:c r="Q788" s="50" t="b">
        <x:f>AND(MOD(MONTH(A788),3)=0,OR(A789="",MONTH(A788)&lt;&gt;MONTH(A789)))</x:f>
        <x:v>0</x:v>
      </x:c>
      <x:c r="R788" s="50" t="b">
        <x:f>OR(O788&gt;$E$7,O788&lt;$E$6)</x:f>
        <x:v>0</x:v>
      </x:c>
      <x:c r="S788" s="50" t="b">
        <x:f>AND(OR(P788,Q788,R788),A788-AH787&gt;$E$8)</x:f>
        <x:v>0</x:v>
      </x:c>
      <x:c r="T788" s="50" t="str">
        <x:f>IF(NOT(OR(P788,Q788,R788)),"不调",IF(NOT(S788),"间隔规则跳过",IF(P788,"年末+季度",IF(AND(Q788,R788),"季度+动态",IF(Q788,"季度","动态")))))</x:f>
        <x:v>不调</x:v>
      </x:c>
      <x:c r="U788" s="115" t="n">
        <x:f>IF(OR(T788="年末+季度",T788="季度+动态"),N788*$E$5/2,IF(T788="季度",(J788+K788)/2,IF(T788="动态",N788*$E$5*IF(J788+K788=0,0.5,J788/(J788+K788)),J788)))</x:f>
        <x:v>0.12614466905015245</x:v>
      </x:c>
      <x:c r="V788" s="115" t="n">
        <x:f>IF(OR(T788="年末+季度",T788="季度+动态"),N788*$E$5/2,IF(T788="季度",(J788+K788)/2,IF(T788="动态",N788*$E$5*IF(J788+K788=0,0.5,K788/(J788+K788)),K788)))</x:f>
        <x:v>0.12534894140392336</x:v>
      </x:c>
      <x:c r="W788" s="115" t="n">
        <x:f>IF(OR(T788="年末+季度",T788="季度+动态",T788="动态"),N788*(1-$E$5)*IF(L788+M788=0,$B$7/($B$7+$B$8),L788/(L788+M788)),L788)</x:f>
        <x:v>0.8744385203967795</x:v>
      </x:c>
      <x:c r="X788" s="115" t="n">
        <x:f>IF(OR(T788="年末+季度",T788="季度+动态",T788="动态"),N788*(1-$E$5)*IF(L788+M788=0,$B$8/($B$7+$B$8),M788/(L788+M788)),M788)</x:f>
        <x:v>0.06344420712324138</x:v>
      </x:c>
      <x:c r="Y788" s="115" t="n">
        <x:f>POWER(1-$H$5,(A788-A787)/$H$8)</x:f>
        <x:v>0.999862679516347</x:v>
      </x:c>
      <x:c r="Z788" s="115" t="n">
        <x:f>U788*Y788</x:f>
        <x:v>0.12612734680318824</x:v>
      </x:c>
      <x:c r="AA788" s="115" t="n">
        <x:f>V788*Y788</x:f>
        <x:v>0.12533172842666437</x:v>
      </x:c>
      <x:c r="AB788" s="115" t="n">
        <x:f>W788*Y788</x:f>
        <x:v>0.8743184420762338</x:v>
      </x:c>
      <x:c r="AC788" s="115" t="n">
        <x:f>X788*Y788</x:f>
        <x:v>0.06343549493403423</x:v>
      </x:c>
      <x:c r="AD788" s="115" t="n">
        <x:f>SUM(Z788:AC788)</x:f>
        <x:v>1.1892130122401208</x:v>
      </x:c>
      <x:c r="AE788" s="115" t="n">
        <x:f>MAX(AE787,AD788)</x:f>
        <x:v>1.2170439798392663</x:v>
      </x:c>
      <x:c r="AF788" s="114" t="n">
        <x:f>AD788/AE788-1</x:f>
        <x:v>-0.022867676156469785</x:v>
      </x:c>
      <x:c r="AG788" s="114" t="n">
        <x:f>AD788/AD787-1</x:f>
        <x:v>0.0021609472851835676</x:v>
      </x:c>
      <x:c r="AH788" s="111" t="n">
        <x:f>IF(OR(T788="年末+季度",T788="季度+动态",T788="季度",T788="动态"),A788,AH787)</x:f>
        <x:v>44925</x:v>
      </x:c>
      <x:c r="AI788" s="117" t="n">
        <x:f>YEAR(A788)</x:f>
        <x:v>2023</x:v>
      </x:c>
      <x:c r="AJ788" s="117" t="n">
        <x:f>MONTH(A788)</x:f>
        <x:v>1</x:v>
      </x:c>
      <x:c r="AK788" s="50" t="n">
        <x:f>IF(MONTH(A788)&lt;&gt;MONTH(A789),1,0)</x:f>
        <x:v>0</x:v>
      </x:c>
      <x:c r="AL788" s="115" t="n">
        <x:f>IF(AK787,AD787,AL787)</x:f>
        <x:v>1.1687801995831564</x:v>
      </x:c>
      <x:c r="AM788" s="116" t="str">
        <x:f>IF(AK788,AD788/AL788-1,"")</x:f>
      </x:c>
      <x:c r="AN788" s="115" t="n">
        <x:f>IF(AI788&lt;&gt;AI787,AD788,MAX(AN787,AD788))</x:f>
        <x:v>1.1892130122401208</x:v>
      </x:c>
      <x:c r="AO788" s="116" t="n">
        <x:f>AD788/AN788-1</x:f>
        <x:v>0</x:v>
      </x:c>
      <x:c r="AP788" s="112" t="n">
        <x:f>IFERROR(SUM(Z788:AC788)/AD788,0)</x:f>
        <x:v>1</x:v>
      </x:c>
      <x:c r="AQ788" s="50" t="b">
        <x:f>AND(B788&gt;0,C788&gt;0,D788&gt;0,E788&gt;0)</x:f>
        <x:v>1</x:v>
      </x:c>
    </x:row>
    <x:row r="789">
      <x:c r="A789" s="111" t="n">
        <x:f>'净值底稿'!A747</x:f>
        <x:v>44957</x:v>
      </x:c>
      <x:c r="B789" s="113" t="n">
        <x:f>'净值底稿'!F747</x:f>
        <x:v>1.61661488300849</x:v>
      </x:c>
      <x:c r="C789" s="113" t="n">
        <x:f>'净值底稿'!O747</x:f>
        <x:v>1.3265243012779362</x:v>
      </x:c>
      <x:c r="D789" s="113" t="n">
        <x:f>'净值底稿'!P747</x:f>
        <x:v>1.5634</x:v>
      </x:c>
      <x:c r="E789" s="113" t="n">
        <x:f>'净值底稿'!Q747</x:f>
        <x:v>1.5029</x:v>
      </x:c>
      <x:c r="F789" s="114" t="n">
        <x:f>IFERROR(B789/B788-1,0)</x:f>
        <x:v>-0.016340115394262833</x:v>
      </x:c>
      <x:c r="G789" s="114" t="n">
        <x:f>IFERROR(C789/C788-1,0)</x:f>
        <x:v>0.0003763519026580564</x:v>
      </x:c>
      <x:c r="H789" s="114" t="n">
        <x:f>IFERROR(D789/D788-1,0)</x:f>
        <x:v>0.0004479426633390293</x:v>
      </x:c>
      <x:c r="I789" s="114" t="n">
        <x:f>IFERROR(E789/E788-1,0)</x:f>
        <x:v>-0.00962108731466238</x:v>
      </x:c>
      <x:c r="J789" s="115" t="n">
        <x:f>Z788*(1+F789)</x:f>
        <x:v>0.12406641140205193</x:v>
      </x:c>
      <x:c r="K789" s="115" t="n">
        <x:f>AA788*(1+G789)</x:f>
        <x:v>0.12537889726112117</x:v>
      </x:c>
      <x:c r="L789" s="115" t="n">
        <x:f>AB788*(1+H789)</x:f>
        <x:v>0.8747100866077838</x:v>
      </x:c>
      <x:c r="M789" s="115" t="n">
        <x:f>AC788*(1+I789)</x:f>
        <x:v>0.06282517649842506</x:v>
      </x:c>
      <x:c r="N789" s="115" t="n">
        <x:f>SUM(J789:M789)</x:f>
        <x:v>1.186980571769382</x:v>
      </x:c>
      <x:c r="O789" s="116" t="n">
        <x:f>IFERROR((J789+K789)/N789,0)</x:f>
        <x:v>0.21015113018348353</x:v>
      </x:c>
      <x:c r="P789" s="50" t="b">
        <x:f>AND(MONTH(A789)=12,OR(A790="",YEAR(A789)&lt;&gt;YEAR(A790)))</x:f>
        <x:v>0</x:v>
      </x:c>
      <x:c r="Q789" s="50" t="b">
        <x:f>AND(MOD(MONTH(A789),3)=0,OR(A790="",MONTH(A789)&lt;&gt;MONTH(A790)))</x:f>
        <x:v>0</x:v>
      </x:c>
      <x:c r="R789" s="50" t="b">
        <x:f>OR(O789&gt;$E$7,O789&lt;$E$6)</x:f>
        <x:v>0</x:v>
      </x:c>
      <x:c r="S789" s="50" t="b">
        <x:f>AND(OR(P789,Q789,R789),A789-AH788&gt;$E$8)</x:f>
        <x:v>0</x:v>
      </x:c>
      <x:c r="T789" s="50" t="str">
        <x:f>IF(NOT(OR(P789,Q789,R789)),"不调",IF(NOT(S789),"间隔规则跳过",IF(P789,"年末+季度",IF(AND(Q789,R789),"季度+动态",IF(Q789,"季度","动态")))))</x:f>
        <x:v>不调</x:v>
      </x:c>
      <x:c r="U789" s="115" t="n">
        <x:f>IF(OR(T789="年末+季度",T789="季度+动态"),N789*$E$5/2,IF(T789="季度",(J789+K789)/2,IF(T789="动态",N789*$E$5*IF(J789+K789=0,0.5,J789/(J789+K789)),J789)))</x:f>
        <x:v>0.12406641140205193</x:v>
      </x:c>
      <x:c r="V789" s="115" t="n">
        <x:f>IF(OR(T789="年末+季度",T789="季度+动态"),N789*$E$5/2,IF(T789="季度",(J789+K789)/2,IF(T789="动态",N789*$E$5*IF(J789+K789=0,0.5,K789/(J789+K789)),K789)))</x:f>
        <x:v>0.12537889726112117</x:v>
      </x:c>
      <x:c r="W789" s="115" t="n">
        <x:f>IF(OR(T789="年末+季度",T789="季度+动态",T789="动态"),N789*(1-$E$5)*IF(L789+M789=0,$B$7/($B$7+$B$8),L789/(L789+M789)),L789)</x:f>
        <x:v>0.8747100866077838</x:v>
      </x:c>
      <x:c r="X789" s="115" t="n">
        <x:f>IF(OR(T789="年末+季度",T789="季度+动态",T789="动态"),N789*(1-$E$5)*IF(L789+M789=0,$B$8/($B$7+$B$8),M789/(L789+M789)),M789)</x:f>
        <x:v>0.06282517649842506</x:v>
      </x:c>
      <x:c r="Y789" s="115" t="n">
        <x:f>POWER(1-$H$5,(A789-A788)/$H$8)</x:f>
        <x:v>0.9999862671029998</x:v>
      </x:c>
      <x:c r="Z789" s="115" t="n">
        <x:f>U789*Y789</x:f>
        <x:v>0.12406470761080296</x:v>
      </x:c>
      <x:c r="AA789" s="115" t="n">
        <x:f>V789*Y789</x:f>
        <x:v>0.1253771754456391</x:v>
      </x:c>
      <x:c r="AB789" s="115" t="n">
        <x:f>W789*Y789</x:f>
        <x:v>0.8746980743042594</x:v>
      </x:c>
      <x:c r="AC789" s="115" t="n">
        <x:f>X789*Y789</x:f>
        <x:v>0.06282431372674718</x:v>
      </x:c>
      <x:c r="AD789" s="115" t="n">
        <x:f>SUM(Z789:AC789)</x:f>
        <x:v>1.1869642710874486</x:v>
      </x:c>
      <x:c r="AE789" s="115" t="n">
        <x:f>MAX(AE788,AD789)</x:f>
        <x:v>1.2170439798392663</x:v>
      </x:c>
      <x:c r="AF789" s="114" t="n">
        <x:f>AD789/AE789-1</x:f>
        <x:v>-0.024715383544142933</x:v>
      </x:c>
      <x:c r="AG789" s="114" t="n">
        <x:f>AD789/AD788-1</x:f>
        <x:v>-0.0018909489969641813</x:v>
      </x:c>
      <x:c r="AH789" s="111" t="n">
        <x:f>IF(OR(T789="年末+季度",T789="季度+动态",T789="季度",T789="动态"),A789,AH788)</x:f>
        <x:v>44925</x:v>
      </x:c>
      <x:c r="AI789" s="117" t="n">
        <x:f>YEAR(A789)</x:f>
        <x:v>2023</x:v>
      </x:c>
      <x:c r="AJ789" s="117" t="n">
        <x:f>MONTH(A789)</x:f>
        <x:v>1</x:v>
      </x:c>
      <x:c r="AK789" s="50" t="n">
        <x:f>IF(MONTH(A789)&lt;&gt;MONTH(A790),1,0)</x:f>
        <x:v>1</x:v>
      </x:c>
      <x:c r="AL789" s="115" t="n">
        <x:f>IF(AK788,AD788,AL788)</x:f>
        <x:v>1.1687801995831564</x:v>
      </x:c>
      <x:c r="AM789" s="116" t="n">
        <x:f>IF(AK789,AD789/AL789-1,"")</x:f>
        <x:v>0.015558161843242768</x:v>
      </x:c>
      <x:c r="AN789" s="115" t="n">
        <x:f>IF(AI789&lt;&gt;AI788,AD789,MAX(AN788,AD789))</x:f>
        <x:v>1.1892130122401208</x:v>
      </x:c>
      <x:c r="AO789" s="116" t="n">
        <x:f>AD789/AN789-1</x:f>
        <x:v>-0.0018909489969641813</x:v>
      </x:c>
      <x:c r="AP789" s="112" t="n">
        <x:f>IFERROR(SUM(Z789:AC789)/AD789,0)</x:f>
        <x:v>1</x:v>
      </x:c>
      <x:c r="AQ789" s="50" t="b">
        <x:f>AND(B789&gt;0,C789&gt;0,D789&gt;0,E789&gt;0)</x:f>
        <x:v>1</x:v>
      </x:c>
    </x:row>
    <x:row r="790">
      <x:c r="A790" s="111" t="n">
        <x:f>'净值底稿'!A748</x:f>
        <x:v>44958</x:v>
      </x:c>
      <x:c r="B790" s="113" t="n">
        <x:f>'净值底稿'!F748</x:f>
        <x:v>1.63770158216234</x:v>
      </x:c>
      <x:c r="C790" s="113" t="n">
        <x:f>'净值底稿'!O748</x:f>
        <x:v>1.3430901643817914</x:v>
      </x:c>
      <x:c r="D790" s="113" t="n">
        <x:f>'净值底稿'!P748</x:f>
        <x:v>1.5632</x:v>
      </x:c>
      <x:c r="E790" s="113" t="n">
        <x:f>'净值底稿'!Q748</x:f>
        <x:v>1.5138</x:v>
      </x:c>
      <x:c r="F790" s="114" t="n">
        <x:f>IFERROR(B790/B789-1,0)</x:f>
        <x:v>0.013043736869852385</x:v>
      </x:c>
      <x:c r="G790" s="114" t="n">
        <x:f>IFERROR(C790/C789-1,0)</x:f>
        <x:v>0.012488171598436626</x:v>
      </x:c>
      <x:c r="H790" s="114" t="n">
        <x:f>IFERROR(D790/D789-1,0)</x:f>
        <x:v>-0.00012792631444291658</x:v>
      </x:c>
      <x:c r="I790" s="114" t="n">
        <x:f>IFERROR(E790/E789-1,0)</x:f>
        <x:v>0.0072526448865528614</x:v>
      </x:c>
      <x:c r="J790" s="115" t="n">
        <x:f>Z789*(1+F790)</x:f>
        <x:v>0.12568297501171344</x:v>
      </x:c>
      <x:c r="K790" s="115" t="n">
        <x:f>AA789*(1+G790)</x:f>
        <x:v>0.12694290712713152</x:v>
      </x:c>
      <x:c r="L790" s="115" t="n">
        <x:f>AB789*(1+H790)</x:f>
        <x:v>0.8745861774033633</x:v>
      </x:c>
      <x:c r="M790" s="115" t="n">
        <x:f>AC789*(1+I790)</x:f>
        <x:v>0.06327995616444868</x:v>
      </x:c>
      <x:c r="N790" s="115" t="n">
        <x:f>SUM(J790:M790)</x:f>
        <x:v>1.1904920157066567</x:v>
      </x:c>
      <x:c r="O790" s="116" t="n">
        <x:f>IFERROR((J790+K790)/N790,0)</x:f>
        <x:v>0.2122029201421316</x:v>
      </x:c>
      <x:c r="P790" s="50" t="b">
        <x:f>AND(MONTH(A790)=12,OR(A791="",YEAR(A790)&lt;&gt;YEAR(A791)))</x:f>
        <x:v>0</x:v>
      </x:c>
      <x:c r="Q790" s="50" t="b">
        <x:f>AND(MOD(MONTH(A790),3)=0,OR(A791="",MONTH(A790)&lt;&gt;MONTH(A791)))</x:f>
        <x:v>0</x:v>
      </x:c>
      <x:c r="R790" s="50" t="b">
        <x:f>OR(O790&gt;$E$7,O790&lt;$E$6)</x:f>
        <x:v>0</x:v>
      </x:c>
      <x:c r="S790" s="50" t="b">
        <x:f>AND(OR(P790,Q790,R790),A790-AH789&gt;$E$8)</x:f>
        <x:v>0</x:v>
      </x:c>
      <x:c r="T790" s="50" t="str">
        <x:f>IF(NOT(OR(P790,Q790,R790)),"不调",IF(NOT(S790),"间隔规则跳过",IF(P790,"年末+季度",IF(AND(Q790,R790),"季度+动态",IF(Q790,"季度","动态")))))</x:f>
        <x:v>不调</x:v>
      </x:c>
      <x:c r="U790" s="115" t="n">
        <x:f>IF(OR(T790="年末+季度",T790="季度+动态"),N790*$E$5/2,IF(T790="季度",(J790+K790)/2,IF(T790="动态",N790*$E$5*IF(J790+K790=0,0.5,J790/(J790+K790)),J790)))</x:f>
        <x:v>0.12568297501171344</x:v>
      </x:c>
      <x:c r="V790" s="115" t="n">
        <x:f>IF(OR(T790="年末+季度",T790="季度+动态"),N790*$E$5/2,IF(T790="季度",(J790+K790)/2,IF(T790="动态",N790*$E$5*IF(J790+K790=0,0.5,K790/(J790+K790)),K790)))</x:f>
        <x:v>0.12694290712713152</x:v>
      </x:c>
      <x:c r="W790" s="115" t="n">
        <x:f>IF(OR(T790="年末+季度",T790="季度+动态",T790="动态"),N790*(1-$E$5)*IF(L790+M790=0,$B$7/($B$7+$B$8),L790/(L790+M790)),L790)</x:f>
        <x:v>0.8745861774033633</x:v>
      </x:c>
      <x:c r="X790" s="115" t="n">
        <x:f>IF(OR(T790="年末+季度",T790="季度+动态",T790="动态"),N790*(1-$E$5)*IF(L790+M790=0,$B$8/($B$7+$B$8),M790/(L790+M790)),M790)</x:f>
        <x:v>0.06327995616444868</x:v>
      </x:c>
      <x:c r="Y790" s="115" t="n">
        <x:f>POWER(1-$H$5,(A790-A789)/$H$8)</x:f>
        <x:v>0.9999862671029998</x:v>
      </x:c>
      <x:c r="Z790" s="115" t="n">
        <x:f>U790*Y790</x:f>
        <x:v>0.12568124902036293</x:v>
      </x:c>
      <x:c r="AA790" s="115" t="n">
        <x:f>V790*Y790</x:f>
        <x:v>0.12694116383326304</x:v>
      </x:c>
      <x:c r="AB790" s="115" t="n">
        <x:f>W790*Y790</x:f>
        <x:v>0.8745741668014712</x:v>
      </x:c>
      <x:c r="AC790" s="115" t="n">
        <x:f>X790*Y790</x:f>
        <x:v>0.0632790871473285</x:v>
      </x:c>
      <x:c r="AD790" s="115" t="n">
        <x:f>SUM(Z790:AC790)</x:f>
        <x:v>1.1904756668024257</x:v>
      </x:c>
      <x:c r="AE790" s="115" t="n">
        <x:f>MAX(AE789,AD790)</x:f>
        <x:v>1.2170439798392663</x:v>
      </x:c>
      <x:c r="AF790" s="114" t="n">
        <x:f>AD790/AE790-1</x:f>
        <x:v>-0.021830199628734448</x:v>
      </x:c>
      <x:c r="AG790" s="114" t="n">
        <x:f>AD790/AD789-1</x:f>
        <x:v>0.002958299420217747</x:v>
      </x:c>
      <x:c r="AH790" s="111" t="n">
        <x:f>IF(OR(T790="年末+季度",T790="季度+动态",T790="季度",T790="动态"),A790,AH789)</x:f>
        <x:v>44925</x:v>
      </x:c>
      <x:c r="AI790" s="117" t="n">
        <x:f>YEAR(A790)</x:f>
        <x:v>2023</x:v>
      </x:c>
      <x:c r="AJ790" s="117" t="n">
        <x:f>MONTH(A790)</x:f>
        <x:v>2</x:v>
      </x:c>
      <x:c r="AK790" s="50" t="n">
        <x:f>IF(MONTH(A790)&lt;&gt;MONTH(A791),1,0)</x:f>
        <x:v>0</x:v>
      </x:c>
      <x:c r="AL790" s="115" t="n">
        <x:f>IF(AK789,AD789,AL789)</x:f>
        <x:v>1.1869642710874486</x:v>
      </x:c>
      <x:c r="AM790" s="116" t="str">
        <x:f>IF(AK790,AD790/AL790-1,"")</x:f>
      </x:c>
      <x:c r="AN790" s="115" t="n">
        <x:f>IF(AI790&lt;&gt;AI789,AD790,MAX(AN789,AD790))</x:f>
        <x:v>1.1904756668024257</x:v>
      </x:c>
      <x:c r="AO790" s="116" t="n">
        <x:f>AD790/AN790-1</x:f>
        <x:v>0</x:v>
      </x:c>
      <x:c r="AP790" s="112" t="n">
        <x:f>IFERROR(SUM(Z790:AC790)/AD790,0)</x:f>
        <x:v>1</x:v>
      </x:c>
      <x:c r="AQ790" s="50" t="b">
        <x:f>AND(B790&gt;0,C790&gt;0,D790&gt;0,E790&gt;0)</x:f>
        <x:v>1</x:v>
      </x:c>
    </x:row>
    <x:row r="791">
      <x:c r="A791" s="111" t="n">
        <x:f>'净值底稿'!A749</x:f>
        <x:v>44959</x:v>
      </x:c>
      <x:c r="B791" s="113" t="n">
        <x:f>'净值底稿'!F749</x:f>
        <x:v>1.6507524040469426</x:v>
      </x:c>
      <x:c r="C791" s="113" t="n">
        <x:f>'净值底稿'!O749</x:f>
        <x:v>1.3438825993776875</x:v>
      </x:c>
      <x:c r="D791" s="113" t="n">
        <x:f>'净值底稿'!P749</x:f>
        <x:v>1.5638</x:v>
      </x:c>
      <x:c r="E791" s="113" t="n">
        <x:f>'净值底稿'!Q749</x:f>
        <x:v>1.5285</x:v>
      </x:c>
      <x:c r="F791" s="114" t="n">
        <x:f>IFERROR(B791/B790-1,0)</x:f>
        <x:v>0.007968986552098878</x:v>
      </x:c>
      <x:c r="G791" s="114" t="n">
        <x:f>IFERROR(C791/C790-1,0)</x:f>
        <x:v>0.0005900087848984548</x:v>
      </x:c>
      <x:c r="H791" s="114" t="n">
        <x:f>IFERROR(D791/D790-1,0)</x:f>
        <x:v>0.0003838280450358944</x:v>
      </x:c>
      <x:c r="I791" s="114" t="n">
        <x:f>IFERROR(E791/E790-1,0)</x:f>
        <x:v>0.009710661910424134</x:v>
      </x:c>
      <x:c r="J791" s="115" t="n">
        <x:f>Z790*(1+F791)</x:f>
        <x:v>0.12668280120365719</x:v>
      </x:c>
      <x:c r="K791" s="115" t="n">
        <x:f>AA790*(1+G791)</x:f>
        <x:v>0.1270160602350899</x:v>
      </x:c>
      <x:c r="L791" s="115" t="n">
        <x:f>AB790*(1+H791)</x:f>
        <x:v>0.8749098528941535</x:v>
      </x:c>
      <x:c r="M791" s="115" t="n">
        <x:f>AC790*(1+I791)</x:f>
        <x:v>0.06389356896861646</x:v>
      </x:c>
      <x:c r="N791" s="115" t="n">
        <x:f>SUM(J791:M791)</x:f>
        <x:v>1.192502283301517</x:v>
      </x:c>
      <x:c r="O791" s="116" t="n">
        <x:f>IFERROR((J791+K791)/N791,0)</x:f>
        <x:v>0.21274496912187535</x:v>
      </x:c>
      <x:c r="P791" s="50" t="b">
        <x:f>AND(MONTH(A791)=12,OR(A792="",YEAR(A791)&lt;&gt;YEAR(A792)))</x:f>
        <x:v>0</x:v>
      </x:c>
      <x:c r="Q791" s="50" t="b">
        <x:f>AND(MOD(MONTH(A791),3)=0,OR(A792="",MONTH(A791)&lt;&gt;MONTH(A792)))</x:f>
        <x:v>0</x:v>
      </x:c>
      <x:c r="R791" s="50" t="b">
        <x:f>OR(O791&gt;$E$7,O791&lt;$E$6)</x:f>
        <x:v>0</x:v>
      </x:c>
      <x:c r="S791" s="50" t="b">
        <x:f>AND(OR(P791,Q791,R791),A791-AH790&gt;$E$8)</x:f>
        <x:v>0</x:v>
      </x:c>
      <x:c r="T791" s="50" t="str">
        <x:f>IF(NOT(OR(P791,Q791,R791)),"不调",IF(NOT(S791),"间隔规则跳过",IF(P791,"年末+季度",IF(AND(Q791,R791),"季度+动态",IF(Q791,"季度","动态")))))</x:f>
        <x:v>不调</x:v>
      </x:c>
      <x:c r="U791" s="115" t="n">
        <x:f>IF(OR(T791="年末+季度",T791="季度+动态"),N791*$E$5/2,IF(T791="季度",(J791+K791)/2,IF(T791="动态",N791*$E$5*IF(J791+K791=0,0.5,J791/(J791+K791)),J791)))</x:f>
        <x:v>0.12668280120365719</x:v>
      </x:c>
      <x:c r="V791" s="115" t="n">
        <x:f>IF(OR(T791="年末+季度",T791="季度+动态"),N791*$E$5/2,IF(T791="季度",(J791+K791)/2,IF(T791="动态",N791*$E$5*IF(J791+K791=0,0.5,K791/(J791+K791)),K791)))</x:f>
        <x:v>0.1270160602350899</x:v>
      </x:c>
      <x:c r="W791" s="115" t="n">
        <x:f>IF(OR(T791="年末+季度",T791="季度+动态",T791="动态"),N791*(1-$E$5)*IF(L791+M791=0,$B$7/($B$7+$B$8),L791/(L791+M791)),L791)</x:f>
        <x:v>0.8749098528941535</x:v>
      </x:c>
      <x:c r="X791" s="115" t="n">
        <x:f>IF(OR(T791="年末+季度",T791="季度+动态",T791="动态"),N791*(1-$E$5)*IF(L791+M791=0,$B$8/($B$7+$B$8),M791/(L791+M791)),M791)</x:f>
        <x:v>0.06389356896861646</x:v>
      </x:c>
      <x:c r="Y791" s="115" t="n">
        <x:f>POWER(1-$H$5,(A791-A790)/$H$8)</x:f>
        <x:v>0.9999862671029998</x:v>
      </x:c>
      <x:c r="Z791" s="115" t="n">
        <x:f>U791*Y791</x:f>
        <x:v>0.12668106148179656</x:v>
      </x:c>
      <x:c r="AA791" s="115" t="n">
        <x:f>V791*Y791</x:f>
        <x:v>0.12701431593661733</x:v>
      </x:c>
      <x:c r="AB791" s="115" t="n">
        <x:f>W791*Y791</x:f>
        <x:v>0.8748978378472592</x:v>
      </x:c>
      <x:c r="AC791" s="115" t="n">
        <x:f>X791*Y791</x:f>
        <x:v>0.06389269152481483</x:v>
      </x:c>
      <x:c r="AD791" s="115" t="n">
        <x:f>SUM(Z791:AC791)</x:f>
        <x:v>1.1924859067904878</x:v>
      </x:c>
      <x:c r="AE791" s="115" t="n">
        <x:f>MAX(AE790,AD791)</x:f>
        <x:v>1.2170439798392663</x:v>
      </x:c>
      <x:c r="AF791" s="114" t="n">
        <x:f>AD791/AE791-1</x:f>
        <x:v>-0.020178459821987516</x:v>
      </x:c>
      <x:c r="AG791" s="114" t="n">
        <x:f>AD791/AD790-1</x:f>
        <x:v>0.0016886023327646882</x:v>
      </x:c>
      <x:c r="AH791" s="111" t="n">
        <x:f>IF(OR(T791="年末+季度",T791="季度+动态",T791="季度",T791="动态"),A791,AH790)</x:f>
        <x:v>44925</x:v>
      </x:c>
      <x:c r="AI791" s="117" t="n">
        <x:f>YEAR(A791)</x:f>
        <x:v>2023</x:v>
      </x:c>
      <x:c r="AJ791" s="117" t="n">
        <x:f>MONTH(A791)</x:f>
        <x:v>2</x:v>
      </x:c>
      <x:c r="AK791" s="50" t="n">
        <x:f>IF(MONTH(A791)&lt;&gt;MONTH(A792),1,0)</x:f>
        <x:v>0</x:v>
      </x:c>
      <x:c r="AL791" s="115" t="n">
        <x:f>IF(AK790,AD790,AL790)</x:f>
        <x:v>1.1869642710874486</x:v>
      </x:c>
      <x:c r="AM791" s="116" t="str">
        <x:f>IF(AK791,AD791/AL791-1,"")</x:f>
      </x:c>
      <x:c r="AN791" s="115" t="n">
        <x:f>IF(AI791&lt;&gt;AI790,AD791,MAX(AN790,AD791))</x:f>
        <x:v>1.1924859067904878</x:v>
      </x:c>
      <x:c r="AO791" s="116" t="n">
        <x:f>AD791/AN791-1</x:f>
        <x:v>0</x:v>
      </x:c>
      <x:c r="AP791" s="112" t="n">
        <x:f>IFERROR(SUM(Z791:AC791)/AD791,0)</x:f>
        <x:v>1</x:v>
      </x:c>
      <x:c r="AQ791" s="50" t="b">
        <x:f>AND(B791&gt;0,C791&gt;0,D791&gt;0,E791&gt;0)</x:f>
        <x:v>1</x:v>
      </x:c>
    </x:row>
    <x:row r="792">
      <x:c r="A792" s="111" t="n">
        <x:f>'净值底稿'!A750</x:f>
        <x:v>44960</x:v>
      </x:c>
      <x:c r="B792" s="113" t="n">
        <x:f>'净值底稿'!F750</x:f>
        <x:v>1.6589075360581673</x:v>
      </x:c>
      <x:c r="C792" s="113" t="n">
        <x:f>'净值底稿'!O750</x:f>
        <x:v>1.339864796948665</x:v>
      </x:c>
      <x:c r="D792" s="113" t="n">
        <x:f>'净值底稿'!P750</x:f>
        <x:v>1.5648</x:v>
      </x:c>
      <x:c r="E792" s="113" t="n">
        <x:f>'净值底稿'!Q750</x:f>
        <x:v>1.5066</x:v>
      </x:c>
      <x:c r="F792" s="114" t="n">
        <x:f>IFERROR(B792/B791-1,0)</x:f>
        <x:v>0.004940251482434155</x:v>
      </x:c>
      <x:c r="G792" s="114" t="n">
        <x:f>IFERROR(C792/C791-1,0)</x:f>
        <x:v>-0.0029896974861368664</x:v>
      </x:c>
      <x:c r="H792" s="114" t="n">
        <x:f>IFERROR(D792/D791-1,0)</x:f>
        <x:v>0.0006394679626549049</x:v>
      </x:c>
      <x:c r="I792" s="114" t="n">
        <x:f>IFERROR(E792/E791-1,0)</x:f>
        <x:v>-0.014327772325809618</x:v>
      </x:c>
      <x:c r="J792" s="115" t="n">
        <x:f>Z791*(1+F792)</x:f>
        <x:v>0.12730689778357834</x:v>
      </x:c>
      <x:c r="K792" s="115" t="n">
        <x:f>AA791*(1+G792)</x:f>
        <x:v>0.12663458155555823</x:v>
      </x:c>
      <x:c r="L792" s="115" t="n">
        <x:f>AB791*(1+H792)</x:f>
        <x:v>0.8754573069851586</x:v>
      </x:c>
      <x:c r="M792" s="115" t="n">
        <x:f>AC791*(1+I792)</x:f>
        <x:v>0.0629772515873641</x:v>
      </x:c>
      <x:c r="N792" s="115" t="n">
        <x:f>SUM(J792:M792)</x:f>
        <x:v>1.1923760379116592</x:v>
      </x:c>
      <x:c r="O792" s="116" t="n">
        <x:f>IFERROR((J792+K792)/N792,0)</x:f>
        <x:v>0.21297096827263698</x:v>
      </x:c>
      <x:c r="P792" s="50" t="b">
        <x:f>AND(MONTH(A792)=12,OR(A793="",YEAR(A792)&lt;&gt;YEAR(A793)))</x:f>
        <x:v>0</x:v>
      </x:c>
      <x:c r="Q792" s="50" t="b">
        <x:f>AND(MOD(MONTH(A792),3)=0,OR(A793="",MONTH(A792)&lt;&gt;MONTH(A793)))</x:f>
        <x:v>0</x:v>
      </x:c>
      <x:c r="R792" s="50" t="b">
        <x:f>OR(O792&gt;$E$7,O792&lt;$E$6)</x:f>
        <x:v>0</x:v>
      </x:c>
      <x:c r="S792" s="50" t="b">
        <x:f>AND(OR(P792,Q792,R792),A792-AH791&gt;$E$8)</x:f>
        <x:v>0</x:v>
      </x:c>
      <x:c r="T792" s="50" t="str">
        <x:f>IF(NOT(OR(P792,Q792,R792)),"不调",IF(NOT(S792),"间隔规则跳过",IF(P792,"年末+季度",IF(AND(Q792,R792),"季度+动态",IF(Q792,"季度","动态")))))</x:f>
        <x:v>不调</x:v>
      </x:c>
      <x:c r="U792" s="115" t="n">
        <x:f>IF(OR(T792="年末+季度",T792="季度+动态"),N792*$E$5/2,IF(T792="季度",(J792+K792)/2,IF(T792="动态",N792*$E$5*IF(J792+K792=0,0.5,J792/(J792+K792)),J792)))</x:f>
        <x:v>0.12730689778357834</x:v>
      </x:c>
      <x:c r="V792" s="115" t="n">
        <x:f>IF(OR(T792="年末+季度",T792="季度+动态"),N792*$E$5/2,IF(T792="季度",(J792+K792)/2,IF(T792="动态",N792*$E$5*IF(J792+K792=0,0.5,K792/(J792+K792)),K792)))</x:f>
        <x:v>0.12663458155555823</x:v>
      </x:c>
      <x:c r="W792" s="115" t="n">
        <x:f>IF(OR(T792="年末+季度",T792="季度+动态",T792="动态"),N792*(1-$E$5)*IF(L792+M792=0,$B$7/($B$7+$B$8),L792/(L792+M792)),L792)</x:f>
        <x:v>0.8754573069851586</x:v>
      </x:c>
      <x:c r="X792" s="115" t="n">
        <x:f>IF(OR(T792="年末+季度",T792="季度+动态",T792="动态"),N792*(1-$E$5)*IF(L792+M792=0,$B$8/($B$7+$B$8),M792/(L792+M792)),M792)</x:f>
        <x:v>0.0629772515873641</x:v>
      </x:c>
      <x:c r="Y792" s="115" t="n">
        <x:f>POWER(1-$H$5,(A792-A791)/$H$8)</x:f>
        <x:v>0.9999862671029998</x:v>
      </x:c>
      <x:c r="Z792" s="115" t="n">
        <x:f>U792*Y792</x:f>
        <x:v>0.12730514949106367</x:v>
      </x:c>
      <x:c r="AA792" s="115" t="n">
        <x:f>V792*Y792</x:f>
        <x:v>0.12663284249589307</x:v>
      </x:c>
      <x:c r="AB792" s="115" t="n">
        <x:f>W792*Y792</x:f>
        <x:v>0.8754452844201336</x:v>
      </x:c>
      <x:c r="AC792" s="115" t="n">
        <x:f>X792*Y792</x:f>
        <x:v>0.0629763867272547</x:v>
      </x:c>
      <x:c r="AD792" s="115" t="n">
        <x:f>SUM(Z792:AC792)</x:f>
        <x:v>1.192359663134345</x:v>
      </x:c>
      <x:c r="AE792" s="115" t="n">
        <x:f>MAX(AE791,AD792)</x:f>
        <x:v>1.2170439798392663</x:v>
      </x:c>
      <x:c r="AF792" s="114" t="n">
        <x:f>AD792/AE792-1</x:f>
        <x:v>-0.02028218956243588</x:v>
      </x:c>
      <x:c r="AG792" s="114" t="n">
        <x:f>AD792/AD791-1</x:f>
        <x:v>-0.00010586595231354412</x:v>
      </x:c>
      <x:c r="AH792" s="111" t="n">
        <x:f>IF(OR(T792="年末+季度",T792="季度+动态",T792="季度",T792="动态"),A792,AH791)</x:f>
        <x:v>44925</x:v>
      </x:c>
      <x:c r="AI792" s="117" t="n">
        <x:f>YEAR(A792)</x:f>
        <x:v>2023</x:v>
      </x:c>
      <x:c r="AJ792" s="117" t="n">
        <x:f>MONTH(A792)</x:f>
        <x:v>2</x:v>
      </x:c>
      <x:c r="AK792" s="50" t="n">
        <x:f>IF(MONTH(A792)&lt;&gt;MONTH(A793),1,0)</x:f>
        <x:v>0</x:v>
      </x:c>
      <x:c r="AL792" s="115" t="n">
        <x:f>IF(AK791,AD791,AL791)</x:f>
        <x:v>1.1869642710874486</x:v>
      </x:c>
      <x:c r="AM792" s="116" t="str">
        <x:f>IF(AK792,AD792/AL792-1,"")</x:f>
      </x:c>
      <x:c r="AN792" s="115" t="n">
        <x:f>IF(AI792&lt;&gt;AI791,AD792,MAX(AN791,AD792))</x:f>
        <x:v>1.1924859067904878</x:v>
      </x:c>
      <x:c r="AO792" s="116" t="n">
        <x:f>AD792/AN792-1</x:f>
        <x:v>-0.00010586595231354412</x:v>
      </x:c>
      <x:c r="AP792" s="112" t="n">
        <x:f>IFERROR(SUM(Z792:AC792)/AD792,0)</x:f>
        <x:v>1</x:v>
      </x:c>
      <x:c r="AQ792" s="50" t="b">
        <x:f>AND(B792&gt;0,C792&gt;0,D792&gt;0,E792&gt;0)</x:f>
        <x:v>1</x:v>
      </x:c>
    </x:row>
    <x:row r="793">
      <x:c r="A793" s="111" t="n">
        <x:f>'净值底稿'!A751</x:f>
        <x:v>44963</x:v>
      </x:c>
      <x:c r="B793" s="113" t="n">
        <x:f>'净值底稿'!F751</x:f>
        <x:v>1.6498679720715574</x:v>
      </x:c>
      <x:c r="C793" s="113" t="n">
        <x:f>'净值底稿'!O751</x:f>
        <x:v>1.33356119698296</x:v>
      </x:c>
      <x:c r="D793" s="113" t="n">
        <x:f>'净值底稿'!P751</x:f>
        <x:v>1.565</x:v>
      </x:c>
      <x:c r="E793" s="113" t="n">
        <x:f>'净值底稿'!Q751</x:f>
        <x:v>1.4873</x:v>
      </x:c>
      <x:c r="F793" s="114" t="n">
        <x:f>IFERROR(B793/B792-1,0)</x:f>
        <x:v>-0.005449106589803909</x:v>
      </x:c>
      <x:c r="G793" s="114" t="n">
        <x:f>IFERROR(C793/C792-1,0)</x:f>
        <x:v>-0.0047046537680970335</x:v>
      </x:c>
      <x:c r="H793" s="114" t="n">
        <x:f>IFERROR(D793/D792-1,0)</x:f>
        <x:v>0.0001278118609406853</x:v>
      </x:c>
      <x:c r="I793" s="114" t="n">
        <x:f>IFERROR(E793/E792-1,0)</x:f>
        <x:v>-0.012810301340767216</x:v>
      </x:c>
      <x:c r="J793" s="115" t="n">
        <x:f>Z792*(1+F793)</x:f>
        <x:v>0.12661145016205594</x:v>
      </x:c>
      <x:c r="K793" s="115" t="n">
        <x:f>AA792*(1+G793)</x:f>
        <x:v>0.12603707881627993</x:v>
      </x:c>
      <x:c r="L793" s="115" t="n">
        <x:f>AB792*(1+H793)</x:f>
        <x:v>0.875557176711087</x:v>
      </x:c>
      <x:c r="M793" s="115" t="n">
        <x:f>AC792*(1+I793)</x:f>
        <x:v>0.06216964023592587</x:v>
      </x:c>
      <x:c r="N793" s="115" t="n">
        <x:f>SUM(J793:M793)</x:f>
        <x:v>1.1903753459253488</x:v>
      </x:c>
      <x:c r="O793" s="116" t="n">
        <x:f>IFERROR((J793+K793)/N793,0)</x:f>
        <x:v>0.21224274330206103</x:v>
      </x:c>
      <x:c r="P793" s="50" t="b">
        <x:f>AND(MONTH(A793)=12,OR(A794="",YEAR(A793)&lt;&gt;YEAR(A794)))</x:f>
        <x:v>0</x:v>
      </x:c>
      <x:c r="Q793" s="50" t="b">
        <x:f>AND(MOD(MONTH(A793),3)=0,OR(A794="",MONTH(A793)&lt;&gt;MONTH(A794)))</x:f>
        <x:v>0</x:v>
      </x:c>
      <x:c r="R793" s="50" t="b">
        <x:f>OR(O793&gt;$E$7,O793&lt;$E$6)</x:f>
        <x:v>0</x:v>
      </x:c>
      <x:c r="S793" s="50" t="b">
        <x:f>AND(OR(P793,Q793,R793),A793-AH792&gt;$E$8)</x:f>
        <x:v>0</x:v>
      </x:c>
      <x:c r="T793" s="50" t="str">
        <x:f>IF(NOT(OR(P793,Q793,R793)),"不调",IF(NOT(S793),"间隔规则跳过",IF(P793,"年末+季度",IF(AND(Q793,R793),"季度+动态",IF(Q793,"季度","动态")))))</x:f>
        <x:v>不调</x:v>
      </x:c>
      <x:c r="U793" s="115" t="n">
        <x:f>IF(OR(T793="年末+季度",T793="季度+动态"),N793*$E$5/2,IF(T793="季度",(J793+K793)/2,IF(T793="动态",N793*$E$5*IF(J793+K793=0,0.5,J793/(J793+K793)),J793)))</x:f>
        <x:v>0.12661145016205594</x:v>
      </x:c>
      <x:c r="V793" s="115" t="n">
        <x:f>IF(OR(T793="年末+季度",T793="季度+动态"),N793*$E$5/2,IF(T793="季度",(J793+K793)/2,IF(T793="动态",N793*$E$5*IF(J793+K793=0,0.5,K793/(J793+K793)),K793)))</x:f>
        <x:v>0.12603707881627993</x:v>
      </x:c>
      <x:c r="W793" s="115" t="n">
        <x:f>IF(OR(T793="年末+季度",T793="季度+动态",T793="动态"),N793*(1-$E$5)*IF(L793+M793=0,$B$7/($B$7+$B$8),L793/(L793+M793)),L793)</x:f>
        <x:v>0.875557176711087</x:v>
      </x:c>
      <x:c r="X793" s="115" t="n">
        <x:f>IF(OR(T793="年末+季度",T793="季度+动态",T793="动态"),N793*(1-$E$5)*IF(L793+M793=0,$B$8/($B$7+$B$8),M793/(L793+M793)),M793)</x:f>
        <x:v>0.06216964023592587</x:v>
      </x:c>
      <x:c r="Y793" s="115" t="n">
        <x:f>POWER(1-$H$5,(A793-A792)/$H$8)</x:f>
        <x:v>0.9999588018747739</x:v>
      </x:c>
      <x:c r="Z793" s="115" t="n">
        <x:f>U793*Y793</x:f>
        <x:v>0.12660623400767712</x:v>
      </x:c>
      <x:c r="AA793" s="115" t="n">
        <x:f>V793*Y793</x:f>
        <x:v>0.12603188632492374</x:v>
      </x:c>
      <x:c r="AB793" s="115" t="n">
        <x:f>W793*Y793</x:f>
        <x:v>0.8755211053968783</x:v>
      </x:c>
      <x:c r="AC793" s="115" t="n">
        <x:f>X793*Y793</x:f>
        <x:v>0.06216707896330217</x:v>
      </x:c>
      <x:c r="AD793" s="115" t="n">
        <x:f>SUM(Z793:AC793)</x:f>
        <x:v>1.1903263046927814</x:v>
      </x:c>
      <x:c r="AE793" s="115" t="n">
        <x:f>MAX(AE792,AD793)</x:f>
        <x:v>1.2170439798392663</x:v>
      </x:c>
      <x:c r="AF793" s="114" t="n">
        <x:f>AD793/AE793-1</x:f>
        <x:v>-0.02195292494689749</x:v>
      </x:c>
      <x:c r="AG793" s="114" t="n">
        <x:f>AD793/AD792-1</x:f>
        <x:v>-0.0017053230702374078</x:v>
      </x:c>
      <x:c r="AH793" s="111" t="n">
        <x:f>IF(OR(T793="年末+季度",T793="季度+动态",T793="季度",T793="动态"),A793,AH792)</x:f>
        <x:v>44925</x:v>
      </x:c>
      <x:c r="AI793" s="117" t="n">
        <x:f>YEAR(A793)</x:f>
        <x:v>2023</x:v>
      </x:c>
      <x:c r="AJ793" s="117" t="n">
        <x:f>MONTH(A793)</x:f>
        <x:v>2</x:v>
      </x:c>
      <x:c r="AK793" s="50" t="n">
        <x:f>IF(MONTH(A793)&lt;&gt;MONTH(A794),1,0)</x:f>
        <x:v>0</x:v>
      </x:c>
      <x:c r="AL793" s="115" t="n">
        <x:f>IF(AK792,AD792,AL792)</x:f>
        <x:v>1.1869642710874486</x:v>
      </x:c>
      <x:c r="AM793" s="116" t="str">
        <x:f>IF(AK793,AD793/AL793-1,"")</x:f>
      </x:c>
      <x:c r="AN793" s="115" t="n">
        <x:f>IF(AI793&lt;&gt;AI792,AD793,MAX(AN792,AD793))</x:f>
        <x:v>1.1924859067904878</x:v>
      </x:c>
      <x:c r="AO793" s="116" t="n">
        <x:f>AD793/AN793-1</x:f>
        <x:v>-0.0018110084869001897</x:v>
      </x:c>
      <x:c r="AP793" s="112" t="n">
        <x:f>IFERROR(SUM(Z793:AC793)/AD793,0)</x:f>
        <x:v>1</x:v>
      </x:c>
      <x:c r="AQ793" s="50" t="b">
        <x:f>AND(B793&gt;0,C793&gt;0,D793&gt;0,E793&gt;0)</x:f>
        <x:v>1</x:v>
      </x:c>
    </x:row>
    <x:row r="794">
      <x:c r="A794" s="111" t="n">
        <x:f>'净值底稿'!A752</x:f>
        <x:v>44964</x:v>
      </x:c>
      <x:c r="B794" s="113" t="n">
        <x:f>'净值底稿'!F752</x:f>
        <x:v>1.64081168789428</x:v>
      </x:c>
      <x:c r="C794" s="113" t="n">
        <x:f>'净值底稿'!O752</x:f>
        <x:v>1.3394066422977176</x:v>
      </x:c>
      <x:c r="D794" s="113" t="n">
        <x:f>'净值底稿'!P752</x:f>
        <x:v>1.5654</x:v>
      </x:c>
      <x:c r="E794" s="113" t="n">
        <x:f>'净值底稿'!Q752</x:f>
        <x:v>1.4835</x:v>
      </x:c>
      <x:c r="F794" s="114" t="n">
        <x:f>IFERROR(B794/B793-1,0)</x:f>
        <x:v>-0.005489096297751961</x:v>
      </x:c>
      <x:c r="G794" s="114" t="n">
        <x:f>IFERROR(C794/C793-1,0)</x:f>
        <x:v>0.004383334884054957</x:v>
      </x:c>
      <x:c r="H794" s="114" t="n">
        <x:f>IFERROR(D794/D793-1,0)</x:f>
        <x:v>0.00025559105431316453</x:v>
      </x:c>
      <x:c r="I794" s="114" t="n">
        <x:f>IFERROR(E794/E793-1,0)</x:f>
        <x:v>-0.0025549653734956435</x:v>
      </x:c>
      <x:c r="J794" s="115" t="n">
        <x:f>Z793*(1+F794)</x:f>
        <x:v>0.12591128019731326</x:v>
      </x:c>
      <x:c r="K794" s="115" t="n">
        <x:f>AA793*(1+G794)</x:f>
        <x:v>0.12658432628875502</x:v>
      </x:c>
      <x:c r="L794" s="115" t="n">
        <x:f>AB793*(1+H794)</x:f>
        <x:v>0.8757448807592801</x:v>
      </x:c>
      <x:c r="M794" s="115" t="n">
        <x:f>AC793*(1+I794)</x:f>
        <x:v>0.06200824422917956</x:v>
      </x:c>
      <x:c r="N794" s="115" t="n">
        <x:f>SUM(J794:M794)</x:f>
        <x:v>1.190248731474528</x:v>
      </x:c>
      <x:c r="O794" s="116" t="n">
        <x:f>IFERROR((J794+K794)/N794,0)</x:f>
        <x:v>0.2121368414930101</x:v>
      </x:c>
      <x:c r="P794" s="50" t="b">
        <x:f>AND(MONTH(A794)=12,OR(A795="",YEAR(A794)&lt;&gt;YEAR(A795)))</x:f>
        <x:v>0</x:v>
      </x:c>
      <x:c r="Q794" s="50" t="b">
        <x:f>AND(MOD(MONTH(A794),3)=0,OR(A795="",MONTH(A794)&lt;&gt;MONTH(A795)))</x:f>
        <x:v>0</x:v>
      </x:c>
      <x:c r="R794" s="50" t="b">
        <x:f>OR(O794&gt;$E$7,O794&lt;$E$6)</x:f>
        <x:v>0</x:v>
      </x:c>
      <x:c r="S794" s="50" t="b">
        <x:f>AND(OR(P794,Q794,R794),A794-AH793&gt;$E$8)</x:f>
        <x:v>0</x:v>
      </x:c>
      <x:c r="T794" s="50" t="str">
        <x:f>IF(NOT(OR(P794,Q794,R794)),"不调",IF(NOT(S794),"间隔规则跳过",IF(P794,"年末+季度",IF(AND(Q794,R794),"季度+动态",IF(Q794,"季度","动态")))))</x:f>
        <x:v>不调</x:v>
      </x:c>
      <x:c r="U794" s="115" t="n">
        <x:f>IF(OR(T794="年末+季度",T794="季度+动态"),N794*$E$5/2,IF(T794="季度",(J794+K794)/2,IF(T794="动态",N794*$E$5*IF(J794+K794=0,0.5,J794/(J794+K794)),J794)))</x:f>
        <x:v>0.12591128019731326</x:v>
      </x:c>
      <x:c r="V794" s="115" t="n">
        <x:f>IF(OR(T794="年末+季度",T794="季度+动态"),N794*$E$5/2,IF(T794="季度",(J794+K794)/2,IF(T794="动态",N794*$E$5*IF(J794+K794=0,0.5,K794/(J794+K794)),K794)))</x:f>
        <x:v>0.12658432628875502</x:v>
      </x:c>
      <x:c r="W794" s="115" t="n">
        <x:f>IF(OR(T794="年末+季度",T794="季度+动态",T794="动态"),N794*(1-$E$5)*IF(L794+M794=0,$B$7/($B$7+$B$8),L794/(L794+M794)),L794)</x:f>
        <x:v>0.8757448807592801</x:v>
      </x:c>
      <x:c r="X794" s="115" t="n">
        <x:f>IF(OR(T794="年末+季度",T794="季度+动态",T794="动态"),N794*(1-$E$5)*IF(L794+M794=0,$B$8/($B$7+$B$8),M794/(L794+M794)),M794)</x:f>
        <x:v>0.06200824422917956</x:v>
      </x:c>
      <x:c r="Y794" s="115" t="n">
        <x:f>POWER(1-$H$5,(A794-A793)/$H$8)</x:f>
        <x:v>0.9999862671029998</x:v>
      </x:c>
      <x:c r="Z794" s="115" t="n">
        <x:f>U794*Y794</x:f>
        <x:v>0.12590955107067114</x:v>
      </x:c>
      <x:c r="AA794" s="115" t="n">
        <x:f>V794*Y794</x:f>
        <x:v>0.12658258791924024</x:v>
      </x:c>
      <x:c r="AB794" s="115" t="n">
        <x:f>W794*Y794</x:f>
        <x:v>0.8757328542450342</x:v>
      </x:c>
      <x:c r="AC794" s="115" t="n">
        <x:f>X794*Y794</x:f>
        <x:v>0.062007392676348395</x:v>
      </x:c>
      <x:c r="AD794" s="115" t="n">
        <x:f>SUM(Z794:AC794)</x:f>
        <x:v>1.1902323859112942</x:v>
      </x:c>
      <x:c r="AE794" s="115" t="n">
        <x:f>MAX(AE793,AD794)</x:f>
        <x:v>1.2170439798392663</x:v>
      </x:c>
      <x:c r="AF794" s="114" t="n">
        <x:f>AD794/AE794-1</x:f>
        <x:v>-0.02203009453406357</x:v>
      </x:c>
      <x:c r="AG794" s="114" t="n">
        <x:f>AD794/AD793-1</x:f>
        <x:v>-0.00007890171049484973</x:v>
      </x:c>
      <x:c r="AH794" s="111" t="n">
        <x:f>IF(OR(T794="年末+季度",T794="季度+动态",T794="季度",T794="动态"),A794,AH793)</x:f>
        <x:v>44925</x:v>
      </x:c>
      <x:c r="AI794" s="117" t="n">
        <x:f>YEAR(A794)</x:f>
        <x:v>2023</x:v>
      </x:c>
      <x:c r="AJ794" s="117" t="n">
        <x:f>MONTH(A794)</x:f>
        <x:v>2</x:v>
      </x:c>
      <x:c r="AK794" s="50" t="n">
        <x:f>IF(MONTH(A794)&lt;&gt;MONTH(A795),1,0)</x:f>
        <x:v>0</x:v>
      </x:c>
      <x:c r="AL794" s="115" t="n">
        <x:f>IF(AK793,AD793,AL793)</x:f>
        <x:v>1.1869642710874486</x:v>
      </x:c>
      <x:c r="AM794" s="116" t="str">
        <x:f>IF(AK794,AD794/AL794-1,"")</x:f>
      </x:c>
      <x:c r="AN794" s="115" t="n">
        <x:f>IF(AI794&lt;&gt;AI793,AD794,MAX(AN793,AD794))</x:f>
        <x:v>1.1924859067904878</x:v>
      </x:c>
      <x:c r="AO794" s="116" t="n">
        <x:f>AD794/AN794-1</x:f>
        <x:v>-0.001889767305727652</x:v>
      </x:c>
      <x:c r="AP794" s="112" t="n">
        <x:f>IFERROR(SUM(Z794:AC794)/AD794,0)</x:f>
        <x:v>1</x:v>
      </x:c>
      <x:c r="AQ794" s="50" t="b">
        <x:f>AND(B794&gt;0,C794&gt;0,D794&gt;0,E794&gt;0)</x:f>
        <x:v>1</x:v>
      </x:c>
    </x:row>
    <x:row r="795">
      <x:c r="A795" s="111" t="n">
        <x:f>'净值底稿'!A753</x:f>
        <x:v>44965</x:v>
      </x:c>
      <x:c r="B795" s="113" t="n">
        <x:f>'净值底稿'!F753</x:f>
        <x:v>1.6320975696749325</x:v>
      </x:c>
      <x:c r="C795" s="113" t="n">
        <x:f>'净值底稿'!O753</x:f>
        <x:v>1.3316956368657387</x:v>
      </x:c>
      <x:c r="D795" s="113" t="n">
        <x:f>'净值底稿'!P753</x:f>
        <x:v>1.5655</x:v>
      </x:c>
      <x:c r="E795" s="113" t="n">
        <x:f>'净值底稿'!Q753</x:f>
        <x:v>1.4849</x:v>
      </x:c>
      <x:c r="F795" s="114" t="n">
        <x:f>IFERROR(B795/B794-1,0)</x:f>
        <x:v>-0.005310858207336788</x:v>
      </x:c>
      <x:c r="G795" s="114" t="n">
        <x:f>IFERROR(C795/C794-1,0)</x:f>
        <x:v>-0.005757030903438598</x:v>
      </x:c>
      <x:c r="H795" s="114" t="n">
        <x:f>IFERROR(D795/D794-1,0)</x:f>
        <x:v>0.00006388143605473573</x:v>
      </x:c>
      <x:c r="I795" s="114" t="n">
        <x:f>IFERROR(E795/E794-1,0)</x:f>
        <x:v>0.0009437141894168555</x:v>
      </x:c>
      <x:c r="J795" s="115" t="n">
        <x:f>Z794*(1+F795)</x:f>
        <x:v>0.12524086329798537</x:v>
      </x:c>
      <x:c r="K795" s="115" t="n">
        <x:f>AA794*(1+G795)</x:f>
        <x:v>0.12585384804875194</x:v>
      </x:c>
      <x:c r="L795" s="115" t="n">
        <x:f>AB794*(1+H795)</x:f>
        <x:v>0.8757887973173637</x:v>
      </x:c>
      <x:c r="M795" s="115" t="n">
        <x:f>AC794*(1+I795)</x:f>
        <x:v>0.06206590993266581</x:v>
      </x:c>
      <x:c r="N795" s="115" t="n">
        <x:f>SUM(J795:M795)</x:f>
        <x:v>1.1889494185967666</x:v>
      </x:c>
      <x:c r="O795" s="116" t="n">
        <x:f>IFERROR((J795+K795)/N795,0)</x:f>
        <x:v>0.21119040677364287</x:v>
      </x:c>
      <x:c r="P795" s="50" t="b">
        <x:f>AND(MONTH(A795)=12,OR(A796="",YEAR(A795)&lt;&gt;YEAR(A796)))</x:f>
        <x:v>0</x:v>
      </x:c>
      <x:c r="Q795" s="50" t="b">
        <x:f>AND(MOD(MONTH(A795),3)=0,OR(A796="",MONTH(A795)&lt;&gt;MONTH(A796)))</x:f>
        <x:v>0</x:v>
      </x:c>
      <x:c r="R795" s="50" t="b">
        <x:f>OR(O795&gt;$E$7,O795&lt;$E$6)</x:f>
        <x:v>0</x:v>
      </x:c>
      <x:c r="S795" s="50" t="b">
        <x:f>AND(OR(P795,Q795,R795),A795-AH794&gt;$E$8)</x:f>
        <x:v>0</x:v>
      </x:c>
      <x:c r="T795" s="50" t="str">
        <x:f>IF(NOT(OR(P795,Q795,R795)),"不调",IF(NOT(S795),"间隔规则跳过",IF(P795,"年末+季度",IF(AND(Q795,R795),"季度+动态",IF(Q795,"季度","动态")))))</x:f>
        <x:v>不调</x:v>
      </x:c>
      <x:c r="U795" s="115" t="n">
        <x:f>IF(OR(T795="年末+季度",T795="季度+动态"),N795*$E$5/2,IF(T795="季度",(J795+K795)/2,IF(T795="动态",N795*$E$5*IF(J795+K795=0,0.5,J795/(J795+K795)),J795)))</x:f>
        <x:v>0.12524086329798537</x:v>
      </x:c>
      <x:c r="V795" s="115" t="n">
        <x:f>IF(OR(T795="年末+季度",T795="季度+动态"),N795*$E$5/2,IF(T795="季度",(J795+K795)/2,IF(T795="动态",N795*$E$5*IF(J795+K795=0,0.5,K795/(J795+K795)),K795)))</x:f>
        <x:v>0.12585384804875194</x:v>
      </x:c>
      <x:c r="W795" s="115" t="n">
        <x:f>IF(OR(T795="年末+季度",T795="季度+动态",T795="动态"),N795*(1-$E$5)*IF(L795+M795=0,$B$7/($B$7+$B$8),L795/(L795+M795)),L795)</x:f>
        <x:v>0.8757887973173637</x:v>
      </x:c>
      <x:c r="X795" s="115" t="n">
        <x:f>IF(OR(T795="年末+季度",T795="季度+动态",T795="动态"),N795*(1-$E$5)*IF(L795+M795=0,$B$8/($B$7+$B$8),M795/(L795+M795)),M795)</x:f>
        <x:v>0.06206590993266581</x:v>
      </x:c>
      <x:c r="Y795" s="115" t="n">
        <x:f>POWER(1-$H$5,(A795-A794)/$H$8)</x:f>
        <x:v>0.9999862671029998</x:v>
      </x:c>
      <x:c r="Z795" s="115" t="n">
        <x:f>U795*Y795</x:f>
        <x:v>0.12523914337810949</x:v>
      </x:c>
      <x:c r="AA795" s="115" t="n">
        <x:f>V795*Y795</x:f>
        <x:v>0.1258521197108196</x:v>
      </x:c>
      <x:c r="AB795" s="115" t="n">
        <x:f>W795*Y795</x:f>
        <x:v>0.8757767702000162</x:v>
      </x:c>
      <x:c r="AC795" s="115" t="n">
        <x:f>X795*Y795</x:f>
        <x:v>0.06206505758791748</x:v>
      </x:c>
      <x:c r="AD795" s="115" t="n">
        <x:f>SUM(Z795:AC795)</x:f>
        <x:v>1.188933090876863</x:v>
      </x:c>
      <x:c r="AE795" s="115" t="n">
        <x:f>MAX(AE794,AD795)</x:f>
        <x:v>1.2170439798392663</x:v>
      </x:c>
      <x:c r="AF795" s="114" t="n">
        <x:f>AD795/AE795-1</x:f>
        <x:v>-0.023097677181818765</x:v>
      </x:c>
      <x:c r="AG795" s="114" t="n">
        <x:f>AD795/AD794-1</x:f>
        <x:v>-0.0010916313904838493</x:v>
      </x:c>
      <x:c r="AH795" s="111" t="n">
        <x:f>IF(OR(T795="年末+季度",T795="季度+动态",T795="季度",T795="动态"),A795,AH794)</x:f>
        <x:v>44925</x:v>
      </x:c>
      <x:c r="AI795" s="117" t="n">
        <x:f>YEAR(A795)</x:f>
        <x:v>2023</x:v>
      </x:c>
      <x:c r="AJ795" s="117" t="n">
        <x:f>MONTH(A795)</x:f>
        <x:v>2</x:v>
      </x:c>
      <x:c r="AK795" s="50" t="n">
        <x:f>IF(MONTH(A795)&lt;&gt;MONTH(A796),1,0)</x:f>
        <x:v>0</x:v>
      </x:c>
      <x:c r="AL795" s="115" t="n">
        <x:f>IF(AK794,AD794,AL794)</x:f>
        <x:v>1.1869642710874486</x:v>
      </x:c>
      <x:c r="AM795" s="116" t="str">
        <x:f>IF(AK795,AD795/AL795-1,"")</x:f>
      </x:c>
      <x:c r="AN795" s="115" t="n">
        <x:f>IF(AI795&lt;&gt;AI794,AD795,MAX(AN794,AD795))</x:f>
        <x:v>1.1924859067904878</x:v>
      </x:c>
      <x:c r="AO795" s="116" t="n">
        <x:f>AD795/AN795-1</x:f>
        <x:v>-0.0029793357668997933</x:v>
      </x:c>
      <x:c r="AP795" s="112" t="n">
        <x:f>IFERROR(SUM(Z795:AC795)/AD795,0)</x:f>
        <x:v>1</x:v>
      </x:c>
      <x:c r="AQ795" s="50" t="b">
        <x:f>AND(B795&gt;0,C795&gt;0,D795&gt;0,E795&gt;0)</x:f>
        <x:v>1</x:v>
      </x:c>
    </x:row>
    <x:row r="796">
      <x:c r="A796" s="111" t="n">
        <x:f>'净值底稿'!A754</x:f>
        <x:v>44966</x:v>
      </x:c>
      <x:c r="B796" s="113" t="n">
        <x:f>'净值底稿'!F754</x:f>
        <x:v>1.6649985080883352</x:v>
      </x:c>
      <x:c r="C796" s="113" t="n">
        <x:f>'净值底稿'!O754</x:f>
        <x:v>1.3504034126314488</x:v>
      </x:c>
      <x:c r="D796" s="113" t="n">
        <x:f>'净值底稿'!P754</x:f>
        <x:v>1.5661</x:v>
      </x:c>
      <x:c r="E796" s="113" t="n">
        <x:f>'净值底稿'!Q754</x:f>
        <x:v>1.4886</x:v>
      </x:c>
      <x:c r="F796" s="114" t="n">
        <x:f>IFERROR(B796/B795-1,0)</x:f>
        <x:v>0.020158683539952538</x:v>
      </x:c>
      <x:c r="G796" s="114" t="n">
        <x:f>IFERROR(C796/C795-1,0)</x:f>
        <x:v>0.0140480867007573</x:v>
      </x:c>
      <x:c r="H796" s="114" t="n">
        <x:f>IFERROR(D796/D795-1,0)</x:f>
        <x:v>0.00038326413286493555</x:v>
      </x:c>
      <x:c r="I796" s="114" t="n">
        <x:f>IFERROR(E796/E795-1,0)</x:f>
        <x:v>0.0024917502862145113</x:v>
      </x:c>
      <x:c r="J796" s="115" t="n">
        <x:f>Z795*(1+F796)</x:f>
        <x:v>0.12776379963628354</x:v>
      </x:c>
      <x:c r="K796" s="115" t="n">
        <x:f>AA795*(1+G796)</x:f>
        <x:v>0.1276201011999913</x:v>
      </x:c>
      <x:c r="L796" s="115" t="n">
        <x:f>AB795*(1+H796)</x:f>
        <x:v>0.8761124240244301</x:v>
      </x:c>
      <x:c r="M796" s="115" t="n">
        <x:f>AC795*(1+I796)</x:f>
        <x:v>0.06221970821292609</x:v>
      </x:c>
      <x:c r="N796" s="115" t="n">
        <x:f>SUM(J796:M796)</x:f>
        <x:v>1.193716033073631</x:v>
      </x:c>
      <x:c r="O796" s="116" t="n">
        <x:f>IFERROR((J796+K796)/N796,0)</x:f>
        <x:v>0.21394024521786933</x:v>
      </x:c>
      <x:c r="P796" s="50" t="b">
        <x:f>AND(MONTH(A796)=12,OR(A797="",YEAR(A796)&lt;&gt;YEAR(A797)))</x:f>
        <x:v>0</x:v>
      </x:c>
      <x:c r="Q796" s="50" t="b">
        <x:f>AND(MOD(MONTH(A796),3)=0,OR(A797="",MONTH(A796)&lt;&gt;MONTH(A797)))</x:f>
        <x:v>0</x:v>
      </x:c>
      <x:c r="R796" s="50" t="b">
        <x:f>OR(O796&gt;$E$7,O796&lt;$E$6)</x:f>
        <x:v>0</x:v>
      </x:c>
      <x:c r="S796" s="50" t="b">
        <x:f>AND(OR(P796,Q796,R796),A796-AH795&gt;$E$8)</x:f>
        <x:v>0</x:v>
      </x:c>
      <x:c r="T796" s="50" t="str">
        <x:f>IF(NOT(OR(P796,Q796,R796)),"不调",IF(NOT(S796),"间隔规则跳过",IF(P796,"年末+季度",IF(AND(Q796,R796),"季度+动态",IF(Q796,"季度","动态")))))</x:f>
        <x:v>不调</x:v>
      </x:c>
      <x:c r="U796" s="115" t="n">
        <x:f>IF(OR(T796="年末+季度",T796="季度+动态"),N796*$E$5/2,IF(T796="季度",(J796+K796)/2,IF(T796="动态",N796*$E$5*IF(J796+K796=0,0.5,J796/(J796+K796)),J796)))</x:f>
        <x:v>0.12776379963628354</x:v>
      </x:c>
      <x:c r="V796" s="115" t="n">
        <x:f>IF(OR(T796="年末+季度",T796="季度+动态"),N796*$E$5/2,IF(T796="季度",(J796+K796)/2,IF(T796="动态",N796*$E$5*IF(J796+K796=0,0.5,K796/(J796+K796)),K796)))</x:f>
        <x:v>0.1276201011999913</x:v>
      </x:c>
      <x:c r="W796" s="115" t="n">
        <x:f>IF(OR(T796="年末+季度",T796="季度+动态",T796="动态"),N796*(1-$E$5)*IF(L796+M796=0,$B$7/($B$7+$B$8),L796/(L796+M796)),L796)</x:f>
        <x:v>0.8761124240244301</x:v>
      </x:c>
      <x:c r="X796" s="115" t="n">
        <x:f>IF(OR(T796="年末+季度",T796="季度+动态",T796="动态"),N796*(1-$E$5)*IF(L796+M796=0,$B$8/($B$7+$B$8),M796/(L796+M796)),M796)</x:f>
        <x:v>0.06221970821292609</x:v>
      </x:c>
      <x:c r="Y796" s="115" t="n">
        <x:f>POWER(1-$H$5,(A796-A795)/$H$8)</x:f>
        <x:v>0.9999862671029998</x:v>
      </x:c>
      <x:c r="Z796" s="115" t="n">
        <x:f>U796*Y796</x:f>
        <x:v>0.12776204506918276</x:v>
      </x:c>
      <x:c r="AA796" s="115" t="n">
        <x:f>V796*Y796</x:f>
        <x:v>0.12761834860628635</x:v>
      </x:c>
      <x:c r="AB796" s="115" t="n">
        <x:f>W796*Y796</x:f>
        <x:v>0.8761003924627504</x:v>
      </x:c>
      <x:c r="AC796" s="115" t="n">
        <x:f>X796*Y796</x:f>
        <x:v>0.06221885375608182</x:v>
      </x:c>
      <x:c r="AD796" s="115" t="n">
        <x:f>SUM(Z796:AC796)</x:f>
        <x:v>1.1936996398943012</x:v>
      </x:c>
      <x:c r="AE796" s="115" t="n">
        <x:f>MAX(AE795,AD796)</x:f>
        <x:v>1.2170439798392663</x:v>
      </x:c>
      <x:c r="AF796" s="114" t="n">
        <x:f>AD796/AE796-1</x:f>
        <x:v>-0.019181180246294893</x:v>
      </x:c>
      <x:c r="AG796" s="114" t="n">
        <x:f>AD796/AD795-1</x:f>
        <x:v>0.004009097781880078</x:v>
      </x:c>
      <x:c r="AH796" s="111" t="n">
        <x:f>IF(OR(T796="年末+季度",T796="季度+动态",T796="季度",T796="动态"),A796,AH795)</x:f>
        <x:v>44925</x:v>
      </x:c>
      <x:c r="AI796" s="117" t="n">
        <x:f>YEAR(A796)</x:f>
        <x:v>2023</x:v>
      </x:c>
      <x:c r="AJ796" s="117" t="n">
        <x:f>MONTH(A796)</x:f>
        <x:v>2</x:v>
      </x:c>
      <x:c r="AK796" s="50" t="n">
        <x:f>IF(MONTH(A796)&lt;&gt;MONTH(A797),1,0)</x:f>
        <x:v>0</x:v>
      </x:c>
      <x:c r="AL796" s="115" t="n">
        <x:f>IF(AK795,AD795,AL795)</x:f>
        <x:v>1.1869642710874486</x:v>
      </x:c>
      <x:c r="AM796" s="116" t="str">
        <x:f>IF(AK796,AD796/AL796-1,"")</x:f>
      </x:c>
      <x:c r="AN796" s="115" t="n">
        <x:f>IF(AI796&lt;&gt;AI795,AD796,MAX(AN795,AD796))</x:f>
        <x:v>1.1936996398943012</x:v>
      </x:c>
      <x:c r="AO796" s="116" t="n">
        <x:f>AD796/AN796-1</x:f>
        <x:v>0</x:v>
      </x:c>
      <x:c r="AP796" s="112" t="n">
        <x:f>IFERROR(SUM(Z796:AC796)/AD796,0)</x:f>
        <x:v>1</x:v>
      </x:c>
      <x:c r="AQ796" s="50" t="b">
        <x:f>AND(B796&gt;0,C796&gt;0,D796&gt;0,E796&gt;0)</x:f>
        <x:v>1</x:v>
      </x:c>
    </x:row>
    <x:row r="797">
      <x:c r="A797" s="111" t="n">
        <x:f>'净值底稿'!A755</x:f>
        <x:v>44967</x:v>
      </x:c>
      <x:c r="B797" s="113" t="n">
        <x:f>'净值底稿'!F755</x:f>
        <x:v>1.659474475776015</x:v>
      </x:c>
      <x:c r="C797" s="113" t="n">
        <x:f>'净值底稿'!O755</x:f>
        <x:v>1.3457968327157388</x:v>
      </x:c>
      <x:c r="D797" s="113" t="n">
        <x:f>'净值底稿'!P755</x:f>
        <x:v>1.5665</x:v>
      </x:c>
      <x:c r="E797" s="113" t="n">
        <x:f>'净值底稿'!Q755</x:f>
        <x:v>1.482</x:v>
      </x:c>
      <x:c r="F797" s="114" t="n">
        <x:f>IFERROR(B797/B796-1,0)</x:f>
        <x:v>-0.003317740097354638</x:v>
      </x:c>
      <x:c r="G797" s="114" t="n">
        <x:f>IFERROR(C797/C796-1,0)</x:f>
        <x:v>-0.0034112620514883396</x:v>
      </x:c>
      <x:c r="H797" s="114" t="n">
        <x:f>IFERROR(D797/D796-1,0)</x:f>
        <x:v>0.0002554115318307293</x:v>
      </x:c>
      <x:c r="I797" s="114" t="n">
        <x:f>IFERROR(E797/E796-1,0)</x:f>
        <x:v>-0.004433696090286099</x:v>
      </x:c>
      <x:c r="J797" s="115" t="n">
        <x:f>Z796*(1+F797)</x:f>
        <x:v>0.1273381638093367</x:v>
      </x:c>
      <x:c r="K797" s="115" t="n">
        <x:f>AA796*(1+G797)</x:f>
        <x:v>0.1271830089766121</x:v>
      </x:c>
      <x:c r="L797" s="115" t="n">
        <x:f>AB796*(1+H797)</x:f>
        <x:v>0.8763241586060269</x:v>
      </x:c>
      <x:c r="M797" s="115" t="n">
        <x:f>AC796*(1+I797)</x:f>
        <x:v>0.0619429942674414</x:v>
      </x:c>
      <x:c r="N797" s="115" t="n">
        <x:f>SUM(J797:M797)</x:f>
        <x:v>1.1927883256594172</x:v>
      </x:c>
      <x:c r="O797" s="116" t="n">
        <x:f>IFERROR((J797+K797)/N797,0)</x:f>
        <x:v>0.21338335336677627</x:v>
      </x:c>
      <x:c r="P797" s="50" t="b">
        <x:f>AND(MONTH(A797)=12,OR(A798="",YEAR(A797)&lt;&gt;YEAR(A798)))</x:f>
        <x:v>0</x:v>
      </x:c>
      <x:c r="Q797" s="50" t="b">
        <x:f>AND(MOD(MONTH(A797),3)=0,OR(A798="",MONTH(A797)&lt;&gt;MONTH(A798)))</x:f>
        <x:v>0</x:v>
      </x:c>
      <x:c r="R797" s="50" t="b">
        <x:f>OR(O797&gt;$E$7,O797&lt;$E$6)</x:f>
        <x:v>0</x:v>
      </x:c>
      <x:c r="S797" s="50" t="b">
        <x:f>AND(OR(P797,Q797,R797),A797-AH796&gt;$E$8)</x:f>
        <x:v>0</x:v>
      </x:c>
      <x:c r="T797" s="50" t="str">
        <x:f>IF(NOT(OR(P797,Q797,R797)),"不调",IF(NOT(S797),"间隔规则跳过",IF(P797,"年末+季度",IF(AND(Q797,R797),"季度+动态",IF(Q797,"季度","动态")))))</x:f>
        <x:v>不调</x:v>
      </x:c>
      <x:c r="U797" s="115" t="n">
        <x:f>IF(OR(T797="年末+季度",T797="季度+动态"),N797*$E$5/2,IF(T797="季度",(J797+K797)/2,IF(T797="动态",N797*$E$5*IF(J797+K797=0,0.5,J797/(J797+K797)),J797)))</x:f>
        <x:v>0.1273381638093367</x:v>
      </x:c>
      <x:c r="V797" s="115" t="n">
        <x:f>IF(OR(T797="年末+季度",T797="季度+动态"),N797*$E$5/2,IF(T797="季度",(J797+K797)/2,IF(T797="动态",N797*$E$5*IF(J797+K797=0,0.5,K797/(J797+K797)),K797)))</x:f>
        <x:v>0.1271830089766121</x:v>
      </x:c>
      <x:c r="W797" s="115" t="n">
        <x:f>IF(OR(T797="年末+季度",T797="季度+动态",T797="动态"),N797*(1-$E$5)*IF(L797+M797=0,$B$7/($B$7+$B$8),L797/(L797+M797)),L797)</x:f>
        <x:v>0.8763241586060269</x:v>
      </x:c>
      <x:c r="X797" s="115" t="n">
        <x:f>IF(OR(T797="年末+季度",T797="季度+动态",T797="动态"),N797*(1-$E$5)*IF(L797+M797=0,$B$8/($B$7+$B$8),M797/(L797+M797)),M797)</x:f>
        <x:v>0.0619429942674414</x:v>
      </x:c>
      <x:c r="Y797" s="115" t="n">
        <x:f>POWER(1-$H$5,(A797-A796)/$H$8)</x:f>
        <x:v>0.9999862671029998</x:v>
      </x:c>
      <x:c r="Z797" s="115" t="n">
        <x:f>U797*Y797</x:f>
        <x:v>0.12733641508744892</x:v>
      </x:c>
      <x:c r="AA797" s="115" t="n">
        <x:f>V797*Y797</x:f>
        <x:v>0.12718126238544966</x:v>
      </x:c>
      <x:c r="AB797" s="115" t="n">
        <x:f>W797*Y797</x:f>
        <x:v>0.8763121241366179</x:v>
      </x:c>
      <x:c r="AC797" s="115" t="n">
        <x:f>X797*Y797</x:f>
        <x:v>0.06194214361068123</x:v>
      </x:c>
      <x:c r="AD797" s="115" t="n">
        <x:f>SUM(Z797:AC797)</x:f>
        <x:v>1.1927719452201977</x:v>
      </x:c>
      <x:c r="AE797" s="115" t="n">
        <x:f>MAX(AE796,AD797)</x:f>
        <x:v>1.2170439798392663</x:v>
      </x:c>
      <x:c r="AF797" s="114" t="n">
        <x:f>AD797/AE797-1</x:f>
        <x:v>-0.0199434326295046</x:v>
      </x:c>
      <x:c r="AG797" s="114" t="n">
        <x:f>AD797/AD796-1</x:f>
        <x:v>-0.0007771592141768702</x:v>
      </x:c>
      <x:c r="AH797" s="111" t="n">
        <x:f>IF(OR(T797="年末+季度",T797="季度+动态",T797="季度",T797="动态"),A797,AH796)</x:f>
        <x:v>44925</x:v>
      </x:c>
      <x:c r="AI797" s="117" t="n">
        <x:f>YEAR(A797)</x:f>
        <x:v>2023</x:v>
      </x:c>
      <x:c r="AJ797" s="117" t="n">
        <x:f>MONTH(A797)</x:f>
        <x:v>2</x:v>
      </x:c>
      <x:c r="AK797" s="50" t="n">
        <x:f>IF(MONTH(A797)&lt;&gt;MONTH(A798),1,0)</x:f>
        <x:v>0</x:v>
      </x:c>
      <x:c r="AL797" s="115" t="n">
        <x:f>IF(AK796,AD796,AL796)</x:f>
        <x:v>1.1869642710874486</x:v>
      </x:c>
      <x:c r="AM797" s="116" t="str">
        <x:f>IF(AK797,AD797/AL797-1,"")</x:f>
      </x:c>
      <x:c r="AN797" s="115" t="n">
        <x:f>IF(AI797&lt;&gt;AI796,AD797,MAX(AN796,AD797))</x:f>
        <x:v>1.1936996398943012</x:v>
      </x:c>
      <x:c r="AO797" s="116" t="n">
        <x:f>AD797/AN797-1</x:f>
        <x:v>-0.0007771592141768702</x:v>
      </x:c>
      <x:c r="AP797" s="112" t="n">
        <x:f>IFERROR(SUM(Z797:AC797)/AD797,0)</x:f>
        <x:v>1</x:v>
      </x:c>
      <x:c r="AQ797" s="50" t="b">
        <x:f>AND(B797&gt;0,C797&gt;0,D797&gt;0,E797&gt;0)</x:f>
        <x:v>1</x:v>
      </x:c>
    </x:row>
    <x:row r="798">
      <x:c r="A798" s="111" t="n">
        <x:f>'净值底稿'!A756</x:f>
        <x:v>44970</x:v>
      </x:c>
      <x:c r="B798" s="113" t="n">
        <x:f>'净值底稿'!F756</x:f>
        <x:v>1.6749480292782024</x:v>
      </x:c>
      <x:c r="C798" s="113" t="n">
        <x:f>'净值底稿'!O756</x:f>
        <x:v>1.3574668874582925</x:v>
      </x:c>
      <x:c r="D798" s="113" t="n">
        <x:f>'净值底稿'!P756</x:f>
        <x:v>1.5673</x:v>
      </x:c>
      <x:c r="E798" s="113" t="n">
        <x:f>'净值底稿'!Q756</x:f>
        <x:v>1.4862</x:v>
      </x:c>
      <x:c r="F798" s="114" t="n">
        <x:f>IFERROR(B798/B797-1,0)</x:f>
        <x:v>0.009324369689357015</x:v>
      </x:c>
      <x:c r="G798" s="114" t="n">
        <x:f>IFERROR(C798/C797-1,0)</x:f>
        <x:v>0.008671483286971426</x:v>
      </x:c>
      <x:c r="H798" s="114" t="n">
        <x:f>IFERROR(D798/D797-1,0)</x:f>
        <x:v>0.0005106926268751977</x:v>
      </x:c>
      <x:c r="I798" s="114" t="n">
        <x:f>IFERROR(E798/E797-1,0)</x:f>
        <x:v>0.002834008097166052</x:v>
      </x:c>
      <x:c r="J798" s="115" t="n">
        <x:f>Z797*(1+F798)</x:f>
        <x:v>0.1285237468966417</x:v>
      </x:c>
      <x:c r="K798" s="115" t="n">
        <x:f>AA797*(1+G798)</x:f>
        <x:v>0.12828411257664102</x:v>
      </x:c>
      <x:c r="L798" s="115" t="n">
        <x:f>AB797*(1+H798)</x:f>
        <x:v>0.8767596502772558</x:v>
      </x:c>
      <x:c r="M798" s="115" t="n">
        <x:f>AC797*(1+I798)</x:f>
        <x:v>0.062117688147229726</x:v>
      </x:c>
      <x:c r="N798" s="115" t="n">
        <x:f>SUM(J798:M798)</x:f>
        <x:v>1.195685197897768</x:v>
      </x:c>
      <x:c r="O798" s="116" t="n">
        <x:f>IFERROR((J798+K798)/N798,0)</x:f>
        <x:v>0.21477882299186912</x:v>
      </x:c>
      <x:c r="P798" s="50" t="b">
        <x:f>AND(MONTH(A798)=12,OR(A799="",YEAR(A798)&lt;&gt;YEAR(A799)))</x:f>
        <x:v>0</x:v>
      </x:c>
      <x:c r="Q798" s="50" t="b">
        <x:f>AND(MOD(MONTH(A798),3)=0,OR(A799="",MONTH(A798)&lt;&gt;MONTH(A799)))</x:f>
        <x:v>0</x:v>
      </x:c>
      <x:c r="R798" s="50" t="b">
        <x:f>OR(O798&gt;$E$7,O798&lt;$E$6)</x:f>
        <x:v>0</x:v>
      </x:c>
      <x:c r="S798" s="50" t="b">
        <x:f>AND(OR(P798,Q798,R798),A798-AH797&gt;$E$8)</x:f>
        <x:v>0</x:v>
      </x:c>
      <x:c r="T798" s="50" t="str">
        <x:f>IF(NOT(OR(P798,Q798,R798)),"不调",IF(NOT(S798),"间隔规则跳过",IF(P798,"年末+季度",IF(AND(Q798,R798),"季度+动态",IF(Q798,"季度","动态")))))</x:f>
        <x:v>不调</x:v>
      </x:c>
      <x:c r="U798" s="115" t="n">
        <x:f>IF(OR(T798="年末+季度",T798="季度+动态"),N798*$E$5/2,IF(T798="季度",(J798+K798)/2,IF(T798="动态",N798*$E$5*IF(J798+K798=0,0.5,J798/(J798+K798)),J798)))</x:f>
        <x:v>0.1285237468966417</x:v>
      </x:c>
      <x:c r="V798" s="115" t="n">
        <x:f>IF(OR(T798="年末+季度",T798="季度+动态"),N798*$E$5/2,IF(T798="季度",(J798+K798)/2,IF(T798="动态",N798*$E$5*IF(J798+K798=0,0.5,K798/(J798+K798)),K798)))</x:f>
        <x:v>0.12828411257664102</x:v>
      </x:c>
      <x:c r="W798" s="115" t="n">
        <x:f>IF(OR(T798="年末+季度",T798="季度+动态",T798="动态"),N798*(1-$E$5)*IF(L798+M798=0,$B$7/($B$7+$B$8),L798/(L798+M798)),L798)</x:f>
        <x:v>0.8767596502772558</x:v>
      </x:c>
      <x:c r="X798" s="115" t="n">
        <x:f>IF(OR(T798="年末+季度",T798="季度+动态",T798="动态"),N798*(1-$E$5)*IF(L798+M798=0,$B$8/($B$7+$B$8),M798/(L798+M798)),M798)</x:f>
        <x:v>0.062117688147229726</x:v>
      </x:c>
      <x:c r="Y798" s="115" t="n">
        <x:f>POWER(1-$H$5,(A798-A797)/$H$8)</x:f>
        <x:v>0.9999588018747739</x:v>
      </x:c>
      <x:c r="Z798" s="115" t="n">
        <x:f>U798*Y798</x:f>
        <x:v>0.12851845195922254</x:v>
      </x:c>
      <x:c r="AA798" s="115" t="n">
        <x:f>V798*Y798</x:f>
        <x:v>0.12827882751170658</x:v>
      </x:c>
      <x:c r="AB798" s="115" t="n">
        <x:f>W798*Y798</x:f>
        <x:v>0.8767235294233905</x:v>
      </x:c>
      <x:c r="AC798" s="115" t="n">
        <x:f>X798*Y798</x:f>
        <x:v>0.062115129014934684</x:v>
      </x:c>
      <x:c r="AD798" s="115" t="n">
        <x:f>SUM(Z798:AC798)</x:f>
        <x:v>1.1956359379092543</x:v>
      </x:c>
      <x:c r="AE798" s="115" t="n">
        <x:f>MAX(AE797,AD798)</x:f>
        <x:v>1.2170439798392663</x:v>
      </x:c>
      <x:c r="AF798" s="114" t="n">
        <x:f>AD798/AE798-1</x:f>
        <x:v>-0.017590195822536625</x:v>
      </x:c>
      <x:c r="AG798" s="114" t="n">
        <x:f>AD798/AD797-1</x:f>
        <x:v>0.002401123450743059</x:v>
      </x:c>
      <x:c r="AH798" s="111" t="n">
        <x:f>IF(OR(T798="年末+季度",T798="季度+动态",T798="季度",T798="动态"),A798,AH797)</x:f>
        <x:v>44925</x:v>
      </x:c>
      <x:c r="AI798" s="117" t="n">
        <x:f>YEAR(A798)</x:f>
        <x:v>2023</x:v>
      </x:c>
      <x:c r="AJ798" s="117" t="n">
        <x:f>MONTH(A798)</x:f>
        <x:v>2</x:v>
      </x:c>
      <x:c r="AK798" s="50" t="n">
        <x:f>IF(MONTH(A798)&lt;&gt;MONTH(A799),1,0)</x:f>
        <x:v>0</x:v>
      </x:c>
      <x:c r="AL798" s="115" t="n">
        <x:f>IF(AK797,AD797,AL797)</x:f>
        <x:v>1.1869642710874486</x:v>
      </x:c>
      <x:c r="AM798" s="116" t="str">
        <x:f>IF(AK798,AD798/AL798-1,"")</x:f>
      </x:c>
      <x:c r="AN798" s="115" t="n">
        <x:f>IF(AI798&lt;&gt;AI797,AD798,MAX(AN797,AD798))</x:f>
        <x:v>1.1956359379092543</x:v>
      </x:c>
      <x:c r="AO798" s="116" t="n">
        <x:f>AD798/AN798-1</x:f>
        <x:v>0</x:v>
      </x:c>
      <x:c r="AP798" s="112" t="n">
        <x:f>IFERROR(SUM(Z798:AC798)/AD798,0)</x:f>
        <x:v>1</x:v>
      </x:c>
      <x:c r="AQ798" s="50" t="b">
        <x:f>AND(B798&gt;0,C798&gt;0,D798&gt;0,E798&gt;0)</x:f>
        <x:v>1</x:v>
      </x:c>
    </x:row>
    <x:row r="799">
      <x:c r="A799" s="111" t="n">
        <x:f>'净值底稿'!A757</x:f>
        <x:v>44971</x:v>
      </x:c>
      <x:c r="B799" s="113" t="n">
        <x:f>'净值底稿'!F757</x:f>
        <x:v>1.6676967992111125</x:v>
      </x:c>
      <x:c r="C799" s="113" t="n">
        <x:f>'净值底稿'!O757</x:f>
        <x:v>1.3584798346096862</x:v>
      </x:c>
      <x:c r="D799" s="113" t="n">
        <x:f>'净值底稿'!P757</x:f>
        <x:v>1.5676</x:v>
      </x:c>
      <x:c r="E799" s="113" t="n">
        <x:f>'净值底稿'!Q757</x:f>
        <x:v>1.4836</x:v>
      </x:c>
      <x:c r="F799" s="114" t="n">
        <x:f>IFERROR(B799/B798-1,0)</x:f>
        <x:v>-0.0043292269015742235</x:v>
      </x:c>
      <x:c r="G799" s="114" t="n">
        <x:f>IFERROR(C799/C798-1,0)</x:f>
        <x:v>0.0007462039485106597</x:v>
      </x:c>
      <x:c r="H799" s="114" t="n">
        <x:f>IFERROR(D799/D798-1,0)</x:f>
        <x:v>0.00019141198239025492</x:v>
      </x:c>
      <x:c r="I799" s="114" t="n">
        <x:f>IFERROR(E799/E798-1,0)</x:f>
        <x:v>-0.001749428071591952</x:v>
      </x:c>
      <x:c r="J799" s="115" t="n">
        <x:f>Z798*(1+F799)</x:f>
        <x:v>0.127962066419652</x:v>
      </x:c>
      <x:c r="K799" s="115" t="n">
        <x:f>AA798*(1+G799)</x:f>
        <x:v>0.12837454967930614</x:v>
      </x:c>
      <x:c r="L799" s="115" t="n">
        <x:f>AB798*(1+H799)</x:f>
        <x:v>0.8768913448121656</x:v>
      </x:c>
      <x:c r="M799" s="115" t="n">
        <x:f>AC798*(1+I799)</x:f>
        <x:v>0.0620064630645654</x:v>
      </x:c>
      <x:c r="N799" s="115" t="n">
        <x:f>SUM(J799:M799)</x:f>
        <x:v>1.1952344239756891</x:v>
      </x:c>
      <x:c r="O799" s="116" t="n">
        <x:f>IFERROR((J799+K799)/N799,0)</x:f>
        <x:v>0.21446555667825376</x:v>
      </x:c>
      <x:c r="P799" s="50" t="b">
        <x:f>AND(MONTH(A799)=12,OR(A800="",YEAR(A799)&lt;&gt;YEAR(A800)))</x:f>
        <x:v>0</x:v>
      </x:c>
      <x:c r="Q799" s="50" t="b">
        <x:f>AND(MOD(MONTH(A799),3)=0,OR(A800="",MONTH(A799)&lt;&gt;MONTH(A800)))</x:f>
        <x:v>0</x:v>
      </x:c>
      <x:c r="R799" s="50" t="b">
        <x:f>OR(O799&gt;$E$7,O799&lt;$E$6)</x:f>
        <x:v>0</x:v>
      </x:c>
      <x:c r="S799" s="50" t="b">
        <x:f>AND(OR(P799,Q799,R799),A799-AH798&gt;$E$8)</x:f>
        <x:v>0</x:v>
      </x:c>
      <x:c r="T799" s="50" t="str">
        <x:f>IF(NOT(OR(P799,Q799,R799)),"不调",IF(NOT(S799),"间隔规则跳过",IF(P799,"年末+季度",IF(AND(Q799,R799),"季度+动态",IF(Q799,"季度","动态")))))</x:f>
        <x:v>不调</x:v>
      </x:c>
      <x:c r="U799" s="115" t="n">
        <x:f>IF(OR(T799="年末+季度",T799="季度+动态"),N799*$E$5/2,IF(T799="季度",(J799+K799)/2,IF(T799="动态",N799*$E$5*IF(J799+K799=0,0.5,J799/(J799+K799)),J799)))</x:f>
        <x:v>0.127962066419652</x:v>
      </x:c>
      <x:c r="V799" s="115" t="n">
        <x:f>IF(OR(T799="年末+季度",T799="季度+动态"),N799*$E$5/2,IF(T799="季度",(J799+K799)/2,IF(T799="动态",N799*$E$5*IF(J799+K799=0,0.5,K799/(J799+K799)),K799)))</x:f>
        <x:v>0.12837454967930614</x:v>
      </x:c>
      <x:c r="W799" s="115" t="n">
        <x:f>IF(OR(T799="年末+季度",T799="季度+动态",T799="动态"),N799*(1-$E$5)*IF(L799+M799=0,$B$7/($B$7+$B$8),L799/(L799+M799)),L799)</x:f>
        <x:v>0.8768913448121656</x:v>
      </x:c>
      <x:c r="X799" s="115" t="n">
        <x:f>IF(OR(T799="年末+季度",T799="季度+动态",T799="动态"),N799*(1-$E$5)*IF(L799+M799=0,$B$8/($B$7+$B$8),M799/(L799+M799)),M799)</x:f>
        <x:v>0.0620064630645654</x:v>
      </x:c>
      <x:c r="Y799" s="115" t="n">
        <x:f>POWER(1-$H$5,(A799-A798)/$H$8)</x:f>
        <x:v>0.9999862671029998</x:v>
      </x:c>
      <x:c r="Z799" s="115" t="n">
        <x:f>U799*Y799</x:f>
        <x:v>0.1279603091297739</x:v>
      </x:c>
      <x:c r="AA799" s="115" t="n">
        <x:f>V799*Y799</x:f>
        <x:v>0.12837278672483796</x:v>
      </x:c>
      <x:c r="AB799" s="115" t="n">
        <x:f>W799*Y799</x:f>
        <x:v>0.8768793025536469</x:v>
      </x:c>
      <x:c r="AC799" s="115" t="n">
        <x:f>X799*Y799</x:f>
        <x:v>0.062005611536194785</x:v>
      </x:c>
      <x:c r="AD799" s="115" t="n">
        <x:f>SUM(Z799:AC799)</x:f>
        <x:v>1.1952180099444536</x:v>
      </x:c>
      <x:c r="AE799" s="115" t="n">
        <x:f>MAX(AE798,AD799)</x:f>
        <x:v>1.2170439798392663</x:v>
      </x:c>
      <x:c r="AF799" s="114" t="n">
        <x:f>AD799/AE799-1</x:f>
        <x:v>-0.017933591765266543</x:v>
      </x:c>
      <x:c r="AG799" s="114" t="n">
        <x:f>AD799/AD798-1</x:f>
        <x:v>-0.00034954449891455575</x:v>
      </x:c>
      <x:c r="AH799" s="111" t="n">
        <x:f>IF(OR(T799="年末+季度",T799="季度+动态",T799="季度",T799="动态"),A799,AH798)</x:f>
        <x:v>44925</x:v>
      </x:c>
      <x:c r="AI799" s="117" t="n">
        <x:f>YEAR(A799)</x:f>
        <x:v>2023</x:v>
      </x:c>
      <x:c r="AJ799" s="117" t="n">
        <x:f>MONTH(A799)</x:f>
        <x:v>2</x:v>
      </x:c>
      <x:c r="AK799" s="50" t="n">
        <x:f>IF(MONTH(A799)&lt;&gt;MONTH(A800),1,0)</x:f>
        <x:v>0</x:v>
      </x:c>
      <x:c r="AL799" s="115" t="n">
        <x:f>IF(AK798,AD798,AL798)</x:f>
        <x:v>1.1869642710874486</x:v>
      </x:c>
      <x:c r="AM799" s="116" t="str">
        <x:f>IF(AK799,AD799/AL799-1,"")</x:f>
      </x:c>
      <x:c r="AN799" s="115" t="n">
        <x:f>IF(AI799&lt;&gt;AI798,AD799,MAX(AN798,AD799))</x:f>
        <x:v>1.1956359379092543</x:v>
      </x:c>
      <x:c r="AO799" s="116" t="n">
        <x:f>AD799/AN799-1</x:f>
        <x:v>-0.00034954449891455575</x:v>
      </x:c>
      <x:c r="AP799" s="112" t="n">
        <x:f>IFERROR(SUM(Z799:AC799)/AD799,0)</x:f>
        <x:v>1</x:v>
      </x:c>
      <x:c r="AQ799" s="50" t="b">
        <x:f>AND(B799&gt;0,C799&gt;0,D799&gt;0,E799&gt;0)</x:f>
        <x:v>1</x:v>
      </x:c>
    </x:row>
    <x:row r="800">
      <x:c r="A800" s="111" t="n">
        <x:f>'净值底稿'!A758</x:f>
        <x:v>44972</x:v>
      </x:c>
      <x:c r="B800" s="113" t="n">
        <x:f>'净值底稿'!F758</x:f>
        <x:v>1.6802643607768202</x:v>
      </x:c>
      <x:c r="C800" s="113" t="n">
        <x:f>'净值底稿'!O758</x:f>
        <x:v>1.3580954756367625</x:v>
      </x:c>
      <x:c r="D800" s="113" t="n">
        <x:f>'净值底稿'!P758</x:f>
        <x:v>1.5679</x:v>
      </x:c>
      <x:c r="E800" s="113" t="n">
        <x:f>'净值底稿'!Q758</x:f>
        <x:v>1.4815</x:v>
      </x:c>
      <x:c r="F800" s="114" t="n">
        <x:f>IFERROR(B800/B799-1,0)</x:f>
        <x:v>0.0075358791667961</x:v>
      </x:c>
      <x:c r="G800" s="114" t="n">
        <x:f>IFERROR(C800/C799-1,0)</x:f>
        <x:v>-0.0002829331456614126</x:v>
      </x:c>
      <x:c r="H800" s="114" t="n">
        <x:f>IFERROR(D800/D799-1,0)</x:f>
        <x:v>0.00019137535085489432</x:v>
      </x:c>
      <x:c r="I800" s="114" t="n">
        <x:f>IFERROR(E800/E799-1,0)</x:f>
        <x:v>-0.0014154758695066327</x:v>
      </x:c>
      <x:c r="J800" s="115" t="n">
        <x:f>Z799*(1+F800)</x:f>
        <x:v>0.12892460255752175</x:v>
      </x:c>
      <x:c r="K800" s="115" t="n">
        <x:f>AA799*(1+G800)</x:f>
        <x:v>0.12833646580847258</x:v>
      </x:c>
      <x:c r="L800" s="115" t="n">
        <x:f>AB799*(1+H800)</x:f>
        <x:v>0.8770471156378304</x:v>
      </x:c>
      <x:c r="M800" s="115" t="n">
        <x:f>AC799*(1+I800)</x:f>
        <x:v>0.061917844089291296</x:v>
      </x:c>
      <x:c r="N800" s="115" t="n">
        <x:f>SUM(J800:M800)</x:f>
        <x:v>1.196226028093116</x:v>
      </x:c>
      <x:c r="O800" s="116" t="n">
        <x:f>IFERROR((J800+K800)/N800,0)</x:f>
        <x:v>0.21506058414068277</x:v>
      </x:c>
      <x:c r="P800" s="50" t="b">
        <x:f>AND(MONTH(A800)=12,OR(A801="",YEAR(A800)&lt;&gt;YEAR(A801)))</x:f>
        <x:v>0</x:v>
      </x:c>
      <x:c r="Q800" s="50" t="b">
        <x:f>AND(MOD(MONTH(A800),3)=0,OR(A801="",MONTH(A800)&lt;&gt;MONTH(A801)))</x:f>
        <x:v>0</x:v>
      </x:c>
      <x:c r="R800" s="50" t="b">
        <x:f>OR(O800&gt;$E$7,O800&lt;$E$6)</x:f>
        <x:v>0</x:v>
      </x:c>
      <x:c r="S800" s="50" t="b">
        <x:f>AND(OR(P800,Q800,R800),A800-AH799&gt;$E$8)</x:f>
        <x:v>0</x:v>
      </x:c>
      <x:c r="T800" s="50" t="str">
        <x:f>IF(NOT(OR(P800,Q800,R800)),"不调",IF(NOT(S800),"间隔规则跳过",IF(P800,"年末+季度",IF(AND(Q800,R800),"季度+动态",IF(Q800,"季度","动态")))))</x:f>
        <x:v>不调</x:v>
      </x:c>
      <x:c r="U800" s="115" t="n">
        <x:f>IF(OR(T800="年末+季度",T800="季度+动态"),N800*$E$5/2,IF(T800="季度",(J800+K800)/2,IF(T800="动态",N800*$E$5*IF(J800+K800=0,0.5,J800/(J800+K800)),J800)))</x:f>
        <x:v>0.12892460255752175</x:v>
      </x:c>
      <x:c r="V800" s="115" t="n">
        <x:f>IF(OR(T800="年末+季度",T800="季度+动态"),N800*$E$5/2,IF(T800="季度",(J800+K800)/2,IF(T800="动态",N800*$E$5*IF(J800+K800=0,0.5,K800/(J800+K800)),K800)))</x:f>
        <x:v>0.12833646580847258</x:v>
      </x:c>
      <x:c r="W800" s="115" t="n">
        <x:f>IF(OR(T800="年末+季度",T800="季度+动态",T800="动态"),N800*(1-$E$5)*IF(L800+M800=0,$B$7/($B$7+$B$8),L800/(L800+M800)),L800)</x:f>
        <x:v>0.8770471156378304</x:v>
      </x:c>
      <x:c r="X800" s="115" t="n">
        <x:f>IF(OR(T800="年末+季度",T800="季度+动态",T800="动态"),N800*(1-$E$5)*IF(L800+M800=0,$B$8/($B$7+$B$8),M800/(L800+M800)),M800)</x:f>
        <x:v>0.061917844089291296</x:v>
      </x:c>
      <x:c r="Y800" s="115" t="n">
        <x:f>POWER(1-$H$5,(A800-A799)/$H$8)</x:f>
        <x:v>0.9999862671029998</x:v>
      </x:c>
      <x:c r="Z800" s="115" t="n">
        <x:f>U800*Y800</x:f>
        <x:v>0.12892283204923402</x:v>
      </x:c>
      <x:c r="AA800" s="115" t="n">
        <x:f>V800*Y800</x:f>
        <x:v>0.12833470337700625</x:v>
      </x:c>
      <x:c r="AB800" s="115" t="n">
        <x:f>W800*Y800</x:f>
        <x:v>0.877035071240127</x:v>
      </x:c>
      <x:c r="AC800" s="115" t="n">
        <x:f>X800*Y800</x:f>
        <x:v>0.061916993777915943</x:v>
      </x:c>
      <x:c r="AD800" s="115" t="n">
        <x:f>SUM(Z800:AC800)</x:f>
        <x:v>1.1962096004442833</x:v>
      </x:c>
      <x:c r="AE800" s="115" t="n">
        <x:f>MAX(AE799,AD800)</x:f>
        <x:v>1.2170439798392663</x:v>
      </x:c>
      <x:c r="AF800" s="114" t="n">
        <x:f>AD800/AE800-1</x:f>
        <x:v>-0.017118838546602566</x:v>
      </x:c>
      <x:c r="AG800" s="114" t="n">
        <x:f>AD800/AD799-1</x:f>
        <x:v>0.0008296314911417912</x:v>
      </x:c>
      <x:c r="AH800" s="111" t="n">
        <x:f>IF(OR(T800="年末+季度",T800="季度+动态",T800="季度",T800="动态"),A800,AH799)</x:f>
        <x:v>44925</x:v>
      </x:c>
      <x:c r="AI800" s="117" t="n">
        <x:f>YEAR(A800)</x:f>
        <x:v>2023</x:v>
      </x:c>
      <x:c r="AJ800" s="117" t="n">
        <x:f>MONTH(A800)</x:f>
        <x:v>2</x:v>
      </x:c>
      <x:c r="AK800" s="50" t="n">
        <x:f>IF(MONTH(A800)&lt;&gt;MONTH(A801),1,0)</x:f>
        <x:v>0</x:v>
      </x:c>
      <x:c r="AL800" s="115" t="n">
        <x:f>IF(AK799,AD799,AL799)</x:f>
        <x:v>1.1869642710874486</x:v>
      </x:c>
      <x:c r="AM800" s="116" t="str">
        <x:f>IF(AK800,AD800/AL800-1,"")</x:f>
      </x:c>
      <x:c r="AN800" s="115" t="n">
        <x:f>IF(AI800&lt;&gt;AI799,AD800,MAX(AN799,AD800))</x:f>
        <x:v>1.1962096004442833</x:v>
      </x:c>
      <x:c r="AO800" s="116" t="n">
        <x:f>AD800/AN800-1</x:f>
        <x:v>0</x:v>
      </x:c>
      <x:c r="AP800" s="112" t="n">
        <x:f>IFERROR(SUM(Z800:AC800)/AD800,0)</x:f>
        <x:v>1</x:v>
      </x:c>
      <x:c r="AQ800" s="50" t="b">
        <x:f>AND(B800&gt;0,C800&gt;0,D800&gt;0,E800&gt;0)</x:f>
        <x:v>1</x:v>
      </x:c>
    </x:row>
    <x:row r="801">
      <x:c r="A801" s="111" t="n">
        <x:f>'净值底稿'!A759</x:f>
        <x:v>44973</x:v>
      </x:c>
      <x:c r="B801" s="113" t="n">
        <x:f>'净值底稿'!F759</x:f>
        <x:v>1.658337614636105</x:v>
      </x:c>
      <x:c r="C801" s="113" t="n">
        <x:f>'净值底稿'!O759</x:f>
        <x:v>1.3336085247950462</x:v>
      </x:c>
      <x:c r="D801" s="113" t="n">
        <x:f>'净值底稿'!P759</x:f>
        <x:v>1.5682</x:v>
      </x:c>
      <x:c r="E801" s="113" t="n">
        <x:f>'净值底稿'!Q759</x:f>
        <x:v>1.4799</x:v>
      </x:c>
      <x:c r="F801" s="114" t="n">
        <x:f>IFERROR(B801/B800-1,0)</x:f>
        <x:v>-0.013049581156728163</x:v>
      </x:c>
      <x:c r="G801" s="114" t="n">
        <x:f>IFERROR(C801/C800-1,0)</x:f>
        <x:v>-0.01803036036935124</x:v>
      </x:c>
      <x:c r="H801" s="114" t="n">
        <x:f>IFERROR(D801/D800-1,0)</x:f>
        <x:v>0.00019133873333765372</x:v>
      </x:c>
      <x:c r="I801" s="114" t="n">
        <x:f>IFERROR(E801/E800-1,0)</x:f>
        <x:v>-0.001079986500168828</x:v>
      </x:c>
      <x:c r="J801" s="115" t="n">
        <x:f>Z800*(1+F801)</x:f>
        <x:v>0.12724044308945232</x:v>
      </x:c>
      <x:c r="K801" s="115" t="n">
        <x:f>AA800*(1+G801)</x:f>
        <x:v>0.12602078242722503</x:v>
      </x:c>
      <x:c r="L801" s="115" t="n">
        <x:f>AB800*(1+H801)</x:f>
        <x:v>0.8772028820197508</x:v>
      </x:c>
      <x:c r="M801" s="115" t="n">
        <x:f>AC800*(1+I801)</x:f>
        <x:v>0.061850124260504756</x:v>
      </x:c>
      <x:c r="N801" s="115" t="n">
        <x:f>SUM(J801:M801)</x:f>
        <x:v>1.1923142317969329</x:v>
      </x:c>
      <x:c r="O801" s="116" t="n">
        <x:f>IFERROR((J801+K801)/N801,0)</x:f>
        <x:v>0.2124114757357112</x:v>
      </x:c>
      <x:c r="P801" s="50" t="b">
        <x:f>AND(MONTH(A801)=12,OR(A802="",YEAR(A801)&lt;&gt;YEAR(A802)))</x:f>
        <x:v>0</x:v>
      </x:c>
      <x:c r="Q801" s="50" t="b">
        <x:f>AND(MOD(MONTH(A801),3)=0,OR(A802="",MONTH(A801)&lt;&gt;MONTH(A802)))</x:f>
        <x:v>0</x:v>
      </x:c>
      <x:c r="R801" s="50" t="b">
        <x:f>OR(O801&gt;$E$7,O801&lt;$E$6)</x:f>
        <x:v>0</x:v>
      </x:c>
      <x:c r="S801" s="50" t="b">
        <x:f>AND(OR(P801,Q801,R801),A801-AH800&gt;$E$8)</x:f>
        <x:v>0</x:v>
      </x:c>
      <x:c r="T801" s="50" t="str">
        <x:f>IF(NOT(OR(P801,Q801,R801)),"不调",IF(NOT(S801),"间隔规则跳过",IF(P801,"年末+季度",IF(AND(Q801,R801),"季度+动态",IF(Q801,"季度","动态")))))</x:f>
        <x:v>不调</x:v>
      </x:c>
      <x:c r="U801" s="115" t="n">
        <x:f>IF(OR(T801="年末+季度",T801="季度+动态"),N801*$E$5/2,IF(T801="季度",(J801+K801)/2,IF(T801="动态",N801*$E$5*IF(J801+K801=0,0.5,J801/(J801+K801)),J801)))</x:f>
        <x:v>0.12724044308945232</x:v>
      </x:c>
      <x:c r="V801" s="115" t="n">
        <x:f>IF(OR(T801="年末+季度",T801="季度+动态"),N801*$E$5/2,IF(T801="季度",(J801+K801)/2,IF(T801="动态",N801*$E$5*IF(J801+K801=0,0.5,K801/(J801+K801)),K801)))</x:f>
        <x:v>0.12602078242722503</x:v>
      </x:c>
      <x:c r="W801" s="115" t="n">
        <x:f>IF(OR(T801="年末+季度",T801="季度+动态",T801="动态"),N801*(1-$E$5)*IF(L801+M801=0,$B$7/($B$7+$B$8),L801/(L801+M801)),L801)</x:f>
        <x:v>0.8772028820197508</x:v>
      </x:c>
      <x:c r="X801" s="115" t="n">
        <x:f>IF(OR(T801="年末+季度",T801="季度+动态",T801="动态"),N801*(1-$E$5)*IF(L801+M801=0,$B$8/($B$7+$B$8),M801/(L801+M801)),M801)</x:f>
        <x:v>0.061850124260504756</x:v>
      </x:c>
      <x:c r="Y801" s="115" t="n">
        <x:f>POWER(1-$H$5,(A801-A800)/$H$8)</x:f>
        <x:v>0.9999862671029998</x:v>
      </x:c>
      <x:c r="Z801" s="115" t="n">
        <x:f>U801*Y801</x:f>
        <x:v>0.1272386957095531</x:v>
      </x:c>
      <x:c r="AA801" s="115" t="n">
        <x:f>V801*Y801</x:f>
        <x:v>0.12601905179680006</x:v>
      </x:c>
      <x:c r="AB801" s="115" t="n">
        <x:f>W801*Y801</x:f>
        <x:v>0.8771908354829238</x:v>
      </x:c>
      <x:c r="AC801" s="115" t="n">
        <x:f>X801*Y801</x:f>
        <x:v>0.061849274879118836</x:v>
      </x:c>
      <x:c r="AD801" s="115" t="n">
        <x:f>SUM(Z801:AC801)</x:f>
        <x:v>1.1922978578683958</x:v>
      </x:c>
      <x:c r="AE801" s="115" t="n">
        <x:f>MAX(AE800,AD801)</x:f>
        <x:v>1.2170439798392663</x:v>
      </x:c>
      <x:c r="AF801" s="114" t="n">
        <x:f>AD801/AE801-1</x:f>
        <x:v>-0.020332972662285065</x:v>
      </x:c>
      <x:c r="AG801" s="114" t="n">
        <x:f>AD801/AD800-1</x:f>
        <x:v>-0.0032701146809342996</x:v>
      </x:c>
      <x:c r="AH801" s="111" t="n">
        <x:f>IF(OR(T801="年末+季度",T801="季度+动态",T801="季度",T801="动态"),A801,AH800)</x:f>
        <x:v>44925</x:v>
      </x:c>
      <x:c r="AI801" s="117" t="n">
        <x:f>YEAR(A801)</x:f>
        <x:v>2023</x:v>
      </x:c>
      <x:c r="AJ801" s="117" t="n">
        <x:f>MONTH(A801)</x:f>
        <x:v>2</x:v>
      </x:c>
      <x:c r="AK801" s="50" t="n">
        <x:f>IF(MONTH(A801)&lt;&gt;MONTH(A802),1,0)</x:f>
        <x:v>0</x:v>
      </x:c>
      <x:c r="AL801" s="115" t="n">
        <x:f>IF(AK800,AD800,AL800)</x:f>
        <x:v>1.1869642710874486</x:v>
      </x:c>
      <x:c r="AM801" s="116" t="str">
        <x:f>IF(AK801,AD801/AL801-1,"")</x:f>
      </x:c>
      <x:c r="AN801" s="115" t="n">
        <x:f>IF(AI801&lt;&gt;AI800,AD801,MAX(AN800,AD801))</x:f>
        <x:v>1.1962096004442833</x:v>
      </x:c>
      <x:c r="AO801" s="116" t="n">
        <x:f>AD801/AN801-1</x:f>
        <x:v>-0.0032701146809342996</x:v>
      </x:c>
      <x:c r="AP801" s="112" t="n">
        <x:f>IFERROR(SUM(Z801:AC801)/AD801,0)</x:f>
        <x:v>1</x:v>
      </x:c>
      <x:c r="AQ801" s="50" t="b">
        <x:f>AND(B801&gt;0,C801&gt;0,D801&gt;0,E801&gt;0)</x:f>
        <x:v>1</x:v>
      </x:c>
    </x:row>
    <x:row r="802">
      <x:c r="A802" s="111" t="n">
        <x:f>'净值底稿'!A760</x:f>
        <x:v>44974</x:v>
      </x:c>
      <x:c r="B802" s="113" t="n">
        <x:f>'净值底稿'!F760</x:f>
        <x:v>1.617235064078685</x:v>
      </x:c>
      <x:c r="C802" s="113" t="n">
        <x:f>'净值底稿'!O760</x:f>
        <x:v>1.3226514546773114</x:v>
      </x:c>
      <x:c r="D802" s="113" t="n">
        <x:f>'净值底稿'!P760</x:f>
        <x:v>1.5683</x:v>
      </x:c>
      <x:c r="E802" s="113" t="n">
        <x:f>'净值底稿'!Q760</x:f>
        <x:v>1.4777</x:v>
      </x:c>
      <x:c r="F802" s="114" t="n">
        <x:f>IFERROR(B802/B801-1,0)</x:f>
        <x:v>-0.024785393634359165</x:v>
      </x:c>
      <x:c r="G802" s="114" t="n">
        <x:f>IFERROR(C802/C801-1,0)</x:f>
        <x:v>-0.008216106836463677</x:v>
      </x:c>
      <x:c r="H802" s="114" t="n">
        <x:f>IFERROR(D802/D801-1,0)</x:f>
        <x:v>0.00006376737661017984</x:v>
      </x:c>
      <x:c r="I802" s="114" t="n">
        <x:f>IFERROR(E802/E801-1,0)</x:f>
        <x:v>-0.0014865869315494606</x:v>
      </x:c>
      <x:c r="J802" s="115" t="n">
        <x:f>Z801*(1+F802)</x:f>
        <x:v>0.12408503455086937</x:v>
      </x:c>
      <x:c r="K802" s="115" t="n">
        <x:f>AA801*(1+G802)</x:f>
        <x:v>0.12498366580380771</x:v>
      </x:c>
      <x:c r="L802" s="115" t="n">
        <x:f>AB801*(1+H802)</x:f>
        <x:v>0.877246771641289</x:v>
      </x:c>
      <x:c r="M802" s="115" t="n">
        <x:f>AC801*(1+I802)</x:f>
        <x:v>0.061757330555357724</x:v>
      </x:c>
      <x:c r="N802" s="115" t="n">
        <x:f>SUM(J802:M802)</x:f>
        <x:v>1.1880728025513239</x:v>
      </x:c>
      <x:c r="O802" s="116" t="n">
        <x:f>IFERROR((J802+K802)/N802,0)</x:f>
        <x:v>0.2096409410431879</x:v>
      </x:c>
      <x:c r="P802" s="50" t="b">
        <x:f>AND(MONTH(A802)=12,OR(A803="",YEAR(A802)&lt;&gt;YEAR(A803)))</x:f>
        <x:v>0</x:v>
      </x:c>
      <x:c r="Q802" s="50" t="b">
        <x:f>AND(MOD(MONTH(A802),3)=0,OR(A803="",MONTH(A802)&lt;&gt;MONTH(A803)))</x:f>
        <x:v>0</x:v>
      </x:c>
      <x:c r="R802" s="50" t="b">
        <x:f>OR(O802&gt;$E$7,O802&lt;$E$6)</x:f>
        <x:v>0</x:v>
      </x:c>
      <x:c r="S802" s="50" t="b">
        <x:f>AND(OR(P802,Q802,R802),A802-AH801&gt;$E$8)</x:f>
        <x:v>0</x:v>
      </x:c>
      <x:c r="T802" s="50" t="str">
        <x:f>IF(NOT(OR(P802,Q802,R802)),"不调",IF(NOT(S802),"间隔规则跳过",IF(P802,"年末+季度",IF(AND(Q802,R802),"季度+动态",IF(Q802,"季度","动态")))))</x:f>
        <x:v>不调</x:v>
      </x:c>
      <x:c r="U802" s="115" t="n">
        <x:f>IF(OR(T802="年末+季度",T802="季度+动态"),N802*$E$5/2,IF(T802="季度",(J802+K802)/2,IF(T802="动态",N802*$E$5*IF(J802+K802=0,0.5,J802/(J802+K802)),J802)))</x:f>
        <x:v>0.12408503455086937</x:v>
      </x:c>
      <x:c r="V802" s="115" t="n">
        <x:f>IF(OR(T802="年末+季度",T802="季度+动态"),N802*$E$5/2,IF(T802="季度",(J802+K802)/2,IF(T802="动态",N802*$E$5*IF(J802+K802=0,0.5,K802/(J802+K802)),K802)))</x:f>
        <x:v>0.12498366580380771</x:v>
      </x:c>
      <x:c r="W802" s="115" t="n">
        <x:f>IF(OR(T802="年末+季度",T802="季度+动态",T802="动态"),N802*(1-$E$5)*IF(L802+M802=0,$B$7/($B$7+$B$8),L802/(L802+M802)),L802)</x:f>
        <x:v>0.877246771641289</x:v>
      </x:c>
      <x:c r="X802" s="115" t="n">
        <x:f>IF(OR(T802="年末+季度",T802="季度+动态",T802="动态"),N802*(1-$E$5)*IF(L802+M802=0,$B$8/($B$7+$B$8),M802/(L802+M802)),M802)</x:f>
        <x:v>0.061757330555357724</x:v>
      </x:c>
      <x:c r="Y802" s="115" t="n">
        <x:f>POWER(1-$H$5,(A802-A801)/$H$8)</x:f>
        <x:v>0.9999862671029998</x:v>
      </x:c>
      <x:c r="Z802" s="115" t="n">
        <x:f>U802*Y802</x:f>
        <x:v>0.12408333050387062</x:v>
      </x:c>
      <x:c r="AA802" s="115" t="n">
        <x:f>V802*Y802</x:f>
        <x:v>0.12498194941599851</x:v>
      </x:c>
      <x:c r="AB802" s="115" t="n">
        <x:f>W802*Y802</x:f>
        <x:v>0.8772347245017302</x:v>
      </x:c>
      <x:c r="AC802" s="115" t="n">
        <x:f>X802*Y802</x:f>
        <x:v>0.0617564824482982</x:v>
      </x:c>
      <x:c r="AD802" s="115" t="n">
        <x:f>SUM(Z802:AC802)</x:f>
        <x:v>1.1880564868698975</x:v>
      </x:c>
      <x:c r="AE802" s="115" t="n">
        <x:f>MAX(AE801,AD802)</x:f>
        <x:v>1.2170439798392663</x:v>
      </x:c>
      <x:c r="AF802" s="114" t="n">
        <x:f>AD802/AE802-1</x:f>
        <x:v>-0.023817950254515163</x:v>
      </x:c>
      <x:c r="AG802" s="114" t="n">
        <x:f>AD802/AD801-1</x:f>
        <x:v>-0.0035573082434963155</x:v>
      </x:c>
      <x:c r="AH802" s="111" t="n">
        <x:f>IF(OR(T802="年末+季度",T802="季度+动态",T802="季度",T802="动态"),A802,AH801)</x:f>
        <x:v>44925</x:v>
      </x:c>
      <x:c r="AI802" s="117" t="n">
        <x:f>YEAR(A802)</x:f>
        <x:v>2023</x:v>
      </x:c>
      <x:c r="AJ802" s="117" t="n">
        <x:f>MONTH(A802)</x:f>
        <x:v>2</x:v>
      </x:c>
      <x:c r="AK802" s="50" t="n">
        <x:f>IF(MONTH(A802)&lt;&gt;MONTH(A803),1,0)</x:f>
        <x:v>0</x:v>
      </x:c>
      <x:c r="AL802" s="115" t="n">
        <x:f>IF(AK801,AD801,AL801)</x:f>
        <x:v>1.1869642710874486</x:v>
      </x:c>
      <x:c r="AM802" s="116" t="str">
        <x:f>IF(AK802,AD802/AL802-1,"")</x:f>
      </x:c>
      <x:c r="AN802" s="115" t="n">
        <x:f>IF(AI802&lt;&gt;AI801,AD802,MAX(AN801,AD802))</x:f>
        <x:v>1.1962096004442833</x:v>
      </x:c>
      <x:c r="AO802" s="116" t="n">
        <x:f>AD802/AN802-1</x:f>
        <x:v>-0.006815790118519072</x:v>
      </x:c>
      <x:c r="AP802" s="112" t="n">
        <x:f>IFERROR(SUM(Z802:AC802)/AD802,0)</x:f>
        <x:v>1</x:v>
      </x:c>
      <x:c r="AQ802" s="50" t="b">
        <x:f>AND(B802&gt;0,C802&gt;0,D802&gt;0,E802&gt;0)</x:f>
        <x:v>1</x:v>
      </x:c>
    </x:row>
    <x:row r="803">
      <x:c r="A803" s="111" t="n">
        <x:f>'净值底稿'!A761</x:f>
        <x:v>44977</x:v>
      </x:c>
      <x:c r="B803" s="113" t="n">
        <x:f>'净值底稿'!F761</x:f>
        <x:v>1.64589768412322</x:v>
      </x:c>
      <x:c r="C803" s="113" t="n">
        <x:f>'净值底稿'!O761</x:f>
        <x:v>1.3422467644954774</x:v>
      </x:c>
      <x:c r="D803" s="113" t="n">
        <x:f>'净值底稿'!P761</x:f>
        <x:v>1.5678</x:v>
      </x:c>
      <x:c r="E803" s="113" t="n">
        <x:f>'净值底稿'!Q761</x:f>
        <x:v>1.484</x:v>
      </x:c>
      <x:c r="F803" s="114" t="n">
        <x:f>IFERROR(B803/B802-1,0)</x:f>
        <x:v>0.01772322445955843</x:v>
      </x:c>
      <x:c r="G803" s="114" t="n">
        <x:f>IFERROR(C803/C802-1,0)</x:f>
        <x:v>0.014815172771988294</x:v>
      </x:c>
      <x:c r="H803" s="114" t="n">
        <x:f>IFERROR(D803/D802-1,0)</x:f>
        <x:v>-0.00031881655295540323</x:v>
      </x:c>
      <x:c r="I803" s="114" t="n">
        <x:f>IFERROR(E803/E802-1,0)</x:f>
        <x:v>0.00426338228327805</x:v>
      </x:c>
      <x:c r="J803" s="115" t="n">
        <x:f>Z802*(1+F803)</x:f>
        <x:v>0.1262824872220803</x:v>
      </x:c>
      <x:c r="K803" s="115" t="n">
        <x:f>AA802*(1+G803)</x:f>
        <x:v>0.12683357858997643</x:v>
      </x:c>
      <x:c r="L803" s="115" t="n">
        <x:f>AB802*(1+H803)</x:f>
        <x:v>0.8769550475507318</x:v>
      </x:c>
      <x:c r="M803" s="115" t="n">
        <x:f>AC802*(1+I803)</x:f>
        <x:v>0.062019773941445845</x:v>
      </x:c>
      <x:c r="N803" s="115" t="n">
        <x:f>SUM(J803:M803)</x:f>
        <x:v>1.1920908873042344</x:v>
      </x:c>
      <x:c r="O803" s="116" t="n">
        <x:f>IFERROR((J803+K803)/N803,0)</x:f>
        <x:v>0.21232950315092775</x:v>
      </x:c>
      <x:c r="P803" s="50" t="b">
        <x:f>AND(MONTH(A803)=12,OR(A804="",YEAR(A803)&lt;&gt;YEAR(A804)))</x:f>
        <x:v>0</x:v>
      </x:c>
      <x:c r="Q803" s="50" t="b">
        <x:f>AND(MOD(MONTH(A803),3)=0,OR(A804="",MONTH(A803)&lt;&gt;MONTH(A804)))</x:f>
        <x:v>0</x:v>
      </x:c>
      <x:c r="R803" s="50" t="b">
        <x:f>OR(O803&gt;$E$7,O803&lt;$E$6)</x:f>
        <x:v>0</x:v>
      </x:c>
      <x:c r="S803" s="50" t="b">
        <x:f>AND(OR(P803,Q803,R803),A803-AH802&gt;$E$8)</x:f>
        <x:v>0</x:v>
      </x:c>
      <x:c r="T803" s="50" t="str">
        <x:f>IF(NOT(OR(P803,Q803,R803)),"不调",IF(NOT(S803),"间隔规则跳过",IF(P803,"年末+季度",IF(AND(Q803,R803),"季度+动态",IF(Q803,"季度","动态")))))</x:f>
        <x:v>不调</x:v>
      </x:c>
      <x:c r="U803" s="115" t="n">
        <x:f>IF(OR(T803="年末+季度",T803="季度+动态"),N803*$E$5/2,IF(T803="季度",(J803+K803)/2,IF(T803="动态",N803*$E$5*IF(J803+K803=0,0.5,J803/(J803+K803)),J803)))</x:f>
        <x:v>0.1262824872220803</x:v>
      </x:c>
      <x:c r="V803" s="115" t="n">
        <x:f>IF(OR(T803="年末+季度",T803="季度+动态"),N803*$E$5/2,IF(T803="季度",(J803+K803)/2,IF(T803="动态",N803*$E$5*IF(J803+K803=0,0.5,K803/(J803+K803)),K803)))</x:f>
        <x:v>0.12683357858997643</x:v>
      </x:c>
      <x:c r="W803" s="115" t="n">
        <x:f>IF(OR(T803="年末+季度",T803="季度+动态",T803="动态"),N803*(1-$E$5)*IF(L803+M803=0,$B$7/($B$7+$B$8),L803/(L803+M803)),L803)</x:f>
        <x:v>0.8769550475507318</x:v>
      </x:c>
      <x:c r="X803" s="115" t="n">
        <x:f>IF(OR(T803="年末+季度",T803="季度+动态",T803="动态"),N803*(1-$E$5)*IF(L803+M803=0,$B$8/($B$7+$B$8),M803/(L803+M803)),M803)</x:f>
        <x:v>0.062019773941445845</x:v>
      </x:c>
      <x:c r="Y803" s="115" t="n">
        <x:f>POWER(1-$H$5,(A803-A802)/$H$8)</x:f>
        <x:v>0.9999588018747739</x:v>
      </x:c>
      <x:c r="Z803" s="115" t="n">
        <x:f>U803*Y803</x:f>
        <x:v>0.12627728462035787</x:v>
      </x:c>
      <x:c r="AA803" s="115" t="n">
        <x:f>V803*Y803</x:f>
        <x:v>0.12682835328432282</x:v>
      </x:c>
      <x:c r="AB803" s="115" t="n">
        <x:f>W803*Y803</x:f>
        <x:v>0.8769189186468652</x:v>
      </x:c>
      <x:c r="AC803" s="115" t="n">
        <x:f>X803*Y803</x:f>
        <x:v>0.06201721884303251</x:v>
      </x:c>
      <x:c r="AD803" s="115" t="n">
        <x:f>SUM(Z803:AC803)</x:f>
        <x:v>1.1920417753945785</x:v>
      </x:c>
      <x:c r="AE803" s="115" t="n">
        <x:f>MAX(AE802,AD803)</x:f>
        <x:v>1.2170439798392663</x:v>
      </x:c>
      <x:c r="AF803" s="114" t="n">
        <x:f>AD803/AE803-1</x:f>
        <x:v>-0.020543386154368792</x:v>
      </x:c>
      <x:c r="AG803" s="114" t="n">
        <x:f>AD803/AD802-1</x:f>
        <x:v>0.003354460472818621</x:v>
      </x:c>
      <x:c r="AH803" s="111" t="n">
        <x:f>IF(OR(T803="年末+季度",T803="季度+动态",T803="季度",T803="动态"),A803,AH802)</x:f>
        <x:v>44925</x:v>
      </x:c>
      <x:c r="AI803" s="117" t="n">
        <x:f>YEAR(A803)</x:f>
        <x:v>2023</x:v>
      </x:c>
      <x:c r="AJ803" s="117" t="n">
        <x:f>MONTH(A803)</x:f>
        <x:v>2</x:v>
      </x:c>
      <x:c r="AK803" s="50" t="n">
        <x:f>IF(MONTH(A803)&lt;&gt;MONTH(A804),1,0)</x:f>
        <x:v>0</x:v>
      </x:c>
      <x:c r="AL803" s="115" t="n">
        <x:f>IF(AK802,AD802,AL802)</x:f>
        <x:v>1.1869642710874486</x:v>
      </x:c>
      <x:c r="AM803" s="116" t="str">
        <x:f>IF(AK803,AD803/AL803-1,"")</x:f>
      </x:c>
      <x:c r="AN803" s="115" t="n">
        <x:f>IF(AI803&lt;&gt;AI802,AD803,MAX(AN802,AD803))</x:f>
        <x:v>1.1962096004442833</x:v>
      </x:c>
      <x:c r="AO803" s="116" t="n">
        <x:f>AD803/AN803-1</x:f>
        <x:v>-0.003484192944243958</x:v>
      </x:c>
      <x:c r="AP803" s="112" t="n">
        <x:f>IFERROR(SUM(Z803:AC803)/AD803,0)</x:f>
        <x:v>1</x:v>
      </x:c>
      <x:c r="AQ803" s="50" t="b">
        <x:f>AND(B803&gt;0,C803&gt;0,D803&gt;0,E803&gt;0)</x:f>
        <x:v>1</x:v>
      </x:c>
    </x:row>
    <x:row r="804">
      <x:c r="A804" s="111" t="n">
        <x:f>'净值底稿'!A762</x:f>
        <x:v>44978</x:v>
      </x:c>
      <x:c r="B804" s="113" t="n">
        <x:f>'净值底稿'!F762</x:f>
        <x:v>1.6391215512870674</x:v>
      </x:c>
      <x:c r="C804" s="113" t="n">
        <x:f>'净值底稿'!O762</x:f>
        <x:v>1.349121446855775</x:v>
      </x:c>
      <x:c r="D804" s="113" t="n">
        <x:f>'净值底稿'!P762</x:f>
        <x:v>1.5676</x:v>
      </x:c>
      <x:c r="E804" s="113" t="n">
        <x:f>'净值底稿'!Q762</x:f>
        <x:v>1.4796</x:v>
      </x:c>
      <x:c r="F804" s="114" t="n">
        <x:f>IFERROR(B804/B803-1,0)</x:f>
        <x:v>-0.004116983030912014</x:v>
      </x:c>
      <x:c r="G804" s="114" t="n">
        <x:f>IFERROR(C804/C803-1,0)</x:f>
        <x:v>0.005121772346295517</x:v>
      </x:c>
      <x:c r="H804" s="114" t="n">
        <x:f>IFERROR(D804/D803-1,0)</x:f>
        <x:v>-0.0001275672917463444</x:v>
      </x:c>
      <x:c r="I804" s="114" t="n">
        <x:f>IFERROR(E804/E803-1,0)</x:f>
        <x:v>-0.0029649595687331054</x:v>
      </x:c>
      <x:c r="J804" s="115" t="n">
        <x:f>Z803*(1+F804)</x:f>
        <x:v>0.1257574031823862</x:v>
      </x:c>
      <x:c r="K804" s="115" t="n">
        <x:f>AA803*(1+G804)</x:f>
        <x:v>0.12747793923690065</x:v>
      </x:c>
      <x:c r="L804" s="115" t="n">
        <x:f>AB803*(1+H804)</x:f>
        <x:v>0.8768070524753323</x:v>
      </x:c>
      <x:c r="M804" s="115" t="n">
        <x:f>AC803*(1+I804)</x:f>
        <x:v>0.06183334029659765</x:v>
      </x:c>
      <x:c r="N804" s="115" t="n">
        <x:f>SUM(J804:M804)</x:f>
        <x:v>1.1918757351912168</x:v>
      </x:c>
      <x:c r="O804" s="116" t="n">
        <x:f>IFERROR((J804+K804)/N804,0)</x:f>
        <x:v>0.21246790663009799</x:v>
      </x:c>
      <x:c r="P804" s="50" t="b">
        <x:f>AND(MONTH(A804)=12,OR(A805="",YEAR(A804)&lt;&gt;YEAR(A805)))</x:f>
        <x:v>0</x:v>
      </x:c>
      <x:c r="Q804" s="50" t="b">
        <x:f>AND(MOD(MONTH(A804),3)=0,OR(A805="",MONTH(A804)&lt;&gt;MONTH(A805)))</x:f>
        <x:v>0</x:v>
      </x:c>
      <x:c r="R804" s="50" t="b">
        <x:f>OR(O804&gt;$E$7,O804&lt;$E$6)</x:f>
        <x:v>0</x:v>
      </x:c>
      <x:c r="S804" s="50" t="b">
        <x:f>AND(OR(P804,Q804,R804),A804-AH803&gt;$E$8)</x:f>
        <x:v>0</x:v>
      </x:c>
      <x:c r="T804" s="50" t="str">
        <x:f>IF(NOT(OR(P804,Q804,R804)),"不调",IF(NOT(S804),"间隔规则跳过",IF(P804,"年末+季度",IF(AND(Q804,R804),"季度+动态",IF(Q804,"季度","动态")))))</x:f>
        <x:v>不调</x:v>
      </x:c>
      <x:c r="U804" s="115" t="n">
        <x:f>IF(OR(T804="年末+季度",T804="季度+动态"),N804*$E$5/2,IF(T804="季度",(J804+K804)/2,IF(T804="动态",N804*$E$5*IF(J804+K804=0,0.5,J804/(J804+K804)),J804)))</x:f>
        <x:v>0.1257574031823862</x:v>
      </x:c>
      <x:c r="V804" s="115" t="n">
        <x:f>IF(OR(T804="年末+季度",T804="季度+动态"),N804*$E$5/2,IF(T804="季度",(J804+K804)/2,IF(T804="动态",N804*$E$5*IF(J804+K804=0,0.5,K804/(J804+K804)),K804)))</x:f>
        <x:v>0.12747793923690065</x:v>
      </x:c>
      <x:c r="W804" s="115" t="n">
        <x:f>IF(OR(T804="年末+季度",T804="季度+动态",T804="动态"),N804*(1-$E$5)*IF(L804+M804=0,$B$7/($B$7+$B$8),L804/(L804+M804)),L804)</x:f>
        <x:v>0.8768070524753323</x:v>
      </x:c>
      <x:c r="X804" s="115" t="n">
        <x:f>IF(OR(T804="年末+季度",T804="季度+动态",T804="动态"),N804*(1-$E$5)*IF(L804+M804=0,$B$8/($B$7+$B$8),M804/(L804+M804)),M804)</x:f>
        <x:v>0.06183334029659765</x:v>
      </x:c>
      <x:c r="Y804" s="115" t="n">
        <x:f>POWER(1-$H$5,(A804-A803)/$H$8)</x:f>
        <x:v>0.9999862671029998</x:v>
      </x:c>
      <x:c r="Z804" s="115" t="n">
        <x:f>U804*Y804</x:f>
        <x:v>0.12575567616892128</x:v>
      </x:c>
      <x:c r="AA804" s="115" t="n">
        <x:f>V804*Y804</x:f>
        <x:v>0.1274761885954913</x:v>
      </x:c>
      <x:c r="AB804" s="115" t="n">
        <x:f>W804*Y804</x:f>
        <x:v>0.8767950113743915</x:v>
      </x:c>
      <x:c r="AC804" s="115" t="n">
        <x:f>X804*Y804</x:f>
        <x:v>0.061832491145704174</x:v>
      </x:c>
      <x:c r="AD804" s="115" t="n">
        <x:f>SUM(Z804:AC804)</x:f>
        <x:v>1.1918593672845084</x:v>
      </x:c>
      <x:c r="AE804" s="115" t="n">
        <x:f>MAX(AE803,AD804)</x:f>
        <x:v>1.2170439798392663</x:v>
      </x:c>
      <x:c r="AF804" s="114" t="n">
        <x:f>AD804/AE804-1</x:f>
        <x:v>-0.020693264148173185</x:v>
      </x:c>
      <x:c r="AG804" s="114" t="n">
        <x:f>AD804/AD803-1</x:f>
        <x:v>-0.00015302157511187797</x:v>
      </x:c>
      <x:c r="AH804" s="111" t="n">
        <x:f>IF(OR(T804="年末+季度",T804="季度+动态",T804="季度",T804="动态"),A804,AH803)</x:f>
        <x:v>44925</x:v>
      </x:c>
      <x:c r="AI804" s="117" t="n">
        <x:f>YEAR(A804)</x:f>
        <x:v>2023</x:v>
      </x:c>
      <x:c r="AJ804" s="117" t="n">
        <x:f>MONTH(A804)</x:f>
        <x:v>2</x:v>
      </x:c>
      <x:c r="AK804" s="50" t="n">
        <x:f>IF(MONTH(A804)&lt;&gt;MONTH(A805),1,0)</x:f>
        <x:v>0</x:v>
      </x:c>
      <x:c r="AL804" s="115" t="n">
        <x:f>IF(AK803,AD803,AL803)</x:f>
        <x:v>1.1869642710874486</x:v>
      </x:c>
      <x:c r="AM804" s="116" t="str">
        <x:f>IF(AK804,AD804/AL804-1,"")</x:f>
      </x:c>
      <x:c r="AN804" s="115" t="n">
        <x:f>IF(AI804&lt;&gt;AI803,AD804,MAX(AN803,AD804))</x:f>
        <x:v>1.1962096004442833</x:v>
      </x:c>
      <x:c r="AO804" s="116" t="n">
        <x:f>AD804/AN804-1</x:f>
        <x:v>-0.0036366813626634853</x:v>
      </x:c>
      <x:c r="AP804" s="112" t="n">
        <x:f>IFERROR(SUM(Z804:AC804)/AD804,0)</x:f>
        <x:v>1</x:v>
      </x:c>
      <x:c r="AQ804" s="50" t="b">
        <x:f>AND(B804&gt;0,C804&gt;0,D804&gt;0,E804&gt;0)</x:f>
        <x:v>1</x:v>
      </x:c>
    </x:row>
    <x:row r="805">
      <x:c r="A805" s="111" t="n">
        <x:f>'净值底稿'!A763</x:f>
        <x:v>44979</x:v>
      </x:c>
      <x:c r="B805" s="113" t="n">
        <x:f>'净值底稿'!F763</x:f>
        <x:v>1.6424155647199123</x:v>
      </x:c>
      <x:c r="C805" s="113" t="n">
        <x:f>'净值底稿'!O763</x:f>
        <x:v>1.3468957788737688</x:v>
      </x:c>
      <x:c r="D805" s="113" t="n">
        <x:f>'净值底稿'!P763</x:f>
        <x:v>1.5678</x:v>
      </x:c>
      <x:c r="E805" s="113" t="n">
        <x:f>'净值底稿'!Q763</x:f>
        <x:v>1.487</x:v>
      </x:c>
      <x:c r="F805" s="114" t="n">
        <x:f>IFERROR(B805/B804-1,0)</x:f>
        <x:v>0.0020096212085420895</x:v>
      </x:c>
      <x:c r="G805" s="114" t="n">
        <x:f>IFERROR(C805/C804-1,0)</x:f>
        <x:v>-0.001649716552348468</x:v>
      </x:c>
      <x:c r="H805" s="114" t="n">
        <x:f>IFERROR(D805/D804-1,0)</x:f>
        <x:v>0.0001275835672365222</x:v>
      </x:c>
      <x:c r="I805" s="114" t="n">
        <x:f>IFERROR(E805/E804-1,0)</x:f>
        <x:v>0.005001351716680258</x:v>
      </x:c>
      <x:c r="J805" s="115" t="n">
        <x:f>Z804*(1+F805)</x:f>
        <x:v>0.1260083974428449</x:v>
      </x:c>
      <x:c r="K805" s="115" t="n">
        <x:f>AA804*(1+G805)</x:f>
        <x:v>0.12726588901713504</x:v>
      </x:c>
      <x:c r="L805" s="115" t="n">
        <x:f>AB804*(1+H805)</x:f>
        <x:v>0.8769068760096779</x:v>
      </x:c>
      <x:c r="M805" s="115" t="n">
        <x:f>AC804*(1+I805)</x:f>
        <x:v>0.06214173718144236</x:v>
      </x:c>
      <x:c r="N805" s="115" t="n">
        <x:f>SUM(J805:M805)</x:f>
        <x:v>1.1923228996511002</x:v>
      </x:c>
      <x:c r="O805" s="116" t="n">
        <x:f>IFERROR((J805+K805)/N805,0)</x:f>
        <x:v>0.21242088576349039</x:v>
      </x:c>
      <x:c r="P805" s="50" t="b">
        <x:f>AND(MONTH(A805)=12,OR(A806="",YEAR(A805)&lt;&gt;YEAR(A806)))</x:f>
        <x:v>0</x:v>
      </x:c>
      <x:c r="Q805" s="50" t="b">
        <x:f>AND(MOD(MONTH(A805),3)=0,OR(A806="",MONTH(A805)&lt;&gt;MONTH(A806)))</x:f>
        <x:v>0</x:v>
      </x:c>
      <x:c r="R805" s="50" t="b">
        <x:f>OR(O805&gt;$E$7,O805&lt;$E$6)</x:f>
        <x:v>0</x:v>
      </x:c>
      <x:c r="S805" s="50" t="b">
        <x:f>AND(OR(P805,Q805,R805),A805-AH804&gt;$E$8)</x:f>
        <x:v>0</x:v>
      </x:c>
      <x:c r="T805" s="50" t="str">
        <x:f>IF(NOT(OR(P805,Q805,R805)),"不调",IF(NOT(S805),"间隔规则跳过",IF(P805,"年末+季度",IF(AND(Q805,R805),"季度+动态",IF(Q805,"季度","动态")))))</x:f>
        <x:v>不调</x:v>
      </x:c>
      <x:c r="U805" s="115" t="n">
        <x:f>IF(OR(T805="年末+季度",T805="季度+动态"),N805*$E$5/2,IF(T805="季度",(J805+K805)/2,IF(T805="动态",N805*$E$5*IF(J805+K805=0,0.5,J805/(J805+K805)),J805)))</x:f>
        <x:v>0.1260083974428449</x:v>
      </x:c>
      <x:c r="V805" s="115" t="n">
        <x:f>IF(OR(T805="年末+季度",T805="季度+动态"),N805*$E$5/2,IF(T805="季度",(J805+K805)/2,IF(T805="动态",N805*$E$5*IF(J805+K805=0,0.5,K805/(J805+K805)),K805)))</x:f>
        <x:v>0.12726588901713504</x:v>
      </x:c>
      <x:c r="W805" s="115" t="n">
        <x:f>IF(OR(T805="年末+季度",T805="季度+动态",T805="动态"),N805*(1-$E$5)*IF(L805+M805=0,$B$7/($B$7+$B$8),L805/(L805+M805)),L805)</x:f>
        <x:v>0.8769068760096779</x:v>
      </x:c>
      <x:c r="X805" s="115" t="n">
        <x:f>IF(OR(T805="年末+季度",T805="季度+动态",T805="动态"),N805*(1-$E$5)*IF(L805+M805=0,$B$8/($B$7+$B$8),M805/(L805+M805)),M805)</x:f>
        <x:v>0.06214173718144236</x:v>
      </x:c>
      <x:c r="Y805" s="115" t="n">
        <x:f>POWER(1-$H$5,(A805-A804)/$H$8)</x:f>
        <x:v>0.9999862671029998</x:v>
      </x:c>
      <x:c r="Z805" s="115" t="n">
        <x:f>U805*Y805</x:f>
        <x:v>0.12600666698250165</x:v>
      </x:c>
      <x:c r="AA805" s="115" t="n">
        <x:f>V805*Y805</x:f>
        <x:v>0.1272641412877895</x:v>
      </x:c>
      <x:c r="AB805" s="115" t="n">
        <x:f>W805*Y805</x:f>
        <x:v>0.8768948335378708</x:v>
      </x:c>
      <x:c r="AC805" s="115" t="n">
        <x:f>X805*Y805</x:f>
        <x:v>0.062140883795366225</x:v>
      </x:c>
      <x:c r="AD805" s="115" t="n">
        <x:f>SUM(Z805:AC805)</x:f>
        <x:v>1.1923065256035283</x:v>
      </x:c>
      <x:c r="AE805" s="115" t="n">
        <x:f>MAX(AE804,AD805)</x:f>
        <x:v>1.2170439798392663</x:v>
      </x:c>
      <x:c r="AF805" s="114" t="n">
        <x:f>AD805/AE805-1</x:f>
        <x:v>-0.02032585070508708</x:v>
      </x:c>
      <x:c r="AG805" s="114" t="n">
        <x:f>AD805/AD804-1</x:f>
        <x:v>0.00037517708153678164</x:v>
      </x:c>
      <x:c r="AH805" s="111" t="n">
        <x:f>IF(OR(T805="年末+季度",T805="季度+动态",T805="季度",T805="动态"),A805,AH804)</x:f>
        <x:v>44925</x:v>
      </x:c>
      <x:c r="AI805" s="117" t="n">
        <x:f>YEAR(A805)</x:f>
        <x:v>2023</x:v>
      </x:c>
      <x:c r="AJ805" s="117" t="n">
        <x:f>MONTH(A805)</x:f>
        <x:v>2</x:v>
      </x:c>
      <x:c r="AK805" s="50" t="n">
        <x:f>IF(MONTH(A805)&lt;&gt;MONTH(A806),1,0)</x:f>
        <x:v>0</x:v>
      </x:c>
      <x:c r="AL805" s="115" t="n">
        <x:f>IF(AK804,AD804,AL804)</x:f>
        <x:v>1.1869642710874486</x:v>
      </x:c>
      <x:c r="AM805" s="116" t="str">
        <x:f>IF(AK805,AD805/AL805-1,"")</x:f>
      </x:c>
      <x:c r="AN805" s="115" t="n">
        <x:f>IF(AI805&lt;&gt;AI804,AD805,MAX(AN804,AD805))</x:f>
        <x:v>1.1962096004442833</x:v>
      </x:c>
      <x:c r="AO805" s="116" t="n">
        <x:f>AD805/AN805-1</x:f>
        <x:v>-0.0032628686806269735</x:v>
      </x:c>
      <x:c r="AP805" s="112" t="n">
        <x:f>IFERROR(SUM(Z805:AC805)/AD805,0)</x:f>
        <x:v>1</x:v>
      </x:c>
      <x:c r="AQ805" s="50" t="b">
        <x:f>AND(B805&gt;0,C805&gt;0,D805&gt;0,E805&gt;0)</x:f>
        <x:v>1</x:v>
      </x:c>
    </x:row>
    <x:row r="806">
      <x:c r="A806" s="111" t="n">
        <x:f>'净值底稿'!A764</x:f>
        <x:v>44980</x:v>
      </x:c>
      <x:c r="B806" s="113" t="n">
        <x:f>'净值底稿'!F764</x:f>
        <x:v>1.6279286224845175</x:v>
      </x:c>
      <x:c r="C806" s="113" t="n">
        <x:f>'净值底稿'!O764</x:f>
        <x:v>1.34491671939531</x:v>
      </x:c>
      <x:c r="D806" s="113" t="n">
        <x:f>'净值底稿'!P764</x:f>
        <x:v>1.5675</x:v>
      </x:c>
      <x:c r="E806" s="113" t="n">
        <x:f>'净值底稿'!Q764</x:f>
        <x:v>1.4828</x:v>
      </x:c>
      <x:c r="F806" s="114" t="n">
        <x:f>IFERROR(B806/B805-1,0)</x:f>
        <x:v>-0.008820509587575298</x:v>
      </x:c>
      <x:c r="G806" s="114" t="n">
        <x:f>IFERROR(C806/C805-1,0)</x:f>
        <x:v>-0.0014693486381801568</x:v>
      </x:c>
      <x:c r="H806" s="114" t="n">
        <x:f>IFERROR(D806/D805-1,0)</x:f>
        <x:v>-0.00019135093761968314</x:v>
      </x:c>
      <x:c r="I806" s="114" t="n">
        <x:f>IFERROR(E806/E805-1,0)</x:f>
        <x:v>-0.002824478816409015</x:v>
      </x:c>
      <x:c r="J806" s="115" t="n">
        <x:f>Z805*(1+F806)</x:f>
        <x:v>0.12489522396828409</x:v>
      </x:c>
      <x:c r="K806" s="115" t="n">
        <x:f>AA805*(1+G806)</x:f>
        <x:v>0.12707714589509914</x:v>
      </x:c>
      <x:c r="L806" s="115" t="n">
        <x:f>AB805*(1+H806)</x:f>
        <x:v>0.8767270388892795</x:v>
      </x:c>
      <x:c r="M806" s="115" t="n">
        <x:f>AC805*(1+I806)</x:f>
        <x:v>0.06196536818545328</x:v>
      </x:c>
      <x:c r="N806" s="115" t="n">
        <x:f>SUM(J806:M806)</x:f>
        <x:v>1.190664776938116</x:v>
      </x:c>
      <x:c r="O806" s="116" t="n">
        <x:f>IFERROR((J806+K806)/N806,0)</x:f>
        <x:v>0.21162326688738464</x:v>
      </x:c>
      <x:c r="P806" s="50" t="b">
        <x:f>AND(MONTH(A806)=12,OR(A807="",YEAR(A806)&lt;&gt;YEAR(A807)))</x:f>
        <x:v>0</x:v>
      </x:c>
      <x:c r="Q806" s="50" t="b">
        <x:f>AND(MOD(MONTH(A806),3)=0,OR(A807="",MONTH(A806)&lt;&gt;MONTH(A807)))</x:f>
        <x:v>0</x:v>
      </x:c>
      <x:c r="R806" s="50" t="b">
        <x:f>OR(O806&gt;$E$7,O806&lt;$E$6)</x:f>
        <x:v>0</x:v>
      </x:c>
      <x:c r="S806" s="50" t="b">
        <x:f>AND(OR(P806,Q806,R806),A806-AH805&gt;$E$8)</x:f>
        <x:v>0</x:v>
      </x:c>
      <x:c r="T806" s="50" t="str">
        <x:f>IF(NOT(OR(P806,Q806,R806)),"不调",IF(NOT(S806),"间隔规则跳过",IF(P806,"年末+季度",IF(AND(Q806,R806),"季度+动态",IF(Q806,"季度","动态")))))</x:f>
        <x:v>不调</x:v>
      </x:c>
      <x:c r="U806" s="115" t="n">
        <x:f>IF(OR(T806="年末+季度",T806="季度+动态"),N806*$E$5/2,IF(T806="季度",(J806+K806)/2,IF(T806="动态",N806*$E$5*IF(J806+K806=0,0.5,J806/(J806+K806)),J806)))</x:f>
        <x:v>0.12489522396828409</x:v>
      </x:c>
      <x:c r="V806" s="115" t="n">
        <x:f>IF(OR(T806="年末+季度",T806="季度+动态"),N806*$E$5/2,IF(T806="季度",(J806+K806)/2,IF(T806="动态",N806*$E$5*IF(J806+K806=0,0.5,K806/(J806+K806)),K806)))</x:f>
        <x:v>0.12707714589509914</x:v>
      </x:c>
      <x:c r="W806" s="115" t="n">
        <x:f>IF(OR(T806="年末+季度",T806="季度+动态",T806="动态"),N806*(1-$E$5)*IF(L806+M806=0,$B$7/($B$7+$B$8),L806/(L806+M806)),L806)</x:f>
        <x:v>0.8767270388892795</x:v>
      </x:c>
      <x:c r="X806" s="115" t="n">
        <x:f>IF(OR(T806="年末+季度",T806="季度+动态",T806="动态"),N806*(1-$E$5)*IF(L806+M806=0,$B$8/($B$7+$B$8),M806/(L806+M806)),M806)</x:f>
        <x:v>0.06196536818545328</x:v>
      </x:c>
      <x:c r="Y806" s="115" t="n">
        <x:f>POWER(1-$H$5,(A806-A805)/$H$8)</x:f>
        <x:v>0.9999862671029998</x:v>
      </x:c>
      <x:c r="Z806" s="115" t="n">
        <x:f>U806*Y806</x:f>
        <x:v>0.12489350879503751</x:v>
      </x:c>
      <x:c r="AA806" s="115" t="n">
        <x:f>V806*Y806</x:f>
        <x:v>0.12707540075774348</x:v>
      </x:c>
      <x:c r="AB806" s="115" t="n">
        <x:f>W806*Y806</x:f>
        <x:v>0.8767149988871571</x:v>
      </x:c>
      <x:c r="AC806" s="115" t="n">
        <x:f>X806*Y806</x:f>
        <x:v>0.0619645172214344</x:v>
      </x:c>
      <x:c r="AD806" s="115" t="n">
        <x:f>SUM(Z806:AC806)</x:f>
        <x:v>1.1906484256613725</x:v>
      </x:c>
      <x:c r="AE806" s="115" t="n">
        <x:f>MAX(AE805,AD806)</x:f>
        <x:v>1.2170439798392663</x:v>
      </x:c>
      <x:c r="AF806" s="114" t="n">
        <x:f>AD806/AE806-1</x:f>
        <x:v>-0.021688250067495307</x:v>
      </x:c>
      <x:c r="AG806" s="114" t="n">
        <x:f>AD806/AD805-1</x:f>
        <x:v>-0.0013906658284172924</x:v>
      </x:c>
      <x:c r="AH806" s="111" t="n">
        <x:f>IF(OR(T806="年末+季度",T806="季度+动态",T806="季度",T806="动态"),A806,AH805)</x:f>
        <x:v>44925</x:v>
      </x:c>
      <x:c r="AI806" s="117" t="n">
        <x:f>YEAR(A806)</x:f>
        <x:v>2023</x:v>
      </x:c>
      <x:c r="AJ806" s="117" t="n">
        <x:f>MONTH(A806)</x:f>
        <x:v>2</x:v>
      </x:c>
      <x:c r="AK806" s="50" t="n">
        <x:f>IF(MONTH(A806)&lt;&gt;MONTH(A807),1,0)</x:f>
        <x:v>0</x:v>
      </x:c>
      <x:c r="AL806" s="115" t="n">
        <x:f>IF(AK805,AD805,AL805)</x:f>
        <x:v>1.1869642710874486</x:v>
      </x:c>
      <x:c r="AM806" s="116" t="str">
        <x:f>IF(AK806,AD806/AL806-1,"")</x:f>
      </x:c>
      <x:c r="AN806" s="115" t="n">
        <x:f>IF(AI806&lt;&gt;AI805,AD806,MAX(AN805,AD806))</x:f>
        <x:v>1.1962096004442833</x:v>
      </x:c>
      <x:c r="AO806" s="116" t="n">
        <x:f>AD806/AN806-1</x:f>
        <x:v>-0.004648996949067508</x:v>
      </x:c>
      <x:c r="AP806" s="112" t="n">
        <x:f>IFERROR(SUM(Z806:AC806)/AD806,0)</x:f>
        <x:v>1</x:v>
      </x:c>
      <x:c r="AQ806" s="50" t="b">
        <x:f>AND(B806&gt;0,C806&gt;0,D806&gt;0,E806&gt;0)</x:f>
        <x:v>1</x:v>
      </x:c>
    </x:row>
    <x:row r="807">
      <x:c r="A807" s="111" t="n">
        <x:f>'净值底稿'!A765</x:f>
        <x:v>44981</x:v>
      </x:c>
      <x:c r="B807" s="113" t="n">
        <x:f>'净值底稿'!F765</x:f>
        <x:v>1.6307499813370026</x:v>
      </x:c>
      <x:c r="C807" s="113" t="n">
        <x:f>'净值底稿'!O765</x:f>
        <x:v>1.3395007458744626</x:v>
      </x:c>
      <x:c r="D807" s="113" t="n">
        <x:f>'净值底稿'!P765</x:f>
        <x:v>1.5678</x:v>
      </x:c>
      <x:c r="E807" s="113" t="n">
        <x:f>'净值底稿'!Q765</x:f>
        <x:v>1.4869</x:v>
      </x:c>
      <x:c r="F807" s="114" t="n">
        <x:f>IFERROR(B807/B806-1,0)</x:f>
        <x:v>0.0017330973935325567</x:v>
      </x:c>
      <x:c r="G807" s="114" t="n">
        <x:f>IFERROR(C807/C806-1,0)</x:f>
        <x:v>-0.004026995458337734</x:v>
      </x:c>
      <x:c r="H807" s="114" t="n">
        <x:f>IFERROR(D807/D806-1,0)</x:f>
        <x:v>0.00019138755980874222</x:v>
      </x:c>
      <x:c r="I807" s="114" t="n">
        <x:f>IFERROR(E807/E806-1,0)</x:f>
        <x:v>0.002765039115187662</x:v>
      </x:c>
      <x:c r="J807" s="115" t="n">
        <x:f>Z806*(1+F807)</x:f>
        <x:v>0.12510996140959932</x:v>
      </x:c>
      <x:c r="K807" s="115" t="n">
        <x:f>AA806*(1+G807)</x:f>
        <x:v>0.12656366869602562</x:v>
      </x:c>
      <x:c r="L807" s="115" t="n">
        <x:f>AB806*(1+H807)</x:f>
        <x:v>0.8768827912314419</x:v>
      </x:c>
      <x:c r="M807" s="115" t="n">
        <x:f>AC806*(1+I807)</x:f>
        <x:v>0.06213585153530539</x:v>
      </x:c>
      <x:c r="N807" s="115" t="n">
        <x:f>SUM(J807:M807)</x:f>
        <x:v>1.1906922728723721</x:v>
      </x:c>
      <x:c r="O807" s="116" t="n">
        <x:f>IFERROR((J807+K807)/N807,0)</x:f>
        <x:v>0.2113674841430682</x:v>
      </x:c>
      <x:c r="P807" s="50" t="b">
        <x:f>AND(MONTH(A807)=12,OR(A808="",YEAR(A807)&lt;&gt;YEAR(A808)))</x:f>
        <x:v>0</x:v>
      </x:c>
      <x:c r="Q807" s="50" t="b">
        <x:f>AND(MOD(MONTH(A807),3)=0,OR(A808="",MONTH(A807)&lt;&gt;MONTH(A808)))</x:f>
        <x:v>0</x:v>
      </x:c>
      <x:c r="R807" s="50" t="b">
        <x:f>OR(O807&gt;$E$7,O807&lt;$E$6)</x:f>
        <x:v>0</x:v>
      </x:c>
      <x:c r="S807" s="50" t="b">
        <x:f>AND(OR(P807,Q807,R807),A807-AH806&gt;$E$8)</x:f>
        <x:v>0</x:v>
      </x:c>
      <x:c r="T807" s="50" t="str">
        <x:f>IF(NOT(OR(P807,Q807,R807)),"不调",IF(NOT(S807),"间隔规则跳过",IF(P807,"年末+季度",IF(AND(Q807,R807),"季度+动态",IF(Q807,"季度","动态")))))</x:f>
        <x:v>不调</x:v>
      </x:c>
      <x:c r="U807" s="115" t="n">
        <x:f>IF(OR(T807="年末+季度",T807="季度+动态"),N807*$E$5/2,IF(T807="季度",(J807+K807)/2,IF(T807="动态",N807*$E$5*IF(J807+K807=0,0.5,J807/(J807+K807)),J807)))</x:f>
        <x:v>0.12510996140959932</x:v>
      </x:c>
      <x:c r="V807" s="115" t="n">
        <x:f>IF(OR(T807="年末+季度",T807="季度+动态"),N807*$E$5/2,IF(T807="季度",(J807+K807)/2,IF(T807="动态",N807*$E$5*IF(J807+K807=0,0.5,K807/(J807+K807)),K807)))</x:f>
        <x:v>0.12656366869602562</x:v>
      </x:c>
      <x:c r="W807" s="115" t="n">
        <x:f>IF(OR(T807="年末+季度",T807="季度+动态",T807="动态"),N807*(1-$E$5)*IF(L807+M807=0,$B$7/($B$7+$B$8),L807/(L807+M807)),L807)</x:f>
        <x:v>0.8768827912314419</x:v>
      </x:c>
      <x:c r="X807" s="115" t="n">
        <x:f>IF(OR(T807="年末+季度",T807="季度+动态",T807="动态"),N807*(1-$E$5)*IF(L807+M807=0,$B$8/($B$7+$B$8),M807/(L807+M807)),M807)</x:f>
        <x:v>0.06213585153530539</x:v>
      </x:c>
      <x:c r="Y807" s="115" t="n">
        <x:f>POWER(1-$H$5,(A807-A806)/$H$8)</x:f>
        <x:v>0.9999862671029998</x:v>
      </x:c>
      <x:c r="Z807" s="115" t="n">
        <x:f>U807*Y807</x:f>
        <x:v>0.12510824328738557</x:v>
      </x:c>
      <x:c r="AA807" s="115" t="n">
        <x:f>V807*Y807</x:f>
        <x:v>0.12656193061019944</x:v>
      </x:c>
      <x:c r="AB807" s="115" t="n">
        <x:f>W807*Y807</x:f>
        <x:v>0.8768707490903886</x:v>
      </x:c>
      <x:c r="AC807" s="115" t="n">
        <x:f>X807*Y807</x:f>
        <x:v>0.062134998230056235</x:v>
      </x:c>
      <x:c r="AD807" s="115" t="n">
        <x:f>SUM(Z807:AC807)</x:f>
        <x:v>1.19067592121803</x:v>
      </x:c>
      <x:c r="AE807" s="115" t="n">
        <x:f>MAX(AE806,AD807)</x:f>
        <x:v>1.2170439798392663</x:v>
      </x:c>
      <x:c r="AF807" s="114" t="n">
        <x:f>AD807/AE807-1</x:f>
        <x:v>-0.02166565798609732</x:v>
      </x:c>
      <x:c r="AG807" s="114" t="n">
        <x:f>AD807/AD806-1</x:f>
        <x:v>0.000023092926564105554</x:v>
      </x:c>
      <x:c r="AH807" s="111" t="n">
        <x:f>IF(OR(T807="年末+季度",T807="季度+动态",T807="季度",T807="动态"),A807,AH806)</x:f>
        <x:v>44925</x:v>
      </x:c>
      <x:c r="AI807" s="117" t="n">
        <x:f>YEAR(A807)</x:f>
        <x:v>2023</x:v>
      </x:c>
      <x:c r="AJ807" s="117" t="n">
        <x:f>MONTH(A807)</x:f>
        <x:v>2</x:v>
      </x:c>
      <x:c r="AK807" s="50" t="n">
        <x:f>IF(MONTH(A807)&lt;&gt;MONTH(A808),1,0)</x:f>
        <x:v>0</x:v>
      </x:c>
      <x:c r="AL807" s="115" t="n">
        <x:f>IF(AK806,AD806,AL806)</x:f>
        <x:v>1.1869642710874486</x:v>
      </x:c>
      <x:c r="AM807" s="116" t="str">
        <x:f>IF(AK807,AD807/AL807-1,"")</x:f>
      </x:c>
      <x:c r="AN807" s="115" t="n">
        <x:f>IF(AI807&lt;&gt;AI806,AD807,MAX(AN806,AD807))</x:f>
        <x:v>1.1962096004442833</x:v>
      </x:c>
      <x:c r="AO807" s="116" t="n">
        <x:f>AD807/AN807-1</x:f>
        <x:v>-0.00462601138144858</x:v>
      </x:c>
      <x:c r="AP807" s="112" t="n">
        <x:f>IFERROR(SUM(Z807:AC807)/AD807,0)</x:f>
        <x:v>1</x:v>
      </x:c>
      <x:c r="AQ807" s="50" t="b">
        <x:f>AND(B807&gt;0,C807&gt;0,D807&gt;0,E807&gt;0)</x:f>
        <x:v>1</x:v>
      </x:c>
    </x:row>
    <x:row r="808">
      <x:c r="A808" s="111" t="n">
        <x:f>'净值底稿'!A766</x:f>
        <x:v>44984</x:v>
      </x:c>
      <x:c r="B808" s="113" t="n">
        <x:f>'净值底稿'!F766</x:f>
        <x:v>1.6228321491489774</x:v>
      </x:c>
      <x:c r="C808" s="113" t="n">
        <x:f>'净值底稿'!O766</x:f>
        <x:v>1.3316387709800401</x:v>
      </x:c>
      <x:c r="D808" s="113" t="n">
        <x:f>'净值底稿'!P766</x:f>
        <x:v>1.5679</x:v>
      </x:c>
      <x:c r="E808" s="113" t="n">
        <x:f>'净值底稿'!Q766</x:f>
        <x:v>1.4836</x:v>
      </x:c>
      <x:c r="F808" s="114" t="n">
        <x:f>IFERROR(B808/B807-1,0)</x:f>
        <x:v>-0.004855331766757676</x:v>
      </x:c>
      <x:c r="G808" s="114" t="n">
        <x:f>IFERROR(C808/C807-1,0)</x:f>
        <x:v>-0.0058693322259331104</x:v>
      </x:c>
      <x:c r="H808" s="114" t="n">
        <x:f>IFERROR(D808/D807-1,0)</x:f>
        <x:v>0.00006378364587322771</x:v>
      </x:c>
      <x:c r="I808" s="114" t="n">
        <x:f>IFERROR(E808/E807-1,0)</x:f>
        <x:v>-0.0022193826081109425</x:v>
      </x:c>
      <x:c r="J808" s="115" t="n">
        <x:f>Z807*(1+F808)</x:f>
        <x:v>0.12450080125946908</x:v>
      </x:c>
      <x:c r="K808" s="115" t="n">
        <x:f>AA807*(1+G808)</x:f>
        <x:v>0.12581909659229268</x:v>
      </x:c>
      <x:c r="L808" s="115" t="n">
        <x:f>AB807*(1+H808)</x:f>
        <x:v>0.8769266791037252</x:v>
      </x:c>
      <x:c r="M808" s="115" t="n">
        <x:f>AC807*(1+I808)</x:f>
        <x:v>0.06199709689562945</x:v>
      </x:c>
      <x:c r="N808" s="115" t="n">
        <x:f>SUM(J808:M808)</x:f>
        <x:v>1.1892436738511163</x:v>
      </x:c>
      <x:c r="O808" s="116" t="n">
        <x:f>IFERROR((J808+K808)/N808,0)</x:f>
        <x:v>0.21048663394706427</x:v>
      </x:c>
      <x:c r="P808" s="50" t="b">
        <x:f>AND(MONTH(A808)=12,OR(A809="",YEAR(A808)&lt;&gt;YEAR(A809)))</x:f>
        <x:v>0</x:v>
      </x:c>
      <x:c r="Q808" s="50" t="b">
        <x:f>AND(MOD(MONTH(A808),3)=0,OR(A809="",MONTH(A808)&lt;&gt;MONTH(A809)))</x:f>
        <x:v>0</x:v>
      </x:c>
      <x:c r="R808" s="50" t="b">
        <x:f>OR(O808&gt;$E$7,O808&lt;$E$6)</x:f>
        <x:v>0</x:v>
      </x:c>
      <x:c r="S808" s="50" t="b">
        <x:f>AND(OR(P808,Q808,R808),A808-AH807&gt;$E$8)</x:f>
        <x:v>0</x:v>
      </x:c>
      <x:c r="T808" s="50" t="str">
        <x:f>IF(NOT(OR(P808,Q808,R808)),"不调",IF(NOT(S808),"间隔规则跳过",IF(P808,"年末+季度",IF(AND(Q808,R808),"季度+动态",IF(Q808,"季度","动态")))))</x:f>
        <x:v>不调</x:v>
      </x:c>
      <x:c r="U808" s="115" t="n">
        <x:f>IF(OR(T808="年末+季度",T808="季度+动态"),N808*$E$5/2,IF(T808="季度",(J808+K808)/2,IF(T808="动态",N808*$E$5*IF(J808+K808=0,0.5,J808/(J808+K808)),J808)))</x:f>
        <x:v>0.12450080125946908</x:v>
      </x:c>
      <x:c r="V808" s="115" t="n">
        <x:f>IF(OR(T808="年末+季度",T808="季度+动态"),N808*$E$5/2,IF(T808="季度",(J808+K808)/2,IF(T808="动态",N808*$E$5*IF(J808+K808=0,0.5,K808/(J808+K808)),K808)))</x:f>
        <x:v>0.12581909659229268</x:v>
      </x:c>
      <x:c r="W808" s="115" t="n">
        <x:f>IF(OR(T808="年末+季度",T808="季度+动态",T808="动态"),N808*(1-$E$5)*IF(L808+M808=0,$B$7/($B$7+$B$8),L808/(L808+M808)),L808)</x:f>
        <x:v>0.8769266791037252</x:v>
      </x:c>
      <x:c r="X808" s="115" t="n">
        <x:f>IF(OR(T808="年末+季度",T808="季度+动态",T808="动态"),N808*(1-$E$5)*IF(L808+M808=0,$B$8/($B$7+$B$8),M808/(L808+M808)),M808)</x:f>
        <x:v>0.06199709689562945</x:v>
      </x:c>
      <x:c r="Y808" s="115" t="n">
        <x:f>POWER(1-$H$5,(A808-A807)/$H$8)</x:f>
        <x:v>0.9999588018747739</x:v>
      </x:c>
      <x:c r="Z808" s="115" t="n">
        <x:f>U808*Y808</x:f>
        <x:v>0.12449567205986804</x:v>
      </x:c>
      <x:c r="AA808" s="115" t="n">
        <x:f>V808*Y808</x:f>
        <x:v>0.12581391308139545</x:v>
      </x:c>
      <x:c r="AB808" s="115" t="n">
        <x:f>W808*Y808</x:f>
        <x:v>0.8768905513685854</x:v>
      </x:c>
      <x:c r="AC808" s="115" t="n">
        <x:f>X808*Y808</x:f>
        <x:v>0.061994542731467886</x:v>
      </x:c>
      <x:c r="AD808" s="115" t="n">
        <x:f>SUM(Z808:AC808)</x:f>
        <x:v>1.1891946792413168</x:v>
      </x:c>
      <x:c r="AE808" s="115" t="n">
        <x:f>MAX(AE807,AD808)</x:f>
        <x:v>1.2170439798392663</x:v>
      </x:c>
      <x:c r="AF808" s="114" t="n">
        <x:f>AD808/AE808-1</x:f>
        <x:v>-0.022882739703151467</x:v>
      </x:c>
      <x:c r="AG808" s="114" t="n">
        <x:f>AD808/AD807-1</x:f>
        <x:v>-0.0012440345440074552</x:v>
      </x:c>
      <x:c r="AH808" s="111" t="n">
        <x:f>IF(OR(T808="年末+季度",T808="季度+动态",T808="季度",T808="动态"),A808,AH807)</x:f>
        <x:v>44925</x:v>
      </x:c>
      <x:c r="AI808" s="117" t="n">
        <x:f>YEAR(A808)</x:f>
        <x:v>2023</x:v>
      </x:c>
      <x:c r="AJ808" s="117" t="n">
        <x:f>MONTH(A808)</x:f>
        <x:v>2</x:v>
      </x:c>
      <x:c r="AK808" s="50" t="n">
        <x:f>IF(MONTH(A808)&lt;&gt;MONTH(A809),1,0)</x:f>
        <x:v>0</x:v>
      </x:c>
      <x:c r="AL808" s="115" t="n">
        <x:f>IF(AK807,AD807,AL807)</x:f>
        <x:v>1.1869642710874486</x:v>
      </x:c>
      <x:c r="AM808" s="116" t="str">
        <x:f>IF(AK808,AD808/AL808-1,"")</x:f>
      </x:c>
      <x:c r="AN808" s="115" t="n">
        <x:f>IF(AI808&lt;&gt;AI807,AD808,MAX(AN807,AD808))</x:f>
        <x:v>1.1962096004442833</x:v>
      </x:c>
      <x:c r="AO808" s="116" t="n">
        <x:f>AD808/AN808-1</x:f>
        <x:v>-0.005864291007496525</x:v>
      </x:c>
      <x:c r="AP808" s="112" t="n">
        <x:f>IFERROR(SUM(Z808:AC808)/AD808,0)</x:f>
        <x:v>1</x:v>
      </x:c>
      <x:c r="AQ808" s="50" t="b">
        <x:f>AND(B808&gt;0,C808&gt;0,D808&gt;0,E808&gt;0)</x:f>
        <x:v>1</x:v>
      </x:c>
    </x:row>
    <x:row r="809">
      <x:c r="A809" s="111" t="n">
        <x:f>'净值底稿'!A767</x:f>
        <x:v>44985</x:v>
      </x:c>
      <x:c r="B809" s="113" t="n">
        <x:f>'净值底稿'!F767</x:f>
        <x:v>1.6409211229240501</x:v>
      </x:c>
      <x:c r="C809" s="113" t="n">
        <x:f>'净值底稿'!O767</x:f>
        <x:v>1.342419487250785</x:v>
      </x:c>
      <x:c r="D809" s="113" t="n">
        <x:f>'净值底稿'!P767</x:f>
        <x:v>1.5683</x:v>
      </x:c>
      <x:c r="E809" s="113" t="n">
        <x:f>'净值底稿'!Q767</x:f>
        <x:v>1.4826</x:v>
      </x:c>
      <x:c r="F809" s="114" t="n">
        <x:f>IFERROR(B809/B808-1,0)</x:f>
        <x:v>0.011146546353890452</x:v>
      </x:c>
      <x:c r="G809" s="114" t="n">
        <x:f>IFERROR(C809/C808-1,0)</x:f>
        <x:v>0.008095826364991288</x:v>
      </x:c>
      <x:c r="H809" s="114" t="n">
        <x:f>IFERROR(D809/D808-1,0)</x:f>
        <x:v>0.0002551183111167976</x:v>
      </x:c>
      <x:c r="I809" s="114" t="n">
        <x:f>IFERROR(E809/E808-1,0)</x:f>
        <x:v>-0.0006740361283366081</x:v>
      </x:c>
      <x:c r="J809" s="115" t="n">
        <x:f>Z808*(1+F809)</x:f>
        <x:v>0.12588336883934212</x:v>
      </x:c>
      <x:c r="K809" s="115" t="n">
        <x:f>AA808*(1+G809)</x:f>
        <x:v>0.12683248067600253</x:v>
      </x:c>
      <x:c r="L809" s="115" t="n">
        <x:f>AB808*(1+H809)</x:f>
        <x:v>0.8771142622050848</x:v>
      </x:c>
      <x:c r="M809" s="115" t="n">
        <x:f>AC808*(1+I809)</x:f>
        <x:v>0.06195275616990717</x:v>
      </x:c>
      <x:c r="N809" s="115" t="n">
        <x:f>SUM(J809:M809)</x:f>
        <x:v>1.1917828678903366</x:v>
      </x:c>
      <x:c r="O809" s="116" t="n">
        <x:f>IFERROR((J809+K809)/N809,0)</x:f>
        <x:v>0.2120485671712128</x:v>
      </x:c>
      <x:c r="P809" s="50" t="b">
        <x:f>AND(MONTH(A809)=12,OR(A810="",YEAR(A809)&lt;&gt;YEAR(A810)))</x:f>
        <x:v>0</x:v>
      </x:c>
      <x:c r="Q809" s="50" t="b">
        <x:f>AND(MOD(MONTH(A809),3)=0,OR(A810="",MONTH(A809)&lt;&gt;MONTH(A810)))</x:f>
        <x:v>0</x:v>
      </x:c>
      <x:c r="R809" s="50" t="b">
        <x:f>OR(O809&gt;$E$7,O809&lt;$E$6)</x:f>
        <x:v>0</x:v>
      </x:c>
      <x:c r="S809" s="50" t="b">
        <x:f>AND(OR(P809,Q809,R809),A809-AH808&gt;$E$8)</x:f>
        <x:v>0</x:v>
      </x:c>
      <x:c r="T809" s="50" t="str">
        <x:f>IF(NOT(OR(P809,Q809,R809)),"不调",IF(NOT(S809),"间隔规则跳过",IF(P809,"年末+季度",IF(AND(Q809,R809),"季度+动态",IF(Q809,"季度","动态")))))</x:f>
        <x:v>不调</x:v>
      </x:c>
      <x:c r="U809" s="115" t="n">
        <x:f>IF(OR(T809="年末+季度",T809="季度+动态"),N809*$E$5/2,IF(T809="季度",(J809+K809)/2,IF(T809="动态",N809*$E$5*IF(J809+K809=0,0.5,J809/(J809+K809)),J809)))</x:f>
        <x:v>0.12588336883934212</x:v>
      </x:c>
      <x:c r="V809" s="115" t="n">
        <x:f>IF(OR(T809="年末+季度",T809="季度+动态"),N809*$E$5/2,IF(T809="季度",(J809+K809)/2,IF(T809="动态",N809*$E$5*IF(J809+K809=0,0.5,K809/(J809+K809)),K809)))</x:f>
        <x:v>0.12683248067600253</x:v>
      </x:c>
      <x:c r="W809" s="115" t="n">
        <x:f>IF(OR(T809="年末+季度",T809="季度+动态",T809="动态"),N809*(1-$E$5)*IF(L809+M809=0,$B$7/($B$7+$B$8),L809/(L809+M809)),L809)</x:f>
        <x:v>0.8771142622050848</x:v>
      </x:c>
      <x:c r="X809" s="115" t="n">
        <x:f>IF(OR(T809="年末+季度",T809="季度+动态",T809="动态"),N809*(1-$E$5)*IF(L809+M809=0,$B$8/($B$7+$B$8),M809/(L809+M809)),M809)</x:f>
        <x:v>0.06195275616990717</x:v>
      </x:c>
      <x:c r="Y809" s="115" t="n">
        <x:f>POWER(1-$H$5,(A809-A808)/$H$8)</x:f>
        <x:v>0.9999862671029998</x:v>
      </x:c>
      <x:c r="Z809" s="115" t="n">
        <x:f>U809*Y809</x:f>
        <x:v>0.1258816400960038</x:v>
      </x:c>
      <x:c r="AA809" s="115" t="n">
        <x:f>V809*Y809</x:f>
        <x:v>0.12683073889860913</x:v>
      </x:c>
      <x:c r="AB809" s="115" t="n">
        <x:f>W809*Y809</x:f>
        <x:v>0.8771022168852645</x:v>
      </x:c>
      <x:c r="AC809" s="115" t="n">
        <x:f>X809*Y809</x:f>
        <x:v>0.061951905379087804</x:v>
      </x:c>
      <x:c r="AD809" s="115" t="n">
        <x:f>SUM(Z809:AC809)</x:f>
        <x:v>1.1917665012589653</x:v>
      </x:c>
      <x:c r="AE809" s="115" t="n">
        <x:f>MAX(AE808,AD809)</x:f>
        <x:v>1.2170439798392663</x:v>
      </x:c>
      <x:c r="AF809" s="114" t="n">
        <x:f>AD809/AE809-1</x:f>
        <x:v>-0.020769568724738563</x:v>
      </x:c>
      <x:c r="AG809" s="114" t="n">
        <x:f>AD809/AD808-1</x:f>
        <x:v>0.002162658530636241</x:v>
      </x:c>
      <x:c r="AH809" s="111" t="n">
        <x:f>IF(OR(T809="年末+季度",T809="季度+动态",T809="季度",T809="动态"),A809,AH808)</x:f>
        <x:v>44925</x:v>
      </x:c>
      <x:c r="AI809" s="117" t="n">
        <x:f>YEAR(A809)</x:f>
        <x:v>2023</x:v>
      </x:c>
      <x:c r="AJ809" s="117" t="n">
        <x:f>MONTH(A809)</x:f>
        <x:v>2</x:v>
      </x:c>
      <x:c r="AK809" s="50" t="n">
        <x:f>IF(MONTH(A809)&lt;&gt;MONTH(A810),1,0)</x:f>
        <x:v>1</x:v>
      </x:c>
      <x:c r="AL809" s="115" t="n">
        <x:f>IF(AK808,AD808,AL808)</x:f>
        <x:v>1.1869642710874486</x:v>
      </x:c>
      <x:c r="AM809" s="116" t="n">
        <x:f>IF(AK809,AD809/AL809-1,"")</x:f>
        <x:v>0.004045808528943429</x:v>
      </x:c>
      <x:c r="AN809" s="115" t="n">
        <x:f>IF(AI809&lt;&gt;AI808,AD809,MAX(AN808,AD809))</x:f>
        <x:v>1.1962096004442833</x:v>
      </x:c>
      <x:c r="AO809" s="116" t="n">
        <x:f>AD809/AN809-1</x:f>
        <x:v>-0.00371431493583374</x:v>
      </x:c>
      <x:c r="AP809" s="112" t="n">
        <x:f>IFERROR(SUM(Z809:AC809)/AD809,0)</x:f>
        <x:v>1</x:v>
      </x:c>
      <x:c r="AQ809" s="50" t="b">
        <x:f>AND(B809&gt;0,C809&gt;0,D809&gt;0,E809&gt;0)</x:f>
        <x:v>1</x:v>
      </x:c>
    </x:row>
    <x:row r="810">
      <x:c r="A810" s="111" t="n">
        <x:f>'净值底稿'!A768</x:f>
        <x:v>44986</x:v>
      </x:c>
      <x:c r="B810" s="113" t="n">
        <x:f>'净值底稿'!F768</x:f>
        <x:v>1.6592555958607824</x:v>
      </x:c>
      <x:c r="C810" s="113" t="n">
        <x:f>'净值底稿'!O768</x:f>
        <x:v>1.3518494563593613</x:v>
      </x:c>
      <x:c r="D810" s="113" t="n">
        <x:f>'净值底稿'!P768</x:f>
        <x:v>1.5683</x:v>
      </x:c>
      <x:c r="E810" s="113" t="n">
        <x:f>'净值底稿'!Q768</x:f>
        <x:v>1.4896</x:v>
      </x:c>
      <x:c r="F810" s="114" t="n">
        <x:f>IFERROR(B810/B809-1,0)</x:f>
        <x:v>0.011173281080117503</x:v>
      </x:c>
      <x:c r="G810" s="114" t="n">
        <x:f>IFERROR(C810/C809-1,0)</x:f>
        <x:v>0.007024606837232605</x:v>
      </x:c>
      <x:c r="H810" s="114" t="n">
        <x:f>IFERROR(D810/D809-1,0)</x:f>
        <x:v>0</x:v>
      </x:c>
      <x:c r="I810" s="114" t="n">
        <x:f>IFERROR(E810/E809-1,0)</x:f>
        <x:v>0.0047214353163362865</x:v>
      </x:c>
      <x:c r="J810" s="115" t="n">
        <x:f>Z809*(1+F810)</x:f>
        <x:v>0.12728815104362265</x:v>
      </x:c>
      <x:c r="K810" s="115" t="n">
        <x:f>AA809*(1+G810)</x:f>
        <x:v>0.12772167497424755</x:v>
      </x:c>
      <x:c r="L810" s="115" t="n">
        <x:f>AB809*(1+H810)</x:f>
        <x:v>0.8771022168852645</x:v>
      </x:c>
      <x:c r="M810" s="115" t="n">
        <x:f>AC809*(1+I810)</x:f>
        <x:v>0.062244407293058954</x:v>
      </x:c>
      <x:c r="N810" s="115" t="n">
        <x:f>SUM(J810:M810)</x:f>
        <x:v>1.1943564501961936</x:v>
      </x:c>
      <x:c r="O810" s="116" t="n">
        <x:f>IFERROR((J810+K810)/N810,0)</x:f>
        <x:v>0.2135123278950605</x:v>
      </x:c>
      <x:c r="P810" s="50" t="b">
        <x:f>AND(MONTH(A810)=12,OR(A811="",YEAR(A810)&lt;&gt;YEAR(A811)))</x:f>
        <x:v>0</x:v>
      </x:c>
      <x:c r="Q810" s="50" t="b">
        <x:f>AND(MOD(MONTH(A810),3)=0,OR(A811="",MONTH(A810)&lt;&gt;MONTH(A811)))</x:f>
        <x:v>0</x:v>
      </x:c>
      <x:c r="R810" s="50" t="b">
        <x:f>OR(O810&gt;$E$7,O810&lt;$E$6)</x:f>
        <x:v>0</x:v>
      </x:c>
      <x:c r="S810" s="50" t="b">
        <x:f>AND(OR(P810,Q810,R810),A810-AH809&gt;$E$8)</x:f>
        <x:v>0</x:v>
      </x:c>
      <x:c r="T810" s="50" t="str">
        <x:f>IF(NOT(OR(P810,Q810,R810)),"不调",IF(NOT(S810),"间隔规则跳过",IF(P810,"年末+季度",IF(AND(Q810,R810),"季度+动态",IF(Q810,"季度","动态")))))</x:f>
        <x:v>不调</x:v>
      </x:c>
      <x:c r="U810" s="115" t="n">
        <x:f>IF(OR(T810="年末+季度",T810="季度+动态"),N810*$E$5/2,IF(T810="季度",(J810+K810)/2,IF(T810="动态",N810*$E$5*IF(J810+K810=0,0.5,J810/(J810+K810)),J810)))</x:f>
        <x:v>0.12728815104362265</x:v>
      </x:c>
      <x:c r="V810" s="115" t="n">
        <x:f>IF(OR(T810="年末+季度",T810="季度+动态"),N810*$E$5/2,IF(T810="季度",(J810+K810)/2,IF(T810="动态",N810*$E$5*IF(J810+K810=0,0.5,K810/(J810+K810)),K810)))</x:f>
        <x:v>0.12772167497424755</x:v>
      </x:c>
      <x:c r="W810" s="115" t="n">
        <x:f>IF(OR(T810="年末+季度",T810="季度+动态",T810="动态"),N810*(1-$E$5)*IF(L810+M810=0,$B$7/($B$7+$B$8),L810/(L810+M810)),L810)</x:f>
        <x:v>0.8771022168852645</x:v>
      </x:c>
      <x:c r="X810" s="115" t="n">
        <x:f>IF(OR(T810="年末+季度",T810="季度+动态",T810="动态"),N810*(1-$E$5)*IF(L810+M810=0,$B$8/($B$7+$B$8),M810/(L810+M810)),M810)</x:f>
        <x:v>0.062244407293058954</x:v>
      </x:c>
      <x:c r="Y810" s="115" t="n">
        <x:f>POWER(1-$H$5,(A810-A809)/$H$8)</x:f>
        <x:v>0.9999862671029998</x:v>
      </x:c>
      <x:c r="Z810" s="115" t="n">
        <x:f>U810*Y810</x:f>
        <x:v>0.127286403008555</x:v>
      </x:c>
      <x:c r="AA810" s="115" t="n">
        <x:f>V810*Y810</x:f>
        <x:v>0.12771992098564044</x:v>
      </x:c>
      <x:c r="AB810" s="115" t="n">
        <x:f>W810*Y810</x:f>
        <x:v>0.8770901717308613</x:v>
      </x:c>
      <x:c r="AC810" s="115" t="n">
        <x:f>X810*Y810</x:f>
        <x:v>0.062243552497024755</x:v>
      </x:c>
      <x:c r="AD810" s="115" t="n">
        <x:f>SUM(Z810:AC810)</x:f>
        <x:v>1.1943400482220816</x:v>
      </x:c>
      <x:c r="AE810" s="115" t="n">
        <x:f>MAX(AE809,AD810)</x:f>
        <x:v>1.2170439798392663</x:v>
      </x:c>
      <x:c r="AF810" s="114" t="n">
        <x:f>AD810/AE810-1</x:f>
        <x:v>-0.018654980422468492</x:v>
      </x:c>
      <x:c r="AG810" s="114" t="n">
        <x:f>AD810/AD809-1</x:f>
        <x:v>0.0021594389172692185</x:v>
      </x:c>
      <x:c r="AH810" s="111" t="n">
        <x:f>IF(OR(T810="年末+季度",T810="季度+动态",T810="季度",T810="动态"),A810,AH809)</x:f>
        <x:v>44925</x:v>
      </x:c>
      <x:c r="AI810" s="117" t="n">
        <x:f>YEAR(A810)</x:f>
        <x:v>2023</x:v>
      </x:c>
      <x:c r="AJ810" s="117" t="n">
        <x:f>MONTH(A810)</x:f>
        <x:v>3</x:v>
      </x:c>
      <x:c r="AK810" s="50" t="n">
        <x:f>IF(MONTH(A810)&lt;&gt;MONTH(A811),1,0)</x:f>
        <x:v>0</x:v>
      </x:c>
      <x:c r="AL810" s="115" t="n">
        <x:f>IF(AK809,AD809,AL809)</x:f>
        <x:v>1.1917665012589653</x:v>
      </x:c>
      <x:c r="AM810" s="116" t="str">
        <x:f>IF(AK810,AD810/AL810-1,"")</x:f>
      </x:c>
      <x:c r="AN810" s="115" t="n">
        <x:f>IF(AI810&lt;&gt;AI809,AD810,MAX(AN809,AD810))</x:f>
        <x:v>1.1962096004442833</x:v>
      </x:c>
      <x:c r="AO810" s="116" t="n">
        <x:f>AD810/AN810-1</x:f>
        <x:v>-0.001562896854788054</x:v>
      </x:c>
      <x:c r="AP810" s="112" t="n">
        <x:f>IFERROR(SUM(Z810:AC810)/AD810,0)</x:f>
        <x:v>1</x:v>
      </x:c>
      <x:c r="AQ810" s="50" t="b">
        <x:f>AND(B810&gt;0,C810&gt;0,D810&gt;0,E810&gt;0)</x:f>
        <x:v>1</x:v>
      </x:c>
    </x:row>
    <x:row r="811">
      <x:c r="A811" s="111" t="n">
        <x:f>'净值底稿'!A769</x:f>
        <x:v>44987</x:v>
      </x:c>
      <x:c r="B811" s="113" t="n">
        <x:f>'净值底稿'!F769</x:f>
        <x:v>1.6506382006445526</x:v>
      </x:c>
      <x:c r="C811" s="113" t="n">
        <x:f>'净值底稿'!O769</x:f>
        <x:v>1.3456646572183864</x:v>
      </x:c>
      <x:c r="D811" s="113" t="n">
        <x:f>'净值底稿'!P769</x:f>
        <x:v>1.5685</x:v>
      </x:c>
      <x:c r="E811" s="113" t="n">
        <x:f>'净值底稿'!Q769</x:f>
        <x:v>1.488</x:v>
      </x:c>
      <x:c r="F811" s="114" t="n">
        <x:f>IFERROR(B811/B810-1,0)</x:f>
        <x:v>-0.005193530904899157</x:v>
      </x:c>
      <x:c r="G811" s="114" t="n">
        <x:f>IFERROR(C811/C810-1,0)</x:f>
        <x:v>-0.004575065005855805</x:v>
      </x:c>
      <x:c r="H811" s="114" t="n">
        <x:f>IFERROR(D811/D810-1,0)</x:f>
        <x:v>0.0001275266211822057</x:v>
      </x:c>
      <x:c r="I811" s="114" t="n">
        <x:f>IFERROR(E811/E810-1,0)</x:f>
        <x:v>-0.0010741138560688146</x:v>
      </x:c>
      <x:c r="J811" s="115" t="n">
        <x:f>Z810*(1+F811)</x:f>
        <x:v>0.12662533714075663</x:v>
      </x:c>
      <x:c r="K811" s="115" t="n">
        <x:f>AA810*(1+G811)</x:f>
        <x:v>0.12713559404458838</x:v>
      </x:c>
      <x:c r="L811" s="115" t="n">
        <x:f>AB810*(1+H811)</x:f>
        <x:v>0.8772020240769343</x:v>
      </x:c>
      <x:c r="M811" s="115" t="n">
        <x:f>AC810*(1+I811)</x:f>
        <x:v>0.06217669583483675</x:v>
      </x:c>
      <x:c r="N811" s="115" t="n">
        <x:f>SUM(J811:M811)</x:f>
        <x:v>1.193139651097116</x:v>
      </x:c>
      <x:c r="O811" s="116" t="n">
        <x:f>IFERROR((J811+K811)/N811,0)</x:f>
        <x:v>0.2126833442774337</x:v>
      </x:c>
      <x:c r="P811" s="50" t="b">
        <x:f>AND(MONTH(A811)=12,OR(A812="",YEAR(A811)&lt;&gt;YEAR(A812)))</x:f>
        <x:v>0</x:v>
      </x:c>
      <x:c r="Q811" s="50" t="b">
        <x:f>AND(MOD(MONTH(A811),3)=0,OR(A812="",MONTH(A811)&lt;&gt;MONTH(A812)))</x:f>
        <x:v>0</x:v>
      </x:c>
      <x:c r="R811" s="50" t="b">
        <x:f>OR(O811&gt;$E$7,O811&lt;$E$6)</x:f>
        <x:v>0</x:v>
      </x:c>
      <x:c r="S811" s="50" t="b">
        <x:f>AND(OR(P811,Q811,R811),A811-AH810&gt;$E$8)</x:f>
        <x:v>0</x:v>
      </x:c>
      <x:c r="T811" s="50" t="str">
        <x:f>IF(NOT(OR(P811,Q811,R811)),"不调",IF(NOT(S811),"间隔规则跳过",IF(P811,"年末+季度",IF(AND(Q811,R811),"季度+动态",IF(Q811,"季度","动态")))))</x:f>
        <x:v>不调</x:v>
      </x:c>
      <x:c r="U811" s="115" t="n">
        <x:f>IF(OR(T811="年末+季度",T811="季度+动态"),N811*$E$5/2,IF(T811="季度",(J811+K811)/2,IF(T811="动态",N811*$E$5*IF(J811+K811=0,0.5,J811/(J811+K811)),J811)))</x:f>
        <x:v>0.12662533714075663</x:v>
      </x:c>
      <x:c r="V811" s="115" t="n">
        <x:f>IF(OR(T811="年末+季度",T811="季度+动态"),N811*$E$5/2,IF(T811="季度",(J811+K811)/2,IF(T811="动态",N811*$E$5*IF(J811+K811=0,0.5,K811/(J811+K811)),K811)))</x:f>
        <x:v>0.12713559404458838</x:v>
      </x:c>
      <x:c r="W811" s="115" t="n">
        <x:f>IF(OR(T811="年末+季度",T811="季度+动态",T811="动态"),N811*(1-$E$5)*IF(L811+M811=0,$B$7/($B$7+$B$8),L811/(L811+M811)),L811)</x:f>
        <x:v>0.8772020240769343</x:v>
      </x:c>
      <x:c r="X811" s="115" t="n">
        <x:f>IF(OR(T811="年末+季度",T811="季度+动态",T811="动态"),N811*(1-$E$5)*IF(L811+M811=0,$B$8/($B$7+$B$8),M811/(L811+M811)),M811)</x:f>
        <x:v>0.06217669583483675</x:v>
      </x:c>
      <x:c r="Y811" s="115" t="n">
        <x:f>POWER(1-$H$5,(A811-A810)/$H$8)</x:f>
        <x:v>0.9999862671029998</x:v>
      </x:c>
      <x:c r="Z811" s="115" t="n">
        <x:f>U811*Y811</x:f>
        <x:v>0.12662359820804406</x:v>
      </x:c>
      <x:c r="AA811" s="115" t="n">
        <x:f>V811*Y811</x:f>
        <x:v>0.1271338481045703</x:v>
      </x:c>
      <x:c r="AB811" s="115" t="n">
        <x:f>W811*Y811</x:f>
        <x:v>0.8771899775518892</x:v>
      </x:c>
      <x:c r="AC811" s="115" t="n">
        <x:f>X811*Y811</x:f>
        <x:v>0.06217584196867704</x:v>
      </x:c>
      <x:c r="AD811" s="115" t="n">
        <x:f>SUM(Z811:AC811)</x:f>
        <x:v>1.1931232658331805</x:v>
      </x:c>
      <x:c r="AE811" s="115" t="n">
        <x:f>MAX(AE810,AD811)</x:f>
        <x:v>1.2170439798392663</x:v>
      </x:c>
      <x:c r="AF811" s="114" t="n">
        <x:f>AD811/AE811-1</x:f>
        <x:v>-0.019654765482875147</x:v>
      </x:c>
      <x:c r="AG811" s="114" t="n">
        <x:f>AD811/AD810-1</x:f>
        <x:v>-0.0010187905787070184</x:v>
      </x:c>
      <x:c r="AH811" s="111" t="n">
        <x:f>IF(OR(T811="年末+季度",T811="季度+动态",T811="季度",T811="动态"),A811,AH810)</x:f>
        <x:v>44925</x:v>
      </x:c>
      <x:c r="AI811" s="117" t="n">
        <x:f>YEAR(A811)</x:f>
        <x:v>2023</x:v>
      </x:c>
      <x:c r="AJ811" s="117" t="n">
        <x:f>MONTH(A811)</x:f>
        <x:v>3</x:v>
      </x:c>
      <x:c r="AK811" s="50" t="n">
        <x:f>IF(MONTH(A811)&lt;&gt;MONTH(A812),1,0)</x:f>
        <x:v>0</x:v>
      </x:c>
      <x:c r="AL811" s="115" t="n">
        <x:f>IF(AK810,AD810,AL810)</x:f>
        <x:v>1.1917665012589653</x:v>
      </x:c>
      <x:c r="AM811" s="116" t="str">
        <x:f>IF(AK811,AD811/AL811-1,"")</x:f>
      </x:c>
      <x:c r="AN811" s="115" t="n">
        <x:f>IF(AI811&lt;&gt;AI810,AD811,MAX(AN810,AD811))</x:f>
        <x:v>1.1962096004442833</x:v>
      </x:c>
      <x:c r="AO811" s="116" t="n">
        <x:f>AD811/AN811-1</x:f>
        <x:v>-0.0025800951689038953</x:v>
      </x:c>
      <x:c r="AP811" s="112" t="n">
        <x:f>IFERROR(SUM(Z811:AC811)/AD811,0)</x:f>
        <x:v>1</x:v>
      </x:c>
      <x:c r="AQ811" s="50" t="b">
        <x:f>AND(B811&gt;0,C811&gt;0,D811&gt;0,E811&gt;0)</x:f>
        <x:v>1</x:v>
      </x:c>
    </x:row>
    <x:row r="812">
      <x:c r="A812" s="111" t="n">
        <x:f>'净值底稿'!A770</x:f>
        <x:v>44988</x:v>
      </x:c>
      <x:c r="B812" s="113" t="n">
        <x:f>'净值底稿'!F770</x:f>
        <x:v>1.6464663018671102</x:v>
      </x:c>
      <x:c r="C812" s="113" t="n">
        <x:f>'净值底稿'!O770</x:f>
        <x:v>1.345180463285385</x:v>
      </x:c>
      <x:c r="D812" s="113" t="n">
        <x:f>'净值底稿'!P770</x:f>
        <x:v>1.5686</x:v>
      </x:c>
      <x:c r="E812" s="113" t="n">
        <x:f>'净值底稿'!Q770</x:f>
        <x:v>1.4948</x:v>
      </x:c>
      <x:c r="F812" s="114" t="n">
        <x:f>IFERROR(B812/B811-1,0)</x:f>
        <x:v>-0.0025274459150487205</x:v>
      </x:c>
      <x:c r="G812" s="114" t="n">
        <x:f>IFERROR(C812/C811-1,0)</x:f>
        <x:v>-0.00035981767850112867</x:v>
      </x:c>
      <x:c r="H812" s="114" t="n">
        <x:f>IFERROR(D812/D811-1,0)</x:f>
        <x:v>0.00006375518010837133</x:v>
      </x:c>
      <x:c r="I812" s="114" t="n">
        <x:f>IFERROR(E812/E811-1,0)</x:f>
        <x:v>0.00456989247311812</x:v>
      </x:c>
      <x:c r="J812" s="115" t="n">
        <x:f>Z811*(1+F812)</x:f>
        <x:v>0.12630356391200437</x:v>
      </x:c>
      <x:c r="K812" s="115" t="n">
        <x:f>AA811*(1+G812)</x:f>
        <x:v>0.1270881030984864</x:v>
      </x:c>
      <x:c r="L812" s="115" t="n">
        <x:f>AB811*(1+H812)</x:f>
        <x:v>0.8772459029568973</x:v>
      </x:c>
      <x:c r="M812" s="115" t="n">
        <x:f>AC811*(1+I812)</x:f>
        <x:v>0.06245997888089948</x:v>
      </x:c>
      <x:c r="N812" s="115" t="n">
        <x:f>SUM(J812:M812)</x:f>
        <x:v>1.1930975488482876</x:v>
      </x:c>
      <x:c r="O812" s="116" t="n">
        <x:f>IFERROR((J812+K812)/N812,0)</x:f>
        <x:v>0.21238134908171843</x:v>
      </x:c>
      <x:c r="P812" s="50" t="b">
        <x:f>AND(MONTH(A812)=12,OR(A813="",YEAR(A812)&lt;&gt;YEAR(A813)))</x:f>
        <x:v>0</x:v>
      </x:c>
      <x:c r="Q812" s="50" t="b">
        <x:f>AND(MOD(MONTH(A812),3)=0,OR(A813="",MONTH(A812)&lt;&gt;MONTH(A813)))</x:f>
        <x:v>0</x:v>
      </x:c>
      <x:c r="R812" s="50" t="b">
        <x:f>OR(O812&gt;$E$7,O812&lt;$E$6)</x:f>
        <x:v>0</x:v>
      </x:c>
      <x:c r="S812" s="50" t="b">
        <x:f>AND(OR(P812,Q812,R812),A812-AH811&gt;$E$8)</x:f>
        <x:v>0</x:v>
      </x:c>
      <x:c r="T812" s="50" t="str">
        <x:f>IF(NOT(OR(P812,Q812,R812)),"不调",IF(NOT(S812),"间隔规则跳过",IF(P812,"年末+季度",IF(AND(Q812,R812),"季度+动态",IF(Q812,"季度","动态")))))</x:f>
        <x:v>不调</x:v>
      </x:c>
      <x:c r="U812" s="115" t="n">
        <x:f>IF(OR(T812="年末+季度",T812="季度+动态"),N812*$E$5/2,IF(T812="季度",(J812+K812)/2,IF(T812="动态",N812*$E$5*IF(J812+K812=0,0.5,J812/(J812+K812)),J812)))</x:f>
        <x:v>0.12630356391200437</x:v>
      </x:c>
      <x:c r="V812" s="115" t="n">
        <x:f>IF(OR(T812="年末+季度",T812="季度+动态"),N812*$E$5/2,IF(T812="季度",(J812+K812)/2,IF(T812="动态",N812*$E$5*IF(J812+K812=0,0.5,K812/(J812+K812)),K812)))</x:f>
        <x:v>0.1270881030984864</x:v>
      </x:c>
      <x:c r="W812" s="115" t="n">
        <x:f>IF(OR(T812="年末+季度",T812="季度+动态",T812="动态"),N812*(1-$E$5)*IF(L812+M812=0,$B$7/($B$7+$B$8),L812/(L812+M812)),L812)</x:f>
        <x:v>0.8772459029568973</x:v>
      </x:c>
      <x:c r="X812" s="115" t="n">
        <x:f>IF(OR(T812="年末+季度",T812="季度+动态",T812="动态"),N812*(1-$E$5)*IF(L812+M812=0,$B$8/($B$7+$B$8),M812/(L812+M812)),M812)</x:f>
        <x:v>0.06245997888089948</x:v>
      </x:c>
      <x:c r="Y812" s="115" t="n">
        <x:f>POWER(1-$H$5,(A812-A811)/$H$8)</x:f>
        <x:v>0.9999862671029998</x:v>
      </x:c>
      <x:c r="Z812" s="115" t="n">
        <x:f>U812*Y812</x:f>
        <x:v>0.1263018293981704</x:v>
      </x:c>
      <x:c r="AA812" s="115" t="n">
        <x:f>V812*Y812</x:f>
        <x:v>0.12708635781065658</x:v>
      </x:c>
      <x:c r="AB812" s="115" t="n">
        <x:f>W812*Y812</x:f>
        <x:v>0.8772338558292682</x:v>
      </x:c>
      <x:c r="AC812" s="115" t="n">
        <x:f>X812*Y812</x:f>
        <x:v>0.06245912112444287</x:v>
      </x:c>
      <x:c r="AD812" s="115" t="n">
        <x:f>SUM(Z812:AC812)</x:f>
        <x:v>1.193081164162538</x:v>
      </x:c>
      <x:c r="AE812" s="115" t="n">
        <x:f>MAX(AE811,AD812)</x:f>
        <x:v>1.2170439798392663</x:v>
      </x:c>
      <x:c r="AF812" s="114" t="n">
        <x:f>AD812/AE812-1</x:f>
        <x:v>-0.019689358867617024</x:v>
      </x:c>
      <x:c r="AG812" s="114" t="n">
        <x:f>AD812/AD811-1</x:f>
        <x:v>-0.00003528694129772969</x:v>
      </x:c>
      <x:c r="AH812" s="111" t="n">
        <x:f>IF(OR(T812="年末+季度",T812="季度+动态",T812="季度",T812="动态"),A812,AH811)</x:f>
        <x:v>44925</x:v>
      </x:c>
      <x:c r="AI812" s="117" t="n">
        <x:f>YEAR(A812)</x:f>
        <x:v>2023</x:v>
      </x:c>
      <x:c r="AJ812" s="117" t="n">
        <x:f>MONTH(A812)</x:f>
        <x:v>3</x:v>
      </x:c>
      <x:c r="AK812" s="50" t="n">
        <x:f>IF(MONTH(A812)&lt;&gt;MONTH(A813),1,0)</x:f>
        <x:v>0</x:v>
      </x:c>
      <x:c r="AL812" s="115" t="n">
        <x:f>IF(AK811,AD811,AL811)</x:f>
        <x:v>1.1917665012589653</x:v>
      </x:c>
      <x:c r="AM812" s="116" t="str">
        <x:f>IF(AK812,AD812/AL812-1,"")</x:f>
      </x:c>
      <x:c r="AN812" s="115" t="n">
        <x:f>IF(AI812&lt;&gt;AI811,AD812,MAX(AN811,AD812))</x:f>
        <x:v>1.1962096004442833</x:v>
      </x:c>
      <x:c r="AO812" s="116" t="n">
        <x:f>AD812/AN812-1</x:f>
        <x:v>-0.0026152910665349083</x:v>
      </x:c>
      <x:c r="AP812" s="112" t="n">
        <x:f>IFERROR(SUM(Z812:AC812)/AD812,0)</x:f>
        <x:v>1</x:v>
      </x:c>
      <x:c r="AQ812" s="50" t="b">
        <x:f>AND(B812&gt;0,C812&gt;0,D812&gt;0,E812&gt;0)</x:f>
        <x:v>1</x:v>
      </x:c>
    </x:row>
    <x:row r="813">
      <x:c r="A813" s="111" t="n">
        <x:f>'净值底稿'!A771</x:f>
        <x:v>44991</x:v>
      </x:c>
      <x:c r="B813" s="113" t="n">
        <x:f>'净值底稿'!F771</x:f>
        <x:v>1.65270739688907</x:v>
      </x:c>
      <x:c r="C813" s="113" t="n">
        <x:f>'净值底稿'!O771</x:f>
        <x:v>1.3474621470452788</x:v>
      </x:c>
      <x:c r="D813" s="113" t="n">
        <x:f>'净值底稿'!P771</x:f>
        <x:v>1.5705</x:v>
      </x:c>
      <x:c r="E813" s="113" t="n">
        <x:f>'净值底稿'!Q771</x:f>
        <x:v>1.5087</x:v>
      </x:c>
      <x:c r="F813" s="114" t="n">
        <x:f>IFERROR(B813/B812-1,0)</x:f>
        <x:v>0.0037905999138168056</x:v>
      </x:c>
      <x:c r="G813" s="114" t="n">
        <x:f>IFERROR(C813/C812-1,0)</x:f>
        <x:v>0.0016961915684690076</x:v>
      </x:c>
      <x:c r="H813" s="114" t="n">
        <x:f>IFERROR(D813/D812-1,0)</x:f>
        <x:v>0.0012112711972460666</x:v>
      </x:c>
      <x:c r="I813" s="114" t="n">
        <x:f>IFERROR(E813/E812-1,0)</x:f>
        <x:v>0.009298902863259295</x:v>
      </x:c>
      <x:c r="J813" s="115" t="n">
        <x:f>Z812*(1+F813)</x:f>
        <x:v>0.126780589101802</x:v>
      </x:c>
      <x:c r="K813" s="115" t="n">
        <x:f>AA812*(1+G813)</x:f>
        <x:v>0.12730192061924245</x:v>
      </x:c>
      <x:c r="L813" s="115" t="n">
        <x:f>AB812*(1+H813)</x:f>
        <x:v>0.8782964239320833</x:v>
      </x:c>
      <x:c r="M813" s="115" t="n">
        <x:f>AC812*(1+I813)</x:f>
        <x:v>0.06303992242470362</x:v>
      </x:c>
      <x:c r="N813" s="115" t="n">
        <x:f>SUM(J813:M813)</x:f>
        <x:v>1.1954188560778314</x:v>
      </x:c>
      <x:c r="O813" s="116" t="n">
        <x:f>IFERROR((J813+K813)/N813,0)</x:f>
        <x:v>0.21254684785104447</x:v>
      </x:c>
      <x:c r="P813" s="50" t="b">
        <x:f>AND(MONTH(A813)=12,OR(A814="",YEAR(A813)&lt;&gt;YEAR(A814)))</x:f>
        <x:v>0</x:v>
      </x:c>
      <x:c r="Q813" s="50" t="b">
        <x:f>AND(MOD(MONTH(A813),3)=0,OR(A814="",MONTH(A813)&lt;&gt;MONTH(A814)))</x:f>
        <x:v>0</x:v>
      </x:c>
      <x:c r="R813" s="50" t="b">
        <x:f>OR(O813&gt;$E$7,O813&lt;$E$6)</x:f>
        <x:v>0</x:v>
      </x:c>
      <x:c r="S813" s="50" t="b">
        <x:f>AND(OR(P813,Q813,R813),A813-AH812&gt;$E$8)</x:f>
        <x:v>0</x:v>
      </x:c>
      <x:c r="T813" s="50" t="str">
        <x:f>IF(NOT(OR(P813,Q813,R813)),"不调",IF(NOT(S813),"间隔规则跳过",IF(P813,"年末+季度",IF(AND(Q813,R813),"季度+动态",IF(Q813,"季度","动态")))))</x:f>
        <x:v>不调</x:v>
      </x:c>
      <x:c r="U813" s="115" t="n">
        <x:f>IF(OR(T813="年末+季度",T813="季度+动态"),N813*$E$5/2,IF(T813="季度",(J813+K813)/2,IF(T813="动态",N813*$E$5*IF(J813+K813=0,0.5,J813/(J813+K813)),J813)))</x:f>
        <x:v>0.126780589101802</x:v>
      </x:c>
      <x:c r="V813" s="115" t="n">
        <x:f>IF(OR(T813="年末+季度",T813="季度+动态"),N813*$E$5/2,IF(T813="季度",(J813+K813)/2,IF(T813="动态",N813*$E$5*IF(J813+K813=0,0.5,K813/(J813+K813)),K813)))</x:f>
        <x:v>0.12730192061924245</x:v>
      </x:c>
      <x:c r="W813" s="115" t="n">
        <x:f>IF(OR(T813="年末+季度",T813="季度+动态",T813="动态"),N813*(1-$E$5)*IF(L813+M813=0,$B$7/($B$7+$B$8),L813/(L813+M813)),L813)</x:f>
        <x:v>0.8782964239320833</x:v>
      </x:c>
      <x:c r="X813" s="115" t="n">
        <x:f>IF(OR(T813="年末+季度",T813="季度+动态",T813="动态"),N813*(1-$E$5)*IF(L813+M813=0,$B$8/($B$7+$B$8),M813/(L813+M813)),M813)</x:f>
        <x:v>0.06303992242470362</x:v>
      </x:c>
      <x:c r="Y813" s="115" t="n">
        <x:f>POWER(1-$H$5,(A813-A812)/$H$8)</x:f>
        <x:v>0.9999588018747739</x:v>
      </x:c>
      <x:c r="Z813" s="115" t="n">
        <x:f>U813*Y813</x:f>
        <x:v>0.12677536597921596</x:v>
      </x:c>
      <x:c r="AA813" s="115" t="n">
        <x:f>V813*Y813</x:f>
        <x:v>0.12729667601877526</x:v>
      </x:c>
      <x:c r="AB813" s="115" t="n">
        <x:f>W813*Y813</x:f>
        <x:v>0.8782602397660245</x:v>
      </x:c>
      <x:c r="AC813" s="115" t="n">
        <x:f>X813*Y813</x:f>
        <x:v>0.06303732529808533</x:v>
      </x:c>
      <x:c r="AD813" s="115" t="n">
        <x:f>SUM(Z813:AC813)</x:f>
        <x:v>1.1953696070621012</x:v>
      </x:c>
      <x:c r="AE813" s="115" t="n">
        <x:f>MAX(AE812,AD813)</x:f>
        <x:v>1.2170439798392663</x:v>
      </x:c>
      <x:c r="AF813" s="114" t="n">
        <x:f>AD813/AE813-1</x:f>
        <x:v>-0.01780903002373635</x:v>
      </x:c>
      <x:c r="AG813" s="114" t="n">
        <x:f>AD813/AD812-1</x:f>
        <x:v>0.0019180949027632899</x:v>
      </x:c>
      <x:c r="AH813" s="111" t="n">
        <x:f>IF(OR(T813="年末+季度",T813="季度+动态",T813="季度",T813="动态"),A813,AH812)</x:f>
        <x:v>44925</x:v>
      </x:c>
      <x:c r="AI813" s="117" t="n">
        <x:f>YEAR(A813)</x:f>
        <x:v>2023</x:v>
      </x:c>
      <x:c r="AJ813" s="117" t="n">
        <x:f>MONTH(A813)</x:f>
        <x:v>3</x:v>
      </x:c>
      <x:c r="AK813" s="50" t="n">
        <x:f>IF(MONTH(A813)&lt;&gt;MONTH(A814),1,0)</x:f>
        <x:v>0</x:v>
      </x:c>
      <x:c r="AL813" s="115" t="n">
        <x:f>IF(AK812,AD812,AL812)</x:f>
        <x:v>1.1917665012589653</x:v>
      </x:c>
      <x:c r="AM813" s="116" t="str">
        <x:f>IF(AK813,AD813/AL813-1,"")</x:f>
      </x:c>
      <x:c r="AN813" s="115" t="n">
        <x:f>IF(AI813&lt;&gt;AI812,AD813,MAX(AN812,AD813))</x:f>
        <x:v>1.1962096004442833</x:v>
      </x:c>
      <x:c r="AO813" s="116" t="n">
        <x:f>AD813/AN813-1</x:f>
        <x:v>-0.0007022125402355028</x:v>
      </x:c>
      <x:c r="AP813" s="112" t="n">
        <x:f>IFERROR(SUM(Z813:AC813)/AD813,0)</x:f>
        <x:v>1</x:v>
      </x:c>
      <x:c r="AQ813" s="50" t="b">
        <x:f>AND(B813&gt;0,C813&gt;0,D813&gt;0,E813&gt;0)</x:f>
        <x:v>1</x:v>
      </x:c>
    </x:row>
    <x:row r="814">
      <x:c r="A814" s="111" t="n">
        <x:f>'净值底稿'!A772</x:f>
        <x:v>44992</x:v>
      </x:c>
      <x:c r="B814" s="113" t="n">
        <x:f>'净值底稿'!F772</x:f>
        <x:v>1.606895936113205</x:v>
      </x:c>
      <x:c r="C814" s="113" t="n">
        <x:f>'净值底稿'!O772</x:f>
        <x:v>1.32426253084368</x:v>
      </x:c>
      <x:c r="D814" s="113" t="n">
        <x:f>'净值底稿'!P772</x:f>
        <x:v>1.571</x:v>
      </x:c>
      <x:c r="E814" s="113" t="n">
        <x:f>'净值底稿'!Q772</x:f>
        <x:v>1.5074</x:v>
      </x:c>
      <x:c r="F814" s="114" t="n">
        <x:f>IFERROR(B814/B813-1,0)</x:f>
        <x:v>-0.027719038991473655</x:v>
      </x:c>
      <x:c r="G814" s="114" t="n">
        <x:f>IFERROR(C814/C813-1,0)</x:f>
        <x:v>-0.017217267477584453</x:v>
      </x:c>
      <x:c r="H814" s="114" t="n">
        <x:f>IFERROR(D814/D813-1,0)</x:f>
        <x:v>0.0003183699458770839</x:v>
      </x:c>
      <x:c r="I814" s="114" t="n">
        <x:f>IFERROR(E814/E813-1,0)</x:f>
        <x:v>-0.0008616689865446059</x:v>
      </x:c>
      <x:c r="J814" s="115" t="n">
        <x:f>Z813*(1+F814)</x:f>
        <x:v>0.12326127466647972</x:v>
      </x:c>
      <x:c r="K814" s="115" t="n">
        <x:f>AA813*(1+G814)</x:f>
        <x:v>0.1251049750987526</x:v>
      </x:c>
      <x:c r="L814" s="115" t="n">
        <x:f>AB813*(1+H814)</x:f>
        <x:v>0.8785398514310249</x:v>
      </x:c>
      <x:c r="M814" s="115" t="n">
        <x:f>AC813*(1+I814)</x:f>
        <x:v>0.06298300798988124</x:v>
      </x:c>
      <x:c r="N814" s="115" t="n">
        <x:f>SUM(J814:M814)</x:f>
        <x:v>1.1898891091861383</x:v>
      </x:c>
      <x:c r="O814" s="116" t="n">
        <x:f>IFERROR((J814+K814)/N814,0)</x:f>
        <x:v>0.20873058493249858</x:v>
      </x:c>
      <x:c r="P814" s="50" t="b">
        <x:f>AND(MONTH(A814)=12,OR(A815="",YEAR(A814)&lt;&gt;YEAR(A815)))</x:f>
        <x:v>0</x:v>
      </x:c>
      <x:c r="Q814" s="50" t="b">
        <x:f>AND(MOD(MONTH(A814),3)=0,OR(A815="",MONTH(A814)&lt;&gt;MONTH(A815)))</x:f>
        <x:v>0</x:v>
      </x:c>
      <x:c r="R814" s="50" t="b">
        <x:f>OR(O814&gt;$E$7,O814&lt;$E$6)</x:f>
        <x:v>0</x:v>
      </x:c>
      <x:c r="S814" s="50" t="b">
        <x:f>AND(OR(P814,Q814,R814),A814-AH813&gt;$E$8)</x:f>
        <x:v>0</x:v>
      </x:c>
      <x:c r="T814" s="50" t="str">
        <x:f>IF(NOT(OR(P814,Q814,R814)),"不调",IF(NOT(S814),"间隔规则跳过",IF(P814,"年末+季度",IF(AND(Q814,R814),"季度+动态",IF(Q814,"季度","动态")))))</x:f>
        <x:v>不调</x:v>
      </x:c>
      <x:c r="U814" s="115" t="n">
        <x:f>IF(OR(T814="年末+季度",T814="季度+动态"),N814*$E$5/2,IF(T814="季度",(J814+K814)/2,IF(T814="动态",N814*$E$5*IF(J814+K814=0,0.5,J814/(J814+K814)),J814)))</x:f>
        <x:v>0.12326127466647972</x:v>
      </x:c>
      <x:c r="V814" s="115" t="n">
        <x:f>IF(OR(T814="年末+季度",T814="季度+动态"),N814*$E$5/2,IF(T814="季度",(J814+K814)/2,IF(T814="动态",N814*$E$5*IF(J814+K814=0,0.5,K814/(J814+K814)),K814)))</x:f>
        <x:v>0.1251049750987526</x:v>
      </x:c>
      <x:c r="W814" s="115" t="n">
        <x:f>IF(OR(T814="年末+季度",T814="季度+动态",T814="动态"),N814*(1-$E$5)*IF(L814+M814=0,$B$7/($B$7+$B$8),L814/(L814+M814)),L814)</x:f>
        <x:v>0.8785398514310249</x:v>
      </x:c>
      <x:c r="X814" s="115" t="n">
        <x:f>IF(OR(T814="年末+季度",T814="季度+动态",T814="动态"),N814*(1-$E$5)*IF(L814+M814=0,$B$8/($B$7+$B$8),M814/(L814+M814)),M814)</x:f>
        <x:v>0.06298300798988124</x:v>
      </x:c>
      <x:c r="Y814" s="115" t="n">
        <x:f>POWER(1-$H$5,(A814-A813)/$H$8)</x:f>
        <x:v>0.9999862671029998</x:v>
      </x:c>
      <x:c r="Z814" s="115" t="n">
        <x:f>U814*Y814</x:f>
        <x:v>0.1232595819320906</x:v>
      </x:c>
      <x:c r="AA814" s="115" t="n">
        <x:f>V814*Y814</x:f>
        <x:v>0.12510325704501535</x:v>
      </x:c>
      <x:c r="AB814" s="115" t="n">
        <x:f>W814*Y814</x:f>
        <x:v>0.8785277865337345</x:v>
      </x:c>
      <x:c r="AC814" s="115" t="n">
        <x:f>X814*Y814</x:f>
        <x:v>0.06298214305071975</x:v>
      </x:c>
      <x:c r="AD814" s="115" t="n">
        <x:f>SUM(Z814:AC814)</x:f>
        <x:v>1.1898727685615602</x:v>
      </x:c>
      <x:c r="AE814" s="115" t="n">
        <x:f>MAX(AE813,AD814)</x:f>
        <x:v>1.2170439798392663</x:v>
      </x:c>
      <x:c r="AF814" s="114" t="n">
        <x:f>AD814/AE814-1</x:f>
        <x:v>-0.0223255788022505</x:v>
      </x:c>
      <x:c r="AG814" s="114" t="n">
        <x:f>AD814/AD813-1</x:f>
        <x:v>-0.004598442580492468</x:v>
      </x:c>
      <x:c r="AH814" s="111" t="n">
        <x:f>IF(OR(T814="年末+季度",T814="季度+动态",T814="季度",T814="动态"),A814,AH813)</x:f>
        <x:v>44925</x:v>
      </x:c>
      <x:c r="AI814" s="117" t="n">
        <x:f>YEAR(A814)</x:f>
        <x:v>2023</x:v>
      </x:c>
      <x:c r="AJ814" s="117" t="n">
        <x:f>MONTH(A814)</x:f>
        <x:v>3</x:v>
      </x:c>
      <x:c r="AK814" s="50" t="n">
        <x:f>IF(MONTH(A814)&lt;&gt;MONTH(A815),1,0)</x:f>
        <x:v>0</x:v>
      </x:c>
      <x:c r="AL814" s="115" t="n">
        <x:f>IF(AK813,AD813,AL813)</x:f>
        <x:v>1.1917665012589653</x:v>
      </x:c>
      <x:c r="AM814" s="116" t="str">
        <x:f>IF(AK814,AD814/AL814-1,"")</x:f>
      </x:c>
      <x:c r="AN814" s="115" t="n">
        <x:f>IF(AI814&lt;&gt;AI813,AD814,MAX(AN813,AD814))</x:f>
        <x:v>1.1962096004442833</x:v>
      </x:c>
      <x:c r="AO814" s="116" t="n">
        <x:f>AD814/AN814-1</x:f>
        <x:v>-0.005297426036682484</x:v>
      </x:c>
      <x:c r="AP814" s="112" t="n">
        <x:f>IFERROR(SUM(Z814:AC814)/AD814,0)</x:f>
        <x:v>1</x:v>
      </x:c>
      <x:c r="AQ814" s="50" t="b">
        <x:f>AND(B814&gt;0,C814&gt;0,D814&gt;0,E814&gt;0)</x:f>
        <x:v>1</x:v>
      </x:c>
    </x:row>
    <x:row r="815">
      <x:c r="A815" s="111" t="n">
        <x:f>'净值底稿'!A773</x:f>
        <x:v>44993</x:v>
      </x:c>
      <x:c r="B815" s="113" t="n">
        <x:f>'净值底稿'!F773</x:f>
        <x:v>1.627637123530685</x:v>
      </x:c>
      <x:c r="C815" s="113" t="n">
        <x:f>'净值底稿'!O773</x:f>
        <x:v>1.3291659950391113</x:v>
      </x:c>
      <x:c r="D815" s="113" t="n">
        <x:f>'净值底稿'!P773</x:f>
        <x:v>1.5712</x:v>
      </x:c>
      <x:c r="E815" s="113" t="n">
        <x:f>'净值底稿'!Q773</x:f>
        <x:v>1.4914</x:v>
      </x:c>
      <x:c r="F815" s="114" t="n">
        <x:f>IFERROR(B815/B814-1,0)</x:f>
        <x:v>0.012907610848558848</x:v>
      </x:c>
      <x:c r="G815" s="114" t="n">
        <x:f>IFERROR(C815/C814-1,0)</x:f>
        <x:v>0.0037027885945752903</x:v>
      </x:c>
      <x:c r="H815" s="114" t="n">
        <x:f>IFERROR(D815/D814-1,0)</x:f>
        <x:v>0.00012730744748568057</x:v>
      </x:c>
      <x:c r="I815" s="114" t="n">
        <x:f>IFERROR(E815/E814-1,0)</x:f>
        <x:v>-0.010614302772986584</x:v>
      </x:c>
      <x:c r="J815" s="115" t="n">
        <x:f>Z814*(1+F815)</x:f>
        <x:v>0.12485056864902609</x:v>
      </x:c>
      <x:c r="K815" s="115" t="n">
        <x:f>AA814*(1+G815)</x:f>
        <x:v>0.12556648795834585</x:v>
      </x:c>
      <x:c r="L815" s="115" t="n">
        <x:f>AB814*(1+H815)</x:f>
        <x:v>0.8786396296637834</x:v>
      </x:c>
      <x:c r="M815" s="115" t="n">
        <x:f>AC814*(1+I815)</x:f>
        <x:v>0.06231363151508786</x:v>
      </x:c>
      <x:c r="N815" s="115" t="n">
        <x:f>SUM(J815:M815)</x:f>
        <x:v>1.1913703177862431</x:v>
      </x:c>
      <x:c r="O815" s="116" t="n">
        <x:f>IFERROR((J815+K815)/N815,0)</x:f>
        <x:v>0.21019245894314956</x:v>
      </x:c>
      <x:c r="P815" s="50" t="b">
        <x:f>AND(MONTH(A815)=12,OR(A816="",YEAR(A815)&lt;&gt;YEAR(A816)))</x:f>
        <x:v>0</x:v>
      </x:c>
      <x:c r="Q815" s="50" t="b">
        <x:f>AND(MOD(MONTH(A815),3)=0,OR(A816="",MONTH(A815)&lt;&gt;MONTH(A816)))</x:f>
        <x:v>0</x:v>
      </x:c>
      <x:c r="R815" s="50" t="b">
        <x:f>OR(O815&gt;$E$7,O815&lt;$E$6)</x:f>
        <x:v>0</x:v>
      </x:c>
      <x:c r="S815" s="50" t="b">
        <x:f>AND(OR(P815,Q815,R815),A815-AH814&gt;$E$8)</x:f>
        <x:v>0</x:v>
      </x:c>
      <x:c r="T815" s="50" t="str">
        <x:f>IF(NOT(OR(P815,Q815,R815)),"不调",IF(NOT(S815),"间隔规则跳过",IF(P815,"年末+季度",IF(AND(Q815,R815),"季度+动态",IF(Q815,"季度","动态")))))</x:f>
        <x:v>不调</x:v>
      </x:c>
      <x:c r="U815" s="115" t="n">
        <x:f>IF(OR(T815="年末+季度",T815="季度+动态"),N815*$E$5/2,IF(T815="季度",(J815+K815)/2,IF(T815="动态",N815*$E$5*IF(J815+K815=0,0.5,J815/(J815+K815)),J815)))</x:f>
        <x:v>0.12485056864902609</x:v>
      </x:c>
      <x:c r="V815" s="115" t="n">
        <x:f>IF(OR(T815="年末+季度",T815="季度+动态"),N815*$E$5/2,IF(T815="季度",(J815+K815)/2,IF(T815="动态",N815*$E$5*IF(J815+K815=0,0.5,K815/(J815+K815)),K815)))</x:f>
        <x:v>0.12556648795834585</x:v>
      </x:c>
      <x:c r="W815" s="115" t="n">
        <x:f>IF(OR(T815="年末+季度",T815="季度+动态",T815="动态"),N815*(1-$E$5)*IF(L815+M815=0,$B$7/($B$7+$B$8),L815/(L815+M815)),L815)</x:f>
        <x:v>0.8786396296637834</x:v>
      </x:c>
      <x:c r="X815" s="115" t="n">
        <x:f>IF(OR(T815="年末+季度",T815="季度+动态",T815="动态"),N815*(1-$E$5)*IF(L815+M815=0,$B$8/($B$7+$B$8),M815/(L815+M815)),M815)</x:f>
        <x:v>0.06231363151508786</x:v>
      </x:c>
      <x:c r="Y815" s="115" t="n">
        <x:f>POWER(1-$H$5,(A815-A814)/$H$8)</x:f>
        <x:v>0.9999862671029998</x:v>
      </x:c>
      <x:c r="Z815" s="115" t="n">
        <x:f>U815*Y815</x:f>
        <x:v>0.1248488540890264</x:v>
      </x:c>
      <x:c r="AA815" s="115" t="n">
        <x:f>V815*Y815</x:f>
        <x:v>0.12556476356670004</x:v>
      </x:c>
      <x:c r="AB815" s="115" t="n">
        <x:f>W815*Y815</x:f>
        <x:v>0.8786275633962489</x:v>
      </x:c>
      <x:c r="AC815" s="115" t="n">
        <x:f>X815*Y815</x:f>
        <x:v>0.062312775768404556</x:v>
      </x:c>
      <x:c r="AD815" s="115" t="n">
        <x:f>SUM(Z815:AC815)</x:f>
        <x:v>1.19135395682038</x:v>
      </x:c>
      <x:c r="AE815" s="115" t="n">
        <x:f>MAX(AE814,AD815)</x:f>
        <x:v>1.2170439798392663</x:v>
      </x:c>
      <x:c r="AF815" s="114" t="n">
        <x:f>AD815/AE815-1</x:f>
        <x:v>-0.021108541223201494</x:v>
      </x:c>
      <x:c r="AG815" s="114" t="n">
        <x:f>AD815/AD814-1</x:f>
        <x:v>0.0012448291094269148</x:v>
      </x:c>
      <x:c r="AH815" s="111" t="n">
        <x:f>IF(OR(T815="年末+季度",T815="季度+动态",T815="季度",T815="动态"),A815,AH814)</x:f>
        <x:v>44925</x:v>
      </x:c>
      <x:c r="AI815" s="117" t="n">
        <x:f>YEAR(A815)</x:f>
        <x:v>2023</x:v>
      </x:c>
      <x:c r="AJ815" s="117" t="n">
        <x:f>MONTH(A815)</x:f>
        <x:v>3</x:v>
      </x:c>
      <x:c r="AK815" s="50" t="n">
        <x:f>IF(MONTH(A815)&lt;&gt;MONTH(A816),1,0)</x:f>
        <x:v>0</x:v>
      </x:c>
      <x:c r="AL815" s="115" t="n">
        <x:f>IF(AK814,AD814,AL814)</x:f>
        <x:v>1.1917665012589653</x:v>
      </x:c>
      <x:c r="AM815" s="116" t="str">
        <x:f>IF(AK815,AD815/AL815-1,"")</x:f>
      </x:c>
      <x:c r="AN815" s="115" t="n">
        <x:f>IF(AI815&lt;&gt;AI814,AD815,MAX(AN814,AD815))</x:f>
        <x:v>1.1962096004442833</x:v>
      </x:c>
      <x:c r="AO815" s="116" t="n">
        <x:f>AD815/AN815-1</x:f>
        <x:v>-0.004059191317391075</x:v>
      </x:c>
      <x:c r="AP815" s="112" t="n">
        <x:f>IFERROR(SUM(Z815:AC815)/AD815,0)</x:f>
        <x:v>1</x:v>
      </x:c>
      <x:c r="AQ815" s="50" t="b">
        <x:f>AND(B815&gt;0,C815&gt;0,D815&gt;0,E815&gt;0)</x:f>
        <x:v>1</x:v>
      </x:c>
    </x:row>
    <x:row r="816">
      <x:c r="A816" s="111" t="n">
        <x:f>'净值底稿'!A774</x:f>
        <x:v>44994</x:v>
      </x:c>
      <x:c r="B816" s="113" t="n">
        <x:f>'净值底稿'!F774</x:f>
        <x:v>1.6271393529899951</x:v>
      </x:c>
      <x:c r="C816" s="113" t="n">
        <x:f>'净值底稿'!O774</x:f>
        <x:v>1.328986109716455</x:v>
      </x:c>
      <x:c r="D816" s="113" t="n">
        <x:f>'净值底稿'!P774</x:f>
        <x:v>1.5718</x:v>
      </x:c>
      <x:c r="E816" s="113" t="n">
        <x:f>'净值底稿'!Q774</x:f>
        <x:v>1.492</x:v>
      </x:c>
      <x:c r="F816" s="114" t="n">
        <x:f>IFERROR(B816/B815-1,0)</x:f>
        <x:v>-0.00030582402766177186</x:v>
      </x:c>
      <x:c r="G816" s="114" t="n">
        <x:f>IFERROR(C816/C815-1,0)</x:f>
        <x:v>-0.00013533698825252127</x:v>
      </x:c>
      <x:c r="H816" s="114" t="n">
        <x:f>IFERROR(D816/D815-1,0)</x:f>
        <x:v>0.0003818737270877559</x:v>
      </x:c>
      <x:c r="I816" s="114" t="n">
        <x:f>IFERROR(E816/E815-1,0)</x:f>
        <x:v>0.0004023065575968765</x:v>
      </x:c>
      <x:c r="J816" s="115" t="n">
        <x:f>Z815*(1+F816)</x:f>
        <x:v>0.12481067230961994</x:v>
      </x:c>
      <x:c r="K816" s="115" t="n">
        <x:f>AA815*(1+G816)</x:f>
        <x:v>0.1255477700097683</x:v>
      </x:c>
      <x:c r="L816" s="115" t="n">
        <x:f>AB815*(1+H816)</x:f>
        <x:v>0.8789630881786051</x:v>
      </x:c>
      <x:c r="M816" s="115" t="n">
        <x:f>AC815*(1+I816)</x:f>
        <x:v>0.06233784460671825</x:v>
      </x:c>
      <x:c r="N816" s="115" t="n">
        <x:f>SUM(J816:M816)</x:f>
        <x:v>1.1916593751047115</x:v>
      </x:c>
      <x:c r="O816" s="116" t="n">
        <x:f>IFERROR((J816+K816)/N816,0)</x:f>
        <x:v>0.21009228605900002</x:v>
      </x:c>
      <x:c r="P816" s="50" t="b">
        <x:f>AND(MONTH(A816)=12,OR(A817="",YEAR(A816)&lt;&gt;YEAR(A817)))</x:f>
        <x:v>0</x:v>
      </x:c>
      <x:c r="Q816" s="50" t="b">
        <x:f>AND(MOD(MONTH(A816),3)=0,OR(A817="",MONTH(A816)&lt;&gt;MONTH(A817)))</x:f>
        <x:v>0</x:v>
      </x:c>
      <x:c r="R816" s="50" t="b">
        <x:f>OR(O816&gt;$E$7,O816&lt;$E$6)</x:f>
        <x:v>0</x:v>
      </x:c>
      <x:c r="S816" s="50" t="b">
        <x:f>AND(OR(P816,Q816,R816),A816-AH815&gt;$E$8)</x:f>
        <x:v>0</x:v>
      </x:c>
      <x:c r="T816" s="50" t="str">
        <x:f>IF(NOT(OR(P816,Q816,R816)),"不调",IF(NOT(S816),"间隔规则跳过",IF(P816,"年末+季度",IF(AND(Q816,R816),"季度+动态",IF(Q816,"季度","动态")))))</x:f>
        <x:v>不调</x:v>
      </x:c>
      <x:c r="U816" s="115" t="n">
        <x:f>IF(OR(T816="年末+季度",T816="季度+动态"),N816*$E$5/2,IF(T816="季度",(J816+K816)/2,IF(T816="动态",N816*$E$5*IF(J816+K816=0,0.5,J816/(J816+K816)),J816)))</x:f>
        <x:v>0.12481067230961994</x:v>
      </x:c>
      <x:c r="V816" s="115" t="n">
        <x:f>IF(OR(T816="年末+季度",T816="季度+动态"),N816*$E$5/2,IF(T816="季度",(J816+K816)/2,IF(T816="动态",N816*$E$5*IF(J816+K816=0,0.5,K816/(J816+K816)),K816)))</x:f>
        <x:v>0.1255477700097683</x:v>
      </x:c>
      <x:c r="W816" s="115" t="n">
        <x:f>IF(OR(T816="年末+季度",T816="季度+动态",T816="动态"),N816*(1-$E$5)*IF(L816+M816=0,$B$7/($B$7+$B$8),L816/(L816+M816)),L816)</x:f>
        <x:v>0.8789630881786051</x:v>
      </x:c>
      <x:c r="X816" s="115" t="n">
        <x:f>IF(OR(T816="年末+季度",T816="季度+动态",T816="动态"),N816*(1-$E$5)*IF(L816+M816=0,$B$8/($B$7+$B$8),M816/(L816+M816)),M816)</x:f>
        <x:v>0.06233784460671825</x:v>
      </x:c>
      <x:c r="Y816" s="115" t="n">
        <x:f>POWER(1-$H$5,(A816-A815)/$H$8)</x:f>
        <x:v>0.9999862671029998</x:v>
      </x:c>
      <x:c r="Z816" s="115" t="n">
        <x:f>U816*Y816</x:f>
        <x:v>0.12480895829751258</x:v>
      </x:c>
      <x:c r="AA816" s="115" t="n">
        <x:f>V816*Y816</x:f>
        <x:v>0.12554604587517415</x:v>
      </x:c>
      <x:c r="AB816" s="115" t="n">
        <x:f>W816*Y816</x:f>
        <x:v>0.8789510174690481</x:v>
      </x:c>
      <x:c r="AC816" s="115" t="n">
        <x:f>X816*Y816</x:f>
        <x:v>0.062336988527519045</x:v>
      </x:c>
      <x:c r="AD816" s="115" t="n">
        <x:f>SUM(Z816:AC816)</x:f>
        <x:v>1.191643010169254</x:v>
      </x:c>
      <x:c r="AE816" s="115" t="n">
        <x:f>MAX(AE815,AD816)</x:f>
        <x:v>1.2170439798392663</x:v>
      </x:c>
      <x:c r="AF816" s="114" t="n">
        <x:f>AD816/AE816-1</x:f>
        <x:v>-0.020871036783212227</x:v>
      </x:c>
      <x:c r="AG816" s="114" t="n">
        <x:f>AD816/AD815-1</x:f>
        <x:v>0.00024262591920654053</x:v>
      </x:c>
      <x:c r="AH816" s="111" t="n">
        <x:f>IF(OR(T816="年末+季度",T816="季度+动态",T816="季度",T816="动态"),A816,AH815)</x:f>
        <x:v>44925</x:v>
      </x:c>
      <x:c r="AI816" s="117" t="n">
        <x:f>YEAR(A816)</x:f>
        <x:v>2023</x:v>
      </x:c>
      <x:c r="AJ816" s="117" t="n">
        <x:f>MONTH(A816)</x:f>
        <x:v>3</x:v>
      </x:c>
      <x:c r="AK816" s="50" t="n">
        <x:f>IF(MONTH(A816)&lt;&gt;MONTH(A817),1,0)</x:f>
        <x:v>0</x:v>
      </x:c>
      <x:c r="AL816" s="115" t="n">
        <x:f>IF(AK815,AD815,AL815)</x:f>
        <x:v>1.1917665012589653</x:v>
      </x:c>
      <x:c r="AM816" s="116" t="str">
        <x:f>IF(AK816,AD816/AL816-1,"")</x:f>
      </x:c>
      <x:c r="AN816" s="115" t="n">
        <x:f>IF(AI816&lt;&gt;AI815,AD816,MAX(AN815,AD816))</x:f>
        <x:v>1.1962096004442833</x:v>
      </x:c>
      <x:c r="AO816" s="116" t="n">
        <x:f>AD816/AN816-1</x:f>
        <x:v>-0.0038175502632091796</x:v>
      </x:c>
      <x:c r="AP816" s="112" t="n">
        <x:f>IFERROR(SUM(Z816:AC816)/AD816,0)</x:f>
        <x:v>1</x:v>
      </x:c>
      <x:c r="AQ816" s="50" t="b">
        <x:f>AND(B816&gt;0,C816&gt;0,D816&gt;0,E816&gt;0)</x:f>
        <x:v>1</x:v>
      </x:c>
    </x:row>
    <x:row r="817">
      <x:c r="A817" s="111" t="n">
        <x:f>'净值底稿'!A775</x:f>
        <x:v>44995</x:v>
      </x:c>
      <x:c r="B817" s="113" t="n">
        <x:f>'净值底稿'!F775</x:f>
        <x:v>1.6050924301790976</x:v>
      </x:c>
      <x:c r="C817" s="113" t="n">
        <x:f>'净值底稿'!O775</x:f>
        <x:v>1.3111399072734824</x:v>
      </x:c>
      <x:c r="D817" s="113" t="n">
        <x:f>'净值底稿'!P775</x:f>
        <x:v>1.5724</x:v>
      </x:c>
      <x:c r="E817" s="113" t="n">
        <x:f>'净值底稿'!Q775</x:f>
        <x:v>1.5</x:v>
      </x:c>
      <x:c r="F817" s="114" t="n">
        <x:f>IFERROR(B817/B816-1,0)</x:f>
        <x:v>-0.013549498861535447</x:v>
      </x:c>
      <x:c r="G817" s="114" t="n">
        <x:f>IFERROR(C817/C816-1,0)</x:f>
        <x:v>-0.013428434136742218</x:v>
      </x:c>
      <x:c r="H817" s="114" t="n">
        <x:f>IFERROR(D817/D816-1,0)</x:f>
        <x:v>0.00038172795521052016</x:v>
      </x:c>
      <x:c r="I817" s="114" t="n">
        <x:f>IFERROR(E817/E816-1,0)</x:f>
        <x:v>0.00536193029490617</x:v>
      </x:c>
      <x:c r="J817" s="115" t="n">
        <x:f>Z816*(1+F817)</x:f>
        <x:v>0.123117859459151</x:v>
      </x:c>
      <x:c r="K817" s="115" t="n">
        <x:f>AA816*(1+G817)</x:f>
        <x:v>0.12386015906701096</x:v>
      </x:c>
      <x:c r="L817" s="115" t="n">
        <x:f>AB816*(1+H817)</x:f>
        <x:v>0.8792865376436768</x:v>
      </x:c>
      <x:c r="M817" s="115" t="n">
        <x:f>AC816*(1+I817)</x:f>
        <x:v>0.06267123511479797</x:v>
      </x:c>
      <x:c r="N817" s="115" t="n">
        <x:f>SUM(J817:M817)</x:f>
        <x:v>1.1889357912846368</x:v>
      </x:c>
      <x:c r="O817" s="116" t="n">
        <x:f>IFERROR((J817+K817)/N817,0)</x:f>
        <x:v>0.20773032516693266</x:v>
      </x:c>
      <x:c r="P817" s="50" t="b">
        <x:f>AND(MONTH(A817)=12,OR(A818="",YEAR(A817)&lt;&gt;YEAR(A818)))</x:f>
        <x:v>0</x:v>
      </x:c>
      <x:c r="Q817" s="50" t="b">
        <x:f>AND(MOD(MONTH(A817),3)=0,OR(A818="",MONTH(A817)&lt;&gt;MONTH(A818)))</x:f>
        <x:v>0</x:v>
      </x:c>
      <x:c r="R817" s="50" t="b">
        <x:f>OR(O817&gt;$E$7,O817&lt;$E$6)</x:f>
        <x:v>0</x:v>
      </x:c>
      <x:c r="S817" s="50" t="b">
        <x:f>AND(OR(P817,Q817,R817),A817-AH816&gt;$E$8)</x:f>
        <x:v>0</x:v>
      </x:c>
      <x:c r="T817" s="50" t="str">
        <x:f>IF(NOT(OR(P817,Q817,R817)),"不调",IF(NOT(S817),"间隔规则跳过",IF(P817,"年末+季度",IF(AND(Q817,R817),"季度+动态",IF(Q817,"季度","动态")))))</x:f>
        <x:v>不调</x:v>
      </x:c>
      <x:c r="U817" s="115" t="n">
        <x:f>IF(OR(T817="年末+季度",T817="季度+动态"),N817*$E$5/2,IF(T817="季度",(J817+K817)/2,IF(T817="动态",N817*$E$5*IF(J817+K817=0,0.5,J817/(J817+K817)),J817)))</x:f>
        <x:v>0.123117859459151</x:v>
      </x:c>
      <x:c r="V817" s="115" t="n">
        <x:f>IF(OR(T817="年末+季度",T817="季度+动态"),N817*$E$5/2,IF(T817="季度",(J817+K817)/2,IF(T817="动态",N817*$E$5*IF(J817+K817=0,0.5,K817/(J817+K817)),K817)))</x:f>
        <x:v>0.12386015906701096</x:v>
      </x:c>
      <x:c r="W817" s="115" t="n">
        <x:f>IF(OR(T817="年末+季度",T817="季度+动态",T817="动态"),N817*(1-$E$5)*IF(L817+M817=0,$B$7/($B$7+$B$8),L817/(L817+M817)),L817)</x:f>
        <x:v>0.8792865376436768</x:v>
      </x:c>
      <x:c r="X817" s="115" t="n">
        <x:f>IF(OR(T817="年末+季度",T817="季度+动态",T817="动态"),N817*(1-$E$5)*IF(L817+M817=0,$B$8/($B$7+$B$8),M817/(L817+M817)),M817)</x:f>
        <x:v>0.06267123511479797</x:v>
      </x:c>
      <x:c r="Y817" s="115" t="n">
        <x:f>POWER(1-$H$5,(A817-A816)/$H$8)</x:f>
        <x:v>0.9999862671029998</x:v>
      </x:c>
      <x:c r="Z817" s="115" t="n">
        <x:f>U817*Y817</x:f>
        <x:v>0.12311616869426817</x:v>
      </x:c>
      <x:c r="AA817" s="115" t="n">
        <x:f>V817*Y817</x:f>
        <x:v>0.12385845810820406</x:v>
      </x:c>
      <x:c r="AB817" s="115" t="n">
        <x:f>W817*Y817</x:f>
        <x:v>0.8792744624922216</x:v>
      </x:c>
      <x:c r="AC817" s="115" t="n">
        <x:f>X817*Y817</x:f>
        <x:v>0.06267037445718127</x:v>
      </x:c>
      <x:c r="AD817" s="115" t="n">
        <x:f>SUM(Z817:AC817)</x:f>
        <x:v>1.1889194637518752</x:v>
      </x:c>
      <x:c r="AE817" s="115" t="n">
        <x:f>MAX(AE816,AD817)</x:f>
        <x:v>1.2170439798392663</x:v>
      </x:c>
      <x:c r="AF817" s="114" t="n">
        <x:f>AD817/AE817-1</x:f>
        <x:v>-0.02310887408613238</x:v>
      </x:c>
      <x:c r="AG817" s="114" t="n">
        <x:f>AD817/AD816-1</x:f>
        <x:v>-0.0022855388687186284</x:v>
      </x:c>
      <x:c r="AH817" s="111" t="n">
        <x:f>IF(OR(T817="年末+季度",T817="季度+动态",T817="季度",T817="动态"),A817,AH816)</x:f>
        <x:v>44925</x:v>
      </x:c>
      <x:c r="AI817" s="117" t="n">
        <x:f>YEAR(A817)</x:f>
        <x:v>2023</x:v>
      </x:c>
      <x:c r="AJ817" s="117" t="n">
        <x:f>MONTH(A817)</x:f>
        <x:v>3</x:v>
      </x:c>
      <x:c r="AK817" s="50" t="n">
        <x:f>IF(MONTH(A817)&lt;&gt;MONTH(A818),1,0)</x:f>
        <x:v>0</x:v>
      </x:c>
      <x:c r="AL817" s="115" t="n">
        <x:f>IF(AK816,AD816,AL816)</x:f>
        <x:v>1.1917665012589653</x:v>
      </x:c>
      <x:c r="AM817" s="116" t="str">
        <x:f>IF(AK817,AD817/AL817-1,"")</x:f>
      </x:c>
      <x:c r="AN817" s="115" t="n">
        <x:f>IF(AI817&lt;&gt;AI816,AD817,MAX(AN816,AD817))</x:f>
        <x:v>1.1962096004442833</x:v>
      </x:c>
      <x:c r="AO817" s="116" t="n">
        <x:f>AD817/AN817-1</x:f>
        <x:v>-0.0060943639724179155</x:v>
      </x:c>
      <x:c r="AP817" s="112" t="n">
        <x:f>IFERROR(SUM(Z817:AC817)/AD817,0)</x:f>
        <x:v>1</x:v>
      </x:c>
      <x:c r="AQ817" s="50" t="b">
        <x:f>AND(B817&gt;0,C817&gt;0,D817&gt;0,E817&gt;0)</x:f>
        <x:v>1</x:v>
      </x:c>
    </x:row>
    <x:row r="818">
      <x:c r="A818" s="111" t="n">
        <x:f>'净值底稿'!A776</x:f>
        <x:v>44998</x:v>
      </x:c>
      <x:c r="B818" s="113" t="n">
        <x:f>'净值底稿'!F776</x:f>
        <x:v>1.6403035157359902</x:v>
      </x:c>
      <x:c r="C818" s="113" t="n">
        <x:f>'净值底稿'!O776</x:f>
        <x:v>1.3176449206190362</x:v>
      </x:c>
      <x:c r="D818" s="113" t="n">
        <x:f>'净值底稿'!P776</x:f>
        <x:v>1.5727</x:v>
      </x:c>
      <x:c r="E818" s="113" t="n">
        <x:f>'净值底稿'!Q776</x:f>
        <x:v>1.5132</x:v>
      </x:c>
      <x:c r="F818" s="114" t="n">
        <x:f>IFERROR(B818/B817-1,0)</x:f>
        <x:v>0.02193710772965507</x:v>
      </x:c>
      <x:c r="G818" s="114" t="n">
        <x:f>IFERROR(C818/C817-1,0)</x:f>
        <x:v>0.0049613418899596695</x:v>
      </x:c>
      <x:c r="H818" s="114" t="n">
        <x:f>IFERROR(D818/D817-1,0)</x:f>
        <x:v>0.00019079114729070312</x:v>
      </x:c>
      <x:c r="I818" s="114" t="n">
        <x:f>IFERROR(E818/E817-1,0)</x:f>
        <x:v>0.008800000000000141</x:v>
      </x:c>
      <x:c r="J818" s="115" t="n">
        <x:f>Z817*(1+F818)</x:f>
        <x:v>0.12581698135017672</x:v>
      </x:c>
      <x:c r="K818" s="115" t="n">
        <x:f>AA817*(1+G818)</x:f>
        <x:v>0.12447296226484211</x:v>
      </x:c>
      <x:c r="L818" s="115" t="n">
        <x:f>AB817*(1+H818)</x:f>
        <x:v>0.879442220275704</x:v>
      </x:c>
      <x:c r="M818" s="115" t="n">
        <x:f>AC817*(1+I818)</x:f>
        <x:v>0.06322187375240447</x:v>
      </x:c>
      <x:c r="N818" s="115" t="n">
        <x:f>SUM(J818:M818)</x:f>
        <x:v>1.1929540376431271</x:v>
      </x:c>
      <x:c r="O818" s="116" t="n">
        <x:f>IFERROR((J818+K818)/N818,0)</x:f>
        <x:v>0.20980686239136834</x:v>
      </x:c>
      <x:c r="P818" s="50" t="b">
        <x:f>AND(MONTH(A818)=12,OR(A819="",YEAR(A818)&lt;&gt;YEAR(A819)))</x:f>
        <x:v>0</x:v>
      </x:c>
      <x:c r="Q818" s="50" t="b">
        <x:f>AND(MOD(MONTH(A818),3)=0,OR(A819="",MONTH(A818)&lt;&gt;MONTH(A819)))</x:f>
        <x:v>0</x:v>
      </x:c>
      <x:c r="R818" s="50" t="b">
        <x:f>OR(O818&gt;$E$7,O818&lt;$E$6)</x:f>
        <x:v>0</x:v>
      </x:c>
      <x:c r="S818" s="50" t="b">
        <x:f>AND(OR(P818,Q818,R818),A818-AH817&gt;$E$8)</x:f>
        <x:v>0</x:v>
      </x:c>
      <x:c r="T818" s="50" t="str">
        <x:f>IF(NOT(OR(P818,Q818,R818)),"不调",IF(NOT(S818),"间隔规则跳过",IF(P818,"年末+季度",IF(AND(Q818,R818),"季度+动态",IF(Q818,"季度","动态")))))</x:f>
        <x:v>不调</x:v>
      </x:c>
      <x:c r="U818" s="115" t="n">
        <x:f>IF(OR(T818="年末+季度",T818="季度+动态"),N818*$E$5/2,IF(T818="季度",(J818+K818)/2,IF(T818="动态",N818*$E$5*IF(J818+K818=0,0.5,J818/(J818+K818)),J818)))</x:f>
        <x:v>0.12581698135017672</x:v>
      </x:c>
      <x:c r="V818" s="115" t="n">
        <x:f>IF(OR(T818="年末+季度",T818="季度+动态"),N818*$E$5/2,IF(T818="季度",(J818+K818)/2,IF(T818="动态",N818*$E$5*IF(J818+K818=0,0.5,K818/(J818+K818)),K818)))</x:f>
        <x:v>0.12447296226484211</x:v>
      </x:c>
      <x:c r="W818" s="115" t="n">
        <x:f>IF(OR(T818="年末+季度",T818="季度+动态",T818="动态"),N818*(1-$E$5)*IF(L818+M818=0,$B$7/($B$7+$B$8),L818/(L818+M818)),L818)</x:f>
        <x:v>0.879442220275704</x:v>
      </x:c>
      <x:c r="X818" s="115" t="n">
        <x:f>IF(OR(T818="年末+季度",T818="季度+动态",T818="动态"),N818*(1-$E$5)*IF(L818+M818=0,$B$8/($B$7+$B$8),M818/(L818+M818)),M818)</x:f>
        <x:v>0.06322187375240447</x:v>
      </x:c>
      <x:c r="Y818" s="115" t="n">
        <x:f>POWER(1-$H$5,(A818-A817)/$H$8)</x:f>
        <x:v>0.9999588018747739</x:v>
      </x:c>
      <x:c r="Z818" s="115" t="n">
        <x:f>U818*Y818</x:f>
        <x:v>0.1258117979264235</x:v>
      </x:c>
      <x:c r="AA818" s="115" t="n">
        <x:f>V818*Y818</x:f>
        <x:v>0.12446783421215546</x:v>
      </x:c>
      <x:c r="AB818" s="115" t="n">
        <x:f>W818*Y818</x:f>
        <x:v>0.8794059889049839</x:v>
      </x:c>
      <x:c r="AC818" s="115" t="n">
        <x:f>X818*Y818</x:f>
        <x:v>0.0632192691297326</x:v>
      </x:c>
      <x:c r="AD818" s="115" t="n">
        <x:f>SUM(Z818:AC818)</x:f>
        <x:v>1.1929048901732955</x:v>
      </x:c>
      <x:c r="AE818" s="115" t="n">
        <x:f>MAX(AE817,AD818)</x:f>
        <x:v>1.2170439798392663</x:v>
      </x:c>
      <x:c r="AF818" s="114" t="n">
        <x:f>AD818/AE818-1</x:f>
        <x:v>-0.019834196681338345</x:v>
      </x:c>
      <x:c r="AG818" s="114" t="n">
        <x:f>AD818/AD817-1</x:f>
        <x:v>0.00335214162349029</x:v>
      </x:c>
      <x:c r="AH818" s="111" t="n">
        <x:f>IF(OR(T818="年末+季度",T818="季度+动态",T818="季度",T818="动态"),A818,AH817)</x:f>
        <x:v>44925</x:v>
      </x:c>
      <x:c r="AI818" s="117" t="n">
        <x:f>YEAR(A818)</x:f>
        <x:v>2023</x:v>
      </x:c>
      <x:c r="AJ818" s="117" t="n">
        <x:f>MONTH(A818)</x:f>
        <x:v>3</x:v>
      </x:c>
      <x:c r="AK818" s="50" t="n">
        <x:f>IF(MONTH(A818)&lt;&gt;MONTH(A819),1,0)</x:f>
        <x:v>0</x:v>
      </x:c>
      <x:c r="AL818" s="115" t="n">
        <x:f>IF(AK817,AD817,AL817)</x:f>
        <x:v>1.1917665012589653</x:v>
      </x:c>
      <x:c r="AM818" s="116" t="str">
        <x:f>IF(AK818,AD818/AL818-1,"")</x:f>
      </x:c>
      <x:c r="AN818" s="115" t="n">
        <x:f>IF(AI818&lt;&gt;AI817,AD818,MAX(AN817,AD818))</x:f>
        <x:v>1.1962096004442833</x:v>
      </x:c>
      <x:c r="AO818" s="116" t="n">
        <x:f>AD818/AN818-1</x:f>
        <x:v>-0.002762651520068382</x:v>
      </x:c>
      <x:c r="AP818" s="112" t="n">
        <x:f>IFERROR(SUM(Z818:AC818)/AD818,0)</x:f>
        <x:v>1</x:v>
      </x:c>
      <x:c r="AQ818" s="50" t="b">
        <x:f>AND(B818&gt;0,C818&gt;0,D818&gt;0,E818&gt;0)</x:f>
        <x:v>1</x:v>
      </x:c>
    </x:row>
    <x:row r="819">
      <x:c r="A819" s="111" t="n">
        <x:f>'净值底稿'!A777</x:f>
        <x:v>44999</x:v>
      </x:c>
      <x:c r="B819" s="113" t="n">
        <x:f>'净值底稿'!F777</x:f>
        <x:v>1.641499576130455</x:v>
      </x:c>
      <x:c r="C819" s="113" t="n">
        <x:f>'净值底稿'!O777</x:f>
        <x:v>1.303978334145055</x:v>
      </x:c>
      <x:c r="D819" s="113" t="n">
        <x:f>'净值底稿'!P777</x:f>
        <x:v>1.5731</x:v>
      </x:c>
      <x:c r="E819" s="113" t="n">
        <x:f>'净值底稿'!Q777</x:f>
        <x:v>1.5327</x:v>
      </x:c>
      <x:c r="F819" s="114" t="n">
        <x:f>IFERROR(B819/B818-1,0)</x:f>
        <x:v>0.0007291701706364506</x:v>
      </x:c>
      <x:c r="G819" s="114" t="n">
        <x:f>IFERROR(C819/C818-1,0)</x:f>
        <x:v>-0.010371979780076424</x:v>
      </x:c>
      <x:c r="H819" s="114" t="n">
        <x:f>IFERROR(D819/D818-1,0)</x:f>
        <x:v>0.0002543396706300438</x:v>
      </x:c>
      <x:c r="I819" s="114" t="n">
        <x:f>IFERROR(E819/E818-1,0)</x:f>
        <x:v>0.012886597938144284</x:v>
      </x:c>
      <x:c r="J819" s="115" t="n">
        <x:f>Z818*(1+F819)</x:f>
        <x:v>0.1259035361365856</x:v>
      </x:c>
      <x:c r="K819" s="115" t="n">
        <x:f>AA818*(1+G819)</x:f>
        <x:v>0.12317685635243708</x:v>
      </x:c>
      <x:c r="L819" s="115" t="n">
        <x:f>AB818*(1+H819)</x:f>
        <x:v>0.8796296567345521</x:v>
      </x:c>
      <x:c r="M819" s="115" t="n">
        <x:f>AC818*(1+I819)</x:f>
        <x:v>0.06403395043295079</x:v>
      </x:c>
      <x:c r="N819" s="115" t="n">
        <x:f>SUM(J819:M819)</x:f>
        <x:v>1.1927439996565254</x:v>
      </x:c>
      <x:c r="O819" s="116" t="n">
        <x:f>IFERROR((J819+K819)/N819,0)</x:f>
        <x:v>0.20882971749239598</x:v>
      </x:c>
      <x:c r="P819" s="50" t="b">
        <x:f>AND(MONTH(A819)=12,OR(A820="",YEAR(A819)&lt;&gt;YEAR(A820)))</x:f>
        <x:v>0</x:v>
      </x:c>
      <x:c r="Q819" s="50" t="b">
        <x:f>AND(MOD(MONTH(A819),3)=0,OR(A820="",MONTH(A819)&lt;&gt;MONTH(A820)))</x:f>
        <x:v>0</x:v>
      </x:c>
      <x:c r="R819" s="50" t="b">
        <x:f>OR(O819&gt;$E$7,O819&lt;$E$6)</x:f>
        <x:v>0</x:v>
      </x:c>
      <x:c r="S819" s="50" t="b">
        <x:f>AND(OR(P819,Q819,R819),A819-AH818&gt;$E$8)</x:f>
        <x:v>0</x:v>
      </x:c>
      <x:c r="T819" s="50" t="str">
        <x:f>IF(NOT(OR(P819,Q819,R819)),"不调",IF(NOT(S819),"间隔规则跳过",IF(P819,"年末+季度",IF(AND(Q819,R819),"季度+动态",IF(Q819,"季度","动态")))))</x:f>
        <x:v>不调</x:v>
      </x:c>
      <x:c r="U819" s="115" t="n">
        <x:f>IF(OR(T819="年末+季度",T819="季度+动态"),N819*$E$5/2,IF(T819="季度",(J819+K819)/2,IF(T819="动态",N819*$E$5*IF(J819+K819=0,0.5,J819/(J819+K819)),J819)))</x:f>
        <x:v>0.1259035361365856</x:v>
      </x:c>
      <x:c r="V819" s="115" t="n">
        <x:f>IF(OR(T819="年末+季度",T819="季度+动态"),N819*$E$5/2,IF(T819="季度",(J819+K819)/2,IF(T819="动态",N819*$E$5*IF(J819+K819=0,0.5,K819/(J819+K819)),K819)))</x:f>
        <x:v>0.12317685635243708</x:v>
      </x:c>
      <x:c r="W819" s="115" t="n">
        <x:f>IF(OR(T819="年末+季度",T819="季度+动态",T819="动态"),N819*(1-$E$5)*IF(L819+M819=0,$B$7/($B$7+$B$8),L819/(L819+M819)),L819)</x:f>
        <x:v>0.8796296567345521</x:v>
      </x:c>
      <x:c r="X819" s="115" t="n">
        <x:f>IF(OR(T819="年末+季度",T819="季度+动态",T819="动态"),N819*(1-$E$5)*IF(L819+M819=0,$B$8/($B$7+$B$8),M819/(L819+M819)),M819)</x:f>
        <x:v>0.06403395043295079</x:v>
      </x:c>
      <x:c r="Y819" s="115" t="n">
        <x:f>POWER(1-$H$5,(A819-A818)/$H$8)</x:f>
        <x:v>0.9999862671029998</x:v>
      </x:c>
      <x:c r="Z819" s="115" t="n">
        <x:f>U819*Y819</x:f>
        <x:v>0.12590180711629187</x:v>
      </x:c>
      <x:c r="AA819" s="115" t="n">
        <x:f>V819*Y819</x:f>
        <x:v>0.12317516477735597</x:v>
      </x:c>
      <x:c r="AB819" s="115" t="n">
        <x:f>W819*Y819</x:f>
        <x:v>0.8796175768710778</x:v>
      </x:c>
      <x:c r="AC819" s="115" t="n">
        <x:f>X819*Y819</x:f>
        <x:v>0.06403307106130497</x:v>
      </x:c>
      <x:c r="AD819" s="115" t="n">
        <x:f>SUM(Z819:AC819)</x:f>
        <x:v>1.1927276198260306</x:v>
      </x:c>
      <x:c r="AE819" s="115" t="n">
        <x:f>MAX(AE818,AD819)</x:f>
        <x:v>1.2170439798392663</x:v>
      </x:c>
      <x:c r="AF819" s="114" t="n">
        <x:f>AD819/AE819-1</x:f>
        <x:v>-0.019979853165575046</x:v>
      </x:c>
      <x:c r="AG819" s="114" t="n">
        <x:f>AD819/AD818-1</x:f>
        <x:v>-0.00014860392368676312</x:v>
      </x:c>
      <x:c r="AH819" s="111" t="n">
        <x:f>IF(OR(T819="年末+季度",T819="季度+动态",T819="季度",T819="动态"),A819,AH818)</x:f>
        <x:v>44925</x:v>
      </x:c>
      <x:c r="AI819" s="117" t="n">
        <x:f>YEAR(A819)</x:f>
        <x:v>2023</x:v>
      </x:c>
      <x:c r="AJ819" s="117" t="n">
        <x:f>MONTH(A819)</x:f>
        <x:v>3</x:v>
      </x:c>
      <x:c r="AK819" s="50" t="n">
        <x:f>IF(MONTH(A819)&lt;&gt;MONTH(A820),1,0)</x:f>
        <x:v>0</x:v>
      </x:c>
      <x:c r="AL819" s="115" t="n">
        <x:f>IF(AK818,AD818,AL818)</x:f>
        <x:v>1.1917665012589653</x:v>
      </x:c>
      <x:c r="AM819" s="116" t="str">
        <x:f>IF(AK819,AD819/AL819-1,"")</x:f>
      </x:c>
      <x:c r="AN819" s="115" t="n">
        <x:f>IF(AI819&lt;&gt;AI818,AD819,MAX(AN818,AD819))</x:f>
        <x:v>1.1962096004442833</x:v>
      </x:c>
      <x:c r="AO819" s="116" t="n">
        <x:f>AD819/AN819-1</x:f>
        <x:v>-0.002910844902899501</x:v>
      </x:c>
      <x:c r="AP819" s="112" t="n">
        <x:f>IFERROR(SUM(Z819:AC819)/AD819,0)</x:f>
        <x:v>1</x:v>
      </x:c>
      <x:c r="AQ819" s="50" t="b">
        <x:f>AND(B819&gt;0,C819&gt;0,D819&gt;0,E819&gt;0)</x:f>
        <x:v>1</x:v>
      </x:c>
    </x:row>
    <x:row r="820">
      <x:c r="A820" s="111" t="n">
        <x:f>'净值底稿'!A778</x:f>
        <x:v>45000</x:v>
      </x:c>
      <x:c r="B820" s="113" t="n">
        <x:f>'净值底稿'!F778</x:f>
        <x:v>1.6296497454085475</x:v>
      </x:c>
      <x:c r="C820" s="113" t="n">
        <x:f>'净值底稿'!O778</x:f>
        <x:v>1.3113575942782414</x:v>
      </x:c>
      <x:c r="D820" s="113" t="n">
        <x:f>'净值底稿'!P778</x:f>
        <x:v>1.5733</x:v>
      </x:c>
      <x:c r="E820" s="113" t="n">
        <x:f>'净值底稿'!Q778</x:f>
        <x:v>1.5314</x:v>
      </x:c>
      <x:c r="F820" s="114" t="n">
        <x:f>IFERROR(B820/B819-1,0)</x:f>
        <x:v>-0.007218905745831172</x:v>
      </x:c>
      <x:c r="G820" s="114" t="n">
        <x:f>IFERROR(C820/C819-1,0)</x:f>
        <x:v>0.0056590358443529</x:v>
      </x:c>
      <x:c r="H820" s="114" t="n">
        <x:f>IFERROR(D820/D819-1,0)</x:f>
        <x:v>0.00012713749920534312</x:v>
      </x:c>
      <x:c r="I820" s="114" t="n">
        <x:f>IFERROR(E820/E819-1,0)</x:f>
        <x:v>-0.0008481764206954567</x:v>
      </x:c>
      <x:c r="J820" s="115" t="n">
        <x:f>Z819*(1+F820)</x:f>
        <x:v>0.12499293383748954</x:v>
      </x:c>
      <x:c r="K820" s="115" t="n">
        <x:f>AA819*(1+G820)</x:f>
        <x:v>0.12387221744996511</x:v>
      </x:c>
      <x:c r="L820" s="115" t="n">
        <x:f>AB819*(1+H820)</x:f>
        <x:v>0.8797294092500583</x:v>
      </x:c>
      <x:c r="M820" s="115" t="n">
        <x:f>AC819*(1+I820)</x:f>
        <x:v>0.06397875972028606</x:v>
      </x:c>
      <x:c r="N820" s="115" t="n">
        <x:f>SUM(J820:M820)</x:f>
        <x:v>1.192573320257799</x:v>
      </x:c>
      <x:c r="O820" s="116" t="n">
        <x:f>IFERROR((J820+K820)/N820,0)</x:f>
        <x:v>0.20867912023527188</x:v>
      </x:c>
      <x:c r="P820" s="50" t="b">
        <x:f>AND(MONTH(A820)=12,OR(A821="",YEAR(A820)&lt;&gt;YEAR(A821)))</x:f>
        <x:v>0</x:v>
      </x:c>
      <x:c r="Q820" s="50" t="b">
        <x:f>AND(MOD(MONTH(A820),3)=0,OR(A821="",MONTH(A820)&lt;&gt;MONTH(A821)))</x:f>
        <x:v>0</x:v>
      </x:c>
      <x:c r="R820" s="50" t="b">
        <x:f>OR(O820&gt;$E$7,O820&lt;$E$6)</x:f>
        <x:v>0</x:v>
      </x:c>
      <x:c r="S820" s="50" t="b">
        <x:f>AND(OR(P820,Q820,R820),A820-AH819&gt;$E$8)</x:f>
        <x:v>0</x:v>
      </x:c>
      <x:c r="T820" s="50" t="str">
        <x:f>IF(NOT(OR(P820,Q820,R820)),"不调",IF(NOT(S820),"间隔规则跳过",IF(P820,"年末+季度",IF(AND(Q820,R820),"季度+动态",IF(Q820,"季度","动态")))))</x:f>
        <x:v>不调</x:v>
      </x:c>
      <x:c r="U820" s="115" t="n">
        <x:f>IF(OR(T820="年末+季度",T820="季度+动态"),N820*$E$5/2,IF(T820="季度",(J820+K820)/2,IF(T820="动态",N820*$E$5*IF(J820+K820=0,0.5,J820/(J820+K820)),J820)))</x:f>
        <x:v>0.12499293383748954</x:v>
      </x:c>
      <x:c r="V820" s="115" t="n">
        <x:f>IF(OR(T820="年末+季度",T820="季度+动态"),N820*$E$5/2,IF(T820="季度",(J820+K820)/2,IF(T820="动态",N820*$E$5*IF(J820+K820=0,0.5,K820/(J820+K820)),K820)))</x:f>
        <x:v>0.12387221744996511</x:v>
      </x:c>
      <x:c r="W820" s="115" t="n">
        <x:f>IF(OR(T820="年末+季度",T820="季度+动态",T820="动态"),N820*(1-$E$5)*IF(L820+M820=0,$B$7/($B$7+$B$8),L820/(L820+M820)),L820)</x:f>
        <x:v>0.8797294092500583</x:v>
      </x:c>
      <x:c r="X820" s="115" t="n">
        <x:f>IF(OR(T820="年末+季度",T820="季度+动态",T820="动态"),N820*(1-$E$5)*IF(L820+M820=0,$B$8/($B$7+$B$8),M820/(L820+M820)),M820)</x:f>
        <x:v>0.06397875972028606</x:v>
      </x:c>
      <x:c r="Y820" s="115" t="n">
        <x:f>POWER(1-$H$5,(A820-A819)/$H$8)</x:f>
        <x:v>0.9999862671029998</x:v>
      </x:c>
      <x:c r="Z820" s="115" t="n">
        <x:f>U820*Y820</x:f>
        <x:v>0.12499121732240338</x:v>
      </x:c>
      <x:c r="AA820" s="115" t="n">
        <x:f>V820*Y820</x:f>
        <x:v>0.12387051632556169</x:v>
      </x:c>
      <x:c r="AB820" s="115" t="n">
        <x:f>W820*Y820</x:f>
        <x:v>0.879717328016693</x:v>
      </x:c>
      <x:c r="AC820" s="115" t="n">
        <x:f>X820*Y820</x:f>
        <x:v>0.06397788110656862</x:v>
      </x:c>
      <x:c r="AD820" s="115" t="n">
        <x:f>SUM(Z820:AC820)</x:f>
        <x:v>1.1925569427712266</x:v>
      </x:c>
      <x:c r="AE820" s="115" t="n">
        <x:f>MAX(AE819,AD820)</x:f>
        <x:v>1.2170439798392663</x:v>
      </x:c>
      <x:c r="AF820" s="114" t="n">
        <x:f>AD820/AE820-1</x:f>
        <x:v>-0.020120092185389793</x:v>
      </x:c>
      <x:c r="AG820" s="114" t="n">
        <x:f>AD820/AD819-1</x:f>
        <x:v>-0.00014309809881729585</x:v>
      </x:c>
      <x:c r="AH820" s="111" t="n">
        <x:f>IF(OR(T820="年末+季度",T820="季度+动态",T820="季度",T820="动态"),A820,AH819)</x:f>
        <x:v>44925</x:v>
      </x:c>
      <x:c r="AI820" s="117" t="n">
        <x:f>YEAR(A820)</x:f>
        <x:v>2023</x:v>
      </x:c>
      <x:c r="AJ820" s="117" t="n">
        <x:f>MONTH(A820)</x:f>
        <x:v>3</x:v>
      </x:c>
      <x:c r="AK820" s="50" t="n">
        <x:f>IF(MONTH(A820)&lt;&gt;MONTH(A821),1,0)</x:f>
        <x:v>0</x:v>
      </x:c>
      <x:c r="AL820" s="115" t="n">
        <x:f>IF(AK819,AD819,AL819)</x:f>
        <x:v>1.1917665012589653</x:v>
      </x:c>
      <x:c r="AM820" s="116" t="str">
        <x:f>IF(AK820,AD820/AL820-1,"")</x:f>
      </x:c>
      <x:c r="AN820" s="115" t="n">
        <x:f>IF(AI820&lt;&gt;AI819,AD820,MAX(AN819,AD820))</x:f>
        <x:v>1.1962096004442833</x:v>
      </x:c>
      <x:c r="AO820" s="116" t="n">
        <x:f>AD820/AN820-1</x:f>
        <x:v>-0.003053526465345291</x:v>
      </x:c>
      <x:c r="AP820" s="112" t="n">
        <x:f>IFERROR(SUM(Z820:AC820)/AD820,0)</x:f>
        <x:v>1</x:v>
      </x:c>
      <x:c r="AQ820" s="50" t="b">
        <x:f>AND(B820&gt;0,C820&gt;0,D820&gt;0,E820&gt;0)</x:f>
        <x:v>1</x:v>
      </x:c>
    </x:row>
    <x:row r="821">
      <x:c r="A821" s="111" t="n">
        <x:f>'净值底稿'!A779</x:f>
        <x:v>45001</x:v>
      </x:c>
      <x:c r="B821" s="113" t="n">
        <x:f>'净值底稿'!F779</x:f>
        <x:v>1.6115730393758225</x:v>
      </x:c>
      <x:c r="C821" s="113" t="n">
        <x:f>'净值底稿'!O779</x:f>
        <x:v>1.2914462079001487</x:v>
      </x:c>
      <x:c r="D821" s="113" t="n">
        <x:f>'净值底稿'!P779</x:f>
        <x:v>1.5744</x:v>
      </x:c>
      <x:c r="E821" s="113" t="n">
        <x:f>'净值底稿'!Q779</x:f>
        <x:v>1.5454</x:v>
      </x:c>
      <x:c r="F821" s="114" t="n">
        <x:f>IFERROR(B821/B820-1,0)</x:f>
        <x:v>-0.011092387234530099</x:v>
      </x:c>
      <x:c r="G821" s="114" t="n">
        <x:f>IFERROR(C821/C820-1,0)</x:f>
        <x:v>-0.015183796139947359</x:v>
      </x:c>
      <x:c r="H821" s="114" t="n">
        <x:f>IFERROR(D821/D820-1,0)</x:f>
        <x:v>0.0006991673552405597</x:v>
      </x:c>
      <x:c r="I821" s="114" t="n">
        <x:f>IFERROR(E821/E820-1,0)</x:f>
        <x:v>0.00914196160376135</x:v>
      </x:c>
      <x:c r="J821" s="115" t="n">
        <x:f>Z820*(1+F821)</x:f>
        <x:v>0.12360476633894799</x:v>
      </x:c>
      <x:c r="K821" s="115" t="n">
        <x:f>AA820*(1+G821)</x:f>
        <x:v>0.12198969165792434</x:v>
      </x:c>
      <x:c r="L821" s="115" t="n">
        <x:f>AB820*(1+H821)</x:f>
        <x:v>0.8803323976542817</x:v>
      </x:c>
      <x:c r="M821" s="115" t="n">
        <x:f>AC820*(1+I821)</x:f>
        <x:v>0.06456276443913488</x:v>
      </x:c>
      <x:c r="N821" s="115" t="n">
        <x:f>SUM(J821:M821)</x:f>
        <x:v>1.190489620090289</x:v>
      </x:c>
      <x:c r="O821" s="116" t="n">
        <x:f>IFERROR((J821+K821)/N821,0)</x:f>
        <x:v>0.20629701750633153</x:v>
      </x:c>
      <x:c r="P821" s="50" t="b">
        <x:f>AND(MONTH(A821)=12,OR(A822="",YEAR(A821)&lt;&gt;YEAR(A822)))</x:f>
        <x:v>0</x:v>
      </x:c>
      <x:c r="Q821" s="50" t="b">
        <x:f>AND(MOD(MONTH(A821),3)=0,OR(A822="",MONTH(A821)&lt;&gt;MONTH(A822)))</x:f>
        <x:v>0</x:v>
      </x:c>
      <x:c r="R821" s="50" t="b">
        <x:f>OR(O821&gt;$E$7,O821&lt;$E$6)</x:f>
        <x:v>0</x:v>
      </x:c>
      <x:c r="S821" s="50" t="b">
        <x:f>AND(OR(P821,Q821,R821),A821-AH820&gt;$E$8)</x:f>
        <x:v>0</x:v>
      </x:c>
      <x:c r="T821" s="50" t="str">
        <x:f>IF(NOT(OR(P821,Q821,R821)),"不调",IF(NOT(S821),"间隔规则跳过",IF(P821,"年末+季度",IF(AND(Q821,R821),"季度+动态",IF(Q821,"季度","动态")))))</x:f>
        <x:v>不调</x:v>
      </x:c>
      <x:c r="U821" s="115" t="n">
        <x:f>IF(OR(T821="年末+季度",T821="季度+动态"),N821*$E$5/2,IF(T821="季度",(J821+K821)/2,IF(T821="动态",N821*$E$5*IF(J821+K821=0,0.5,J821/(J821+K821)),J821)))</x:f>
        <x:v>0.12360476633894799</x:v>
      </x:c>
      <x:c r="V821" s="115" t="n">
        <x:f>IF(OR(T821="年末+季度",T821="季度+动态"),N821*$E$5/2,IF(T821="季度",(J821+K821)/2,IF(T821="动态",N821*$E$5*IF(J821+K821=0,0.5,K821/(J821+K821)),K821)))</x:f>
        <x:v>0.12198969165792434</x:v>
      </x:c>
      <x:c r="W821" s="115" t="n">
        <x:f>IF(OR(T821="年末+季度",T821="季度+动态",T821="动态"),N821*(1-$E$5)*IF(L821+M821=0,$B$7/($B$7+$B$8),L821/(L821+M821)),L821)</x:f>
        <x:v>0.8803323976542817</x:v>
      </x:c>
      <x:c r="X821" s="115" t="n">
        <x:f>IF(OR(T821="年末+季度",T821="季度+动态",T821="动态"),N821*(1-$E$5)*IF(L821+M821=0,$B$8/($B$7+$B$8),M821/(L821+M821)),M821)</x:f>
        <x:v>0.06456276443913488</x:v>
      </x:c>
      <x:c r="Y821" s="115" t="n">
        <x:f>POWER(1-$H$5,(A821-A820)/$H$8)</x:f>
        <x:v>0.9999862671029998</x:v>
      </x:c>
      <x:c r="Z821" s="115" t="n">
        <x:f>U821*Y821</x:f>
        <x:v>0.12360306888742312</x:v>
      </x:c>
      <x:c r="AA821" s="115" t="n">
        <x:f>V821*Y821</x:f>
        <x:v>0.12198801638605371</x:v>
      </x:c>
      <x:c r="AB821" s="115" t="n">
        <x:f>W821*Y821</x:f>
        <x:v>0.8803203081401387</x:v>
      </x:c>
      <x:c r="AC821" s="115" t="n">
        <x:f>X821*Y821</x:f>
        <x:v>0.06456187780534078</x:v>
      </x:c>
      <x:c r="AD821" s="115" t="n">
        <x:f>SUM(Z821:AC821)</x:f>
        <x:v>1.1904732712189563</x:v>
      </x:c>
      <x:c r="AE821" s="115" t="n">
        <x:f>MAX(AE820,AD821)</x:f>
        <x:v>1.2170439798392663</x:v>
      </x:c>
      <x:c r="AF821" s="114" t="n">
        <x:f>AD821/AE821-1</x:f>
        <x:v>-0.021832167991019613</x:v>
      </x:c>
      <x:c r="AG821" s="114" t="n">
        <x:f>AD821/AD820-1</x:f>
        <x:v>-0.0017472302391098316</x:v>
      </x:c>
      <x:c r="AH821" s="111" t="n">
        <x:f>IF(OR(T821="年末+季度",T821="季度+动态",T821="季度",T821="动态"),A821,AH820)</x:f>
        <x:v>44925</x:v>
      </x:c>
      <x:c r="AI821" s="117" t="n">
        <x:f>YEAR(A821)</x:f>
        <x:v>2023</x:v>
      </x:c>
      <x:c r="AJ821" s="117" t="n">
        <x:f>MONTH(A821)</x:f>
        <x:v>3</x:v>
      </x:c>
      <x:c r="AK821" s="50" t="n">
        <x:f>IF(MONTH(A821)&lt;&gt;MONTH(A822),1,0)</x:f>
        <x:v>0</x:v>
      </x:c>
      <x:c r="AL821" s="115" t="n">
        <x:f>IF(AK820,AD820,AL820)</x:f>
        <x:v>1.1917665012589653</x:v>
      </x:c>
      <x:c r="AM821" s="116" t="str">
        <x:f>IF(AK821,AD821/AL821-1,"")</x:f>
      </x:c>
      <x:c r="AN821" s="115" t="n">
        <x:f>IF(AI821&lt;&gt;AI820,AD821,MAX(AN820,AD821))</x:f>
        <x:v>1.1962096004442833</x:v>
      </x:c>
      <x:c r="AO821" s="116" t="n">
        <x:f>AD821/AN821-1</x:f>
        <x:v>-0.004795421490678908</x:v>
      </x:c>
      <x:c r="AP821" s="112" t="n">
        <x:f>IFERROR(SUM(Z821:AC821)/AD821,0)</x:f>
        <x:v>1</x:v>
      </x:c>
      <x:c r="AQ821" s="50" t="b">
        <x:f>AND(B821&gt;0,C821&gt;0,D821&gt;0,E821&gt;0)</x:f>
        <x:v>1</x:v>
      </x:c>
    </x:row>
    <x:row r="822">
      <x:c r="A822" s="111" t="n">
        <x:f>'净值底稿'!A780</x:f>
        <x:v>45002</x:v>
      </x:c>
      <x:c r="B822" s="113" t="n">
        <x:f>'净值底稿'!F780</x:f>
        <x:v>1.6525835619509075</x:v>
      </x:c>
      <x:c r="C822" s="113" t="n">
        <x:f>'净值底稿'!O780</x:f>
        <x:v>1.29863656313783</x:v>
      </x:c>
      <x:c r="D822" s="113" t="n">
        <x:f>'净值底稿'!P780</x:f>
        <x:v>1.5749</x:v>
      </x:c>
      <x:c r="E822" s="113" t="n">
        <x:f>'净值底稿'!Q780</x:f>
        <x:v>1.5525</x:v>
      </x:c>
      <x:c r="F822" s="114" t="n">
        <x:f>IFERROR(B822/B821-1,0)</x:f>
        <x:v>0.025447510955487695</x:v>
      </x:c>
      <x:c r="G822" s="114" t="n">
        <x:f>IFERROR(C822/C821-1,0)</x:f>
        <x:v>0.005567676914219</x:v>
      </x:c>
      <x:c r="H822" s="114" t="n">
        <x:f>IFERROR(D822/D821-1,0)</x:f>
        <x:v>0.00031758130081294134</x:v>
      </x:c>
      <x:c r="I822" s="114" t="n">
        <x:f>IFERROR(E822/E821-1,0)</x:f>
        <x:v>0.0045942797981104455</x:v>
      </x:c>
      <x:c r="J822" s="115" t="n">
        <x:f>Z821*(1+F822)</x:f>
        <x:v>0.12674845933706771</x:v>
      </x:c>
      <x:c r="K822" s="115" t="n">
        <x:f>AA821*(1+G822)</x:f>
        <x:v>0.1226672062486977</x:v>
      </x:c>
      <x:c r="L822" s="115" t="n">
        <x:f>AB821*(1+H822)</x:f>
        <x:v>0.8805998814087299</x:v>
      </x:c>
      <x:c r="M822" s="115" t="n">
        <x:f>AC821*(1+I822)</x:f>
        <x:v>0.06485849313626994</x:v>
      </x:c>
      <x:c r="N822" s="115" t="n">
        <x:f>SUM(J822:M822)</x:f>
        <x:v>1.1948740401307651</x:v>
      </x:c>
      <x:c r="O822" s="116" t="n">
        <x:f>IFERROR((J822+K822)/N822,0)</x:f>
        <x:v>0.20873804033642723</x:v>
      </x:c>
      <x:c r="P822" s="50" t="b">
        <x:f>AND(MONTH(A822)=12,OR(A823="",YEAR(A822)&lt;&gt;YEAR(A823)))</x:f>
        <x:v>0</x:v>
      </x:c>
      <x:c r="Q822" s="50" t="b">
        <x:f>AND(MOD(MONTH(A822),3)=0,OR(A823="",MONTH(A822)&lt;&gt;MONTH(A823)))</x:f>
        <x:v>0</x:v>
      </x:c>
      <x:c r="R822" s="50" t="b">
        <x:f>OR(O822&gt;$E$7,O822&lt;$E$6)</x:f>
        <x:v>0</x:v>
      </x:c>
      <x:c r="S822" s="50" t="b">
        <x:f>AND(OR(P822,Q822,R822),A822-AH821&gt;$E$8)</x:f>
        <x:v>0</x:v>
      </x:c>
      <x:c r="T822" s="50" t="str">
        <x:f>IF(NOT(OR(P822,Q822,R822)),"不调",IF(NOT(S822),"间隔规则跳过",IF(P822,"年末+季度",IF(AND(Q822,R822),"季度+动态",IF(Q822,"季度","动态")))))</x:f>
        <x:v>不调</x:v>
      </x:c>
      <x:c r="U822" s="115" t="n">
        <x:f>IF(OR(T822="年末+季度",T822="季度+动态"),N822*$E$5/2,IF(T822="季度",(J822+K822)/2,IF(T822="动态",N822*$E$5*IF(J822+K822=0,0.5,J822/(J822+K822)),J822)))</x:f>
        <x:v>0.12674845933706771</x:v>
      </x:c>
      <x:c r="V822" s="115" t="n">
        <x:f>IF(OR(T822="年末+季度",T822="季度+动态"),N822*$E$5/2,IF(T822="季度",(J822+K822)/2,IF(T822="动态",N822*$E$5*IF(J822+K822=0,0.5,K822/(J822+K822)),K822)))</x:f>
        <x:v>0.1226672062486977</x:v>
      </x:c>
      <x:c r="W822" s="115" t="n">
        <x:f>IF(OR(T822="年末+季度",T822="季度+动态",T822="动态"),N822*(1-$E$5)*IF(L822+M822=0,$B$7/($B$7+$B$8),L822/(L822+M822)),L822)</x:f>
        <x:v>0.8805998814087299</x:v>
      </x:c>
      <x:c r="X822" s="115" t="n">
        <x:f>IF(OR(T822="年末+季度",T822="季度+动态",T822="动态"),N822*(1-$E$5)*IF(L822+M822=0,$B$8/($B$7+$B$8),M822/(L822+M822)),M822)</x:f>
        <x:v>0.06485849313626994</x:v>
      </x:c>
      <x:c r="Y822" s="115" t="n">
        <x:f>POWER(1-$H$5,(A822-A821)/$H$8)</x:f>
        <x:v>0.9999862671029998</x:v>
      </x:c>
      <x:c r="Z822" s="115" t="n">
        <x:f>U822*Y822</x:f>
        <x:v>0.1267467187135307</x:v>
      </x:c>
      <x:c r="AA822" s="115" t="n">
        <x:f>V822*Y822</x:f>
        <x:v>0.12266552167258898</x:v>
      </x:c>
      <x:c r="AB822" s="115" t="n">
        <x:f>W822*Y822</x:f>
        <x:v>0.88058778822126</x:v>
      </x:c>
      <x:c r="AC822" s="115" t="n">
        <x:f>X822*Y822</x:f>
        <x:v>0.06485760244126411</x:v>
      </x:c>
      <x:c r="AD822" s="115" t="n">
        <x:f>SUM(Z822:AC822)</x:f>
        <x:v>1.1948576310486438</x:v>
      </x:c>
      <x:c r="AE822" s="115" t="n">
        <x:f>MAX(AE821,AD822)</x:f>
        <x:v>1.2170439798392663</x:v>
      </x:c>
      <x:c r="AF822" s="114" t="n">
        <x:f>AD822/AE822-1</x:f>
        <x:v>-0.018229701767681794</x:v>
      </x:c>
      <x:c r="AG822" s="114" t="n">
        <x:f>AD822/AD821-1</x:f>
        <x:v>0.003682871287986389</x:v>
      </x:c>
      <x:c r="AH822" s="111" t="n">
        <x:f>IF(OR(T822="年末+季度",T822="季度+动态",T822="季度",T822="动态"),A822,AH821)</x:f>
        <x:v>44925</x:v>
      </x:c>
      <x:c r="AI822" s="117" t="n">
        <x:f>YEAR(A822)</x:f>
        <x:v>2023</x:v>
      </x:c>
      <x:c r="AJ822" s="117" t="n">
        <x:f>MONTH(A822)</x:f>
        <x:v>3</x:v>
      </x:c>
      <x:c r="AK822" s="50" t="n">
        <x:f>IF(MONTH(A822)&lt;&gt;MONTH(A823),1,0)</x:f>
        <x:v>0</x:v>
      </x:c>
      <x:c r="AL822" s="115" t="n">
        <x:f>IF(AK821,AD821,AL821)</x:f>
        <x:v>1.1917665012589653</x:v>
      </x:c>
      <x:c r="AM822" s="116" t="str">
        <x:f>IF(AK822,AD822/AL822-1,"")</x:f>
      </x:c>
      <x:c r="AN822" s="115" t="n">
        <x:f>IF(AI822&lt;&gt;AI821,AD822,MAX(AN821,AD822))</x:f>
        <x:v>1.1962096004442833</x:v>
      </x:c>
      <x:c r="AO822" s="116" t="n">
        <x:f>AD822/AN822-1</x:f>
        <x:v>-0.0011302111228143064</x:v>
      </x:c>
      <x:c r="AP822" s="112" t="n">
        <x:f>IFERROR(SUM(Z822:AC822)/AD822,0)</x:f>
        <x:v>1</x:v>
      </x:c>
      <x:c r="AQ822" s="50" t="b">
        <x:f>AND(B822&gt;0,C822&gt;0,D822&gt;0,E822&gt;0)</x:f>
        <x:v>1</x:v>
      </x:c>
    </x:row>
    <x:row r="823">
      <x:c r="A823" s="111" t="n">
        <x:f>'净值底稿'!A781</x:f>
        <x:v>45005</x:v>
      </x:c>
      <x:c r="B823" s="113" t="n">
        <x:f>'净值底稿'!F781</x:f>
        <x:v>1.6543052116323949</x:v>
      </x:c>
      <x:c r="C823" s="113" t="n">
        <x:f>'净值底稿'!O781</x:f>
        <x:v>1.2945050288604638</x:v>
      </x:c>
      <x:c r="D823" s="113" t="n">
        <x:f>'净值底稿'!P781</x:f>
        <x:v>1.5765</x:v>
      </x:c>
      <x:c r="E823" s="113" t="n">
        <x:f>'净值底稿'!Q781</x:f>
        <x:v>1.6099</x:v>
      </x:c>
      <x:c r="F823" s="114" t="n">
        <x:f>IFERROR(B823/B822-1,0)</x:f>
        <x:v>0.0010417928152781641</x:v>
      </x:c>
      <x:c r="G823" s="114" t="n">
        <x:f>IFERROR(C823/C822-1,0)</x:f>
        <x:v>-0.0031814399768503865</x:v>
      </x:c>
      <x:c r="H823" s="114" t="n">
        <x:f>IFERROR(D823/D822-1,0)</x:f>
        <x:v>0.0010159375198426357</x:v>
      </x:c>
      <x:c r="I823" s="114" t="n">
        <x:f>IFERROR(E823/E822-1,0)</x:f>
        <x:v>0.036972624798711884</x:v>
      </x:c>
      <x:c r="J823" s="115" t="n">
        <x:f>Z822*(1+F823)</x:f>
        <x:v>0.12687876253444652</x:v>
      </x:c>
      <x:c r="K823" s="115" t="n">
        <x:f>AA822*(1+G823)</x:f>
        <x:v>0.1222752686781586</x:v>
      </x:c>
      <x:c r="L823" s="115" t="n">
        <x:f>AB822*(1+H823)</x:f>
        <x:v>0.8814824103948292</x:v>
      </x:c>
      <x:c r="M823" s="115" t="n">
        <x:f>AC822*(1+I823)</x:f>
        <x:v>0.06725555824166898</x:v>
      </x:c>
      <x:c r="N823" s="115" t="n">
        <x:f>SUM(J823:M823)</x:f>
        <x:v>1.1978919998491033</x:v>
      </x:c>
      <x:c r="O823" s="116" t="n">
        <x:f>IFERROR((J823+K823)/N823,0)</x:f>
        <x:v>0.20799373503119703</x:v>
      </x:c>
      <x:c r="P823" s="50" t="b">
        <x:f>AND(MONTH(A823)=12,OR(A824="",YEAR(A823)&lt;&gt;YEAR(A824)))</x:f>
        <x:v>0</x:v>
      </x:c>
      <x:c r="Q823" s="50" t="b">
        <x:f>AND(MOD(MONTH(A823),3)=0,OR(A824="",MONTH(A823)&lt;&gt;MONTH(A824)))</x:f>
        <x:v>0</x:v>
      </x:c>
      <x:c r="R823" s="50" t="b">
        <x:f>OR(O823&gt;$E$7,O823&lt;$E$6)</x:f>
        <x:v>0</x:v>
      </x:c>
      <x:c r="S823" s="50" t="b">
        <x:f>AND(OR(P823,Q823,R823),A823-AH822&gt;$E$8)</x:f>
        <x:v>0</x:v>
      </x:c>
      <x:c r="T823" s="50" t="str">
        <x:f>IF(NOT(OR(P823,Q823,R823)),"不调",IF(NOT(S823),"间隔规则跳过",IF(P823,"年末+季度",IF(AND(Q823,R823),"季度+动态",IF(Q823,"季度","动态")))))</x:f>
        <x:v>不调</x:v>
      </x:c>
      <x:c r="U823" s="115" t="n">
        <x:f>IF(OR(T823="年末+季度",T823="季度+动态"),N823*$E$5/2,IF(T823="季度",(J823+K823)/2,IF(T823="动态",N823*$E$5*IF(J823+K823=0,0.5,J823/(J823+K823)),J823)))</x:f>
        <x:v>0.12687876253444652</x:v>
      </x:c>
      <x:c r="V823" s="115" t="n">
        <x:f>IF(OR(T823="年末+季度",T823="季度+动态"),N823*$E$5/2,IF(T823="季度",(J823+K823)/2,IF(T823="动态",N823*$E$5*IF(J823+K823=0,0.5,K823/(J823+K823)),K823)))</x:f>
        <x:v>0.1222752686781586</x:v>
      </x:c>
      <x:c r="W823" s="115" t="n">
        <x:f>IF(OR(T823="年末+季度",T823="季度+动态",T823="动态"),N823*(1-$E$5)*IF(L823+M823=0,$B$7/($B$7+$B$8),L823/(L823+M823)),L823)</x:f>
        <x:v>0.8814824103948292</x:v>
      </x:c>
      <x:c r="X823" s="115" t="n">
        <x:f>IF(OR(T823="年末+季度",T823="季度+动态",T823="动态"),N823*(1-$E$5)*IF(L823+M823=0,$B$8/($B$7+$B$8),M823/(L823+M823)),M823)</x:f>
        <x:v>0.06725555824166898</x:v>
      </x:c>
      <x:c r="Y823" s="115" t="n">
        <x:f>POWER(1-$H$5,(A823-A822)/$H$8)</x:f>
        <x:v>0.9999588018747739</x:v>
      </x:c>
      <x:c r="Z823" s="115" t="n">
        <x:f>U823*Y823</x:f>
        <x:v>0.1268735353672991</x:v>
      </x:c>
      <x:c r="AA823" s="115" t="n">
        <x:f>V823*Y823</x:f>
        <x:v>0.12227023116632756</x:v>
      </x:c>
      <x:c r="AB823" s="115" t="n">
        <x:f>W823*Y823</x:f>
        <x:v>0.8814460949721012</x:v>
      </x:c>
      <x:c r="AC823" s="115" t="n">
        <x:f>X823*Y823</x:f>
        <x:v>0.0672527874387584</x:v>
      </x:c>
      <x:c r="AD823" s="115" t="n">
        <x:f>SUM(Z823:AC823)</x:f>
        <x:v>1.1978426489444862</x:v>
      </x:c>
      <x:c r="AE823" s="115" t="n">
        <x:f>MAX(AE822,AD823)</x:f>
        <x:v>1.2170439798392663</x:v>
      </x:c>
      <x:c r="AF823" s="114" t="n">
        <x:f>AD823/AE823-1</x:f>
        <x:v>-0.015777023026987025</x:v>
      </x:c>
      <x:c r="AG823" s="114" t="n">
        <x:f>AD823/AD822-1</x:f>
        <x:v>0.002498220556387709</x:v>
      </x:c>
      <x:c r="AH823" s="111" t="n">
        <x:f>IF(OR(T823="年末+季度",T823="季度+动态",T823="季度",T823="动态"),A823,AH822)</x:f>
        <x:v>44925</x:v>
      </x:c>
      <x:c r="AI823" s="117" t="n">
        <x:f>YEAR(A823)</x:f>
        <x:v>2023</x:v>
      </x:c>
      <x:c r="AJ823" s="117" t="n">
        <x:f>MONTH(A823)</x:f>
        <x:v>3</x:v>
      </x:c>
      <x:c r="AK823" s="50" t="n">
        <x:f>IF(MONTH(A823)&lt;&gt;MONTH(A824),1,0)</x:f>
        <x:v>0</x:v>
      </x:c>
      <x:c r="AL823" s="115" t="n">
        <x:f>IF(AK822,AD822,AL822)</x:f>
        <x:v>1.1917665012589653</x:v>
      </x:c>
      <x:c r="AM823" s="116" t="str">
        <x:f>IF(AK823,AD823/AL823-1,"")</x:f>
      </x:c>
      <x:c r="AN823" s="115" t="n">
        <x:f>IF(AI823&lt;&gt;AI822,AD823,MAX(AN822,AD823))</x:f>
        <x:v>1.1978426489444862</x:v>
      </x:c>
      <x:c r="AO823" s="116" t="n">
        <x:f>AD823/AN823-1</x:f>
        <x:v>0</x:v>
      </x:c>
      <x:c r="AP823" s="112" t="n">
        <x:f>IFERROR(SUM(Z823:AC823)/AD823,0)</x:f>
        <x:v>1</x:v>
      </x:c>
      <x:c r="AQ823" s="50" t="b">
        <x:f>AND(B823&gt;0,C823&gt;0,D823&gt;0,E823&gt;0)</x:f>
        <x:v>1</x:v>
      </x:c>
    </x:row>
    <x:row r="824">
      <x:c r="A824" s="111" t="n">
        <x:f>'净值底稿'!A782</x:f>
        <x:v>45006</x:v>
      </x:c>
      <x:c r="B824" s="113" t="n">
        <x:f>'净值底稿'!F782</x:f>
        <x:v>1.67182855731558</x:v>
      </x:c>
      <x:c r="C824" s="113" t="n">
        <x:f>'净值底稿'!O782</x:f>
        <x:v>1.3114664930976125</x:v>
      </x:c>
      <x:c r="D824" s="113" t="n">
        <x:f>'净值底稿'!P782</x:f>
        <x:v>1.5762</x:v>
      </x:c>
      <x:c r="E824" s="113" t="n">
        <x:f>'净值底稿'!Q782</x:f>
        <x:v>1.585</x:v>
      </x:c>
      <x:c r="F824" s="114" t="n">
        <x:f>IFERROR(B824/B823-1,0)</x:f>
        <x:v>0.010592571165204623</x:v>
      </x:c>
      <x:c r="G824" s="114" t="n">
        <x:f>IFERROR(C824/C823-1,0)</x:f>
        <x:v>0.013102663843708395</x:v>
      </x:c>
      <x:c r="H824" s="114" t="n">
        <x:f>IFERROR(D824/D823-1,0)</x:f>
        <x:v>-0.0001902949571835899</x:v>
      </x:c>
      <x:c r="I824" s="114" t="n">
        <x:f>IFERROR(E824/E823-1,0)</x:f>
        <x:v>-0.015466799180073432</x:v>
      </x:c>
      <x:c r="J824" s="115" t="n">
        <x:f>Z823*(1+F824)</x:f>
        <x:v>0.1282174523196583</x:v>
      </x:c>
      <x:c r="K824" s="115" t="n">
        <x:f>AA823*(1+G824)</x:f>
        <x:v>0.12387229690339246</x:v>
      </x:c>
      <x:c r="L824" s="115" t="n">
        <x:f>AB823*(1+H824)</x:f>
        <x:v>0.8812783602251989</x:v>
      </x:c>
      <x:c r="M824" s="115" t="n">
        <x:f>AC823*(1+I824)</x:f>
        <x:v>0.06621260208114296</x:v>
      </x:c>
      <x:c r="N824" s="115" t="n">
        <x:f>SUM(J824:M824)</x:f>
        <x:v>1.1995807115293926</x:v>
      </x:c>
      <x:c r="O824" s="116" t="n">
        <x:f>IFERROR((J824+K824)/N824,0)</x:f>
        <x:v>0.21014821829008207</x:v>
      </x:c>
      <x:c r="P824" s="50" t="b">
        <x:f>AND(MONTH(A824)=12,OR(A825="",YEAR(A824)&lt;&gt;YEAR(A825)))</x:f>
        <x:v>0</x:v>
      </x:c>
      <x:c r="Q824" s="50" t="b">
        <x:f>AND(MOD(MONTH(A824),3)=0,OR(A825="",MONTH(A824)&lt;&gt;MONTH(A825)))</x:f>
        <x:v>0</x:v>
      </x:c>
      <x:c r="R824" s="50" t="b">
        <x:f>OR(O824&gt;$E$7,O824&lt;$E$6)</x:f>
        <x:v>0</x:v>
      </x:c>
      <x:c r="S824" s="50" t="b">
        <x:f>AND(OR(P824,Q824,R824),A824-AH823&gt;$E$8)</x:f>
        <x:v>0</x:v>
      </x:c>
      <x:c r="T824" s="50" t="str">
        <x:f>IF(NOT(OR(P824,Q824,R824)),"不调",IF(NOT(S824),"间隔规则跳过",IF(P824,"年末+季度",IF(AND(Q824,R824),"季度+动态",IF(Q824,"季度","动态")))))</x:f>
        <x:v>不调</x:v>
      </x:c>
      <x:c r="U824" s="115" t="n">
        <x:f>IF(OR(T824="年末+季度",T824="季度+动态"),N824*$E$5/2,IF(T824="季度",(J824+K824)/2,IF(T824="动态",N824*$E$5*IF(J824+K824=0,0.5,J824/(J824+K824)),J824)))</x:f>
        <x:v>0.1282174523196583</x:v>
      </x:c>
      <x:c r="V824" s="115" t="n">
        <x:f>IF(OR(T824="年末+季度",T824="季度+动态"),N824*$E$5/2,IF(T824="季度",(J824+K824)/2,IF(T824="动态",N824*$E$5*IF(J824+K824=0,0.5,K824/(J824+K824)),K824)))</x:f>
        <x:v>0.12387229690339246</x:v>
      </x:c>
      <x:c r="W824" s="115" t="n">
        <x:f>IF(OR(T824="年末+季度",T824="季度+动态",T824="动态"),N824*(1-$E$5)*IF(L824+M824=0,$B$7/($B$7+$B$8),L824/(L824+M824)),L824)</x:f>
        <x:v>0.8812783602251989</x:v>
      </x:c>
      <x:c r="X824" s="115" t="n">
        <x:f>IF(OR(T824="年末+季度",T824="季度+动态",T824="动态"),N824*(1-$E$5)*IF(L824+M824=0,$B$8/($B$7+$B$8),M824/(L824+M824)),M824)</x:f>
        <x:v>0.06621260208114296</x:v>
      </x:c>
      <x:c r="Y824" s="115" t="n">
        <x:f>POWER(1-$H$5,(A824-A823)/$H$8)</x:f>
        <x:v>0.9999862671029998</x:v>
      </x:c>
      <x:c r="Z824" s="115" t="n">
        <x:f>U824*Y824</x:f>
        <x:v>0.12821569152259196</x:v>
      </x:c>
      <x:c r="AA824" s="115" t="n">
        <x:f>V824*Y824</x:f>
        <x:v>0.12387059577789791</x:v>
      </x:c>
      <x:c r="AB824" s="115" t="n">
        <x:f>W824*Y824</x:f>
        <x:v>0.8812662577202494</x:v>
      </x:c>
      <x:c r="AC824" s="115" t="n">
        <x:f>X824*Y824</x:f>
        <x:v>0.06621169279029847</x:v>
      </x:c>
      <x:c r="AD824" s="115" t="n">
        <x:f>SUM(Z824:AC824)</x:f>
        <x:v>1.1995642378110376</x:v>
      </x:c>
      <x:c r="AE824" s="115" t="n">
        <x:f>MAX(AE823,AD824)</x:f>
        <x:v>1.2170439798392663</x:v>
      </x:c>
      <x:c r="AF824" s="114" t="n">
        <x:f>AD824/AE824-1</x:f>
        <x:v>-0.01436245716488993</x:v>
      </x:c>
      <x:c r="AG824" s="114" t="n">
        <x:f>AD824/AD823-1</x:f>
        <x:v>0.001437241250400012</x:v>
      </x:c>
      <x:c r="AH824" s="111" t="n">
        <x:f>IF(OR(T824="年末+季度",T824="季度+动态",T824="季度",T824="动态"),A824,AH823)</x:f>
        <x:v>44925</x:v>
      </x:c>
      <x:c r="AI824" s="117" t="n">
        <x:f>YEAR(A824)</x:f>
        <x:v>2023</x:v>
      </x:c>
      <x:c r="AJ824" s="117" t="n">
        <x:f>MONTH(A824)</x:f>
        <x:v>3</x:v>
      </x:c>
      <x:c r="AK824" s="50" t="n">
        <x:f>IF(MONTH(A824)&lt;&gt;MONTH(A825),1,0)</x:f>
        <x:v>0</x:v>
      </x:c>
      <x:c r="AL824" s="115" t="n">
        <x:f>IF(AK823,AD823,AL823)</x:f>
        <x:v>1.1917665012589653</x:v>
      </x:c>
      <x:c r="AM824" s="116" t="str">
        <x:f>IF(AK824,AD824/AL824-1,"")</x:f>
      </x:c>
      <x:c r="AN824" s="115" t="n">
        <x:f>IF(AI824&lt;&gt;AI823,AD824,MAX(AN823,AD824))</x:f>
        <x:v>1.1995642378110376</x:v>
      </x:c>
      <x:c r="AO824" s="116" t="n">
        <x:f>AD824/AN824-1</x:f>
        <x:v>0</x:v>
      </x:c>
      <x:c r="AP824" s="112" t="n">
        <x:f>IFERROR(SUM(Z824:AC824)/AD824,0)</x:f>
        <x:v>1</x:v>
      </x:c>
      <x:c r="AQ824" s="50" t="b">
        <x:f>AND(B824&gt;0,C824&gt;0,D824&gt;0,E824&gt;0)</x:f>
        <x:v>1</x:v>
      </x:c>
    </x:row>
    <x:row r="825">
      <x:c r="A825" s="111" t="n">
        <x:f>'净值底稿'!A783</x:f>
        <x:v>45007</x:v>
      </x:c>
      <x:c r="B825" s="113" t="n">
        <x:f>'净值底稿'!F783</x:f>
        <x:v>1.7007215446603852</x:v>
      </x:c>
      <x:c r="C825" s="113" t="n">
        <x:f>'净值底稿'!O783</x:f>
        <x:v>1.3184042073371638</x:v>
      </x:c>
      <x:c r="D825" s="113" t="n">
        <x:f>'净值底稿'!P783</x:f>
        <x:v>1.5763</x:v>
      </x:c>
      <x:c r="E825" s="113" t="n">
        <x:f>'净值底稿'!Q783</x:f>
        <x:v>1.5591</x:v>
      </x:c>
      <x:c r="F825" s="114" t="n">
        <x:f>IFERROR(B825/B824-1,0)</x:f>
        <x:v>0.017282266903729582</x:v>
      </x:c>
      <x:c r="G825" s="114" t="n">
        <x:f>IFERROR(C825/C824-1,0)</x:f>
        <x:v>0.0052900430747298</x:v>
      </x:c>
      <x:c r="H825" s="114" t="n">
        <x:f>IFERROR(D825/D824-1,0)</x:f>
        <x:v>0.0000634437254154463</x:v>
      </x:c>
      <x:c r="I825" s="114" t="n">
        <x:f>IFERROR(E825/E824-1,0)</x:f>
        <x:v>-0.01634069400630922</x:v>
      </x:c>
      <x:c r="J825" s="115" t="n">
        <x:f>Z824*(1+F825)</x:f>
        <x:v>0.13043154932473167</x:v>
      </x:c>
      <x:c r="K825" s="115" t="n">
        <x:f>AA824*(1+G825)</x:f>
        <x:v>0.12452587656525543</x:v>
      </x:c>
      <x:c r="L825" s="115" t="n">
        <x:f>AB824*(1+H825)</x:f>
        <x:v>0.881322168534722</x:v>
      </x:c>
      <x:c r="M825" s="115" t="n">
        <x:f>AC824*(1+I825)</x:f>
        <x:v>0.06512974777877245</x:v>
      </x:c>
      <x:c r="N825" s="115" t="n">
        <x:f>SUM(J825:M825)</x:f>
        <x:v>1.2014093422034815</x:v>
      </x:c>
      <x:c r="O825" s="116" t="n">
        <x:f>IFERROR((J825+K825)/N825,0)</x:f>
        <x:v>0.21221528494390982</x:v>
      </x:c>
      <x:c r="P825" s="50" t="b">
        <x:f>AND(MONTH(A825)=12,OR(A826="",YEAR(A825)&lt;&gt;YEAR(A826)))</x:f>
        <x:v>0</x:v>
      </x:c>
      <x:c r="Q825" s="50" t="b">
        <x:f>AND(MOD(MONTH(A825),3)=0,OR(A826="",MONTH(A825)&lt;&gt;MONTH(A826)))</x:f>
        <x:v>0</x:v>
      </x:c>
      <x:c r="R825" s="50" t="b">
        <x:f>OR(O825&gt;$E$7,O825&lt;$E$6)</x:f>
        <x:v>0</x:v>
      </x:c>
      <x:c r="S825" s="50" t="b">
        <x:f>AND(OR(P825,Q825,R825),A825-AH824&gt;$E$8)</x:f>
        <x:v>0</x:v>
      </x:c>
      <x:c r="T825" s="50" t="str">
        <x:f>IF(NOT(OR(P825,Q825,R825)),"不调",IF(NOT(S825),"间隔规则跳过",IF(P825,"年末+季度",IF(AND(Q825,R825),"季度+动态",IF(Q825,"季度","动态")))))</x:f>
        <x:v>不调</x:v>
      </x:c>
      <x:c r="U825" s="115" t="n">
        <x:f>IF(OR(T825="年末+季度",T825="季度+动态"),N825*$E$5/2,IF(T825="季度",(J825+K825)/2,IF(T825="动态",N825*$E$5*IF(J825+K825=0,0.5,J825/(J825+K825)),J825)))</x:f>
        <x:v>0.13043154932473167</x:v>
      </x:c>
      <x:c r="V825" s="115" t="n">
        <x:f>IF(OR(T825="年末+季度",T825="季度+动态"),N825*$E$5/2,IF(T825="季度",(J825+K825)/2,IF(T825="动态",N825*$E$5*IF(J825+K825=0,0.5,K825/(J825+K825)),K825)))</x:f>
        <x:v>0.12452587656525543</x:v>
      </x:c>
      <x:c r="W825" s="115" t="n">
        <x:f>IF(OR(T825="年末+季度",T825="季度+动态",T825="动态"),N825*(1-$E$5)*IF(L825+M825=0,$B$7/($B$7+$B$8),L825/(L825+M825)),L825)</x:f>
        <x:v>0.881322168534722</x:v>
      </x:c>
      <x:c r="X825" s="115" t="n">
        <x:f>IF(OR(T825="年末+季度",T825="季度+动态",T825="动态"),N825*(1-$E$5)*IF(L825+M825=0,$B$8/($B$7+$B$8),M825/(L825+M825)),M825)</x:f>
        <x:v>0.06512974777877245</x:v>
      </x:c>
      <x:c r="Y825" s="115" t="n">
        <x:f>POWER(1-$H$5,(A825-A824)/$H$8)</x:f>
        <x:v>0.9999862671029998</x:v>
      </x:c>
      <x:c r="Z825" s="115" t="n">
        <x:f>U825*Y825</x:f>
        <x:v>0.1304297581216992</x:v>
      </x:c>
      <x:c r="AA825" s="115" t="n">
        <x:f>V825*Y825</x:f>
        <x:v>0.1245241664642187</x:v>
      </x:c>
      <x:c r="AB825" s="115" t="n">
        <x:f>W825*Y825</x:f>
        <x:v>0.8813100654281575</x:v>
      </x:c>
      <x:c r="AC825" s="115" t="n">
        <x:f>X825*Y825</x:f>
        <x:v>0.06512885335865455</x:v>
      </x:c>
      <x:c r="AD825" s="115" t="n">
        <x:f>SUM(Z825:AC825)</x:f>
        <x:v>1.20139284337273</x:v>
      </x:c>
      <x:c r="AE825" s="115" t="n">
        <x:f>MAX(AE824,AD825)</x:f>
        <x:v>1.2170439798392663</x:v>
      </x:c>
      <x:c r="AF825" s="114" t="n">
        <x:f>AD825/AE825-1</x:f>
        <x:v>-0.012859959644682228</x:v>
      </x:c>
      <x:c r="AG825" s="114" t="n">
        <x:f>AD825/AD824-1</x:f>
        <x:v>0.001524391528234581</x:v>
      </x:c>
      <x:c r="AH825" s="111" t="n">
        <x:f>IF(OR(T825="年末+季度",T825="季度+动态",T825="季度",T825="动态"),A825,AH824)</x:f>
        <x:v>44925</x:v>
      </x:c>
      <x:c r="AI825" s="117" t="n">
        <x:f>YEAR(A825)</x:f>
        <x:v>2023</x:v>
      </x:c>
      <x:c r="AJ825" s="117" t="n">
        <x:f>MONTH(A825)</x:f>
        <x:v>3</x:v>
      </x:c>
      <x:c r="AK825" s="50" t="n">
        <x:f>IF(MONTH(A825)&lt;&gt;MONTH(A826),1,0)</x:f>
        <x:v>0</x:v>
      </x:c>
      <x:c r="AL825" s="115" t="n">
        <x:f>IF(AK824,AD824,AL824)</x:f>
        <x:v>1.1917665012589653</x:v>
      </x:c>
      <x:c r="AM825" s="116" t="str">
        <x:f>IF(AK825,AD825/AL825-1,"")</x:f>
      </x:c>
      <x:c r="AN825" s="115" t="n">
        <x:f>IF(AI825&lt;&gt;AI824,AD825,MAX(AN824,AD825))</x:f>
        <x:v>1.20139284337273</x:v>
      </x:c>
      <x:c r="AO825" s="116" t="n">
        <x:f>AD825/AN825-1</x:f>
        <x:v>0</x:v>
      </x:c>
      <x:c r="AP825" s="112" t="n">
        <x:f>IFERROR(SUM(Z825:AC825)/AD825,0)</x:f>
        <x:v>1</x:v>
      </x:c>
      <x:c r="AQ825" s="50" t="b">
        <x:f>AND(B825&gt;0,C825&gt;0,D825&gt;0,E825&gt;0)</x:f>
        <x:v>1</x:v>
      </x:c>
    </x:row>
    <x:row r="826">
      <x:c r="A826" s="111" t="n">
        <x:f>'净值底稿'!A784</x:f>
        <x:v>45008</x:v>
      </x:c>
      <x:c r="B826" s="113" t="n">
        <x:f>'净值底稿'!F784</x:f>
        <x:v>1.73928467792402</x:v>
      </x:c>
      <x:c r="C826" s="113" t="n">
        <x:f>'净值底稿'!O784</x:f>
        <x:v>1.3230768431290687</x:v>
      </x:c>
      <x:c r="D826" s="113" t="n">
        <x:f>'净值底稿'!P784</x:f>
        <x:v>1.5761</x:v>
      </x:c>
      <x:c r="E826" s="113" t="n">
        <x:f>'净值底稿'!Q784</x:f>
        <x:v>1.5733</x:v>
      </x:c>
      <x:c r="F826" s="114" t="n">
        <x:f>IFERROR(B826/B825-1,0)</x:f>
        <x:v>0.02267457208659951</x:v>
      </x:c>
      <x:c r="G826" s="114" t="n">
        <x:f>IFERROR(C826/C825-1,0)</x:f>
        <x:v>0.0035441602551788964</x:v>
      </x:c>
      <x:c r="H826" s="114" t="n">
        <x:f>IFERROR(D826/D825-1,0)</x:f>
        <x:v>-0.0001268794011292096</x:v>
      </x:c>
      <x:c r="I826" s="114" t="n">
        <x:f>IFERROR(E826/E825-1,0)</x:f>
        <x:v>0.009107818613302454</x:v>
      </x:c>
      <x:c r="J826" s="115" t="n">
        <x:f>Z825*(1+F826)</x:f>
        <x:v>0.13338719707446742</x:v>
      </x:c>
      <x:c r="K826" s="115" t="n">
        <x:f>AA825*(1+G826)</x:f>
        <x:v>0.12496550006581046</x:v>
      </x:c>
      <x:c r="L826" s="115" t="n">
        <x:f>AB825*(1+H826)</x:f>
        <x:v>0.8811982453348468</x:v>
      </x:c>
      <x:c r="M826" s="115" t="n">
        <x:f>AC825*(1+I826)</x:f>
        <x:v>0.06572203514153756</x:v>
      </x:c>
      <x:c r="N826" s="115" t="n">
        <x:f>SUM(J826:M826)</x:f>
        <x:v>1.2052729776166622</x:v>
      </x:c>
      <x:c r="O826" s="116" t="n">
        <x:f>IFERROR((J826+K826)/N826,0)</x:f>
        <x:v>0.21435201978156943</x:v>
      </x:c>
      <x:c r="P826" s="50" t="b">
        <x:f>AND(MONTH(A826)=12,OR(A827="",YEAR(A826)&lt;&gt;YEAR(A827)))</x:f>
        <x:v>0</x:v>
      </x:c>
      <x:c r="Q826" s="50" t="b">
        <x:f>AND(MOD(MONTH(A826),3)=0,OR(A827="",MONTH(A826)&lt;&gt;MONTH(A827)))</x:f>
        <x:v>0</x:v>
      </x:c>
      <x:c r="R826" s="50" t="b">
        <x:f>OR(O826&gt;$E$7,O826&lt;$E$6)</x:f>
        <x:v>0</x:v>
      </x:c>
      <x:c r="S826" s="50" t="b">
        <x:f>AND(OR(P826,Q826,R826),A826-AH825&gt;$E$8)</x:f>
        <x:v>0</x:v>
      </x:c>
      <x:c r="T826" s="50" t="str">
        <x:f>IF(NOT(OR(P826,Q826,R826)),"不调",IF(NOT(S826),"间隔规则跳过",IF(P826,"年末+季度",IF(AND(Q826,R826),"季度+动态",IF(Q826,"季度","动态")))))</x:f>
        <x:v>不调</x:v>
      </x:c>
      <x:c r="U826" s="115" t="n">
        <x:f>IF(OR(T826="年末+季度",T826="季度+动态"),N826*$E$5/2,IF(T826="季度",(J826+K826)/2,IF(T826="动态",N826*$E$5*IF(J826+K826=0,0.5,J826/(J826+K826)),J826)))</x:f>
        <x:v>0.13338719707446742</x:v>
      </x:c>
      <x:c r="V826" s="115" t="n">
        <x:f>IF(OR(T826="年末+季度",T826="季度+动态"),N826*$E$5/2,IF(T826="季度",(J826+K826)/2,IF(T826="动态",N826*$E$5*IF(J826+K826=0,0.5,K826/(J826+K826)),K826)))</x:f>
        <x:v>0.12496550006581046</x:v>
      </x:c>
      <x:c r="W826" s="115" t="n">
        <x:f>IF(OR(T826="年末+季度",T826="季度+动态",T826="动态"),N826*(1-$E$5)*IF(L826+M826=0,$B$7/($B$7+$B$8),L826/(L826+M826)),L826)</x:f>
        <x:v>0.8811982453348468</x:v>
      </x:c>
      <x:c r="X826" s="115" t="n">
        <x:f>IF(OR(T826="年末+季度",T826="季度+动态",T826="动态"),N826*(1-$E$5)*IF(L826+M826=0,$B$8/($B$7+$B$8),M826/(L826+M826)),M826)</x:f>
        <x:v>0.06572203514153756</x:v>
      </x:c>
      <x:c r="Y826" s="115" t="n">
        <x:f>POWER(1-$H$5,(A826-A825)/$H$8)</x:f>
        <x:v>0.9999862671029998</x:v>
      </x:c>
      <x:c r="Z826" s="115" t="n">
        <x:f>U826*Y826</x:f>
        <x:v>0.13338536528182884</x:v>
      </x:c>
      <x:c r="AA826" s="115" t="n">
        <x:f>V826*Y826</x:f>
        <x:v>0.12496378392746947</x:v>
      </x:c>
      <x:c r="AB826" s="115" t="n">
        <x:f>W826*Y826</x:f>
        <x:v>0.8811861439301069</x:v>
      </x:c>
      <x:c r="AC826" s="115" t="n">
        <x:f>X826*Y826</x:f>
        <x:v>0.06572113258759832</x:v>
      </x:c>
      <x:c r="AD826" s="115" t="n">
        <x:f>SUM(Z826:AC826)</x:f>
        <x:v>1.2052564257270035</x:v>
      </x:c>
      <x:c r="AE826" s="115" t="n">
        <x:f>MAX(AE825,AD826)</x:f>
        <x:v>1.2170439798392663</x:v>
      </x:c>
      <x:c r="AF826" s="114" t="n">
        <x:f>AD826/AE826-1</x:f>
        <x:v>-0.009685397000870455</x:v>
      </x:c>
      <x:c r="AG826" s="114" t="n">
        <x:f>AD826/AD825-1</x:f>
        <x:v>0.0032159192353995447</x:v>
      </x:c>
      <x:c r="AH826" s="111" t="n">
        <x:f>IF(OR(T826="年末+季度",T826="季度+动态",T826="季度",T826="动态"),A826,AH825)</x:f>
        <x:v>44925</x:v>
      </x:c>
      <x:c r="AI826" s="117" t="n">
        <x:f>YEAR(A826)</x:f>
        <x:v>2023</x:v>
      </x:c>
      <x:c r="AJ826" s="117" t="n">
        <x:f>MONTH(A826)</x:f>
        <x:v>3</x:v>
      </x:c>
      <x:c r="AK826" s="50" t="n">
        <x:f>IF(MONTH(A826)&lt;&gt;MONTH(A827),1,0)</x:f>
        <x:v>0</x:v>
      </x:c>
      <x:c r="AL826" s="115" t="n">
        <x:f>IF(AK825,AD825,AL825)</x:f>
        <x:v>1.1917665012589653</x:v>
      </x:c>
      <x:c r="AM826" s="116" t="str">
        <x:f>IF(AK826,AD826/AL826-1,"")</x:f>
      </x:c>
      <x:c r="AN826" s="115" t="n">
        <x:f>IF(AI826&lt;&gt;AI825,AD826,MAX(AN825,AD826))</x:f>
        <x:v>1.2052564257270035</x:v>
      </x:c>
      <x:c r="AO826" s="116" t="n">
        <x:f>AD826/AN826-1</x:f>
        <x:v>0</x:v>
      </x:c>
      <x:c r="AP826" s="112" t="n">
        <x:f>IFERROR(SUM(Z826:AC826)/AD826,0)</x:f>
        <x:v>1</x:v>
      </x:c>
      <x:c r="AQ826" s="50" t="b">
        <x:f>AND(B826&gt;0,C826&gt;0,D826&gt;0,E826&gt;0)</x:f>
        <x:v>1</x:v>
      </x:c>
    </x:row>
    <x:row r="827">
      <x:c r="A827" s="111" t="n">
        <x:f>'净值底稿'!A785</x:f>
        <x:v>45009</x:v>
      </x:c>
      <x:c r="B827" s="113" t="n">
        <x:f>'净值底稿'!F785</x:f>
        <x:v>1.7575420379536624</x:v>
      </x:c>
      <x:c r="C827" s="113" t="n">
        <x:f>'净值底稿'!O785</x:f>
        <x:v>1.323557085365</x:v>
      </x:c>
      <x:c r="D827" s="113" t="n">
        <x:f>'净值底稿'!P785</x:f>
        <x:v>1.576</x:v>
      </x:c>
      <x:c r="E827" s="113" t="n">
        <x:f>'净值底稿'!Q785</x:f>
        <x:v>1.5786</x:v>
      </x:c>
      <x:c r="F827" s="114" t="n">
        <x:f>IFERROR(B827/B826-1,0)</x:f>
        <x:v>0.010497051035621041</x:v>
      </x:c>
      <x:c r="G827" s="114" t="n">
        <x:f>IFERROR(C827/C826-1,0)</x:f>
        <x:v>0.000362973804904243</x:v>
      </x:c>
      <x:c r="H827" s="114" t="n">
        <x:f>IFERROR(D827/D826-1,0)</x:f>
        <x:v>-0.00006344775077726794</x:v>
      </x:c>
      <x:c r="I827" s="114" t="n">
        <x:f>IFERROR(E827/E826-1,0)</x:f>
        <x:v>0.003368715438886394</x:v>
      </x:c>
      <x:c r="J827" s="115" t="n">
        <x:f>Z826*(1+F827)</x:f>
        <x:v>0.13478551826859717</x:v>
      </x:c>
      <x:c r="K827" s="115" t="n">
        <x:f>AA826*(1+G827)</x:f>
        <x:v>0.12500914250759684</x:v>
      </x:c>
      <x:c r="L827" s="115" t="n">
        <x:f>AB826*(1+H827)</x:f>
        <x:v>0.8811302346512584</x:v>
      </x:c>
      <x:c r="M827" s="115" t="n">
        <x:f>AC826*(1+I827)</x:f>
        <x:v>0.06594252838160726</x:v>
      </x:c>
      <x:c r="N827" s="115" t="n">
        <x:f>SUM(J827:M827)</x:f>
        <x:v>1.2068674238090598</x:v>
      </x:c>
      <x:c r="O827" s="116" t="n">
        <x:f>IFERROR((J827+K827)/N827,0)</x:f>
        <x:v>0.21526362850713293</x:v>
      </x:c>
      <x:c r="P827" s="50" t="b">
        <x:f>AND(MONTH(A827)=12,OR(A828="",YEAR(A827)&lt;&gt;YEAR(A828)))</x:f>
        <x:v>0</x:v>
      </x:c>
      <x:c r="Q827" s="50" t="b">
        <x:f>AND(MOD(MONTH(A827),3)=0,OR(A828="",MONTH(A827)&lt;&gt;MONTH(A828)))</x:f>
        <x:v>0</x:v>
      </x:c>
      <x:c r="R827" s="50" t="b">
        <x:f>OR(O827&gt;$E$7,O827&lt;$E$6)</x:f>
        <x:v>0</x:v>
      </x:c>
      <x:c r="S827" s="50" t="b">
        <x:f>AND(OR(P827,Q827,R827),A827-AH826&gt;$E$8)</x:f>
        <x:v>0</x:v>
      </x:c>
      <x:c r="T827" s="50" t="str">
        <x:f>IF(NOT(OR(P827,Q827,R827)),"不调",IF(NOT(S827),"间隔规则跳过",IF(P827,"年末+季度",IF(AND(Q827,R827),"季度+动态",IF(Q827,"季度","动态")))))</x:f>
        <x:v>不调</x:v>
      </x:c>
      <x:c r="U827" s="115" t="n">
        <x:f>IF(OR(T827="年末+季度",T827="季度+动态"),N827*$E$5/2,IF(T827="季度",(J827+K827)/2,IF(T827="动态",N827*$E$5*IF(J827+K827=0,0.5,J827/(J827+K827)),J827)))</x:f>
        <x:v>0.13478551826859717</x:v>
      </x:c>
      <x:c r="V827" s="115" t="n">
        <x:f>IF(OR(T827="年末+季度",T827="季度+动态"),N827*$E$5/2,IF(T827="季度",(J827+K827)/2,IF(T827="动态",N827*$E$5*IF(J827+K827=0,0.5,K827/(J827+K827)),K827)))</x:f>
        <x:v>0.12500914250759684</x:v>
      </x:c>
      <x:c r="W827" s="115" t="n">
        <x:f>IF(OR(T827="年末+季度",T827="季度+动态",T827="动态"),N827*(1-$E$5)*IF(L827+M827=0,$B$7/($B$7+$B$8),L827/(L827+M827)),L827)</x:f>
        <x:v>0.8811302346512584</x:v>
      </x:c>
      <x:c r="X827" s="115" t="n">
        <x:f>IF(OR(T827="年末+季度",T827="季度+动态",T827="动态"),N827*(1-$E$5)*IF(L827+M827=0,$B$8/($B$7+$B$8),M827/(L827+M827)),M827)</x:f>
        <x:v>0.06594252838160726</x:v>
      </x:c>
      <x:c r="Y827" s="115" t="n">
        <x:f>POWER(1-$H$5,(A827-A826)/$H$8)</x:f>
        <x:v>0.9999862671029998</x:v>
      </x:c>
      <x:c r="Z827" s="115" t="n">
        <x:f>U827*Y827</x:f>
        <x:v>0.13478366727295765</x:v>
      </x:c>
      <x:c r="AA827" s="115" t="n">
        <x:f>V827*Y827</x:f>
        <x:v>0.1250074257699187</x:v>
      </x:c>
      <x:c r="AB827" s="115" t="n">
        <x:f>W827*Y827</x:f>
        <x:v>0.8811181341805021</x:v>
      </x:c>
      <x:c r="AC827" s="115" t="n">
        <x:f>X827*Y827</x:f>
        <x:v>0.06594162279965705</x:v>
      </x:c>
      <x:c r="AD827" s="115" t="n">
        <x:f>SUM(Z827:AC827)</x:f>
        <x:v>1.2068508500230355</x:v>
      </x:c>
      <x:c r="AE827" s="115" t="n">
        <x:f>MAX(AE826,AD827)</x:f>
        <x:v>1.2170439798392663</x:v>
      </x:c>
      <x:c r="AF827" s="114" t="n">
        <x:f>AD827/AE827-1</x:f>
        <x:v>-0.008375317560485374</x:v>
      </x:c>
      <x:c r="AG827" s="114" t="n">
        <x:f>AD827/AD826-1</x:f>
        <x:v>0.001322892176301993</x:v>
      </x:c>
      <x:c r="AH827" s="111" t="n">
        <x:f>IF(OR(T827="年末+季度",T827="季度+动态",T827="季度",T827="动态"),A827,AH826)</x:f>
        <x:v>44925</x:v>
      </x:c>
      <x:c r="AI827" s="117" t="n">
        <x:f>YEAR(A827)</x:f>
        <x:v>2023</x:v>
      </x:c>
      <x:c r="AJ827" s="117" t="n">
        <x:f>MONTH(A827)</x:f>
        <x:v>3</x:v>
      </x:c>
      <x:c r="AK827" s="50" t="n">
        <x:f>IF(MONTH(A827)&lt;&gt;MONTH(A828),1,0)</x:f>
        <x:v>0</x:v>
      </x:c>
      <x:c r="AL827" s="115" t="n">
        <x:f>IF(AK826,AD826,AL826)</x:f>
        <x:v>1.1917665012589653</x:v>
      </x:c>
      <x:c r="AM827" s="116" t="str">
        <x:f>IF(AK827,AD827/AL827-1,"")</x:f>
      </x:c>
      <x:c r="AN827" s="115" t="n">
        <x:f>IF(AI827&lt;&gt;AI826,AD827,MAX(AN826,AD827))</x:f>
        <x:v>1.2068508500230355</x:v>
      </x:c>
      <x:c r="AO827" s="116" t="n">
        <x:f>AD827/AN827-1</x:f>
        <x:v>0</x:v>
      </x:c>
      <x:c r="AP827" s="112" t="n">
        <x:f>IFERROR(SUM(Z827:AC827)/AD827,0)</x:f>
        <x:v>1</x:v>
      </x:c>
      <x:c r="AQ827" s="50" t="b">
        <x:f>AND(B827&gt;0,C827&gt;0,D827&gt;0,E827&gt;0)</x:f>
        <x:v>1</x:v>
      </x:c>
    </x:row>
    <x:row r="828">
      <x:c r="A828" s="111" t="n">
        <x:f>'净值底稿'!A786</x:f>
        <x:v>45012</x:v>
      </x:c>
      <x:c r="B828" s="113" t="n">
        <x:f>'净值底稿'!F786</x:f>
        <x:v>1.763385671861675</x:v>
      </x:c>
      <x:c r="C828" s="113" t="n">
        <x:f>'净值底稿'!O786</x:f>
        <x:v>1.3237858484458838</x:v>
      </x:c>
      <x:c r="D828" s="113" t="n">
        <x:f>'净值底稿'!P786</x:f>
        <x:v>1.5769</x:v>
      </x:c>
      <x:c r="E828" s="113" t="n">
        <x:f>'净值底稿'!Q786</x:f>
        <x:v>1.5707</x:v>
      </x:c>
      <x:c r="F828" s="114" t="n">
        <x:f>IFERROR(B828/B827-1,0)</x:f>
        <x:v>0.0033248899780606855</x:v>
      </x:c>
      <x:c r="G828" s="114" t="n">
        <x:f>IFERROR(C828/C827-1,0)</x:f>
        <x:v>0.00017283960277447719</x:v>
      </x:c>
      <x:c r="H828" s="114" t="n">
        <x:f>IFERROR(D828/D827-1,0)</x:f>
        <x:v>0.0005710659898476855</x:v>
      </x:c>
      <x:c r="I828" s="114" t="n">
        <x:f>IFERROR(E828/E827-1,0)</x:f>
        <x:v>-0.0050044343088813115</x:v>
      </x:c>
      <x:c r="J828" s="115" t="n">
        <x:f>Z827*(1+F828)</x:f>
        <x:v>0.1352318081374798</x:v>
      </x:c>
      <x:c r="K828" s="115" t="n">
        <x:f>AA827*(1+G828)</x:f>
        <x:v>0.1250290320037326</x:v>
      </x:c>
      <x:c r="L828" s="115" t="n">
        <x:f>AB827*(1+H828)</x:f>
        <x:v>0.8816213107799706</x:v>
      </x:c>
      <x:c r="M828" s="115" t="n">
        <x:f>AC827*(1+I828)</x:f>
        <x:v>0.06561162228013515</x:v>
      </x:c>
      <x:c r="N828" s="115" t="n">
        <x:f>SUM(J828:M828)</x:f>
        <x:v>1.207493773201318</x:v>
      </x:c>
      <x:c r="O828" s="116" t="n">
        <x:f>IFERROR((J828+K828)/N828,0)</x:f>
        <x:v>0.21553803913307695</x:v>
      </x:c>
      <x:c r="P828" s="50" t="b">
        <x:f>AND(MONTH(A828)=12,OR(A829="",YEAR(A828)&lt;&gt;YEAR(A829)))</x:f>
        <x:v>0</x:v>
      </x:c>
      <x:c r="Q828" s="50" t="b">
        <x:f>AND(MOD(MONTH(A828),3)=0,OR(A829="",MONTH(A828)&lt;&gt;MONTH(A829)))</x:f>
        <x:v>0</x:v>
      </x:c>
      <x:c r="R828" s="50" t="b">
        <x:f>OR(O828&gt;$E$7,O828&lt;$E$6)</x:f>
        <x:v>0</x:v>
      </x:c>
      <x:c r="S828" s="50" t="b">
        <x:f>AND(OR(P828,Q828,R828),A828-AH827&gt;$E$8)</x:f>
        <x:v>0</x:v>
      </x:c>
      <x:c r="T828" s="50" t="str">
        <x:f>IF(NOT(OR(P828,Q828,R828)),"不调",IF(NOT(S828),"间隔规则跳过",IF(P828,"年末+季度",IF(AND(Q828,R828),"季度+动态",IF(Q828,"季度","动态")))))</x:f>
        <x:v>不调</x:v>
      </x:c>
      <x:c r="U828" s="115" t="n">
        <x:f>IF(OR(T828="年末+季度",T828="季度+动态"),N828*$E$5/2,IF(T828="季度",(J828+K828)/2,IF(T828="动态",N828*$E$5*IF(J828+K828=0,0.5,J828/(J828+K828)),J828)))</x:f>
        <x:v>0.1352318081374798</x:v>
      </x:c>
      <x:c r="V828" s="115" t="n">
        <x:f>IF(OR(T828="年末+季度",T828="季度+动态"),N828*$E$5/2,IF(T828="季度",(J828+K828)/2,IF(T828="动态",N828*$E$5*IF(J828+K828=0,0.5,K828/(J828+K828)),K828)))</x:f>
        <x:v>0.1250290320037326</x:v>
      </x:c>
      <x:c r="W828" s="115" t="n">
        <x:f>IF(OR(T828="年末+季度",T828="季度+动态",T828="动态"),N828*(1-$E$5)*IF(L828+M828=0,$B$7/($B$7+$B$8),L828/(L828+M828)),L828)</x:f>
        <x:v>0.8816213107799706</x:v>
      </x:c>
      <x:c r="X828" s="115" t="n">
        <x:f>IF(OR(T828="年末+季度",T828="季度+动态",T828="动态"),N828*(1-$E$5)*IF(L828+M828=0,$B$8/($B$7+$B$8),M828/(L828+M828)),M828)</x:f>
        <x:v>0.06561162228013515</x:v>
      </x:c>
      <x:c r="Y828" s="115" t="n">
        <x:f>POWER(1-$H$5,(A828-A827)/$H$8)</x:f>
        <x:v>0.9999588018747739</x:v>
      </x:c>
      <x:c r="Z828" s="115" t="n">
        <x:f>U828*Y828</x:f>
        <x:v>0.1352262368405136</x:v>
      </x:c>
      <x:c r="AA828" s="115" t="n">
        <x:f>V828*Y828</x:f>
        <x:v>0.12502388104201523</x:v>
      </x:c>
      <x:c r="AB828" s="115" t="n">
        <x:f>W828*Y828</x:f>
        <x:v>0.8815849896348071</x:v>
      </x:c>
      <x:c r="AC828" s="115" t="n">
        <x:f>X828*Y828</x:f>
        <x:v>0.06560891920430416</x:v>
      </x:c>
      <x:c r="AD828" s="115" t="n">
        <x:f>SUM(Z828:AC828)</x:f>
        <x:v>1.20744402672164</x:v>
      </x:c>
      <x:c r="AE828" s="115" t="n">
        <x:f>MAX(AE827,AD828)</x:f>
        <x:v>1.2170439798392663</x:v>
      </x:c>
      <x:c r="AF828" s="114" t="n">
        <x:f>AD828/AE828-1</x:f>
        <x:v>-0.007887926218487329</x:v>
      </x:c>
      <x:c r="AG828" s="114" t="n">
        <x:f>AD828/AD827-1</x:f>
        <x:v>0.0004915078765475034</x:v>
      </x:c>
      <x:c r="AH828" s="111" t="n">
        <x:f>IF(OR(T828="年末+季度",T828="季度+动态",T828="季度",T828="动态"),A828,AH827)</x:f>
        <x:v>44925</x:v>
      </x:c>
      <x:c r="AI828" s="117" t="n">
        <x:f>YEAR(A828)</x:f>
        <x:v>2023</x:v>
      </x:c>
      <x:c r="AJ828" s="117" t="n">
        <x:f>MONTH(A828)</x:f>
        <x:v>3</x:v>
      </x:c>
      <x:c r="AK828" s="50" t="n">
        <x:f>IF(MONTH(A828)&lt;&gt;MONTH(A829),1,0)</x:f>
        <x:v>0</x:v>
      </x:c>
      <x:c r="AL828" s="115" t="n">
        <x:f>IF(AK827,AD827,AL827)</x:f>
        <x:v>1.1917665012589653</x:v>
      </x:c>
      <x:c r="AM828" s="116" t="str">
        <x:f>IF(AK828,AD828/AL828-1,"")</x:f>
      </x:c>
      <x:c r="AN828" s="115" t="n">
        <x:f>IF(AI828&lt;&gt;AI827,AD828,MAX(AN827,AD828))</x:f>
        <x:v>1.20744402672164</x:v>
      </x:c>
      <x:c r="AO828" s="116" t="n">
        <x:f>AD828/AN828-1</x:f>
        <x:v>0</x:v>
      </x:c>
      <x:c r="AP828" s="112" t="n">
        <x:f>IFERROR(SUM(Z828:AC828)/AD828,0)</x:f>
        <x:v>1</x:v>
      </x:c>
      <x:c r="AQ828" s="50" t="b">
        <x:f>AND(B828&gt;0,C828&gt;0,D828&gt;0,E828&gt;0)</x:f>
        <x:v>1</x:v>
      </x:c>
    </x:row>
    <x:row r="829">
      <x:c r="A829" s="111" t="n">
        <x:f>'净值底稿'!A787</x:f>
        <x:v>45013</x:v>
      </x:c>
      <x:c r="B829" s="113" t="n">
        <x:f>'净值底稿'!F787</x:f>
        <x:v>1.73649421954431</x:v>
      </x:c>
      <x:c r="C829" s="113" t="n">
        <x:f>'净值底稿'!O787</x:f>
        <x:v>1.314407685068094</x:v>
      </x:c>
      <x:c r="D829" s="113" t="n">
        <x:f>'净值底稿'!P787</x:f>
        <x:v>1.577</x:v>
      </x:c>
      <x:c r="E829" s="113" t="n">
        <x:f>'净值底稿'!Q787</x:f>
        <x:v>1.5647</x:v>
      </x:c>
      <x:c r="F829" s="114" t="n">
        <x:f>IFERROR(B829/B828-1,0)</x:f>
        <x:v>-0.015249898389485317</x:v>
      </x:c>
      <x:c r="G829" s="114" t="n">
        <x:f>IFERROR(C829/C828-1,0)</x:f>
        <x:v>-0.007084350832727071</x:v>
      </x:c>
      <x:c r="H829" s="114" t="n">
        <x:f>IFERROR(D829/D828-1,0)</x:f>
        <x:v>0.00006341556217903666</x:v>
      </x:c>
      <x:c r="I829" s="114" t="n">
        <x:f>IFERROR(E829/E828-1,0)</x:f>
        <x:v>-0.0038199528872476796</x:v>
      </x:c>
      <x:c r="J829" s="115" t="n">
        <x:f>Z828*(1+F829)</x:f>
        <x:v>0.1331640504691033</x:v>
      </x:c>
      <x:c r="K829" s="115" t="n">
        <x:f>AA828*(1+G829)</x:f>
        <x:v>0.12413816800624446</x:v>
      </x:c>
      <x:c r="L829" s="115" t="n">
        <x:f>AB828*(1+H829)</x:f>
        <x:v>0.8816408958425335</x:v>
      </x:c>
      <x:c r="M829" s="115" t="n">
        <x:f>AC828*(1+I829)</x:f>
        <x:v>0.06535829622396047</x:v>
      </x:c>
      <x:c r="N829" s="115" t="n">
        <x:f>SUM(J829:M829)</x:f>
        <x:v>1.2043014105418417</x:v>
      </x:c>
      <x:c r="O829" s="116" t="n">
        <x:f>IFERROR((J829+K829)/N829,0)</x:f>
        <x:v>0.21365267550386893</x:v>
      </x:c>
      <x:c r="P829" s="50" t="b">
        <x:f>AND(MONTH(A829)=12,OR(A830="",YEAR(A829)&lt;&gt;YEAR(A830)))</x:f>
        <x:v>0</x:v>
      </x:c>
      <x:c r="Q829" s="50" t="b">
        <x:f>AND(MOD(MONTH(A829),3)=0,OR(A830="",MONTH(A829)&lt;&gt;MONTH(A830)))</x:f>
        <x:v>0</x:v>
      </x:c>
      <x:c r="R829" s="50" t="b">
        <x:f>OR(O829&gt;$E$7,O829&lt;$E$6)</x:f>
        <x:v>0</x:v>
      </x:c>
      <x:c r="S829" s="50" t="b">
        <x:f>AND(OR(P829,Q829,R829),A829-AH828&gt;$E$8)</x:f>
        <x:v>0</x:v>
      </x:c>
      <x:c r="T829" s="50" t="str">
        <x:f>IF(NOT(OR(P829,Q829,R829)),"不调",IF(NOT(S829),"间隔规则跳过",IF(P829,"年末+季度",IF(AND(Q829,R829),"季度+动态",IF(Q829,"季度","动态")))))</x:f>
        <x:v>不调</x:v>
      </x:c>
      <x:c r="U829" s="115" t="n">
        <x:f>IF(OR(T829="年末+季度",T829="季度+动态"),N829*$E$5/2,IF(T829="季度",(J829+K829)/2,IF(T829="动态",N829*$E$5*IF(J829+K829=0,0.5,J829/(J829+K829)),J829)))</x:f>
        <x:v>0.1331640504691033</x:v>
      </x:c>
      <x:c r="V829" s="115" t="n">
        <x:f>IF(OR(T829="年末+季度",T829="季度+动态"),N829*$E$5/2,IF(T829="季度",(J829+K829)/2,IF(T829="动态",N829*$E$5*IF(J829+K829=0,0.5,K829/(J829+K829)),K829)))</x:f>
        <x:v>0.12413816800624446</x:v>
      </x:c>
      <x:c r="W829" s="115" t="n">
        <x:f>IF(OR(T829="年末+季度",T829="季度+动态",T829="动态"),N829*(1-$E$5)*IF(L829+M829=0,$B$7/($B$7+$B$8),L829/(L829+M829)),L829)</x:f>
        <x:v>0.8816408958425335</x:v>
      </x:c>
      <x:c r="X829" s="115" t="n">
        <x:f>IF(OR(T829="年末+季度",T829="季度+动态",T829="动态"),N829*(1-$E$5)*IF(L829+M829=0,$B$8/($B$7+$B$8),M829/(L829+M829)),M829)</x:f>
        <x:v>0.06535829622396047</x:v>
      </x:c>
      <x:c r="Y829" s="115" t="n">
        <x:f>POWER(1-$H$5,(A829-A828)/$H$8)</x:f>
        <x:v>0.9999862671029998</x:v>
      </x:c>
      <x:c r="Z829" s="115" t="n">
        <x:f>U829*Y829</x:f>
        <x:v>0.13316222174091405</x:v>
      </x:c>
      <x:c r="AA829" s="115" t="n">
        <x:f>V829*Y829</x:f>
        <x:v>0.12413646322956942</x:v>
      </x:c>
      <x:c r="AB829" s="115" t="n">
        <x:f>W829*Y829</x:f>
        <x:v>0.8816287883589197</x:v>
      </x:c>
      <x:c r="AC829" s="115" t="n">
        <x:f>X829*Y829</x:f>
        <x:v>0.06535739866521031</x:v>
      </x:c>
      <x:c r="AD829" s="115" t="n">
        <x:f>SUM(Z829:AC829)</x:f>
        <x:v>1.2042848719946133</x:v>
      </x:c>
      <x:c r="AE829" s="115" t="n">
        <x:f>MAX(AE828,AD829)</x:f>
        <x:v>1.2170439798392663</x:v>
      </x:c>
      <x:c r="AF829" s="114" t="n">
        <x:f>AD829/AE829-1</x:f>
        <x:v>-0.010483686749215071</x:v>
      </x:c>
      <x:c r="AG829" s="114" t="n">
        <x:f>AD829/AD828-1</x:f>
        <x:v>-0.0026163984889668868</x:v>
      </x:c>
      <x:c r="AH829" s="111" t="n">
        <x:f>IF(OR(T829="年末+季度",T829="季度+动态",T829="季度",T829="动态"),A829,AH828)</x:f>
        <x:v>44925</x:v>
      </x:c>
      <x:c r="AI829" s="117" t="n">
        <x:f>YEAR(A829)</x:f>
        <x:v>2023</x:v>
      </x:c>
      <x:c r="AJ829" s="117" t="n">
        <x:f>MONTH(A829)</x:f>
        <x:v>3</x:v>
      </x:c>
      <x:c r="AK829" s="50" t="n">
        <x:f>IF(MONTH(A829)&lt;&gt;MONTH(A830),1,0)</x:f>
        <x:v>0</x:v>
      </x:c>
      <x:c r="AL829" s="115" t="n">
        <x:f>IF(AK828,AD828,AL828)</x:f>
        <x:v>1.1917665012589653</x:v>
      </x:c>
      <x:c r="AM829" s="116" t="str">
        <x:f>IF(AK829,AD829/AL829-1,"")</x:f>
      </x:c>
      <x:c r="AN829" s="115" t="n">
        <x:f>IF(AI829&lt;&gt;AI828,AD829,MAX(AN828,AD829))</x:f>
        <x:v>1.20744402672164</x:v>
      </x:c>
      <x:c r="AO829" s="116" t="n">
        <x:f>AD829/AN829-1</x:f>
        <x:v>-0.0026163984889668868</x:v>
      </x:c>
      <x:c r="AP829" s="112" t="n">
        <x:f>IFERROR(SUM(Z829:AC829)/AD829,0)</x:f>
        <x:v>1</x:v>
      </x:c>
      <x:c r="AQ829" s="50" t="b">
        <x:f>AND(B829&gt;0,C829&gt;0,D829&gt;0,E829&gt;0)</x:f>
        <x:v>1</x:v>
      </x:c>
    </x:row>
    <x:row r="830">
      <x:c r="A830" s="111" t="n">
        <x:f>'净值底稿'!A788</x:f>
        <x:v>45014</x:v>
      </x:c>
      <x:c r="B830" s="113" t="n">
        <x:f>'净值底稿'!F788</x:f>
        <x:v>1.7603102831220974</x:v>
      </x:c>
      <x:c r="C830" s="113" t="n">
        <x:f>'净值底稿'!O788</x:f>
        <x:v>1.3121855183820612</x:v>
      </x:c>
      <x:c r="D830" s="113" t="n">
        <x:f>'净值底稿'!P788</x:f>
        <x:v>1.5773</x:v>
      </x:c>
      <x:c r="E830" s="113" t="n">
        <x:f>'净值底稿'!Q788</x:f>
        <x:v>1.5692</x:v>
      </x:c>
      <x:c r="F830" s="114" t="n">
        <x:f>IFERROR(B830/B829-1,0)</x:f>
        <x:v>0.013715026119716756</x:v>
      </x:c>
      <x:c r="G830" s="114" t="n">
        <x:f>IFERROR(C830/C829-1,0)</x:f>
        <x:v>-0.0016906221039917346</x:v>
      </x:c>
      <x:c r="H830" s="114" t="n">
        <x:f>IFERROR(D830/D829-1,0)</x:f>
        <x:v>0.0001902346227014018</x:v>
      </x:c>
      <x:c r="I830" s="114" t="n">
        <x:f>IFERROR(E830/E829-1,0)</x:f>
        <x:v>0.002875950661468618</x:v>
      </x:c>
      <x:c r="J830" s="115" t="n">
        <x:f>Z829*(1+F830)</x:f>
        <x:v>0.1349885450902502</x:v>
      </x:c>
      <x:c r="K830" s="115" t="n">
        <x:f>AA829*(1+G830)</x:f>
        <x:v>0.12392659538092216</x:v>
      </x:c>
      <x:c r="L830" s="115" t="n">
        <x:f>AB829*(1+H830)</x:f>
        <x:v>0.8817965046788359</x:v>
      </x:c>
      <x:c r="M830" s="115" t="n">
        <x:f>AC829*(1+I830)</x:f>
        <x:v>0.0655453633191334</x:v>
      </x:c>
      <x:c r="N830" s="115" t="n">
        <x:f>SUM(J830:M830)</x:f>
        <x:v>1.2062570084691415</x:v>
      </x:c>
      <x:c r="O830" s="116" t="n">
        <x:f>IFERROR((J830+K830)/N830,0)</x:f>
        <x:v>0.2146434289320823</x:v>
      </x:c>
      <x:c r="P830" s="50" t="b">
        <x:f>AND(MONTH(A830)=12,OR(A831="",YEAR(A830)&lt;&gt;YEAR(A831)))</x:f>
        <x:v>0</x:v>
      </x:c>
      <x:c r="Q830" s="50" t="b">
        <x:f>AND(MOD(MONTH(A830),3)=0,OR(A831="",MONTH(A830)&lt;&gt;MONTH(A831)))</x:f>
        <x:v>0</x:v>
      </x:c>
      <x:c r="R830" s="50" t="b">
        <x:f>OR(O830&gt;$E$7,O830&lt;$E$6)</x:f>
        <x:v>0</x:v>
      </x:c>
      <x:c r="S830" s="50" t="b">
        <x:f>AND(OR(P830,Q830,R830),A830-AH829&gt;$E$8)</x:f>
        <x:v>0</x:v>
      </x:c>
      <x:c r="T830" s="50" t="str">
        <x:f>IF(NOT(OR(P830,Q830,R830)),"不调",IF(NOT(S830),"间隔规则跳过",IF(P830,"年末+季度",IF(AND(Q830,R830),"季度+动态",IF(Q830,"季度","动态")))))</x:f>
        <x:v>不调</x:v>
      </x:c>
      <x:c r="U830" s="115" t="n">
        <x:f>IF(OR(T830="年末+季度",T830="季度+动态"),N830*$E$5/2,IF(T830="季度",(J830+K830)/2,IF(T830="动态",N830*$E$5*IF(J830+K830=0,0.5,J830/(J830+K830)),J830)))</x:f>
        <x:v>0.1349885450902502</x:v>
      </x:c>
      <x:c r="V830" s="115" t="n">
        <x:f>IF(OR(T830="年末+季度",T830="季度+动态"),N830*$E$5/2,IF(T830="季度",(J830+K830)/2,IF(T830="动态",N830*$E$5*IF(J830+K830=0,0.5,K830/(J830+K830)),K830)))</x:f>
        <x:v>0.12392659538092216</x:v>
      </x:c>
      <x:c r="W830" s="115" t="n">
        <x:f>IF(OR(T830="年末+季度",T830="季度+动态",T830="动态"),N830*(1-$E$5)*IF(L830+M830=0,$B$7/($B$7+$B$8),L830/(L830+M830)),L830)</x:f>
        <x:v>0.8817965046788359</x:v>
      </x:c>
      <x:c r="X830" s="115" t="n">
        <x:f>IF(OR(T830="年末+季度",T830="季度+动态",T830="动态"),N830*(1-$E$5)*IF(L830+M830=0,$B$8/($B$7+$B$8),M830/(L830+M830)),M830)</x:f>
        <x:v>0.0655453633191334</x:v>
      </x:c>
      <x:c r="Y830" s="115" t="n">
        <x:f>POWER(1-$H$5,(A830-A829)/$H$8)</x:f>
        <x:v>0.9999862671029998</x:v>
      </x:c>
      <x:c r="Z830" s="115" t="n">
        <x:f>U830*Y830</x:f>
        <x:v>0.13498669130646426</x:v>
      </x:c>
      <x:c r="AA830" s="115" t="n">
        <x:f>V830*Y830</x:f>
        <x:v>0.1239248935097522</x:v>
      </x:c>
      <x:c r="AB830" s="115" t="n">
        <x:f>W830*Y830</x:f>
        <x:v>0.8817843950582619</x:v>
      </x:c>
      <x:c r="AC830" s="115" t="n">
        <x:f>X830*Y830</x:f>
        <x:v>0.0655444631914101</x:v>
      </x:c>
      <x:c r="AD830" s="115" t="n">
        <x:f>SUM(Z830:AC830)</x:f>
        <x:v>1.2062404430658886</x:v>
      </x:c>
      <x:c r="AE830" s="115" t="n">
        <x:f>MAX(AE829,AD830)</x:f>
        <x:v>1.2170439798392663</x:v>
      </x:c>
      <x:c r="AF830" s="114" t="n">
        <x:f>AD830/AE830-1</x:f>
        <x:v>-0.008876866368300429</x:v>
      </x:c>
      <x:c r="AG830" s="114" t="n">
        <x:f>AD830/AD829-1</x:f>
        <x:v>0.00162384425541795</x:v>
      </x:c>
      <x:c r="AH830" s="111" t="n">
        <x:f>IF(OR(T830="年末+季度",T830="季度+动态",T830="季度",T830="动态"),A830,AH829)</x:f>
        <x:v>44925</x:v>
      </x:c>
      <x:c r="AI830" s="117" t="n">
        <x:f>YEAR(A830)</x:f>
        <x:v>2023</x:v>
      </x:c>
      <x:c r="AJ830" s="117" t="n">
        <x:f>MONTH(A830)</x:f>
        <x:v>3</x:v>
      </x:c>
      <x:c r="AK830" s="50" t="n">
        <x:f>IF(MONTH(A830)&lt;&gt;MONTH(A831),1,0)</x:f>
        <x:v>0</x:v>
      </x:c>
      <x:c r="AL830" s="115" t="n">
        <x:f>IF(AK829,AD829,AL829)</x:f>
        <x:v>1.1917665012589653</x:v>
      </x:c>
      <x:c r="AM830" s="116" t="str">
        <x:f>IF(AK830,AD830/AL830-1,"")</x:f>
      </x:c>
      <x:c r="AN830" s="115" t="n">
        <x:f>IF(AI830&lt;&gt;AI829,AD830,MAX(AN829,AD830))</x:f>
        <x:v>1.20744402672164</x:v>
      </x:c>
      <x:c r="AO830" s="116" t="n">
        <x:f>AD830/AN830-1</x:f>
        <x:v>-0.000996802857205048</x:v>
      </x:c>
      <x:c r="AP830" s="112" t="n">
        <x:f>IFERROR(SUM(Z830:AC830)/AD830,0)</x:f>
        <x:v>1</x:v>
      </x:c>
      <x:c r="AQ830" s="50" t="b">
        <x:f>AND(B830&gt;0,C830&gt;0,D830&gt;0,E830&gt;0)</x:f>
        <x:v>1</x:v>
      </x:c>
    </x:row>
    <x:row r="831">
      <x:c r="A831" s="111" t="n">
        <x:f>'净值底稿'!A789</x:f>
        <x:v>45015</x:v>
      </x:c>
      <x:c r="B831" s="113" t="n">
        <x:f>'净值底稿'!F789</x:f>
        <x:v>1.7565562541333675</x:v>
      </x:c>
      <x:c r="C831" s="113" t="n">
        <x:f>'净值底稿'!O789</x:f>
        <x:v>1.3135826674507463</x:v>
      </x:c>
      <x:c r="D831" s="113" t="n">
        <x:f>'净值底稿'!P789</x:f>
        <x:v>1.5773</x:v>
      </x:c>
      <x:c r="E831" s="113" t="n">
        <x:f>'净值底稿'!Q789</x:f>
        <x:v>1.5698</x:v>
      </x:c>
      <x:c r="F831" s="114" t="n">
        <x:f>IFERROR(B831/B830-1,0)</x:f>
        <x:v>-0.0021325950457278253</x:v>
      </x:c>
      <x:c r="G831" s="114" t="n">
        <x:f>IFERROR(C831/C830-1,0)</x:f>
        <x:v>0.0010647496479063712</x:v>
      </x:c>
      <x:c r="H831" s="114" t="n">
        <x:f>IFERROR(D831/D830-1,0)</x:f>
        <x:v>0</x:v>
      </x:c>
      <x:c r="I831" s="114" t="n">
        <x:f>IFERROR(E831/E830-1,0)</x:f>
        <x:v>0.00038236043844008805</x:v>
      </x:c>
      <x:c r="J831" s="115" t="n">
        <x:f>Z830*(1+F831)</x:f>
        <x:v>0.1346988193573449</x:v>
      </x:c>
      <x:c r="K831" s="115" t="n">
        <x:f>AA830*(1+G831)</x:f>
        <x:v>0.12405684249648354</x:v>
      </x:c>
      <x:c r="L831" s="115" t="n">
        <x:f>AB830*(1+H831)</x:f>
        <x:v>0.8817843950582619</x:v>
      </x:c>
      <x:c r="M831" s="115" t="n">
        <x:f>AC830*(1+I831)</x:f>
        <x:v>0.06556952480109328</x:v>
      </x:c>
      <x:c r="N831" s="115" t="n">
        <x:f>SUM(J831:M831)</x:f>
        <x:v>1.2061095817131835</x:v>
      </x:c>
      <x:c r="O831" s="116" t="n">
        <x:f>IFERROR((J831+K831)/N831,0)</x:f>
        <x:v>0.21453743986204504</x:v>
      </x:c>
      <x:c r="P831" s="50" t="b">
        <x:f>AND(MONTH(A831)=12,OR(A832="",YEAR(A831)&lt;&gt;YEAR(A832)))</x:f>
        <x:v>0</x:v>
      </x:c>
      <x:c r="Q831" s="50" t="b">
        <x:f>AND(MOD(MONTH(A831),3)=0,OR(A832="",MONTH(A831)&lt;&gt;MONTH(A832)))</x:f>
        <x:v>0</x:v>
      </x:c>
      <x:c r="R831" s="50" t="b">
        <x:f>OR(O831&gt;$E$7,O831&lt;$E$6)</x:f>
        <x:v>0</x:v>
      </x:c>
      <x:c r="S831" s="50" t="b">
        <x:f>AND(OR(P831,Q831,R831),A831-AH830&gt;$E$8)</x:f>
        <x:v>0</x:v>
      </x:c>
      <x:c r="T831" s="50" t="str">
        <x:f>IF(NOT(OR(P831,Q831,R831)),"不调",IF(NOT(S831),"间隔规则跳过",IF(P831,"年末+季度",IF(AND(Q831,R831),"季度+动态",IF(Q831,"季度","动态")))))</x:f>
        <x:v>不调</x:v>
      </x:c>
      <x:c r="U831" s="115" t="n">
        <x:f>IF(OR(T831="年末+季度",T831="季度+动态"),N831*$E$5/2,IF(T831="季度",(J831+K831)/2,IF(T831="动态",N831*$E$5*IF(J831+K831=0,0.5,J831/(J831+K831)),J831)))</x:f>
        <x:v>0.1346988193573449</x:v>
      </x:c>
      <x:c r="V831" s="115" t="n">
        <x:f>IF(OR(T831="年末+季度",T831="季度+动态"),N831*$E$5/2,IF(T831="季度",(J831+K831)/2,IF(T831="动态",N831*$E$5*IF(J831+K831=0,0.5,K831/(J831+K831)),K831)))</x:f>
        <x:v>0.12405684249648354</x:v>
      </x:c>
      <x:c r="W831" s="115" t="n">
        <x:f>IF(OR(T831="年末+季度",T831="季度+动态",T831="动态"),N831*(1-$E$5)*IF(L831+M831=0,$B$7/($B$7+$B$8),L831/(L831+M831)),L831)</x:f>
        <x:v>0.8817843950582619</x:v>
      </x:c>
      <x:c r="X831" s="115" t="n">
        <x:f>IF(OR(T831="年末+季度",T831="季度+动态",T831="动态"),N831*(1-$E$5)*IF(L831+M831=0,$B$8/($B$7+$B$8),M831/(L831+M831)),M831)</x:f>
        <x:v>0.06556952480109328</x:v>
      </x:c>
      <x:c r="Y831" s="115" t="n">
        <x:f>POWER(1-$H$5,(A831-A830)/$H$8)</x:f>
        <x:v>0.9999862671029998</x:v>
      </x:c>
      <x:c r="Z831" s="115" t="n">
        <x:f>U831*Y831</x:f>
        <x:v>0.13469696955233262</x:v>
      </x:c>
      <x:c r="AA831" s="115" t="n">
        <x:f>V831*Y831</x:f>
        <x:v>0.12405513883664336</x:v>
      </x:c>
      <x:c r="AB831" s="115" t="n">
        <x:f>W831*Y831</x:f>
        <x:v>0.8817722856039881</x:v>
      </x:c>
      <x:c r="AC831" s="115" t="n">
        <x:f>X831*Y831</x:f>
        <x:v>0.06556862434156283</x:v>
      </x:c>
      <x:c r="AD831" s="115" t="n">
        <x:f>SUM(Z831:AC831)</x:f>
        <x:v>1.2060930183345269</x:v>
      </x:c>
      <x:c r="AE831" s="115" t="n">
        <x:f>MAX(AE830,AD831)</x:f>
        <x:v>1.2170439798392663</x:v>
      </x:c>
      <x:c r="AF831" s="114" t="n">
        <x:f>AD831/AE831-1</x:f>
        <x:v>-0.00899799981442384</x:v>
      </x:c>
      <x:c r="AG831" s="114" t="n">
        <x:f>AD831/AD830-1</x:f>
        <x:v>-0.00012221836219239446</x:v>
      </x:c>
      <x:c r="AH831" s="111" t="n">
        <x:f>IF(OR(T831="年末+季度",T831="季度+动态",T831="季度",T831="动态"),A831,AH830)</x:f>
        <x:v>44925</x:v>
      </x:c>
      <x:c r="AI831" s="117" t="n">
        <x:f>YEAR(A831)</x:f>
        <x:v>2023</x:v>
      </x:c>
      <x:c r="AJ831" s="117" t="n">
        <x:f>MONTH(A831)</x:f>
        <x:v>3</x:v>
      </x:c>
      <x:c r="AK831" s="50" t="n">
        <x:f>IF(MONTH(A831)&lt;&gt;MONTH(A832),1,0)</x:f>
        <x:v>0</x:v>
      </x:c>
      <x:c r="AL831" s="115" t="n">
        <x:f>IF(AK830,AD830,AL830)</x:f>
        <x:v>1.1917665012589653</x:v>
      </x:c>
      <x:c r="AM831" s="116" t="str">
        <x:f>IF(AK831,AD831/AL831-1,"")</x:f>
      </x:c>
      <x:c r="AN831" s="115" t="n">
        <x:f>IF(AI831&lt;&gt;AI830,AD831,MAX(AN830,AD831))</x:f>
        <x:v>1.20744402672164</x:v>
      </x:c>
      <x:c r="AO831" s="116" t="n">
        <x:f>AD831/AN831-1</x:f>
        <x:v>-0.0011188993917848888</x:v>
      </x:c>
      <x:c r="AP831" s="112" t="n">
        <x:f>IFERROR(SUM(Z831:AC831)/AD831,0)</x:f>
        <x:v>1</x:v>
      </x:c>
      <x:c r="AQ831" s="50" t="b">
        <x:f>AND(B831&gt;0,C831&gt;0,D831&gt;0,E831&gt;0)</x:f>
        <x:v>1</x:v>
      </x:c>
    </x:row>
    <x:row r="832">
      <x:c r="A832" s="111" t="n">
        <x:f>'净值底稿'!A790</x:f>
        <x:v>45016</x:v>
      </x:c>
      <x:c r="B832" s="113" t="n">
        <x:f>'净值底稿'!F790</x:f>
        <x:v>1.8059465872423175</x:v>
      </x:c>
      <x:c r="C832" s="113" t="n">
        <x:f>'净值底稿'!O790</x:f>
        <x:v>1.32464952121186</x:v>
      </x:c>
      <x:c r="D832" s="113" t="n">
        <x:f>'净值底稿'!P790</x:f>
        <x:v>1.5779</x:v>
      </x:c>
      <x:c r="E832" s="113" t="n">
        <x:f>'净值底稿'!Q790</x:f>
        <x:v>1.582</x:v>
      </x:c>
      <x:c r="F832" s="114" t="n">
        <x:f>IFERROR(B832/B831-1,0)</x:f>
        <x:v>0.028117706445625723</x:v>
      </x:c>
      <x:c r="G832" s="114" t="n">
        <x:f>IFERROR(C832/C831-1,0)</x:f>
        <x:v>0.008424938936345105</x:v>
      </x:c>
      <x:c r="H832" s="114" t="n">
        <x:f>IFERROR(D832/D831-1,0)</x:f>
        <x:v>0.00038039688074564815</x:v>
      </x:c>
      <x:c r="I832" s="114" t="n">
        <x:f>IFERROR(E832/E831-1,0)</x:f>
        <x:v>0.007771690661230624</x:v>
      </x:c>
      <x:c r="J832" s="115" t="n">
        <x:f>Z831*(1+F832)</x:f>
        <x:v>0.1384843394013205</x:v>
      </x:c>
      <x:c r="K832" s="115" t="n">
        <x:f>AA831*(1+G832)</x:f>
        <x:v>0.1251002958060819</x:v>
      </x:c>
      <x:c r="L832" s="115" t="n">
        <x:f>AB831*(1+H832)</x:f>
        <x:v>0.8821077090309598</x:v>
      </x:c>
      <x:c r="M832" s="115" t="n">
        <x:f>AC831*(1+I832)</x:f>
        <x:v>0.06607820340702789</x:v>
      </x:c>
      <x:c r="N832" s="115" t="n">
        <x:f>SUM(J832:M832)</x:f>
        <x:v>1.2117705476453902</x:v>
      </x:c>
      <x:c r="O832" s="116" t="n">
        <x:f>IFERROR((J832+K832)/N832,0)</x:f>
        <x:v>0.21752025226193003</x:v>
      </x:c>
      <x:c r="P832" s="50" t="b">
        <x:f>AND(MONTH(A832)=12,OR(A833="",YEAR(A832)&lt;&gt;YEAR(A833)))</x:f>
        <x:v>0</x:v>
      </x:c>
      <x:c r="Q832" s="50" t="b">
        <x:f>AND(MOD(MONTH(A832),3)=0,OR(A833="",MONTH(A832)&lt;&gt;MONTH(A833)))</x:f>
        <x:v>1</x:v>
      </x:c>
      <x:c r="R832" s="50" t="b">
        <x:f>OR(O832&gt;$E$7,O832&lt;$E$6)</x:f>
        <x:v>0</x:v>
      </x:c>
      <x:c r="S832" s="50" t="b">
        <x:f>AND(OR(P832,Q832,R832),A832-AH831&gt;$E$8)</x:f>
        <x:v>1</x:v>
      </x:c>
      <x:c r="T832" s="50" t="str">
        <x:f>IF(NOT(OR(P832,Q832,R832)),"不调",IF(NOT(S832),"间隔规则跳过",IF(P832,"年末+季度",IF(AND(Q832,R832),"季度+动态",IF(Q832,"季度","动态")))))</x:f>
        <x:v>季度</x:v>
      </x:c>
      <x:c r="U832" s="115" t="n">
        <x:f>IF(OR(T832="年末+季度",T832="季度+动态"),N832*$E$5/2,IF(T832="季度",(J832+K832)/2,IF(T832="动态",N832*$E$5*IF(J832+K832=0,0.5,J832/(J832+K832)),J832)))</x:f>
        <x:v>0.1317923176037012</x:v>
      </x:c>
      <x:c r="V832" s="115" t="n">
        <x:f>IF(OR(T832="年末+季度",T832="季度+动态"),N832*$E$5/2,IF(T832="季度",(J832+K832)/2,IF(T832="动态",N832*$E$5*IF(J832+K832=0,0.5,K832/(J832+K832)),K832)))</x:f>
        <x:v>0.1317923176037012</x:v>
      </x:c>
      <x:c r="W832" s="115" t="n">
        <x:f>IF(OR(T832="年末+季度",T832="季度+动态",T832="动态"),N832*(1-$E$5)*IF(L832+M832=0,$B$7/($B$7+$B$8),L832/(L832+M832)),L832)</x:f>
        <x:v>0.8821077090309598</x:v>
      </x:c>
      <x:c r="X832" s="115" t="n">
        <x:f>IF(OR(T832="年末+季度",T832="季度+动态",T832="动态"),N832*(1-$E$5)*IF(L832+M832=0,$B$8/($B$7+$B$8),M832/(L832+M832)),M832)</x:f>
        <x:v>0.06607820340702789</x:v>
      </x:c>
      <x:c r="Y832" s="115" t="n">
        <x:f>POWER(1-$H$5,(A832-A831)/$H$8)</x:f>
        <x:v>0.9999862671029998</x:v>
      </x:c>
      <x:c r="Z832" s="115" t="n">
        <x:f>U832*Y832</x:f>
        <x:v>0.1317905077133781</x:v>
      </x:c>
      <x:c r="AA832" s="115" t="n">
        <x:f>V832*Y832</x:f>
        <x:v>0.1317905077133781</x:v>
      </x:c>
      <x:c r="AB832" s="115" t="n">
        <x:f>W832*Y832</x:f>
        <x:v>0.8820955951366486</x:v>
      </x:c>
      <x:c r="AC832" s="115" t="n">
        <x:f>X832*Y832</x:f>
        <x:v>0.06607729596186654</x:v>
      </x:c>
      <x:c r="AD832" s="115" t="n">
        <x:f>SUM(Z832:AC832)</x:f>
        <x:v>1.2117539065252714</x:v>
      </x:c>
      <x:c r="AE832" s="115" t="n">
        <x:f>MAX(AE831,AD832)</x:f>
        <x:v>1.2170439798392663</x:v>
      </x:c>
      <x:c r="AF832" s="114" t="n">
        <x:f>AD832/AE832-1</x:f>
        <x:v>-0.004346657476333338</x:v>
      </x:c>
      <x:c r="AG832" s="114" t="n">
        <x:f>AD832/AD831-1</x:f>
        <x:v>0.004693575126204941</x:v>
      </x:c>
      <x:c r="AH832" s="111" t="n">
        <x:f>IF(OR(T832="年末+季度",T832="季度+动态",T832="季度",T832="动态"),A832,AH831)</x:f>
        <x:v>45016</x:v>
      </x:c>
      <x:c r="AI832" s="117" t="n">
        <x:f>YEAR(A832)</x:f>
        <x:v>2023</x:v>
      </x:c>
      <x:c r="AJ832" s="117" t="n">
        <x:f>MONTH(A832)</x:f>
        <x:v>3</x:v>
      </x:c>
      <x:c r="AK832" s="50" t="n">
        <x:f>IF(MONTH(A832)&lt;&gt;MONTH(A833),1,0)</x:f>
        <x:v>1</x:v>
      </x:c>
      <x:c r="AL832" s="115" t="n">
        <x:f>IF(AK831,AD831,AL831)</x:f>
        <x:v>1.1917665012589653</x:v>
      </x:c>
      <x:c r="AM832" s="116" t="n">
        <x:f>IF(AK832,AD832/AL832-1,"")</x:f>
        <x:v>0.01677124272681918</x:v>
      </x:c>
      <x:c r="AN832" s="115" t="n">
        <x:f>IF(AI832&lt;&gt;AI831,AD832,MAX(AN831,AD832))</x:f>
        <x:v>1.2117539065252714</x:v>
      </x:c>
      <x:c r="AO832" s="116" t="n">
        <x:f>AD832/AN832-1</x:f>
        <x:v>0</x:v>
      </x:c>
      <x:c r="AP832" s="112" t="n">
        <x:f>IFERROR(SUM(Z832:AC832)/AD832,0)</x:f>
        <x:v>1</x:v>
      </x:c>
      <x:c r="AQ832" s="50" t="b">
        <x:f>AND(B832&gt;0,C832&gt;0,D832&gt;0,E832&gt;0)</x:f>
        <x:v>1</x:v>
      </x:c>
    </x:row>
    <x:row r="833">
      <x:c r="A833" s="111" t="n">
        <x:f>'净值底稿'!A791</x:f>
        <x:v>45019</x:v>
      </x:c>
      <x:c r="B833" s="113" t="n">
        <x:f>'净值底稿'!F791</x:f>
        <x:v>1.8902842082764275</x:v>
      </x:c>
      <x:c r="C833" s="113" t="n">
        <x:f>'净值底稿'!O791</x:f>
        <x:v>1.3376556710496175</x:v>
      </x:c>
      <x:c r="D833" s="113" t="n">
        <x:f>'净值底稿'!P791</x:f>
        <x:v>1.5782</x:v>
      </x:c>
      <x:c r="E833" s="113" t="n">
        <x:f>'净值底稿'!Q791</x:f>
        <x:v>1.564</x:v>
      </x:c>
      <x:c r="F833" s="114" t="n">
        <x:f>IFERROR(B833/B832-1,0)</x:f>
        <x:v>0.04669995316023923</x:v>
      </x:c>
      <x:c r="G833" s="114" t="n">
        <x:f>IFERROR(C833/C832-1,0)</x:f>
        <x:v>0.009818559271329796</x:v>
      </x:c>
      <x:c r="H833" s="114" t="n">
        <x:f>IFERROR(D833/D832-1,0)</x:f>
        <x:v>0.00019012611699098514</x:v>
      </x:c>
      <x:c r="I833" s="114" t="n">
        <x:f>IFERROR(E833/E832-1,0)</x:f>
        <x:v>-0.011378002528445008</x:v>
      </x:c>
      <x:c r="J833" s="115" t="n">
        <x:f>Z832*(1+F833)</x:f>
        <x:v>0.13794511825055703</x:v>
      </x:c>
      <x:c r="K833" s="115" t="n">
        <x:f>AA832*(1+G833)</x:f>
        <x:v>0.13308450062476057</x:v>
      </x:c>
      <x:c r="L833" s="115" t="n">
        <x:f>AB832*(1+H833)</x:f>
        <x:v>0.8822633045469668</x:v>
      </x:c>
      <x:c r="M833" s="115" t="n">
        <x:f>AC832*(1+I833)</x:f>
        <x:v>0.06532546832133962</x:v>
      </x:c>
      <x:c r="N833" s="115" t="n">
        <x:f>SUM(J833:M833)</x:f>
        <x:v>1.218618391743624</x:v>
      </x:c>
      <x:c r="O833" s="116" t="n">
        <x:f>IFERROR((J833+K833)/N833,0)</x:f>
        <x:v>0.22240729395813807</x:v>
      </x:c>
      <x:c r="P833" s="50" t="b">
        <x:f>AND(MONTH(A833)=12,OR(A834="",YEAR(A833)&lt;&gt;YEAR(A834)))</x:f>
        <x:v>0</x:v>
      </x:c>
      <x:c r="Q833" s="50" t="b">
        <x:f>AND(MOD(MONTH(A833),3)=0,OR(A834="",MONTH(A833)&lt;&gt;MONTH(A834)))</x:f>
        <x:v>0</x:v>
      </x:c>
      <x:c r="R833" s="50" t="b">
        <x:f>OR(O833&gt;$E$7,O833&lt;$E$6)</x:f>
        <x:v>0</x:v>
      </x:c>
      <x:c r="S833" s="50" t="b">
        <x:f>AND(OR(P833,Q833,R833),A833-AH832&gt;$E$8)</x:f>
        <x:v>0</x:v>
      </x:c>
      <x:c r="T833" s="50" t="str">
        <x:f>IF(NOT(OR(P833,Q833,R833)),"不调",IF(NOT(S833),"间隔规则跳过",IF(P833,"年末+季度",IF(AND(Q833,R833),"季度+动态",IF(Q833,"季度","动态")))))</x:f>
        <x:v>不调</x:v>
      </x:c>
      <x:c r="U833" s="115" t="n">
        <x:f>IF(OR(T833="年末+季度",T833="季度+动态"),N833*$E$5/2,IF(T833="季度",(J833+K833)/2,IF(T833="动态",N833*$E$5*IF(J833+K833=0,0.5,J833/(J833+K833)),J833)))</x:f>
        <x:v>0.13794511825055703</x:v>
      </x:c>
      <x:c r="V833" s="115" t="n">
        <x:f>IF(OR(T833="年末+季度",T833="季度+动态"),N833*$E$5/2,IF(T833="季度",(J833+K833)/2,IF(T833="动态",N833*$E$5*IF(J833+K833=0,0.5,K833/(J833+K833)),K833)))</x:f>
        <x:v>0.13308450062476057</x:v>
      </x:c>
      <x:c r="W833" s="115" t="n">
        <x:f>IF(OR(T833="年末+季度",T833="季度+动态",T833="动态"),N833*(1-$E$5)*IF(L833+M833=0,$B$7/($B$7+$B$8),L833/(L833+M833)),L833)</x:f>
        <x:v>0.8822633045469668</x:v>
      </x:c>
      <x:c r="X833" s="115" t="n">
        <x:f>IF(OR(T833="年末+季度",T833="季度+动态",T833="动态"),N833*(1-$E$5)*IF(L833+M833=0,$B$8/($B$7+$B$8),M833/(L833+M833)),M833)</x:f>
        <x:v>0.06532546832133962</x:v>
      </x:c>
      <x:c r="Y833" s="115" t="n">
        <x:f>POWER(1-$H$5,(A833-A832)/$H$8)</x:f>
        <x:v>0.9999588018747739</x:v>
      </x:c>
      <x:c r="Z833" s="115" t="n">
        <x:f>U833*Y833</x:f>
        <x:v>0.13793943517030102</x:v>
      </x:c>
      <x:c r="AA833" s="115" t="n">
        <x:f>V833*Y833</x:f>
        <x:v>0.13307901779283818</x:v>
      </x:c>
      <x:c r="AB833" s="115" t="n">
        <x:f>W833*Y833</x:f>
        <x:v>0.8822269569528637</x:v>
      </x:c>
      <x:c r="AC833" s="115" t="n">
        <x:f>X833*Y833</x:f>
        <x:v>0.06532277703451526</x:v>
      </x:c>
      <x:c r="AD833" s="115" t="n">
        <x:f>SUM(Z833:AC833)</x:f>
        <x:v>1.2185681869505183</x:v>
      </x:c>
      <x:c r="AE833" s="115" t="n">
        <x:f>MAX(AE832,AD833)</x:f>
        <x:v>1.2185681869505183</x:v>
      </x:c>
      <x:c r="AF833" s="114" t="n">
        <x:f>AD833/AE833-1</x:f>
        <x:v>0</x:v>
      </x:c>
      <x:c r="AG833" s="114" t="n">
        <x:f>AD833/AD832-1</x:f>
        <x:v>0.005623485419400831</x:v>
      </x:c>
      <x:c r="AH833" s="111" t="n">
        <x:f>IF(OR(T833="年末+季度",T833="季度+动态",T833="季度",T833="动态"),A833,AH832)</x:f>
        <x:v>45016</x:v>
      </x:c>
      <x:c r="AI833" s="117" t="n">
        <x:f>YEAR(A833)</x:f>
        <x:v>2023</x:v>
      </x:c>
      <x:c r="AJ833" s="117" t="n">
        <x:f>MONTH(A833)</x:f>
        <x:v>4</x:v>
      </x:c>
      <x:c r="AK833" s="50" t="n">
        <x:f>IF(MONTH(A833)&lt;&gt;MONTH(A834),1,0)</x:f>
        <x:v>0</x:v>
      </x:c>
      <x:c r="AL833" s="115" t="n">
        <x:f>IF(AK832,AD832,AL832)</x:f>
        <x:v>1.2117539065252714</x:v>
      </x:c>
      <x:c r="AM833" s="116" t="str">
        <x:f>IF(AK833,AD833/AL833-1,"")</x:f>
      </x:c>
      <x:c r="AN833" s="115" t="n">
        <x:f>IF(AI833&lt;&gt;AI832,AD833,MAX(AN832,AD833))</x:f>
        <x:v>1.2185681869505183</x:v>
      </x:c>
      <x:c r="AO833" s="116" t="n">
        <x:f>AD833/AN833-1</x:f>
        <x:v>0</x:v>
      </x:c>
      <x:c r="AP833" s="112" t="n">
        <x:f>IFERROR(SUM(Z833:AC833)/AD833,0)</x:f>
        <x:v>1</x:v>
      </x:c>
      <x:c r="AQ833" s="50" t="b">
        <x:f>AND(B833&gt;0,C833&gt;0,D833&gt;0,E833&gt;0)</x:f>
        <x:v>1</x:v>
      </x:c>
    </x:row>
    <x:row r="834">
      <x:c r="A834" s="111" t="n">
        <x:f>'净值底稿'!A792</x:f>
        <x:v>45020</x:v>
      </x:c>
      <x:c r="B834" s="113" t="n">
        <x:f>'净值底稿'!F792</x:f>
        <x:v>1.88393566289826</x:v>
      </x:c>
      <x:c r="C834" s="113" t="n">
        <x:f>'净值底稿'!O792</x:f>
        <x:v>1.3323686434947413</x:v>
      </x:c>
      <x:c r="D834" s="113" t="n">
        <x:f>'净值底稿'!P792</x:f>
        <x:v>1.5782</x:v>
      </x:c>
      <x:c r="E834" s="113" t="n">
        <x:f>'净值底稿'!Q792</x:f>
        <x:v>1.5777</x:v>
      </x:c>
      <x:c r="F834" s="114" t="n">
        <x:f>IFERROR(B834/B833-1,0)</x:f>
        <x:v>-0.00335851368295359</x:v>
      </x:c>
      <x:c r="G834" s="114" t="n">
        <x:f>IFERROR(C834/C833-1,0)</x:f>
        <x:v>-0.0039524577731784305</x:v>
      </x:c>
      <x:c r="H834" s="114" t="n">
        <x:f>IFERROR(D834/D833-1,0)</x:f>
        <x:v>0</x:v>
      </x:c>
      <x:c r="I834" s="114" t="n">
        <x:f>IFERROR(E834/E833-1,0)</x:f>
        <x:v>0.008759590792838834</x:v>
      </x:c>
      <x:c r="J834" s="115" t="n">
        <x:f>Z833*(1+F834)</x:f>
        <x:v>0.13747616368986268</x:v>
      </x:c>
      <x:c r="K834" s="115" t="n">
        <x:f>AA833*(1+G834)</x:f>
        <x:v>0.13255302859451593</x:v>
      </x:c>
      <x:c r="L834" s="115" t="n">
        <x:f>AB833*(1+H834)</x:f>
        <x:v>0.8822269569528637</x:v>
      </x:c>
      <x:c r="M834" s="115" t="n">
        <x:f>AC833*(1+I834)</x:f>
        <x:v>0.06589497783078947</x:v>
      </x:c>
      <x:c r="N834" s="115" t="n">
        <x:f>SUM(J834:M834)</x:f>
        <x:v>1.2181511270680319</x:v>
      </x:c>
      <x:c r="O834" s="116" t="n">
        <x:f>IFERROR((J834+K834)/N834,0)</x:f>
        <x:v>0.22167133969190828</x:v>
      </x:c>
      <x:c r="P834" s="50" t="b">
        <x:f>AND(MONTH(A834)=12,OR(A835="",YEAR(A834)&lt;&gt;YEAR(A835)))</x:f>
        <x:v>0</x:v>
      </x:c>
      <x:c r="Q834" s="50" t="b">
        <x:f>AND(MOD(MONTH(A834),3)=0,OR(A835="",MONTH(A834)&lt;&gt;MONTH(A835)))</x:f>
        <x:v>0</x:v>
      </x:c>
      <x:c r="R834" s="50" t="b">
        <x:f>OR(O834&gt;$E$7,O834&lt;$E$6)</x:f>
        <x:v>0</x:v>
      </x:c>
      <x:c r="S834" s="50" t="b">
        <x:f>AND(OR(P834,Q834,R834),A834-AH833&gt;$E$8)</x:f>
        <x:v>0</x:v>
      </x:c>
      <x:c r="T834" s="50" t="str">
        <x:f>IF(NOT(OR(P834,Q834,R834)),"不调",IF(NOT(S834),"间隔规则跳过",IF(P834,"年末+季度",IF(AND(Q834,R834),"季度+动态",IF(Q834,"季度","动态")))))</x:f>
        <x:v>不调</x:v>
      </x:c>
      <x:c r="U834" s="115" t="n">
        <x:f>IF(OR(T834="年末+季度",T834="季度+动态"),N834*$E$5/2,IF(T834="季度",(J834+K834)/2,IF(T834="动态",N834*$E$5*IF(J834+K834=0,0.5,J834/(J834+K834)),J834)))</x:f>
        <x:v>0.13747616368986268</x:v>
      </x:c>
      <x:c r="V834" s="115" t="n">
        <x:f>IF(OR(T834="年末+季度",T834="季度+动态"),N834*$E$5/2,IF(T834="季度",(J834+K834)/2,IF(T834="动态",N834*$E$5*IF(J834+K834=0,0.5,K834/(J834+K834)),K834)))</x:f>
        <x:v>0.13255302859451593</x:v>
      </x:c>
      <x:c r="W834" s="115" t="n">
        <x:f>IF(OR(T834="年末+季度",T834="季度+动态",T834="动态"),N834*(1-$E$5)*IF(L834+M834=0,$B$7/($B$7+$B$8),L834/(L834+M834)),L834)</x:f>
        <x:v>0.8822269569528637</x:v>
      </x:c>
      <x:c r="X834" s="115" t="n">
        <x:f>IF(OR(T834="年末+季度",T834="季度+动态",T834="动态"),N834*(1-$E$5)*IF(L834+M834=0,$B$8/($B$7+$B$8),M834/(L834+M834)),M834)</x:f>
        <x:v>0.06589497783078947</x:v>
      </x:c>
      <x:c r="Y834" s="115" t="n">
        <x:f>POWER(1-$H$5,(A834-A833)/$H$8)</x:f>
        <x:v>0.9999862671029998</x:v>
      </x:c>
      <x:c r="Z834" s="115" t="n">
        <x:f>U834*Y834</x:f>
        <x:v>0.13747427574386673</x:v>
      </x:c>
      <x:c r="AA834" s="115" t="n">
        <x:f>V834*Y834</x:f>
        <x:v>0.13255120825742717</x:v>
      </x:c>
      <x:c r="AB834" s="115" t="n">
        <x:f>W834*Y834</x:f>
        <x:v>0.882214841420933</x:v>
      </x:c>
      <x:c r="AC834" s="115" t="n">
        <x:f>X834*Y834</x:f>
        <x:v>0.0658940729018461</x:v>
      </x:c>
      <x:c r="AD834" s="115" t="n">
        <x:f>SUM(Z834:AC834)</x:f>
        <x:v>1.2181343983240729</x:v>
      </x:c>
      <x:c r="AE834" s="115" t="n">
        <x:f>MAX(AE833,AD834)</x:f>
        <x:v>1.2185681869505183</x:v>
      </x:c>
      <x:c r="AF834" s="114" t="n">
        <x:f>AD834/AE834-1</x:f>
        <x:v>-0.00035598223479882396</x:v>
      </x:c>
      <x:c r="AG834" s="114" t="n">
        <x:f>AD834/AD833-1</x:f>
        <x:v>-0.00035598223479882396</x:v>
      </x:c>
      <x:c r="AH834" s="111" t="n">
        <x:f>IF(OR(T834="年末+季度",T834="季度+动态",T834="季度",T834="动态"),A834,AH833)</x:f>
        <x:v>45016</x:v>
      </x:c>
      <x:c r="AI834" s="117" t="n">
        <x:f>YEAR(A834)</x:f>
        <x:v>2023</x:v>
      </x:c>
      <x:c r="AJ834" s="117" t="n">
        <x:f>MONTH(A834)</x:f>
        <x:v>4</x:v>
      </x:c>
      <x:c r="AK834" s="50" t="n">
        <x:f>IF(MONTH(A834)&lt;&gt;MONTH(A835),1,0)</x:f>
        <x:v>0</x:v>
      </x:c>
      <x:c r="AL834" s="115" t="n">
        <x:f>IF(AK833,AD833,AL833)</x:f>
        <x:v>1.2117539065252714</x:v>
      </x:c>
      <x:c r="AM834" s="116" t="str">
        <x:f>IF(AK834,AD834/AL834-1,"")</x:f>
      </x:c>
      <x:c r="AN834" s="115" t="n">
        <x:f>IF(AI834&lt;&gt;AI833,AD834,MAX(AN833,AD834))</x:f>
        <x:v>1.2185681869505183</x:v>
      </x:c>
      <x:c r="AO834" s="116" t="n">
        <x:f>AD834/AN834-1</x:f>
        <x:v>-0.00035598223479882396</x:v>
      </x:c>
      <x:c r="AP834" s="112" t="n">
        <x:f>IFERROR(SUM(Z834:AC834)/AD834,0)</x:f>
        <x:v>1</x:v>
      </x:c>
      <x:c r="AQ834" s="50" t="b">
        <x:f>AND(B834&gt;0,C834&gt;0,D834&gt;0,E834&gt;0)</x:f>
        <x:v>1</x:v>
      </x:c>
    </x:row>
    <x:row r="835">
      <x:c r="A835" s="111" t="n">
        <x:f>'净值底稿'!A793</x:f>
        <x:v>45022</x:v>
      </x:c>
      <x:c r="B835" s="113" t="n">
        <x:f>'净值底稿'!F793</x:f>
        <x:v>1.8817794446216525</x:v>
      </x:c>
      <x:c r="C835" s="113" t="n">
        <x:f>'净值底稿'!O793</x:f>
        <x:v>1.3325221633669262</x:v>
      </x:c>
      <x:c r="D835" s="113" t="n">
        <x:f>'净值底稿'!P793</x:f>
        <x:v>1.5788</x:v>
      </x:c>
      <x:c r="E835" s="113" t="n">
        <x:f>'净值底稿'!Q793</x:f>
        <x:v>1.6033</x:v>
      </x:c>
      <x:c r="F835" s="114" t="n">
        <x:f>IFERROR(B835/B834-1,0)</x:f>
        <x:v>-0.0011445286158500156</x:v>
      </x:c>
      <x:c r="G835" s="114" t="n">
        <x:f>IFERROR(C835/C834-1,0)</x:f>
        <x:v>0.00011522327017710055</x:v>
      </x:c>
      <x:c r="H835" s="114" t="n">
        <x:f>IFERROR(D835/D834-1,0)</x:f>
        <x:v>0.0003801799518439175</x:v>
      </x:c>
      <x:c r="I835" s="114" t="n">
        <x:f>IFERROR(E835/E834-1,0)</x:f>
        <x:v>0.016226151993407933</x:v>
      </x:c>
      <x:c r="J835" s="115" t="n">
        <x:f>Z834*(1+F835)</x:f>
        <x:v>0.13731693250133462</x:v>
      </x:c>
      <x:c r="K835" s="115" t="n">
        <x:f>AA834*(1+G835)</x:f>
        <x:v>0.1325664812411085</x:v>
      </x:c>
      <x:c r="L835" s="115" t="n">
        <x:f>AB834*(1+H835)</x:f>
        <x:v>0.8825502418168604</x:v>
      </x:c>
      <x:c r="M835" s="115" t="n">
        <x:f>AC834*(1+I835)</x:f>
        <x:v>0.06696328014421615</x:v>
      </x:c>
      <x:c r="N835" s="115" t="n">
        <x:f>SUM(J835:M835)</x:f>
        <x:v>1.2193969357035197</x:v>
      </x:c>
      <x:c r="O835" s="116" t="n">
        <x:f>IFERROR((J835+K835)/N835,0)</x:f>
        <x:v>0.22132531732723798</x:v>
      </x:c>
      <x:c r="P835" s="50" t="b">
        <x:f>AND(MONTH(A835)=12,OR(A836="",YEAR(A835)&lt;&gt;YEAR(A836)))</x:f>
        <x:v>0</x:v>
      </x:c>
      <x:c r="Q835" s="50" t="b">
        <x:f>AND(MOD(MONTH(A835),3)=0,OR(A836="",MONTH(A835)&lt;&gt;MONTH(A836)))</x:f>
        <x:v>0</x:v>
      </x:c>
      <x:c r="R835" s="50" t="b">
        <x:f>OR(O835&gt;$E$7,O835&lt;$E$6)</x:f>
        <x:v>0</x:v>
      </x:c>
      <x:c r="S835" s="50" t="b">
        <x:f>AND(OR(P835,Q835,R835),A835-AH834&gt;$E$8)</x:f>
        <x:v>0</x:v>
      </x:c>
      <x:c r="T835" s="50" t="str">
        <x:f>IF(NOT(OR(P835,Q835,R835)),"不调",IF(NOT(S835),"间隔规则跳过",IF(P835,"年末+季度",IF(AND(Q835,R835),"季度+动态",IF(Q835,"季度","动态")))))</x:f>
        <x:v>不调</x:v>
      </x:c>
      <x:c r="U835" s="115" t="n">
        <x:f>IF(OR(T835="年末+季度",T835="季度+动态"),N835*$E$5/2,IF(T835="季度",(J835+K835)/2,IF(T835="动态",N835*$E$5*IF(J835+K835=0,0.5,J835/(J835+K835)),J835)))</x:f>
        <x:v>0.13731693250133462</x:v>
      </x:c>
      <x:c r="V835" s="115" t="n">
        <x:f>IF(OR(T835="年末+季度",T835="季度+动态"),N835*$E$5/2,IF(T835="季度",(J835+K835)/2,IF(T835="动态",N835*$E$5*IF(J835+K835=0,0.5,K835/(J835+K835)),K835)))</x:f>
        <x:v>0.1325664812411085</x:v>
      </x:c>
      <x:c r="W835" s="115" t="n">
        <x:f>IF(OR(T835="年末+季度",T835="季度+动态",T835="动态"),N835*(1-$E$5)*IF(L835+M835=0,$B$7/($B$7+$B$8),L835/(L835+M835)),L835)</x:f>
        <x:v>0.8825502418168604</x:v>
      </x:c>
      <x:c r="X835" s="115" t="n">
        <x:f>IF(OR(T835="年末+季度",T835="季度+动态",T835="动态"),N835*(1-$E$5)*IF(L835+M835=0,$B$8/($B$7+$B$8),M835/(L835+M835)),M835)</x:f>
        <x:v>0.06696328014421615</x:v>
      </x:c>
      <x:c r="Y835" s="115" t="n">
        <x:f>POWER(1-$H$5,(A835-A834)/$H$8)</x:f>
        <x:v>0.9999725343945919</x:v>
      </x:c>
      <x:c r="Z835" s="115" t="n">
        <x:f>U835*Y835</x:f>
        <x:v>0.13731316100865068</x:v>
      </x:c>
      <x:c r="AA835" s="115" t="n">
        <x:f>V835*Y835</x:f>
        <x:v>0.13256284022244438</x:v>
      </x:c>
      <x:c r="AB835" s="115" t="n">
        <x:f>W835*Y835</x:f>
        <x:v>0.8825260020401657</x:v>
      </x:c>
      <x:c r="AC835" s="115" t="n">
        <x:f>X835*Y835</x:f>
        <x:v>0.06696144095718688</x:v>
      </x:c>
      <x:c r="AD835" s="115" t="n">
        <x:f>SUM(Z835:AC835)</x:f>
        <x:v>1.2193634442284476</x:v>
      </x:c>
      <x:c r="AE835" s="115" t="n">
        <x:f>MAX(AE834,AD835)</x:f>
        <x:v>1.2193634442284476</x:v>
      </x:c>
      <x:c r="AF835" s="114" t="n">
        <x:f>AD835/AE835-1</x:f>
        <x:v>0</x:v>
      </x:c>
      <x:c r="AG835" s="114" t="n">
        <x:f>AD835/AD834-1</x:f>
        <x:v>0.0010089575551479602</x:v>
      </x:c>
      <x:c r="AH835" s="111" t="n">
        <x:f>IF(OR(T835="年末+季度",T835="季度+动态",T835="季度",T835="动态"),A835,AH834)</x:f>
        <x:v>45016</x:v>
      </x:c>
      <x:c r="AI835" s="117" t="n">
        <x:f>YEAR(A835)</x:f>
        <x:v>2023</x:v>
      </x:c>
      <x:c r="AJ835" s="117" t="n">
        <x:f>MONTH(A835)</x:f>
        <x:v>4</x:v>
      </x:c>
      <x:c r="AK835" s="50" t="n">
        <x:f>IF(MONTH(A835)&lt;&gt;MONTH(A836),1,0)</x:f>
        <x:v>0</x:v>
      </x:c>
      <x:c r="AL835" s="115" t="n">
        <x:f>IF(AK834,AD834,AL834)</x:f>
        <x:v>1.2117539065252714</x:v>
      </x:c>
      <x:c r="AM835" s="116" t="str">
        <x:f>IF(AK835,AD835/AL835-1,"")</x:f>
      </x:c>
      <x:c r="AN835" s="115" t="n">
        <x:f>IF(AI835&lt;&gt;AI834,AD835,MAX(AN834,AD835))</x:f>
        <x:v>1.2193634442284476</x:v>
      </x:c>
      <x:c r="AO835" s="116" t="n">
        <x:f>AD835/AN835-1</x:f>
        <x:v>0</x:v>
      </x:c>
      <x:c r="AP835" s="112" t="n">
        <x:f>IFERROR(SUM(Z835:AC835)/AD835,0)</x:f>
        <x:v>1</x:v>
      </x:c>
      <x:c r="AQ835" s="50" t="b">
        <x:f>AND(B835&gt;0,C835&gt;0,D835&gt;0,E835&gt;0)</x:f>
        <x:v>1</x:v>
      </x:c>
    </x:row>
    <x:row r="836">
      <x:c r="A836" s="111" t="n">
        <x:f>'净值底稿'!A794</x:f>
        <x:v>45023</x:v>
      </x:c>
      <x:c r="B836" s="113" t="n">
        <x:f>'净值底稿'!F794</x:f>
        <x:v>1.9084268908850726</x:v>
      </x:c>
      <x:c r="C836" s="113" t="n">
        <x:f>'净值底稿'!O794</x:f>
        <x:v>1.3433240226288188</x:v>
      </x:c>
      <x:c r="D836" s="113" t="n">
        <x:f>'净值底稿'!P794</x:f>
        <x:v>1.579</x:v>
      </x:c>
      <x:c r="E836" s="113" t="n">
        <x:f>'净值底稿'!Q794</x:f>
        <x:v>1.6004</x:v>
      </x:c>
      <x:c r="F836" s="114" t="n">
        <x:f>IFERROR(B836/B835-1,0)</x:f>
        <x:v>0.01416077018992934</x:v>
      </x:c>
      <x:c r="G836" s="114" t="n">
        <x:f>IFERROR(C836/C835-1,0)</x:f>
        <x:v>0.008106326152654164</x:v>
      </x:c>
      <x:c r="H836" s="114" t="n">
        <x:f>IFERROR(D836/D835-1,0)</x:f>
        <x:v>0.0001266784899924822</x:v>
      </x:c>
      <x:c r="I836" s="114" t="n">
        <x:f>IFERROR(E836/E835-1,0)</x:f>
        <x:v>-0.001808769413085498</x:v>
      </x:c>
      <x:c r="J836" s="115" t="n">
        <x:f>Z835*(1+F836)</x:f>
        <x:v>0.13925762112574694</x:v>
      </x:c>
      <x:c r="K836" s="115" t="n">
        <x:f>AA835*(1+G836)</x:f>
        <x:v>0.1336374378410097</x:v>
      </x:c>
      <x:c r="L836" s="115" t="n">
        <x:f>AB835*(1+H836)</x:f>
        <x:v>0.8826377991014833</x:v>
      </x:c>
      <x:c r="M836" s="115" t="n">
        <x:f>AC835*(1+I836)</x:f>
        <x:v>0.06684032315092739</x:v>
      </x:c>
      <x:c r="N836" s="115" t="n">
        <x:f>SUM(J836:M836)</x:f>
        <x:v>1.2223731812191674</x:v>
      </x:c>
      <x:c r="O836" s="116" t="n">
        <x:f>IFERROR((J836+K836)/N836,0)</x:f>
        <x:v>0.22325020146022614</x:v>
      </x:c>
      <x:c r="P836" s="50" t="b">
        <x:f>AND(MONTH(A836)=12,OR(A837="",YEAR(A836)&lt;&gt;YEAR(A837)))</x:f>
        <x:v>0</x:v>
      </x:c>
      <x:c r="Q836" s="50" t="b">
        <x:f>AND(MOD(MONTH(A836),3)=0,OR(A837="",MONTH(A836)&lt;&gt;MONTH(A837)))</x:f>
        <x:v>0</x:v>
      </x:c>
      <x:c r="R836" s="50" t="b">
        <x:f>OR(O836&gt;$E$7,O836&lt;$E$6)</x:f>
        <x:v>0</x:v>
      </x:c>
      <x:c r="S836" s="50" t="b">
        <x:f>AND(OR(P836,Q836,R836),A836-AH835&gt;$E$8)</x:f>
        <x:v>0</x:v>
      </x:c>
      <x:c r="T836" s="50" t="str">
        <x:f>IF(NOT(OR(P836,Q836,R836)),"不调",IF(NOT(S836),"间隔规则跳过",IF(P836,"年末+季度",IF(AND(Q836,R836),"季度+动态",IF(Q836,"季度","动态")))))</x:f>
        <x:v>不调</x:v>
      </x:c>
      <x:c r="U836" s="115" t="n">
        <x:f>IF(OR(T836="年末+季度",T836="季度+动态"),N836*$E$5/2,IF(T836="季度",(J836+K836)/2,IF(T836="动态",N836*$E$5*IF(J836+K836=0,0.5,J836/(J836+K836)),J836)))</x:f>
        <x:v>0.13925762112574694</x:v>
      </x:c>
      <x:c r="V836" s="115" t="n">
        <x:f>IF(OR(T836="年末+季度",T836="季度+动态"),N836*$E$5/2,IF(T836="季度",(J836+K836)/2,IF(T836="动态",N836*$E$5*IF(J836+K836=0,0.5,K836/(J836+K836)),K836)))</x:f>
        <x:v>0.1336374378410097</x:v>
      </x:c>
      <x:c r="W836" s="115" t="n">
        <x:f>IF(OR(T836="年末+季度",T836="季度+动态",T836="动态"),N836*(1-$E$5)*IF(L836+M836=0,$B$7/($B$7+$B$8),L836/(L836+M836)),L836)</x:f>
        <x:v>0.8826377991014833</x:v>
      </x:c>
      <x:c r="X836" s="115" t="n">
        <x:f>IF(OR(T836="年末+季度",T836="季度+动态",T836="动态"),N836*(1-$E$5)*IF(L836+M836=0,$B$8/($B$7+$B$8),M836/(L836+M836)),M836)</x:f>
        <x:v>0.06684032315092739</x:v>
      </x:c>
      <x:c r="Y836" s="115" t="n">
        <x:f>POWER(1-$H$5,(A836-A835)/$H$8)</x:f>
        <x:v>0.9999862671029998</x:v>
      </x:c>
      <x:c r="Z836" s="115" t="n">
        <x:f>U836*Y836</x:f>
        <x:v>0.13925570871517953</x:v>
      </x:c>
      <x:c r="AA836" s="115" t="n">
        <x:f>V836*Y836</x:f>
        <x:v>0.13363560261184046</x:v>
      </x:c>
      <x:c r="AB836" s="115" t="n">
        <x:f>W836*Y836</x:f>
        <x:v>0.8826256779274998</x:v>
      </x:c>
      <x:c r="AC836" s="115" t="n">
        <x:f>X836*Y836</x:f>
        <x:v>0.06683940523965409</x:v>
      </x:c>
      <x:c r="AD836" s="115" t="n">
        <x:f>SUM(Z836:AC836)</x:f>
        <x:v>1.222356394494174</x:v>
      </x:c>
      <x:c r="AE836" s="115" t="n">
        <x:f>MAX(AE835,AD836)</x:f>
        <x:v>1.222356394494174</x:v>
      </x:c>
      <x:c r="AF836" s="114" t="n">
        <x:f>AD836/AE836-1</x:f>
        <x:v>0</x:v>
      </x:c>
      <x:c r="AG836" s="114" t="n">
        <x:f>AD836/AD835-1</x:f>
        <x:v>0.0024545186096014415</x:v>
      </x:c>
      <x:c r="AH836" s="111" t="n">
        <x:f>IF(OR(T836="年末+季度",T836="季度+动态",T836="季度",T836="动态"),A836,AH835)</x:f>
        <x:v>45016</x:v>
      </x:c>
      <x:c r="AI836" s="117" t="n">
        <x:f>YEAR(A836)</x:f>
        <x:v>2023</x:v>
      </x:c>
      <x:c r="AJ836" s="117" t="n">
        <x:f>MONTH(A836)</x:f>
        <x:v>4</x:v>
      </x:c>
      <x:c r="AK836" s="50" t="n">
        <x:f>IF(MONTH(A836)&lt;&gt;MONTH(A837),1,0)</x:f>
        <x:v>0</x:v>
      </x:c>
      <x:c r="AL836" s="115" t="n">
        <x:f>IF(AK835,AD835,AL835)</x:f>
        <x:v>1.2117539065252714</x:v>
      </x:c>
      <x:c r="AM836" s="116" t="str">
        <x:f>IF(AK836,AD836/AL836-1,"")</x:f>
      </x:c>
      <x:c r="AN836" s="115" t="n">
        <x:f>IF(AI836&lt;&gt;AI835,AD836,MAX(AN835,AD836))</x:f>
        <x:v>1.222356394494174</x:v>
      </x:c>
      <x:c r="AO836" s="116" t="n">
        <x:f>AD836/AN836-1</x:f>
        <x:v>0</x:v>
      </x:c>
      <x:c r="AP836" s="112" t="n">
        <x:f>IFERROR(SUM(Z836:AC836)/AD836,0)</x:f>
        <x:v>1</x:v>
      </x:c>
      <x:c r="AQ836" s="50" t="b">
        <x:f>AND(B836&gt;0,C836&gt;0,D836&gt;0,E836&gt;0)</x:f>
        <x:v>1</x:v>
      </x:c>
    </x:row>
    <x:row r="837">
      <x:c r="A837" s="111" t="n">
        <x:f>'净值底稿'!A795</x:f>
        <x:v>45026</x:v>
      </x:c>
      <x:c r="B837" s="113" t="n">
        <x:f>'净值底稿'!F795</x:f>
        <x:v>1.8513461089035577</x:v>
      </x:c>
      <x:c r="C837" s="113" t="n">
        <x:f>'净值底稿'!O795</x:f>
        <x:v>1.332484393253985</x:v>
      </x:c>
      <x:c r="D837" s="113" t="n">
        <x:f>'净值底稿'!P795</x:f>
        <x:v>1.5799</x:v>
      </x:c>
      <x:c r="E837" s="113" t="n">
        <x:f>'净值底稿'!Q795</x:f>
        <x:v>1.5876</x:v>
      </x:c>
      <x:c r="F837" s="114" t="n">
        <x:f>IFERROR(B837/B836-1,0)</x:f>
        <x:v>-0.029909860447964287</x:v>
      </x:c>
      <x:c r="G837" s="114" t="n">
        <x:f>IFERROR(C837/C836-1,0)</x:f>
        <x:v>-0.00806925893696242</x:v>
      </x:c>
      <x:c r="H837" s="114" t="n">
        <x:f>IFERROR(D837/D836-1,0)</x:f>
        <x:v>0.0005699810006334349</x:v>
      </x:c>
      <x:c r="I837" s="114" t="n">
        <x:f>IFERROR(E837/E836-1,0)</x:f>
        <x:v>-0.007998000499875091</x:v>
      </x:c>
      <x:c r="J837" s="115" t="n">
        <x:f>Z836*(1+F837)</x:f>
        <x:v>0.13509058990092615</x:v>
      </x:c>
      <x:c r="K837" s="115" t="n">
        <x:f>AA836*(1+G837)</x:f>
        <x:v>0.13255726233116852</x:v>
      </x:c>
      <x:c r="L837" s="115" t="n">
        <x:f>AB836*(1+H837)</x:f>
        <x:v>0.8831287577945897</x:v>
      </x:c>
      <x:c r="M837" s="115" t="n">
        <x:f>AC836*(1+I837)</x:f>
        <x:v>0.06630482364313599</x:v>
      </x:c>
      <x:c r="N837" s="115" t="n">
        <x:f>SUM(J837:M837)</x:f>
        <x:v>1.2170814336698204</x:v>
      </x:c>
      <x:c r="O837" s="116" t="n">
        <x:f>IFERROR((J837+K837)/N837,0)</x:f>
        <x:v>0.2199095679449041</x:v>
      </x:c>
      <x:c r="P837" s="50" t="b">
        <x:f>AND(MONTH(A837)=12,OR(A838="",YEAR(A837)&lt;&gt;YEAR(A838)))</x:f>
        <x:v>0</x:v>
      </x:c>
      <x:c r="Q837" s="50" t="b">
        <x:f>AND(MOD(MONTH(A837),3)=0,OR(A838="",MONTH(A837)&lt;&gt;MONTH(A838)))</x:f>
        <x:v>0</x:v>
      </x:c>
      <x:c r="R837" s="50" t="b">
        <x:f>OR(O837&gt;$E$7,O837&lt;$E$6)</x:f>
        <x:v>0</x:v>
      </x:c>
      <x:c r="S837" s="50" t="b">
        <x:f>AND(OR(P837,Q837,R837),A837-AH836&gt;$E$8)</x:f>
        <x:v>0</x:v>
      </x:c>
      <x:c r="T837" s="50" t="str">
        <x:f>IF(NOT(OR(P837,Q837,R837)),"不调",IF(NOT(S837),"间隔规则跳过",IF(P837,"年末+季度",IF(AND(Q837,R837),"季度+动态",IF(Q837,"季度","动态")))))</x:f>
        <x:v>不调</x:v>
      </x:c>
      <x:c r="U837" s="115" t="n">
        <x:f>IF(OR(T837="年末+季度",T837="季度+动态"),N837*$E$5/2,IF(T837="季度",(J837+K837)/2,IF(T837="动态",N837*$E$5*IF(J837+K837=0,0.5,J837/(J837+K837)),J837)))</x:f>
        <x:v>0.13509058990092615</x:v>
      </x:c>
      <x:c r="V837" s="115" t="n">
        <x:f>IF(OR(T837="年末+季度",T837="季度+动态"),N837*$E$5/2,IF(T837="季度",(J837+K837)/2,IF(T837="动态",N837*$E$5*IF(J837+K837=0,0.5,K837/(J837+K837)),K837)))</x:f>
        <x:v>0.13255726233116852</x:v>
      </x:c>
      <x:c r="W837" s="115" t="n">
        <x:f>IF(OR(T837="年末+季度",T837="季度+动态",T837="动态"),N837*(1-$E$5)*IF(L837+M837=0,$B$7/($B$7+$B$8),L837/(L837+M837)),L837)</x:f>
        <x:v>0.8831287577945897</x:v>
      </x:c>
      <x:c r="X837" s="115" t="n">
        <x:f>IF(OR(T837="年末+季度",T837="季度+动态",T837="动态"),N837*(1-$E$5)*IF(L837+M837=0,$B$8/($B$7+$B$8),M837/(L837+M837)),M837)</x:f>
        <x:v>0.06630482364313599</x:v>
      </x:c>
      <x:c r="Y837" s="115" t="n">
        <x:f>POWER(1-$H$5,(A837-A836)/$H$8)</x:f>
        <x:v>0.9999588018747739</x:v>
      </x:c>
      <x:c r="Z837" s="115" t="n">
        <x:f>U837*Y837</x:f>
        <x:v>0.13508502442188655</x:v>
      </x:c>
      <x:c r="AA837" s="115" t="n">
        <x:f>V837*Y837</x:f>
        <x:v>0.13255180122047538</x:v>
      </x:c>
      <x:c r="AB837" s="115" t="n">
        <x:f>W837*Y837</x:f>
        <x:v>0.8830923745454353</x:v>
      </x:c>
      <x:c r="AC837" s="115" t="n">
        <x:f>X837*Y837</x:f>
        <x:v>0.06630209200870844</x:v>
      </x:c>
      <x:c r="AD837" s="115" t="n">
        <x:f>SUM(Z837:AC837)</x:f>
        <x:v>1.2170312921965056</x:v>
      </x:c>
      <x:c r="AE837" s="115" t="n">
        <x:f>MAX(AE836,AD837)</x:f>
        <x:v>1.222356394494174</x:v>
      </x:c>
      <x:c r="AF837" s="114" t="n">
        <x:f>AD837/AE837-1</x:f>
        <x:v>-0.00435642364342681</x:v>
      </x:c>
      <x:c r="AG837" s="114" t="n">
        <x:f>AD837/AD836-1</x:f>
        <x:v>-0.00435642364342681</x:v>
      </x:c>
      <x:c r="AH837" s="111" t="n">
        <x:f>IF(OR(T837="年末+季度",T837="季度+动态",T837="季度",T837="动态"),A837,AH836)</x:f>
        <x:v>45016</x:v>
      </x:c>
      <x:c r="AI837" s="117" t="n">
        <x:f>YEAR(A837)</x:f>
        <x:v>2023</x:v>
      </x:c>
      <x:c r="AJ837" s="117" t="n">
        <x:f>MONTH(A837)</x:f>
        <x:v>4</x:v>
      </x:c>
      <x:c r="AK837" s="50" t="n">
        <x:f>IF(MONTH(A837)&lt;&gt;MONTH(A838),1,0)</x:f>
        <x:v>0</x:v>
      </x:c>
      <x:c r="AL837" s="115" t="n">
        <x:f>IF(AK836,AD836,AL836)</x:f>
        <x:v>1.2117539065252714</x:v>
      </x:c>
      <x:c r="AM837" s="116" t="str">
        <x:f>IF(AK837,AD837/AL837-1,"")</x:f>
      </x:c>
      <x:c r="AN837" s="115" t="n">
        <x:f>IF(AI837&lt;&gt;AI836,AD837,MAX(AN836,AD837))</x:f>
        <x:v>1.222356394494174</x:v>
      </x:c>
      <x:c r="AO837" s="116" t="n">
        <x:f>AD837/AN837-1</x:f>
        <x:v>-0.00435642364342681</x:v>
      </x:c>
      <x:c r="AP837" s="112" t="n">
        <x:f>IFERROR(SUM(Z837:AC837)/AD837,0)</x:f>
        <x:v>1</x:v>
      </x:c>
      <x:c r="AQ837" s="50" t="b">
        <x:f>AND(B837&gt;0,C837&gt;0,D837&gt;0,E837&gt;0)</x:f>
        <x:v>1</x:v>
      </x:c>
    </x:row>
    <x:row r="838">
      <x:c r="A838" s="111" t="n">
        <x:f>'净值底稿'!A796</x:f>
        <x:v>45027</x:v>
      </x:c>
      <x:c r="B838" s="113" t="n">
        <x:f>'净值底稿'!F796</x:f>
        <x:v>1.8653582800125275</x:v>
      </x:c>
      <x:c r="C838" s="113" t="n">
        <x:f>'净值底稿'!O796</x:f>
        <x:v>1.3340128021839426</x:v>
      </x:c>
      <x:c r="D838" s="113" t="n">
        <x:f>'净值底稿'!P796</x:f>
        <x:v>1.5809</x:v>
      </x:c>
      <x:c r="E838" s="113" t="n">
        <x:f>'净值底稿'!Q796</x:f>
        <x:v>1.5937</x:v>
      </x:c>
      <x:c r="F838" s="114" t="n">
        <x:f>IFERROR(B838/B837-1,0)</x:f>
        <x:v>0.007568639403287225</x:v>
      </x:c>
      <x:c r="G838" s="114" t="n">
        <x:f>IFERROR(C838/C837-1,0)</x:f>
        <x:v>0.0011470370217434578</x:v>
      </x:c>
      <x:c r="H838" s="114" t="n">
        <x:f>IFERROR(D838/D837-1,0)</x:f>
        <x:v>0.0006329514526235425</x:v>
      </x:c>
      <x:c r="I838" s="114" t="n">
        <x:f>IFERROR(E838/E837-1,0)</x:f>
        <x:v>0.003842277651801451</x:v>
      </x:c>
      <x:c r="J838" s="115" t="n">
        <x:f>Z837*(1+F838)</x:f>
        <x:v>0.13610743426052005</x:v>
      </x:c>
      <x:c r="K838" s="115" t="n">
        <x:f>AA837*(1+G838)</x:f>
        <x:v>0.13270384304377406</x:v>
      </x:c>
      <x:c r="L838" s="115" t="n">
        <x:f>AB837*(1+H838)</x:f>
        <x:v>0.8836513291467046</x:v>
      </x:c>
      <x:c r="M838" s="115" t="n">
        <x:f>AC837*(1+I838)</x:f>
        <x:v>0.06655684305510119</x:v>
      </x:c>
      <x:c r="N838" s="115" t="n">
        <x:f>SUM(J838:M838)</x:f>
        <x:v>1.2190194495060998</x:v>
      </x:c>
      <x:c r="O838" s="116" t="n">
        <x:f>IFERROR((J838+K838)/N838,0)</x:f>
        <x:v>0.22051434652105525</x:v>
      </x:c>
      <x:c r="P838" s="50" t="b">
        <x:f>AND(MONTH(A838)=12,OR(A839="",YEAR(A838)&lt;&gt;YEAR(A839)))</x:f>
        <x:v>0</x:v>
      </x:c>
      <x:c r="Q838" s="50" t="b">
        <x:f>AND(MOD(MONTH(A838),3)=0,OR(A839="",MONTH(A838)&lt;&gt;MONTH(A839)))</x:f>
        <x:v>0</x:v>
      </x:c>
      <x:c r="R838" s="50" t="b">
        <x:f>OR(O838&gt;$E$7,O838&lt;$E$6)</x:f>
        <x:v>0</x:v>
      </x:c>
      <x:c r="S838" s="50" t="b">
        <x:f>AND(OR(P838,Q838,R838),A838-AH837&gt;$E$8)</x:f>
        <x:v>0</x:v>
      </x:c>
      <x:c r="T838" s="50" t="str">
        <x:f>IF(NOT(OR(P838,Q838,R838)),"不调",IF(NOT(S838),"间隔规则跳过",IF(P838,"年末+季度",IF(AND(Q838,R838),"季度+动态",IF(Q838,"季度","动态")))))</x:f>
        <x:v>不调</x:v>
      </x:c>
      <x:c r="U838" s="115" t="n">
        <x:f>IF(OR(T838="年末+季度",T838="季度+动态"),N838*$E$5/2,IF(T838="季度",(J838+K838)/2,IF(T838="动态",N838*$E$5*IF(J838+K838=0,0.5,J838/(J838+K838)),J838)))</x:f>
        <x:v>0.13610743426052005</x:v>
      </x:c>
      <x:c r="V838" s="115" t="n">
        <x:f>IF(OR(T838="年末+季度",T838="季度+动态"),N838*$E$5/2,IF(T838="季度",(J838+K838)/2,IF(T838="动态",N838*$E$5*IF(J838+K838=0,0.5,K838/(J838+K838)),K838)))</x:f>
        <x:v>0.13270384304377406</x:v>
      </x:c>
      <x:c r="W838" s="115" t="n">
        <x:f>IF(OR(T838="年末+季度",T838="季度+动态",T838="动态"),N838*(1-$E$5)*IF(L838+M838=0,$B$7/($B$7+$B$8),L838/(L838+M838)),L838)</x:f>
        <x:v>0.8836513291467046</x:v>
      </x:c>
      <x:c r="X838" s="115" t="n">
        <x:f>IF(OR(T838="年末+季度",T838="季度+动态",T838="动态"),N838*(1-$E$5)*IF(L838+M838=0,$B$8/($B$7+$B$8),M838/(L838+M838)),M838)</x:f>
        <x:v>0.06655684305510119</x:v>
      </x:c>
      <x:c r="Y838" s="115" t="n">
        <x:f>POWER(1-$H$5,(A838-A837)/$H$8)</x:f>
        <x:v>0.9999862671029998</x:v>
      </x:c>
      <x:c r="Z838" s="115" t="n">
        <x:f>U838*Y838</x:f>
        <x:v>0.13610556511114438</x:v>
      </x:c>
      <x:c r="AA838" s="115" t="n">
        <x:f>V838*Y838</x:f>
        <x:v>0.132702020635566</x:v>
      </x:c>
      <x:c r="AB838" s="115" t="n">
        <x:f>W838*Y838</x:f>
        <x:v>0.8836391940540174</x:v>
      </x:c>
      <x:c r="AC838" s="115" t="n">
        <x:f>X838*Y838</x:f>
        <x:v>0.06655592903683086</x:v>
      </x:c>
      <x:c r="AD838" s="115" t="n">
        <x:f>SUM(Z838:AC838)</x:f>
        <x:v>1.2190027088375588</x:v>
      </x:c>
      <x:c r="AE838" s="115" t="n">
        <x:f>MAX(AE837,AD838)</x:f>
        <x:v>1.222356394494174</x:v>
      </x:c>
      <x:c r="AF838" s="114" t="n">
        <x:f>AD838/AE838-1</x:f>
        <x:v>-0.0027436234405293636</x:v>
      </x:c>
      <x:c r="AG838" s="114" t="n">
        <x:f>AD838/AD837-1</x:f>
        <x:v>0.0016198569861709533</x:v>
      </x:c>
      <x:c r="AH838" s="111" t="n">
        <x:f>IF(OR(T838="年末+季度",T838="季度+动态",T838="季度",T838="动态"),A838,AH837)</x:f>
        <x:v>45016</x:v>
      </x:c>
      <x:c r="AI838" s="117" t="n">
        <x:f>YEAR(A838)</x:f>
        <x:v>2023</x:v>
      </x:c>
      <x:c r="AJ838" s="117" t="n">
        <x:f>MONTH(A838)</x:f>
        <x:v>4</x:v>
      </x:c>
      <x:c r="AK838" s="50" t="n">
        <x:f>IF(MONTH(A838)&lt;&gt;MONTH(A839),1,0)</x:f>
        <x:v>0</x:v>
      </x:c>
      <x:c r="AL838" s="115" t="n">
        <x:f>IF(AK837,AD837,AL837)</x:f>
        <x:v>1.2117539065252714</x:v>
      </x:c>
      <x:c r="AM838" s="116" t="str">
        <x:f>IF(AK838,AD838/AL838-1,"")</x:f>
      </x:c>
      <x:c r="AN838" s="115" t="n">
        <x:f>IF(AI838&lt;&gt;AI837,AD838,MAX(AN837,AD838))</x:f>
        <x:v>1.222356394494174</x:v>
      </x:c>
      <x:c r="AO838" s="116" t="n">
        <x:f>AD838/AN838-1</x:f>
        <x:v>-0.0027436234405293636</x:v>
      </x:c>
      <x:c r="AP838" s="112" t="n">
        <x:f>IFERROR(SUM(Z838:AC838)/AD838,0)</x:f>
        <x:v>1</x:v>
      </x:c>
      <x:c r="AQ838" s="50" t="b">
        <x:f>AND(B838&gt;0,C838&gt;0,D838&gt;0,E838&gt;0)</x:f>
        <x:v>1</x:v>
      </x:c>
    </x:row>
    <x:row r="839">
      <x:c r="A839" s="111" t="n">
        <x:f>'净值底稿'!A797</x:f>
        <x:v>45028</x:v>
      </x:c>
      <x:c r="B839" s="113" t="n">
        <x:f>'净值底稿'!F797</x:f>
        <x:v>1.89256782826181</x:v>
      </x:c>
      <x:c r="C839" s="113" t="n">
        <x:f>'净值底稿'!O797</x:f>
        <x:v>1.33923371088847</x:v>
      </x:c>
      <x:c r="D839" s="113" t="n">
        <x:f>'净值底稿'!P797</x:f>
        <x:v>1.5813</x:v>
      </x:c>
      <x:c r="E839" s="113" t="n">
        <x:f>'净值底稿'!Q797</x:f>
        <x:v>1.6053</x:v>
      </x:c>
      <x:c r="F839" s="114" t="n">
        <x:f>IFERROR(B839/B838-1,0)</x:f>
        <x:v>0.014586767883057572</x:v>
      </x:c>
      <x:c r="G839" s="114" t="n">
        <x:f>IFERROR(C839/C838-1,0)</x:f>
        <x:v>0.003913687107035324</x:v>
      </x:c>
      <x:c r="H839" s="114" t="n">
        <x:f>IFERROR(D839/D838-1,0)</x:f>
        <x:v>0.00025302043139974195</x:v>
      </x:c>
      <x:c r="I839" s="114" t="n">
        <x:f>IFERROR(E839/E838-1,0)</x:f>
        <x:v>0.007278659722657954</x:v>
      </x:c>
      <x:c r="J839" s="115" t="n">
        <x:f>Z838*(1+F839)</x:f>
        <x:v>0.13809090539701302</x:v>
      </x:c>
      <x:c r="K839" s="115" t="n">
        <x:f>AA838*(1+G839)</x:f>
        <x:v>0.13322137482280494</x:v>
      </x:c>
      <x:c r="L839" s="115" t="n">
        <x:f>AB838*(1+H839)</x:f>
        <x:v>0.8838627728240986</x:v>
      </x:c>
      <x:c r="M839" s="115" t="n">
        <x:f>AC838*(1+I839)</x:f>
        <x:v>0.06704036699681531</x:v>
      </x:c>
      <x:c r="N839" s="115" t="n">
        <x:f>SUM(J839:M839)</x:f>
        <x:v>1.222215420040732</x:v>
      </x:c>
      <x:c r="O839" s="116" t="n">
        <x:f>IFERROR((J839+K839)/N839,0)</x:f>
        <x:v>0.22198401015982608</x:v>
      </x:c>
      <x:c r="P839" s="50" t="b">
        <x:f>AND(MONTH(A839)=12,OR(A840="",YEAR(A839)&lt;&gt;YEAR(A840)))</x:f>
        <x:v>0</x:v>
      </x:c>
      <x:c r="Q839" s="50" t="b">
        <x:f>AND(MOD(MONTH(A839),3)=0,OR(A840="",MONTH(A839)&lt;&gt;MONTH(A840)))</x:f>
        <x:v>0</x:v>
      </x:c>
      <x:c r="R839" s="50" t="b">
        <x:f>OR(O839&gt;$E$7,O839&lt;$E$6)</x:f>
        <x:v>0</x:v>
      </x:c>
      <x:c r="S839" s="50" t="b">
        <x:f>AND(OR(P839,Q839,R839),A839-AH838&gt;$E$8)</x:f>
        <x:v>0</x:v>
      </x:c>
      <x:c r="T839" s="50" t="str">
        <x:f>IF(NOT(OR(P839,Q839,R839)),"不调",IF(NOT(S839),"间隔规则跳过",IF(P839,"年末+季度",IF(AND(Q839,R839),"季度+动态",IF(Q839,"季度","动态")))))</x:f>
        <x:v>不调</x:v>
      </x:c>
      <x:c r="U839" s="115" t="n">
        <x:f>IF(OR(T839="年末+季度",T839="季度+动态"),N839*$E$5/2,IF(T839="季度",(J839+K839)/2,IF(T839="动态",N839*$E$5*IF(J839+K839=0,0.5,J839/(J839+K839)),J839)))</x:f>
        <x:v>0.13809090539701302</x:v>
      </x:c>
      <x:c r="V839" s="115" t="n">
        <x:f>IF(OR(T839="年末+季度",T839="季度+动态"),N839*$E$5/2,IF(T839="季度",(J839+K839)/2,IF(T839="动态",N839*$E$5*IF(J839+K839=0,0.5,K839/(J839+K839)),K839)))</x:f>
        <x:v>0.13322137482280494</x:v>
      </x:c>
      <x:c r="W839" s="115" t="n">
        <x:f>IF(OR(T839="年末+季度",T839="季度+动态",T839="动态"),N839*(1-$E$5)*IF(L839+M839=0,$B$7/($B$7+$B$8),L839/(L839+M839)),L839)</x:f>
        <x:v>0.8838627728240986</x:v>
      </x:c>
      <x:c r="X839" s="115" t="n">
        <x:f>IF(OR(T839="年末+季度",T839="季度+动态",T839="动态"),N839*(1-$E$5)*IF(L839+M839=0,$B$8/($B$7+$B$8),M839/(L839+M839)),M839)</x:f>
        <x:v>0.06704036699681531</x:v>
      </x:c>
      <x:c r="Y839" s="115" t="n">
        <x:f>POWER(1-$H$5,(A839-A838)/$H$8)</x:f>
        <x:v>0.9999862671029998</x:v>
      </x:c>
      <x:c r="Z839" s="115" t="n">
        <x:f>U839*Y839</x:f>
        <x:v>0.13808900900883253</x:v>
      </x:c>
      <x:c r="AA839" s="115" t="n">
        <x:f>V839*Y839</x:f>
        <x:v>0.13321954530738628</x:v>
      </x:c>
      <x:c r="AB839" s="115" t="n">
        <x:f>W839*Y839</x:f>
        <x:v>0.8838506348276771</x:v>
      </x:c>
      <x:c r="AC839" s="115" t="n">
        <x:f>X839*Y839</x:f>
        <x:v>0.0670394463383605</x:v>
      </x:c>
      <x:c r="AD839" s="115" t="n">
        <x:f>SUM(Z839:AC839)</x:f>
        <x:v>1.2221986354822565</x:v>
      </x:c>
      <x:c r="AE839" s="115" t="n">
        <x:f>MAX(AE838,AD839)</x:f>
        <x:v>1.222356394494174</x:v>
      </x:c>
      <x:c r="AF839" s="114" t="n">
        <x:f>AD839/AE839-1</x:f>
        <x:v>-0.00012906138719293025</x:v>
      </x:c>
      <x:c r="AG839" s="114" t="n">
        <x:f>AD839/AD838-1</x:f>
        <x:v>0.002621755162254935</x:v>
      </x:c>
      <x:c r="AH839" s="111" t="n">
        <x:f>IF(OR(T839="年末+季度",T839="季度+动态",T839="季度",T839="动态"),A839,AH838)</x:f>
        <x:v>45016</x:v>
      </x:c>
      <x:c r="AI839" s="117" t="n">
        <x:f>YEAR(A839)</x:f>
        <x:v>2023</x:v>
      </x:c>
      <x:c r="AJ839" s="117" t="n">
        <x:f>MONTH(A839)</x:f>
        <x:v>4</x:v>
      </x:c>
      <x:c r="AK839" s="50" t="n">
        <x:f>IF(MONTH(A839)&lt;&gt;MONTH(A840),1,0)</x:f>
        <x:v>0</x:v>
      </x:c>
      <x:c r="AL839" s="115" t="n">
        <x:f>IF(AK838,AD838,AL838)</x:f>
        <x:v>1.2117539065252714</x:v>
      </x:c>
      <x:c r="AM839" s="116" t="str">
        <x:f>IF(AK839,AD839/AL839-1,"")</x:f>
      </x:c>
      <x:c r="AN839" s="115" t="n">
        <x:f>IF(AI839&lt;&gt;AI838,AD839,MAX(AN838,AD839))</x:f>
        <x:v>1.222356394494174</x:v>
      </x:c>
      <x:c r="AO839" s="116" t="n">
        <x:f>AD839/AN839-1</x:f>
        <x:v>-0.00012906138719293025</x:v>
      </x:c>
      <x:c r="AP839" s="112" t="n">
        <x:f>IFERROR(SUM(Z839:AC839)/AD839,0)</x:f>
        <x:v>1</x:v>
      </x:c>
      <x:c r="AQ839" s="50" t="b">
        <x:f>AND(B839&gt;0,C839&gt;0,D839&gt;0,E839&gt;0)</x:f>
        <x:v>1</x:v>
      </x:c>
    </x:row>
    <x:row r="840">
      <x:c r="A840" s="111" t="n">
        <x:f>'净值底稿'!A798</x:f>
        <x:v>45029</x:v>
      </x:c>
      <x:c r="B840" s="113" t="n">
        <x:f>'净值底稿'!F798</x:f>
        <x:v>1.833790010752875</x:v>
      </x:c>
      <x:c r="C840" s="113" t="n">
        <x:f>'净值底稿'!O798</x:f>
        <x:v>1.331272900243255</x:v>
      </x:c>
      <x:c r="D840" s="113" t="n">
        <x:f>'净值底稿'!P798</x:f>
        <x:v>1.5816</x:v>
      </x:c>
      <x:c r="E840" s="113" t="n">
        <x:f>'净值底稿'!Q798</x:f>
        <x:v>1.6069</x:v>
      </x:c>
      <x:c r="F840" s="114" t="n">
        <x:f>IFERROR(B840/B839-1,0)</x:f>
        <x:v>-0.03105717883988235</x:v>
      </x:c>
      <x:c r="G840" s="114" t="n">
        <x:f>IFERROR(C840/C839-1,0)</x:f>
        <x:v>-0.005944302760967357</x:v>
      </x:c>
      <x:c r="H840" s="114" t="n">
        <x:f>IFERROR(D840/D839-1,0)</x:f>
        <x:v>0.00018971732119132945</x:v>
      </x:c>
      <x:c r="I840" s="114" t="n">
        <x:f>IFERROR(E840/E839-1,0)</x:f>
        <x:v>0.0009966984364293552</x:v>
      </x:c>
      <x:c r="J840" s="115" t="n">
        <x:f>Z839*(1+F840)</x:f>
        <x:v>0.1338003539602231</x:v>
      </x:c>
      <x:c r="K840" s="115" t="n">
        <x:f>AA839*(1+G840)</x:f>
        <x:v>0.13242764799640078</x:v>
      </x:c>
      <x:c r="L840" s="115" t="n">
        <x:f>AB839*(1+H840)</x:f>
        <x:v>0.8840183166024499</x:v>
      </x:c>
      <x:c r="M840" s="115" t="n">
        <x:f>AC839*(1+I840)</x:f>
        <x:v>0.06710626444970502</x:v>
      </x:c>
      <x:c r="N840" s="115" t="n">
        <x:f>SUM(J840:M840)</x:f>
        <x:v>1.217352583008779</x:v>
      </x:c>
      <x:c r="O840" s="116" t="n">
        <x:f>IFERROR((J840+K840)/N840,0)</x:f>
        <x:v>0.21869424328867915</x:v>
      </x:c>
      <x:c r="P840" s="50" t="b">
        <x:f>AND(MONTH(A840)=12,OR(A841="",YEAR(A840)&lt;&gt;YEAR(A841)))</x:f>
        <x:v>0</x:v>
      </x:c>
      <x:c r="Q840" s="50" t="b">
        <x:f>AND(MOD(MONTH(A840),3)=0,OR(A841="",MONTH(A840)&lt;&gt;MONTH(A841)))</x:f>
        <x:v>0</x:v>
      </x:c>
      <x:c r="R840" s="50" t="b">
        <x:f>OR(O840&gt;$E$7,O840&lt;$E$6)</x:f>
        <x:v>0</x:v>
      </x:c>
      <x:c r="S840" s="50" t="b">
        <x:f>AND(OR(P840,Q840,R840),A840-AH839&gt;$E$8)</x:f>
        <x:v>0</x:v>
      </x:c>
      <x:c r="T840" s="50" t="str">
        <x:f>IF(NOT(OR(P840,Q840,R840)),"不调",IF(NOT(S840),"间隔规则跳过",IF(P840,"年末+季度",IF(AND(Q840,R840),"季度+动态",IF(Q840,"季度","动态")))))</x:f>
        <x:v>不调</x:v>
      </x:c>
      <x:c r="U840" s="115" t="n">
        <x:f>IF(OR(T840="年末+季度",T840="季度+动态"),N840*$E$5/2,IF(T840="季度",(J840+K840)/2,IF(T840="动态",N840*$E$5*IF(J840+K840=0,0.5,J840/(J840+K840)),J840)))</x:f>
        <x:v>0.1338003539602231</x:v>
      </x:c>
      <x:c r="V840" s="115" t="n">
        <x:f>IF(OR(T840="年末+季度",T840="季度+动态"),N840*$E$5/2,IF(T840="季度",(J840+K840)/2,IF(T840="动态",N840*$E$5*IF(J840+K840=0,0.5,K840/(J840+K840)),K840)))</x:f>
        <x:v>0.13242764799640078</x:v>
      </x:c>
      <x:c r="W840" s="115" t="n">
        <x:f>IF(OR(T840="年末+季度",T840="季度+动态",T840="动态"),N840*(1-$E$5)*IF(L840+M840=0,$B$7/($B$7+$B$8),L840/(L840+M840)),L840)</x:f>
        <x:v>0.8840183166024499</x:v>
      </x:c>
      <x:c r="X840" s="115" t="n">
        <x:f>IF(OR(T840="年末+季度",T840="季度+动态",T840="动态"),N840*(1-$E$5)*IF(L840+M840=0,$B$8/($B$7+$B$8),M840/(L840+M840)),M840)</x:f>
        <x:v>0.06710626444970502</x:v>
      </x:c>
      <x:c r="Y840" s="115" t="n">
        <x:f>POWER(1-$H$5,(A840-A839)/$H$8)</x:f>
        <x:v>0.9999862671029998</x:v>
      </x:c>
      <x:c r="Z840" s="115" t="n">
        <x:f>U840*Y840</x:f>
        <x:v>0.13379851649374358</x:v>
      </x:c>
      <x:c r="AA840" s="115" t="n">
        <x:f>V840*Y840</x:f>
        <x:v>0.13242582938115086</x:v>
      </x:c>
      <x:c r="AB840" s="115" t="n">
        <x:f>W840*Y840</x:f>
        <x:v>0.8840061764699617</x:v>
      </x:c>
      <x:c r="AC840" s="115" t="n">
        <x:f>X840*Y840</x:f>
        <x:v>0.06710534288628726</x:v>
      </x:c>
      <x:c r="AD840" s="115" t="n">
        <x:f>SUM(Z840:AC840)</x:f>
        <x:v>1.2173358652311435</x:v>
      </x:c>
      <x:c r="AE840" s="115" t="n">
        <x:f>MAX(AE839,AD840)</x:f>
        <x:v>1.222356394494174</x:v>
      </x:c>
      <x:c r="AF840" s="114" t="n">
        <x:f>AD840/AE840-1</x:f>
        <x:v>-0.004107254877255384</x:v>
      </x:c>
      <x:c r="AG840" s="114" t="n">
        <x:f>AD840/AD839-1</x:f>
        <x:v>-0.003978706987505576</x:v>
      </x:c>
      <x:c r="AH840" s="111" t="n">
        <x:f>IF(OR(T840="年末+季度",T840="季度+动态",T840="季度",T840="动态"),A840,AH839)</x:f>
        <x:v>45016</x:v>
      </x:c>
      <x:c r="AI840" s="117" t="n">
        <x:f>YEAR(A840)</x:f>
        <x:v>2023</x:v>
      </x:c>
      <x:c r="AJ840" s="117" t="n">
        <x:f>MONTH(A840)</x:f>
        <x:v>4</x:v>
      </x:c>
      <x:c r="AK840" s="50" t="n">
        <x:f>IF(MONTH(A840)&lt;&gt;MONTH(A841),1,0)</x:f>
        <x:v>0</x:v>
      </x:c>
      <x:c r="AL840" s="115" t="n">
        <x:f>IF(AK839,AD839,AL839)</x:f>
        <x:v>1.2117539065252714</x:v>
      </x:c>
      <x:c r="AM840" s="116" t="str">
        <x:f>IF(AK840,AD840/AL840-1,"")</x:f>
      </x:c>
      <x:c r="AN840" s="115" t="n">
        <x:f>IF(AI840&lt;&gt;AI839,AD840,MAX(AN839,AD840))</x:f>
        <x:v>1.222356394494174</x:v>
      </x:c>
      <x:c r="AO840" s="116" t="n">
        <x:f>AD840/AN840-1</x:f>
        <x:v>-0.004107254877255384</x:v>
      </x:c>
      <x:c r="AP840" s="112" t="n">
        <x:f>IFERROR(SUM(Z840:AC840)/AD840,0)</x:f>
        <x:v>1</x:v>
      </x:c>
      <x:c r="AQ840" s="50" t="b">
        <x:f>AND(B840&gt;0,C840&gt;0,D840&gt;0,E840&gt;0)</x:f>
        <x:v>1</x:v>
      </x:c>
    </x:row>
    <x:row r="841">
      <x:c r="A841" s="111" t="n">
        <x:f>'净值底稿'!A799</x:f>
        <x:v>45030</x:v>
      </x:c>
      <x:c r="B841" s="113" t="n">
        <x:f>'净值底稿'!F799</x:f>
        <x:v>1.853845637583495</x:v>
      </x:c>
      <x:c r="C841" s="113" t="n">
        <x:f>'净值底稿'!O799</x:f>
        <x:v>1.3372322722643237</x:v>
      </x:c>
      <x:c r="D841" s="113" t="n">
        <x:f>'净值底稿'!P799</x:f>
        <x:v>1.5819</x:v>
      </x:c>
      <x:c r="E841" s="113" t="n">
        <x:f>'净值底稿'!Q799</x:f>
        <x:v>1.6128</x:v>
      </x:c>
      <x:c r="F841" s="114" t="n">
        <x:f>IFERROR(B841/B840-1,0)</x:f>
        <x:v>0.010936708517888638</x:v>
      </x:c>
      <x:c r="G841" s="114" t="n">
        <x:f>IFERROR(C841/C840-1,0)</x:f>
        <x:v>0.004476446579795734</x:v>
      </x:c>
      <x:c r="H841" s="114" t="n">
        <x:f>IFERROR(D841/D840-1,0)</x:f>
        <x:v>0.000189681335356795</x:v>
      </x:c>
      <x:c r="I841" s="114" t="n">
        <x:f>IFERROR(E841/E840-1,0)</x:f>
        <x:v>0.0036716659406310637</x:v>
      </x:c>
      <x:c r="J841" s="115" t="n">
        <x:f>Z840*(1+F841)</x:f>
        <x:v>0.13526183186876156</x:v>
      </x:c>
      <x:c r="K841" s="115" t="n">
        <x:f>AA840*(1+G841)</x:f>
        <x:v>0.13301862653216073</x:v>
      </x:c>
      <x:c r="L841" s="115" t="n">
        <x:f>AB840*(1+H841)</x:f>
        <x:v>0.8841738559419782</x:v>
      </x:c>
      <x:c r="M841" s="115" t="n">
        <x:f>AC840*(1+I841)</x:f>
        <x:v>0.06735173128819721</x:v>
      </x:c>
      <x:c r="N841" s="115" t="n">
        <x:f>SUM(J841:M841)</x:f>
        <x:v>1.2198060456310977</x:v>
      </x:c>
      <x:c r="O841" s="116" t="n">
        <x:f>IFERROR((J841+K841)/N841,0)</x:f>
        <x:v>0.21993698044193621</x:v>
      </x:c>
      <x:c r="P841" s="50" t="b">
        <x:f>AND(MONTH(A841)=12,OR(A842="",YEAR(A841)&lt;&gt;YEAR(A842)))</x:f>
        <x:v>0</x:v>
      </x:c>
      <x:c r="Q841" s="50" t="b">
        <x:f>AND(MOD(MONTH(A841),3)=0,OR(A842="",MONTH(A841)&lt;&gt;MONTH(A842)))</x:f>
        <x:v>0</x:v>
      </x:c>
      <x:c r="R841" s="50" t="b">
        <x:f>OR(O841&gt;$E$7,O841&lt;$E$6)</x:f>
        <x:v>0</x:v>
      </x:c>
      <x:c r="S841" s="50" t="b">
        <x:f>AND(OR(P841,Q841,R841),A841-AH840&gt;$E$8)</x:f>
        <x:v>0</x:v>
      </x:c>
      <x:c r="T841" s="50" t="str">
        <x:f>IF(NOT(OR(P841,Q841,R841)),"不调",IF(NOT(S841),"间隔规则跳过",IF(P841,"年末+季度",IF(AND(Q841,R841),"季度+动态",IF(Q841,"季度","动态")))))</x:f>
        <x:v>不调</x:v>
      </x:c>
      <x:c r="U841" s="115" t="n">
        <x:f>IF(OR(T841="年末+季度",T841="季度+动态"),N841*$E$5/2,IF(T841="季度",(J841+K841)/2,IF(T841="动态",N841*$E$5*IF(J841+K841=0,0.5,J841/(J841+K841)),J841)))</x:f>
        <x:v>0.13526183186876156</x:v>
      </x:c>
      <x:c r="V841" s="115" t="n">
        <x:f>IF(OR(T841="年末+季度",T841="季度+动态"),N841*$E$5/2,IF(T841="季度",(J841+K841)/2,IF(T841="动态",N841*$E$5*IF(J841+K841=0,0.5,K841/(J841+K841)),K841)))</x:f>
        <x:v>0.13301862653216073</x:v>
      </x:c>
      <x:c r="W841" s="115" t="n">
        <x:f>IF(OR(T841="年末+季度",T841="季度+动态",T841="动态"),N841*(1-$E$5)*IF(L841+M841=0,$B$7/($B$7+$B$8),L841/(L841+M841)),L841)</x:f>
        <x:v>0.8841738559419782</x:v>
      </x:c>
      <x:c r="X841" s="115" t="n">
        <x:f>IF(OR(T841="年末+季度",T841="季度+动态",T841="动态"),N841*(1-$E$5)*IF(L841+M841=0,$B$8/($B$7+$B$8),M841/(L841+M841)),M841)</x:f>
        <x:v>0.06735173128819721</x:v>
      </x:c>
      <x:c r="Y841" s="115" t="n">
        <x:f>POWER(1-$H$5,(A841-A840)/$H$8)</x:f>
        <x:v>0.9999862671029998</x:v>
      </x:c>
      <x:c r="Z841" s="115" t="n">
        <x:f>U841*Y841</x:f>
        <x:v>0.13525997433195644</x:v>
      </x:c>
      <x:c r="AA841" s="115" t="n">
        <x:f>V841*Y841</x:f>
        <x:v>0.13301679980106346</x:v>
      </x:c>
      <x:c r="AB841" s="115" t="n">
        <x:f>W841*Y841</x:f>
        <x:v>0.8841617136734842</x:v>
      </x:c>
      <x:c r="AC841" s="115" t="n">
        <x:f>X841*Y841</x:f>
        <x:v>0.06735080635380865</x:v>
      </x:c>
      <x:c r="AD841" s="115" t="n">
        <x:f>SUM(Z841:AC841)</x:f>
        <x:v>1.2197892941603128</x:v>
      </x:c>
      <x:c r="AE841" s="115" t="n">
        <x:f>MAX(AE840,AD841)</x:f>
        <x:v>1.222356394494174</x:v>
      </x:c>
      <x:c r="AF841" s="114" t="n">
        <x:f>AD841/AE841-1</x:f>
        <x:v>-0.002100124272613191</x:v>
      </x:c>
      <x:c r="AG841" s="114" t="n">
        <x:f>AD841/AD840-1</x:f>
        <x:v>0.002015408400625418</x:v>
      </x:c>
      <x:c r="AH841" s="111" t="n">
        <x:f>IF(OR(T841="年末+季度",T841="季度+动态",T841="季度",T841="动态"),A841,AH840)</x:f>
        <x:v>45016</x:v>
      </x:c>
      <x:c r="AI841" s="117" t="n">
        <x:f>YEAR(A841)</x:f>
        <x:v>2023</x:v>
      </x:c>
      <x:c r="AJ841" s="117" t="n">
        <x:f>MONTH(A841)</x:f>
        <x:v>4</x:v>
      </x:c>
      <x:c r="AK841" s="50" t="n">
        <x:f>IF(MONTH(A841)&lt;&gt;MONTH(A842),1,0)</x:f>
        <x:v>0</x:v>
      </x:c>
      <x:c r="AL841" s="115" t="n">
        <x:f>IF(AK840,AD840,AL840)</x:f>
        <x:v>1.2117539065252714</x:v>
      </x:c>
      <x:c r="AM841" s="116" t="str">
        <x:f>IF(AK841,AD841/AL841-1,"")</x:f>
      </x:c>
      <x:c r="AN841" s="115" t="n">
        <x:f>IF(AI841&lt;&gt;AI840,AD841,MAX(AN840,AD841))</x:f>
        <x:v>1.222356394494174</x:v>
      </x:c>
      <x:c r="AO841" s="116" t="n">
        <x:f>AD841/AN841-1</x:f>
        <x:v>-0.002100124272613191</x:v>
      </x:c>
      <x:c r="AP841" s="112" t="n">
        <x:f>IFERROR(SUM(Z841:AC841)/AD841,0)</x:f>
        <x:v>1</x:v>
      </x:c>
      <x:c r="AQ841" s="50" t="b">
        <x:f>AND(B841&gt;0,C841&gt;0,D841&gt;0,E841&gt;0)</x:f>
        <x:v>1</x:v>
      </x:c>
    </x:row>
    <x:row r="842">
      <x:c r="A842" s="111" t="n">
        <x:f>'净值底稿'!A800</x:f>
        <x:v>45033</x:v>
      </x:c>
      <x:c r="B842" s="113" t="n">
        <x:f>'净值底稿'!F800</x:f>
        <x:v>1.8404860785159975</x:v>
      </x:c>
      <x:c r="C842" s="113" t="n">
        <x:f>'净值底稿'!O800</x:f>
        <x:v>1.3405926627382188</x:v>
      </x:c>
      <x:c r="D842" s="113" t="n">
        <x:f>'净值底稿'!P800</x:f>
        <x:v>1.5821</x:v>
      </x:c>
      <x:c r="E842" s="113" t="n">
        <x:f>'净值底稿'!Q800</x:f>
        <x:v>1.5982</x:v>
      </x:c>
      <x:c r="F842" s="114" t="n">
        <x:f>IFERROR(B842/B841-1,0)</x:f>
        <x:v>-0.007206403163594444</x:v>
      </x:c>
      <x:c r="G842" s="114" t="n">
        <x:f>IFERROR(C842/C841-1,0)</x:f>
        <x:v>0.002512944492585989</x:v>
      </x:c>
      <x:c r="H842" s="114" t="n">
        <x:f>IFERROR(D842/D841-1,0)</x:f>
        <x:v>0.00012643024211400622</x:v>
      </x:c>
      <x:c r="I842" s="114" t="n">
        <x:f>IFERROR(E842/E841-1,0)</x:f>
        <x:v>-0.009052579365079305</x:v>
      </x:c>
      <x:c r="J842" s="115" t="n">
        <x:f>Z841*(1+F842)</x:f>
        <x:v>0.13428523642502294</x:v>
      </x:c>
      <x:c r="K842" s="115" t="n">
        <x:f>AA841*(1+G842)</x:f>
        <x:v>0.13335106363554494</x:v>
      </x:c>
      <x:c r="L842" s="115" t="n">
        <x:f>AB841*(1+H842)</x:f>
        <x:v>0.8842734984530118</x:v>
      </x:c>
      <x:c r="M842" s="115" t="n">
        <x:f>AC841*(1+I842)</x:f>
        <x:v>0.0667411078339887</x:v>
      </x:c>
      <x:c r="N842" s="115" t="n">
        <x:f>SUM(J842:M842)</x:f>
        <x:v>1.2186509063475686</x:v>
      </x:c>
      <x:c r="O842" s="116" t="n">
        <x:f>IFERROR((J842+K842)/N842,0)</x:f>
        <x:v>0.21961687195778112</x:v>
      </x:c>
      <x:c r="P842" s="50" t="b">
        <x:f>AND(MONTH(A842)=12,OR(A843="",YEAR(A842)&lt;&gt;YEAR(A843)))</x:f>
        <x:v>0</x:v>
      </x:c>
      <x:c r="Q842" s="50" t="b">
        <x:f>AND(MOD(MONTH(A842),3)=0,OR(A843="",MONTH(A842)&lt;&gt;MONTH(A843)))</x:f>
        <x:v>0</x:v>
      </x:c>
      <x:c r="R842" s="50" t="b">
        <x:f>OR(O842&gt;$E$7,O842&lt;$E$6)</x:f>
        <x:v>0</x:v>
      </x:c>
      <x:c r="S842" s="50" t="b">
        <x:f>AND(OR(P842,Q842,R842),A842-AH841&gt;$E$8)</x:f>
        <x:v>0</x:v>
      </x:c>
      <x:c r="T842" s="50" t="str">
        <x:f>IF(NOT(OR(P842,Q842,R842)),"不调",IF(NOT(S842),"间隔规则跳过",IF(P842,"年末+季度",IF(AND(Q842,R842),"季度+动态",IF(Q842,"季度","动态")))))</x:f>
        <x:v>不调</x:v>
      </x:c>
      <x:c r="U842" s="115" t="n">
        <x:f>IF(OR(T842="年末+季度",T842="季度+动态"),N842*$E$5/2,IF(T842="季度",(J842+K842)/2,IF(T842="动态",N842*$E$5*IF(J842+K842=0,0.5,J842/(J842+K842)),J842)))</x:f>
        <x:v>0.13428523642502294</x:v>
      </x:c>
      <x:c r="V842" s="115" t="n">
        <x:f>IF(OR(T842="年末+季度",T842="季度+动态"),N842*$E$5/2,IF(T842="季度",(J842+K842)/2,IF(T842="动态",N842*$E$5*IF(J842+K842=0,0.5,K842/(J842+K842)),K842)))</x:f>
        <x:v>0.13335106363554494</x:v>
      </x:c>
      <x:c r="W842" s="115" t="n">
        <x:f>IF(OR(T842="年末+季度",T842="季度+动态",T842="动态"),N842*(1-$E$5)*IF(L842+M842=0,$B$7/($B$7+$B$8),L842/(L842+M842)),L842)</x:f>
        <x:v>0.8842734984530118</x:v>
      </x:c>
      <x:c r="X842" s="115" t="n">
        <x:f>IF(OR(T842="年末+季度",T842="季度+动态",T842="动态"),N842*(1-$E$5)*IF(L842+M842=0,$B$8/($B$7+$B$8),M842/(L842+M842)),M842)</x:f>
        <x:v>0.0667411078339887</x:v>
      </x:c>
      <x:c r="Y842" s="115" t="n">
        <x:f>POWER(1-$H$5,(A842-A841)/$H$8)</x:f>
        <x:v>0.9999588018747739</x:v>
      </x:c>
      <x:c r="Z842" s="115" t="n">
        <x:f>U842*Y842</x:f>
        <x:v>0.13427970412503668</x:v>
      </x:c>
      <x:c r="AA842" s="115" t="n">
        <x:f>V842*Y842</x:f>
        <x:v>0.13334556982172627</x:v>
      </x:c>
      <x:c r="AB842" s="115" t="n">
        <x:f>W842*Y842</x:f>
        <x:v>0.8842370680426884</x:v>
      </x:c>
      <x:c r="AC842" s="115" t="n">
        <x:f>X842*Y842</x:f>
        <x:v>0.06673835822547043</x:v>
      </x:c>
      <x:c r="AD842" s="115" t="n">
        <x:f>SUM(Z842:AC842)</x:f>
        <x:v>1.2186007002149217</x:v>
      </x:c>
      <x:c r="AE842" s="115" t="n">
        <x:f>MAX(AE841,AD842)</x:f>
        <x:v>1.222356394494174</x:v>
      </x:c>
      <x:c r="AF842" s="114" t="n">
        <x:f>AD842/AE842-1</x:f>
        <x:v>-0.003072503482755895</x:v>
      </x:c>
      <x:c r="AG842" s="114" t="n">
        <x:f>AD842/AD841-1</x:f>
        <x:v>-0.0009744256250496797</x:v>
      </x:c>
      <x:c r="AH842" s="111" t="n">
        <x:f>IF(OR(T842="年末+季度",T842="季度+动态",T842="季度",T842="动态"),A842,AH841)</x:f>
        <x:v>45016</x:v>
      </x:c>
      <x:c r="AI842" s="117" t="n">
        <x:f>YEAR(A842)</x:f>
        <x:v>2023</x:v>
      </x:c>
      <x:c r="AJ842" s="117" t="n">
        <x:f>MONTH(A842)</x:f>
        <x:v>4</x:v>
      </x:c>
      <x:c r="AK842" s="50" t="n">
        <x:f>IF(MONTH(A842)&lt;&gt;MONTH(A843),1,0)</x:f>
        <x:v>0</x:v>
      </x:c>
      <x:c r="AL842" s="115" t="n">
        <x:f>IF(AK841,AD841,AL841)</x:f>
        <x:v>1.2117539065252714</x:v>
      </x:c>
      <x:c r="AM842" s="116" t="str">
        <x:f>IF(AK842,AD842/AL842-1,"")</x:f>
      </x:c>
      <x:c r="AN842" s="115" t="n">
        <x:f>IF(AI842&lt;&gt;AI841,AD842,MAX(AN841,AD842))</x:f>
        <x:v>1.222356394494174</x:v>
      </x:c>
      <x:c r="AO842" s="116" t="n">
        <x:f>AD842/AN842-1</x:f>
        <x:v>-0.003072503482755895</x:v>
      </x:c>
      <x:c r="AP842" s="112" t="n">
        <x:f>IFERROR(SUM(Z842:AC842)/AD842,0)</x:f>
        <x:v>1</x:v>
      </x:c>
      <x:c r="AQ842" s="50" t="b">
        <x:f>AND(B842&gt;0,C842&gt;0,D842&gt;0,E842&gt;0)</x:f>
        <x:v>1</x:v>
      </x:c>
    </x:row>
    <x:row r="843">
      <x:c r="A843" s="111" t="n">
        <x:f>'净值底稿'!A801</x:f>
        <x:v>45034</x:v>
      </x:c>
      <x:c r="B843" s="113" t="n">
        <x:f>'净值底稿'!F801</x:f>
        <x:v>1.85843056254242</x:v>
      </x:c>
      <x:c r="C843" s="113" t="n">
        <x:f>'净值底稿'!O801</x:f>
        <x:v>1.3398577613091525</x:v>
      </x:c>
      <x:c r="D843" s="113" t="n">
        <x:f>'净值底稿'!P801</x:f>
        <x:v>1.5829</x:v>
      </x:c>
      <x:c r="E843" s="113" t="n">
        <x:f>'净值底稿'!Q801</x:f>
        <x:v>1.5921</x:v>
      </x:c>
      <x:c r="F843" s="114" t="n">
        <x:f>IFERROR(B843/B842-1,0)</x:f>
        <x:v>0.00974986131972888</x:v>
      </x:c>
      <x:c r="G843" s="114" t="n">
        <x:f>IFERROR(C843/C842-1,0)</x:f>
        <x:v>-0.0005481914450921055</x:v>
      </x:c>
      <x:c r="H843" s="114" t="n">
        <x:f>IFERROR(D843/D842-1,0)</x:f>
        <x:v>0.0005056570381138936</x:v>
      </x:c>
      <x:c r="I843" s="114" t="n">
        <x:f>IFERROR(E843/E842-1,0)</x:f>
        <x:v>-0.003816793893129722</x:v>
      </x:c>
      <x:c r="J843" s="115" t="n">
        <x:f>Z842*(1+F843)</x:f>
        <x:v>0.13558891261831002</x:v>
      </x:c>
      <x:c r="K843" s="115" t="n">
        <x:f>AA842*(1+G843)</x:f>
        <x:v>0.13327247092110905</x:v>
      </x:c>
      <x:c r="L843" s="115" t="n">
        <x:f>AB842*(1+H843)</x:f>
        <x:v>0.8846841887395054</x:v>
      </x:c>
      <x:c r="M843" s="115" t="n">
        <x:f>AC842*(1+I843)</x:f>
        <x:v>0.06648363166735795</x:v>
      </x:c>
      <x:c r="N843" s="115" t="n">
        <x:f>SUM(J843:M843)</x:f>
        <x:v>1.2200292039462826</x:v>
      </x:c>
      <x:c r="O843" s="116" t="n">
        <x:f>IFERROR((J843+K843)/N843,0)</x:f>
        <x:v>0.22037290801709117</x:v>
      </x:c>
      <x:c r="P843" s="50" t="b">
        <x:f>AND(MONTH(A843)=12,OR(A844="",YEAR(A843)&lt;&gt;YEAR(A844)))</x:f>
        <x:v>0</x:v>
      </x:c>
      <x:c r="Q843" s="50" t="b">
        <x:f>AND(MOD(MONTH(A843),3)=0,OR(A844="",MONTH(A843)&lt;&gt;MONTH(A844)))</x:f>
        <x:v>0</x:v>
      </x:c>
      <x:c r="R843" s="50" t="b">
        <x:f>OR(O843&gt;$E$7,O843&lt;$E$6)</x:f>
        <x:v>0</x:v>
      </x:c>
      <x:c r="S843" s="50" t="b">
        <x:f>AND(OR(P843,Q843,R843),A843-AH842&gt;$E$8)</x:f>
        <x:v>0</x:v>
      </x:c>
      <x:c r="T843" s="50" t="str">
        <x:f>IF(NOT(OR(P843,Q843,R843)),"不调",IF(NOT(S843),"间隔规则跳过",IF(P843,"年末+季度",IF(AND(Q843,R843),"季度+动态",IF(Q843,"季度","动态")))))</x:f>
        <x:v>不调</x:v>
      </x:c>
      <x:c r="U843" s="115" t="n">
        <x:f>IF(OR(T843="年末+季度",T843="季度+动态"),N843*$E$5/2,IF(T843="季度",(J843+K843)/2,IF(T843="动态",N843*$E$5*IF(J843+K843=0,0.5,J843/(J843+K843)),J843)))</x:f>
        <x:v>0.13558891261831002</x:v>
      </x:c>
      <x:c r="V843" s="115" t="n">
        <x:f>IF(OR(T843="年末+季度",T843="季度+动态"),N843*$E$5/2,IF(T843="季度",(J843+K843)/2,IF(T843="动态",N843*$E$5*IF(J843+K843=0,0.5,K843/(J843+K843)),K843)))</x:f>
        <x:v>0.13327247092110905</x:v>
      </x:c>
      <x:c r="W843" s="115" t="n">
        <x:f>IF(OR(T843="年末+季度",T843="季度+动态",T843="动态"),N843*(1-$E$5)*IF(L843+M843=0,$B$7/($B$7+$B$8),L843/(L843+M843)),L843)</x:f>
        <x:v>0.8846841887395054</x:v>
      </x:c>
      <x:c r="X843" s="115" t="n">
        <x:f>IF(OR(T843="年末+季度",T843="季度+动态",T843="动态"),N843*(1-$E$5)*IF(L843+M843=0,$B$8/($B$7+$B$8),M843/(L843+M843)),M843)</x:f>
        <x:v>0.06648363166735795</x:v>
      </x:c>
      <x:c r="Y843" s="115" t="n">
        <x:f>POWER(1-$H$5,(A843-A842)/$H$8)</x:f>
        <x:v>0.9999862671029998</x:v>
      </x:c>
      <x:c r="Z843" s="115" t="n">
        <x:f>U843*Y843</x:f>
        <x:v>0.13558705058973866</x:v>
      </x:c>
      <x:c r="AA843" s="115" t="n">
        <x:f>V843*Y843</x:f>
        <x:v>0.13327064070399292</x:v>
      </x:c>
      <x:c r="AB843" s="115" t="n">
        <x:f>W843*Y843</x:f>
        <x:v>0.8846720394626637</x:v>
      </x:c>
      <x:c r="AC843" s="115" t="n">
        <x:f>X843*Y843</x:f>
        <x:v>0.06648271865449205</x:v>
      </x:c>
      <x:c r="AD843" s="115" t="n">
        <x:f>SUM(Z843:AC843)</x:f>
        <x:v>1.2200124494108873</x:v>
      </x:c>
      <x:c r="AE843" s="115" t="n">
        <x:f>MAX(AE842,AD843)</x:f>
        <x:v>1.222356394494174</x:v>
      </x:c>
      <x:c r="AF843" s="114" t="n">
        <x:f>AD843/AE843-1</x:f>
        <x:v>-0.001917562745075374</x:v>
      </x:c>
      <x:c r="AG843" s="114" t="n">
        <x:f>AD843/AD842-1</x:f>
        <x:v>0.0011585002336831351</x:v>
      </x:c>
      <x:c r="AH843" s="111" t="n">
        <x:f>IF(OR(T843="年末+季度",T843="季度+动态",T843="季度",T843="动态"),A843,AH842)</x:f>
        <x:v>45016</x:v>
      </x:c>
      <x:c r="AI843" s="117" t="n">
        <x:f>YEAR(A843)</x:f>
        <x:v>2023</x:v>
      </x:c>
      <x:c r="AJ843" s="117" t="n">
        <x:f>MONTH(A843)</x:f>
        <x:v>4</x:v>
      </x:c>
      <x:c r="AK843" s="50" t="n">
        <x:f>IF(MONTH(A843)&lt;&gt;MONTH(A844),1,0)</x:f>
        <x:v>0</x:v>
      </x:c>
      <x:c r="AL843" s="115" t="n">
        <x:f>IF(AK842,AD842,AL842)</x:f>
        <x:v>1.2117539065252714</x:v>
      </x:c>
      <x:c r="AM843" s="116" t="str">
        <x:f>IF(AK843,AD843/AL843-1,"")</x:f>
      </x:c>
      <x:c r="AN843" s="115" t="n">
        <x:f>IF(AI843&lt;&gt;AI842,AD843,MAX(AN842,AD843))</x:f>
        <x:v>1.222356394494174</x:v>
      </x:c>
      <x:c r="AO843" s="116" t="n">
        <x:f>AD843/AN843-1</x:f>
        <x:v>-0.001917562745075374</x:v>
      </x:c>
      <x:c r="AP843" s="112" t="n">
        <x:f>IFERROR(SUM(Z843:AC843)/AD843,0)</x:f>
        <x:v>1</x:v>
      </x:c>
      <x:c r="AQ843" s="50" t="b">
        <x:f>AND(B843&gt;0,C843&gt;0,D843&gt;0,E843&gt;0)</x:f>
        <x:v>1</x:v>
      </x:c>
    </x:row>
    <x:row r="844">
      <x:c r="A844" s="111" t="n">
        <x:f>'净值底稿'!A802</x:f>
        <x:v>45035</x:v>
      </x:c>
      <x:c r="B844" s="113" t="n">
        <x:f>'净值底稿'!F802</x:f>
        <x:v>1.87306437875347</x:v>
      </x:c>
      <x:c r="C844" s="113" t="n">
        <x:f>'净值底稿'!O802</x:f>
        <x:v>1.33432551782004</x:v>
      </x:c>
      <x:c r="D844" s="113" t="n">
        <x:f>'净值底稿'!P802</x:f>
        <x:v>1.5836</x:v>
      </x:c>
      <x:c r="E844" s="113" t="n">
        <x:f>'净值底稿'!Q802</x:f>
        <x:v>1.5918</x:v>
      </x:c>
      <x:c r="F844" s="114" t="n">
        <x:f>IFERROR(B844/B843-1,0)</x:f>
        <x:v>0.007874287318558881</x:v>
      </x:c>
      <x:c r="G844" s="114" t="n">
        <x:f>IFERROR(C844/C843-1,0)</x:f>
        <x:v>-0.004128978201168976</x:v>
      </x:c>
      <x:c r="H844" s="114" t="n">
        <x:f>IFERROR(D844/D843-1,0)</x:f>
        <x:v>0.00044222629351176046</x:v>
      </x:c>
      <x:c r="I844" s="114" t="n">
        <x:f>IFERROR(E844/E843-1,0)</x:f>
        <x:v>-0.00018843037497640047</x:v>
      </x:c>
      <x:c r="J844" s="115" t="n">
        <x:f>Z843*(1+F844)</x:f>
        <x:v>0.13665470198275825</x:v>
      </x:c>
      <x:c r="K844" s="115" t="n">
        <x:f>AA843*(1+G844)</x:f>
        <x:v>0.1327203691336703</x:v>
      </x:c>
      <x:c r="L844" s="115" t="n">
        <x:f>AB843*(1+H844)</x:f>
        <x:v>0.8850632646996488</x:v>
      </x:c>
      <x:c r="M844" s="115" t="n">
        <x:f>AC843*(1+I844)</x:f>
        <x:v>0.06647019129088653</x:v>
      </x:c>
      <x:c r="N844" s="115" t="n">
        <x:f>SUM(J844:M844)</x:f>
        <x:v>1.220908527106964</x:v>
      </x:c>
      <x:c r="O844" s="116" t="n">
        <x:f>IFERROR((J844+K844)/N844,0)</x:f>
        <x:v>0.22063493303198836</x:v>
      </x:c>
      <x:c r="P844" s="50" t="b">
        <x:f>AND(MONTH(A844)=12,OR(A845="",YEAR(A844)&lt;&gt;YEAR(A845)))</x:f>
        <x:v>0</x:v>
      </x:c>
      <x:c r="Q844" s="50" t="b">
        <x:f>AND(MOD(MONTH(A844),3)=0,OR(A845="",MONTH(A844)&lt;&gt;MONTH(A845)))</x:f>
        <x:v>0</x:v>
      </x:c>
      <x:c r="R844" s="50" t="b">
        <x:f>OR(O844&gt;$E$7,O844&lt;$E$6)</x:f>
        <x:v>0</x:v>
      </x:c>
      <x:c r="S844" s="50" t="b">
        <x:f>AND(OR(P844,Q844,R844),A844-AH843&gt;$E$8)</x:f>
        <x:v>0</x:v>
      </x:c>
      <x:c r="T844" s="50" t="str">
        <x:f>IF(NOT(OR(P844,Q844,R844)),"不调",IF(NOT(S844),"间隔规则跳过",IF(P844,"年末+季度",IF(AND(Q844,R844),"季度+动态",IF(Q844,"季度","动态")))))</x:f>
        <x:v>不调</x:v>
      </x:c>
      <x:c r="U844" s="115" t="n">
        <x:f>IF(OR(T844="年末+季度",T844="季度+动态"),N844*$E$5/2,IF(T844="季度",(J844+K844)/2,IF(T844="动态",N844*$E$5*IF(J844+K844=0,0.5,J844/(J844+K844)),J844)))</x:f>
        <x:v>0.13665470198275825</x:v>
      </x:c>
      <x:c r="V844" s="115" t="n">
        <x:f>IF(OR(T844="年末+季度",T844="季度+动态"),N844*$E$5/2,IF(T844="季度",(J844+K844)/2,IF(T844="动态",N844*$E$5*IF(J844+K844=0,0.5,K844/(J844+K844)),K844)))</x:f>
        <x:v>0.1327203691336703</x:v>
      </x:c>
      <x:c r="W844" s="115" t="n">
        <x:f>IF(OR(T844="年末+季度",T844="季度+动态",T844="动态"),N844*(1-$E$5)*IF(L844+M844=0,$B$7/($B$7+$B$8),L844/(L844+M844)),L844)</x:f>
        <x:v>0.8850632646996488</x:v>
      </x:c>
      <x:c r="X844" s="115" t="n">
        <x:f>IF(OR(T844="年末+季度",T844="季度+动态",T844="动态"),N844*(1-$E$5)*IF(L844+M844=0,$B$8/($B$7+$B$8),M844/(L844+M844)),M844)</x:f>
        <x:v>0.06647019129088653</x:v>
      </x:c>
      <x:c r="Y844" s="115" t="n">
        <x:f>POWER(1-$H$5,(A844-A843)/$H$8)</x:f>
        <x:v>0.9999862671029998</x:v>
      </x:c>
      <x:c r="Z844" s="115" t="n">
        <x:f>U844*Y844</x:f>
        <x:v>0.13665282531781134</x:v>
      </x:c>
      <x:c r="AA844" s="115" t="n">
        <x:f>V844*Y844</x:f>
        <x:v>0.13271854649851114</x:v>
      </x:c>
      <x:c r="AB844" s="115" t="n">
        <x:f>W844*Y844</x:f>
        <x:v>0.885051110216996</x:v>
      </x:c>
      <x:c r="AC844" s="115" t="n">
        <x:f>X844*Y844</x:f>
        <x:v>0.06646927846259595</x:v>
      </x:c>
      <x:c r="AD844" s="115" t="n">
        <x:f>SUM(Z844:AC844)</x:f>
        <x:v>1.2208917604959144</x:v>
      </x:c>
      <x:c r="AE844" s="115" t="n">
        <x:f>MAX(AE843,AD844)</x:f>
        <x:v>1.222356394494174</x:v>
      </x:c>
      <x:c r="AF844" s="114" t="n">
        <x:f>AD844/AE844-1</x:f>
        <x:v>-0.001198205371900296</x:v>
      </x:c>
      <x:c r="AG844" s="114" t="n">
        <x:f>AD844/AD843-1</x:f>
        <x:v>0.0007207394362669373</x:v>
      </x:c>
      <x:c r="AH844" s="111" t="n">
        <x:f>IF(OR(T844="年末+季度",T844="季度+动态",T844="季度",T844="动态"),A844,AH843)</x:f>
        <x:v>45016</x:v>
      </x:c>
      <x:c r="AI844" s="117" t="n">
        <x:f>YEAR(A844)</x:f>
        <x:v>2023</x:v>
      </x:c>
      <x:c r="AJ844" s="117" t="n">
        <x:f>MONTH(A844)</x:f>
        <x:v>4</x:v>
      </x:c>
      <x:c r="AK844" s="50" t="n">
        <x:f>IF(MONTH(A844)&lt;&gt;MONTH(A845),1,0)</x:f>
        <x:v>0</x:v>
      </x:c>
      <x:c r="AL844" s="115" t="n">
        <x:f>IF(AK843,AD843,AL843)</x:f>
        <x:v>1.2117539065252714</x:v>
      </x:c>
      <x:c r="AM844" s="116" t="str">
        <x:f>IF(AK844,AD844/AL844-1,"")</x:f>
      </x:c>
      <x:c r="AN844" s="115" t="n">
        <x:f>IF(AI844&lt;&gt;AI843,AD844,MAX(AN843,AD844))</x:f>
        <x:v>1.222356394494174</x:v>
      </x:c>
      <x:c r="AO844" s="116" t="n">
        <x:f>AD844/AN844-1</x:f>
        <x:v>-0.001198205371900296</x:v>
      </x:c>
      <x:c r="AP844" s="112" t="n">
        <x:f>IFERROR(SUM(Z844:AC844)/AD844,0)</x:f>
        <x:v>1</x:v>
      </x:c>
      <x:c r="AQ844" s="50" t="b">
        <x:f>AND(B844&gt;0,C844&gt;0,D844&gt;0,E844&gt;0)</x:f>
        <x:v>1</x:v>
      </x:c>
    </x:row>
    <x:row r="845">
      <x:c r="A845" s="111" t="n">
        <x:f>'净值底稿'!A803</x:f>
        <x:v>45036</x:v>
      </x:c>
      <x:c r="B845" s="113" t="n">
        <x:f>'净值底稿'!F803</x:f>
        <x:v>1.95665244691182</x:v>
      </x:c>
      <x:c r="C845" s="113" t="n">
        <x:f>'净值底稿'!O803</x:f>
        <x:v>1.3323893652745649</x:v>
      </x:c>
      <x:c r="D845" s="113" t="n">
        <x:f>'净值底稿'!P803</x:f>
        <x:v>1.5841</x:v>
      </x:c>
      <x:c r="E845" s="113" t="n">
        <x:f>'净值底稿'!Q803</x:f>
        <x:v>1.5935</x:v>
      </x:c>
      <x:c r="F845" s="114" t="n">
        <x:f>IFERROR(B845/B844-1,0)</x:f>
        <x:v>0.044626372220039956</x:v>
      </x:c>
      <x:c r="G845" s="114" t="n">
        <x:f>IFERROR(C845/C844-1,0)</x:f>
        <x:v>-0.001451034638562776</x:v>
      </x:c>
      <x:c r="H845" s="114" t="n">
        <x:f>IFERROR(D845/D844-1,0)</x:f>
        <x:v>0.00031573629704473305</x:v>
      </x:c>
      <x:c r="I845" s="114" t="n">
        <x:f>IFERROR(E845/E844-1,0)</x:f>
        <x:v>0.0010679733634877397</x:v>
      </x:c>
      <x:c r="J845" s="115" t="n">
        <x:f>Z844*(1+F845)</x:f>
        <x:v>0.14275114516536408</x:v>
      </x:c>
      <x:c r="K845" s="115" t="n">
        <x:f>AA844*(1+G845)</x:f>
        <x:v>0.1325259672903621</x:v>
      </x:c>
      <x:c r="L845" s="115" t="n">
        <x:f>AB844*(1+H845)</x:f>
        <x:v>0.8853305529772313</x:v>
      </x:c>
      <x:c r="M845" s="115" t="n">
        <x:f>AC844*(1+I845)</x:f>
        <x:v>0.06654026588148426</x:v>
      </x:c>
      <x:c r="N845" s="115" t="n">
        <x:f>SUM(J845:M845)</x:f>
        <x:v>1.2271479313144416</x:v>
      </x:c>
      <x:c r="O845" s="116" t="n">
        <x:f>IFERROR((J845+K845)/N845,0)</x:f>
        <x:v>0.2243226797936799</x:v>
      </x:c>
      <x:c r="P845" s="50" t="b">
        <x:f>AND(MONTH(A845)=12,OR(A846="",YEAR(A845)&lt;&gt;YEAR(A846)))</x:f>
        <x:v>0</x:v>
      </x:c>
      <x:c r="Q845" s="50" t="b">
        <x:f>AND(MOD(MONTH(A845),3)=0,OR(A846="",MONTH(A845)&lt;&gt;MONTH(A846)))</x:f>
        <x:v>0</x:v>
      </x:c>
      <x:c r="R845" s="50" t="b">
        <x:f>OR(O845&gt;$E$7,O845&lt;$E$6)</x:f>
        <x:v>0</x:v>
      </x:c>
      <x:c r="S845" s="50" t="b">
        <x:f>AND(OR(P845,Q845,R845),A845-AH844&gt;$E$8)</x:f>
        <x:v>0</x:v>
      </x:c>
      <x:c r="T845" s="50" t="str">
        <x:f>IF(NOT(OR(P845,Q845,R845)),"不调",IF(NOT(S845),"间隔规则跳过",IF(P845,"年末+季度",IF(AND(Q845,R845),"季度+动态",IF(Q845,"季度","动态")))))</x:f>
        <x:v>不调</x:v>
      </x:c>
      <x:c r="U845" s="115" t="n">
        <x:f>IF(OR(T845="年末+季度",T845="季度+动态"),N845*$E$5/2,IF(T845="季度",(J845+K845)/2,IF(T845="动态",N845*$E$5*IF(J845+K845=0,0.5,J845/(J845+K845)),J845)))</x:f>
        <x:v>0.14275114516536408</x:v>
      </x:c>
      <x:c r="V845" s="115" t="n">
        <x:f>IF(OR(T845="年末+季度",T845="季度+动态"),N845*$E$5/2,IF(T845="季度",(J845+K845)/2,IF(T845="动态",N845*$E$5*IF(J845+K845=0,0.5,K845/(J845+K845)),K845)))</x:f>
        <x:v>0.1325259672903621</x:v>
      </x:c>
      <x:c r="W845" s="115" t="n">
        <x:f>IF(OR(T845="年末+季度",T845="季度+动态",T845="动态"),N845*(1-$E$5)*IF(L845+M845=0,$B$7/($B$7+$B$8),L845/(L845+M845)),L845)</x:f>
        <x:v>0.8853305529772313</x:v>
      </x:c>
      <x:c r="X845" s="115" t="n">
        <x:f>IF(OR(T845="年末+季度",T845="季度+动态",T845="动态"),N845*(1-$E$5)*IF(L845+M845=0,$B$8/($B$7+$B$8),M845/(L845+M845)),M845)</x:f>
        <x:v>0.06654026588148426</x:v>
      </x:c>
      <x:c r="Y845" s="115" t="n">
        <x:f>POWER(1-$H$5,(A845-A844)/$H$8)</x:f>
        <x:v>0.9999862671029998</x:v>
      </x:c>
      <x:c r="Z845" s="115" t="n">
        <x:f>U845*Y845</x:f>
        <x:v>0.14274918477859086</x:v>
      </x:c>
      <x:c r="AA845" s="115" t="n">
        <x:f>V845*Y845</x:f>
        <x:v>0.13252414732490345</x:v>
      </x:c>
      <x:c r="AB845" s="115" t="n">
        <x:f>W845*Y845</x:f>
        <x:v>0.885318394823936</x:v>
      </x:c>
      <x:c r="AC845" s="115" t="n">
        <x:f>X845*Y845</x:f>
        <x:v>0.06653935209086655</x:v>
      </x:c>
      <x:c r="AD845" s="115" t="n">
        <x:f>SUM(Z845:AC845)</x:f>
        <x:v>1.227131079018297</x:v>
      </x:c>
      <x:c r="AE845" s="115" t="n">
        <x:f>MAX(AE844,AD845)</x:f>
        <x:v>1.227131079018297</x:v>
      </x:c>
      <x:c r="AF845" s="114" t="n">
        <x:f>AD845/AE845-1</x:f>
        <x:v>0</x:v>
      </x:c>
      <x:c r="AG845" s="114" t="n">
        <x:f>AD845/AD844-1</x:f>
        <x:v>0.005110460013136864</x:v>
      </x:c>
      <x:c r="AH845" s="111" t="n">
        <x:f>IF(OR(T845="年末+季度",T845="季度+动态",T845="季度",T845="动态"),A845,AH844)</x:f>
        <x:v>45016</x:v>
      </x:c>
      <x:c r="AI845" s="117" t="n">
        <x:f>YEAR(A845)</x:f>
        <x:v>2023</x:v>
      </x:c>
      <x:c r="AJ845" s="117" t="n">
        <x:f>MONTH(A845)</x:f>
        <x:v>4</x:v>
      </x:c>
      <x:c r="AK845" s="50" t="n">
        <x:f>IF(MONTH(A845)&lt;&gt;MONTH(A846),1,0)</x:f>
        <x:v>0</x:v>
      </x:c>
      <x:c r="AL845" s="115" t="n">
        <x:f>IF(AK844,AD844,AL844)</x:f>
        <x:v>1.2117539065252714</x:v>
      </x:c>
      <x:c r="AM845" s="116" t="str">
        <x:f>IF(AK845,AD845/AL845-1,"")</x:f>
      </x:c>
      <x:c r="AN845" s="115" t="n">
        <x:f>IF(AI845&lt;&gt;AI844,AD845,MAX(AN844,AD845))</x:f>
        <x:v>1.227131079018297</x:v>
      </x:c>
      <x:c r="AO845" s="116" t="n">
        <x:f>AD845/AN845-1</x:f>
        <x:v>0</x:v>
      </x:c>
      <x:c r="AP845" s="112" t="n">
        <x:f>IFERROR(SUM(Z845:AC845)/AD845,0)</x:f>
        <x:v>1</x:v>
      </x:c>
      <x:c r="AQ845" s="50" t="b">
        <x:f>AND(B845&gt;0,C845&gt;0,D845&gt;0,E845&gt;0)</x:f>
        <x:v>1</x:v>
      </x:c>
    </x:row>
    <x:row r="846">
      <x:c r="A846" s="111" t="n">
        <x:f>'净值底稿'!A804</x:f>
        <x:v>45037</x:v>
      </x:c>
      <x:c r="B846" s="113" t="n">
        <x:f>'净值底稿'!F804</x:f>
        <x:v>1.8575075293039798</x:v>
      </x:c>
      <x:c r="C846" s="113" t="n">
        <x:f>'净值底稿'!O804</x:f>
        <x:v>1.3006336524246014</x:v>
      </x:c>
      <x:c r="D846" s="113" t="n">
        <x:f>'净值底稿'!P804</x:f>
        <x:v>1.5844</x:v>
      </x:c>
      <x:c r="E846" s="113" t="n">
        <x:f>'净值底稿'!Q804</x:f>
        <x:v>1.5881</x:v>
      </x:c>
      <x:c r="F846" s="114" t="n">
        <x:f>IFERROR(B846/B845-1,0)</x:f>
        <x:v>-0.05067068388375284</x:v>
      </x:c>
      <x:c r="G846" s="114" t="n">
        <x:f>IFERROR(C846/C845-1,0)</x:f>
        <x:v>-0.023833658296589344</x:v>
      </x:c>
      <x:c r="H846" s="114" t="n">
        <x:f>IFERROR(D846/D845-1,0)</x:f>
        <x:v>0.00018938198346063473</x:v>
      </x:c>
      <x:c r="I846" s="114" t="n">
        <x:f>IFERROR(E846/E845-1,0)</x:f>
        <x:v>-0.00338876686539058</x:v>
      </x:c>
      <x:c r="J846" s="115" t="n">
        <x:f>Z845*(1+F846)</x:f>
        <x:v>0.13551598596201145</x:v>
      </x:c>
      <x:c r="K846" s="115" t="n">
        <x:f>AA845*(1+G846)</x:f>
        <x:v>0.12936561208151484</x:v>
      </x:c>
      <x:c r="L846" s="115" t="n">
        <x:f>AB845*(1+H846)</x:f>
        <x:v>0.885486058177542</x:v>
      </x:c>
      <x:c r="M846" s="115" t="n">
        <x:f>AC845*(1+I846)</x:f>
        <x:v>0.06631386573925646</x:v>
      </x:c>
      <x:c r="N846" s="115" t="n">
        <x:f>SUM(J846:M846)</x:f>
        <x:v>1.2166815219603246</x:v>
      </x:c>
      <x:c r="O846" s="116" t="n">
        <x:f>IFERROR((J846+K846)/N846,0)</x:f>
        <x:v>0.21770824432078778</x:v>
      </x:c>
      <x:c r="P846" s="50" t="b">
        <x:f>AND(MONTH(A846)=12,OR(A847="",YEAR(A846)&lt;&gt;YEAR(A847)))</x:f>
        <x:v>0</x:v>
      </x:c>
      <x:c r="Q846" s="50" t="b">
        <x:f>AND(MOD(MONTH(A846),3)=0,OR(A847="",MONTH(A846)&lt;&gt;MONTH(A847)))</x:f>
        <x:v>0</x:v>
      </x:c>
      <x:c r="R846" s="50" t="b">
        <x:f>OR(O846&gt;$E$7,O846&lt;$E$6)</x:f>
        <x:v>0</x:v>
      </x:c>
      <x:c r="S846" s="50" t="b">
        <x:f>AND(OR(P846,Q846,R846),A846-AH845&gt;$E$8)</x:f>
        <x:v>0</x:v>
      </x:c>
      <x:c r="T846" s="50" t="str">
        <x:f>IF(NOT(OR(P846,Q846,R846)),"不调",IF(NOT(S846),"间隔规则跳过",IF(P846,"年末+季度",IF(AND(Q846,R846),"季度+动态",IF(Q846,"季度","动态")))))</x:f>
        <x:v>不调</x:v>
      </x:c>
      <x:c r="U846" s="115" t="n">
        <x:f>IF(OR(T846="年末+季度",T846="季度+动态"),N846*$E$5/2,IF(T846="季度",(J846+K846)/2,IF(T846="动态",N846*$E$5*IF(J846+K846=0,0.5,J846/(J846+K846)),J846)))</x:f>
        <x:v>0.13551598596201145</x:v>
      </x:c>
      <x:c r="V846" s="115" t="n">
        <x:f>IF(OR(T846="年末+季度",T846="季度+动态"),N846*$E$5/2,IF(T846="季度",(J846+K846)/2,IF(T846="动态",N846*$E$5*IF(J846+K846=0,0.5,K846/(J846+K846)),K846)))</x:f>
        <x:v>0.12936561208151484</x:v>
      </x:c>
      <x:c r="W846" s="115" t="n">
        <x:f>IF(OR(T846="年末+季度",T846="季度+动态",T846="动态"),N846*(1-$E$5)*IF(L846+M846=0,$B$7/($B$7+$B$8),L846/(L846+M846)),L846)</x:f>
        <x:v>0.885486058177542</x:v>
      </x:c>
      <x:c r="X846" s="115" t="n">
        <x:f>IF(OR(T846="年末+季度",T846="季度+动态",T846="动态"),N846*(1-$E$5)*IF(L846+M846=0,$B$8/($B$7+$B$8),M846/(L846+M846)),M846)</x:f>
        <x:v>0.06631386573925646</x:v>
      </x:c>
      <x:c r="Y846" s="115" t="n">
        <x:f>POWER(1-$H$5,(A846-A845)/$H$8)</x:f>
        <x:v>0.9999862671029998</x:v>
      </x:c>
      <x:c r="Z846" s="115" t="n">
        <x:f>U846*Y846</x:f>
        <x:v>0.13551412493493434</x:v>
      </x:c>
      <x:c r="AA846" s="115" t="n">
        <x:f>V846*Y846</x:f>
        <x:v>0.12936383551688876</x:v>
      </x:c>
      <x:c r="AB846" s="115" t="n">
        <x:f>W846*Y846</x:f>
        <x:v>0.8854738978887099</x:v>
      </x:c>
      <x:c r="AC846" s="115" t="n">
        <x:f>X846*Y846</x:f>
        <x:v>0.06631295505776857</x:v>
      </x:c>
      <x:c r="AD846" s="115" t="n">
        <x:f>SUM(Z846:AC846)</x:f>
        <x:v>1.2166648133983016</x:v>
      </x:c>
      <x:c r="AE846" s="115" t="n">
        <x:f>MAX(AE845,AD846)</x:f>
        <x:v>1.227131079018297</x:v>
      </x:c>
      <x:c r="AF846" s="114" t="n">
        <x:f>AD846/AE846-1</x:f>
        <x:v>-0.008529052681453098</x:v>
      </x:c>
      <x:c r="AG846" s="114" t="n">
        <x:f>AD846/AD845-1</x:f>
        <x:v>-0.008529052681453098</x:v>
      </x:c>
      <x:c r="AH846" s="111" t="n">
        <x:f>IF(OR(T846="年末+季度",T846="季度+动态",T846="季度",T846="动态"),A846,AH845)</x:f>
        <x:v>45016</x:v>
      </x:c>
      <x:c r="AI846" s="117" t="n">
        <x:f>YEAR(A846)</x:f>
        <x:v>2023</x:v>
      </x:c>
      <x:c r="AJ846" s="117" t="n">
        <x:f>MONTH(A846)</x:f>
        <x:v>4</x:v>
      </x:c>
      <x:c r="AK846" s="50" t="n">
        <x:f>IF(MONTH(A846)&lt;&gt;MONTH(A847),1,0)</x:f>
        <x:v>0</x:v>
      </x:c>
      <x:c r="AL846" s="115" t="n">
        <x:f>IF(AK845,AD845,AL845)</x:f>
        <x:v>1.2117539065252714</x:v>
      </x:c>
      <x:c r="AM846" s="116" t="str">
        <x:f>IF(AK846,AD846/AL846-1,"")</x:f>
      </x:c>
      <x:c r="AN846" s="115" t="n">
        <x:f>IF(AI846&lt;&gt;AI845,AD846,MAX(AN845,AD846))</x:f>
        <x:v>1.227131079018297</x:v>
      </x:c>
      <x:c r="AO846" s="116" t="n">
        <x:f>AD846/AN846-1</x:f>
        <x:v>-0.008529052681453098</x:v>
      </x:c>
      <x:c r="AP846" s="112" t="n">
        <x:f>IFERROR(SUM(Z846:AC846)/AD846,0)</x:f>
        <x:v>1</x:v>
      </x:c>
      <x:c r="AQ846" s="50" t="b">
        <x:f>AND(B846&gt;0,C846&gt;0,D846&gt;0,E846&gt;0)</x:f>
        <x:v>1</x:v>
      </x:c>
    </x:row>
    <x:row r="847">
      <x:c r="A847" s="111" t="n">
        <x:f>'净值底稿'!A805</x:f>
        <x:v>45040</x:v>
      </x:c>
      <x:c r="B847" s="113" t="n">
        <x:f>'净值底稿'!F805</x:f>
        <x:v>1.854043623857525</x:v>
      </x:c>
      <x:c r="C847" s="113" t="n">
        <x:f>'净值底稿'!O805</x:f>
        <x:v>1.293711183555795</x:v>
      </x:c>
      <x:c r="D847" s="113" t="n">
        <x:f>'净值底稿'!P805</x:f>
        <x:v>1.5859</x:v>
      </x:c>
      <x:c r="E847" s="113" t="n">
        <x:f>'净值底稿'!Q805</x:f>
        <x:v>1.5848</x:v>
      </x:c>
      <x:c r="F847" s="114" t="n">
        <x:f>IFERROR(B847/B846-1,0)</x:f>
        <x:v>-0.0018648136773651292</x:v>
      </x:c>
      <x:c r="G847" s="114" t="n">
        <x:f>IFERROR(C847/C846-1,0)</x:f>
        <x:v>-0.0053223817912919635</x:v>
      </x:c>
      <x:c r="H847" s="114" t="n">
        <x:f>IFERROR(D847/D846-1,0)</x:f>
        <x:v>0.0009467306235799722</x:v>
      </x:c>
      <x:c r="I847" s="114" t="n">
        <x:f>IFERROR(E847/E846-1,0)</x:f>
        <x:v>-0.0020779547887412875</x:v>
      </x:c>
      <x:c r="J847" s="115" t="n">
        <x:f>Z846*(1+F847)</x:f>
        <x:v>0.1352614163412795</x:v>
      </x:c>
      <x:c r="K847" s="115" t="n">
        <x:f>AA846*(1+G847)</x:f>
        <x:v>0.128675311794282</x:v>
      </x:c>
      <x:c r="L847" s="115" t="n">
        <x:f>AB846*(1+H847)</x:f>
        <x:v>0.8863122031442219</x:v>
      </x:c>
      <x:c r="M847" s="115" t="n">
        <x:f>AC846*(1+I847)</x:f>
        <x:v>0.0661751597352507</x:v>
      </x:c>
      <x:c r="N847" s="115" t="n">
        <x:f>SUM(J847:M847)</x:f>
        <x:v>1.2164240910150341</x:v>
      </x:c>
      <x:c r="O847" s="116" t="n">
        <x:f>IFERROR((J847+K847)/N847,0)</x:f>
        <x:v>0.2169775574859931</x:v>
      </x:c>
      <x:c r="P847" s="50" t="b">
        <x:f>AND(MONTH(A847)=12,OR(A848="",YEAR(A847)&lt;&gt;YEAR(A848)))</x:f>
        <x:v>0</x:v>
      </x:c>
      <x:c r="Q847" s="50" t="b">
        <x:f>AND(MOD(MONTH(A847),3)=0,OR(A848="",MONTH(A847)&lt;&gt;MONTH(A848)))</x:f>
        <x:v>0</x:v>
      </x:c>
      <x:c r="R847" s="50" t="b">
        <x:f>OR(O847&gt;$E$7,O847&lt;$E$6)</x:f>
        <x:v>0</x:v>
      </x:c>
      <x:c r="S847" s="50" t="b">
        <x:f>AND(OR(P847,Q847,R847),A847-AH846&gt;$E$8)</x:f>
        <x:v>0</x:v>
      </x:c>
      <x:c r="T847" s="50" t="str">
        <x:f>IF(NOT(OR(P847,Q847,R847)),"不调",IF(NOT(S847),"间隔规则跳过",IF(P847,"年末+季度",IF(AND(Q847,R847),"季度+动态",IF(Q847,"季度","动态")))))</x:f>
        <x:v>不调</x:v>
      </x:c>
      <x:c r="U847" s="115" t="n">
        <x:f>IF(OR(T847="年末+季度",T847="季度+动态"),N847*$E$5/2,IF(T847="季度",(J847+K847)/2,IF(T847="动态",N847*$E$5*IF(J847+K847=0,0.5,J847/(J847+K847)),J847)))</x:f>
        <x:v>0.1352614163412795</x:v>
      </x:c>
      <x:c r="V847" s="115" t="n">
        <x:f>IF(OR(T847="年末+季度",T847="季度+动态"),N847*$E$5/2,IF(T847="季度",(J847+K847)/2,IF(T847="动态",N847*$E$5*IF(J847+K847=0,0.5,K847/(J847+K847)),K847)))</x:f>
        <x:v>0.128675311794282</x:v>
      </x:c>
      <x:c r="W847" s="115" t="n">
        <x:f>IF(OR(T847="年末+季度",T847="季度+动态",T847="动态"),N847*(1-$E$5)*IF(L847+M847=0,$B$7/($B$7+$B$8),L847/(L847+M847)),L847)</x:f>
        <x:v>0.8863122031442219</x:v>
      </x:c>
      <x:c r="X847" s="115" t="n">
        <x:f>IF(OR(T847="年末+季度",T847="季度+动态",T847="动态"),N847*(1-$E$5)*IF(L847+M847=0,$B$8/($B$7+$B$8),M847/(L847+M847)),M847)</x:f>
        <x:v>0.0661751597352507</x:v>
      </x:c>
      <x:c r="Y847" s="115" t="n">
        <x:f>POWER(1-$H$5,(A847-A846)/$H$8)</x:f>
        <x:v>0.9999588018747739</x:v>
      </x:c>
      <x:c r="Z847" s="115" t="n">
        <x:f>U847*Y847</x:f>
        <x:v>0.1352558438245108</x:v>
      </x:c>
      <x:c r="AA847" s="115" t="n">
        <x:f>V847*Y847</x:f>
        <x:v>0.1286700106126732</x:v>
      </x:c>
      <x:c r="AB847" s="115" t="n">
        <x:f>W847*Y847</x:f>
        <x:v>0.8862756887430874</x:v>
      </x:c>
      <x:c r="AC847" s="115" t="n">
        <x:f>X847*Y847</x:f>
        <x:v>0.06617243344273308</x:v>
      </x:c>
      <x:c r="AD847" s="115" t="n">
        <x:f>SUM(Z847:AC847)</x:f>
        <x:v>1.2163739766230046</x:v>
      </x:c>
      <x:c r="AE847" s="115" t="n">
        <x:f>MAX(AE846,AD847)</x:f>
        <x:v>1.227131079018297</x:v>
      </x:c>
      <x:c r="AF847" s="114" t="n">
        <x:f>AD847/AE847-1</x:f>
        <x:v>-0.008766058149140887</x:v>
      </x:c>
      <x:c r="AG847" s="114" t="n">
        <x:f>AD847/AD846-1</x:f>
        <x:v>-0.00023904428902210562</x:v>
      </x:c>
      <x:c r="AH847" s="111" t="n">
        <x:f>IF(OR(T847="年末+季度",T847="季度+动态",T847="季度",T847="动态"),A847,AH846)</x:f>
        <x:v>45016</x:v>
      </x:c>
      <x:c r="AI847" s="117" t="n">
        <x:f>YEAR(A847)</x:f>
        <x:v>2023</x:v>
      </x:c>
      <x:c r="AJ847" s="117" t="n">
        <x:f>MONTH(A847)</x:f>
        <x:v>4</x:v>
      </x:c>
      <x:c r="AK847" s="50" t="n">
        <x:f>IF(MONTH(A847)&lt;&gt;MONTH(A848),1,0)</x:f>
        <x:v>0</x:v>
      </x:c>
      <x:c r="AL847" s="115" t="n">
        <x:f>IF(AK846,AD846,AL846)</x:f>
        <x:v>1.2117539065252714</x:v>
      </x:c>
      <x:c r="AM847" s="116" t="str">
        <x:f>IF(AK847,AD847/AL847-1,"")</x:f>
      </x:c>
      <x:c r="AN847" s="115" t="n">
        <x:f>IF(AI847&lt;&gt;AI846,AD847,MAX(AN846,AD847))</x:f>
        <x:v>1.227131079018297</x:v>
      </x:c>
      <x:c r="AO847" s="116" t="n">
        <x:f>AD847/AN847-1</x:f>
        <x:v>-0.008766058149140887</x:v>
      </x:c>
      <x:c r="AP847" s="112" t="n">
        <x:f>IFERROR(SUM(Z847:AC847)/AD847,0)</x:f>
        <x:v>1</x:v>
      </x:c>
      <x:c r="AQ847" s="50" t="b">
        <x:f>AND(B847&gt;0,C847&gt;0,D847&gt;0,E847&gt;0)</x:f>
        <x:v>1</x:v>
      </x:c>
    </x:row>
    <x:row r="848">
      <x:c r="A848" s="111" t="n">
        <x:f>'净值底稿'!A806</x:f>
        <x:v>45041</x:v>
      </x:c>
      <x:c r="B848" s="113" t="n">
        <x:f>'净值底稿'!F806</x:f>
        <x:v>1.8594824002107024</x:v>
      </x:c>
      <x:c r="C848" s="113" t="n">
        <x:f>'净值底稿'!O806</x:f>
        <x:v>1.2746707951509637</x:v>
      </x:c>
      <x:c r="D848" s="113" t="n">
        <x:f>'净值底稿'!P806</x:f>
        <x:v>1.5862</x:v>
      </x:c>
      <x:c r="E848" s="113" t="n">
        <x:f>'净值底稿'!Q806</x:f>
        <x:v>1.5979</x:v>
      </x:c>
      <x:c r="F848" s="114" t="n">
        <x:f>IFERROR(B848/B847-1,0)</x:f>
        <x:v>0.002933467305295423</x:v>
      </x:c>
      <x:c r="G848" s="114" t="n">
        <x:f>IFERROR(C848/C847-1,0)</x:f>
        <x:v>-0.014717650003224336</x:v>
      </x:c>
      <x:c r="H848" s="114" t="n">
        <x:f>IFERROR(D848/D847-1,0)</x:f>
        <x:v>0.0001891670344913443</x:v>
      </x:c>
      <x:c r="I848" s="114" t="n">
        <x:f>IFERROR(E848/E847-1,0)</x:f>
        <x:v>0.008266027258960085</x:v>
      </x:c>
      <x:c r="J848" s="115" t="n">
        <x:f>Z847*(1+F848)</x:f>
        <x:v>0.13565261242022014</x:v>
      </x:c>
      <x:c r="K848" s="115" t="n">
        <x:f>AA847*(1+G848)</x:f>
        <x:v>0.1267762904305647</x:v>
      </x:c>
      <x:c r="L848" s="115" t="n">
        <x:f>AB847*(1+H848)</x:f>
        <x:v>0.8864433428868687</x:v>
      </x:c>
      <x:c r="M848" s="115" t="n">
        <x:f>AC847*(1+I848)</x:f>
        <x:v>0.06671941658136243</x:v>
      </x:c>
      <x:c r="N848" s="115" t="n">
        <x:f>SUM(J848:M848)</x:f>
        <x:v>1.215591662319016</x:v>
      </x:c>
      <x:c r="O848" s="116" t="n">
        <x:f>IFERROR((J848+K848)/N848,0)</x:f>
        <x:v>0.2158857377732769</x:v>
      </x:c>
      <x:c r="P848" s="50" t="b">
        <x:f>AND(MONTH(A848)=12,OR(A849="",YEAR(A848)&lt;&gt;YEAR(A849)))</x:f>
        <x:v>0</x:v>
      </x:c>
      <x:c r="Q848" s="50" t="b">
        <x:f>AND(MOD(MONTH(A848),3)=0,OR(A849="",MONTH(A848)&lt;&gt;MONTH(A849)))</x:f>
        <x:v>0</x:v>
      </x:c>
      <x:c r="R848" s="50" t="b">
        <x:f>OR(O848&gt;$E$7,O848&lt;$E$6)</x:f>
        <x:v>0</x:v>
      </x:c>
      <x:c r="S848" s="50" t="b">
        <x:f>AND(OR(P848,Q848,R848),A848-AH847&gt;$E$8)</x:f>
        <x:v>0</x:v>
      </x:c>
      <x:c r="T848" s="50" t="str">
        <x:f>IF(NOT(OR(P848,Q848,R848)),"不调",IF(NOT(S848),"间隔规则跳过",IF(P848,"年末+季度",IF(AND(Q848,R848),"季度+动态",IF(Q848,"季度","动态")))))</x:f>
        <x:v>不调</x:v>
      </x:c>
      <x:c r="U848" s="115" t="n">
        <x:f>IF(OR(T848="年末+季度",T848="季度+动态"),N848*$E$5/2,IF(T848="季度",(J848+K848)/2,IF(T848="动态",N848*$E$5*IF(J848+K848=0,0.5,J848/(J848+K848)),J848)))</x:f>
        <x:v>0.13565261242022014</x:v>
      </x:c>
      <x:c r="V848" s="115" t="n">
        <x:f>IF(OR(T848="年末+季度",T848="季度+动态"),N848*$E$5/2,IF(T848="季度",(J848+K848)/2,IF(T848="动态",N848*$E$5*IF(J848+K848=0,0.5,K848/(J848+K848)),K848)))</x:f>
        <x:v>0.1267762904305647</x:v>
      </x:c>
      <x:c r="W848" s="115" t="n">
        <x:f>IF(OR(T848="年末+季度",T848="季度+动态",T848="动态"),N848*(1-$E$5)*IF(L848+M848=0,$B$7/($B$7+$B$8),L848/(L848+M848)),L848)</x:f>
        <x:v>0.8864433428868687</x:v>
      </x:c>
      <x:c r="X848" s="115" t="n">
        <x:f>IF(OR(T848="年末+季度",T848="季度+动态",T848="动态"),N848*(1-$E$5)*IF(L848+M848=0,$B$8/($B$7+$B$8),M848/(L848+M848)),M848)</x:f>
        <x:v>0.06671941658136243</x:v>
      </x:c>
      <x:c r="Y848" s="115" t="n">
        <x:f>POWER(1-$H$5,(A848-A847)/$H$8)</x:f>
        <x:v>0.9999862671029998</x:v>
      </x:c>
      <x:c r="Z848" s="115" t="n">
        <x:f>U848*Y848</x:f>
        <x:v>0.13565074951686595</x:v>
      </x:c>
      <x:c r="AA848" s="115" t="n">
        <x:f>V848*Y848</x:f>
        <x:v>0.12677454942482616</x:v>
      </x:c>
      <x:c r="AB848" s="115" t="n">
        <x:f>W848*Y848</x:f>
        <x:v>0.8864311694517443</x:v>
      </x:c>
      <x:c r="AC848" s="115" t="n">
        <x:f>X848*Y848</x:f>
        <x:v>0.06671850033048661</x:v>
      </x:c>
      <x:c r="AD848" s="115" t="n">
        <x:f>SUM(Z848:AC848)</x:f>
        <x:v>1.215574968723923</x:v>
      </x:c>
      <x:c r="AE848" s="115" t="n">
        <x:f>MAX(AE847,AD848)</x:f>
        <x:v>1.227131079018297</x:v>
      </x:c>
      <x:c r="AF848" s="114" t="n">
        <x:f>AD848/AE848-1</x:f>
        <x:v>-0.009417176772687386</x:v>
      </x:c>
      <x:c r="AG848" s="114" t="n">
        <x:f>AD848/AD847-1</x:f>
        <x:v>-0.0006568768441592709</x:v>
      </x:c>
      <x:c r="AH848" s="111" t="n">
        <x:f>IF(OR(T848="年末+季度",T848="季度+动态",T848="季度",T848="动态"),A848,AH847)</x:f>
        <x:v>45016</x:v>
      </x:c>
      <x:c r="AI848" s="117" t="n">
        <x:f>YEAR(A848)</x:f>
        <x:v>2023</x:v>
      </x:c>
      <x:c r="AJ848" s="117" t="n">
        <x:f>MONTH(A848)</x:f>
        <x:v>4</x:v>
      </x:c>
      <x:c r="AK848" s="50" t="n">
        <x:f>IF(MONTH(A848)&lt;&gt;MONTH(A849),1,0)</x:f>
        <x:v>0</x:v>
      </x:c>
      <x:c r="AL848" s="115" t="n">
        <x:f>IF(AK847,AD847,AL847)</x:f>
        <x:v>1.2117539065252714</x:v>
      </x:c>
      <x:c r="AM848" s="116" t="str">
        <x:f>IF(AK848,AD848/AL848-1,"")</x:f>
      </x:c>
      <x:c r="AN848" s="115" t="n">
        <x:f>IF(AI848&lt;&gt;AI847,AD848,MAX(AN847,AD848))</x:f>
        <x:v>1.227131079018297</x:v>
      </x:c>
      <x:c r="AO848" s="116" t="n">
        <x:f>AD848/AN848-1</x:f>
        <x:v>-0.009417176772687386</x:v>
      </x:c>
      <x:c r="AP848" s="112" t="n">
        <x:f>IFERROR(SUM(Z848:AC848)/AD848,0)</x:f>
        <x:v>1</x:v>
      </x:c>
      <x:c r="AQ848" s="50" t="b">
        <x:f>AND(B848&gt;0,C848&gt;0,D848&gt;0,E848&gt;0)</x:f>
        <x:v>1</x:v>
      </x:c>
    </x:row>
    <x:row r="849">
      <x:c r="A849" s="111" t="n">
        <x:f>'净值底稿'!A807</x:f>
        <x:v>45042</x:v>
      </x:c>
      <x:c r="B849" s="113" t="n">
        <x:f>'净值底稿'!F807</x:f>
        <x:v>1.8105084905981974</x:v>
      </x:c>
      <x:c r="C849" s="113" t="n">
        <x:f>'净值底稿'!O807</x:f>
        <x:v>1.2826129352861688</x:v>
      </x:c>
      <x:c r="D849" s="113" t="n">
        <x:f>'净值底稿'!P807</x:f>
        <x:v>1.5866</x:v>
      </x:c>
      <x:c r="E849" s="113" t="n">
        <x:f>'净值底稿'!Q807</x:f>
        <x:v>1.6</x:v>
      </x:c>
      <x:c r="F849" s="114" t="n">
        <x:f>IFERROR(B849/B848-1,0)</x:f>
        <x:v>-0.026337388085499347</x:v>
      </x:c>
      <x:c r="G849" s="114" t="n">
        <x:f>IFERROR(C849/C848-1,0)</x:f>
        <x:v>0.006230738293697691</x:v>
      </x:c>
      <x:c r="H849" s="114" t="n">
        <x:f>IFERROR(D849/D848-1,0)</x:f>
        <x:v>0.0002521750094566233</x:v>
      </x:c>
      <x:c r="I849" s="114" t="n">
        <x:f>IFERROR(E849/E848-1,0)</x:f>
        <x:v>0.0013142249202078293</x:v>
      </x:c>
      <x:c r="J849" s="115" t="n">
        <x:f>Z848*(1+F849)</x:f>
        <x:v>0.13207806308275138</x:v>
      </x:c>
      <x:c r="K849" s="115" t="n">
        <x:f>AA848*(1+G849)</x:f>
        <x:v>0.1275644484645937</x:v>
      </x:c>
      <x:c r="L849" s="115" t="n">
        <x:f>AB848*(1+H849)</x:f>
        <x:v>0.8866547052402834</x:v>
      </x:c>
      <x:c r="M849" s="115" t="n">
        <x:f>AC848*(1+I849)</x:f>
        <x:v>0.06680618344625983</x:v>
      </x:c>
      <x:c r="N849" s="115" t="n">
        <x:f>SUM(J849:M849)</x:f>
        <x:v>1.2131034002338883</x:v>
      </x:c>
      <x:c r="O849" s="116" t="n">
        <x:f>IFERROR((J849+K849)/N849,0)</x:f>
        <x:v>0.21403164107633824</x:v>
      </x:c>
      <x:c r="P849" s="50" t="b">
        <x:f>AND(MONTH(A849)=12,OR(A850="",YEAR(A849)&lt;&gt;YEAR(A850)))</x:f>
        <x:v>0</x:v>
      </x:c>
      <x:c r="Q849" s="50" t="b">
        <x:f>AND(MOD(MONTH(A849),3)=0,OR(A850="",MONTH(A849)&lt;&gt;MONTH(A850)))</x:f>
        <x:v>0</x:v>
      </x:c>
      <x:c r="R849" s="50" t="b">
        <x:f>OR(O849&gt;$E$7,O849&lt;$E$6)</x:f>
        <x:v>0</x:v>
      </x:c>
      <x:c r="S849" s="50" t="b">
        <x:f>AND(OR(P849,Q849,R849),A849-AH848&gt;$E$8)</x:f>
        <x:v>0</x:v>
      </x:c>
      <x:c r="T849" s="50" t="str">
        <x:f>IF(NOT(OR(P849,Q849,R849)),"不调",IF(NOT(S849),"间隔规则跳过",IF(P849,"年末+季度",IF(AND(Q849,R849),"季度+动态",IF(Q849,"季度","动态")))))</x:f>
        <x:v>不调</x:v>
      </x:c>
      <x:c r="U849" s="115" t="n">
        <x:f>IF(OR(T849="年末+季度",T849="季度+动态"),N849*$E$5/2,IF(T849="季度",(J849+K849)/2,IF(T849="动态",N849*$E$5*IF(J849+K849=0,0.5,J849/(J849+K849)),J849)))</x:f>
        <x:v>0.13207806308275138</x:v>
      </x:c>
      <x:c r="V849" s="115" t="n">
        <x:f>IF(OR(T849="年末+季度",T849="季度+动态"),N849*$E$5/2,IF(T849="季度",(J849+K849)/2,IF(T849="动态",N849*$E$5*IF(J849+K849=0,0.5,K849/(J849+K849)),K849)))</x:f>
        <x:v>0.1275644484645937</x:v>
      </x:c>
      <x:c r="W849" s="115" t="n">
        <x:f>IF(OR(T849="年末+季度",T849="季度+动态",T849="动态"),N849*(1-$E$5)*IF(L849+M849=0,$B$7/($B$7+$B$8),L849/(L849+M849)),L849)</x:f>
        <x:v>0.8866547052402834</x:v>
      </x:c>
      <x:c r="X849" s="115" t="n">
        <x:f>IF(OR(T849="年末+季度",T849="季度+动态",T849="动态"),N849*(1-$E$5)*IF(L849+M849=0,$B$8/($B$7+$B$8),M849/(L849+M849)),M849)</x:f>
        <x:v>0.06680618344625983</x:v>
      </x:c>
      <x:c r="Y849" s="115" t="n">
        <x:f>POWER(1-$H$5,(A849-A848)/$H$8)</x:f>
        <x:v>0.9999862671029998</x:v>
      </x:c>
      <x:c r="Z849" s="115" t="n">
        <x:f>U849*Y849</x:f>
        <x:v>0.13207624926831507</x:v>
      </x:c>
      <x:c r="AA849" s="115" t="n">
        <x:f>V849*Y849</x:f>
        <x:v>0.12756269663516204</x:v>
      </x:c>
      <x:c r="AB849" s="115" t="n">
        <x:f>W849*Y849</x:f>
        <x:v>0.8866425289025416</x:v>
      </x:c>
      <x:c r="AC849" s="115" t="n">
        <x:f>X849*Y849</x:f>
        <x:v>0.06680526600382358</x:v>
      </x:c>
      <x:c r="AD849" s="115" t="n">
        <x:f>SUM(Z849:AC849)</x:f>
        <x:v>1.2130867408098422</x:v>
      </x:c>
      <x:c r="AE849" s="115" t="n">
        <x:f>MAX(AE848,AD849)</x:f>
        <x:v>1.227131079018297</x:v>
      </x:c>
      <x:c r="AF849" s="114" t="n">
        <x:f>AD849/AE849-1</x:f>
        <x:v>-0.011444855768537932</x:v>
      </x:c>
      <x:c r="AG849" s="114" t="n">
        <x:f>AD849/AD848-1</x:f>
        <x:v>-0.002046955537997608</x:v>
      </x:c>
      <x:c r="AH849" s="111" t="n">
        <x:f>IF(OR(T849="年末+季度",T849="季度+动态",T849="季度",T849="动态"),A849,AH848)</x:f>
        <x:v>45016</x:v>
      </x:c>
      <x:c r="AI849" s="117" t="n">
        <x:f>YEAR(A849)</x:f>
        <x:v>2023</x:v>
      </x:c>
      <x:c r="AJ849" s="117" t="n">
        <x:f>MONTH(A849)</x:f>
        <x:v>4</x:v>
      </x:c>
      <x:c r="AK849" s="50" t="n">
        <x:f>IF(MONTH(A849)&lt;&gt;MONTH(A850),1,0)</x:f>
        <x:v>0</x:v>
      </x:c>
      <x:c r="AL849" s="115" t="n">
        <x:f>IF(AK848,AD848,AL848)</x:f>
        <x:v>1.2117539065252714</x:v>
      </x:c>
      <x:c r="AM849" s="116" t="str">
        <x:f>IF(AK849,AD849/AL849-1,"")</x:f>
      </x:c>
      <x:c r="AN849" s="115" t="n">
        <x:f>IF(AI849&lt;&gt;AI848,AD849,MAX(AN848,AD849))</x:f>
        <x:v>1.227131079018297</x:v>
      </x:c>
      <x:c r="AO849" s="116" t="n">
        <x:f>AD849/AN849-1</x:f>
        <x:v>-0.011444855768537932</x:v>
      </x:c>
      <x:c r="AP849" s="112" t="n">
        <x:f>IFERROR(SUM(Z849:AC849)/AD849,0)</x:f>
        <x:v>1</x:v>
      </x:c>
      <x:c r="AQ849" s="50" t="b">
        <x:f>AND(B849&gt;0,C849&gt;0,D849&gt;0,E849&gt;0)</x:f>
        <x:v>1</x:v>
      </x:c>
    </x:row>
    <x:row r="850">
      <x:c r="A850" s="111" t="n">
        <x:f>'净值底稿'!A808</x:f>
        <x:v>45043</x:v>
      </x:c>
      <x:c r="B850" s="113" t="n">
        <x:f>'净值底稿'!F808</x:f>
        <x:v>1.7521681730080774</x:v>
      </x:c>
      <x:c r="C850" s="113" t="n">
        <x:f>'净值底稿'!O808</x:f>
        <x:v>1.2848905900728937</x:v>
      </x:c>
      <x:c r="D850" s="113" t="n">
        <x:f>'净值底稿'!P808</x:f>
        <x:v>1.5884</x:v>
      </x:c>
      <x:c r="E850" s="113" t="n">
        <x:f>'净值底稿'!Q808</x:f>
        <x:v>1.6029</x:v>
      </x:c>
      <x:c r="F850" s="114" t="n">
        <x:f>IFERROR(B850/B849-1,0)</x:f>
        <x:v>-0.03222316707879358</x:v>
      </x:c>
      <x:c r="G850" s="114" t="n">
        <x:f>IFERROR(C850/C849-1,0)</x:f>
        <x:v>0.0017757927774342264</x:v>
      </x:c>
      <x:c r="H850" s="114" t="n">
        <x:f>IFERROR(D850/D849-1,0)</x:f>
        <x:v>0.001134501449640668</x:v>
      </x:c>
      <x:c r="I850" s="114" t="n">
        <x:f>IFERROR(E850/E849-1,0)</x:f>
        <x:v>0.0018124999999999947</x:v>
      </x:c>
      <x:c r="J850" s="115" t="n">
        <x:f>Z849*(1+F850)</x:f>
        <x:v>0.12782033422100178</x:v>
      </x:c>
      <x:c r="K850" s="115" t="n">
        <x:f>AA849*(1+G850)</x:f>
        <x:v>0.12778922155051678</x:v>
      </x:c>
      <x:c r="L850" s="115" t="n">
        <x:f>AB849*(1+H850)</x:f>
        <x:v>0.8876484261368945</x:v>
      </x:c>
      <x:c r="M850" s="115" t="n">
        <x:f>AC849*(1+I850)</x:f>
        <x:v>0.06692635054845551</x:v>
      </x:c>
      <x:c r="N850" s="115" t="n">
        <x:f>SUM(J850:M850)</x:f>
        <x:v>1.2101843324568684</x:v>
      </x:c>
      <x:c r="O850" s="116" t="n">
        <x:f>IFERROR((J850+K850)/N850,0)</x:f>
        <x:v>0.21121539001632103</x:v>
      </x:c>
      <x:c r="P850" s="50" t="b">
        <x:f>AND(MONTH(A850)=12,OR(A851="",YEAR(A850)&lt;&gt;YEAR(A851)))</x:f>
        <x:v>0</x:v>
      </x:c>
      <x:c r="Q850" s="50" t="b">
        <x:f>AND(MOD(MONTH(A850),3)=0,OR(A851="",MONTH(A850)&lt;&gt;MONTH(A851)))</x:f>
        <x:v>0</x:v>
      </x:c>
      <x:c r="R850" s="50" t="b">
        <x:f>OR(O850&gt;$E$7,O850&lt;$E$6)</x:f>
        <x:v>0</x:v>
      </x:c>
      <x:c r="S850" s="50" t="b">
        <x:f>AND(OR(P850,Q850,R850),A850-AH849&gt;$E$8)</x:f>
        <x:v>0</x:v>
      </x:c>
      <x:c r="T850" s="50" t="str">
        <x:f>IF(NOT(OR(P850,Q850,R850)),"不调",IF(NOT(S850),"间隔规则跳过",IF(P850,"年末+季度",IF(AND(Q850,R850),"季度+动态",IF(Q850,"季度","动态")))))</x:f>
        <x:v>不调</x:v>
      </x:c>
      <x:c r="U850" s="115" t="n">
        <x:f>IF(OR(T850="年末+季度",T850="季度+动态"),N850*$E$5/2,IF(T850="季度",(J850+K850)/2,IF(T850="动态",N850*$E$5*IF(J850+K850=0,0.5,J850/(J850+K850)),J850)))</x:f>
        <x:v>0.12782033422100178</x:v>
      </x:c>
      <x:c r="V850" s="115" t="n">
        <x:f>IF(OR(T850="年末+季度",T850="季度+动态"),N850*$E$5/2,IF(T850="季度",(J850+K850)/2,IF(T850="动态",N850*$E$5*IF(J850+K850=0,0.5,K850/(J850+K850)),K850)))</x:f>
        <x:v>0.12778922155051678</x:v>
      </x:c>
      <x:c r="W850" s="115" t="n">
        <x:f>IF(OR(T850="年末+季度",T850="季度+动态",T850="动态"),N850*(1-$E$5)*IF(L850+M850=0,$B$7/($B$7+$B$8),L850/(L850+M850)),L850)</x:f>
        <x:v>0.8876484261368945</x:v>
      </x:c>
      <x:c r="X850" s="115" t="n">
        <x:f>IF(OR(T850="年末+季度",T850="季度+动态",T850="动态"),N850*(1-$E$5)*IF(L850+M850=0,$B$8/($B$7+$B$8),M850/(L850+M850)),M850)</x:f>
        <x:v>0.06692635054845551</x:v>
      </x:c>
      <x:c r="Y850" s="115" t="n">
        <x:f>POWER(1-$H$5,(A850-A849)/$H$8)</x:f>
        <x:v>0.9999862671029998</x:v>
      </x:c>
      <x:c r="Z850" s="115" t="n">
        <x:f>U850*Y850</x:f>
        <x:v>0.12781857887751738</x:v>
      </x:c>
      <x:c r="AA850" s="115" t="n">
        <x:f>V850*Y850</x:f>
        <x:v>0.1277874666342995</x:v>
      </x:c>
      <x:c r="AB850" s="115" t="n">
        <x:f>W850*Y850</x:f>
        <x:v>0.887636236152486</x:v>
      </x:c>
      <x:c r="AC850" s="115" t="n">
        <x:f>X850*Y850</x:f>
        <x:v>0.06692543145577683</x:v>
      </x:c>
      <x:c r="AD850" s="115" t="n">
        <x:f>SUM(Z850:AC850)</x:f>
        <x:v>1.2101677131200796</x:v>
      </x:c>
      <x:c r="AE850" s="115" t="n">
        <x:f>MAX(AE849,AD850)</x:f>
        <x:v>1.227131079018297</x:v>
      </x:c>
      <x:c r="AF850" s="114" t="n">
        <x:f>AD850/AE850-1</x:f>
        <x:v>-0.013823597322453973</x:v>
      </x:c>
      <x:c r="AG850" s="114" t="n">
        <x:f>AD850/AD849-1</x:f>
        <x:v>-0.0024062810939751156</x:v>
      </x:c>
      <x:c r="AH850" s="111" t="n">
        <x:f>IF(OR(T850="年末+季度",T850="季度+动态",T850="季度",T850="动态"),A850,AH849)</x:f>
        <x:v>45016</x:v>
      </x:c>
      <x:c r="AI850" s="117" t="n">
        <x:f>YEAR(A850)</x:f>
        <x:v>2023</x:v>
      </x:c>
      <x:c r="AJ850" s="117" t="n">
        <x:f>MONTH(A850)</x:f>
        <x:v>4</x:v>
      </x:c>
      <x:c r="AK850" s="50" t="n">
        <x:f>IF(MONTH(A850)&lt;&gt;MONTH(A851),1,0)</x:f>
        <x:v>0</x:v>
      </x:c>
      <x:c r="AL850" s="115" t="n">
        <x:f>IF(AK849,AD849,AL849)</x:f>
        <x:v>1.2117539065252714</x:v>
      </x:c>
      <x:c r="AM850" s="116" t="str">
        <x:f>IF(AK850,AD850/AL850-1,"")</x:f>
      </x:c>
      <x:c r="AN850" s="115" t="n">
        <x:f>IF(AI850&lt;&gt;AI849,AD850,MAX(AN849,AD850))</x:f>
        <x:v>1.227131079018297</x:v>
      </x:c>
      <x:c r="AO850" s="116" t="n">
        <x:f>AD850/AN850-1</x:f>
        <x:v>-0.013823597322453973</x:v>
      </x:c>
      <x:c r="AP850" s="112" t="n">
        <x:f>IFERROR(SUM(Z850:AC850)/AD850,0)</x:f>
        <x:v>1</x:v>
      </x:c>
      <x:c r="AQ850" s="50" t="b">
        <x:f>AND(B850&gt;0,C850&gt;0,D850&gt;0,E850&gt;0)</x:f>
        <x:v>1</x:v>
      </x:c>
    </x:row>
    <x:row r="851">
      <x:c r="A851" s="111" t="n">
        <x:f>'净值底稿'!A809</x:f>
        <x:v>45044</x:v>
      </x:c>
      <x:c r="B851" s="113" t="n">
        <x:f>'净值底稿'!F809</x:f>
        <x:v>1.8335166270192151</x:v>
      </x:c>
      <x:c r="C851" s="113" t="n">
        <x:f>'净值底稿'!O809</x:f>
        <x:v>1.3008490052247075</x:v>
      </x:c>
      <x:c r="D851" s="113" t="n">
        <x:f>'净值底稿'!P809</x:f>
        <x:v>1.5885</x:v>
      </x:c>
      <x:c r="E851" s="113" t="n">
        <x:f>'净值底稿'!Q809</x:f>
        <x:v>1.5908</x:v>
      </x:c>
      <x:c r="F851" s="114" t="n">
        <x:f>IFERROR(B851/B850-1,0)</x:f>
        <x:v>0.04642730946966167</x:v>
      </x:c>
      <x:c r="G851" s="114" t="n">
        <x:f>IFERROR(C851/C850-1,0)</x:f>
        <x:v>0.012420057610436963</x:v>
      </x:c>
      <x:c r="H851" s="114" t="n">
        <x:f>IFERROR(D851/D850-1,0)</x:f>
        <x:v>0.00006295643414766516</x:v>
      </x:c>
      <x:c r="I851" s="114" t="n">
        <x:f>IFERROR(E851/E850-1,0)</x:f>
        <x:v>-0.007548817767795923</x:v>
      </x:c>
      <x:c r="J851" s="115" t="n">
        <x:f>Z850*(1+F851)</x:f>
        <x:v>0.13375285159503625</x:v>
      </x:c>
      <x:c r="K851" s="115" t="n">
        <x:f>AA850*(1+G851)</x:f>
        <x:v>0.12937459433178927</x:v>
      </x:c>
      <x:c r="L851" s="115" t="n">
        <x:f>AB850*(1+H851)</x:f>
        <x:v>0.8876921185647344</x:v>
      </x:c>
      <x:c r="M851" s="115" t="n">
        <x:f>AC850*(1+I851)</x:f>
        <x:v>0.06642022356968605</x:v>
      </x:c>
      <x:c r="N851" s="115" t="n">
        <x:f>SUM(J851:M851)</x:f>
        <x:v>1.217239788061246</x:v>
      </x:c>
      <x:c r="O851" s="116" t="n">
        <x:f>IFERROR((J851+K851)/N851,0)</x:f>
        <x:v>0.21616730615248844</x:v>
      </x:c>
      <x:c r="P851" s="50" t="b">
        <x:f>AND(MONTH(A851)=12,OR(A852="",YEAR(A851)&lt;&gt;YEAR(A852)))</x:f>
        <x:v>0</x:v>
      </x:c>
      <x:c r="Q851" s="50" t="b">
        <x:f>AND(MOD(MONTH(A851),3)=0,OR(A852="",MONTH(A851)&lt;&gt;MONTH(A852)))</x:f>
        <x:v>0</x:v>
      </x:c>
      <x:c r="R851" s="50" t="b">
        <x:f>OR(O851&gt;$E$7,O851&lt;$E$6)</x:f>
        <x:v>0</x:v>
      </x:c>
      <x:c r="S851" s="50" t="b">
        <x:f>AND(OR(P851,Q851,R851),A851-AH850&gt;$E$8)</x:f>
        <x:v>0</x:v>
      </x:c>
      <x:c r="T851" s="50" t="str">
        <x:f>IF(NOT(OR(P851,Q851,R851)),"不调",IF(NOT(S851),"间隔规则跳过",IF(P851,"年末+季度",IF(AND(Q851,R851),"季度+动态",IF(Q851,"季度","动态")))))</x:f>
        <x:v>不调</x:v>
      </x:c>
      <x:c r="U851" s="115" t="n">
        <x:f>IF(OR(T851="年末+季度",T851="季度+动态"),N851*$E$5/2,IF(T851="季度",(J851+K851)/2,IF(T851="动态",N851*$E$5*IF(J851+K851=0,0.5,J851/(J851+K851)),J851)))</x:f>
        <x:v>0.13375285159503625</x:v>
      </x:c>
      <x:c r="V851" s="115" t="n">
        <x:f>IF(OR(T851="年末+季度",T851="季度+动态"),N851*$E$5/2,IF(T851="季度",(J851+K851)/2,IF(T851="动态",N851*$E$5*IF(J851+K851=0,0.5,K851/(J851+K851)),K851)))</x:f>
        <x:v>0.12937459433178927</x:v>
      </x:c>
      <x:c r="W851" s="115" t="n">
        <x:f>IF(OR(T851="年末+季度",T851="季度+动态",T851="动态"),N851*(1-$E$5)*IF(L851+M851=0,$B$7/($B$7+$B$8),L851/(L851+M851)),L851)</x:f>
        <x:v>0.8876921185647344</x:v>
      </x:c>
      <x:c r="X851" s="115" t="n">
        <x:f>IF(OR(T851="年末+季度",T851="季度+动态",T851="动态"),N851*(1-$E$5)*IF(L851+M851=0,$B$8/($B$7+$B$8),M851/(L851+M851)),M851)</x:f>
        <x:v>0.06642022356968605</x:v>
      </x:c>
      <x:c r="Y851" s="115" t="n">
        <x:f>POWER(1-$H$5,(A851-A850)/$H$8)</x:f>
        <x:v>0.9999862671029998</x:v>
      </x:c>
      <x:c r="Z851" s="115" t="n">
        <x:f>U851*Y851</x:f>
        <x:v>0.13375101478090182</x:v>
      </x:c>
      <x:c r="AA851" s="115" t="n">
        <x:f>V851*Y851</x:f>
        <x:v>0.12937281764381087</x:v>
      </x:c>
      <x:c r="AB851" s="115" t="n">
        <x:f>W851*Y851</x:f>
        <x:v>0.8876799279803023</x:v>
      </x:c>
      <x:c r="AC851" s="115" t="n">
        <x:f>X851*Y851</x:f>
        <x:v>0.06641931142759704</x:v>
      </x:c>
      <x:c r="AD851" s="115" t="n">
        <x:f>SUM(Z851:AC851)</x:f>
        <x:v>1.217223071832612</x:v>
      </x:c>
      <x:c r="AE851" s="115" t="n">
        <x:f>MAX(AE850,AD851)</x:f>
        <x:v>1.227131079018297</x:v>
      </x:c>
      <x:c r="AF851" s="114" t="n">
        <x:f>AD851/AE851-1</x:f>
        <x:v>-0.00807412293201093</x:v>
      </x:c>
      <x:c r="AG851" s="114" t="n">
        <x:f>AD851/AD850-1</x:f>
        <x:v>0.005830066887458241</x:v>
      </x:c>
      <x:c r="AH851" s="111" t="n">
        <x:f>IF(OR(T851="年末+季度",T851="季度+动态",T851="季度",T851="动态"),A851,AH850)</x:f>
        <x:v>45016</x:v>
      </x:c>
      <x:c r="AI851" s="117" t="n">
        <x:f>YEAR(A851)</x:f>
        <x:v>2023</x:v>
      </x:c>
      <x:c r="AJ851" s="117" t="n">
        <x:f>MONTH(A851)</x:f>
        <x:v>4</x:v>
      </x:c>
      <x:c r="AK851" s="50" t="n">
        <x:f>IF(MONTH(A851)&lt;&gt;MONTH(A852),1,0)</x:f>
        <x:v>1</x:v>
      </x:c>
      <x:c r="AL851" s="115" t="n">
        <x:f>IF(AK850,AD850,AL850)</x:f>
        <x:v>1.2117539065252714</x:v>
      </x:c>
      <x:c r="AM851" s="116" t="n">
        <x:f>IF(AK851,AD851/AL851-1,"")</x:f>
        <x:v>0.004513429069953334</x:v>
      </x:c>
      <x:c r="AN851" s="115" t="n">
        <x:f>IF(AI851&lt;&gt;AI850,AD851,MAX(AN850,AD851))</x:f>
        <x:v>1.227131079018297</x:v>
      </x:c>
      <x:c r="AO851" s="116" t="n">
        <x:f>AD851/AN851-1</x:f>
        <x:v>-0.00807412293201093</x:v>
      </x:c>
      <x:c r="AP851" s="112" t="n">
        <x:f>IFERROR(SUM(Z851:AC851)/AD851,0)</x:f>
        <x:v>1</x:v>
      </x:c>
      <x:c r="AQ851" s="50" t="b">
        <x:f>AND(B851&gt;0,C851&gt;0,D851&gt;0,E851&gt;0)</x:f>
        <x:v>1</x:v>
      </x:c>
    </x:row>
    <x:row r="852">
      <x:c r="A852" s="111" t="n">
        <x:f>'净值底稿'!A810</x:f>
        <x:v>45050</x:v>
      </x:c>
      <x:c r="B852" s="113" t="n">
        <x:f>'净值底稿'!F810</x:f>
        <x:v>1.8247054551810475</x:v>
      </x:c>
      <x:c r="C852" s="113" t="n">
        <x:f>'净值底稿'!O810</x:f>
        <x:v>1.304956844929425</x:v>
      </x:c>
      <x:c r="D852" s="113" t="n">
        <x:f>'净值底稿'!P810</x:f>
        <x:v>1.5904</x:v>
      </x:c>
      <x:c r="E852" s="113" t="n">
        <x:f>'净值底稿'!Q810</x:f>
        <x:v>1.6246</x:v>
      </x:c>
      <x:c r="F852" s="114" t="n">
        <x:f>IFERROR(B852/B851-1,0)</x:f>
        <x:v>-0.004805613272507947</x:v>
      </x:c>
      <x:c r="G852" s="114" t="n">
        <x:f>IFERROR(C852/C851-1,0)</x:f>
        <x:v>0.00315781438754148</x:v>
      </x:c>
      <x:c r="H852" s="114" t="n">
        <x:f>IFERROR(D852/D851-1,0)</x:f>
        <x:v>0.0011960969468052252</x:v>
      </x:c>
      <x:c r="I852" s="114" t="n">
        <x:f>IFERROR(E852/E851-1,0)</x:f>
        <x:v>0.02124717123459896</x:v>
      </x:c>
      <x:c r="J852" s="115" t="n">
        <x:f>Z851*(1+F852)</x:f>
        <x:v>0.1331082591290593</x:v>
      </x:c>
      <x:c r="K852" s="115" t="n">
        <x:f>AA851*(1+G852)</x:f>
        <x:v>0.1297813529887233</x:v>
      </x:c>
      <x:c r="L852" s="115" t="n">
        <x:f>AB851*(1+H852)</x:f>
        <x:v>0.8887416792318998</x:v>
      </x:c>
      <x:c r="M852" s="115" t="n">
        <x:f>AC851*(1+I852)</x:f>
        <x:v>0.06783053391078335</x:v>
      </x:c>
      <x:c r="N852" s="115" t="n">
        <x:f>SUM(J852:M852)</x:f>
        <x:v>1.2194618252604659</x:v>
      </x:c>
      <x:c r="O852" s="116" t="n">
        <x:f>IFERROR((J852+K852)/N852,0)</x:f>
        <x:v>0.21557838603240556</x:v>
      </x:c>
      <x:c r="P852" s="50" t="b">
        <x:f>AND(MONTH(A852)=12,OR(A853="",YEAR(A852)&lt;&gt;YEAR(A853)))</x:f>
        <x:v>0</x:v>
      </x:c>
      <x:c r="Q852" s="50" t="b">
        <x:f>AND(MOD(MONTH(A852),3)=0,OR(A853="",MONTH(A852)&lt;&gt;MONTH(A853)))</x:f>
        <x:v>0</x:v>
      </x:c>
      <x:c r="R852" s="50" t="b">
        <x:f>OR(O852&gt;$E$7,O852&lt;$E$6)</x:f>
        <x:v>0</x:v>
      </x:c>
      <x:c r="S852" s="50" t="b">
        <x:f>AND(OR(P852,Q852,R852),A852-AH851&gt;$E$8)</x:f>
        <x:v>0</x:v>
      </x:c>
      <x:c r="T852" s="50" t="str">
        <x:f>IF(NOT(OR(P852,Q852,R852)),"不调",IF(NOT(S852),"间隔规则跳过",IF(P852,"年末+季度",IF(AND(Q852,R852),"季度+动态",IF(Q852,"季度","动态")))))</x:f>
        <x:v>不调</x:v>
      </x:c>
      <x:c r="U852" s="115" t="n">
        <x:f>IF(OR(T852="年末+季度",T852="季度+动态"),N852*$E$5/2,IF(T852="季度",(J852+K852)/2,IF(T852="动态",N852*$E$5*IF(J852+K852=0,0.5,J852/(J852+K852)),J852)))</x:f>
        <x:v>0.1331082591290593</x:v>
      </x:c>
      <x:c r="V852" s="115" t="n">
        <x:f>IF(OR(T852="年末+季度",T852="季度+动态"),N852*$E$5/2,IF(T852="季度",(J852+K852)/2,IF(T852="动态",N852*$E$5*IF(J852+K852=0,0.5,K852/(J852+K852)),K852)))</x:f>
        <x:v>0.1297813529887233</x:v>
      </x:c>
      <x:c r="W852" s="115" t="n">
        <x:f>IF(OR(T852="年末+季度",T852="季度+动态",T852="动态"),N852*(1-$E$5)*IF(L852+M852=0,$B$7/($B$7+$B$8),L852/(L852+M852)),L852)</x:f>
        <x:v>0.8887416792318998</x:v>
      </x:c>
      <x:c r="X852" s="115" t="n">
        <x:f>IF(OR(T852="年末+季度",T852="季度+动态",T852="动态"),N852*(1-$E$5)*IF(L852+M852=0,$B$8/($B$7+$B$8),M852/(L852+M852)),M852)</x:f>
        <x:v>0.06783053391078335</x:v>
      </x:c>
      <x:c r="Y852" s="115" t="n">
        <x:f>POWER(1-$H$5,(A852-A851)/$H$8)</x:f>
        <x:v>0.9999176054468334</x:v>
      </x:c>
      <x:c r="Z852" s="115" t="n">
        <x:f>U852*Y852</x:f>
        <x:v>0.13309729173352558</x:v>
      </x:c>
      <x:c r="AA852" s="115" t="n">
        <x:f>V852*Y852</x:f>
        <x:v>0.12977065971213442</x:v>
      </x:c>
      <x:c r="AB852" s="115" t="n">
        <x:f>W852*Y852</x:f>
        <x:v>0.888668451758359</x:v>
      </x:c>
      <x:c r="AC852" s="115" t="n">
        <x:f>X852*Y852</x:f>
        <x:v>0.06782494504425071</x:v>
      </x:c>
      <x:c r="AD852" s="115" t="n">
        <x:f>SUM(Z852:AC852)</x:f>
        <x:v>1.2193613482482697</x:v>
      </x:c>
      <x:c r="AE852" s="115" t="n">
        <x:f>MAX(AE851,AD852)</x:f>
        <x:v>1.227131079018297</x:v>
      </x:c>
      <x:c r="AF852" s="114" t="n">
        <x:f>AD852/AE852-1</x:f>
        <x:v>-0.006331622516025814</x:v>
      </x:c>
      <x:c r="AG852" s="114" t="n">
        <x:f>AD852/AD851-1</x:f>
        <x:v>0.0017566840993561428</x:v>
      </x:c>
      <x:c r="AH852" s="111" t="n">
        <x:f>IF(OR(T852="年末+季度",T852="季度+动态",T852="季度",T852="动态"),A852,AH851)</x:f>
        <x:v>45016</x:v>
      </x:c>
      <x:c r="AI852" s="117" t="n">
        <x:f>YEAR(A852)</x:f>
        <x:v>2023</x:v>
      </x:c>
      <x:c r="AJ852" s="117" t="n">
        <x:f>MONTH(A852)</x:f>
        <x:v>5</x:v>
      </x:c>
      <x:c r="AK852" s="50" t="n">
        <x:f>IF(MONTH(A852)&lt;&gt;MONTH(A853),1,0)</x:f>
        <x:v>0</x:v>
      </x:c>
      <x:c r="AL852" s="115" t="n">
        <x:f>IF(AK851,AD851,AL851)</x:f>
        <x:v>1.217223071832612</x:v>
      </x:c>
      <x:c r="AM852" s="116" t="str">
        <x:f>IF(AK852,AD852/AL852-1,"")</x:f>
      </x:c>
      <x:c r="AN852" s="115" t="n">
        <x:f>IF(AI852&lt;&gt;AI851,AD852,MAX(AN851,AD852))</x:f>
        <x:v>1.227131079018297</x:v>
      </x:c>
      <x:c r="AO852" s="116" t="n">
        <x:f>AD852/AN852-1</x:f>
        <x:v>-0.006331622516025814</x:v>
      </x:c>
      <x:c r="AP852" s="112" t="n">
        <x:f>IFERROR(SUM(Z852:AC852)/AD852,0)</x:f>
        <x:v>1</x:v>
      </x:c>
      <x:c r="AQ852" s="50" t="b">
        <x:f>AND(B852&gt;0,C852&gt;0,D852&gt;0,E852&gt;0)</x:f>
        <x:v>1</x:v>
      </x:c>
    </x:row>
    <x:row r="853">
      <x:c r="A853" s="111" t="n">
        <x:f>'净值底稿'!A811</x:f>
        <x:v>45051</x:v>
      </x:c>
      <x:c r="B853" s="113" t="n">
        <x:f>'净值底稿'!F811</x:f>
        <x:v>1.7888570782012525</x:v>
      </x:c>
      <x:c r="C853" s="113" t="n">
        <x:f>'净值底稿'!O811</x:f>
        <x:v>1.2925557733487913</x:v>
      </x:c>
      <x:c r="D853" s="113" t="n">
        <x:f>'净值底稿'!P811</x:f>
        <x:v>1.592</x:v>
      </x:c>
      <x:c r="E853" s="113" t="n">
        <x:f>'净值底稿'!Q811</x:f>
        <x:v>1.6321</x:v>
      </x:c>
      <x:c r="F853" s="114" t="n">
        <x:f>IFERROR(B853/B852-1,0)</x:f>
        <x:v>-0.019646117063993884</x:v>
      </x:c>
      <x:c r="G853" s="114" t="n">
        <x:f>IFERROR(C853/C852-1,0)</x:f>
        <x:v>-0.00950305109998062</x:v>
      </x:c>
      <x:c r="H853" s="114" t="n">
        <x:f>IFERROR(D853/D852-1,0)</x:f>
        <x:v>0.001006036217303885</x:v>
      </x:c>
      <x:c r="I853" s="114" t="n">
        <x:f>IFERROR(E853/E852-1,0)</x:f>
        <x:v>0.004616520989782158</x:v>
      </x:c>
      <x:c r="J853" s="115" t="n">
        <x:f>Z852*(1+F853)</x:f>
        <x:v>0.13048244675922818</x:v>
      </x:c>
      <x:c r="K853" s="115" t="n">
        <x:f>AA852*(1+G853)</x:f>
        <x:v>0.1285374425016118</x:v>
      </x:c>
      <x:c r="L853" s="115" t="n">
        <x:f>AB852*(1+H853)</x:f>
        <x:v>0.8895624844060033</x:v>
      </x:c>
      <x:c r="M853" s="115" t="n">
        <x:f>AC852*(1+I853)</x:f>
        <x:v>0.06813806032667831</x:v>
      </x:c>
      <x:c r="N853" s="115" t="n">
        <x:f>SUM(J853:M853)</x:f>
        <x:v>1.2167204339935216</x:v>
      </x:c>
      <x:c r="O853" s="116" t="n">
        <x:f>IFERROR((J853+K853)/N853,0)</x:f>
        <x:v>0.21288365184324595</x:v>
      </x:c>
      <x:c r="P853" s="50" t="b">
        <x:f>AND(MONTH(A853)=12,OR(A854="",YEAR(A853)&lt;&gt;YEAR(A854)))</x:f>
        <x:v>0</x:v>
      </x:c>
      <x:c r="Q853" s="50" t="b">
        <x:f>AND(MOD(MONTH(A853),3)=0,OR(A854="",MONTH(A853)&lt;&gt;MONTH(A854)))</x:f>
        <x:v>0</x:v>
      </x:c>
      <x:c r="R853" s="50" t="b">
        <x:f>OR(O853&gt;$E$7,O853&lt;$E$6)</x:f>
        <x:v>0</x:v>
      </x:c>
      <x:c r="S853" s="50" t="b">
        <x:f>AND(OR(P853,Q853,R853),A853-AH852&gt;$E$8)</x:f>
        <x:v>0</x:v>
      </x:c>
      <x:c r="T853" s="50" t="str">
        <x:f>IF(NOT(OR(P853,Q853,R853)),"不调",IF(NOT(S853),"间隔规则跳过",IF(P853,"年末+季度",IF(AND(Q853,R853),"季度+动态",IF(Q853,"季度","动态")))))</x:f>
        <x:v>不调</x:v>
      </x:c>
      <x:c r="U853" s="115" t="n">
        <x:f>IF(OR(T853="年末+季度",T853="季度+动态"),N853*$E$5/2,IF(T853="季度",(J853+K853)/2,IF(T853="动态",N853*$E$5*IF(J853+K853=0,0.5,J853/(J853+K853)),J853)))</x:f>
        <x:v>0.13048244675922818</x:v>
      </x:c>
      <x:c r="V853" s="115" t="n">
        <x:f>IF(OR(T853="年末+季度",T853="季度+动态"),N853*$E$5/2,IF(T853="季度",(J853+K853)/2,IF(T853="动态",N853*$E$5*IF(J853+K853=0,0.5,K853/(J853+K853)),K853)))</x:f>
        <x:v>0.1285374425016118</x:v>
      </x:c>
      <x:c r="W853" s="115" t="n">
        <x:f>IF(OR(T853="年末+季度",T853="季度+动态",T853="动态"),N853*(1-$E$5)*IF(L853+M853=0,$B$7/($B$7+$B$8),L853/(L853+M853)),L853)</x:f>
        <x:v>0.8895624844060033</x:v>
      </x:c>
      <x:c r="X853" s="115" t="n">
        <x:f>IF(OR(T853="年末+季度",T853="季度+动态",T853="动态"),N853*(1-$E$5)*IF(L853+M853=0,$B$8/($B$7+$B$8),M853/(L853+M853)),M853)</x:f>
        <x:v>0.06813806032667831</x:v>
      </x:c>
      <x:c r="Y853" s="115" t="n">
        <x:f>POWER(1-$H$5,(A853-A852)/$H$8)</x:f>
        <x:v>0.9999862671029998</x:v>
      </x:c>
      <x:c r="Z853" s="115" t="n">
        <x:f>U853*Y853</x:f>
        <x:v>0.13048065485722649</x:v>
      </x:c>
      <x:c r="AA853" s="115" t="n">
        <x:f>V853*Y853</x:f>
        <x:v>0.12853567731015325</x:v>
      </x:c>
      <x:c r="AB853" s="115" t="n">
        <x:f>W853*Y853</x:f>
        <x:v>0.8895502681360297</x:v>
      </x:c>
      <x:c r="AC853" s="115" t="n">
        <x:f>X853*Y853</x:f>
        <x:v>0.06813712459371404</x:v>
      </x:c>
      <x:c r="AD853" s="115" t="n">
        <x:f>SUM(Z853:AC853)</x:f>
        <x:v>1.2167037248971235</x:v>
      </x:c>
      <x:c r="AE853" s="115" t="n">
        <x:f>MAX(AE852,AD853)</x:f>
        <x:v>1.227131079018297</x:v>
      </x:c>
      <x:c r="AF853" s="114" t="n">
        <x:f>AD853/AE853-1</x:f>
        <x:v>-0.008497343355947984</x:v>
      </x:c>
      <x:c r="AG853" s="114" t="n">
        <x:f>AD853/AD852-1</x:f>
        <x:v>-0.0021795207425298058</x:v>
      </x:c>
      <x:c r="AH853" s="111" t="n">
        <x:f>IF(OR(T853="年末+季度",T853="季度+动态",T853="季度",T853="动态"),A853,AH852)</x:f>
        <x:v>45016</x:v>
      </x:c>
      <x:c r="AI853" s="117" t="n">
        <x:f>YEAR(A853)</x:f>
        <x:v>2023</x:v>
      </x:c>
      <x:c r="AJ853" s="117" t="n">
        <x:f>MONTH(A853)</x:f>
        <x:v>5</x:v>
      </x:c>
      <x:c r="AK853" s="50" t="n">
        <x:f>IF(MONTH(A853)&lt;&gt;MONTH(A854),1,0)</x:f>
        <x:v>0</x:v>
      </x:c>
      <x:c r="AL853" s="115" t="n">
        <x:f>IF(AK852,AD852,AL852)</x:f>
        <x:v>1.217223071832612</x:v>
      </x:c>
      <x:c r="AM853" s="116" t="str">
        <x:f>IF(AK853,AD853/AL853-1,"")</x:f>
      </x:c>
      <x:c r="AN853" s="115" t="n">
        <x:f>IF(AI853&lt;&gt;AI852,AD853,MAX(AN852,AD853))</x:f>
        <x:v>1.227131079018297</x:v>
      </x:c>
      <x:c r="AO853" s="116" t="n">
        <x:f>AD853/AN853-1</x:f>
        <x:v>-0.008497343355947984</x:v>
      </x:c>
      <x:c r="AP853" s="112" t="n">
        <x:f>IFERROR(SUM(Z853:AC853)/AD853,0)</x:f>
        <x:v>1</x:v>
      </x:c>
      <x:c r="AQ853" s="50" t="b">
        <x:f>AND(B853&gt;0,C853&gt;0,D853&gt;0,E853&gt;0)</x:f>
        <x:v>1</x:v>
      </x:c>
    </x:row>
    <x:row r="854">
      <x:c r="A854" s="111" t="n">
        <x:f>'净值底稿'!A812</x:f>
        <x:v>45054</x:v>
      </x:c>
      <x:c r="B854" s="113" t="n">
        <x:f>'净值底稿'!F812</x:f>
        <x:v>1.8056299278885726</x:v>
      </x:c>
      <x:c r="C854" s="113" t="n">
        <x:f>'净值底稿'!O812</x:f>
        <x:v>1.3014647954370338</x:v>
      </x:c>
      <x:c r="D854" s="113" t="n">
        <x:f>'净值底稿'!P812</x:f>
        <x:v>1.5926</x:v>
      </x:c>
      <x:c r="E854" s="113" t="n">
        <x:f>'净值底稿'!Q812</x:f>
        <x:v>1.6148</x:v>
      </x:c>
      <x:c r="F854" s="114" t="n">
        <x:f>IFERROR(B854/B853-1,0)</x:f>
        <x:v>0.009376293887148224</x:v>
      </x:c>
      <x:c r="G854" s="114" t="n">
        <x:f>IFERROR(C854/C853-1,0)</x:f>
        <x:v>0.006892562991816398</x:v>
      </x:c>
      <x:c r="H854" s="114" t="n">
        <x:f>IFERROR(D854/D853-1,0)</x:f>
        <x:v>0.0003768844221105905</x:v>
      </x:c>
      <x:c r="I854" s="114" t="n">
        <x:f>IFERROR(E854/E853-1,0)</x:f>
        <x:v>-0.010599840696035812</x:v>
      </x:c>
      <x:c r="J854" s="115" t="n">
        <x:f>Z853*(1+F854)</x:f>
        <x:v>0.1317040798237554</x:v>
      </x:c>
      <x:c r="K854" s="115" t="n">
        <x:f>AA853*(1+G854)</x:f>
        <x:v>0.12942161756270926</x:v>
      </x:c>
      <x:c r="L854" s="115" t="n">
        <x:f>AB853*(1+H854)</x:f>
        <x:v>0.8898855257747744</x:v>
      </x:c>
      <x:c r="M854" s="115" t="n">
        <x:f>AC853*(1+I854)</x:f>
        <x:v>0.06741488192753473</x:v>
      </x:c>
      <x:c r="N854" s="115" t="n">
        <x:f>SUM(J854:M854)</x:f>
        <x:v>1.2184261050887737</x:v>
      </x:c>
      <x:c r="O854" s="116" t="n">
        <x:f>IFERROR((J854+K854)/N854,0)</x:f>
        <x:v>0.21431393852763783</x:v>
      </x:c>
      <x:c r="P854" s="50" t="b">
        <x:f>AND(MONTH(A854)=12,OR(A855="",YEAR(A854)&lt;&gt;YEAR(A855)))</x:f>
        <x:v>0</x:v>
      </x:c>
      <x:c r="Q854" s="50" t="b">
        <x:f>AND(MOD(MONTH(A854),3)=0,OR(A855="",MONTH(A854)&lt;&gt;MONTH(A855)))</x:f>
        <x:v>0</x:v>
      </x:c>
      <x:c r="R854" s="50" t="b">
        <x:f>OR(O854&gt;$E$7,O854&lt;$E$6)</x:f>
        <x:v>0</x:v>
      </x:c>
      <x:c r="S854" s="50" t="b">
        <x:f>AND(OR(P854,Q854,R854),A854-AH853&gt;$E$8)</x:f>
        <x:v>0</x:v>
      </x:c>
      <x:c r="T854" s="50" t="str">
        <x:f>IF(NOT(OR(P854,Q854,R854)),"不调",IF(NOT(S854),"间隔规则跳过",IF(P854,"年末+季度",IF(AND(Q854,R854),"季度+动态",IF(Q854,"季度","动态")))))</x:f>
        <x:v>不调</x:v>
      </x:c>
      <x:c r="U854" s="115" t="n">
        <x:f>IF(OR(T854="年末+季度",T854="季度+动态"),N854*$E$5/2,IF(T854="季度",(J854+K854)/2,IF(T854="动态",N854*$E$5*IF(J854+K854=0,0.5,J854/(J854+K854)),J854)))</x:f>
        <x:v>0.1317040798237554</x:v>
      </x:c>
      <x:c r="V854" s="115" t="n">
        <x:f>IF(OR(T854="年末+季度",T854="季度+动态"),N854*$E$5/2,IF(T854="季度",(J854+K854)/2,IF(T854="动态",N854*$E$5*IF(J854+K854=0,0.5,K854/(J854+K854)),K854)))</x:f>
        <x:v>0.12942161756270926</x:v>
      </x:c>
      <x:c r="W854" s="115" t="n">
        <x:f>IF(OR(T854="年末+季度",T854="季度+动态",T854="动态"),N854*(1-$E$5)*IF(L854+M854=0,$B$7/($B$7+$B$8),L854/(L854+M854)),L854)</x:f>
        <x:v>0.8898855257747744</x:v>
      </x:c>
      <x:c r="X854" s="115" t="n">
        <x:f>IF(OR(T854="年末+季度",T854="季度+动态",T854="动态"),N854*(1-$E$5)*IF(L854+M854=0,$B$8/($B$7+$B$8),M854/(L854+M854)),M854)</x:f>
        <x:v>0.06741488192753473</x:v>
      </x:c>
      <x:c r="Y854" s="115" t="n">
        <x:f>POWER(1-$H$5,(A854-A853)/$H$8)</x:f>
        <x:v>0.9999588018747739</x:v>
      </x:c>
      <x:c r="Z854" s="115" t="n">
        <x:f>U854*Y854</x:f>
        <x:v>0.13169865386258203</x:v>
      </x:c>
      <x:c r="AA854" s="115" t="n">
        <x:f>V854*Y854</x:f>
        <x:v>0.12941628563470195</x:v>
      </x:c>
      <x:c r="AB854" s="115" t="n">
        <x:f>W854*Y854</x:f>
        <x:v>0.8898488641594466</x:v>
      </x:c>
      <x:c r="AC854" s="115" t="n">
        <x:f>X854*Y854</x:f>
        <x:v>0.06741210456078697</x:v>
      </x:c>
      <x:c r="AD854" s="115" t="n">
        <x:f>SUM(Z854:AC854)</x:f>
        <x:v>1.2183759082175176</x:v>
      </x:c>
      <x:c r="AE854" s="115" t="n">
        <x:f>MAX(AE853,AD854)</x:f>
        <x:v>1.227131079018297</x:v>
      </x:c>
      <x:c r="AF854" s="114" t="n">
        <x:f>AD854/AE854-1</x:f>
        <x:v>-0.007134666337180073</x:v>
      </x:c>
      <x:c r="AG854" s="114" t="n">
        <x:f>AD854/AD853-1</x:f>
        <x:v>0.0013743553883962534</x:v>
      </x:c>
      <x:c r="AH854" s="111" t="n">
        <x:f>IF(OR(T854="年末+季度",T854="季度+动态",T854="季度",T854="动态"),A854,AH853)</x:f>
        <x:v>45016</x:v>
      </x:c>
      <x:c r="AI854" s="117" t="n">
        <x:f>YEAR(A854)</x:f>
        <x:v>2023</x:v>
      </x:c>
      <x:c r="AJ854" s="117" t="n">
        <x:f>MONTH(A854)</x:f>
        <x:v>5</x:v>
      </x:c>
      <x:c r="AK854" s="50" t="n">
        <x:f>IF(MONTH(A854)&lt;&gt;MONTH(A855),1,0)</x:f>
        <x:v>0</x:v>
      </x:c>
      <x:c r="AL854" s="115" t="n">
        <x:f>IF(AK853,AD853,AL853)</x:f>
        <x:v>1.217223071832612</x:v>
      </x:c>
      <x:c r="AM854" s="116" t="str">
        <x:f>IF(AK854,AD854/AL854-1,"")</x:f>
      </x:c>
      <x:c r="AN854" s="115" t="n">
        <x:f>IF(AI854&lt;&gt;AI853,AD854,MAX(AN853,AD854))</x:f>
        <x:v>1.227131079018297</x:v>
      </x:c>
      <x:c r="AO854" s="116" t="n">
        <x:f>AD854/AN854-1</x:f>
        <x:v>-0.007134666337180073</x:v>
      </x:c>
      <x:c r="AP854" s="112" t="n">
        <x:f>IFERROR(SUM(Z854:AC854)/AD854,0)</x:f>
        <x:v>1</x:v>
      </x:c>
      <x:c r="AQ854" s="50" t="b">
        <x:f>AND(B854&gt;0,C854&gt;0,D854&gt;0,E854&gt;0)</x:f>
        <x:v>1</x:v>
      </x:c>
    </x:row>
    <x:row r="855">
      <x:c r="A855" s="111" t="n">
        <x:f>'净值底稿'!A813</x:f>
        <x:v>45055</x:v>
      </x:c>
      <x:c r="B855" s="113" t="n">
        <x:f>'净值底稿'!F813</x:f>
        <x:v>1.7900165348656252</x:v>
      </x:c>
      <x:c r="C855" s="113" t="n">
        <x:f>'净值底稿'!O813</x:f>
        <x:v>1.284641510363345</x:v>
      </x:c>
      <x:c r="D855" s="113" t="n">
        <x:f>'净值底稿'!P813</x:f>
        <x:v>1.5929</x:v>
      </x:c>
      <x:c r="E855" s="113" t="n">
        <x:f>'净值底稿'!Q813</x:f>
        <x:v>1.6181</x:v>
      </x:c>
      <x:c r="F855" s="114" t="n">
        <x:f>IFERROR(B855/B854-1,0)</x:f>
        <x:v>-0.008647061494602593</x:v>
      </x:c>
      <x:c r="G855" s="114" t="n">
        <x:f>IFERROR(C855/C854-1,0)</x:f>
        <x:v>-0.01292642346736661</x:v>
      </x:c>
      <x:c r="H855" s="114" t="n">
        <x:f>IFERROR(D855/D854-1,0)</x:f>
        <x:v>0.00018837121687798053</x:v>
      </x:c>
      <x:c r="I855" s="114" t="n">
        <x:f>IFERROR(E855/E854-1,0)</x:f>
        <x:v>0.002043596730245234</x:v>
      </x:c>
      <x:c r="J855" s="115" t="n">
        <x:f>Z854*(1+F855)</x:f>
        <x:v>0.1305598475038759</x:v>
      </x:c>
      <x:c r="K855" s="115" t="n">
        <x:f>AA854*(1+G855)</x:f>
        <x:v>0.12774339592301412</x:v>
      </x:c>
      <x:c r="L855" s="115" t="n">
        <x:f>AB854*(1+H855)</x:f>
        <x:v>0.8900164860728258</x:v>
      </x:c>
      <x:c r="M855" s="115" t="n">
        <x:f>AC854*(1+I855)</x:f>
        <x:v>0.06754986771724635</x:v>
      </x:c>
      <x:c r="N855" s="115" t="n">
        <x:f>SUM(J855:M855)</x:f>
        <x:v>1.2158695972169622</x:v>
      </x:c>
      <x:c r="O855" s="116" t="n">
        <x:f>IFERROR((J855+K855)/N855,0)</x:f>
        <x:v>0.21244321267521413</x:v>
      </x:c>
      <x:c r="P855" s="50" t="b">
        <x:f>AND(MONTH(A855)=12,OR(A856="",YEAR(A855)&lt;&gt;YEAR(A856)))</x:f>
        <x:v>0</x:v>
      </x:c>
      <x:c r="Q855" s="50" t="b">
        <x:f>AND(MOD(MONTH(A855),3)=0,OR(A856="",MONTH(A855)&lt;&gt;MONTH(A856)))</x:f>
        <x:v>0</x:v>
      </x:c>
      <x:c r="R855" s="50" t="b">
        <x:f>OR(O855&gt;$E$7,O855&lt;$E$6)</x:f>
        <x:v>0</x:v>
      </x:c>
      <x:c r="S855" s="50" t="b">
        <x:f>AND(OR(P855,Q855,R855),A855-AH854&gt;$E$8)</x:f>
        <x:v>0</x:v>
      </x:c>
      <x:c r="T855" s="50" t="str">
        <x:f>IF(NOT(OR(P855,Q855,R855)),"不调",IF(NOT(S855),"间隔规则跳过",IF(P855,"年末+季度",IF(AND(Q855,R855),"季度+动态",IF(Q855,"季度","动态")))))</x:f>
        <x:v>不调</x:v>
      </x:c>
      <x:c r="U855" s="115" t="n">
        <x:f>IF(OR(T855="年末+季度",T855="季度+动态"),N855*$E$5/2,IF(T855="季度",(J855+K855)/2,IF(T855="动态",N855*$E$5*IF(J855+K855=0,0.5,J855/(J855+K855)),J855)))</x:f>
        <x:v>0.1305598475038759</x:v>
      </x:c>
      <x:c r="V855" s="115" t="n">
        <x:f>IF(OR(T855="年末+季度",T855="季度+动态"),N855*$E$5/2,IF(T855="季度",(J855+K855)/2,IF(T855="动态",N855*$E$5*IF(J855+K855=0,0.5,K855/(J855+K855)),K855)))</x:f>
        <x:v>0.12774339592301412</x:v>
      </x:c>
      <x:c r="W855" s="115" t="n">
        <x:f>IF(OR(T855="年末+季度",T855="季度+动态",T855="动态"),N855*(1-$E$5)*IF(L855+M855=0,$B$7/($B$7+$B$8),L855/(L855+M855)),L855)</x:f>
        <x:v>0.8900164860728258</x:v>
      </x:c>
      <x:c r="X855" s="115" t="n">
        <x:f>IF(OR(T855="年末+季度",T855="季度+动态",T855="动态"),N855*(1-$E$5)*IF(L855+M855=0,$B$8/($B$7+$B$8),M855/(L855+M855)),M855)</x:f>
        <x:v>0.06754986771724635</x:v>
      </x:c>
      <x:c r="Y855" s="115" t="n">
        <x:f>POWER(1-$H$5,(A855-A854)/$H$8)</x:f>
        <x:v>0.9999862671029998</x:v>
      </x:c>
      <x:c r="Z855" s="115" t="n">
        <x:f>U855*Y855</x:f>
        <x:v>0.13055805453893776</x:v>
      </x:c>
      <x:c r="AA855" s="115" t="n">
        <x:f>V855*Y855</x:f>
        <x:v>0.12774164163611545</x:v>
      </x:c>
      <x:c r="AB855" s="115" t="n">
        <x:f>W855*Y855</x:f>
        <x:v>0.890004263568094</x:v>
      </x:c>
      <x:c r="AC855" s="115" t="n">
        <x:f>X855*Y855</x:f>
        <x:v>0.06754894006187061</x:v>
      </x:c>
      <x:c r="AD855" s="115" t="n">
        <x:f>SUM(Z855:AC855)</x:f>
        <x:v>1.2158528998050178</x:v>
      </x:c>
      <x:c r="AE855" s="115" t="n">
        <x:f>MAX(AE854,AD855)</x:f>
        <x:v>1.227131079018297</x:v>
      </x:c>
      <x:c r="AF855" s="114" t="n">
        <x:f>AD855/AE855-1</x:f>
        <x:v>-0.009190688269668623</x:v>
      </x:c>
      <x:c r="AG855" s="114" t="n">
        <x:f>AD855/AD854-1</x:f>
        <x:v>-0.0020707963736668056</x:v>
      </x:c>
      <x:c r="AH855" s="111" t="n">
        <x:f>IF(OR(T855="年末+季度",T855="季度+动态",T855="季度",T855="动态"),A855,AH854)</x:f>
        <x:v>45016</x:v>
      </x:c>
      <x:c r="AI855" s="117" t="n">
        <x:f>YEAR(A855)</x:f>
        <x:v>2023</x:v>
      </x:c>
      <x:c r="AJ855" s="117" t="n">
        <x:f>MONTH(A855)</x:f>
        <x:v>5</x:v>
      </x:c>
      <x:c r="AK855" s="50" t="n">
        <x:f>IF(MONTH(A855)&lt;&gt;MONTH(A856),1,0)</x:f>
        <x:v>0</x:v>
      </x:c>
      <x:c r="AL855" s="115" t="n">
        <x:f>IF(AK854,AD854,AL854)</x:f>
        <x:v>1.217223071832612</x:v>
      </x:c>
      <x:c r="AM855" s="116" t="str">
        <x:f>IF(AK855,AD855/AL855-1,"")</x:f>
      </x:c>
      <x:c r="AN855" s="115" t="n">
        <x:f>IF(AI855&lt;&gt;AI854,AD855,MAX(AN854,AD855))</x:f>
        <x:v>1.227131079018297</x:v>
      </x:c>
      <x:c r="AO855" s="116" t="n">
        <x:f>AD855/AN855-1</x:f>
        <x:v>-0.009190688269668623</x:v>
      </x:c>
      <x:c r="AP855" s="112" t="n">
        <x:f>IFERROR(SUM(Z855:AC855)/AD855,0)</x:f>
        <x:v>1</x:v>
      </x:c>
      <x:c r="AQ855" s="50" t="b">
        <x:f>AND(B855&gt;0,C855&gt;0,D855&gt;0,E855&gt;0)</x:f>
        <x:v>1</x:v>
      </x:c>
    </x:row>
    <x:row r="856">
      <x:c r="A856" s="111" t="n">
        <x:f>'净值底稿'!A814</x:f>
        <x:v>45056</x:v>
      </x:c>
      <x:c r="B856" s="113" t="n">
        <x:f>'净值底稿'!F814</x:f>
        <x:v>1.7598369654644475</x:v>
      </x:c>
      <x:c r="C856" s="113" t="n">
        <x:f>'净值底稿'!O814</x:f>
        <x:v>1.2841754382231012</x:v>
      </x:c>
      <x:c r="D856" s="113" t="n">
        <x:f>'净值底稿'!P814</x:f>
        <x:v>1.5941</x:v>
      </x:c>
      <x:c r="E856" s="113" t="n">
        <x:f>'净值底稿'!Q814</x:f>
        <x:v>1.6233</x:v>
      </x:c>
      <x:c r="F856" s="114" t="n">
        <x:f>IFERROR(B856/B855-1,0)</x:f>
        <x:v>-0.016859938896286897</x:v>
      </x:c>
      <x:c r="G856" s="114" t="n">
        <x:f>IFERROR(C856/C855-1,0)</x:f>
        <x:v>-0.00036280326961568576</x:v>
      </x:c>
      <x:c r="H856" s="114" t="n">
        <x:f>IFERROR(D856/D855-1,0)</x:f>
        <x:v>0.0007533429593822305</x:v>
      </x:c>
      <x:c r="I856" s="114" t="n">
        <x:f>IFERROR(E856/E855-1,0)</x:f>
        <x:v>0.0032136456337679142</x:v>
      </x:c>
      <x:c r="J856" s="115" t="n">
        <x:f>Z855*(1+F856)</x:f>
        <x:v>0.12835685371699318</x:v>
      </x:c>
      <x:c r="K856" s="115" t="n">
        <x:f>AA855*(1+G856)</x:f>
        <x:v>0.12769529655086378</x:v>
      </x:c>
      <x:c r="L856" s="115" t="n">
        <x:f>AB855*(1+H856)</x:f>
        <x:v>0.8906747420138732</x:v>
      </x:c>
      <x:c r="M856" s="115" t="n">
        <x:f>AC855*(1+I856)</x:f>
        <x:v>0.06776601841816608</x:v>
      </x:c>
      <x:c r="N856" s="115" t="n">
        <x:f>SUM(J856:M856)</x:f>
        <x:v>1.2144929106998963</x:v>
      </x:c>
      <x:c r="O856" s="116" t="n">
        <x:f>IFERROR((J856+K856)/N856,0)</x:f>
        <x:v>0.21083050218901442</x:v>
      </x:c>
      <x:c r="P856" s="50" t="b">
        <x:f>AND(MONTH(A856)=12,OR(A857="",YEAR(A856)&lt;&gt;YEAR(A857)))</x:f>
        <x:v>0</x:v>
      </x:c>
      <x:c r="Q856" s="50" t="b">
        <x:f>AND(MOD(MONTH(A856),3)=0,OR(A857="",MONTH(A856)&lt;&gt;MONTH(A857)))</x:f>
        <x:v>0</x:v>
      </x:c>
      <x:c r="R856" s="50" t="b">
        <x:f>OR(O856&gt;$E$7,O856&lt;$E$6)</x:f>
        <x:v>0</x:v>
      </x:c>
      <x:c r="S856" s="50" t="b">
        <x:f>AND(OR(P856,Q856,R856),A856-AH855&gt;$E$8)</x:f>
        <x:v>0</x:v>
      </x:c>
      <x:c r="T856" s="50" t="str">
        <x:f>IF(NOT(OR(P856,Q856,R856)),"不调",IF(NOT(S856),"间隔规则跳过",IF(P856,"年末+季度",IF(AND(Q856,R856),"季度+动态",IF(Q856,"季度","动态")))))</x:f>
        <x:v>不调</x:v>
      </x:c>
      <x:c r="U856" s="115" t="n">
        <x:f>IF(OR(T856="年末+季度",T856="季度+动态"),N856*$E$5/2,IF(T856="季度",(J856+K856)/2,IF(T856="动态",N856*$E$5*IF(J856+K856=0,0.5,J856/(J856+K856)),J856)))</x:f>
        <x:v>0.12835685371699318</x:v>
      </x:c>
      <x:c r="V856" s="115" t="n">
        <x:f>IF(OR(T856="年末+季度",T856="季度+动态"),N856*$E$5/2,IF(T856="季度",(J856+K856)/2,IF(T856="动态",N856*$E$5*IF(J856+K856=0,0.5,K856/(J856+K856)),K856)))</x:f>
        <x:v>0.12769529655086378</x:v>
      </x:c>
      <x:c r="W856" s="115" t="n">
        <x:f>IF(OR(T856="年末+季度",T856="季度+动态",T856="动态"),N856*(1-$E$5)*IF(L856+M856=0,$B$7/($B$7+$B$8),L856/(L856+M856)),L856)</x:f>
        <x:v>0.8906747420138732</x:v>
      </x:c>
      <x:c r="X856" s="115" t="n">
        <x:f>IF(OR(T856="年末+季度",T856="季度+动态",T856="动态"),N856*(1-$E$5)*IF(L856+M856=0,$B$8/($B$7+$B$8),M856/(L856+M856)),M856)</x:f>
        <x:v>0.06776601841816608</x:v>
      </x:c>
      <x:c r="Y856" s="115" t="n">
        <x:f>POWER(1-$H$5,(A856-A855)/$H$8)</x:f>
        <x:v>0.9999862671029998</x:v>
      </x:c>
      <x:c r="Z856" s="115" t="n">
        <x:f>U856*Y856</x:f>
        <x:v>0.12835509100554182</x:v>
      </x:c>
      <x:c r="AA856" s="115" t="n">
        <x:f>V856*Y856</x:f>
        <x:v>0.12769354292450882</x:v>
      </x:c>
      <x:c r="AB856" s="115" t="n">
        <x:f>W856*Y856</x:f>
        <x:v>0.8906625104693804</x:v>
      </x:c>
      <x:c r="AC856" s="115" t="n">
        <x:f>X856*Y856</x:f>
        <x:v>0.06776508779441504</x:v>
      </x:c>
      <x:c r="AD856" s="115" t="n">
        <x:f>SUM(Z856:AC856)</x:f>
        <x:v>1.2144762321938458</x:v>
      </x:c>
      <x:c r="AE856" s="115" t="n">
        <x:f>MAX(AE855,AD856)</x:f>
        <x:v>1.227131079018297</x:v>
      </x:c>
      <x:c r="AF856" s="114" t="n">
        <x:f>AD856/AE856-1</x:f>
        <x:v>-0.01031254691599448</x:v>
      </x:c>
      <x:c r="AG856" s="114" t="n">
        <x:f>AD856/AD855-1</x:f>
        <x:v>-0.0011322649404321705</x:v>
      </x:c>
      <x:c r="AH856" s="111" t="n">
        <x:f>IF(OR(T856="年末+季度",T856="季度+动态",T856="季度",T856="动态"),A856,AH855)</x:f>
        <x:v>45016</x:v>
      </x:c>
      <x:c r="AI856" s="117" t="n">
        <x:f>YEAR(A856)</x:f>
        <x:v>2023</x:v>
      </x:c>
      <x:c r="AJ856" s="117" t="n">
        <x:f>MONTH(A856)</x:f>
        <x:v>5</x:v>
      </x:c>
      <x:c r="AK856" s="50" t="n">
        <x:f>IF(MONTH(A856)&lt;&gt;MONTH(A857),1,0)</x:f>
        <x:v>0</x:v>
      </x:c>
      <x:c r="AL856" s="115" t="n">
        <x:f>IF(AK855,AD855,AL855)</x:f>
        <x:v>1.217223071832612</x:v>
      </x:c>
      <x:c r="AM856" s="116" t="str">
        <x:f>IF(AK856,AD856/AL856-1,"")</x:f>
      </x:c>
      <x:c r="AN856" s="115" t="n">
        <x:f>IF(AI856&lt;&gt;AI855,AD856,MAX(AN855,AD856))</x:f>
        <x:v>1.227131079018297</x:v>
      </x:c>
      <x:c r="AO856" s="116" t="n">
        <x:f>AD856/AN856-1</x:f>
        <x:v>-0.01031254691599448</x:v>
      </x:c>
      <x:c r="AP856" s="112" t="n">
        <x:f>IFERROR(SUM(Z856:AC856)/AD856,0)</x:f>
        <x:v>1</x:v>
      </x:c>
      <x:c r="AQ856" s="50" t="b">
        <x:f>AND(B856&gt;0,C856&gt;0,D856&gt;0,E856&gt;0)</x:f>
        <x:v>1</x:v>
      </x:c>
    </x:row>
    <x:row r="857">
      <x:c r="A857" s="111" t="n">
        <x:f>'净值底稿'!A815</x:f>
        <x:v>45057</x:v>
      </x:c>
      <x:c r="B857" s="113" t="n">
        <x:f>'净值底稿'!F815</x:f>
        <x:v>1.7532556589420025</x:v>
      </x:c>
      <x:c r="C857" s="113" t="n">
        <x:f>'净值底稿'!O815</x:f>
        <x:v>1.28536350196694</x:v>
      </x:c>
      <x:c r="D857" s="113" t="n">
        <x:f>'净值底稿'!P815</x:f>
        <x:v>1.5962</x:v>
      </x:c>
      <x:c r="E857" s="113" t="n">
        <x:f>'净值底稿'!Q815</x:f>
        <x:v>1.6244</x:v>
      </x:c>
      <x:c r="F857" s="114" t="n">
        <x:f>IFERROR(B857/B856-1,0)</x:f>
        <x:v>-0.0037397251288604494</x:v>
      </x:c>
      <x:c r="G857" s="114" t="n">
        <x:f>IFERROR(C857/C856-1,0)</x:f>
        <x:v>0.0009251568815884514</x:v>
      </x:c>
      <x:c r="H857" s="114" t="n">
        <x:f>IFERROR(D857/D856-1,0)</x:f>
        <x:v>0.0013173577567280326</x:v>
      </x:c>
      <x:c r="I857" s="114" t="n">
        <x:f>IFERROR(E857/E856-1,0)</x:f>
        <x:v>0.0006776319842296541</x:v>
      </x:c>
      <x:c r="J857" s="115" t="n">
        <x:f>Z856*(1+F857)</x:f>
        <x:v>0.12787507824629124</x:v>
      </x:c>
      <x:c r="K857" s="115" t="n">
        <x:f>AA856*(1+G857)</x:f>
        <x:v>0.12781167948447986</x:v>
      </x:c>
      <x:c r="L857" s="115" t="n">
        <x:f>AB856*(1+H857)</x:f>
        <x:v>0.8918358316361741</x:v>
      </x:c>
      <x:c r="M857" s="115" t="n">
        <x:f>AC856*(1+I857)</x:f>
        <x:v>0.06781100758531866</x:v>
      </x:c>
      <x:c r="N857" s="115" t="n">
        <x:f>SUM(J857:M857)</x:f>
        <x:v>1.2153335969522638</x:v>
      </x:c>
      <x:c r="O857" s="116" t="n">
        <x:f>IFERROR((J857+K857)/N857,0)</x:f>
        <x:v>0.21038401174127502</x:v>
      </x:c>
      <x:c r="P857" s="50" t="b">
        <x:f>AND(MONTH(A857)=12,OR(A858="",YEAR(A857)&lt;&gt;YEAR(A858)))</x:f>
        <x:v>0</x:v>
      </x:c>
      <x:c r="Q857" s="50" t="b">
        <x:f>AND(MOD(MONTH(A857),3)=0,OR(A858="",MONTH(A857)&lt;&gt;MONTH(A858)))</x:f>
        <x:v>0</x:v>
      </x:c>
      <x:c r="R857" s="50" t="b">
        <x:f>OR(O857&gt;$E$7,O857&lt;$E$6)</x:f>
        <x:v>0</x:v>
      </x:c>
      <x:c r="S857" s="50" t="b">
        <x:f>AND(OR(P857,Q857,R857),A857-AH856&gt;$E$8)</x:f>
        <x:v>0</x:v>
      </x:c>
      <x:c r="T857" s="50" t="str">
        <x:f>IF(NOT(OR(P857,Q857,R857)),"不调",IF(NOT(S857),"间隔规则跳过",IF(P857,"年末+季度",IF(AND(Q857,R857),"季度+动态",IF(Q857,"季度","动态")))))</x:f>
        <x:v>不调</x:v>
      </x:c>
      <x:c r="U857" s="115" t="n">
        <x:f>IF(OR(T857="年末+季度",T857="季度+动态"),N857*$E$5/2,IF(T857="季度",(J857+K857)/2,IF(T857="动态",N857*$E$5*IF(J857+K857=0,0.5,J857/(J857+K857)),J857)))</x:f>
        <x:v>0.12787507824629124</x:v>
      </x:c>
      <x:c r="V857" s="115" t="n">
        <x:f>IF(OR(T857="年末+季度",T857="季度+动态"),N857*$E$5/2,IF(T857="季度",(J857+K857)/2,IF(T857="动态",N857*$E$5*IF(J857+K857=0,0.5,K857/(J857+K857)),K857)))</x:f>
        <x:v>0.12781167948447986</x:v>
      </x:c>
      <x:c r="W857" s="115" t="n">
        <x:f>IF(OR(T857="年末+季度",T857="季度+动态",T857="动态"),N857*(1-$E$5)*IF(L857+M857=0,$B$7/($B$7+$B$8),L857/(L857+M857)),L857)</x:f>
        <x:v>0.8918358316361741</x:v>
      </x:c>
      <x:c r="X857" s="115" t="n">
        <x:f>IF(OR(T857="年末+季度",T857="季度+动态",T857="动态"),N857*(1-$E$5)*IF(L857+M857=0,$B$8/($B$7+$B$8),M857/(L857+M857)),M857)</x:f>
        <x:v>0.06781100758531866</x:v>
      </x:c>
      <x:c r="Y857" s="115" t="n">
        <x:f>POWER(1-$H$5,(A857-A856)/$H$8)</x:f>
        <x:v>0.9999862671029998</x:v>
      </x:c>
      <x:c r="Z857" s="115" t="n">
        <x:f>U857*Y857</x:f>
        <x:v>0.1278733221510128</x:v>
      </x:c>
      <x:c r="AA857" s="115" t="n">
        <x:f>V857*Y857</x:f>
        <x:v>0.12780992425985008</x:v>
      </x:c>
      <x:c r="AB857" s="115" t="n">
        <x:f>W857*Y857</x:f>
        <x:v>0.891823584146557</x:v>
      </x:c>
      <x:c r="AC857" s="115" t="n">
        <x:f>X857*Y857</x:f>
        <x:v>0.06781007634373601</x:v>
      </x:c>
      <x:c r="AD857" s="115" t="n">
        <x:f>SUM(Z857:AC857)</x:f>
        <x:v>1.2153169069011558</x:v>
      </x:c>
      <x:c r="AE857" s="115" t="n">
        <x:f>MAX(AE856,AD857)</x:f>
        <x:v>1.227131079018297</x:v>
      </x:c>
      <x:c r="AF857" s="114" t="n">
        <x:f>AD857/AE857-1</x:f>
        <x:v>-0.009627473640870132</x:v>
      </x:c>
      <x:c r="AG857" s="114" t="n">
        <x:f>AD857/AD856-1</x:f>
        <x:v>0.0006922117411811701</x:v>
      </x:c>
      <x:c r="AH857" s="111" t="n">
        <x:f>IF(OR(T857="年末+季度",T857="季度+动态",T857="季度",T857="动态"),A857,AH856)</x:f>
        <x:v>45016</x:v>
      </x:c>
      <x:c r="AI857" s="117" t="n">
        <x:f>YEAR(A857)</x:f>
        <x:v>2023</x:v>
      </x:c>
      <x:c r="AJ857" s="117" t="n">
        <x:f>MONTH(A857)</x:f>
        <x:v>5</x:v>
      </x:c>
      <x:c r="AK857" s="50" t="n">
        <x:f>IF(MONTH(A857)&lt;&gt;MONTH(A858),1,0)</x:f>
        <x:v>0</x:v>
      </x:c>
      <x:c r="AL857" s="115" t="n">
        <x:f>IF(AK856,AD856,AL856)</x:f>
        <x:v>1.217223071832612</x:v>
      </x:c>
      <x:c r="AM857" s="116" t="str">
        <x:f>IF(AK857,AD857/AL857-1,"")</x:f>
      </x:c>
      <x:c r="AN857" s="115" t="n">
        <x:f>IF(AI857&lt;&gt;AI856,AD857,MAX(AN856,AD857))</x:f>
        <x:v>1.227131079018297</x:v>
      </x:c>
      <x:c r="AO857" s="116" t="n">
        <x:f>AD857/AN857-1</x:f>
        <x:v>-0.009627473640870132</x:v>
      </x:c>
      <x:c r="AP857" s="112" t="n">
        <x:f>IFERROR(SUM(Z857:AC857)/AD857,0)</x:f>
        <x:v>1</x:v>
      </x:c>
      <x:c r="AQ857" s="50" t="b">
        <x:f>AND(B857&gt;0,C857&gt;0,D857&gt;0,E857&gt;0)</x:f>
        <x:v>1</x:v>
      </x:c>
    </x:row>
    <x:row r="858">
      <x:c r="A858" s="111" t="n">
        <x:f>'净值底稿'!A816</x:f>
        <x:v>45058</x:v>
      </x:c>
      <x:c r="B858" s="113" t="n">
        <x:f>'净值底稿'!F816</x:f>
        <x:v>1.73157364770926</x:v>
      </x:c>
      <x:c r="C858" s="113" t="n">
        <x:f>'净值底稿'!O816</x:f>
        <x:v>1.270100608880126</x:v>
      </x:c>
      <x:c r="D858" s="113" t="n">
        <x:f>'净值底稿'!P816</x:f>
        <x:v>1.5961</x:v>
      </x:c>
      <x:c r="E858" s="113" t="n">
        <x:f>'净值底稿'!Q816</x:f>
        <x:v>1.6156</x:v>
      </x:c>
      <x:c r="F858" s="114" t="n">
        <x:f>IFERROR(B858/B857-1,0)</x:f>
        <x:v>-0.012366713959917508</x:v>
      </x:c>
      <x:c r="G858" s="114" t="n">
        <x:f>IFERROR(C858/C857-1,0)</x:f>
        <x:v>-0.011874378775698635</x:v>
      </x:c>
      <x:c r="H858" s="114" t="n">
        <x:f>IFERROR(D858/D857-1,0)</x:f>
        <x:v>-0.00006264879087836128</x:v>
      </x:c>
      <x:c r="I858" s="114" t="n">
        <x:f>IFERROR(E858/E857-1,0)</x:f>
        <x:v>-0.005417384880571419</x:v>
      </x:c>
      <x:c r="J858" s="115" t="n">
        <x:f>Z857*(1+F858)</x:f>
        <x:v>0.12629194935286683</x:v>
      </x:c>
      <x:c r="K858" s="115" t="n">
        <x:f>AA857*(1+G858)</x:f>
        <x:v>0.12629226080789527</x:v>
      </x:c>
      <x:c r="L858" s="115" t="n">
        <x:f>AB857*(1+H858)</x:f>
        <x:v>0.8917677124773334</x:v>
      </x:c>
      <x:c r="M858" s="115" t="n">
        <x:f>AC857*(1+I858)</x:f>
        <x:v>0.06744272306140106</x:v>
      </x:c>
      <x:c r="N858" s="115" t="n">
        <x:f>SUM(J858:M858)</x:f>
        <x:v>1.2117946456994966</x:v>
      </x:c>
      <x:c r="O858" s="116" t="n">
        <x:f>IFERROR((J858+K858)/N858,0)</x:f>
        <x:v>0.20843813022045526</x:v>
      </x:c>
      <x:c r="P858" s="50" t="b">
        <x:f>AND(MONTH(A858)=12,OR(A859="",YEAR(A858)&lt;&gt;YEAR(A859)))</x:f>
        <x:v>0</x:v>
      </x:c>
      <x:c r="Q858" s="50" t="b">
        <x:f>AND(MOD(MONTH(A858),3)=0,OR(A859="",MONTH(A858)&lt;&gt;MONTH(A859)))</x:f>
        <x:v>0</x:v>
      </x:c>
      <x:c r="R858" s="50" t="b">
        <x:f>OR(O858&gt;$E$7,O858&lt;$E$6)</x:f>
        <x:v>0</x:v>
      </x:c>
      <x:c r="S858" s="50" t="b">
        <x:f>AND(OR(P858,Q858,R858),A858-AH857&gt;$E$8)</x:f>
        <x:v>0</x:v>
      </x:c>
      <x:c r="T858" s="50" t="str">
        <x:f>IF(NOT(OR(P858,Q858,R858)),"不调",IF(NOT(S858),"间隔规则跳过",IF(P858,"年末+季度",IF(AND(Q858,R858),"季度+动态",IF(Q858,"季度","动态")))))</x:f>
        <x:v>不调</x:v>
      </x:c>
      <x:c r="U858" s="115" t="n">
        <x:f>IF(OR(T858="年末+季度",T858="季度+动态"),N858*$E$5/2,IF(T858="季度",(J858+K858)/2,IF(T858="动态",N858*$E$5*IF(J858+K858=0,0.5,J858/(J858+K858)),J858)))</x:f>
        <x:v>0.12629194935286683</x:v>
      </x:c>
      <x:c r="V858" s="115" t="n">
        <x:f>IF(OR(T858="年末+季度",T858="季度+动态"),N858*$E$5/2,IF(T858="季度",(J858+K858)/2,IF(T858="动态",N858*$E$5*IF(J858+K858=0,0.5,K858/(J858+K858)),K858)))</x:f>
        <x:v>0.12629226080789527</x:v>
      </x:c>
      <x:c r="W858" s="115" t="n">
        <x:f>IF(OR(T858="年末+季度",T858="季度+动态",T858="动态"),N858*(1-$E$5)*IF(L858+M858=0,$B$7/($B$7+$B$8),L858/(L858+M858)),L858)</x:f>
        <x:v>0.8917677124773334</x:v>
      </x:c>
      <x:c r="X858" s="115" t="n">
        <x:f>IF(OR(T858="年末+季度",T858="季度+动态",T858="动态"),N858*(1-$E$5)*IF(L858+M858=0,$B$8/($B$7+$B$8),M858/(L858+M858)),M858)</x:f>
        <x:v>0.06744272306140106</x:v>
      </x:c>
      <x:c r="Y858" s="115" t="n">
        <x:f>POWER(1-$H$5,(A858-A857)/$H$8)</x:f>
        <x:v>0.9999862671029998</x:v>
      </x:c>
      <x:c r="Z858" s="115" t="n">
        <x:f>U858*Y858</x:f>
        <x:v>0.1262902149985344</x:v>
      </x:c>
      <x:c r="AA858" s="115" t="n">
        <x:f>V858*Y858</x:f>
        <x:v>0.12629052644928568</x:v>
      </x:c>
      <x:c r="AB858" s="115" t="n">
        <x:f>W858*Y858</x:f>
        <x:v>0.8917554659231899</x:v>
      </x:c>
      <x:c r="AC858" s="115" t="n">
        <x:f>X858*Y858</x:f>
        <x:v>0.06744179687743185</x:v>
      </x:c>
      <x:c r="AD858" s="115" t="n">
        <x:f>SUM(Z858:AC858)</x:f>
        <x:v>1.2117780042484418</x:v>
      </x:c>
      <x:c r="AE858" s="115" t="n">
        <x:f>MAX(AE857,AD858)</x:f>
        <x:v>1.227131079018297</x:v>
      </x:c>
      <x:c r="AF858" s="114" t="n">
        <x:f>AD858/AE858-1</x:f>
        <x:v>-0.01251135679990889</x:v>
      </x:c>
      <x:c r="AG858" s="114" t="n">
        <x:f>AD858/AD857-1</x:f>
        <x:v>-0.0029119175686755927</x:v>
      </x:c>
      <x:c r="AH858" s="111" t="n">
        <x:f>IF(OR(T858="年末+季度",T858="季度+动态",T858="季度",T858="动态"),A858,AH857)</x:f>
        <x:v>45016</x:v>
      </x:c>
      <x:c r="AI858" s="117" t="n">
        <x:f>YEAR(A858)</x:f>
        <x:v>2023</x:v>
      </x:c>
      <x:c r="AJ858" s="117" t="n">
        <x:f>MONTH(A858)</x:f>
        <x:v>5</x:v>
      </x:c>
      <x:c r="AK858" s="50" t="n">
        <x:f>IF(MONTH(A858)&lt;&gt;MONTH(A859),1,0)</x:f>
        <x:v>0</x:v>
      </x:c>
      <x:c r="AL858" s="115" t="n">
        <x:f>IF(AK857,AD857,AL857)</x:f>
        <x:v>1.217223071832612</x:v>
      </x:c>
      <x:c r="AM858" s="116" t="str">
        <x:f>IF(AK858,AD858/AL858-1,"")</x:f>
      </x:c>
      <x:c r="AN858" s="115" t="n">
        <x:f>IF(AI858&lt;&gt;AI857,AD858,MAX(AN857,AD858))</x:f>
        <x:v>1.227131079018297</x:v>
      </x:c>
      <x:c r="AO858" s="116" t="n">
        <x:f>AD858/AN858-1</x:f>
        <x:v>-0.01251135679990889</x:v>
      </x:c>
      <x:c r="AP858" s="112" t="n">
        <x:f>IFERROR(SUM(Z858:AC858)/AD858,0)</x:f>
        <x:v>1</x:v>
      </x:c>
      <x:c r="AQ858" s="50" t="b">
        <x:f>AND(B858&gt;0,C858&gt;0,D858&gt;0,E858&gt;0)</x:f>
        <x:v>1</x:v>
      </x:c>
    </x:row>
    <x:row r="859">
      <x:c r="A859" s="111" t="n">
        <x:f>'净值底稿'!A817</x:f>
        <x:v>45061</x:v>
      </x:c>
      <x:c r="B859" s="113" t="n">
        <x:f>'净值底稿'!F817</x:f>
        <x:v>1.7277298772392773</x:v>
      </x:c>
      <x:c r="C859" s="113" t="n">
        <x:f>'净值底稿'!O817</x:f>
        <x:v>1.2817588325406861</x:v>
      </x:c>
      <x:c r="D859" s="113" t="n">
        <x:f>'净值底稿'!P817</x:f>
        <x:v>1.5961</x:v>
      </x:c>
      <x:c r="E859" s="113" t="n">
        <x:f>'净值底稿'!Q817</x:f>
        <x:v>1.6213</x:v>
      </x:c>
      <x:c r="F859" s="114" t="n">
        <x:f>IFERROR(B859/B858-1,0)</x:f>
        <x:v>-0.002219813448343766</x:v>
      </x:c>
      <x:c r="G859" s="114" t="n">
        <x:f>IFERROR(C859/C858-1,0)</x:f>
        <x:v>0.009178976514970127</x:v>
      </x:c>
      <x:c r="H859" s="114" t="n">
        <x:f>IFERROR(D859/D858-1,0)</x:f>
        <x:v>0</x:v>
      </x:c>
      <x:c r="I859" s="114" t="n">
        <x:f>IFERROR(E859/E858-1,0)</x:f>
        <x:v>0.0035281010151027026</x:v>
      </x:c>
      <x:c r="J859" s="115" t="n">
        <x:f>Z858*(1+F859)</x:f>
        <x:v>0.12600987428088645</x:v>
      </x:c>
      <x:c r="K859" s="115" t="n">
        <x:f>AA858*(1+G859)</x:f>
        <x:v>0.12744974422562688</x:v>
      </x:c>
      <x:c r="L859" s="115" t="n">
        <x:f>AB858*(1+H859)</x:f>
        <x:v>0.8917554659231899</x:v>
      </x:c>
      <x:c r="M859" s="115" t="n">
        <x:f>AC858*(1+I859)</x:f>
        <x:v>0.06767973834945547</x:v>
      </x:c>
      <x:c r="N859" s="115" t="n">
        <x:f>SUM(J859:M859)</x:f>
        <x:v>1.2128948227791585</x:v>
      </x:c>
      <x:c r="O859" s="116" t="n">
        <x:f>IFERROR((J859+K859)/N859,0)</x:f>
        <x:v>0.2089708140774732</x:v>
      </x:c>
      <x:c r="P859" s="50" t="b">
        <x:f>AND(MONTH(A859)=12,OR(A860="",YEAR(A859)&lt;&gt;YEAR(A860)))</x:f>
        <x:v>0</x:v>
      </x:c>
      <x:c r="Q859" s="50" t="b">
        <x:f>AND(MOD(MONTH(A859),3)=0,OR(A860="",MONTH(A859)&lt;&gt;MONTH(A860)))</x:f>
        <x:v>0</x:v>
      </x:c>
      <x:c r="R859" s="50" t="b">
        <x:f>OR(O859&gt;$E$7,O859&lt;$E$6)</x:f>
        <x:v>0</x:v>
      </x:c>
      <x:c r="S859" s="50" t="b">
        <x:f>AND(OR(P859,Q859,R859),A859-AH858&gt;$E$8)</x:f>
        <x:v>0</x:v>
      </x:c>
      <x:c r="T859" s="50" t="str">
        <x:f>IF(NOT(OR(P859,Q859,R859)),"不调",IF(NOT(S859),"间隔规则跳过",IF(P859,"年末+季度",IF(AND(Q859,R859),"季度+动态",IF(Q859,"季度","动态")))))</x:f>
        <x:v>不调</x:v>
      </x:c>
      <x:c r="U859" s="115" t="n">
        <x:f>IF(OR(T859="年末+季度",T859="季度+动态"),N859*$E$5/2,IF(T859="季度",(J859+K859)/2,IF(T859="动态",N859*$E$5*IF(J859+K859=0,0.5,J859/(J859+K859)),J859)))</x:f>
        <x:v>0.12600987428088645</x:v>
      </x:c>
      <x:c r="V859" s="115" t="n">
        <x:f>IF(OR(T859="年末+季度",T859="季度+动态"),N859*$E$5/2,IF(T859="季度",(J859+K859)/2,IF(T859="动态",N859*$E$5*IF(J859+K859=0,0.5,K859/(J859+K859)),K859)))</x:f>
        <x:v>0.12744974422562688</x:v>
      </x:c>
      <x:c r="W859" s="115" t="n">
        <x:f>IF(OR(T859="年末+季度",T859="季度+动态",T859="动态"),N859*(1-$E$5)*IF(L859+M859=0,$B$7/($B$7+$B$8),L859/(L859+M859)),L859)</x:f>
        <x:v>0.8917554659231899</x:v>
      </x:c>
      <x:c r="X859" s="115" t="n">
        <x:f>IF(OR(T859="年末+季度",T859="季度+动态",T859="动态"),N859*(1-$E$5)*IF(L859+M859=0,$B$8/($B$7+$B$8),M859/(L859+M859)),M859)</x:f>
        <x:v>0.06767973834945547</x:v>
      </x:c>
      <x:c r="Y859" s="115" t="n">
        <x:f>POWER(1-$H$5,(A859-A858)/$H$8)</x:f>
        <x:v>0.9999588018747739</x:v>
      </x:c>
      <x:c r="Z859" s="115" t="n">
        <x:f>U859*Y859</x:f>
        <x:v>0.12600468291030612</x:v>
      </x:c>
      <x:c r="AA859" s="115" t="n">
        <x:f>V859*Y859</x:f>
        <x:v>0.12744449353510423</x:v>
      </x:c>
      <x:c r="AB859" s="115" t="n">
        <x:f>W859*Y859</x:f>
        <x:v>0.8917187272698337</x:v>
      </x:c>
      <x:c r="AC859" s="115" t="n">
        <x:f>X859*Y859</x:f>
        <x:v>0.06767695007111968</x:v>
      </x:c>
      <x:c r="AD859" s="115" t="n">
        <x:f>SUM(Z859:AC859)</x:f>
        <x:v>1.2128448537863636</x:v>
      </x:c>
      <x:c r="AE859" s="115" t="n">
        <x:f>MAX(AE858,AD859)</x:f>
        <x:v>1.227131079018297</x:v>
      </x:c>
      <x:c r="AF859" s="114" t="n">
        <x:f>AD859/AE859-1</x:f>
        <x:v>-0.011641971649322347</x:v>
      </x:c>
      <x:c r="AG859" s="114" t="n">
        <x:f>AD859/AD858-1</x:f>
        <x:v>0.0008804001510025472</x:v>
      </x:c>
      <x:c r="AH859" s="111" t="n">
        <x:f>IF(OR(T859="年末+季度",T859="季度+动态",T859="季度",T859="动态"),A859,AH858)</x:f>
        <x:v>45016</x:v>
      </x:c>
      <x:c r="AI859" s="117" t="n">
        <x:f>YEAR(A859)</x:f>
        <x:v>2023</x:v>
      </x:c>
      <x:c r="AJ859" s="117" t="n">
        <x:f>MONTH(A859)</x:f>
        <x:v>5</x:v>
      </x:c>
      <x:c r="AK859" s="50" t="n">
        <x:f>IF(MONTH(A859)&lt;&gt;MONTH(A860),1,0)</x:f>
        <x:v>0</x:v>
      </x:c>
      <x:c r="AL859" s="115" t="n">
        <x:f>IF(AK858,AD858,AL858)</x:f>
        <x:v>1.217223071832612</x:v>
      </x:c>
      <x:c r="AM859" s="116" t="str">
        <x:f>IF(AK859,AD859/AL859-1,"")</x:f>
      </x:c>
      <x:c r="AN859" s="115" t="n">
        <x:f>IF(AI859&lt;&gt;AI858,AD859,MAX(AN858,AD859))</x:f>
        <x:v>1.227131079018297</x:v>
      </x:c>
      <x:c r="AO859" s="116" t="n">
        <x:f>AD859/AN859-1</x:f>
        <x:v>-0.011641971649322347</x:v>
      </x:c>
      <x:c r="AP859" s="112" t="n">
        <x:f>IFERROR(SUM(Z859:AC859)/AD859,0)</x:f>
        <x:v>1</x:v>
      </x:c>
      <x:c r="AQ859" s="50" t="b">
        <x:f>AND(B859&gt;0,C859&gt;0,D859&gt;0,E859&gt;0)</x:f>
        <x:v>1</x:v>
      </x:c>
    </x:row>
    <x:row r="860">
      <x:c r="A860" s="111" t="n">
        <x:f>'净值底稿'!A818</x:f>
        <x:v>45062</x:v>
      </x:c>
      <x:c r="B860" s="113" t="n">
        <x:f>'净值底稿'!F818</x:f>
        <x:v>1.6912954281884351</x:v>
      </x:c>
      <x:c r="C860" s="113" t="n">
        <x:f>'净值底稿'!O818</x:f>
        <x:v>1.2722486335192187</x:v>
      </x:c>
      <x:c r="D860" s="113" t="n">
        <x:f>'净值底稿'!P818</x:f>
        <x:v>1.596</x:v>
      </x:c>
      <x:c r="E860" s="113" t="n">
        <x:f>'净值底稿'!Q818</x:f>
        <x:v>1.6172</x:v>
      </x:c>
      <x:c r="F860" s="114" t="n">
        <x:f>IFERROR(B860/B859-1,0)</x:f>
        <x:v>-0.02108804711362655</x:v>
      </x:c>
      <x:c r="G860" s="114" t="n">
        <x:f>IFERROR(C860/C859-1,0)</x:f>
        <x:v>-0.007419647737177182</x:v>
      </x:c>
      <x:c r="H860" s="114" t="n">
        <x:f>IFERROR(D860/D859-1,0)</x:f>
        <x:v>-0.00006265271599525946</x:v>
      </x:c>
      <x:c r="I860" s="114" t="n">
        <x:f>IFERROR(E860/E859-1,0)</x:f>
        <x:v>-0.00252883488558564</x:v>
      </x:c>
      <x:c r="J860" s="115" t="n">
        <x:f>Z859*(1+F860)</x:f>
        <x:v>0.12334749022055601</x:v>
      </x:c>
      <x:c r="K860" s="115" t="n">
        <x:f>AA859*(1+G860)</x:f>
        <x:v>0.1264989002870308</x:v>
      </x:c>
      <x:c r="L860" s="115" t="n">
        <x:f>AB859*(1+H860)</x:f>
        <x:v>0.8916628586696664</x:v>
      </x:c>
      <x:c r="M860" s="115" t="n">
        <x:f>AC859*(1+I860)</x:f>
        <x:v>0.06750580623882979</x:v>
      </x:c>
      <x:c r="N860" s="115" t="n">
        <x:f>SUM(J860:M860)</x:f>
        <x:v>1.209015055416083</x:v>
      </x:c>
      <x:c r="O860" s="116" t="n">
        <x:f>IFERROR((J860+K860)/N860,0)</x:f>
        <x:v>0.20665283644594656</x:v>
      </x:c>
      <x:c r="P860" s="50" t="b">
        <x:f>AND(MONTH(A860)=12,OR(A861="",YEAR(A860)&lt;&gt;YEAR(A861)))</x:f>
        <x:v>0</x:v>
      </x:c>
      <x:c r="Q860" s="50" t="b">
        <x:f>AND(MOD(MONTH(A860),3)=0,OR(A861="",MONTH(A860)&lt;&gt;MONTH(A861)))</x:f>
        <x:v>0</x:v>
      </x:c>
      <x:c r="R860" s="50" t="b">
        <x:f>OR(O860&gt;$E$7,O860&lt;$E$6)</x:f>
        <x:v>0</x:v>
      </x:c>
      <x:c r="S860" s="50" t="b">
        <x:f>AND(OR(P860,Q860,R860),A860-AH859&gt;$E$8)</x:f>
        <x:v>0</x:v>
      </x:c>
      <x:c r="T860" s="50" t="str">
        <x:f>IF(NOT(OR(P860,Q860,R860)),"不调",IF(NOT(S860),"间隔规则跳过",IF(P860,"年末+季度",IF(AND(Q860,R860),"季度+动态",IF(Q860,"季度","动态")))))</x:f>
        <x:v>不调</x:v>
      </x:c>
      <x:c r="U860" s="115" t="n">
        <x:f>IF(OR(T860="年末+季度",T860="季度+动态"),N860*$E$5/2,IF(T860="季度",(J860+K860)/2,IF(T860="动态",N860*$E$5*IF(J860+K860=0,0.5,J860/(J860+K860)),J860)))</x:f>
        <x:v>0.12334749022055601</x:v>
      </x:c>
      <x:c r="V860" s="115" t="n">
        <x:f>IF(OR(T860="年末+季度",T860="季度+动态"),N860*$E$5/2,IF(T860="季度",(J860+K860)/2,IF(T860="动态",N860*$E$5*IF(J860+K860=0,0.5,K860/(J860+K860)),K860)))</x:f>
        <x:v>0.1264989002870308</x:v>
      </x:c>
      <x:c r="W860" s="115" t="n">
        <x:f>IF(OR(T860="年末+季度",T860="季度+动态",T860="动态"),N860*(1-$E$5)*IF(L860+M860=0,$B$7/($B$7+$B$8),L860/(L860+M860)),L860)</x:f>
        <x:v>0.8916628586696664</x:v>
      </x:c>
      <x:c r="X860" s="115" t="n">
        <x:f>IF(OR(T860="年末+季度",T860="季度+动态",T860="动态"),N860*(1-$E$5)*IF(L860+M860=0,$B$8/($B$7+$B$8),M860/(L860+M860)),M860)</x:f>
        <x:v>0.06750580623882979</x:v>
      </x:c>
      <x:c r="Y860" s="115" t="n">
        <x:f>POWER(1-$H$5,(A860-A859)/$H$8)</x:f>
        <x:v>0.9999862671029998</x:v>
      </x:c>
      <x:c r="Z860" s="115" t="n">
        <x:f>U860*Y860</x:f>
        <x:v>0.12334579630217757</x:v>
      </x:c>
      <x:c r="AA860" s="115" t="n">
        <x:f>V860*Y860</x:f>
        <x:v>0.12649716309066253</x:v>
      </x:c>
      <x:c r="AB860" s="115" t="n">
        <x:f>W860*Y860</x:f>
        <x:v>0.8916506135554694</x:v>
      </x:c>
      <x:c r="AC860" s="115" t="n">
        <x:f>X860*Y860</x:f>
        <x:v>0.0675048791885458</x:v>
      </x:c>
      <x:c r="AD860" s="115" t="n">
        <x:f>SUM(Z860:AC860)</x:f>
        <x:v>1.2089984521368553</x:v>
      </x:c>
      <x:c r="AE860" s="115" t="n">
        <x:f>MAX(AE859,AD860)</x:f>
        <x:v>1.227131079018297</x:v>
      </x:c>
      <x:c r="AF860" s="114" t="n">
        <x:f>AD860/AE860-1</x:f>
        <x:v>-0.014776438468128261</x:v>
      </x:c>
      <x:c r="AG860" s="114" t="n">
        <x:f>AD860/AD859-1</x:f>
        <x:v>-0.003171388028320621</x:v>
      </x:c>
      <x:c r="AH860" s="111" t="n">
        <x:f>IF(OR(T860="年末+季度",T860="季度+动态",T860="季度",T860="动态"),A860,AH859)</x:f>
        <x:v>45016</x:v>
      </x:c>
      <x:c r="AI860" s="117" t="n">
        <x:f>YEAR(A860)</x:f>
        <x:v>2023</x:v>
      </x:c>
      <x:c r="AJ860" s="117" t="n">
        <x:f>MONTH(A860)</x:f>
        <x:v>5</x:v>
      </x:c>
      <x:c r="AK860" s="50" t="n">
        <x:f>IF(MONTH(A860)&lt;&gt;MONTH(A861),1,0)</x:f>
        <x:v>0</x:v>
      </x:c>
      <x:c r="AL860" s="115" t="n">
        <x:f>IF(AK859,AD859,AL859)</x:f>
        <x:v>1.217223071832612</x:v>
      </x:c>
      <x:c r="AM860" s="116" t="str">
        <x:f>IF(AK860,AD860/AL860-1,"")</x:f>
      </x:c>
      <x:c r="AN860" s="115" t="n">
        <x:f>IF(AI860&lt;&gt;AI859,AD860,MAX(AN859,AD860))</x:f>
        <x:v>1.227131079018297</x:v>
      </x:c>
      <x:c r="AO860" s="116" t="n">
        <x:f>AD860/AN860-1</x:f>
        <x:v>-0.014776438468128261</x:v>
      </x:c>
      <x:c r="AP860" s="112" t="n">
        <x:f>IFERROR(SUM(Z860:AC860)/AD860,0)</x:f>
        <x:v>1</x:v>
      </x:c>
      <x:c r="AQ860" s="50" t="b">
        <x:f>AND(B860&gt;0,C860&gt;0,D860&gt;0,E860&gt;0)</x:f>
        <x:v>1</x:v>
      </x:c>
    </x:row>
    <x:row r="861">
      <x:c r="A861" s="111" t="n">
        <x:f>'净值底稿'!A819</x:f>
        <x:v>45063</x:v>
      </x:c>
      <x:c r="B861" s="113" t="n">
        <x:f>'净值底稿'!F819</x:f>
        <x:v>1.7013012600776876</x:v>
      </x:c>
      <x:c r="C861" s="113" t="n">
        <x:f>'净值底稿'!O819</x:f>
        <x:v>1.2773121186767837</x:v>
      </x:c>
      <x:c r="D861" s="113" t="n">
        <x:f>'净值底稿'!P819</x:f>
        <x:v>1.5958</x:v>
      </x:c>
      <x:c r="E861" s="113" t="n">
        <x:f>'净值底稿'!Q819</x:f>
        <x:v>1.6106</x:v>
      </x:c>
      <x:c r="F861" s="114" t="n">
        <x:f>IFERROR(B861/B860-1,0)</x:f>
        <x:v>0.005916075762097739</x:v>
      </x:c>
      <x:c r="G861" s="114" t="n">
        <x:f>IFERROR(C861/C860-1,0)</x:f>
        <x:v>0.003979949377944214</x:v>
      </x:c>
      <x:c r="H861" s="114" t="n">
        <x:f>IFERROR(D861/D860-1,0)</x:f>
        <x:v>-0.00012531328320797286</x:v>
      </x:c>
      <x:c r="I861" s="114" t="n">
        <x:f>IFERROR(E861/E860-1,0)</x:f>
        <x:v>-0.004081127875340096</x:v>
      </x:c>
      <x:c r="J861" s="115" t="n">
        <x:f>Z860*(1+F861)</x:f>
        <x:v>0.12407551937803753</x:v>
      </x:c>
      <x:c r="K861" s="115" t="n">
        <x:f>AA860*(1+G861)</x:f>
        <x:v>0.12700061539621693</x:v>
      </x:c>
      <x:c r="L861" s="115" t="n">
        <x:f>AB860*(1+H861)</x:f>
        <x:v>0.8915388778896103</x:v>
      </x:c>
      <x:c r="M861" s="115" t="n">
        <x:f>AC860*(1+I861)</x:f>
        <x:v>0.06722938314436795</x:v>
      </x:c>
      <x:c r="N861" s="115" t="n">
        <x:f>SUM(J861:M861)</x:f>
        <x:v>1.2098443958082328</x:v>
      </x:c>
      <x:c r="O861" s="116" t="n">
        <x:f>IFERROR((J861+K861)/N861,0)</x:f>
        <x:v>0.2075276255724802</x:v>
      </x:c>
      <x:c r="P861" s="50" t="b">
        <x:f>AND(MONTH(A861)=12,OR(A862="",YEAR(A861)&lt;&gt;YEAR(A862)))</x:f>
        <x:v>0</x:v>
      </x:c>
      <x:c r="Q861" s="50" t="b">
        <x:f>AND(MOD(MONTH(A861),3)=0,OR(A862="",MONTH(A861)&lt;&gt;MONTH(A862)))</x:f>
        <x:v>0</x:v>
      </x:c>
      <x:c r="R861" s="50" t="b">
        <x:f>OR(O861&gt;$E$7,O861&lt;$E$6)</x:f>
        <x:v>0</x:v>
      </x:c>
      <x:c r="S861" s="50" t="b">
        <x:f>AND(OR(P861,Q861,R861),A861-AH860&gt;$E$8)</x:f>
        <x:v>0</x:v>
      </x:c>
      <x:c r="T861" s="50" t="str">
        <x:f>IF(NOT(OR(P861,Q861,R861)),"不调",IF(NOT(S861),"间隔规则跳过",IF(P861,"年末+季度",IF(AND(Q861,R861),"季度+动态",IF(Q861,"季度","动态")))))</x:f>
        <x:v>不调</x:v>
      </x:c>
      <x:c r="U861" s="115" t="n">
        <x:f>IF(OR(T861="年末+季度",T861="季度+动态"),N861*$E$5/2,IF(T861="季度",(J861+K861)/2,IF(T861="动态",N861*$E$5*IF(J861+K861=0,0.5,J861/(J861+K861)),J861)))</x:f>
        <x:v>0.12407551937803753</x:v>
      </x:c>
      <x:c r="V861" s="115" t="n">
        <x:f>IF(OR(T861="年末+季度",T861="季度+动态"),N861*$E$5/2,IF(T861="季度",(J861+K861)/2,IF(T861="动态",N861*$E$5*IF(J861+K861=0,0.5,K861/(J861+K861)),K861)))</x:f>
        <x:v>0.12700061539621693</x:v>
      </x:c>
      <x:c r="W861" s="115" t="n">
        <x:f>IF(OR(T861="年末+季度",T861="季度+动态",T861="动态"),N861*(1-$E$5)*IF(L861+M861=0,$B$7/($B$7+$B$8),L861/(L861+M861)),L861)</x:f>
        <x:v>0.8915388778896103</x:v>
      </x:c>
      <x:c r="X861" s="115" t="n">
        <x:f>IF(OR(T861="年末+季度",T861="季度+动态",T861="动态"),N861*(1-$E$5)*IF(L861+M861=0,$B$8/($B$7+$B$8),M861/(L861+M861)),M861)</x:f>
        <x:v>0.06722938314436795</x:v>
      </x:c>
      <x:c r="Y861" s="115" t="n">
        <x:f>POWER(1-$H$5,(A861-A860)/$H$8)</x:f>
        <x:v>0.9999862671029998</x:v>
      </x:c>
      <x:c r="Z861" s="115" t="n">
        <x:f>U861*Y861</x:f>
        <x:v>0.12407381546170966</x:v>
      </x:c>
      <x:c r="AA861" s="115" t="n">
        <x:f>V861*Y861</x:f>
        <x:v>0.12699887130984672</x:v>
      </x:c>
      <x:c r="AB861" s="115" t="n">
        <x:f>W861*Y861</x:f>
        <x:v>0.8915266344780285</x:v>
      </x:c>
      <x:c r="AC861" s="115" t="n">
        <x:f>X861*Y861</x:f>
        <x:v>0.06722845989017384</x:v>
      </x:c>
      <x:c r="AD861" s="115" t="n">
        <x:f>SUM(Z861:AC861)</x:f>
        <x:v>1.2098277811397586</x:v>
      </x:c>
      <x:c r="AE861" s="115" t="n">
        <x:f>MAX(AE860,AD861)</x:f>
        <x:v>1.227131079018297</x:v>
      </x:c>
      <x:c r="AF861" s="114" t="n">
        <x:f>AD861/AE861-1</x:f>
        <x:v>-0.014100610908152511</x:v>
      </x:c>
      <x:c r="AG861" s="114" t="n">
        <x:f>AD861/AD860-1</x:f>
        <x:v>0.0006859636597860153</x:v>
      </x:c>
      <x:c r="AH861" s="111" t="n">
        <x:f>IF(OR(T861="年末+季度",T861="季度+动态",T861="季度",T861="动态"),A861,AH860)</x:f>
        <x:v>45016</x:v>
      </x:c>
      <x:c r="AI861" s="117" t="n">
        <x:f>YEAR(A861)</x:f>
        <x:v>2023</x:v>
      </x:c>
      <x:c r="AJ861" s="117" t="n">
        <x:f>MONTH(A861)</x:f>
        <x:v>5</x:v>
      </x:c>
      <x:c r="AK861" s="50" t="n">
        <x:f>IF(MONTH(A861)&lt;&gt;MONTH(A862),1,0)</x:f>
        <x:v>0</x:v>
      </x:c>
      <x:c r="AL861" s="115" t="n">
        <x:f>IF(AK860,AD860,AL860)</x:f>
        <x:v>1.217223071832612</x:v>
      </x:c>
      <x:c r="AM861" s="116" t="str">
        <x:f>IF(AK861,AD861/AL861-1,"")</x:f>
      </x:c>
      <x:c r="AN861" s="115" t="n">
        <x:f>IF(AI861&lt;&gt;AI860,AD861,MAX(AN860,AD861))</x:f>
        <x:v>1.227131079018297</x:v>
      </x:c>
      <x:c r="AO861" s="116" t="n">
        <x:f>AD861/AN861-1</x:f>
        <x:v>-0.014100610908152511</x:v>
      </x:c>
      <x:c r="AP861" s="112" t="n">
        <x:f>IFERROR(SUM(Z861:AC861)/AD861,0)</x:f>
        <x:v>1</x:v>
      </x:c>
      <x:c r="AQ861" s="50" t="b">
        <x:f>AND(B861&gt;0,C861&gt;0,D861&gt;0,E861&gt;0)</x:f>
        <x:v>1</x:v>
      </x:c>
    </x:row>
    <x:row r="862">
      <x:c r="A862" s="111" t="n">
        <x:f>'净值底稿'!A820</x:f>
        <x:v>45064</x:v>
      </x:c>
      <x:c r="B862" s="113" t="n">
        <x:f>'净值底稿'!F820</x:f>
        <x:v>1.7710343185078723</x:v>
      </x:c>
      <x:c r="C862" s="113" t="n">
        <x:f>'净值底稿'!O820</x:f>
        <x:v>1.2818285849364361</x:v>
      </x:c>
      <x:c r="D862" s="113" t="n">
        <x:f>'净值底稿'!P820</x:f>
        <x:v>1.5956</x:v>
      </x:c>
      <x:c r="E862" s="113" t="n">
        <x:f>'净值底稿'!Q820</x:f>
        <x:v>1.6079</x:v>
      </x:c>
      <x:c r="F862" s="114" t="n">
        <x:f>IFERROR(B862/B861-1,0)</x:f>
        <x:v>0.04098807193442067</x:v>
      </x:c>
      <x:c r="G862" s="114" t="n">
        <x:f>IFERROR(C862/C861-1,0)</x:f>
        <x:v>0.0035359143576678687</x:v>
      </x:c>
      <x:c r="H862" s="114" t="n">
        <x:f>IFERROR(D862/D861-1,0)</x:f>
        <x:v>-0.00012532898859518582</x:v>
      </x:c>
      <x:c r="I862" s="114" t="n">
        <x:f>IFERROR(E862/E861-1,0)</x:f>
        <x:v>-0.0016763938904755804</x:v>
      </x:c>
      <x:c r="J862" s="115" t="n">
        <x:f>Z861*(1+F862)</x:f>
        <x:v>0.12915936193503225</x:v>
      </x:c>
      <x:c r="K862" s="115" t="n">
        <x:f>AA861*(1+G862)</x:f>
        <x:v>0.1274479284423188</x:v>
      </x:c>
      <x:c r="L862" s="115" t="n">
        <x:f>AB861*(1+H862)</x:f>
        <x:v>0.8914149003466237</x:v>
      </x:c>
      <x:c r="M862" s="115" t="n">
        <x:f>AC861*(1+I862)</x:f>
        <x:v>0.06711575851074787</x:v>
      </x:c>
      <x:c r="N862" s="115" t="n">
        <x:f>SUM(J862:M862)</x:f>
        <x:v>1.2151379492347227</x:v>
      </x:c>
      <x:c r="O862" s="116" t="n">
        <x:f>IFERROR((J862+K862)/N862,0)</x:f>
        <x:v>0.21117543941324426</x:v>
      </x:c>
      <x:c r="P862" s="50" t="b">
        <x:f>AND(MONTH(A862)=12,OR(A863="",YEAR(A862)&lt;&gt;YEAR(A863)))</x:f>
        <x:v>0</x:v>
      </x:c>
      <x:c r="Q862" s="50" t="b">
        <x:f>AND(MOD(MONTH(A862),3)=0,OR(A863="",MONTH(A862)&lt;&gt;MONTH(A863)))</x:f>
        <x:v>0</x:v>
      </x:c>
      <x:c r="R862" s="50" t="b">
        <x:f>OR(O862&gt;$E$7,O862&lt;$E$6)</x:f>
        <x:v>0</x:v>
      </x:c>
      <x:c r="S862" s="50" t="b">
        <x:f>AND(OR(P862,Q862,R862),A862-AH861&gt;$E$8)</x:f>
        <x:v>0</x:v>
      </x:c>
      <x:c r="T862" s="50" t="str">
        <x:f>IF(NOT(OR(P862,Q862,R862)),"不调",IF(NOT(S862),"间隔规则跳过",IF(P862,"年末+季度",IF(AND(Q862,R862),"季度+动态",IF(Q862,"季度","动态")))))</x:f>
        <x:v>不调</x:v>
      </x:c>
      <x:c r="U862" s="115" t="n">
        <x:f>IF(OR(T862="年末+季度",T862="季度+动态"),N862*$E$5/2,IF(T862="季度",(J862+K862)/2,IF(T862="动态",N862*$E$5*IF(J862+K862=0,0.5,J862/(J862+K862)),J862)))</x:f>
        <x:v>0.12915936193503225</x:v>
      </x:c>
      <x:c r="V862" s="115" t="n">
        <x:f>IF(OR(T862="年末+季度",T862="季度+动态"),N862*$E$5/2,IF(T862="季度",(J862+K862)/2,IF(T862="动态",N862*$E$5*IF(J862+K862=0,0.5,K862/(J862+K862)),K862)))</x:f>
        <x:v>0.1274479284423188</x:v>
      </x:c>
      <x:c r="W862" s="115" t="n">
        <x:f>IF(OR(T862="年末+季度",T862="季度+动态",T862="动态"),N862*(1-$E$5)*IF(L862+M862=0,$B$7/($B$7+$B$8),L862/(L862+M862)),L862)</x:f>
        <x:v>0.8914149003466237</x:v>
      </x:c>
      <x:c r="X862" s="115" t="n">
        <x:f>IF(OR(T862="年末+季度",T862="季度+动态",T862="动态"),N862*(1-$E$5)*IF(L862+M862=0,$B$8/($B$7+$B$8),M862/(L862+M862)),M862)</x:f>
        <x:v>0.06711575851074787</x:v>
      </x:c>
      <x:c r="Y862" s="115" t="n">
        <x:f>POWER(1-$H$5,(A862-A861)/$H$8)</x:f>
        <x:v>0.9999862671029998</x:v>
      </x:c>
      <x:c r="Z862" s="115" t="n">
        <x:f>U862*Y862</x:f>
        <x:v>0.12915758820281817</x:v>
      </x:c>
      <x:c r="AA862" s="115" t="n">
        <x:f>V862*Y862</x:f>
        <x:v>0.1274461782130446</x:v>
      </x:c>
      <x:c r="AB862" s="115" t="n">
        <x:f>W862*Y862</x:f>
        <x:v>0.8914026586376128</x:v>
      </x:c>
      <x:c r="AC862" s="115" t="n">
        <x:f>X862*Y862</x:f>
        <x:v>0.06711483681694914</x:v>
      </x:c>
      <x:c r="AD862" s="115" t="n">
        <x:f>SUM(Z862:AC862)</x:f>
        <x:v>1.2151212618704248</x:v>
      </x:c>
      <x:c r="AE862" s="115" t="n">
        <x:f>MAX(AE861,AD862)</x:f>
        <x:v>1.227131079018297</x:v>
      </x:c>
      <x:c r="AF862" s="114" t="n">
        <x:f>AD862/AE862-1</x:f>
        <x:v>-0.009786906511633608</x:v>
      </x:c>
      <x:c r="AG862" s="114" t="n">
        <x:f>AD862/AD861-1</x:f>
        <x:v>0.004375400212482505</x:v>
      </x:c>
      <x:c r="AH862" s="111" t="n">
        <x:f>IF(OR(T862="年末+季度",T862="季度+动态",T862="季度",T862="动态"),A862,AH861)</x:f>
        <x:v>45016</x:v>
      </x:c>
      <x:c r="AI862" s="117" t="n">
        <x:f>YEAR(A862)</x:f>
        <x:v>2023</x:v>
      </x:c>
      <x:c r="AJ862" s="117" t="n">
        <x:f>MONTH(A862)</x:f>
        <x:v>5</x:v>
      </x:c>
      <x:c r="AK862" s="50" t="n">
        <x:f>IF(MONTH(A862)&lt;&gt;MONTH(A863),1,0)</x:f>
        <x:v>0</x:v>
      </x:c>
      <x:c r="AL862" s="115" t="n">
        <x:f>IF(AK861,AD861,AL861)</x:f>
        <x:v>1.217223071832612</x:v>
      </x:c>
      <x:c r="AM862" s="116" t="str">
        <x:f>IF(AK862,AD862/AL862-1,"")</x:f>
      </x:c>
      <x:c r="AN862" s="115" t="n">
        <x:f>IF(AI862&lt;&gt;AI861,AD862,MAX(AN861,AD862))</x:f>
        <x:v>1.227131079018297</x:v>
      </x:c>
      <x:c r="AO862" s="116" t="n">
        <x:f>AD862/AN862-1</x:f>
        <x:v>-0.009786906511633608</x:v>
      </x:c>
      <x:c r="AP862" s="112" t="n">
        <x:f>IFERROR(SUM(Z862:AC862)/AD862,0)</x:f>
        <x:v>1</x:v>
      </x:c>
      <x:c r="AQ862" s="50" t="b">
        <x:f>AND(B862&gt;0,C862&gt;0,D862&gt;0,E862&gt;0)</x:f>
        <x:v>1</x:v>
      </x:c>
    </x:row>
    <x:row r="863">
      <x:c r="A863" s="111" t="n">
        <x:f>'净值底稿'!A821</x:f>
        <x:v>45065</x:v>
      </x:c>
      <x:c r="B863" s="113" t="n">
        <x:f>'净值底稿'!F821</x:f>
        <x:v>1.7559153199515</x:v>
      </x:c>
      <x:c r="C863" s="113" t="n">
        <x:f>'净值底稿'!O821</x:f>
        <x:v>1.2818362229310614</x:v>
      </x:c>
      <x:c r="D863" s="113" t="n">
        <x:f>'净值底稿'!P821</x:f>
        <x:v>1.5961</x:v>
      </x:c>
      <x:c r="E863" s="113" t="n">
        <x:f>'净值底稿'!Q821</x:f>
        <x:v>1.6017</x:v>
      </x:c>
      <x:c r="F863" s="114" t="n">
        <x:f>IFERROR(B863/B862-1,0)</x:f>
        <x:v>-0.008536818512421718</x:v>
      </x:c>
      <x:c r="G863" s="114" t="n">
        <x:f>IFERROR(C863/C862-1,0)</x:f>
        <x:v>0.000005958670851180514</x:v>
      </x:c>
      <x:c r="H863" s="114" t="n">
        <x:f>IFERROR(D863/D862-1,0)</x:f>
        <x:v>0.0003133617447983461</x:v>
      </x:c>
      <x:c r="I863" s="114" t="n">
        <x:f>IFERROR(E863/E862-1,0)</x:f>
        <x:v>-0.003855961191616575</x:v>
      </x:c>
      <x:c r="J863" s="115" t="n">
        <x:f>Z862*(1+F863)</x:f>
        <x:v>0.1280549933128286</x:v>
      </x:c>
      <x:c r="K863" s="115" t="n">
        <x:f>AA862*(1+G863)</x:f>
        <x:v>0.12744693762287182</x:v>
      </x:c>
      <x:c r="L863" s="115" t="n">
        <x:f>AB862*(1+H863)</x:f>
        <x:v>0.8916819901300413</x:v>
      </x:c>
      <x:c r="M863" s="115" t="n">
        <x:f>AC862*(1+I863)</x:f>
        <x:v>0.06685604461080132</x:v>
      </x:c>
      <x:c r="N863" s="115" t="n">
        <x:f>SUM(J863:M863)</x:f>
        <x:v>1.214039965676543</x:v>
      </x:c>
      <x:c r="O863" s="116" t="n">
        <x:f>IFERROR((J863+K863)/N863,0)</x:f>
        <x:v>0.2104559472169583</x:v>
      </x:c>
      <x:c r="P863" s="50" t="b">
        <x:f>AND(MONTH(A863)=12,OR(A864="",YEAR(A863)&lt;&gt;YEAR(A864)))</x:f>
        <x:v>0</x:v>
      </x:c>
      <x:c r="Q863" s="50" t="b">
        <x:f>AND(MOD(MONTH(A863),3)=0,OR(A864="",MONTH(A863)&lt;&gt;MONTH(A864)))</x:f>
        <x:v>0</x:v>
      </x:c>
      <x:c r="R863" s="50" t="b">
        <x:f>OR(O863&gt;$E$7,O863&lt;$E$6)</x:f>
        <x:v>0</x:v>
      </x:c>
      <x:c r="S863" s="50" t="b">
        <x:f>AND(OR(P863,Q863,R863),A863-AH862&gt;$E$8)</x:f>
        <x:v>0</x:v>
      </x:c>
      <x:c r="T863" s="50" t="str">
        <x:f>IF(NOT(OR(P863,Q863,R863)),"不调",IF(NOT(S863),"间隔规则跳过",IF(P863,"年末+季度",IF(AND(Q863,R863),"季度+动态",IF(Q863,"季度","动态")))))</x:f>
        <x:v>不调</x:v>
      </x:c>
      <x:c r="U863" s="115" t="n">
        <x:f>IF(OR(T863="年末+季度",T863="季度+动态"),N863*$E$5/2,IF(T863="季度",(J863+K863)/2,IF(T863="动态",N863*$E$5*IF(J863+K863=0,0.5,J863/(J863+K863)),J863)))</x:f>
        <x:v>0.1280549933128286</x:v>
      </x:c>
      <x:c r="V863" s="115" t="n">
        <x:f>IF(OR(T863="年末+季度",T863="季度+动态"),N863*$E$5/2,IF(T863="季度",(J863+K863)/2,IF(T863="动态",N863*$E$5*IF(J863+K863=0,0.5,K863/(J863+K863)),K863)))</x:f>
        <x:v>0.12744693762287182</x:v>
      </x:c>
      <x:c r="W863" s="115" t="n">
        <x:f>IF(OR(T863="年末+季度",T863="季度+动态",T863="动态"),N863*(1-$E$5)*IF(L863+M863=0,$B$7/($B$7+$B$8),L863/(L863+M863)),L863)</x:f>
        <x:v>0.8916819901300413</x:v>
      </x:c>
      <x:c r="X863" s="115" t="n">
        <x:f>IF(OR(T863="年末+季度",T863="季度+动态",T863="动态"),N863*(1-$E$5)*IF(L863+M863=0,$B$8/($B$7+$B$8),M863/(L863+M863)),M863)</x:f>
        <x:v>0.06685604461080132</x:v>
      </x:c>
      <x:c r="Y863" s="115" t="n">
        <x:f>POWER(1-$H$5,(A863-A862)/$H$8)</x:f>
        <x:v>0.9999862671029998</x:v>
      </x:c>
      <x:c r="Z863" s="115" t="n">
        <x:f>U863*Y863</x:f>
        <x:v>0.12805323474679506</x:v>
      </x:c>
      <x:c r="AA863" s="115" t="n">
        <x:f>V863*Y863</x:f>
        <x:v>0.12744518740720445</x:v>
      </x:c>
      <x:c r="AB863" s="115" t="n">
        <x:f>W863*Y863</x:f>
        <x:v>0.8916697447531139</x:v>
      </x:c>
      <x:c r="AC863" s="115" t="n">
        <x:f>X863*Y863</x:f>
        <x:v>0.06685512648362683</x:v>
      </x:c>
      <x:c r="AD863" s="115" t="n">
        <x:f>SUM(Z863:AC863)</x:f>
        <x:v>1.2140232933907402</x:v>
      </x:c>
      <x:c r="AE863" s="115" t="n">
        <x:f>MAX(AE862,AD863)</x:f>
        <x:v>1.227131079018297</x:v>
      </x:c>
      <x:c r="AF863" s="114" t="n">
        <x:f>AD863/AE863-1</x:f>
        <x:v>-0.010681650763863737</x:v>
      </x:c>
      <x:c r="AG863" s="114" t="n">
        <x:f>AD863/AD862-1</x:f>
        <x:v>-0.0009035875793946824</x:v>
      </x:c>
      <x:c r="AH863" s="111" t="n">
        <x:f>IF(OR(T863="年末+季度",T863="季度+动态",T863="季度",T863="动态"),A863,AH862)</x:f>
        <x:v>45016</x:v>
      </x:c>
      <x:c r="AI863" s="117" t="n">
        <x:f>YEAR(A863)</x:f>
        <x:v>2023</x:v>
      </x:c>
      <x:c r="AJ863" s="117" t="n">
        <x:f>MONTH(A863)</x:f>
        <x:v>5</x:v>
      </x:c>
      <x:c r="AK863" s="50" t="n">
        <x:f>IF(MONTH(A863)&lt;&gt;MONTH(A864),1,0)</x:f>
        <x:v>0</x:v>
      </x:c>
      <x:c r="AL863" s="115" t="n">
        <x:f>IF(AK862,AD862,AL862)</x:f>
        <x:v>1.217223071832612</x:v>
      </x:c>
      <x:c r="AM863" s="116" t="str">
        <x:f>IF(AK863,AD863/AL863-1,"")</x:f>
      </x:c>
      <x:c r="AN863" s="115" t="n">
        <x:f>IF(AI863&lt;&gt;AI862,AD863,MAX(AN862,AD863))</x:f>
        <x:v>1.227131079018297</x:v>
      </x:c>
      <x:c r="AO863" s="116" t="n">
        <x:f>AD863/AN863-1</x:f>
        <x:v>-0.010681650763863737</x:v>
      </x:c>
      <x:c r="AP863" s="112" t="n">
        <x:f>IFERROR(SUM(Z863:AC863)/AD863,0)</x:f>
        <x:v>1</x:v>
      </x:c>
      <x:c r="AQ863" s="50" t="b">
        <x:f>AND(B863&gt;0,C863&gt;0,D863&gt;0,E863&gt;0)</x:f>
        <x:v>1</x:v>
      </x:c>
    </x:row>
    <x:row r="864">
      <x:c r="A864" s="111" t="n">
        <x:f>'净值底稿'!A822</x:f>
        <x:v>45068</x:v>
      </x:c>
      <x:c r="B864" s="113" t="n">
        <x:f>'净值底稿'!F822</x:f>
        <x:v>1.7269782558859776</x:v>
      </x:c>
      <x:c r="C864" s="113" t="n">
        <x:f>'净值底稿'!O822</x:f>
        <x:v>1.2849374105198075</x:v>
      </x:c>
      <x:c r="D864" s="113" t="n">
        <x:f>'净值底稿'!P822</x:f>
        <x:v>1.597</x:v>
      </x:c>
      <x:c r="E864" s="113" t="n">
        <x:f>'净值底稿'!Q822</x:f>
        <x:v>1.6076</x:v>
      </x:c>
      <x:c r="F864" s="114" t="n">
        <x:f>IFERROR(B864/B863-1,0)</x:f>
        <x:v>-0.01647976057656453</x:v>
      </x:c>
      <x:c r="G864" s="114" t="n">
        <x:f>IFERROR(C864/C863-1,0)</x:f>
        <x:v>0.002419332152788556</x:v>
      </x:c>
      <x:c r="H864" s="114" t="n">
        <x:f>IFERROR(D864/D863-1,0)</x:f>
        <x:v>0.0005638744439571131</x:v>
      </x:c>
      <x:c r="I864" s="114" t="n">
        <x:f>IFERROR(E864/E863-1,0)</x:f>
        <x:v>0.003683586189673571</x:v>
      </x:c>
      <x:c r="J864" s="115" t="n">
        <x:f>Z863*(1+F864)</x:f>
        <x:v>0.12594294809711326</x:v>
      </x:c>
      <x:c r="K864" s="115" t="n">
        <x:f>AA863*(1+G864)</x:f>
        <x:v>0.12775351964681686</x:v>
      </x:c>
      <x:c r="L864" s="115" t="n">
        <x:f>AB863*(1+H864)</x:f>
        <x:v>0.89217253453463</x:v>
      </x:c>
      <x:c r="M864" s="115" t="n">
        <x:f>AC863*(1+I864)</x:f>
        <x:v>0.0671013931042508</x:v>
      </x:c>
      <x:c r="N864" s="115" t="n">
        <x:f>SUM(J864:M864)</x:f>
        <x:v>1.2129703953828108</x:v>
      </x:c>
      <x:c r="O864" s="116" t="n">
        <x:f>IFERROR((J864+K864)/N864,0)</x:f>
        <x:v>0.2091530582359053</x:v>
      </x:c>
      <x:c r="P864" s="50" t="b">
        <x:f>AND(MONTH(A864)=12,OR(A865="",YEAR(A864)&lt;&gt;YEAR(A865)))</x:f>
        <x:v>0</x:v>
      </x:c>
      <x:c r="Q864" s="50" t="b">
        <x:f>AND(MOD(MONTH(A864),3)=0,OR(A865="",MONTH(A864)&lt;&gt;MONTH(A865)))</x:f>
        <x:v>0</x:v>
      </x:c>
      <x:c r="R864" s="50" t="b">
        <x:f>OR(O864&gt;$E$7,O864&lt;$E$6)</x:f>
        <x:v>0</x:v>
      </x:c>
      <x:c r="S864" s="50" t="b">
        <x:f>AND(OR(P864,Q864,R864),A864-AH863&gt;$E$8)</x:f>
        <x:v>0</x:v>
      </x:c>
      <x:c r="T864" s="50" t="str">
        <x:f>IF(NOT(OR(P864,Q864,R864)),"不调",IF(NOT(S864),"间隔规则跳过",IF(P864,"年末+季度",IF(AND(Q864,R864),"季度+动态",IF(Q864,"季度","动态")))))</x:f>
        <x:v>不调</x:v>
      </x:c>
      <x:c r="U864" s="115" t="n">
        <x:f>IF(OR(T864="年末+季度",T864="季度+动态"),N864*$E$5/2,IF(T864="季度",(J864+K864)/2,IF(T864="动态",N864*$E$5*IF(J864+K864=0,0.5,J864/(J864+K864)),J864)))</x:f>
        <x:v>0.12594294809711326</x:v>
      </x:c>
      <x:c r="V864" s="115" t="n">
        <x:f>IF(OR(T864="年末+季度",T864="季度+动态"),N864*$E$5/2,IF(T864="季度",(J864+K864)/2,IF(T864="动态",N864*$E$5*IF(J864+K864=0,0.5,K864/(J864+K864)),K864)))</x:f>
        <x:v>0.12775351964681686</x:v>
      </x:c>
      <x:c r="W864" s="115" t="n">
        <x:f>IF(OR(T864="年末+季度",T864="季度+动态",T864="动态"),N864*(1-$E$5)*IF(L864+M864=0,$B$7/($B$7+$B$8),L864/(L864+M864)),L864)</x:f>
        <x:v>0.89217253453463</x:v>
      </x:c>
      <x:c r="X864" s="115" t="n">
        <x:f>IF(OR(T864="年末+季度",T864="季度+动态",T864="动态"),N864*(1-$E$5)*IF(L864+M864=0,$B$8/($B$7+$B$8),M864/(L864+M864)),M864)</x:f>
        <x:v>0.0671013931042508</x:v>
      </x:c>
      <x:c r="Y864" s="115" t="n">
        <x:f>POWER(1-$H$5,(A864-A863)/$H$8)</x:f>
        <x:v>0.9999588018747739</x:v>
      </x:c>
      <x:c r="Z864" s="115" t="n">
        <x:f>U864*Y864</x:f>
        <x:v>0.1259377594837662</x:v>
      </x:c>
      <x:c r="AA864" s="115" t="n">
        <x:f>V864*Y864</x:f>
        <x:v>0.12774825644131638</x:v>
      </x:c>
      <x:c r="AB864" s="115" t="n">
        <x:f>W864*Y864</x:f>
        <x:v>0.892135778698829</x:v>
      </x:c>
      <x:c r="AC864" s="115" t="n">
        <x:f>X864*Y864</x:f>
        <x:v>0.06709862865265484</x:v>
      </x:c>
      <x:c r="AD864" s="115" t="n">
        <x:f>SUM(Z864:AC864)</x:f>
        <x:v>1.2129204232765665</x:v>
      </x:c>
      <x:c r="AE864" s="115" t="n">
        <x:f>MAX(AE863,AD864)</x:f>
        <x:v>1.227131079018297</x:v>
      </x:c>
      <x:c r="AF864" s="114" t="n">
        <x:f>AD864/AE864-1</x:f>
        <x:v>-0.011580389401512847</x:v>
      </x:c>
      <x:c r="AG864" s="114" t="n">
        <x:f>AD864/AD863-1</x:f>
        <x:v>-0.0009084423010480291</x:v>
      </x:c>
      <x:c r="AH864" s="111" t="n">
        <x:f>IF(OR(T864="年末+季度",T864="季度+动态",T864="季度",T864="动态"),A864,AH863)</x:f>
        <x:v>45016</x:v>
      </x:c>
      <x:c r="AI864" s="117" t="n">
        <x:f>YEAR(A864)</x:f>
        <x:v>2023</x:v>
      </x:c>
      <x:c r="AJ864" s="117" t="n">
        <x:f>MONTH(A864)</x:f>
        <x:v>5</x:v>
      </x:c>
      <x:c r="AK864" s="50" t="n">
        <x:f>IF(MONTH(A864)&lt;&gt;MONTH(A865),1,0)</x:f>
        <x:v>0</x:v>
      </x:c>
      <x:c r="AL864" s="115" t="n">
        <x:f>IF(AK863,AD863,AL863)</x:f>
        <x:v>1.217223071832612</x:v>
      </x:c>
      <x:c r="AM864" s="116" t="str">
        <x:f>IF(AK864,AD864/AL864-1,"")</x:f>
      </x:c>
      <x:c r="AN864" s="115" t="n">
        <x:f>IF(AI864&lt;&gt;AI863,AD864,MAX(AN863,AD864))</x:f>
        <x:v>1.227131079018297</x:v>
      </x:c>
      <x:c r="AO864" s="116" t="n">
        <x:f>AD864/AN864-1</x:f>
        <x:v>-0.011580389401512847</x:v>
      </x:c>
      <x:c r="AP864" s="112" t="n">
        <x:f>IFERROR(SUM(Z864:AC864)/AD864,0)</x:f>
        <x:v>1</x:v>
      </x:c>
      <x:c r="AQ864" s="50" t="b">
        <x:f>AND(B864&gt;0,C864&gt;0,D864&gt;0,E864&gt;0)</x:f>
        <x:v>1</x:v>
      </x:c>
    </x:row>
    <x:row r="865">
      <x:c r="A865" s="111" t="n">
        <x:f>'净值底稿'!A823</x:f>
        <x:v>45069</x:v>
      </x:c>
      <x:c r="B865" s="113" t="n">
        <x:f>'净值底稿'!F823</x:f>
        <x:v>1.692546491687535</x:v>
      </x:c>
      <x:c r="C865" s="113" t="n">
        <x:f>'净值底稿'!O823</x:f>
        <x:v>1.2712335292727976</x:v>
      </x:c>
      <x:c r="D865" s="113" t="n">
        <x:f>'净值底稿'!P823</x:f>
        <x:v>1.598</x:v>
      </x:c>
      <x:c r="E865" s="113" t="n">
        <x:f>'净值底稿'!Q823</x:f>
        <x:v>1.5994</x:v>
      </x:c>
      <x:c r="F865" s="114" t="n">
        <x:f>IFERROR(B865/B864-1,0)</x:f>
        <x:v>-0.019937578299605407</x:v>
      </x:c>
      <x:c r="G865" s="114" t="n">
        <x:f>IFERROR(C865/C864-1,0)</x:f>
        <x:v>-0.01066501849414292</x:v>
      </x:c>
      <x:c r="H865" s="114" t="n">
        <x:f>IFERROR(D865/D864-1,0)</x:f>
        <x:v>0.0006261740763933155</x:v>
      </x:c>
      <x:c r="I865" s="114" t="n">
        <x:f>IFERROR(E865/E864-1,0)</x:f>
        <x:v>-0.005100771336153276</x:v>
      </x:c>
      <x:c r="J865" s="115" t="n">
        <x:f>Z864*(1+F865)</x:f>
        <x:v>0.12342686554318175</x:v>
      </x:c>
      <x:c r="K865" s="115" t="n">
        <x:f>AA864*(1+G865)</x:f>
        <x:v>0.12638581892377523</x:v>
      </x:c>
      <x:c r="L865" s="115" t="n">
        <x:f>AB864*(1+H865)</x:f>
        <x:v>0.8926944109960732</x:v>
      </x:c>
      <x:c r="M865" s="115" t="n">
        <x:f>AC864*(1+I865)</x:f>
        <x:v>0.06675637389092819</x:v>
      </x:c>
      <x:c r="N865" s="115" t="n">
        <x:f>SUM(J865:M865)</x:f>
        <x:v>1.2092634693539583</x:v>
      </x:c>
      <x:c r="O865" s="116" t="n">
        <x:f>IFERROR((J865+K865)/N865,0)</x:f>
        <x:v>0.20658251141946585</x:v>
      </x:c>
      <x:c r="P865" s="50" t="b">
        <x:f>AND(MONTH(A865)=12,OR(A866="",YEAR(A865)&lt;&gt;YEAR(A866)))</x:f>
        <x:v>0</x:v>
      </x:c>
      <x:c r="Q865" s="50" t="b">
        <x:f>AND(MOD(MONTH(A865),3)=0,OR(A866="",MONTH(A865)&lt;&gt;MONTH(A866)))</x:f>
        <x:v>0</x:v>
      </x:c>
      <x:c r="R865" s="50" t="b">
        <x:f>OR(O865&gt;$E$7,O865&lt;$E$6)</x:f>
        <x:v>0</x:v>
      </x:c>
      <x:c r="S865" s="50" t="b">
        <x:f>AND(OR(P865,Q865,R865),A865-AH864&gt;$E$8)</x:f>
        <x:v>0</x:v>
      </x:c>
      <x:c r="T865" s="50" t="str">
        <x:f>IF(NOT(OR(P865,Q865,R865)),"不调",IF(NOT(S865),"间隔规则跳过",IF(P865,"年末+季度",IF(AND(Q865,R865),"季度+动态",IF(Q865,"季度","动态")))))</x:f>
        <x:v>不调</x:v>
      </x:c>
      <x:c r="U865" s="115" t="n">
        <x:f>IF(OR(T865="年末+季度",T865="季度+动态"),N865*$E$5/2,IF(T865="季度",(J865+K865)/2,IF(T865="动态",N865*$E$5*IF(J865+K865=0,0.5,J865/(J865+K865)),J865)))</x:f>
        <x:v>0.12342686554318175</x:v>
      </x:c>
      <x:c r="V865" s="115" t="n">
        <x:f>IF(OR(T865="年末+季度",T865="季度+动态"),N865*$E$5/2,IF(T865="季度",(J865+K865)/2,IF(T865="动态",N865*$E$5*IF(J865+K865=0,0.5,K865/(J865+K865)),K865)))</x:f>
        <x:v>0.12638581892377523</x:v>
      </x:c>
      <x:c r="W865" s="115" t="n">
        <x:f>IF(OR(T865="年末+季度",T865="季度+动态",T865="动态"),N865*(1-$E$5)*IF(L865+M865=0,$B$7/($B$7+$B$8),L865/(L865+M865)),L865)</x:f>
        <x:v>0.8926944109960732</x:v>
      </x:c>
      <x:c r="X865" s="115" t="n">
        <x:f>IF(OR(T865="年末+季度",T865="季度+动态",T865="动态"),N865*(1-$E$5)*IF(L865+M865=0,$B$8/($B$7+$B$8),M865/(L865+M865)),M865)</x:f>
        <x:v>0.06675637389092819</x:v>
      </x:c>
      <x:c r="Y865" s="115" t="n">
        <x:f>POWER(1-$H$5,(A865-A864)/$H$8)</x:f>
        <x:v>0.9999862671029998</x:v>
      </x:c>
      <x:c r="Z865" s="115" t="n">
        <x:f>U865*Y865</x:f>
        <x:v>0.12342517053475018</x:v>
      </x:c>
      <x:c r="AA865" s="115" t="n">
        <x:f>V865*Y865</x:f>
        <x:v>0.12638408328034167</x:v>
      </x:c>
      <x:c r="AB865" s="115" t="n">
        <x:f>W865*Y865</x:f>
        <x:v>0.8926821517156742</x:v>
      </x:c>
      <x:c r="AC865" s="115" t="n">
        <x:f>X865*Y865</x:f>
        <x:v>0.06675545713252143</x:v>
      </x:c>
      <x:c r="AD865" s="115" t="n">
        <x:f>SUM(Z865:AC865)</x:f>
        <x:v>1.2092468626632875</x:v>
      </x:c>
      <x:c r="AE865" s="115" t="n">
        <x:f>MAX(AE864,AD865)</x:f>
        <x:v>1.227131079018297</x:v>
      </x:c>
      <x:c r="AF865" s="114" t="n">
        <x:f>AD865/AE865-1</x:f>
        <x:v>-0.014574006526928529</x:v>
      </x:c>
      <x:c r="AG865" s="114" t="n">
        <x:f>AD865/AD864-1</x:f>
        <x:v>-0.003028690541260093</x:v>
      </x:c>
      <x:c r="AH865" s="111" t="n">
        <x:f>IF(OR(T865="年末+季度",T865="季度+动态",T865="季度",T865="动态"),A865,AH864)</x:f>
        <x:v>45016</x:v>
      </x:c>
      <x:c r="AI865" s="117" t="n">
        <x:f>YEAR(A865)</x:f>
        <x:v>2023</x:v>
      </x:c>
      <x:c r="AJ865" s="117" t="n">
        <x:f>MONTH(A865)</x:f>
        <x:v>5</x:v>
      </x:c>
      <x:c r="AK865" s="50" t="n">
        <x:f>IF(MONTH(A865)&lt;&gt;MONTH(A866),1,0)</x:f>
        <x:v>0</x:v>
      </x:c>
      <x:c r="AL865" s="115" t="n">
        <x:f>IF(AK864,AD864,AL864)</x:f>
        <x:v>1.217223071832612</x:v>
      </x:c>
      <x:c r="AM865" s="116" t="str">
        <x:f>IF(AK865,AD865/AL865-1,"")</x:f>
      </x:c>
      <x:c r="AN865" s="115" t="n">
        <x:f>IF(AI865&lt;&gt;AI864,AD865,MAX(AN864,AD865))</x:f>
        <x:v>1.227131079018297</x:v>
      </x:c>
      <x:c r="AO865" s="116" t="n">
        <x:f>AD865/AN865-1</x:f>
        <x:v>-0.014574006526928529</x:v>
      </x:c>
      <x:c r="AP865" s="112" t="n">
        <x:f>IFERROR(SUM(Z865:AC865)/AD865,0)</x:f>
        <x:v>1</x:v>
      </x:c>
      <x:c r="AQ865" s="50" t="b">
        <x:f>AND(B865&gt;0,C865&gt;0,D865&gt;0,E865&gt;0)</x:f>
        <x:v>1</x:v>
      </x:c>
    </x:row>
    <x:row r="866">
      <x:c r="A866" s="111" t="n">
        <x:f>'净值底稿'!A824</x:f>
        <x:v>45070</x:v>
      </x:c>
      <x:c r="B866" s="113" t="n">
        <x:f>'净值底稿'!F824</x:f>
        <x:v>1.6958040855373473</x:v>
      </x:c>
      <x:c r="C866" s="113" t="n">
        <x:f>'净值底稿'!O824</x:f>
        <x:v>1.2663391954635141</x:v>
      </x:c>
      <x:c r="D866" s="113" t="n">
        <x:f>'净值底稿'!P824</x:f>
        <x:v>1.5983</x:v>
      </x:c>
      <x:c r="E866" s="113" t="n">
        <x:f>'净值底稿'!Q824</x:f>
        <x:v>1.6094</x:v>
      </x:c>
      <x:c r="F866" s="114" t="n">
        <x:f>IFERROR(B866/B865-1,0)</x:f>
        <x:v>0.0019246702325821374</x:v>
      </x:c>
      <x:c r="G866" s="114" t="n">
        <x:f>IFERROR(C866/C865-1,0)</x:f>
        <x:v>-0.0038500666451767307</x:v>
      </x:c>
      <x:c r="H866" s="114" t="n">
        <x:f>IFERROR(D866/D865-1,0)</x:f>
        <x:v>0.0001877346683354375</x:v>
      </x:c>
      <x:c r="I866" s="114" t="n">
        <x:f>IFERROR(E866/E865-1,0)</x:f>
        <x:v>0.006252344629235962</x:v>
      </x:c>
      <x:c r="J866" s="115" t="n">
        <x:f>Z865*(1+F866)</x:f>
        <x:v>0.12366272328642978</x:v>
      </x:c>
      <x:c r="K866" s="115" t="n">
        <x:f>AA865*(1+G866)</x:f>
        <x:v>0.1258974961368228</x:v>
      </x:c>
      <x:c r="L866" s="115" t="n">
        <x:f>AB865*(1+H866)</x:f>
        <x:v>0.8928497391033555</x:v>
      </x:c>
      <x:c r="M866" s="115" t="n">
        <x:f>AC865*(1+I866)</x:f>
        <x:v>0.06717283525639614</x:v>
      </x:c>
      <x:c r="N866" s="115" t="n">
        <x:f>SUM(J866:M866)</x:f>
        <x:v>1.2095827937830042</x:v>
      </x:c>
      <x:c r="O866" s="116" t="n">
        <x:f>IFERROR((J866+K866)/N866,0)</x:f>
        <x:v>0.20631925380051577</x:v>
      </x:c>
      <x:c r="P866" s="50" t="b">
        <x:f>AND(MONTH(A866)=12,OR(A867="",YEAR(A866)&lt;&gt;YEAR(A867)))</x:f>
        <x:v>0</x:v>
      </x:c>
      <x:c r="Q866" s="50" t="b">
        <x:f>AND(MOD(MONTH(A866),3)=0,OR(A867="",MONTH(A866)&lt;&gt;MONTH(A867)))</x:f>
        <x:v>0</x:v>
      </x:c>
      <x:c r="R866" s="50" t="b">
        <x:f>OR(O866&gt;$E$7,O866&lt;$E$6)</x:f>
        <x:v>0</x:v>
      </x:c>
      <x:c r="S866" s="50" t="b">
        <x:f>AND(OR(P866,Q866,R866),A866-AH865&gt;$E$8)</x:f>
        <x:v>0</x:v>
      </x:c>
      <x:c r="T866" s="50" t="str">
        <x:f>IF(NOT(OR(P866,Q866,R866)),"不调",IF(NOT(S866),"间隔规则跳过",IF(P866,"年末+季度",IF(AND(Q866,R866),"季度+动态",IF(Q866,"季度","动态")))))</x:f>
        <x:v>不调</x:v>
      </x:c>
      <x:c r="U866" s="115" t="n">
        <x:f>IF(OR(T866="年末+季度",T866="季度+动态"),N866*$E$5/2,IF(T866="季度",(J866+K866)/2,IF(T866="动态",N866*$E$5*IF(J866+K866=0,0.5,J866/(J866+K866)),J866)))</x:f>
        <x:v>0.12366272328642978</x:v>
      </x:c>
      <x:c r="V866" s="115" t="n">
        <x:f>IF(OR(T866="年末+季度",T866="季度+动态"),N866*$E$5/2,IF(T866="季度",(J866+K866)/2,IF(T866="动态",N866*$E$5*IF(J866+K866=0,0.5,K866/(J866+K866)),K866)))</x:f>
        <x:v>0.1258974961368228</x:v>
      </x:c>
      <x:c r="W866" s="115" t="n">
        <x:f>IF(OR(T866="年末+季度",T866="季度+动态",T866="动态"),N866*(1-$E$5)*IF(L866+M866=0,$B$7/($B$7+$B$8),L866/(L866+M866)),L866)</x:f>
        <x:v>0.8928497391033555</x:v>
      </x:c>
      <x:c r="X866" s="115" t="n">
        <x:f>IF(OR(T866="年末+季度",T866="季度+动态",T866="动态"),N866*(1-$E$5)*IF(L866+M866=0,$B$8/($B$7+$B$8),M866/(L866+M866)),M866)</x:f>
        <x:v>0.06717283525639614</x:v>
      </x:c>
      <x:c r="Y866" s="115" t="n">
        <x:f>POWER(1-$H$5,(A866-A865)/$H$8)</x:f>
        <x:v>0.9999862671029998</x:v>
      </x:c>
      <x:c r="Z866" s="115" t="n">
        <x:f>U866*Y866</x:f>
        <x:v>0.12366102503898813</x:v>
      </x:c>
      <x:c r="AA866" s="115" t="n">
        <x:f>V866*Y866</x:f>
        <x:v>0.12589576719947576</x:v>
      </x:c>
      <x:c r="AB866" s="115" t="n">
        <x:f>W866*Y866</x:f>
        <x:v>0.8928374776898518</x:v>
      </x:c>
      <x:c r="AC866" s="115" t="n">
        <x:f>X866*Y866</x:f>
        <x:v>0.06717191277876836</x:v>
      </x:c>
      <x:c r="AD866" s="115" t="n">
        <x:f>SUM(Z866:AC866)</x:f>
        <x:v>1.209566182707084</x:v>
      </x:c>
      <x:c r="AE866" s="115" t="n">
        <x:f>MAX(AE865,AD866)</x:f>
        <x:v>1.227131079018297</x:v>
      </x:c>
      <x:c r="AF866" s="114" t="n">
        <x:f>AD866/AE866-1</x:f>
        <x:v>-0.01431378979111575</x:v>
      </x:c>
      <x:c r="AG866" s="114" t="n">
        <x:f>AD866/AD865-1</x:f>
        <x:v>0.00026406522411259736</x:v>
      </x:c>
      <x:c r="AH866" s="111" t="n">
        <x:f>IF(OR(T866="年末+季度",T866="季度+动态",T866="季度",T866="动态"),A866,AH865)</x:f>
        <x:v>45016</x:v>
      </x:c>
      <x:c r="AI866" s="117" t="n">
        <x:f>YEAR(A866)</x:f>
        <x:v>2023</x:v>
      </x:c>
      <x:c r="AJ866" s="117" t="n">
        <x:f>MONTH(A866)</x:f>
        <x:v>5</x:v>
      </x:c>
      <x:c r="AK866" s="50" t="n">
        <x:f>IF(MONTH(A866)&lt;&gt;MONTH(A867),1,0)</x:f>
        <x:v>0</x:v>
      </x:c>
      <x:c r="AL866" s="115" t="n">
        <x:f>IF(AK865,AD865,AL865)</x:f>
        <x:v>1.217223071832612</x:v>
      </x:c>
      <x:c r="AM866" s="116" t="str">
        <x:f>IF(AK866,AD866/AL866-1,"")</x:f>
      </x:c>
      <x:c r="AN866" s="115" t="n">
        <x:f>IF(AI866&lt;&gt;AI865,AD866,MAX(AN865,AD866))</x:f>
        <x:v>1.227131079018297</x:v>
      </x:c>
      <x:c r="AO866" s="116" t="n">
        <x:f>AD866/AN866-1</x:f>
        <x:v>-0.01431378979111575</x:v>
      </x:c>
      <x:c r="AP866" s="112" t="n">
        <x:f>IFERROR(SUM(Z866:AC866)/AD866,0)</x:f>
        <x:v>1</x:v>
      </x:c>
      <x:c r="AQ866" s="50" t="b">
        <x:f>AND(B866&gt;0,C866&gt;0,D866&gt;0,E866&gt;0)</x:f>
        <x:v>1</x:v>
      </x:c>
    </x:row>
    <x:row r="867">
      <x:c r="A867" s="111" t="n">
        <x:f>'净值底稿'!A825</x:f>
        <x:v>45071</x:v>
      </x:c>
      <x:c r="B867" s="113" t="n">
        <x:f>'净值底稿'!F825</x:f>
        <x:v>1.7008539718789826</x:v>
      </x:c>
      <x:c r="C867" s="113" t="n">
        <x:f>'净值底稿'!O825</x:f>
        <x:v>1.265032383211315</x:v>
      </x:c>
      <x:c r="D867" s="113" t="n">
        <x:f>'净值底稿'!P825</x:f>
        <x:v>1.5982</x:v>
      </x:c>
      <x:c r="E867" s="113" t="n">
        <x:f>'净值底稿'!Q825</x:f>
        <x:v>1.6047</x:v>
      </x:c>
      <x:c r="F867" s="114" t="n">
        <x:f>IFERROR(B867/B866-1,0)</x:f>
        <x:v>0.002977871314677971</x:v>
      </x:c>
      <x:c r="G867" s="114" t="n">
        <x:f>IFERROR(C867/C866-1,0)</x:f>
        <x:v>-0.0010319606760025302</x:v>
      </x:c>
      <x:c r="H867" s="114" t="n">
        <x:f>IFERROR(D867/D866-1,0)</x:f>
        <x:v>-0.00006256647688163142</x:v>
      </x:c>
      <x:c r="I867" s="114" t="n">
        <x:f>IFERROR(E867/E866-1,0)</x:f>
        <x:v>-0.0029203429849632423</x:v>
      </x:c>
      <x:c r="J867" s="115" t="n">
        <x:f>Z866*(1+F867)</x:f>
        <x:v>0.1240292716581954</x:v>
      </x:c>
      <x:c r="K867" s="115" t="n">
        <x:f>AA866*(1+G867)</x:f>
        <x:v>0.12576584771845073</x:v>
      </x:c>
      <x:c r="L867" s="115" t="n">
        <x:f>AB866*(1+H867)</x:f>
        <x:v>0.8927816159944448</x:v>
      </x:c>
      <x:c r="M867" s="115" t="n">
        <x:f>AC866*(1+I867)</x:f>
        <x:v>0.06697574775449831</x:v>
      </x:c>
      <x:c r="N867" s="115" t="n">
        <x:f>SUM(J867:M867)</x:f>
        <x:v>1.2095524831255893</x:v>
      </x:c>
      <x:c r="O867" s="116" t="n">
        <x:f>IFERROR((J867+K867)/N867,0)</x:f>
        <x:v>0.20651862805585228</x:v>
      </x:c>
      <x:c r="P867" s="50" t="b">
        <x:f>AND(MONTH(A867)=12,OR(A868="",YEAR(A867)&lt;&gt;YEAR(A868)))</x:f>
        <x:v>0</x:v>
      </x:c>
      <x:c r="Q867" s="50" t="b">
        <x:f>AND(MOD(MONTH(A867),3)=0,OR(A868="",MONTH(A867)&lt;&gt;MONTH(A868)))</x:f>
        <x:v>0</x:v>
      </x:c>
      <x:c r="R867" s="50" t="b">
        <x:f>OR(O867&gt;$E$7,O867&lt;$E$6)</x:f>
        <x:v>0</x:v>
      </x:c>
      <x:c r="S867" s="50" t="b">
        <x:f>AND(OR(P867,Q867,R867),A867-AH866&gt;$E$8)</x:f>
        <x:v>0</x:v>
      </x:c>
      <x:c r="T867" s="50" t="str">
        <x:f>IF(NOT(OR(P867,Q867,R867)),"不调",IF(NOT(S867),"间隔规则跳过",IF(P867,"年末+季度",IF(AND(Q867,R867),"季度+动态",IF(Q867,"季度","动态")))))</x:f>
        <x:v>不调</x:v>
      </x:c>
      <x:c r="U867" s="115" t="n">
        <x:f>IF(OR(T867="年末+季度",T867="季度+动态"),N867*$E$5/2,IF(T867="季度",(J867+K867)/2,IF(T867="动态",N867*$E$5*IF(J867+K867=0,0.5,J867/(J867+K867)),J867)))</x:f>
        <x:v>0.1240292716581954</x:v>
      </x:c>
      <x:c r="V867" s="115" t="n">
        <x:f>IF(OR(T867="年末+季度",T867="季度+动态"),N867*$E$5/2,IF(T867="季度",(J867+K867)/2,IF(T867="动态",N867*$E$5*IF(J867+K867=0,0.5,K867/(J867+K867)),K867)))</x:f>
        <x:v>0.12576584771845073</x:v>
      </x:c>
      <x:c r="W867" s="115" t="n">
        <x:f>IF(OR(T867="年末+季度",T867="季度+动态",T867="动态"),N867*(1-$E$5)*IF(L867+M867=0,$B$7/($B$7+$B$8),L867/(L867+M867)),L867)</x:f>
        <x:v>0.8927816159944448</x:v>
      </x:c>
      <x:c r="X867" s="115" t="n">
        <x:f>IF(OR(T867="年末+季度",T867="季度+动态",T867="动态"),N867*(1-$E$5)*IF(L867+M867=0,$B$8/($B$7+$B$8),M867/(L867+M867)),M867)</x:f>
        <x:v>0.06697574775449831</x:v>
      </x:c>
      <x:c r="Y867" s="115" t="n">
        <x:f>POWER(1-$H$5,(A867-A866)/$H$8)</x:f>
        <x:v>0.9999862671029998</x:v>
      </x:c>
      <x:c r="Z867" s="115" t="n">
        <x:f>U867*Y867</x:f>
        <x:v>0.1240275683769827</x:v>
      </x:c>
      <x:c r="AA867" s="115" t="n">
        <x:f>V867*Y867</x:f>
        <x:v>0.12576412058901787</x:v>
      </x:c>
      <x:c r="AB867" s="115" t="n">
        <x:f>W867*Y867</x:f>
        <x:v>0.8927693555164686</x:v>
      </x:c>
      <x:c r="AC867" s="115" t="n">
        <x:f>X867*Y867</x:f>
        <x:v>0.06697482798345289</x:v>
      </x:c>
      <x:c r="AD867" s="115" t="n">
        <x:f>SUM(Z867:AC867)</x:f>
        <x:v>1.209535872465922</x:v>
      </x:c>
      <x:c r="AE867" s="115" t="n">
        <x:f>MAX(AE866,AD867)</x:f>
        <x:v>1.227131079018297</x:v>
      </x:c>
      <x:c r="AF867" s="114" t="n">
        <x:f>AD867/AE867-1</x:f>
        <x:v>-0.014338489875467264</x:v>
      </x:c>
      <x:c r="AG867" s="114" t="n">
        <x:f>AD867/AD866-1</x:f>
        <x:v>-0.000025058770322328172</x:v>
      </x:c>
      <x:c r="AH867" s="111" t="n">
        <x:f>IF(OR(T867="年末+季度",T867="季度+动态",T867="季度",T867="动态"),A867,AH866)</x:f>
        <x:v>45016</x:v>
      </x:c>
      <x:c r="AI867" s="117" t="n">
        <x:f>YEAR(A867)</x:f>
        <x:v>2023</x:v>
      </x:c>
      <x:c r="AJ867" s="117" t="n">
        <x:f>MONTH(A867)</x:f>
        <x:v>5</x:v>
      </x:c>
      <x:c r="AK867" s="50" t="n">
        <x:f>IF(MONTH(A867)&lt;&gt;MONTH(A868),1,0)</x:f>
        <x:v>0</x:v>
      </x:c>
      <x:c r="AL867" s="115" t="n">
        <x:f>IF(AK866,AD866,AL866)</x:f>
        <x:v>1.217223071832612</x:v>
      </x:c>
      <x:c r="AM867" s="116" t="str">
        <x:f>IF(AK867,AD867/AL867-1,"")</x:f>
      </x:c>
      <x:c r="AN867" s="115" t="n">
        <x:f>IF(AI867&lt;&gt;AI866,AD867,MAX(AN866,AD867))</x:f>
        <x:v>1.227131079018297</x:v>
      </x:c>
      <x:c r="AO867" s="116" t="n">
        <x:f>AD867/AN867-1</x:f>
        <x:v>-0.014338489875467264</x:v>
      </x:c>
      <x:c r="AP867" s="112" t="n">
        <x:f>IFERROR(SUM(Z867:AC867)/AD867,0)</x:f>
        <x:v>1</x:v>
      </x:c>
      <x:c r="AQ867" s="50" t="b">
        <x:f>AND(B867&gt;0,C867&gt;0,D867&gt;0,E867&gt;0)</x:f>
        <x:v>1</x:v>
      </x:c>
    </x:row>
    <x:row r="868">
      <x:c r="A868" s="111" t="n">
        <x:f>'净值底稿'!A826</x:f>
        <x:v>45072</x:v>
      </x:c>
      <x:c r="B868" s="113" t="n">
        <x:f>'净值底稿'!F826</x:f>
        <x:v>1.7475224409593824</x:v>
      </x:c>
      <x:c r="C868" s="113" t="n">
        <x:f>'净值底稿'!O826</x:f>
        <x:v>1.27333716769312</x:v>
      </x:c>
      <x:c r="D868" s="113" t="n">
        <x:f>'净值底稿'!P826</x:f>
        <x:v>1.5979</x:v>
      </x:c>
      <x:c r="E868" s="113" t="n">
        <x:f>'净值底稿'!Q826</x:f>
        <x:v>1.5963</x:v>
      </x:c>
      <x:c r="F868" s="114" t="n">
        <x:f>IFERROR(B868/B867-1,0)</x:f>
        <x:v>0.027438257400101085</x:v>
      </x:c>
      <x:c r="G868" s="114" t="n">
        <x:f>IFERROR(C868/C867-1,0)</x:f>
        <x:v>0.006564878964381071</x:v>
      </x:c>
      <x:c r="H868" s="114" t="n">
        <x:f>IFERROR(D868/D867-1,0)</x:f>
        <x:v>-0.00018771117507188073</x:v>
      </x:c>
      <x:c r="I868" s="114" t="n">
        <x:f>IFERROR(E868/E867-1,0)</x:f>
        <x:v>-0.005234623294073648</x:v>
      </x:c>
      <x:c r="J868" s="115" t="n">
        <x:f>Z867*(1+F868)</x:f>
        <x:v>0.127430668722819</x:v>
      </x:c>
      <x:c r="K868" s="115" t="n">
        <x:f>AA867*(1+G868)</x:f>
        <x:v>0.1265897468187466</x:v>
      </x:c>
      <x:c r="L868" s="115" t="n">
        <x:f>AB867*(1+H868)</x:f>
        <x:v>0.8926017727316765</x:v>
      </x:c>
      <x:c r="M868" s="115" t="n">
        <x:f>AC867*(1+I868)</x:f>
        <x:v>0.06662423998877413</x:v>
      </x:c>
      <x:c r="N868" s="115" t="n">
        <x:f>SUM(J868:M868)</x:f>
        <x:v>1.2132464282620163</x:v>
      </x:c>
      <x:c r="O868" s="116" t="n">
        <x:f>IFERROR((J868+K868)/N868,0)</x:f>
        <x:v>0.20937248165276</x:v>
      </x:c>
      <x:c r="P868" s="50" t="b">
        <x:f>AND(MONTH(A868)=12,OR(A869="",YEAR(A868)&lt;&gt;YEAR(A869)))</x:f>
        <x:v>0</x:v>
      </x:c>
      <x:c r="Q868" s="50" t="b">
        <x:f>AND(MOD(MONTH(A868),3)=0,OR(A869="",MONTH(A868)&lt;&gt;MONTH(A869)))</x:f>
        <x:v>0</x:v>
      </x:c>
      <x:c r="R868" s="50" t="b">
        <x:f>OR(O868&gt;$E$7,O868&lt;$E$6)</x:f>
        <x:v>0</x:v>
      </x:c>
      <x:c r="S868" s="50" t="b">
        <x:f>AND(OR(P868,Q868,R868),A868-AH867&gt;$E$8)</x:f>
        <x:v>0</x:v>
      </x:c>
      <x:c r="T868" s="50" t="str">
        <x:f>IF(NOT(OR(P868,Q868,R868)),"不调",IF(NOT(S868),"间隔规则跳过",IF(P868,"年末+季度",IF(AND(Q868,R868),"季度+动态",IF(Q868,"季度","动态")))))</x:f>
        <x:v>不调</x:v>
      </x:c>
      <x:c r="U868" s="115" t="n">
        <x:f>IF(OR(T868="年末+季度",T868="季度+动态"),N868*$E$5/2,IF(T868="季度",(J868+K868)/2,IF(T868="动态",N868*$E$5*IF(J868+K868=0,0.5,J868/(J868+K868)),J868)))</x:f>
        <x:v>0.127430668722819</x:v>
      </x:c>
      <x:c r="V868" s="115" t="n">
        <x:f>IF(OR(T868="年末+季度",T868="季度+动态"),N868*$E$5/2,IF(T868="季度",(J868+K868)/2,IF(T868="动态",N868*$E$5*IF(J868+K868=0,0.5,K868/(J868+K868)),K868)))</x:f>
        <x:v>0.1265897468187466</x:v>
      </x:c>
      <x:c r="W868" s="115" t="n">
        <x:f>IF(OR(T868="年末+季度",T868="季度+动态",T868="动态"),N868*(1-$E$5)*IF(L868+M868=0,$B$7/($B$7+$B$8),L868/(L868+M868)),L868)</x:f>
        <x:v>0.8926017727316765</x:v>
      </x:c>
      <x:c r="X868" s="115" t="n">
        <x:f>IF(OR(T868="年末+季度",T868="季度+动态",T868="动态"),N868*(1-$E$5)*IF(L868+M868=0,$B$8/($B$7+$B$8),M868/(L868+M868)),M868)</x:f>
        <x:v>0.06662423998877413</x:v>
      </x:c>
      <x:c r="Y868" s="115" t="n">
        <x:f>POWER(1-$H$5,(A868-A867)/$H$8)</x:f>
        <x:v>0.9999862671029998</x:v>
      </x:c>
      <x:c r="Z868" s="115" t="n">
        <x:f>U868*Y868</x:f>
        <x:v>0.12742891873057074</x:v>
      </x:c>
      <x:c r="AA868" s="115" t="n">
        <x:f>V868*Y868</x:f>
        <x:v>0.12658800837479225</x:v>
      </x:c>
      <x:c r="AB868" s="115" t="n">
        <x:f>W868*Y868</x:f>
        <x:v>0.8925895147234694</x:v>
      </x:c>
      <x:c r="AC868" s="115" t="n">
        <x:f>X868*Y868</x:f>
        <x:v>0.06662332504494865</x:v>
      </x:c>
      <x:c r="AD868" s="115" t="n">
        <x:f>SUM(Z868:AC868)</x:f>
        <x:v>1.213229766873781</x:v>
      </x:c>
      <x:c r="AE868" s="115" t="n">
        <x:f>MAX(AE867,AD868)</x:f>
        <x:v>1.227131079018297</x:v>
      </x:c>
      <x:c r="AF868" s="114" t="n">
        <x:f>AD868/AE868-1</x:f>
        <x:v>-0.0113283025605031</x:v>
      </x:c>
      <x:c r="AG868" s="114" t="n">
        <x:f>AD868/AD867-1</x:f>
        <x:v>0.0030539767293782383</x:v>
      </x:c>
      <x:c r="AH868" s="111" t="n">
        <x:f>IF(OR(T868="年末+季度",T868="季度+动态",T868="季度",T868="动态"),A868,AH867)</x:f>
        <x:v>45016</x:v>
      </x:c>
      <x:c r="AI868" s="117" t="n">
        <x:f>YEAR(A868)</x:f>
        <x:v>2023</x:v>
      </x:c>
      <x:c r="AJ868" s="117" t="n">
        <x:f>MONTH(A868)</x:f>
        <x:v>5</x:v>
      </x:c>
      <x:c r="AK868" s="50" t="n">
        <x:f>IF(MONTH(A868)&lt;&gt;MONTH(A869),1,0)</x:f>
        <x:v>0</x:v>
      </x:c>
      <x:c r="AL868" s="115" t="n">
        <x:f>IF(AK867,AD867,AL867)</x:f>
        <x:v>1.217223071832612</x:v>
      </x:c>
      <x:c r="AM868" s="116" t="str">
        <x:f>IF(AK868,AD868/AL868-1,"")</x:f>
      </x:c>
      <x:c r="AN868" s="115" t="n">
        <x:f>IF(AI868&lt;&gt;AI867,AD868,MAX(AN867,AD868))</x:f>
        <x:v>1.227131079018297</x:v>
      </x:c>
      <x:c r="AO868" s="116" t="n">
        <x:f>AD868/AN868-1</x:f>
        <x:v>-0.0113283025605031</x:v>
      </x:c>
      <x:c r="AP868" s="112" t="n">
        <x:f>IFERROR(SUM(Z868:AC868)/AD868,0)</x:f>
        <x:v>1</x:v>
      </x:c>
      <x:c r="AQ868" s="50" t="b">
        <x:f>AND(B868&gt;0,C868&gt;0,D868&gt;0,E868&gt;0)</x:f>
        <x:v>1</x:v>
      </x:c>
    </x:row>
    <x:row r="869">
      <x:c r="A869" s="111" t="n">
        <x:f>'净值底稿'!A827</x:f>
        <x:v>45075</x:v>
      </x:c>
      <x:c r="B869" s="113" t="n">
        <x:f>'净值底稿'!F827</x:f>
        <x:v>1.7604637888826975</x:v>
      </x:c>
      <x:c r="C869" s="113" t="n">
        <x:f>'净值底稿'!O827</x:f>
        <x:v>1.2703420761050013</x:v>
      </x:c>
      <x:c r="D869" s="113" t="n">
        <x:f>'净值底稿'!P827</x:f>
        <x:v>1.5984</x:v>
      </x:c>
      <x:c r="E869" s="113" t="n">
        <x:f>'净值底稿'!Q827</x:f>
        <x:v>1.5938</x:v>
      </x:c>
      <x:c r="F869" s="114" t="n">
        <x:f>IFERROR(B869/B868-1,0)</x:f>
        <x:v>0.007405540335270633</x:v>
      </x:c>
      <x:c r="G869" s="114" t="n">
        <x:f>IFERROR(C869/C868-1,0)</x:f>
        <x:v>-0.0023521590856763197</x:v>
      </x:c>
      <x:c r="H869" s="114" t="n">
        <x:f>IFERROR(D869/D868-1,0)</x:f>
        <x:v>0.0003129106952874938</x:v>
      </x:c>
      <x:c r="I869" s="114" t="n">
        <x:f>IFERROR(E869/E868-1,0)</x:f>
        <x:v>-0.0015661216563301883</x:v>
      </x:c>
      <x:c r="J869" s="115" t="n">
        <x:f>Z868*(1+F869)</x:f>
        <x:v>0.1283725987281099</x:v>
      </x:c>
      <x:c r="K869" s="115" t="n">
        <x:f>AA868*(1+G869)</x:f>
        <x:v>0.12629025324075582</x:v>
      </x:c>
      <x:c r="L869" s="115" t="n">
        <x:f>AB868*(1+H869)</x:f>
        <x:v>0.8928688155291278</x:v>
      </x:c>
      <x:c r="M869" s="115" t="n">
        <x:f>AC868*(1+I869)</x:f>
        <x:v>0.06651898481277903</x:v>
      </x:c>
      <x:c r="N869" s="115" t="n">
        <x:f>SUM(J869:M869)</x:f>
        <x:v>1.2140506523107726</x:v>
      </x:c>
      <x:c r="O869" s="116" t="n">
        <x:f>IFERROR((J869+K869)/N869,0)</x:f>
        <x:v>0.209762954687394</x:v>
      </x:c>
      <x:c r="P869" s="50" t="b">
        <x:f>AND(MONTH(A869)=12,OR(A870="",YEAR(A869)&lt;&gt;YEAR(A870)))</x:f>
        <x:v>0</x:v>
      </x:c>
      <x:c r="Q869" s="50" t="b">
        <x:f>AND(MOD(MONTH(A869),3)=0,OR(A870="",MONTH(A869)&lt;&gt;MONTH(A870)))</x:f>
        <x:v>0</x:v>
      </x:c>
      <x:c r="R869" s="50" t="b">
        <x:f>OR(O869&gt;$E$7,O869&lt;$E$6)</x:f>
        <x:v>0</x:v>
      </x:c>
      <x:c r="S869" s="50" t="b">
        <x:f>AND(OR(P869,Q869,R869),A869-AH868&gt;$E$8)</x:f>
        <x:v>0</x:v>
      </x:c>
      <x:c r="T869" s="50" t="str">
        <x:f>IF(NOT(OR(P869,Q869,R869)),"不调",IF(NOT(S869),"间隔规则跳过",IF(P869,"年末+季度",IF(AND(Q869,R869),"季度+动态",IF(Q869,"季度","动态")))))</x:f>
        <x:v>不调</x:v>
      </x:c>
      <x:c r="U869" s="115" t="n">
        <x:f>IF(OR(T869="年末+季度",T869="季度+动态"),N869*$E$5/2,IF(T869="季度",(J869+K869)/2,IF(T869="动态",N869*$E$5*IF(J869+K869=0,0.5,J869/(J869+K869)),J869)))</x:f>
        <x:v>0.1283725987281099</x:v>
      </x:c>
      <x:c r="V869" s="115" t="n">
        <x:f>IF(OR(T869="年末+季度",T869="季度+动态"),N869*$E$5/2,IF(T869="季度",(J869+K869)/2,IF(T869="动态",N869*$E$5*IF(J869+K869=0,0.5,K869/(J869+K869)),K869)))</x:f>
        <x:v>0.12629025324075582</x:v>
      </x:c>
      <x:c r="W869" s="115" t="n">
        <x:f>IF(OR(T869="年末+季度",T869="季度+动态",T869="动态"),N869*(1-$E$5)*IF(L869+M869=0,$B$7/($B$7+$B$8),L869/(L869+M869)),L869)</x:f>
        <x:v>0.8928688155291278</x:v>
      </x:c>
      <x:c r="X869" s="115" t="n">
        <x:f>IF(OR(T869="年末+季度",T869="季度+动态",T869="动态"),N869*(1-$E$5)*IF(L869+M869=0,$B$8/($B$7+$B$8),M869/(L869+M869)),M869)</x:f>
        <x:v>0.06651898481277903</x:v>
      </x:c>
      <x:c r="Y869" s="115" t="n">
        <x:f>POWER(1-$H$5,(A869-A868)/$H$8)</x:f>
        <x:v>0.9999588018747739</x:v>
      </x:c>
      <x:c r="Z869" s="115" t="n">
        <x:f>U869*Y869</x:f>
        <x:v>0.1283673100177119</x:v>
      </x:c>
      <x:c r="AA869" s="115" t="n">
        <x:f>V869*Y869</x:f>
        <x:v>0.126285050319088</x:v>
      </x:c>
      <x:c r="AB869" s="115" t="n">
        <x:f>W869*Y869</x:f>
        <x:v>0.8928320310078551</x:v>
      </x:c>
      <x:c r="AC869" s="115" t="n">
        <x:f>X869*Y869</x:f>
        <x:v>0.0665162443553128</x:v>
      </x:c>
      <x:c r="AD869" s="115" t="n">
        <x:f>SUM(Z869:AC869)</x:f>
        <x:v>1.214000635699968</x:v>
      </x:c>
      <x:c r="AE869" s="115" t="n">
        <x:f>MAX(AE868,AD869)</x:f>
        <x:v>1.227131079018297</x:v>
      </x:c>
      <x:c r="AF869" s="114" t="n">
        <x:f>AD869/AE869-1</x:f>
        <x:v>-0.010700114717030362</x:v>
      </x:c>
      <x:c r="AG869" s="114" t="n">
        <x:f>AD869/AD868-1</x:f>
        <x:v>0.0006353856847522987</x:v>
      </x:c>
      <x:c r="AH869" s="111" t="n">
        <x:f>IF(OR(T869="年末+季度",T869="季度+动态",T869="季度",T869="动态"),A869,AH868)</x:f>
        <x:v>45016</x:v>
      </x:c>
      <x:c r="AI869" s="117" t="n">
        <x:f>YEAR(A869)</x:f>
        <x:v>2023</x:v>
      </x:c>
      <x:c r="AJ869" s="117" t="n">
        <x:f>MONTH(A869)</x:f>
        <x:v>5</x:v>
      </x:c>
      <x:c r="AK869" s="50" t="n">
        <x:f>IF(MONTH(A869)&lt;&gt;MONTH(A870),1,0)</x:f>
        <x:v>0</x:v>
      </x:c>
      <x:c r="AL869" s="115" t="n">
        <x:f>IF(AK868,AD868,AL868)</x:f>
        <x:v>1.217223071832612</x:v>
      </x:c>
      <x:c r="AM869" s="116" t="str">
        <x:f>IF(AK869,AD869/AL869-1,"")</x:f>
      </x:c>
      <x:c r="AN869" s="115" t="n">
        <x:f>IF(AI869&lt;&gt;AI868,AD869,MAX(AN868,AD869))</x:f>
        <x:v>1.227131079018297</x:v>
      </x:c>
      <x:c r="AO869" s="116" t="n">
        <x:f>AD869/AN869-1</x:f>
        <x:v>-0.010700114717030362</x:v>
      </x:c>
      <x:c r="AP869" s="112" t="n">
        <x:f>IFERROR(SUM(Z869:AC869)/AD869,0)</x:f>
        <x:v>1</x:v>
      </x:c>
      <x:c r="AQ869" s="50" t="b">
        <x:f>AND(B869&gt;0,C869&gt;0,D869&gt;0,E869&gt;0)</x:f>
        <x:v>1</x:v>
      </x:c>
    </x:row>
    <x:row r="870">
      <x:c r="A870" s="111" t="n">
        <x:f>'净值底稿'!A828</x:f>
        <x:v>45076</x:v>
      </x:c>
      <x:c r="B870" s="113" t="n">
        <x:f>'净值底稿'!F828</x:f>
        <x:v>1.81993431643282</x:v>
      </x:c>
      <x:c r="C870" s="113" t="n">
        <x:f>'净值底稿'!O828</x:f>
        <x:v>1.276183459484924</x:v>
      </x:c>
      <x:c r="D870" s="113" t="n">
        <x:f>'净值底稿'!P828</x:f>
        <x:v>1.5988</x:v>
      </x:c>
      <x:c r="E870" s="113" t="n">
        <x:f>'净值底稿'!Q828</x:f>
        <x:v>1.5912</x:v>
      </x:c>
      <x:c r="F870" s="114" t="n">
        <x:f>IFERROR(B870/B869-1,0)</x:f>
        <x:v>0.03378117057884289</x:v>
      </x:c>
      <x:c r="G870" s="114" t="n">
        <x:f>IFERROR(C870/C869-1,0)</x:f>
        <x:v>0.004598275920949524</x:v>
      </x:c>
      <x:c r="H870" s="114" t="n">
        <x:f>IFERROR(D870/D869-1,0)</x:f>
        <x:v>0.00025025025025016134</x:v>
      </x:c>
      <x:c r="I870" s="114" t="n">
        <x:f>IFERROR(E870/E869-1,0)</x:f>
        <x:v>-0.0016313213703100793</x:v>
      </x:c>
      <x:c r="J870" s="115" t="n">
        <x:f>Z869*(1+F870)</x:f>
        <x:v>0.13270370801416742</x:v>
      </x:c>
      <x:c r="K870" s="115" t="n">
        <x:f>AA869*(1+G870)</x:f>
        <x:v>0.12686574382514615</x:v>
      </x:c>
      <x:c r="L870" s="115" t="n">
        <x:f>AB869*(1+H870)</x:f>
        <x:v>0.8930554624470463</x:v>
      </x:c>
      <x:c r="M870" s="115" t="n">
        <x:f>AC869*(1+I870)</x:f>
        <x:v>0.0664077349844232</x:v>
      </x:c>
      <x:c r="N870" s="115" t="n">
        <x:f>SUM(J870:M870)</x:f>
        <x:v>1.219032649270783</x:v>
      </x:c>
      <x:c r="O870" s="116" t="n">
        <x:f>IFERROR((J870+K870)/N870,0)</x:f>
        <x:v>0.21293068072835147</x:v>
      </x:c>
      <x:c r="P870" s="50" t="b">
        <x:f>AND(MONTH(A870)=12,OR(A871="",YEAR(A870)&lt;&gt;YEAR(A871)))</x:f>
        <x:v>0</x:v>
      </x:c>
      <x:c r="Q870" s="50" t="b">
        <x:f>AND(MOD(MONTH(A870),3)=0,OR(A871="",MONTH(A870)&lt;&gt;MONTH(A871)))</x:f>
        <x:v>0</x:v>
      </x:c>
      <x:c r="R870" s="50" t="b">
        <x:f>OR(O870&gt;$E$7,O870&lt;$E$6)</x:f>
        <x:v>0</x:v>
      </x:c>
      <x:c r="S870" s="50" t="b">
        <x:f>AND(OR(P870,Q870,R870),A870-AH869&gt;$E$8)</x:f>
        <x:v>0</x:v>
      </x:c>
      <x:c r="T870" s="50" t="str">
        <x:f>IF(NOT(OR(P870,Q870,R870)),"不调",IF(NOT(S870),"间隔规则跳过",IF(P870,"年末+季度",IF(AND(Q870,R870),"季度+动态",IF(Q870,"季度","动态")))))</x:f>
        <x:v>不调</x:v>
      </x:c>
      <x:c r="U870" s="115" t="n">
        <x:f>IF(OR(T870="年末+季度",T870="季度+动态"),N870*$E$5/2,IF(T870="季度",(J870+K870)/2,IF(T870="动态",N870*$E$5*IF(J870+K870=0,0.5,J870/(J870+K870)),J870)))</x:f>
        <x:v>0.13270370801416742</x:v>
      </x:c>
      <x:c r="V870" s="115" t="n">
        <x:f>IF(OR(T870="年末+季度",T870="季度+动态"),N870*$E$5/2,IF(T870="季度",(J870+K870)/2,IF(T870="动态",N870*$E$5*IF(J870+K870=0,0.5,K870/(J870+K870)),K870)))</x:f>
        <x:v>0.12686574382514615</x:v>
      </x:c>
      <x:c r="W870" s="115" t="n">
        <x:f>IF(OR(T870="年末+季度",T870="季度+动态",T870="动态"),N870*(1-$E$5)*IF(L870+M870=0,$B$7/($B$7+$B$8),L870/(L870+M870)),L870)</x:f>
        <x:v>0.8930554624470463</x:v>
      </x:c>
      <x:c r="X870" s="115" t="n">
        <x:f>IF(OR(T870="年末+季度",T870="季度+动态",T870="动态"),N870*(1-$E$5)*IF(L870+M870=0,$B$8/($B$7+$B$8),M870/(L870+M870)),M870)</x:f>
        <x:v>0.0664077349844232</x:v>
      </x:c>
      <x:c r="Y870" s="115" t="n">
        <x:f>POWER(1-$H$5,(A870-A869)/$H$8)</x:f>
        <x:v>0.9999862671029998</x:v>
      </x:c>
      <x:c r="Z870" s="115" t="n">
        <x:f>U870*Y870</x:f>
        <x:v>0.1327018856078137</x:v>
      </x:c>
      <x:c r="AA870" s="115" t="n">
        <x:f>V870*Y870</x:f>
        <x:v>0.12686400159095335</x:v>
      </x:c>
      <x:c r="AB870" s="115" t="n">
        <x:f>W870*Y870</x:f>
        <x:v>0.893043198208365</x:v>
      </x:c>
      <x:c r="AC870" s="115" t="n">
        <x:f>X870*Y870</x:f>
        <x:v>0.06640682301383864</x:v>
      </x:c>
      <x:c r="AD870" s="115" t="n">
        <x:f>SUM(Z870:AC870)</x:f>
        <x:v>1.2190159084209706</x:v>
      </x:c>
      <x:c r="AE870" s="115" t="n">
        <x:f>MAX(AE869,AD870)</x:f>
        <x:v>1.227131079018297</x:v>
      </x:c>
      <x:c r="AF870" s="114" t="n">
        <x:f>AD870/AE870-1</x:f>
        <x:v>-0.006613124495077116</x:v>
      </x:c>
      <x:c r="AG870" s="114" t="n">
        <x:f>AD870/AD869-1</x:f>
        <x:v>0.004131194476773015</x:v>
      </x:c>
      <x:c r="AH870" s="111" t="n">
        <x:f>IF(OR(T870="年末+季度",T870="季度+动态",T870="季度",T870="动态"),A870,AH869)</x:f>
        <x:v>45016</x:v>
      </x:c>
      <x:c r="AI870" s="117" t="n">
        <x:f>YEAR(A870)</x:f>
        <x:v>2023</x:v>
      </x:c>
      <x:c r="AJ870" s="117" t="n">
        <x:f>MONTH(A870)</x:f>
        <x:v>5</x:v>
      </x:c>
      <x:c r="AK870" s="50" t="n">
        <x:f>IF(MONTH(A870)&lt;&gt;MONTH(A871),1,0)</x:f>
        <x:v>0</x:v>
      </x:c>
      <x:c r="AL870" s="115" t="n">
        <x:f>IF(AK869,AD869,AL869)</x:f>
        <x:v>1.217223071832612</x:v>
      </x:c>
      <x:c r="AM870" s="116" t="str">
        <x:f>IF(AK870,AD870/AL870-1,"")</x:f>
      </x:c>
      <x:c r="AN870" s="115" t="n">
        <x:f>IF(AI870&lt;&gt;AI869,AD870,MAX(AN869,AD870))</x:f>
        <x:v>1.227131079018297</x:v>
      </x:c>
      <x:c r="AO870" s="116" t="n">
        <x:f>AD870/AN870-1</x:f>
        <x:v>-0.006613124495077116</x:v>
      </x:c>
      <x:c r="AP870" s="112" t="n">
        <x:f>IFERROR(SUM(Z870:AC870)/AD870,0)</x:f>
        <x:v>1</x:v>
      </x:c>
      <x:c r="AQ870" s="50" t="b">
        <x:f>AND(B870&gt;0,C870&gt;0,D870&gt;0,E870&gt;0)</x:f>
        <x:v>1</x:v>
      </x:c>
    </x:row>
    <x:row r="871">
      <x:c r="A871" s="111" t="n">
        <x:f>'净值底稿'!A829</x:f>
        <x:v>45077</x:v>
      </x:c>
      <x:c r="B871" s="113" t="n">
        <x:f>'净值底稿'!F829</x:f>
        <x:v>1.8378125214750776</x:v>
      </x:c>
      <x:c r="C871" s="113" t="n">
        <x:f>'净值底稿'!O829</x:f>
        <x:v>1.2731691233435716</x:v>
      </x:c>
      <x:c r="D871" s="113" t="n">
        <x:f>'净值底稿'!P829</x:f>
        <x:v>1.5992</x:v>
      </x:c>
      <x:c r="E871" s="113" t="n">
        <x:f>'净值底稿'!Q829</x:f>
        <x:v>1.6116</x:v>
      </x:c>
      <x:c r="F871" s="114" t="n">
        <x:f>IFERROR(B871/B870-1,0)</x:f>
        <x:v>0.009823544114108351</x:v>
      </x:c>
      <x:c r="G871" s="114" t="n">
        <x:f>IFERROR(C871/C870-1,0)</x:f>
        <x:v>-0.0023619927988793865</x:v>
      </x:c>
      <x:c r="H871" s="114" t="n">
        <x:f>IFERROR(D871/D870-1,0)</x:f>
        <x:v>0.0002501876407305925</x:v>
      </x:c>
      <x:c r="I871" s="114" t="n">
        <x:f>IFERROR(E871/E870-1,0)</x:f>
        <x:v>0.012820512820512775</x:v>
      </x:c>
      <x:c r="J871" s="115" t="n">
        <x:f>Z870*(1+F871)</x:f>
        <x:v>0.13400548843510743</x:v>
      </x:c>
      <x:c r="K871" s="115" t="n">
        <x:f>AA870*(1+G871)</x:f>
        <x:v>0.12656434973275849</x:v>
      </x:c>
      <x:c r="L871" s="115" t="n">
        <x:f>AB870*(1+H871)</x:f>
        <x:v>0.8932666265791952</x:v>
      </x:c>
      <x:c r="M871" s="115" t="n">
        <x:f>AC870*(1+I871)</x:f>
        <x:v>0.06725819253965708</x:v>
      </x:c>
      <x:c r="N871" s="115" t="n">
        <x:f>SUM(J871:M871)</x:f>
        <x:v>1.2210946572867183</x:v>
      </x:c>
      <x:c r="O871" s="116" t="n">
        <x:f>IFERROR((J871+K871)/N871,0)</x:f>
        <x:v>0.21339036790714827</x:v>
      </x:c>
      <x:c r="P871" s="50" t="b">
        <x:f>AND(MONTH(A871)=12,OR(A872="",YEAR(A871)&lt;&gt;YEAR(A872)))</x:f>
        <x:v>0</x:v>
      </x:c>
      <x:c r="Q871" s="50" t="b">
        <x:f>AND(MOD(MONTH(A871),3)=0,OR(A872="",MONTH(A871)&lt;&gt;MONTH(A872)))</x:f>
        <x:v>0</x:v>
      </x:c>
      <x:c r="R871" s="50" t="b">
        <x:f>OR(O871&gt;$E$7,O871&lt;$E$6)</x:f>
        <x:v>0</x:v>
      </x:c>
      <x:c r="S871" s="50" t="b">
        <x:f>AND(OR(P871,Q871,R871),A871-AH870&gt;$E$8)</x:f>
        <x:v>0</x:v>
      </x:c>
      <x:c r="T871" s="50" t="str">
        <x:f>IF(NOT(OR(P871,Q871,R871)),"不调",IF(NOT(S871),"间隔规则跳过",IF(P871,"年末+季度",IF(AND(Q871,R871),"季度+动态",IF(Q871,"季度","动态")))))</x:f>
        <x:v>不调</x:v>
      </x:c>
      <x:c r="U871" s="115" t="n">
        <x:f>IF(OR(T871="年末+季度",T871="季度+动态"),N871*$E$5/2,IF(T871="季度",(J871+K871)/2,IF(T871="动态",N871*$E$5*IF(J871+K871=0,0.5,J871/(J871+K871)),J871)))</x:f>
        <x:v>0.13400548843510743</x:v>
      </x:c>
      <x:c r="V871" s="115" t="n">
        <x:f>IF(OR(T871="年末+季度",T871="季度+动态"),N871*$E$5/2,IF(T871="季度",(J871+K871)/2,IF(T871="动态",N871*$E$5*IF(J871+K871=0,0.5,K871/(J871+K871)),K871)))</x:f>
        <x:v>0.12656434973275849</x:v>
      </x:c>
      <x:c r="W871" s="115" t="n">
        <x:f>IF(OR(T871="年末+季度",T871="季度+动态",T871="动态"),N871*(1-$E$5)*IF(L871+M871=0,$B$7/($B$7+$B$8),L871/(L871+M871)),L871)</x:f>
        <x:v>0.8932666265791952</x:v>
      </x:c>
      <x:c r="X871" s="115" t="n">
        <x:f>IF(OR(T871="年末+季度",T871="季度+动态",T871="动态"),N871*(1-$E$5)*IF(L871+M871=0,$B$8/($B$7+$B$8),M871/(L871+M871)),M871)</x:f>
        <x:v>0.06725819253965708</x:v>
      </x:c>
      <x:c r="Y871" s="115" t="n">
        <x:f>POWER(1-$H$5,(A871-A870)/$H$8)</x:f>
        <x:v>0.9999862671029998</x:v>
      </x:c>
      <x:c r="Z871" s="115" t="n">
        <x:f>U871*Y871</x:f>
        <x:v>0.13400364815153729</x:v>
      </x:c>
      <x:c r="AA871" s="115" t="n">
        <x:f>V871*Y871</x:f>
        <x:v>0.1265626116375797</x:v>
      </x:c>
      <x:c r="AB871" s="115" t="n">
        <x:f>W871*Y871</x:f>
        <x:v>0.8932543594406186</x:v>
      </x:c>
      <x:c r="AC871" s="115" t="n">
        <x:f>X871*Y871</x:f>
        <x:v>0.06725726888982651</x:v>
      </x:c>
      <x:c r="AD871" s="115" t="n">
        <x:f>SUM(Z871:AC871)</x:f>
        <x:v>1.221077888119562</x:v>
      </x:c>
      <x:c r="AE871" s="115" t="n">
        <x:f>MAX(AE870,AD871)</x:f>
        <x:v>1.227131079018297</x:v>
      </x:c>
      <x:c r="AF871" s="114" t="n">
        <x:f>AD871/AE871-1</x:f>
        <x:v>-0.0049327989505224545</x:v>
      </x:c>
      <x:c r="AG871" s="114" t="n">
        <x:f>AD871/AD870-1</x:f>
        <x:v>0.001691511722158312</x:v>
      </x:c>
      <x:c r="AH871" s="111" t="n">
        <x:f>IF(OR(T871="年末+季度",T871="季度+动态",T871="季度",T871="动态"),A871,AH870)</x:f>
        <x:v>45016</x:v>
      </x:c>
      <x:c r="AI871" s="117" t="n">
        <x:f>YEAR(A871)</x:f>
        <x:v>2023</x:v>
      </x:c>
      <x:c r="AJ871" s="117" t="n">
        <x:f>MONTH(A871)</x:f>
        <x:v>5</x:v>
      </x:c>
      <x:c r="AK871" s="50" t="n">
        <x:f>IF(MONTH(A871)&lt;&gt;MONTH(A872),1,0)</x:f>
        <x:v>1</x:v>
      </x:c>
      <x:c r="AL871" s="115" t="n">
        <x:f>IF(AK870,AD870,AL870)</x:f>
        <x:v>1.217223071832612</x:v>
      </x:c>
      <x:c r="AM871" s="116" t="n">
        <x:f>IF(AK871,AD871/AL871-1,"")</x:f>
        <x:v>0.0031668938719231488</x:v>
      </x:c>
      <x:c r="AN871" s="115" t="n">
        <x:f>IF(AI871&lt;&gt;AI870,AD871,MAX(AN870,AD871))</x:f>
        <x:v>1.227131079018297</x:v>
      </x:c>
      <x:c r="AO871" s="116" t="n">
        <x:f>AD871/AN871-1</x:f>
        <x:v>-0.0049327989505224545</x:v>
      </x:c>
      <x:c r="AP871" s="112" t="n">
        <x:f>IFERROR(SUM(Z871:AC871)/AD871,0)</x:f>
        <x:v>1</x:v>
      </x:c>
      <x:c r="AQ871" s="50" t="b">
        <x:f>AND(B871&gt;0,C871&gt;0,D871&gt;0,E871&gt;0)</x:f>
        <x:v>1</x:v>
      </x:c>
    </x:row>
    <x:row r="872">
      <x:c r="A872" s="111" t="n">
        <x:f>'净值底稿'!A830</x:f>
        <x:v>45078</x:v>
      </x:c>
      <x:c r="B872" s="113" t="n">
        <x:f>'净值底稿'!F830</x:f>
        <x:v>1.8584146902031726</x:v>
      </x:c>
      <x:c r="C872" s="113" t="n">
        <x:f>'净值底稿'!O830</x:f>
        <x:v>1.2754481766009285</x:v>
      </x:c>
      <x:c r="D872" s="113" t="n">
        <x:f>'净值底稿'!P830</x:f>
        <x:v>1.5999</x:v>
      </x:c>
      <x:c r="E872" s="113" t="n">
        <x:f>'净值底稿'!Q830</x:f>
        <x:v>1.6108</x:v>
      </x:c>
      <x:c r="F872" s="114" t="n">
        <x:f>IFERROR(B872/B871-1,0)</x:f>
        <x:v>0.011210157993460257</x:v>
      </x:c>
      <x:c r="G872" s="114" t="n">
        <x:f>IFERROR(C872/C871-1,0)</x:f>
        <x:v>0.0017900632489198376</x:v>
      </x:c>
      <x:c r="H872" s="114" t="n">
        <x:f>IFERROR(D872/D871-1,0)</x:f>
        <x:v>0.00043771885942978095</x:v>
      </x:c>
      <x:c r="I872" s="114" t="n">
        <x:f>IFERROR(E872/E871-1,0)</x:f>
        <x:v>-0.0004964010920823769</x:v>
      </x:c>
      <x:c r="J872" s="115" t="n">
        <x:f>Z871*(1+F872)</x:f>
        <x:v>0.13550585021901607</x:v>
      </x:c>
      <x:c r="K872" s="115" t="n">
        <x:f>AA871*(1+G872)</x:f>
        <x:v>0.12678916671735946</x:v>
      </x:c>
      <x:c r="L872" s="115" t="n">
        <x:f>AB871*(1+H872)</x:f>
        <x:v>0.8936453537200136</x:v>
      </x:c>
      <x:c r="M872" s="115" t="n">
        <x:f>AC871*(1+I872)</x:f>
        <x:v>0.06722388230809913</x:v>
      </x:c>
      <x:c r="N872" s="115" t="n">
        <x:f>SUM(J872:M872)</x:f>
        <x:v>1.2231642529644882</x:v>
      </x:c>
      <x:c r="O872" s="116" t="n">
        <x:f>IFERROR((J872+K872)/N872,0)</x:f>
        <x:v>0.21443973391200036</x:v>
      </x:c>
      <x:c r="P872" s="50" t="b">
        <x:f>AND(MONTH(A872)=12,OR(A873="",YEAR(A872)&lt;&gt;YEAR(A873)))</x:f>
        <x:v>0</x:v>
      </x:c>
      <x:c r="Q872" s="50" t="b">
        <x:f>AND(MOD(MONTH(A872),3)=0,OR(A873="",MONTH(A872)&lt;&gt;MONTH(A873)))</x:f>
        <x:v>0</x:v>
      </x:c>
      <x:c r="R872" s="50" t="b">
        <x:f>OR(O872&gt;$E$7,O872&lt;$E$6)</x:f>
        <x:v>0</x:v>
      </x:c>
      <x:c r="S872" s="50" t="b">
        <x:f>AND(OR(P872,Q872,R872),A872-AH871&gt;$E$8)</x:f>
        <x:v>0</x:v>
      </x:c>
      <x:c r="T872" s="50" t="str">
        <x:f>IF(NOT(OR(P872,Q872,R872)),"不调",IF(NOT(S872),"间隔规则跳过",IF(P872,"年末+季度",IF(AND(Q872,R872),"季度+动态",IF(Q872,"季度","动态")))))</x:f>
        <x:v>不调</x:v>
      </x:c>
      <x:c r="U872" s="115" t="n">
        <x:f>IF(OR(T872="年末+季度",T872="季度+动态"),N872*$E$5/2,IF(T872="季度",(J872+K872)/2,IF(T872="动态",N872*$E$5*IF(J872+K872=0,0.5,J872/(J872+K872)),J872)))</x:f>
        <x:v>0.13550585021901607</x:v>
      </x:c>
      <x:c r="V872" s="115" t="n">
        <x:f>IF(OR(T872="年末+季度",T872="季度+动态"),N872*$E$5/2,IF(T872="季度",(J872+K872)/2,IF(T872="动态",N872*$E$5*IF(J872+K872=0,0.5,K872/(J872+K872)),K872)))</x:f>
        <x:v>0.12678916671735946</x:v>
      </x:c>
      <x:c r="W872" s="115" t="n">
        <x:f>IF(OR(T872="年末+季度",T872="季度+动态",T872="动态"),N872*(1-$E$5)*IF(L872+M872=0,$B$7/($B$7+$B$8),L872/(L872+M872)),L872)</x:f>
        <x:v>0.8936453537200136</x:v>
      </x:c>
      <x:c r="X872" s="115" t="n">
        <x:f>IF(OR(T872="年末+季度",T872="季度+动态",T872="动态"),N872*(1-$E$5)*IF(L872+M872=0,$B$8/($B$7+$B$8),M872/(L872+M872)),M872)</x:f>
        <x:v>0.06722388230809913</x:v>
      </x:c>
      <x:c r="Y872" s="115" t="n">
        <x:f>POWER(1-$H$5,(A872-A871)/$H$8)</x:f>
        <x:v>0.9999862671029998</x:v>
      </x:c>
      <x:c r="Z872" s="115" t="n">
        <x:f>U872*Y872</x:f>
        <x:v>0.13550398933113209</x:v>
      </x:c>
      <x:c r="AA872" s="115" t="n">
        <x:f>V872*Y872</x:f>
        <x:v>0.1267874255347922</x:v>
      </x:c>
      <x:c r="AB872" s="115" t="n">
        <x:f>W872*Y872</x:f>
        <x:v>0.8936330813804163</x:v>
      </x:c>
      <x:c r="AC872" s="115" t="n">
        <x:f>X872*Y872</x:f>
        <x:v>0.06722295912944744</x:v>
      </x:c>
      <x:c r="AD872" s="115" t="n">
        <x:f>SUM(Z872:AC872)</x:f>
        <x:v>1.2231474553757882</x:v>
      </x:c>
      <x:c r="AE872" s="115" t="n">
        <x:f>MAX(AE871,AD872)</x:f>
        <x:v>1.227131079018297</x:v>
      </x:c>
      <x:c r="AF872" s="114" t="n">
        <x:f>AD872/AE872-1</x:f>
        <x:v>-0.003246290237955418</x:v>
      </x:c>
      <x:c r="AG872" s="114" t="n">
        <x:f>AD872/AD871-1</x:f>
        <x:v>0.0016948691613876132</x:v>
      </x:c>
      <x:c r="AH872" s="111" t="n">
        <x:f>IF(OR(T872="年末+季度",T872="季度+动态",T872="季度",T872="动态"),A872,AH871)</x:f>
        <x:v>45016</x:v>
      </x:c>
      <x:c r="AI872" s="117" t="n">
        <x:f>YEAR(A872)</x:f>
        <x:v>2023</x:v>
      </x:c>
      <x:c r="AJ872" s="117" t="n">
        <x:f>MONTH(A872)</x:f>
        <x:v>6</x:v>
      </x:c>
      <x:c r="AK872" s="50" t="n">
        <x:f>IF(MONTH(A872)&lt;&gt;MONTH(A873),1,0)</x:f>
        <x:v>0</x:v>
      </x:c>
      <x:c r="AL872" s="115" t="n">
        <x:f>IF(AK871,AD871,AL871)</x:f>
        <x:v>1.221077888119562</x:v>
      </x:c>
      <x:c r="AM872" s="116" t="str">
        <x:f>IF(AK872,AD872/AL872-1,"")</x:f>
      </x:c>
      <x:c r="AN872" s="115" t="n">
        <x:f>IF(AI872&lt;&gt;AI871,AD872,MAX(AN871,AD872))</x:f>
        <x:v>1.227131079018297</x:v>
      </x:c>
      <x:c r="AO872" s="116" t="n">
        <x:f>AD872/AN872-1</x:f>
        <x:v>-0.003246290237955418</x:v>
      </x:c>
      <x:c r="AP872" s="112" t="n">
        <x:f>IFERROR(SUM(Z872:AC872)/AD872,0)</x:f>
        <x:v>1</x:v>
      </x:c>
      <x:c r="AQ872" s="50" t="b">
        <x:f>AND(B872&gt;0,C872&gt;0,D872&gt;0,E872&gt;0)</x:f>
        <x:v>1</x:v>
      </x:c>
    </x:row>
    <x:row r="873">
      <x:c r="A873" s="111" t="n">
        <x:f>'净值底稿'!A831</x:f>
        <x:v>45079</x:v>
      </x:c>
      <x:c r="B873" s="113" t="n">
        <x:f>'净值底稿'!F831</x:f>
        <x:v>1.8408395320254551</x:v>
      </x:c>
      <x:c r="C873" s="113" t="n">
        <x:f>'净值底稿'!O831</x:f>
        <x:v>1.2841955980855158</x:v>
      </x:c>
      <x:c r="D873" s="113" t="n">
        <x:f>'净值底稿'!P831</x:f>
        <x:v>1.5996</x:v>
      </x:c>
      <x:c r="E873" s="113" t="n">
        <x:f>'净值底稿'!Q831</x:f>
        <x:v>1.6173</x:v>
      </x:c>
      <x:c r="F873" s="114" t="n">
        <x:f>IFERROR(B873/B872-1,0)</x:f>
        <x:v>-0.0094570701955633</x:v>
      </x:c>
      <x:c r="G873" s="114" t="n">
        <x:f>IFERROR(C873/C872-1,0)</x:f>
        <x:v>0.006858311960505681</x:v>
      </x:c>
      <x:c r="H873" s="114" t="n">
        <x:f>IFERROR(D873/D872-1,0)</x:f>
        <x:v>-0.0001875117194826137</x:v>
      </x:c>
      <x:c r="I873" s="114" t="n">
        <x:f>IFERROR(E873/E872-1,0)</x:f>
        <x:v>0.004035261981623961</x:v>
      </x:c>
      <x:c r="J873" s="115" t="n">
        <x:f>Z872*(1+F873)</x:f>
        <x:v>0.1342225185922487</x:v>
      </x:c>
      <x:c r="K873" s="115" t="n">
        <x:f>AA872*(1+G873)</x:f>
        <x:v>0.1276569732517792</x:v>
      </x:c>
      <x:c r="L873" s="115" t="n">
        <x:f>AB872*(1+H873)</x:f>
        <x:v>0.8934655147047401</x:v>
      </x:c>
      <x:c r="M873" s="115" t="n">
        <x:f>AC872*(1+I873)</x:f>
        <x:v>0.06749422138071476</x:v>
      </x:c>
      <x:c r="N873" s="115" t="n">
        <x:f>SUM(J873:M873)</x:f>
        <x:v>1.2228392279294829</x:v>
      </x:c>
      <x:c r="O873" s="116" t="n">
        <x:f>IFERROR((J873+K873)/N873,0)</x:f>
        <x:v>0.21415692747070564</x:v>
      </x:c>
      <x:c r="P873" s="50" t="b">
        <x:f>AND(MONTH(A873)=12,OR(A874="",YEAR(A873)&lt;&gt;YEAR(A874)))</x:f>
        <x:v>0</x:v>
      </x:c>
      <x:c r="Q873" s="50" t="b">
        <x:f>AND(MOD(MONTH(A873),3)=0,OR(A874="",MONTH(A873)&lt;&gt;MONTH(A874)))</x:f>
        <x:v>0</x:v>
      </x:c>
      <x:c r="R873" s="50" t="b">
        <x:f>OR(O873&gt;$E$7,O873&lt;$E$6)</x:f>
        <x:v>0</x:v>
      </x:c>
      <x:c r="S873" s="50" t="b">
        <x:f>AND(OR(P873,Q873,R873),A873-AH872&gt;$E$8)</x:f>
        <x:v>0</x:v>
      </x:c>
      <x:c r="T873" s="50" t="str">
        <x:f>IF(NOT(OR(P873,Q873,R873)),"不调",IF(NOT(S873),"间隔规则跳过",IF(P873,"年末+季度",IF(AND(Q873,R873),"季度+动态",IF(Q873,"季度","动态")))))</x:f>
        <x:v>不调</x:v>
      </x:c>
      <x:c r="U873" s="115" t="n">
        <x:f>IF(OR(T873="年末+季度",T873="季度+动态"),N873*$E$5/2,IF(T873="季度",(J873+K873)/2,IF(T873="动态",N873*$E$5*IF(J873+K873=0,0.5,J873/(J873+K873)),J873)))</x:f>
        <x:v>0.1342225185922487</x:v>
      </x:c>
      <x:c r="V873" s="115" t="n">
        <x:f>IF(OR(T873="年末+季度",T873="季度+动态"),N873*$E$5/2,IF(T873="季度",(J873+K873)/2,IF(T873="动态",N873*$E$5*IF(J873+K873=0,0.5,K873/(J873+K873)),K873)))</x:f>
        <x:v>0.1276569732517792</x:v>
      </x:c>
      <x:c r="W873" s="115" t="n">
        <x:f>IF(OR(T873="年末+季度",T873="季度+动态",T873="动态"),N873*(1-$E$5)*IF(L873+M873=0,$B$7/($B$7+$B$8),L873/(L873+M873)),L873)</x:f>
        <x:v>0.8934655147047401</x:v>
      </x:c>
      <x:c r="X873" s="115" t="n">
        <x:f>IF(OR(T873="年末+季度",T873="季度+动态",T873="动态"),N873*(1-$E$5)*IF(L873+M873=0,$B$8/($B$7+$B$8),M873/(L873+M873)),M873)</x:f>
        <x:v>0.06749422138071476</x:v>
      </x:c>
      <x:c r="Y873" s="115" t="n">
        <x:f>POWER(1-$H$5,(A873-A872)/$H$8)</x:f>
        <x:v>0.9999862671029998</x:v>
      </x:c>
      <x:c r="Z873" s="115" t="n">
        <x:f>U873*Y873</x:f>
        <x:v>0.13422067532822576</x:v>
      </x:c>
      <x:c r="AA873" s="115" t="n">
        <x:f>V873*Y873</x:f>
        <x:v>0.12765522015171415</x:v>
      </x:c>
      <x:c r="AB873" s="115" t="n">
        <x:f>W873*Y873</x:f>
        <x:v>0.8934532448348534</x:v>
      </x:c>
      <x:c r="AC873" s="115" t="n">
        <x:f>X873*Y873</x:f>
        <x:v>0.06749329448952443</x:v>
      </x:c>
      <x:c r="AD873" s="115" t="n">
        <x:f>SUM(Z873:AC873)</x:f>
        <x:v>1.2228224348043177</x:v>
      </x:c>
      <x:c r="AE873" s="115" t="n">
        <x:f>MAX(AE872,AD873)</x:f>
        <x:v>1.227131079018297</x:v>
      </x:c>
      <x:c r="AF873" s="114" t="n">
        <x:f>AD873/AE873-1</x:f>
        <x:v>-0.003511152384328975</x:v>
      </x:c>
      <x:c r="AG873" s="114" t="n">
        <x:f>AD873/AD872-1</x:f>
        <x:v>-0.0002657247660876605</x:v>
      </x:c>
      <x:c r="AH873" s="111" t="n">
        <x:f>IF(OR(T873="年末+季度",T873="季度+动态",T873="季度",T873="动态"),A873,AH872)</x:f>
        <x:v>45016</x:v>
      </x:c>
      <x:c r="AI873" s="117" t="n">
        <x:f>YEAR(A873)</x:f>
        <x:v>2023</x:v>
      </x:c>
      <x:c r="AJ873" s="117" t="n">
        <x:f>MONTH(A873)</x:f>
        <x:v>6</x:v>
      </x:c>
      <x:c r="AK873" s="50" t="n">
        <x:f>IF(MONTH(A873)&lt;&gt;MONTH(A874),1,0)</x:f>
        <x:v>0</x:v>
      </x:c>
      <x:c r="AL873" s="115" t="n">
        <x:f>IF(AK872,AD872,AL872)</x:f>
        <x:v>1.221077888119562</x:v>
      </x:c>
      <x:c r="AM873" s="116" t="str">
        <x:f>IF(AK873,AD873/AL873-1,"")</x:f>
      </x:c>
      <x:c r="AN873" s="115" t="n">
        <x:f>IF(AI873&lt;&gt;AI872,AD873,MAX(AN872,AD873))</x:f>
        <x:v>1.227131079018297</x:v>
      </x:c>
      <x:c r="AO873" s="116" t="n">
        <x:f>AD873/AN873-1</x:f>
        <x:v>-0.003511152384328975</x:v>
      </x:c>
      <x:c r="AP873" s="112" t="n">
        <x:f>IFERROR(SUM(Z873:AC873)/AD873,0)</x:f>
        <x:v>1</x:v>
      </x:c>
      <x:c r="AQ873" s="50" t="b">
        <x:f>AND(B873&gt;0,C873&gt;0,D873&gt;0,E873&gt;0)</x:f>
        <x:v>1</x:v>
      </x:c>
    </x:row>
    <x:row r="874">
      <x:c r="A874" s="111" t="n">
        <x:f>'净值底稿'!A832</x:f>
        <x:v>45082</x:v>
      </x:c>
      <x:c r="B874" s="113" t="n">
        <x:f>'净值底稿'!F832</x:f>
        <x:v>1.8562663359633</x:v>
      </x:c>
      <x:c r="C874" s="113" t="n">
        <x:f>'净值底稿'!O832</x:f>
        <x:v>1.2846936187860996</x:v>
      </x:c>
      <x:c r="D874" s="113" t="n">
        <x:f>'净值底稿'!P832</x:f>
        <x:v>1.6002</x:v>
      </x:c>
      <x:c r="E874" s="113" t="n">
        <x:f>'净值底稿'!Q832</x:f>
        <x:v>1.6001</x:v>
      </x:c>
      <x:c r="F874" s="114" t="n">
        <x:f>IFERROR(B874/B873-1,0)</x:f>
        <x:v>0.008380308913113588</x:v>
      </x:c>
      <x:c r="G874" s="114" t="n">
        <x:f>IFERROR(C874/C873-1,0)</x:f>
        <x:v>0.0003878075125987035</x:v>
      </x:c>
      <x:c r="H874" s="114" t="n">
        <x:f>IFERROR(D874/D873-1,0)</x:f>
        <x:v>0.00037509377344346895</x:v>
      </x:c>
      <x:c r="I874" s="114" t="n">
        <x:f>IFERROR(E874/E873-1,0)</x:f>
        <x:v>-0.0106350089655598</x:v>
      </x:c>
      <x:c r="J874" s="115" t="n">
        <x:f>Z873*(1+F874)</x:f>
        <x:v>0.13534548605000302</x:v>
      </x:c>
      <x:c r="K874" s="115" t="n">
        <x:f>AA873*(1+G874)</x:f>
        <x:v>0.12770472580511144</x:v>
      </x:c>
      <x:c r="L874" s="115" t="n">
        <x:f>AB873*(1+H874)</x:f>
        <x:v>0.8937883735838539</x:v>
      </x:c>
      <x:c r="M874" s="115" t="n">
        <x:f>AC873*(1+I874)</x:f>
        <x:v>0.06677550269751317</x:v>
      </x:c>
      <x:c r="N874" s="115" t="n">
        <x:f>SUM(J874:M874)</x:f>
        <x:v>1.2236140881364816</x:v>
      </x:c>
      <x:c r="O874" s="116" t="n">
        <x:f>IFERROR((J874+K874)/N874,0)</x:f>
        <x:v>0.21497808369935498</x:v>
      </x:c>
      <x:c r="P874" s="50" t="b">
        <x:f>AND(MONTH(A874)=12,OR(A875="",YEAR(A874)&lt;&gt;YEAR(A875)))</x:f>
        <x:v>0</x:v>
      </x:c>
      <x:c r="Q874" s="50" t="b">
        <x:f>AND(MOD(MONTH(A874),3)=0,OR(A875="",MONTH(A874)&lt;&gt;MONTH(A875)))</x:f>
        <x:v>0</x:v>
      </x:c>
      <x:c r="R874" s="50" t="b">
        <x:f>OR(O874&gt;$E$7,O874&lt;$E$6)</x:f>
        <x:v>0</x:v>
      </x:c>
      <x:c r="S874" s="50" t="b">
        <x:f>AND(OR(P874,Q874,R874),A874-AH873&gt;$E$8)</x:f>
        <x:v>0</x:v>
      </x:c>
      <x:c r="T874" s="50" t="str">
        <x:f>IF(NOT(OR(P874,Q874,R874)),"不调",IF(NOT(S874),"间隔规则跳过",IF(P874,"年末+季度",IF(AND(Q874,R874),"季度+动态",IF(Q874,"季度","动态")))))</x:f>
        <x:v>不调</x:v>
      </x:c>
      <x:c r="U874" s="115" t="n">
        <x:f>IF(OR(T874="年末+季度",T874="季度+动态"),N874*$E$5/2,IF(T874="季度",(J874+K874)/2,IF(T874="动态",N874*$E$5*IF(J874+K874=0,0.5,J874/(J874+K874)),J874)))</x:f>
        <x:v>0.13534548605000302</x:v>
      </x:c>
      <x:c r="V874" s="115" t="n">
        <x:f>IF(OR(T874="年末+季度",T874="季度+动态"),N874*$E$5/2,IF(T874="季度",(J874+K874)/2,IF(T874="动态",N874*$E$5*IF(J874+K874=0,0.5,K874/(J874+K874)),K874)))</x:f>
        <x:v>0.12770472580511144</x:v>
      </x:c>
      <x:c r="W874" s="115" t="n">
        <x:f>IF(OR(T874="年末+季度",T874="季度+动态",T874="动态"),N874*(1-$E$5)*IF(L874+M874=0,$B$7/($B$7+$B$8),L874/(L874+M874)),L874)</x:f>
        <x:v>0.8937883735838539</x:v>
      </x:c>
      <x:c r="X874" s="115" t="n">
        <x:f>IF(OR(T874="年末+季度",T874="季度+动态",T874="动态"),N874*(1-$E$5)*IF(L874+M874=0,$B$8/($B$7+$B$8),M874/(L874+M874)),M874)</x:f>
        <x:v>0.06677550269751317</x:v>
      </x:c>
      <x:c r="Y874" s="115" t="n">
        <x:f>POWER(1-$H$5,(A874-A873)/$H$8)</x:f>
        <x:v>0.9999588018747739</x:v>
      </x:c>
      <x:c r="Z874" s="115" t="n">
        <x:f>U874*Y874</x:f>
        <x:v>0.13533991006971993</x:v>
      </x:c>
      <x:c r="AA874" s="115" t="n">
        <x:f>V874*Y874</x:f>
        <x:v>0.12769946460982576</x:v>
      </x:c>
      <x:c r="AB874" s="115" t="n">
        <x:f>W874*Y874</x:f>
        <x:v>0.8937515511785133</x:v>
      </x:c>
      <x:c r="AC874" s="115" t="n">
        <x:f>X874*Y874</x:f>
        <x:v>0.06677275167199101</x:v>
      </x:c>
      <x:c r="AD874" s="115" t="n">
        <x:f>SUM(Z874:AC874)</x:f>
        <x:v>1.22356367753005</x:v>
      </x:c>
      <x:c r="AE874" s="115" t="n">
        <x:f>MAX(AE873,AD874)</x:f>
        <x:v>1.227131079018297</x:v>
      </x:c>
      <x:c r="AF874" s="114" t="n">
        <x:f>AD874/AE874-1</x:f>
        <x:v>-0.0029071071128773385</x:v>
      </x:c>
      <x:c r="AG874" s="114" t="n">
        <x:f>AD874/AD873-1</x:f>
        <x:v>0.0006061736394711303</x:v>
      </x:c>
      <x:c r="AH874" s="111" t="n">
        <x:f>IF(OR(T874="年末+季度",T874="季度+动态",T874="季度",T874="动态"),A874,AH873)</x:f>
        <x:v>45016</x:v>
      </x:c>
      <x:c r="AI874" s="117" t="n">
        <x:f>YEAR(A874)</x:f>
        <x:v>2023</x:v>
      </x:c>
      <x:c r="AJ874" s="117" t="n">
        <x:f>MONTH(A874)</x:f>
        <x:v>6</x:v>
      </x:c>
      <x:c r="AK874" s="50" t="n">
        <x:f>IF(MONTH(A874)&lt;&gt;MONTH(A875),1,0)</x:f>
        <x:v>0</x:v>
      </x:c>
      <x:c r="AL874" s="115" t="n">
        <x:f>IF(AK873,AD873,AL873)</x:f>
        <x:v>1.221077888119562</x:v>
      </x:c>
      <x:c r="AM874" s="116" t="str">
        <x:f>IF(AK874,AD874/AL874-1,"")</x:f>
      </x:c>
      <x:c r="AN874" s="115" t="n">
        <x:f>IF(AI874&lt;&gt;AI873,AD874,MAX(AN873,AD874))</x:f>
        <x:v>1.227131079018297</x:v>
      </x:c>
      <x:c r="AO874" s="116" t="n">
        <x:f>AD874/AN874-1</x:f>
        <x:v>-0.0029071071128773385</x:v>
      </x:c>
      <x:c r="AP874" s="112" t="n">
        <x:f>IFERROR(SUM(Z874:AC874)/AD874,0)</x:f>
        <x:v>1</x:v>
      </x:c>
      <x:c r="AQ874" s="50" t="b">
        <x:f>AND(B874&gt;0,C874&gt;0,D874&gt;0,E874&gt;0)</x:f>
        <x:v>1</x:v>
      </x:c>
    </x:row>
    <x:row r="875">
      <x:c r="A875" s="111" t="n">
        <x:f>'净值底稿'!A833</x:f>
        <x:v>45083</x:v>
      </x:c>
      <x:c r="B875" s="113" t="n">
        <x:f>'净值底稿'!F833</x:f>
        <x:v>1.8128485148047</x:v>
      </x:c>
      <x:c r="C875" s="113" t="n">
        <x:f>'净值底稿'!O833</x:f>
        <x:v>1.2650585065436362</x:v>
      </x:c>
      <x:c r="D875" s="113" t="n">
        <x:f>'净值底稿'!P833</x:f>
        <x:v>1.6008</x:v>
      </x:c>
      <x:c r="E875" s="113" t="n">
        <x:f>'净值底稿'!Q833</x:f>
        <x:v>1.6092</x:v>
      </x:c>
      <x:c r="F875" s="114" t="n">
        <x:f>IFERROR(B875/B874-1,0)</x:f>
        <x:v>-0.0233898661616726</x:v>
      </x:c>
      <x:c r="G875" s="114" t="n">
        <x:f>IFERROR(C875/C874-1,0)</x:f>
        <x:v>-0.01528388711155626</x:v>
      </x:c>
      <x:c r="H875" s="114" t="n">
        <x:f>IFERROR(D875/D874-1,0)</x:f>
        <x:v>0.0003749531308585574</x:v>
      </x:c>
      <x:c r="I875" s="114" t="n">
        <x:f>IFERROR(E875/E874-1,0)</x:f>
        <x:v>0.0056871445534654175</x:v>
      </x:c>
      <x:c r="J875" s="115" t="n">
        <x:f>Z874*(1+F875)</x:f>
        <x:v>0.13217432768685639</x:v>
      </x:c>
      <x:c r="K875" s="115" t="n">
        <x:f>AA874*(1+G875)</x:f>
        <x:v>0.125747720408523</x:v>
      </x:c>
      <x:c r="L875" s="115" t="n">
        <x:f>AB874*(1+H875)</x:f>
        <x:v>0.8940866661208374</x:v>
      </x:c>
      <x:c r="M875" s="115" t="n">
        <x:f>AC874*(1+I875)</x:f>
        <x:v>0.06715249796298227</x:v>
      </x:c>
      <x:c r="N875" s="115" t="n">
        <x:f>SUM(J875:M875)</x:f>
        <x:v>1.219161212179199</x:v>
      </x:c>
      <x:c r="O875" s="116" t="n">
        <x:f>IFERROR((J875+K875)/N875,0)</x:f>
        <x:v>0.21155696680536173</x:v>
      </x:c>
      <x:c r="P875" s="50" t="b">
        <x:f>AND(MONTH(A875)=12,OR(A876="",YEAR(A875)&lt;&gt;YEAR(A876)))</x:f>
        <x:v>0</x:v>
      </x:c>
      <x:c r="Q875" s="50" t="b">
        <x:f>AND(MOD(MONTH(A875),3)=0,OR(A876="",MONTH(A875)&lt;&gt;MONTH(A876)))</x:f>
        <x:v>0</x:v>
      </x:c>
      <x:c r="R875" s="50" t="b">
        <x:f>OR(O875&gt;$E$7,O875&lt;$E$6)</x:f>
        <x:v>0</x:v>
      </x:c>
      <x:c r="S875" s="50" t="b">
        <x:f>AND(OR(P875,Q875,R875),A875-AH874&gt;$E$8)</x:f>
        <x:v>0</x:v>
      </x:c>
      <x:c r="T875" s="50" t="str">
        <x:f>IF(NOT(OR(P875,Q875,R875)),"不调",IF(NOT(S875),"间隔规则跳过",IF(P875,"年末+季度",IF(AND(Q875,R875),"季度+动态",IF(Q875,"季度","动态")))))</x:f>
        <x:v>不调</x:v>
      </x:c>
      <x:c r="U875" s="115" t="n">
        <x:f>IF(OR(T875="年末+季度",T875="季度+动态"),N875*$E$5/2,IF(T875="季度",(J875+K875)/2,IF(T875="动态",N875*$E$5*IF(J875+K875=0,0.5,J875/(J875+K875)),J875)))</x:f>
        <x:v>0.13217432768685639</x:v>
      </x:c>
      <x:c r="V875" s="115" t="n">
        <x:f>IF(OR(T875="年末+季度",T875="季度+动态"),N875*$E$5/2,IF(T875="季度",(J875+K875)/2,IF(T875="动态",N875*$E$5*IF(J875+K875=0,0.5,K875/(J875+K875)),K875)))</x:f>
        <x:v>0.125747720408523</x:v>
      </x:c>
      <x:c r="W875" s="115" t="n">
        <x:f>IF(OR(T875="年末+季度",T875="季度+动态",T875="动态"),N875*(1-$E$5)*IF(L875+M875=0,$B$7/($B$7+$B$8),L875/(L875+M875)),L875)</x:f>
        <x:v>0.8940866661208374</x:v>
      </x:c>
      <x:c r="X875" s="115" t="n">
        <x:f>IF(OR(T875="年末+季度",T875="季度+动态",T875="动态"),N875*(1-$E$5)*IF(L875+M875=0,$B$8/($B$7+$B$8),M875/(L875+M875)),M875)</x:f>
        <x:v>0.06715249796298227</x:v>
      </x:c>
      <x:c r="Y875" s="115" t="n">
        <x:f>POWER(1-$H$5,(A875-A874)/$H$8)</x:f>
        <x:v>0.9999862671029998</x:v>
      </x:c>
      <x:c r="Z875" s="115" t="n">
        <x:f>U875*Y875</x:f>
        <x:v>0.1321725125504282</x:v>
      </x:c>
      <x:c r="AA875" s="115" t="n">
        <x:f>V875*Y875</x:f>
        <x:v>0.12574599352803062</x:v>
      </x:c>
      <x:c r="AB875" s="115" t="n">
        <x:f>W875*Y875</x:f>
        <x:v>0.8940743877207423</x:v>
      </x:c>
      <x:c r="AC875" s="115" t="n">
        <x:f>X875*Y875</x:f>
        <x:v>0.06715157576464444</x:v>
      </x:c>
      <x:c r="AD875" s="115" t="n">
        <x:f>SUM(Z875:AC875)</x:f>
        <x:v>1.2191444695638456</x:v>
      </x:c>
      <x:c r="AE875" s="115" t="n">
        <x:f>MAX(AE874,AD875)</x:f>
        <x:v>1.227131079018297</x:v>
      </x:c>
      <x:c r="AF875" s="114" t="n">
        <x:f>AD875/AE875-1</x:f>
        <x:v>-0.006508358879509957</x:v>
      </x:c>
      <x:c r="AG875" s="114" t="n">
        <x:f>AD875/AD874-1</x:f>
        <x:v>-0.0036117515151522506</x:v>
      </x:c>
      <x:c r="AH875" s="111" t="n">
        <x:f>IF(OR(T875="年末+季度",T875="季度+动态",T875="季度",T875="动态"),A875,AH874)</x:f>
        <x:v>45016</x:v>
      </x:c>
      <x:c r="AI875" s="117" t="n">
        <x:f>YEAR(A875)</x:f>
        <x:v>2023</x:v>
      </x:c>
      <x:c r="AJ875" s="117" t="n">
        <x:f>MONTH(A875)</x:f>
        <x:v>6</x:v>
      </x:c>
      <x:c r="AK875" s="50" t="n">
        <x:f>IF(MONTH(A875)&lt;&gt;MONTH(A876),1,0)</x:f>
        <x:v>0</x:v>
      </x:c>
      <x:c r="AL875" s="115" t="n">
        <x:f>IF(AK874,AD874,AL874)</x:f>
        <x:v>1.221077888119562</x:v>
      </x:c>
      <x:c r="AM875" s="116" t="str">
        <x:f>IF(AK875,AD875/AL875-1,"")</x:f>
      </x:c>
      <x:c r="AN875" s="115" t="n">
        <x:f>IF(AI875&lt;&gt;AI874,AD875,MAX(AN874,AD875))</x:f>
        <x:v>1.227131079018297</x:v>
      </x:c>
      <x:c r="AO875" s="116" t="n">
        <x:f>AD875/AN875-1</x:f>
        <x:v>-0.006508358879509957</x:v>
      </x:c>
      <x:c r="AP875" s="112" t="n">
        <x:f>IFERROR(SUM(Z875:AC875)/AD875,0)</x:f>
        <x:v>1</x:v>
      </x:c>
      <x:c r="AQ875" s="50" t="b">
        <x:f>AND(B875&gt;0,C875&gt;0,D875&gt;0,E875&gt;0)</x:f>
        <x:v>1</x:v>
      </x:c>
    </x:row>
    <x:row r="876">
      <x:c r="A876" s="111" t="n">
        <x:f>'净值底稿'!A834</x:f>
        <x:v>45084</x:v>
      </x:c>
      <x:c r="B876" s="113" t="n">
        <x:f>'净值底稿'!F834</x:f>
        <x:v>1.825435457027125</x:v>
      </x:c>
      <x:c r="C876" s="113" t="n">
        <x:f>'净值底稿'!O834</x:f>
        <x:v>1.267873374937171</x:v>
      </x:c>
      <x:c r="D876" s="113" t="n">
        <x:f>'净值底稿'!P834</x:f>
        <x:v>1.6014</x:v>
      </x:c>
      <x:c r="E876" s="113" t="n">
        <x:f>'净值底稿'!Q834</x:f>
        <x:v>1.6105</x:v>
      </x:c>
      <x:c r="F876" s="114" t="n">
        <x:f>IFERROR(B876/B875-1,0)</x:f>
        <x:v>0.006943184783302803</x:v>
      </x:c>
      <x:c r="G876" s="114" t="n">
        <x:f>IFERROR(C876/C875-1,0)</x:f>
        <x:v>0.002225089495050625</x:v>
      </x:c>
      <x:c r="H876" s="114" t="n">
        <x:f>IFERROR(D876/D875-1,0)</x:f>
        <x:v>0.00037481259370308884</x:v>
      </x:c>
      <x:c r="I876" s="114" t="n">
        <x:f>IFERROR(E876/E875-1,0)</x:f>
        <x:v>0.0008078548347005832</x:v>
      </x:c>
      <x:c r="J876" s="115" t="n">
        <x:f>Z875*(1+F876)</x:f>
        <x:v>0.13309021072833924</x:v>
      </x:c>
      <x:c r="K876" s="115" t="n">
        <x:f>AA875*(1+G876)</x:f>
        <x:v>0.12602578961727454</x:v>
      </x:c>
      <x:c r="L876" s="115" t="n">
        <x:f>AB875*(1+H876)</x:f>
        <x:v>0.8944094980609675</x:v>
      </x:c>
      <x:c r="M876" s="115" t="n">
        <x:f>AC875*(1+I876)</x:f>
        <x:v>0.06720582448978367</x:v>
      </x:c>
      <x:c r="N876" s="115" t="n">
        <x:f>SUM(J876:M876)</x:f>
        <x:v>1.220731322896365</x:v>
      </x:c>
      <x:c r="O876" s="116" t="n">
        <x:f>IFERROR((J876+K876)/N876,0)</x:f>
        <x:v>0.2122629242697098</x:v>
      </x:c>
      <x:c r="P876" s="50" t="b">
        <x:f>AND(MONTH(A876)=12,OR(A877="",YEAR(A876)&lt;&gt;YEAR(A877)))</x:f>
        <x:v>0</x:v>
      </x:c>
      <x:c r="Q876" s="50" t="b">
        <x:f>AND(MOD(MONTH(A876),3)=0,OR(A877="",MONTH(A876)&lt;&gt;MONTH(A877)))</x:f>
        <x:v>0</x:v>
      </x:c>
      <x:c r="R876" s="50" t="b">
        <x:f>OR(O876&gt;$E$7,O876&lt;$E$6)</x:f>
        <x:v>0</x:v>
      </x:c>
      <x:c r="S876" s="50" t="b">
        <x:f>AND(OR(P876,Q876,R876),A876-AH875&gt;$E$8)</x:f>
        <x:v>0</x:v>
      </x:c>
      <x:c r="T876" s="50" t="str">
        <x:f>IF(NOT(OR(P876,Q876,R876)),"不调",IF(NOT(S876),"间隔规则跳过",IF(P876,"年末+季度",IF(AND(Q876,R876),"季度+动态",IF(Q876,"季度","动态")))))</x:f>
        <x:v>不调</x:v>
      </x:c>
      <x:c r="U876" s="115" t="n">
        <x:f>IF(OR(T876="年末+季度",T876="季度+动态"),N876*$E$5/2,IF(T876="季度",(J876+K876)/2,IF(T876="动态",N876*$E$5*IF(J876+K876=0,0.5,J876/(J876+K876)),J876)))</x:f>
        <x:v>0.13309021072833924</x:v>
      </x:c>
      <x:c r="V876" s="115" t="n">
        <x:f>IF(OR(T876="年末+季度",T876="季度+动态"),N876*$E$5/2,IF(T876="季度",(J876+K876)/2,IF(T876="动态",N876*$E$5*IF(J876+K876=0,0.5,K876/(J876+K876)),K876)))</x:f>
        <x:v>0.12602578961727454</x:v>
      </x:c>
      <x:c r="W876" s="115" t="n">
        <x:f>IF(OR(T876="年末+季度",T876="季度+动态",T876="动态"),N876*(1-$E$5)*IF(L876+M876=0,$B$7/($B$7+$B$8),L876/(L876+M876)),L876)</x:f>
        <x:v>0.8944094980609675</x:v>
      </x:c>
      <x:c r="X876" s="115" t="n">
        <x:f>IF(OR(T876="年末+季度",T876="季度+动态",T876="动态"),N876*(1-$E$5)*IF(L876+M876=0,$B$8/($B$7+$B$8),M876/(L876+M876)),M876)</x:f>
        <x:v>0.06720582448978367</x:v>
      </x:c>
      <x:c r="Y876" s="115" t="n">
        <x:f>POWER(1-$H$5,(A876-A875)/$H$8)</x:f>
        <x:v>0.9999862671029998</x:v>
      </x:c>
      <x:c r="Z876" s="115" t="n">
        <x:f>U876*Y876</x:f>
        <x:v>0.13308838301418358</x:v>
      </x:c>
      <x:c r="AA876" s="115" t="n">
        <x:f>V876*Y876</x:f>
        <x:v>0.12602405891808635</x:v>
      </x:c>
      <x:c r="AB876" s="115" t="n">
        <x:f>W876*Y876</x:f>
        <x:v>0.8943972152274545</x:v>
      </x:c>
      <x:c r="AC876" s="115" t="n">
        <x:f>X876*Y876</x:f>
        <x:v>0.06720490155911814</x:v>
      </x:c>
      <x:c r="AD876" s="115" t="n">
        <x:f>SUM(Z876:AC876)</x:f>
        <x:v>1.2207145587188426</x:v>
      </x:c>
      <x:c r="AE876" s="115" t="n">
        <x:f>MAX(AE875,AD876)</x:f>
        <x:v>1.227131079018297</x:v>
      </x:c>
      <x:c r="AF876" s="114" t="n">
        <x:f>AD876/AE876-1</x:f>
        <x:v>-0.005228879301620859</x:v>
      </x:c>
      <x:c r="AG876" s="114" t="n">
        <x:f>AD876/AD875-1</x:f>
        <x:v>0.0012878614423430523</x:v>
      </x:c>
      <x:c r="AH876" s="111" t="n">
        <x:f>IF(OR(T876="年末+季度",T876="季度+动态",T876="季度",T876="动态"),A876,AH875)</x:f>
        <x:v>45016</x:v>
      </x:c>
      <x:c r="AI876" s="117" t="n">
        <x:f>YEAR(A876)</x:f>
        <x:v>2023</x:v>
      </x:c>
      <x:c r="AJ876" s="117" t="n">
        <x:f>MONTH(A876)</x:f>
        <x:v>6</x:v>
      </x:c>
      <x:c r="AK876" s="50" t="n">
        <x:f>IF(MONTH(A876)&lt;&gt;MONTH(A877),1,0)</x:f>
        <x:v>0</x:v>
      </x:c>
      <x:c r="AL876" s="115" t="n">
        <x:f>IF(AK875,AD875,AL875)</x:f>
        <x:v>1.221077888119562</x:v>
      </x:c>
      <x:c r="AM876" s="116" t="str">
        <x:f>IF(AK876,AD876/AL876-1,"")</x:f>
      </x:c>
      <x:c r="AN876" s="115" t="n">
        <x:f>IF(AI876&lt;&gt;AI875,AD876,MAX(AN875,AD876))</x:f>
        <x:v>1.227131079018297</x:v>
      </x:c>
      <x:c r="AO876" s="116" t="n">
        <x:f>AD876/AN876-1</x:f>
        <x:v>-0.005228879301620859</x:v>
      </x:c>
      <x:c r="AP876" s="112" t="n">
        <x:f>IFERROR(SUM(Z876:AC876)/AD876,0)</x:f>
        <x:v>1</x:v>
      </x:c>
      <x:c r="AQ876" s="50" t="b">
        <x:f>AND(B876&gt;0,C876&gt;0,D876&gt;0,E876&gt;0)</x:f>
        <x:v>1</x:v>
      </x:c>
    </x:row>
    <x:row r="877">
      <x:c r="A877" s="111" t="n">
        <x:f>'净值底稿'!A835</x:f>
        <x:v>45085</x:v>
      </x:c>
      <x:c r="B877" s="113" t="n">
        <x:f>'净值底稿'!F835</x:f>
        <x:v>1.79237593502346</x:v>
      </x:c>
      <x:c r="C877" s="113" t="n">
        <x:f>'净值底稿'!O835</x:f>
        <x:v>1.2653391791521373</x:v>
      </x:c>
      <x:c r="D877" s="113" t="n">
        <x:f>'净值底稿'!P835</x:f>
        <x:v>1.6015</x:v>
      </x:c>
      <x:c r="E877" s="113" t="n">
        <x:f>'净值底稿'!Q835</x:f>
        <x:v>1.6044</x:v>
      </x:c>
      <x:c r="F877" s="114" t="n">
        <x:f>IFERROR(B877/B876-1,0)</x:f>
        <x:v>-0.01811048529620718</x:v>
      </x:c>
      <x:c r="G877" s="114" t="n">
        <x:f>IFERROR(C877/C876-1,0)</x:f>
        <x:v>-0.0019987767194489248</x:v>
      </x:c>
      <x:c r="H877" s="114" t="n">
        <x:f>IFERROR(D877/D876-1,0)</x:f>
        <x:v>0.00006244536030974857</x:v>
      </x:c>
      <x:c r="I877" s="114" t="n">
        <x:f>IFERROR(E877/E876-1,0)</x:f>
        <x:v>-0.0037876435889475646</x:v>
      </x:c>
      <x:c r="J877" s="115" t="n">
        <x:f>Z876*(1+F877)</x:f>
        <x:v>0.1306780878105092</x:v>
      </x:c>
      <x:c r="K877" s="115" t="n">
        <x:f>AA876*(1+G877)</x:f>
        <x:v>0.12577216496303043</x:v>
      </x:c>
      <x:c r="L877" s="115" t="n">
        <x:f>AB876*(1+H877)</x:f>
        <x:v>0.8944530661838195</x:v>
      </x:c>
      <x:c r="M877" s="115" t="n">
        <x:f>AC876*(1+I877)</x:f>
        <x:v>0.0669503533445819</x:v>
      </x:c>
      <x:c r="N877" s="115" t="n">
        <x:f>SUM(J877:M877)</x:f>
        <x:v>1.217853672301941</x:v>
      </x:c>
      <x:c r="O877" s="116" t="n">
        <x:f>IFERROR((J877+K877)/N877,0)</x:f>
        <x:v>0.21057558769667872</x:v>
      </x:c>
      <x:c r="P877" s="50" t="b">
        <x:f>AND(MONTH(A877)=12,OR(A878="",YEAR(A877)&lt;&gt;YEAR(A878)))</x:f>
        <x:v>0</x:v>
      </x:c>
      <x:c r="Q877" s="50" t="b">
        <x:f>AND(MOD(MONTH(A877),3)=0,OR(A878="",MONTH(A877)&lt;&gt;MONTH(A878)))</x:f>
        <x:v>0</x:v>
      </x:c>
      <x:c r="R877" s="50" t="b">
        <x:f>OR(O877&gt;$E$7,O877&lt;$E$6)</x:f>
        <x:v>0</x:v>
      </x:c>
      <x:c r="S877" s="50" t="b">
        <x:f>AND(OR(P877,Q877,R877),A877-AH876&gt;$E$8)</x:f>
        <x:v>0</x:v>
      </x:c>
      <x:c r="T877" s="50" t="str">
        <x:f>IF(NOT(OR(P877,Q877,R877)),"不调",IF(NOT(S877),"间隔规则跳过",IF(P877,"年末+季度",IF(AND(Q877,R877),"季度+动态",IF(Q877,"季度","动态")))))</x:f>
        <x:v>不调</x:v>
      </x:c>
      <x:c r="U877" s="115" t="n">
        <x:f>IF(OR(T877="年末+季度",T877="季度+动态"),N877*$E$5/2,IF(T877="季度",(J877+K877)/2,IF(T877="动态",N877*$E$5*IF(J877+K877=0,0.5,J877/(J877+K877)),J877)))</x:f>
        <x:v>0.1306780878105092</x:v>
      </x:c>
      <x:c r="V877" s="115" t="n">
        <x:f>IF(OR(T877="年末+季度",T877="季度+动态"),N877*$E$5/2,IF(T877="季度",(J877+K877)/2,IF(T877="动态",N877*$E$5*IF(J877+K877=0,0.5,K877/(J877+K877)),K877)))</x:f>
        <x:v>0.12577216496303043</x:v>
      </x:c>
      <x:c r="W877" s="115" t="n">
        <x:f>IF(OR(T877="年末+季度",T877="季度+动态",T877="动态"),N877*(1-$E$5)*IF(L877+M877=0,$B$7/($B$7+$B$8),L877/(L877+M877)),L877)</x:f>
        <x:v>0.8944530661838195</x:v>
      </x:c>
      <x:c r="X877" s="115" t="n">
        <x:f>IF(OR(T877="年末+季度",T877="季度+动态",T877="动态"),N877*(1-$E$5)*IF(L877+M877=0,$B$8/($B$7+$B$8),M877/(L877+M877)),M877)</x:f>
        <x:v>0.0669503533445819</x:v>
      </x:c>
      <x:c r="Y877" s="115" t="n">
        <x:f>POWER(1-$H$5,(A877-A876)/$H$8)</x:f>
        <x:v>0.9999862671029998</x:v>
      </x:c>
      <x:c r="Z877" s="115" t="n">
        <x:f>U877*Y877</x:f>
        <x:v>0.1306762932217891</x:v>
      </x:c>
      <x:c r="AA877" s="115" t="n">
        <x:f>V877*Y877</x:f>
        <x:v>0.1257704377468435</x:v>
      </x:c>
      <x:c r="AB877" s="115" t="n">
        <x:f>W877*Y877</x:f>
        <x:v>0.89444078275199</x:v>
      </x:c>
      <x:c r="AC877" s="115" t="n">
        <x:f>X877*Y877</x:f>
        <x:v>0.06694943392227529</x:v>
      </x:c>
      <x:c r="AD877" s="115" t="n">
        <x:f>SUM(Z877:AC877)</x:f>
        <x:v>1.2178369476428978</x:v>
      </x:c>
      <x:c r="AE877" s="115" t="n">
        <x:f>MAX(AE876,AD877)</x:f>
        <x:v>1.227131079018297</x:v>
      </x:c>
      <x:c r="AF877" s="114" t="n">
        <x:f>AD877/AE877-1</x:f>
        <x:v>-0.007573870089603196</x:v>
      </x:c>
      <x:c r="AG877" s="114" t="n">
        <x:f>AD877/AD876-1</x:f>
        <x:v>-0.0023573169135991945</x:v>
      </x:c>
      <x:c r="AH877" s="111" t="n">
        <x:f>IF(OR(T877="年末+季度",T877="季度+动态",T877="季度",T877="动态"),A877,AH876)</x:f>
        <x:v>45016</x:v>
      </x:c>
      <x:c r="AI877" s="117" t="n">
        <x:f>YEAR(A877)</x:f>
        <x:v>2023</x:v>
      </x:c>
      <x:c r="AJ877" s="117" t="n">
        <x:f>MONTH(A877)</x:f>
        <x:v>6</x:v>
      </x:c>
      <x:c r="AK877" s="50" t="n">
        <x:f>IF(MONTH(A877)&lt;&gt;MONTH(A878),1,0)</x:f>
        <x:v>0</x:v>
      </x:c>
      <x:c r="AL877" s="115" t="n">
        <x:f>IF(AK876,AD876,AL876)</x:f>
        <x:v>1.221077888119562</x:v>
      </x:c>
      <x:c r="AM877" s="116" t="str">
        <x:f>IF(AK877,AD877/AL877-1,"")</x:f>
      </x:c>
      <x:c r="AN877" s="115" t="n">
        <x:f>IF(AI877&lt;&gt;AI876,AD877,MAX(AN876,AD877))</x:f>
        <x:v>1.227131079018297</x:v>
      </x:c>
      <x:c r="AO877" s="116" t="n">
        <x:f>AD877/AN877-1</x:f>
        <x:v>-0.007573870089603196</x:v>
      </x:c>
      <x:c r="AP877" s="112" t="n">
        <x:f>IFERROR(SUM(Z877:AC877)/AD877,0)</x:f>
        <x:v>1</x:v>
      </x:c>
      <x:c r="AQ877" s="50" t="b">
        <x:f>AND(B877&gt;0,C877&gt;0,D877&gt;0,E877&gt;0)</x:f>
        <x:v>1</x:v>
      </x:c>
    </x:row>
    <x:row r="878">
      <x:c r="A878" s="111" t="n">
        <x:f>'净值底稿'!A836</x:f>
        <x:v>45086</x:v>
      </x:c>
      <x:c r="B878" s="113" t="n">
        <x:f>'净值底稿'!F836</x:f>
        <x:v>1.8466142703939026</x:v>
      </x:c>
      <x:c r="C878" s="113" t="n">
        <x:f>'净值底稿'!O836</x:f>
        <x:v>1.272815403394665</x:v>
      </x:c>
      <x:c r="D878" s="113" t="n">
        <x:f>'净值底稿'!P836</x:f>
        <x:v>1.6025</x:v>
      </x:c>
      <x:c r="E878" s="113" t="n">
        <x:f>'净值底稿'!Q836</x:f>
        <x:v>1.6157</x:v>
      </x:c>
      <x:c r="F878" s="114" t="n">
        <x:f>IFERROR(B878/B877-1,0)</x:f>
        <x:v>0.0302605799992135</x:v>
      </x:c>
      <x:c r="G878" s="114" t="n">
        <x:f>IFERROR(C878/C877-1,0)</x:f>
        <x:v>0.005908474475229131</x:v>
      </x:c>
      <x:c r="H878" s="114" t="n">
        <x:f>IFERROR(D878/D877-1,0)</x:f>
        <x:v>0.0006244146113019156</x:v>
      </x:c>
      <x:c r="I878" s="114" t="n">
        <x:f>IFERROR(E878/E877-1,0)</x:f>
        <x:v>0.0070431313886809566</x:v>
      </x:c>
      <x:c r="J878" s="115" t="n">
        <x:f>Z877*(1+F878)</x:f>
        <x:v>0.13463063364682776</x:v>
      </x:c>
      <x:c r="K878" s="115" t="n">
        <x:f>AA877*(1+G878)</x:f>
        <x:v>0.1265135491680091</x:v>
      </x:c>
      <x:c r="L878" s="115" t="n">
        <x:f>AB877*(1+H878)</x:f>
        <x:v>0.8949992846456847</x:v>
      </x:c>
      <x:c r="M878" s="115" t="n">
        <x:f>AC877*(1+I878)</x:f>
        <x:v>0.06742096758178769</x:v>
      </x:c>
      <x:c r="N878" s="115" t="n">
        <x:f>SUM(J878:M878)</x:f>
        <x:v>1.2235644350423092</x:v>
      </x:c>
      <x:c r="O878" s="116" t="n">
        <x:f>IFERROR((J878+K878)/N878,0)</x:f>
        <x:v>0.21342904005362567</x:v>
      </x:c>
      <x:c r="P878" s="50" t="b">
        <x:f>AND(MONTH(A878)=12,OR(A879="",YEAR(A878)&lt;&gt;YEAR(A879)))</x:f>
        <x:v>0</x:v>
      </x:c>
      <x:c r="Q878" s="50" t="b">
        <x:f>AND(MOD(MONTH(A878),3)=0,OR(A879="",MONTH(A878)&lt;&gt;MONTH(A879)))</x:f>
        <x:v>0</x:v>
      </x:c>
      <x:c r="R878" s="50" t="b">
        <x:f>OR(O878&gt;$E$7,O878&lt;$E$6)</x:f>
        <x:v>0</x:v>
      </x:c>
      <x:c r="S878" s="50" t="b">
        <x:f>AND(OR(P878,Q878,R878),A878-AH877&gt;$E$8)</x:f>
        <x:v>0</x:v>
      </x:c>
      <x:c r="T878" s="50" t="str">
        <x:f>IF(NOT(OR(P878,Q878,R878)),"不调",IF(NOT(S878),"间隔规则跳过",IF(P878,"年末+季度",IF(AND(Q878,R878),"季度+动态",IF(Q878,"季度","动态")))))</x:f>
        <x:v>不调</x:v>
      </x:c>
      <x:c r="U878" s="115" t="n">
        <x:f>IF(OR(T878="年末+季度",T878="季度+动态"),N878*$E$5/2,IF(T878="季度",(J878+K878)/2,IF(T878="动态",N878*$E$5*IF(J878+K878=0,0.5,J878/(J878+K878)),J878)))</x:f>
        <x:v>0.13463063364682776</x:v>
      </x:c>
      <x:c r="V878" s="115" t="n">
        <x:f>IF(OR(T878="年末+季度",T878="季度+动态"),N878*$E$5/2,IF(T878="季度",(J878+K878)/2,IF(T878="动态",N878*$E$5*IF(J878+K878=0,0.5,K878/(J878+K878)),K878)))</x:f>
        <x:v>0.1265135491680091</x:v>
      </x:c>
      <x:c r="W878" s="115" t="n">
        <x:f>IF(OR(T878="年末+季度",T878="季度+动态",T878="动态"),N878*(1-$E$5)*IF(L878+M878=0,$B$7/($B$7+$B$8),L878/(L878+M878)),L878)</x:f>
        <x:v>0.8949992846456847</x:v>
      </x:c>
      <x:c r="X878" s="115" t="n">
        <x:f>IF(OR(T878="年末+季度",T878="季度+动态",T878="动态"),N878*(1-$E$5)*IF(L878+M878=0,$B$8/($B$7+$B$8),M878/(L878+M878)),M878)</x:f>
        <x:v>0.06742096758178769</x:v>
      </x:c>
      <x:c r="Y878" s="115" t="n">
        <x:f>POWER(1-$H$5,(A878-A877)/$H$8)</x:f>
        <x:v>0.9999862671029998</x:v>
      </x:c>
      <x:c r="Z878" s="115" t="n">
        <x:f>U878*Y878</x:f>
        <x:v>0.1346287847782028</x:v>
      </x:c>
      <x:c r="AA878" s="115" t="n">
        <x:f>V878*Y878</x:f>
        <x:v>0.12651181177046925</x:v>
      </x:c>
      <x:c r="AB878" s="115" t="n">
        <x:f>W878*Y878</x:f>
        <x:v>0.8949869937126933</x:v>
      </x:c>
      <x:c r="AC878" s="115" t="n">
        <x:f>X878*Y878</x:f>
        <x:v>0.06742004169658423</x:v>
      </x:c>
      <x:c r="AD878" s="115" t="n">
        <x:f>SUM(Z878:AC878)</x:f>
        <x:v>1.2235476319579495</x:v>
      </x:c>
      <x:c r="AE878" s="115" t="n">
        <x:f>MAX(AE877,AD878)</x:f>
        <x:v>1.227131079018297</x:v>
      </x:c>
      <x:c r="AF878" s="114" t="n">
        <x:f>AD878/AE878-1</x:f>
        <x:v>-0.002920182791893988</x:v>
      </x:c>
      <x:c r="AG878" s="114" t="n">
        <x:f>AD878/AD877-1</x:f>
        <x:v>0.0046892027098575095</x:v>
      </x:c>
      <x:c r="AH878" s="111" t="n">
        <x:f>IF(OR(T878="年末+季度",T878="季度+动态",T878="季度",T878="动态"),A878,AH877)</x:f>
        <x:v>45016</x:v>
      </x:c>
      <x:c r="AI878" s="117" t="n">
        <x:f>YEAR(A878)</x:f>
        <x:v>2023</x:v>
      </x:c>
      <x:c r="AJ878" s="117" t="n">
        <x:f>MONTH(A878)</x:f>
        <x:v>6</x:v>
      </x:c>
      <x:c r="AK878" s="50" t="n">
        <x:f>IF(MONTH(A878)&lt;&gt;MONTH(A879),1,0)</x:f>
        <x:v>0</x:v>
      </x:c>
      <x:c r="AL878" s="115" t="n">
        <x:f>IF(AK877,AD877,AL877)</x:f>
        <x:v>1.221077888119562</x:v>
      </x:c>
      <x:c r="AM878" s="116" t="str">
        <x:f>IF(AK878,AD878/AL878-1,"")</x:f>
      </x:c>
      <x:c r="AN878" s="115" t="n">
        <x:f>IF(AI878&lt;&gt;AI877,AD878,MAX(AN877,AD878))</x:f>
        <x:v>1.227131079018297</x:v>
      </x:c>
      <x:c r="AO878" s="116" t="n">
        <x:f>AD878/AN878-1</x:f>
        <x:v>-0.002920182791893988</x:v>
      </x:c>
      <x:c r="AP878" s="112" t="n">
        <x:f>IFERROR(SUM(Z878:AC878)/AD878,0)</x:f>
        <x:v>1</x:v>
      </x:c>
      <x:c r="AQ878" s="50" t="b">
        <x:f>AND(B878&gt;0,C878&gt;0,D878&gt;0,E878&gt;0)</x:f>
        <x:v>1</x:v>
      </x:c>
    </x:row>
    <x:row r="879">
      <x:c r="A879" s="111" t="n">
        <x:f>'净值底稿'!A837</x:f>
        <x:v>45089</x:v>
      </x:c>
      <x:c r="B879" s="113" t="n">
        <x:f>'净值底稿'!F837</x:f>
        <x:v>1.8536099162802149</x:v>
      </x:c>
      <x:c r="C879" s="113" t="n">
        <x:f>'净值底稿'!O837</x:f>
        <x:v>1.2808351140960785</x:v>
      </x:c>
      <x:c r="D879" s="113" t="n">
        <x:f>'净值底稿'!P837</x:f>
        <x:v>1.6035</x:v>
      </x:c>
      <x:c r="E879" s="113" t="n">
        <x:f>'净值底稿'!Q837</x:f>
        <x:v>1.6176</x:v>
      </x:c>
      <x:c r="F879" s="114" t="n">
        <x:f>IFERROR(B879/B878-1,0)</x:f>
        <x:v>0.003788363383989246</x:v>
      </x:c>
      <x:c r="G879" s="114" t="n">
        <x:f>IFERROR(C879/C878-1,0)</x:f>
        <x:v>0.006300764965622374</x:v>
      </x:c>
      <x:c r="H879" s="114" t="n">
        <x:f>IFERROR(D879/D878-1,0)</x:f>
        <x:v>0.0006240249609983373</x:v>
      </x:c>
      <x:c r="I879" s="114" t="n">
        <x:f>IFERROR(E879/E878-1,0)</x:f>
        <x:v>0.0011759608838275426</x:v>
      </x:c>
      <x:c r="J879" s="115" t="n">
        <x:f>Z878*(1+F879)</x:f>
        <x:v>0.13513880753688753</x:v>
      </x:c>
      <x:c r="K879" s="115" t="n">
        <x:f>AA878*(1+G879)</x:f>
        <x:v>0.12730893296181003</x:v>
      </x:c>
      <x:c r="L879" s="115" t="n">
        <x:f>AB878*(1+H879)</x:f>
        <x:v>0.8955454879365389</x:v>
      </x:c>
      <x:c r="M879" s="115" t="n">
        <x:f>AC878*(1+I879)</x:f>
        <x:v>0.06749932502840544</x:v>
      </x:c>
      <x:c r="N879" s="115" t="n">
        <x:f>SUM(J879:M879)</x:f>
        <x:v>1.2254925534636418</x:v>
      </x:c>
      <x:c r="O879" s="116" t="n">
        <x:f>IFERROR((J879+K879)/N879,0)</x:f>
        <x:v>0.21415694428900006</x:v>
      </x:c>
      <x:c r="P879" s="50" t="b">
        <x:f>AND(MONTH(A879)=12,OR(A880="",YEAR(A879)&lt;&gt;YEAR(A880)))</x:f>
        <x:v>0</x:v>
      </x:c>
      <x:c r="Q879" s="50" t="b">
        <x:f>AND(MOD(MONTH(A879),3)=0,OR(A880="",MONTH(A879)&lt;&gt;MONTH(A880)))</x:f>
        <x:v>0</x:v>
      </x:c>
      <x:c r="R879" s="50" t="b">
        <x:f>OR(O879&gt;$E$7,O879&lt;$E$6)</x:f>
        <x:v>0</x:v>
      </x:c>
      <x:c r="S879" s="50" t="b">
        <x:f>AND(OR(P879,Q879,R879),A879-AH878&gt;$E$8)</x:f>
        <x:v>0</x:v>
      </x:c>
      <x:c r="T879" s="50" t="str">
        <x:f>IF(NOT(OR(P879,Q879,R879)),"不调",IF(NOT(S879),"间隔规则跳过",IF(P879,"年末+季度",IF(AND(Q879,R879),"季度+动态",IF(Q879,"季度","动态")))))</x:f>
        <x:v>不调</x:v>
      </x:c>
      <x:c r="U879" s="115" t="n">
        <x:f>IF(OR(T879="年末+季度",T879="季度+动态"),N879*$E$5/2,IF(T879="季度",(J879+K879)/2,IF(T879="动态",N879*$E$5*IF(J879+K879=0,0.5,J879/(J879+K879)),J879)))</x:f>
        <x:v>0.13513880753688753</x:v>
      </x:c>
      <x:c r="V879" s="115" t="n">
        <x:f>IF(OR(T879="年末+季度",T879="季度+动态"),N879*$E$5/2,IF(T879="季度",(J879+K879)/2,IF(T879="动态",N879*$E$5*IF(J879+K879=0,0.5,K879/(J879+K879)),K879)))</x:f>
        <x:v>0.12730893296181003</x:v>
      </x:c>
      <x:c r="W879" s="115" t="n">
        <x:f>IF(OR(T879="年末+季度",T879="季度+动态",T879="动态"),N879*(1-$E$5)*IF(L879+M879=0,$B$7/($B$7+$B$8),L879/(L879+M879)),L879)</x:f>
        <x:v>0.8955454879365389</x:v>
      </x:c>
      <x:c r="X879" s="115" t="n">
        <x:f>IF(OR(T879="年末+季度",T879="季度+动态",T879="动态"),N879*(1-$E$5)*IF(L879+M879=0,$B$8/($B$7+$B$8),M879/(L879+M879)),M879)</x:f>
        <x:v>0.06749932502840544</x:v>
      </x:c>
      <x:c r="Y879" s="115" t="n">
        <x:f>POWER(1-$H$5,(A879-A878)/$H$8)</x:f>
        <x:v>0.9999588018747739</x:v>
      </x:c>
      <x:c r="Z879" s="115" t="n">
        <x:f>U879*Y879</x:f>
        <x:v>0.13513324007137173</x:v>
      </x:c>
      <x:c r="AA879" s="115" t="n">
        <x:f>V879*Y879</x:f>
        <x:v>0.12730368807244746</x:v>
      </x:c>
      <x:c r="AB879" s="115" t="n">
        <x:f>W879*Y879</x:f>
        <x:v>0.8955085931413812</x:v>
      </x:c>
      <x:c r="AC879" s="115" t="n">
        <x:f>X879*Y879</x:f>
        <x:v>0.06749654418276024</x:v>
      </x:c>
      <x:c r="AD879" s="115" t="n">
        <x:f>SUM(Z879:AC879)</x:f>
        <x:v>1.2254420654679605</x:v>
      </x:c>
      <x:c r="AE879" s="115" t="n">
        <x:f>MAX(AE878,AD879)</x:f>
        <x:v>1.227131079018297</x:v>
      </x:c>
      <x:c r="AF879" s="114" t="n">
        <x:f>AD879/AE879-1</x:f>
        <x:v>-0.0013763921224191344</x:v>
      </x:c>
      <x:c r="AG879" s="114" t="n">
        <x:f>AD879/AD878-1</x:f>
        <x:v>0.001548312023602616</x:v>
      </x:c>
      <x:c r="AH879" s="111" t="n">
        <x:f>IF(OR(T879="年末+季度",T879="季度+动态",T879="季度",T879="动态"),A879,AH878)</x:f>
        <x:v>45016</x:v>
      </x:c>
      <x:c r="AI879" s="117" t="n">
        <x:f>YEAR(A879)</x:f>
        <x:v>2023</x:v>
      </x:c>
      <x:c r="AJ879" s="117" t="n">
        <x:f>MONTH(A879)</x:f>
        <x:v>6</x:v>
      </x:c>
      <x:c r="AK879" s="50" t="n">
        <x:f>IF(MONTH(A879)&lt;&gt;MONTH(A880),1,0)</x:f>
        <x:v>0</x:v>
      </x:c>
      <x:c r="AL879" s="115" t="n">
        <x:f>IF(AK878,AD878,AL878)</x:f>
        <x:v>1.221077888119562</x:v>
      </x:c>
      <x:c r="AM879" s="116" t="str">
        <x:f>IF(AK879,AD879/AL879-1,"")</x:f>
      </x:c>
      <x:c r="AN879" s="115" t="n">
        <x:f>IF(AI879&lt;&gt;AI878,AD879,MAX(AN878,AD879))</x:f>
        <x:v>1.227131079018297</x:v>
      </x:c>
      <x:c r="AO879" s="116" t="n">
        <x:f>AD879/AN879-1</x:f>
        <x:v>-0.0013763921224191344</x:v>
      </x:c>
      <x:c r="AP879" s="112" t="n">
        <x:f>IFERROR(SUM(Z879:AC879)/AD879,0)</x:f>
        <x:v>1</x:v>
      </x:c>
      <x:c r="AQ879" s="50" t="b">
        <x:f>AND(B879&gt;0,C879&gt;0,D879&gt;0,E879&gt;0)</x:f>
        <x:v>1</x:v>
      </x:c>
    </x:row>
    <x:row r="880">
      <x:c r="A880" s="111" t="n">
        <x:f>'净值底稿'!A838</x:f>
        <x:v>45090</x:v>
      </x:c>
      <x:c r="B880" s="113" t="n">
        <x:f>'净值底稿'!F838</x:f>
        <x:v>1.895009041196325</x:v>
      </x:c>
      <x:c r="C880" s="113" t="n">
        <x:f>'净值底稿'!O838</x:f>
        <x:v>1.2861282358911663</x:v>
      </x:c>
      <x:c r="D880" s="113" t="n">
        <x:f>'净值底稿'!P838</x:f>
        <x:v>1.6052</x:v>
      </x:c>
      <x:c r="E880" s="113" t="n">
        <x:f>'净值底稿'!Q838</x:f>
        <x:v>1.6236</x:v>
      </x:c>
      <x:c r="F880" s="114" t="n">
        <x:f>IFERROR(B880/B879-1,0)</x:f>
        <x:v>0.022334324256955362</x:v>
      </x:c>
      <x:c r="G880" s="114" t="n">
        <x:f>IFERROR(C880/C879-1,0)</x:f>
        <x:v>0.004132555187498443</x:v>
      </x:c>
      <x:c r="H880" s="114" t="n">
        <x:f>IFERROR(D880/D879-1,0)</x:f>
        <x:v>0.0010601808543810876</x:v>
      </x:c>
      <x:c r="I880" s="114" t="n">
        <x:f>IFERROR(E880/E879-1,0)</x:f>
        <x:v>0.0037091988130564246</x:v>
      </x:c>
      <x:c r="J880" s="115" t="n">
        <x:f>Z879*(1+F880)</x:f>
        <x:v>0.13815134967301873</x:v>
      </x:c>
      <x:c r="K880" s="115" t="n">
        <x:f>AA879*(1+G880)</x:f>
        <x:v>0.12782977758897893</x:v>
      </x:c>
      <x:c r="L880" s="115" t="n">
        <x:f>AB879*(1+H880)</x:f>
        <x:v>0.8964579942067634</x:v>
      </x:c>
      <x:c r="M880" s="115" t="n">
        <x:f>AC879*(1+I880)</x:f>
        <x:v>0.06774690228432835</x:v>
      </x:c>
      <x:c r="N880" s="115" t="n">
        <x:f>SUM(J880:M880)</x:f>
        <x:v>1.2301860237530895</x:v>
      </x:c>
      <x:c r="O880" s="116" t="n">
        <x:f>IFERROR((J880+K880)/N880,0)</x:f>
        <x:v>0.21621211924561962</x:v>
      </x:c>
      <x:c r="P880" s="50" t="b">
        <x:f>AND(MONTH(A880)=12,OR(A881="",YEAR(A880)&lt;&gt;YEAR(A881)))</x:f>
        <x:v>0</x:v>
      </x:c>
      <x:c r="Q880" s="50" t="b">
        <x:f>AND(MOD(MONTH(A880),3)=0,OR(A881="",MONTH(A880)&lt;&gt;MONTH(A881)))</x:f>
        <x:v>0</x:v>
      </x:c>
      <x:c r="R880" s="50" t="b">
        <x:f>OR(O880&gt;$E$7,O880&lt;$E$6)</x:f>
        <x:v>0</x:v>
      </x:c>
      <x:c r="S880" s="50" t="b">
        <x:f>AND(OR(P880,Q880,R880),A880-AH879&gt;$E$8)</x:f>
        <x:v>0</x:v>
      </x:c>
      <x:c r="T880" s="50" t="str">
        <x:f>IF(NOT(OR(P880,Q880,R880)),"不调",IF(NOT(S880),"间隔规则跳过",IF(P880,"年末+季度",IF(AND(Q880,R880),"季度+动态",IF(Q880,"季度","动态")))))</x:f>
        <x:v>不调</x:v>
      </x:c>
      <x:c r="U880" s="115" t="n">
        <x:f>IF(OR(T880="年末+季度",T880="季度+动态"),N880*$E$5/2,IF(T880="季度",(J880+K880)/2,IF(T880="动态",N880*$E$5*IF(J880+K880=0,0.5,J880/(J880+K880)),J880)))</x:f>
        <x:v>0.13815134967301873</x:v>
      </x:c>
      <x:c r="V880" s="115" t="n">
        <x:f>IF(OR(T880="年末+季度",T880="季度+动态"),N880*$E$5/2,IF(T880="季度",(J880+K880)/2,IF(T880="动态",N880*$E$5*IF(J880+K880=0,0.5,K880/(J880+K880)),K880)))</x:f>
        <x:v>0.12782977758897893</x:v>
      </x:c>
      <x:c r="W880" s="115" t="n">
        <x:f>IF(OR(T880="年末+季度",T880="季度+动态",T880="动态"),N880*(1-$E$5)*IF(L880+M880=0,$B$7/($B$7+$B$8),L880/(L880+M880)),L880)</x:f>
        <x:v>0.8964579942067634</x:v>
      </x:c>
      <x:c r="X880" s="115" t="n">
        <x:f>IF(OR(T880="年末+季度",T880="季度+动态",T880="动态"),N880*(1-$E$5)*IF(L880+M880=0,$B$8/($B$7+$B$8),M880/(L880+M880)),M880)</x:f>
        <x:v>0.06774690228432835</x:v>
      </x:c>
      <x:c r="Y880" s="115" t="n">
        <x:f>POWER(1-$H$5,(A880-A879)/$H$8)</x:f>
        <x:v>0.9999862671029998</x:v>
      </x:c>
      <x:c r="Z880" s="115" t="n">
        <x:f>U880*Y880</x:f>
        <x:v>0.13814945245476323</x:v>
      </x:c>
      <x:c r="AA880" s="115" t="n">
        <x:f>V880*Y880</x:f>
        <x:v>0.12782802211580974</x:v>
      </x:c>
      <x:c r="AB880" s="115" t="n">
        <x:f>W880*Y880</x:f>
        <x:v>0.8964456832414639</x:v>
      </x:c>
      <x:c r="AC880" s="115" t="n">
        <x:f>X880*Y880</x:f>
        <x:v>0.0677459719230972</x:v>
      </x:c>
      <x:c r="AD880" s="115" t="n">
        <x:f>SUM(Z880:AC880)</x:f>
        <x:v>1.230169129735134</x:v>
      </x:c>
      <x:c r="AE880" s="115" t="n">
        <x:f>MAX(AE879,AD880)</x:f>
        <x:v>1.230169129735134</x:v>
      </x:c>
      <x:c r="AF880" s="114" t="n">
        <x:f>AD880/AE880-1</x:f>
        <x:v>0</x:v>
      </x:c>
      <x:c r="AG880" s="114" t="n">
        <x:f>AD880/AD879-1</x:f>
        <x:v>0.0038574359411829295</x:v>
      </x:c>
      <x:c r="AH880" s="111" t="n">
        <x:f>IF(OR(T880="年末+季度",T880="季度+动态",T880="季度",T880="动态"),A880,AH879)</x:f>
        <x:v>45016</x:v>
      </x:c>
      <x:c r="AI880" s="117" t="n">
        <x:f>YEAR(A880)</x:f>
        <x:v>2023</x:v>
      </x:c>
      <x:c r="AJ880" s="117" t="n">
        <x:f>MONTH(A880)</x:f>
        <x:v>6</x:v>
      </x:c>
      <x:c r="AK880" s="50" t="n">
        <x:f>IF(MONTH(A880)&lt;&gt;MONTH(A881),1,0)</x:f>
        <x:v>0</x:v>
      </x:c>
      <x:c r="AL880" s="115" t="n">
        <x:f>IF(AK879,AD879,AL879)</x:f>
        <x:v>1.221077888119562</x:v>
      </x:c>
      <x:c r="AM880" s="116" t="str">
        <x:f>IF(AK880,AD880/AL880-1,"")</x:f>
      </x:c>
      <x:c r="AN880" s="115" t="n">
        <x:f>IF(AI880&lt;&gt;AI879,AD880,MAX(AN879,AD880))</x:f>
        <x:v>1.230169129735134</x:v>
      </x:c>
      <x:c r="AO880" s="116" t="n">
        <x:f>AD880/AN880-1</x:f>
        <x:v>0</x:v>
      </x:c>
      <x:c r="AP880" s="112" t="n">
        <x:f>IFERROR(SUM(Z880:AC880)/AD880,0)</x:f>
        <x:v>1</x:v>
      </x:c>
      <x:c r="AQ880" s="50" t="b">
        <x:f>AND(B880&gt;0,C880&gt;0,D880&gt;0,E880&gt;0)</x:f>
        <x:v>1</x:v>
      </x:c>
    </x:row>
    <x:row r="881">
      <x:c r="A881" s="111" t="n">
        <x:f>'净值底稿'!A839</x:f>
        <x:v>45091</x:v>
      </x:c>
      <x:c r="B881" s="113" t="n">
        <x:f>'净值底稿'!F839</x:f>
        <x:v>1.93228974904308</x:v>
      </x:c>
      <x:c r="C881" s="113" t="n">
        <x:f>'净值底稿'!O839</x:f>
        <x:v>1.288462017731287</x:v>
      </x:c>
      <x:c r="D881" s="113" t="n">
        <x:f>'净值底稿'!P839</x:f>
        <x:v>1.6062</x:v>
      </x:c>
      <x:c r="E881" s="113" t="n">
        <x:f>'净值底稿'!Q839</x:f>
        <x:v>1.6133</x:v>
      </x:c>
      <x:c r="F881" s="114" t="n">
        <x:f>IFERROR(B881/B880-1,0)</x:f>
        <x:v>0.019673102890960026</x:v>
      </x:c>
      <x:c r="G881" s="114" t="n">
        <x:f>IFERROR(C881/C880-1,0)</x:f>
        <x:v>0.0018145794291684059</x:v>
      </x:c>
      <x:c r="H881" s="114" t="n">
        <x:f>IFERROR(D881/D880-1,0)</x:f>
        <x:v>0.0006229753301769669</x:v>
      </x:c>
      <x:c r="I881" s="114" t="n">
        <x:f>IFERROR(E881/E880-1,0)</x:f>
        <x:v>-0.006343927075634359</x:v>
      </x:c>
      <x:c r="J881" s="115" t="n">
        <x:f>Z880*(1+F881)</x:f>
        <x:v>0.14086728084723557</x:v>
      </x:c>
      <x:c r="K881" s="115" t="n">
        <x:f>AA880*(1+G881)</x:f>
        <x:v>0.12805997621521237</x:v>
      </x:c>
      <x:c r="L881" s="115" t="n">
        <x:f>AB880*(1+H881)</x:f>
        <x:v>0.8970041467869669</x:v>
      </x:c>
      <x:c r="M881" s="115" t="n">
        <x:f>AC880*(1+I881)</x:f>
        <x:v>0.0673161964175491</x:v>
      </x:c>
      <x:c r="N881" s="115" t="n">
        <x:f>SUM(J881:M881)</x:f>
        <x:v>1.233247600266964</x:v>
      </x:c>
      <x:c r="O881" s="116" t="n">
        <x:f>IFERROR((J881+K881)/N881,0)</x:f>
        <x:v>0.21806428571540104</x:v>
      </x:c>
      <x:c r="P881" s="50" t="b">
        <x:f>AND(MONTH(A881)=12,OR(A882="",YEAR(A881)&lt;&gt;YEAR(A882)))</x:f>
        <x:v>0</x:v>
      </x:c>
      <x:c r="Q881" s="50" t="b">
        <x:f>AND(MOD(MONTH(A881),3)=0,OR(A882="",MONTH(A881)&lt;&gt;MONTH(A882)))</x:f>
        <x:v>0</x:v>
      </x:c>
      <x:c r="R881" s="50" t="b">
        <x:f>OR(O881&gt;$E$7,O881&lt;$E$6)</x:f>
        <x:v>0</x:v>
      </x:c>
      <x:c r="S881" s="50" t="b">
        <x:f>AND(OR(P881,Q881,R881),A881-AH880&gt;$E$8)</x:f>
        <x:v>0</x:v>
      </x:c>
      <x:c r="T881" s="50" t="str">
        <x:f>IF(NOT(OR(P881,Q881,R881)),"不调",IF(NOT(S881),"间隔规则跳过",IF(P881,"年末+季度",IF(AND(Q881,R881),"季度+动态",IF(Q881,"季度","动态")))))</x:f>
        <x:v>不调</x:v>
      </x:c>
      <x:c r="U881" s="115" t="n">
        <x:f>IF(OR(T881="年末+季度",T881="季度+动态"),N881*$E$5/2,IF(T881="季度",(J881+K881)/2,IF(T881="动态",N881*$E$5*IF(J881+K881=0,0.5,J881/(J881+K881)),J881)))</x:f>
        <x:v>0.14086728084723557</x:v>
      </x:c>
      <x:c r="V881" s="115" t="n">
        <x:f>IF(OR(T881="年末+季度",T881="季度+动态"),N881*$E$5/2,IF(T881="季度",(J881+K881)/2,IF(T881="动态",N881*$E$5*IF(J881+K881=0,0.5,K881/(J881+K881)),K881)))</x:f>
        <x:v>0.12805997621521237</x:v>
      </x:c>
      <x:c r="W881" s="115" t="n">
        <x:f>IF(OR(T881="年末+季度",T881="季度+动态",T881="动态"),N881*(1-$E$5)*IF(L881+M881=0,$B$7/($B$7+$B$8),L881/(L881+M881)),L881)</x:f>
        <x:v>0.8970041467869669</x:v>
      </x:c>
      <x:c r="X881" s="115" t="n">
        <x:f>IF(OR(T881="年末+季度",T881="季度+动态",T881="动态"),N881*(1-$E$5)*IF(L881+M881=0,$B$8/($B$7+$B$8),M881/(L881+M881)),M881)</x:f>
        <x:v>0.0673161964175491</x:v>
      </x:c>
      <x:c r="Y881" s="115" t="n">
        <x:f>POWER(1-$H$5,(A881-A880)/$H$8)</x:f>
        <x:v>0.9999862671029998</x:v>
      </x:c>
      <x:c r="Z881" s="115" t="n">
        <x:f>U881*Y881</x:f>
        <x:v>0.14086534633137698</x:v>
      </x:c>
      <x:c r="AA881" s="115" t="n">
        <x:f>V881*Y881</x:f>
        <x:v>0.12805821758074915</x:v>
      </x:c>
      <x:c r="AB881" s="115" t="n">
        <x:f>W881*Y881</x:f>
        <x:v>0.8969918283214103</x:v>
      </x:c>
      <x:c r="AC881" s="115" t="n">
        <x:f>X881*Y881</x:f>
        <x:v>0.06731527197115725</x:v>
      </x:c>
      <x:c r="AD881" s="115" t="n">
        <x:f>SUM(Z881:AC881)</x:f>
        <x:v>1.2332306642046935</x:v>
      </x:c>
      <x:c r="AE881" s="115" t="n">
        <x:f>MAX(AE880,AD881)</x:f>
        <x:v>1.2332306642046935</x:v>
      </x:c>
      <x:c r="AF881" s="114" t="n">
        <x:f>AD881/AE881-1</x:f>
        <x:v>0</x:v>
      </x:c>
      <x:c r="AG881" s="114" t="n">
        <x:f>AD881/AD880-1</x:f>
        <x:v>0.0024887102070416667</x:v>
      </x:c>
      <x:c r="AH881" s="111" t="n">
        <x:f>IF(OR(T881="年末+季度",T881="季度+动态",T881="季度",T881="动态"),A881,AH880)</x:f>
        <x:v>45016</x:v>
      </x:c>
      <x:c r="AI881" s="117" t="n">
        <x:f>YEAR(A881)</x:f>
        <x:v>2023</x:v>
      </x:c>
      <x:c r="AJ881" s="117" t="n">
        <x:f>MONTH(A881)</x:f>
        <x:v>6</x:v>
      </x:c>
      <x:c r="AK881" s="50" t="n">
        <x:f>IF(MONTH(A881)&lt;&gt;MONTH(A882),1,0)</x:f>
        <x:v>0</x:v>
      </x:c>
      <x:c r="AL881" s="115" t="n">
        <x:f>IF(AK880,AD880,AL880)</x:f>
        <x:v>1.221077888119562</x:v>
      </x:c>
      <x:c r="AM881" s="116" t="str">
        <x:f>IF(AK881,AD881/AL881-1,"")</x:f>
      </x:c>
      <x:c r="AN881" s="115" t="n">
        <x:f>IF(AI881&lt;&gt;AI880,AD881,MAX(AN880,AD881))</x:f>
        <x:v>1.2332306642046935</x:v>
      </x:c>
      <x:c r="AO881" s="116" t="n">
        <x:f>AD881/AN881-1</x:f>
        <x:v>0</x:v>
      </x:c>
      <x:c r="AP881" s="112" t="n">
        <x:f>IFERROR(SUM(Z881:AC881)/AD881,0)</x:f>
        <x:v>1</x:v>
      </x:c>
      <x:c r="AQ881" s="50" t="b">
        <x:f>AND(B881&gt;0,C881&gt;0,D881&gt;0,E881&gt;0)</x:f>
        <x:v>1</x:v>
      </x:c>
    </x:row>
    <x:row r="882">
      <x:c r="A882" s="111" t="n">
        <x:f>'净值底稿'!A840</x:f>
        <x:v>45092</x:v>
      </x:c>
      <x:c r="B882" s="113" t="n">
        <x:f>'净值底稿'!F840</x:f>
        <x:v>1.902727485095895</x:v>
      </x:c>
      <x:c r="C882" s="113" t="n">
        <x:f>'净值底稿'!O840</x:f>
        <x:v>1.297831611800577</x:v>
      </x:c>
      <x:c r="D882" s="113" t="n">
        <x:f>'净值底稿'!P840</x:f>
        <x:v>1.6057</x:v>
      </x:c>
      <x:c r="E882" s="113" t="n">
        <x:f>'净值底稿'!Q840</x:f>
        <x:v>1.5998</x:v>
      </x:c>
      <x:c r="F882" s="114" t="n">
        <x:f>IFERROR(B882/B881-1,0)</x:f>
        <x:v>-0.015299084395507867</x:v>
      </x:c>
      <x:c r="G882" s="114" t="n">
        <x:f>IFERROR(C882/C881-1,0)</x:f>
        <x:v>0.007271921050329366</x:v>
      </x:c>
      <x:c r="H882" s="114" t="n">
        <x:f>IFERROR(D882/D881-1,0)</x:f>
        <x:v>-0.00031129373677007965</x:v>
      </x:c>
      <x:c r="I882" s="114" t="n">
        <x:f>IFERROR(E882/E881-1,0)</x:f>
        <x:v>-0.008367941486394304</x:v>
      </x:c>
      <x:c r="J882" s="115" t="n">
        <x:f>Z881*(1+F882)</x:f>
        <x:v>0.1387102355094508</x:v>
      </x:c>
      <x:c r="K882" s="115" t="n">
        <x:f>AA881*(1+G882)</x:f>
        <x:v>0.12898944682884225</x:v>
      </x:c>
      <x:c r="L882" s="115" t="n">
        <x:f>AB881*(1+H882)</x:f>
        <x:v>0.8967126003833199</x:v>
      </x:c>
      <x:c r="M882" s="115" t="n">
        <x:f>AC881*(1+I882)</x:f>
        <x:v>0.06675198171416188</x:v>
      </x:c>
      <x:c r="N882" s="115" t="n">
        <x:f>SUM(J882:M882)</x:f>
        <x:v>1.231164264435775</x:v>
      </x:c>
      <x:c r="O882" s="116" t="n">
        <x:f>IFERROR((J882+K882)/N882,0)</x:f>
        <x:v>0.21743620252085208</x:v>
      </x:c>
      <x:c r="P882" s="50" t="b">
        <x:f>AND(MONTH(A882)=12,OR(A883="",YEAR(A882)&lt;&gt;YEAR(A883)))</x:f>
        <x:v>0</x:v>
      </x:c>
      <x:c r="Q882" s="50" t="b">
        <x:f>AND(MOD(MONTH(A882),3)=0,OR(A883="",MONTH(A882)&lt;&gt;MONTH(A883)))</x:f>
        <x:v>0</x:v>
      </x:c>
      <x:c r="R882" s="50" t="b">
        <x:f>OR(O882&gt;$E$7,O882&lt;$E$6)</x:f>
        <x:v>0</x:v>
      </x:c>
      <x:c r="S882" s="50" t="b">
        <x:f>AND(OR(P882,Q882,R882),A882-AH881&gt;$E$8)</x:f>
        <x:v>0</x:v>
      </x:c>
      <x:c r="T882" s="50" t="str">
        <x:f>IF(NOT(OR(P882,Q882,R882)),"不调",IF(NOT(S882),"间隔规则跳过",IF(P882,"年末+季度",IF(AND(Q882,R882),"季度+动态",IF(Q882,"季度","动态")))))</x:f>
        <x:v>不调</x:v>
      </x:c>
      <x:c r="U882" s="115" t="n">
        <x:f>IF(OR(T882="年末+季度",T882="季度+动态"),N882*$E$5/2,IF(T882="季度",(J882+K882)/2,IF(T882="动态",N882*$E$5*IF(J882+K882=0,0.5,J882/(J882+K882)),J882)))</x:f>
        <x:v>0.1387102355094508</x:v>
      </x:c>
      <x:c r="V882" s="115" t="n">
        <x:f>IF(OR(T882="年末+季度",T882="季度+动态"),N882*$E$5/2,IF(T882="季度",(J882+K882)/2,IF(T882="动态",N882*$E$5*IF(J882+K882=0,0.5,K882/(J882+K882)),K882)))</x:f>
        <x:v>0.12898944682884225</x:v>
      </x:c>
      <x:c r="W882" s="115" t="n">
        <x:f>IF(OR(T882="年末+季度",T882="季度+动态",T882="动态"),N882*(1-$E$5)*IF(L882+M882=0,$B$7/($B$7+$B$8),L882/(L882+M882)),L882)</x:f>
        <x:v>0.8967126003833199</x:v>
      </x:c>
      <x:c r="X882" s="115" t="n">
        <x:f>IF(OR(T882="年末+季度",T882="季度+动态",T882="动态"),N882*(1-$E$5)*IF(L882+M882=0,$B$8/($B$7+$B$8),M882/(L882+M882)),M882)</x:f>
        <x:v>0.06675198171416188</x:v>
      </x:c>
      <x:c r="Y882" s="115" t="n">
        <x:f>POWER(1-$H$5,(A882-A881)/$H$8)</x:f>
        <x:v>0.9999862671029998</x:v>
      </x:c>
      <x:c r="Z882" s="115" t="n">
        <x:f>U882*Y882</x:f>
        <x:v>0.13870833061607368</x:v>
      </x:c>
      <x:c r="AA882" s="115" t="n">
        <x:f>V882*Y882</x:f>
        <x:v>0.12898767543005482</x:v>
      </x:c>
      <x:c r="AB882" s="115" t="n">
        <x:f>W882*Y882</x:f>
        <x:v>0.89670028592154</x:v>
      </x:c>
      <x:c r="AC882" s="115" t="n">
        <x:f>X882*Y882</x:f>
        <x:v>0.06675106501607245</x:v>
      </x:c>
      <x:c r="AD882" s="115" t="n">
        <x:f>SUM(Z882:AC882)</x:f>
        <x:v>1.2311473569837412</x:v>
      </x:c>
      <x:c r="AE882" s="115" t="n">
        <x:f>MAX(AE881,AD882)</x:f>
        <x:v>1.2332306642046935</x:v>
      </x:c>
      <x:c r="AF882" s="114" t="n">
        <x:f>AD882/AE882-1</x:f>
        <x:v>-0.001689308643890941</x:v>
      </x:c>
      <x:c r="AG882" s="114" t="n">
        <x:f>AD882/AD881-1</x:f>
        <x:v>-0.001689308643890941</x:v>
      </x:c>
      <x:c r="AH882" s="111" t="n">
        <x:f>IF(OR(T882="年末+季度",T882="季度+动态",T882="季度",T882="动态"),A882,AH881)</x:f>
        <x:v>45016</x:v>
      </x:c>
      <x:c r="AI882" s="117" t="n">
        <x:f>YEAR(A882)</x:f>
        <x:v>2023</x:v>
      </x:c>
      <x:c r="AJ882" s="117" t="n">
        <x:f>MONTH(A882)</x:f>
        <x:v>6</x:v>
      </x:c>
      <x:c r="AK882" s="50" t="n">
        <x:f>IF(MONTH(A882)&lt;&gt;MONTH(A883),1,0)</x:f>
        <x:v>0</x:v>
      </x:c>
      <x:c r="AL882" s="115" t="n">
        <x:f>IF(AK881,AD881,AL881)</x:f>
        <x:v>1.221077888119562</x:v>
      </x:c>
      <x:c r="AM882" s="116" t="str">
        <x:f>IF(AK882,AD882/AL882-1,"")</x:f>
      </x:c>
      <x:c r="AN882" s="115" t="n">
        <x:f>IF(AI882&lt;&gt;AI881,AD882,MAX(AN881,AD882))</x:f>
        <x:v>1.2332306642046935</x:v>
      </x:c>
      <x:c r="AO882" s="116" t="n">
        <x:f>AD882/AN882-1</x:f>
        <x:v>-0.001689308643890941</x:v>
      </x:c>
      <x:c r="AP882" s="112" t="n">
        <x:f>IFERROR(SUM(Z882:AC882)/AD882,0)</x:f>
        <x:v>1</x:v>
      </x:c>
      <x:c r="AQ882" s="50" t="b">
        <x:f>AND(B882&gt;0,C882&gt;0,D882&gt;0,E882&gt;0)</x:f>
        <x:v>1</x:v>
      </x:c>
    </x:row>
    <x:row r="883">
      <x:c r="A883" s="111" t="n">
        <x:f>'净值底稿'!A841</x:f>
        <x:v>45093</x:v>
      </x:c>
      <x:c r="B883" s="113" t="n">
        <x:f>'净值底稿'!F841</x:f>
        <x:v>1.96403798497859</x:v>
      </x:c>
      <x:c r="C883" s="113" t="n">
        <x:f>'净值底稿'!O841</x:f>
        <x:v>1.3078626237271636</x:v>
      </x:c>
      <x:c r="D883" s="113" t="n">
        <x:f>'净值底稿'!P841</x:f>
        <x:v>1.6044</x:v>
      </x:c>
      <x:c r="E883" s="113" t="n">
        <x:f>'净值底稿'!Q841</x:f>
        <x:v>1.6122</x:v>
      </x:c>
      <x:c r="F883" s="114" t="n">
        <x:f>IFERROR(B883/B882-1,0)</x:f>
        <x:v>0.0322224282578254</x:v>
      </x:c>
      <x:c r="G883" s="114" t="n">
        <x:f>IFERROR(C883/C882-1,0)</x:f>
        <x:v>0.007729055014055186</x:v>
      </x:c>
      <x:c r="H883" s="114" t="n">
        <x:f>IFERROR(D883/D882-1,0)</x:f>
        <x:v>-0.0008096157439122509</x:v>
      </x:c>
      <x:c r="I883" s="114" t="n">
        <x:f>IFERROR(E883/E882-1,0)</x:f>
        <x:v>0.007750968871108821</x:v>
      </x:c>
      <x:c r="J883" s="115" t="n">
        <x:f>Z882*(1+F883)</x:f>
        <x:v>0.14317784984811285</x:v>
      </x:c>
      <x:c r="K883" s="115" t="n">
        <x:f>AA882*(1+G883)</x:f>
        <x:v>0.12998462826958881</x:v>
      </x:c>
      <x:c r="L883" s="115" t="n">
        <x:f>AB882*(1+H883)</x:f>
        <x:v>0.8959743032524874</x:v>
      </x:c>
      <x:c r="M883" s="115" t="n">
        <x:f>AC882*(1+I883)</x:f>
        <x:v>0.06726845044312539</x:v>
      </x:c>
      <x:c r="N883" s="115" t="n">
        <x:f>SUM(J883:M883)</x:f>
        <x:v>1.2364052318133143</x:v>
      </x:c>
      <x:c r="O883" s="116" t="n">
        <x:f>IFERROR((J883+K883)/N883,0)</x:f>
        <x:v>0.22093280672800217</x:v>
      </x:c>
      <x:c r="P883" s="50" t="b">
        <x:f>AND(MONTH(A883)=12,OR(A884="",YEAR(A883)&lt;&gt;YEAR(A884)))</x:f>
        <x:v>0</x:v>
      </x:c>
      <x:c r="Q883" s="50" t="b">
        <x:f>AND(MOD(MONTH(A883),3)=0,OR(A884="",MONTH(A883)&lt;&gt;MONTH(A884)))</x:f>
        <x:v>0</x:v>
      </x:c>
      <x:c r="R883" s="50" t="b">
        <x:f>OR(O883&gt;$E$7,O883&lt;$E$6)</x:f>
        <x:v>0</x:v>
      </x:c>
      <x:c r="S883" s="50" t="b">
        <x:f>AND(OR(P883,Q883,R883),A883-AH882&gt;$E$8)</x:f>
        <x:v>0</x:v>
      </x:c>
      <x:c r="T883" s="50" t="str">
        <x:f>IF(NOT(OR(P883,Q883,R883)),"不调",IF(NOT(S883),"间隔规则跳过",IF(P883,"年末+季度",IF(AND(Q883,R883),"季度+动态",IF(Q883,"季度","动态")))))</x:f>
        <x:v>不调</x:v>
      </x:c>
      <x:c r="U883" s="115" t="n">
        <x:f>IF(OR(T883="年末+季度",T883="季度+动态"),N883*$E$5/2,IF(T883="季度",(J883+K883)/2,IF(T883="动态",N883*$E$5*IF(J883+K883=0,0.5,J883/(J883+K883)),J883)))</x:f>
        <x:v>0.14317784984811285</x:v>
      </x:c>
      <x:c r="V883" s="115" t="n">
        <x:f>IF(OR(T883="年末+季度",T883="季度+动态"),N883*$E$5/2,IF(T883="季度",(J883+K883)/2,IF(T883="动态",N883*$E$5*IF(J883+K883=0,0.5,K883/(J883+K883)),K883)))</x:f>
        <x:v>0.12998462826958881</x:v>
      </x:c>
      <x:c r="W883" s="115" t="n">
        <x:f>IF(OR(T883="年末+季度",T883="季度+动态",T883="动态"),N883*(1-$E$5)*IF(L883+M883=0,$B$7/($B$7+$B$8),L883/(L883+M883)),L883)</x:f>
        <x:v>0.8959743032524874</x:v>
      </x:c>
      <x:c r="X883" s="115" t="n">
        <x:f>IF(OR(T883="年末+季度",T883="季度+动态",T883="动态"),N883*(1-$E$5)*IF(L883+M883=0,$B$8/($B$7+$B$8),M883/(L883+M883)),M883)</x:f>
        <x:v>0.06726845044312539</x:v>
      </x:c>
      <x:c r="Y883" s="115" t="n">
        <x:f>POWER(1-$H$5,(A883-A882)/$H$8)</x:f>
        <x:v>0.9999862671029998</x:v>
      </x:c>
      <x:c r="Z883" s="115" t="n">
        <x:f>U883*Y883</x:f>
        <x:v>0.14317588360144817</x:v>
      </x:c>
      <x:c r="AA883" s="115" t="n">
        <x:f>V883*Y883</x:f>
        <x:v>0.1299828432040772</x:v>
      </x:c>
      <x:c r="AB883" s="115" t="n">
        <x:f>W883*Y883</x:f>
        <x:v>0.895961998929666</x:v>
      </x:c>
      <x:c r="AC883" s="115" t="n">
        <x:f>X883*Y883</x:f>
        <x:v>0.0672675266524241</x:v>
      </x:c>
      <x:c r="AD883" s="115" t="n">
        <x:f>SUM(Z883:AC883)</x:f>
        <x:v>1.2363882523876155</x:v>
      </x:c>
      <x:c r="AE883" s="115" t="n">
        <x:f>MAX(AE882,AD883)</x:f>
        <x:v>1.2363882523876155</x:v>
      </x:c>
      <x:c r="AF883" s="114" t="n">
        <x:f>AD883/AE883-1</x:f>
        <x:v>0</x:v>
      </x:c>
      <x:c r="AG883" s="114" t="n">
        <x:f>AD883/AD882-1</x:f>
        <x:v>0.004256919672649406</x:v>
      </x:c>
      <x:c r="AH883" s="111" t="n">
        <x:f>IF(OR(T883="年末+季度",T883="季度+动态",T883="季度",T883="动态"),A883,AH882)</x:f>
        <x:v>45016</x:v>
      </x:c>
      <x:c r="AI883" s="117" t="n">
        <x:f>YEAR(A883)</x:f>
        <x:v>2023</x:v>
      </x:c>
      <x:c r="AJ883" s="117" t="n">
        <x:f>MONTH(A883)</x:f>
        <x:v>6</x:v>
      </x:c>
      <x:c r="AK883" s="50" t="n">
        <x:f>IF(MONTH(A883)&lt;&gt;MONTH(A884),1,0)</x:f>
        <x:v>0</x:v>
      </x:c>
      <x:c r="AL883" s="115" t="n">
        <x:f>IF(AK882,AD882,AL882)</x:f>
        <x:v>1.221077888119562</x:v>
      </x:c>
      <x:c r="AM883" s="116" t="str">
        <x:f>IF(AK883,AD883/AL883-1,"")</x:f>
      </x:c>
      <x:c r="AN883" s="115" t="n">
        <x:f>IF(AI883&lt;&gt;AI882,AD883,MAX(AN882,AD883))</x:f>
        <x:v>1.2363882523876155</x:v>
      </x:c>
      <x:c r="AO883" s="116" t="n">
        <x:f>AD883/AN883-1</x:f>
        <x:v>0</x:v>
      </x:c>
      <x:c r="AP883" s="112" t="n">
        <x:f>IFERROR(SUM(Z883:AC883)/AD883,0)</x:f>
        <x:v>1</x:v>
      </x:c>
      <x:c r="AQ883" s="50" t="b">
        <x:f>AND(B883&gt;0,C883&gt;0,D883&gt;0,E883&gt;0)</x:f>
        <x:v>1</x:v>
      </x:c>
    </x:row>
    <x:row r="884">
      <x:c r="A884" s="111" t="n">
        <x:f>'净值底稿'!A842</x:f>
        <x:v>45096</x:v>
      </x:c>
      <x:c r="B884" s="113" t="n">
        <x:f>'净值底稿'!F842</x:f>
        <x:v>2.028759823720377</x:v>
      </x:c>
      <x:c r="C884" s="113" t="n">
        <x:f>'净值底稿'!O842</x:f>
        <x:v>1.3079267668343981</x:v>
      </x:c>
      <x:c r="D884" s="113" t="n">
        <x:f>'净值底稿'!P842</x:f>
        <x:v>1.6028</x:v>
      </x:c>
      <x:c r="E884" s="113" t="n">
        <x:f>'净值底稿'!Q842</x:f>
        <x:v>1.6133</x:v>
      </x:c>
      <x:c r="F884" s="114" t="n">
        <x:f>IFERROR(B884/B883-1,0)</x:f>
        <x:v>0.03295345570543673</x:v>
      </x:c>
      <x:c r="G884" s="114" t="n">
        <x:f>IFERROR(C884/C883-1,0)</x:f>
        <x:v>0.000049044223812799714</x:v>
      </x:c>
      <x:c r="H884" s="114" t="n">
        <x:f>IFERROR(D884/D883-1,0)</x:f>
        <x:v>-0.000997257541760166</x:v>
      </x:c>
      <x:c r="I884" s="114" t="n">
        <x:f>IFERROR(E884/E883-1,0)</x:f>
        <x:v>0.00068229748170201</x:v>
      </x:c>
      <x:c r="J884" s="115" t="n">
        <x:f>Z883*(1+F884)</x:f>
        <x:v>0.14789402373979527</x:v>
      </x:c>
      <x:c r="K884" s="115" t="n">
        <x:f>AA883*(1+G884)</x:f>
        <x:v>0.12998921811173111</x:v>
      </x:c>
      <x:c r="L884" s="115" t="n">
        <x:f>AB883*(1+H884)</x:f>
        <x:v>0.8950684940691028</x:v>
      </x:c>
      <x:c r="M884" s="115" t="n">
        <x:f>AC883*(1+I884)</x:f>
        <x:v>0.06731342311645937</x:v>
      </x:c>
      <x:c r="N884" s="115" t="n">
        <x:f>SUM(J884:M884)</x:f>
        <x:v>1.2402651590370886</x:v>
      </x:c>
      <x:c r="O884" s="116" t="n">
        <x:f>IFERROR((J884+K884)/N884,0)</x:f>
        <x:v>0.22405147788499363</x:v>
      </x:c>
      <x:c r="P884" s="50" t="b">
        <x:f>AND(MONTH(A884)=12,OR(A885="",YEAR(A884)&lt;&gt;YEAR(A885)))</x:f>
        <x:v>0</x:v>
      </x:c>
      <x:c r="Q884" s="50" t="b">
        <x:f>AND(MOD(MONTH(A884),3)=0,OR(A885="",MONTH(A884)&lt;&gt;MONTH(A885)))</x:f>
        <x:v>0</x:v>
      </x:c>
      <x:c r="R884" s="50" t="b">
        <x:f>OR(O884&gt;$E$7,O884&lt;$E$6)</x:f>
        <x:v>0</x:v>
      </x:c>
      <x:c r="S884" s="50" t="b">
        <x:f>AND(OR(P884,Q884,R884),A884-AH883&gt;$E$8)</x:f>
        <x:v>0</x:v>
      </x:c>
      <x:c r="T884" s="50" t="str">
        <x:f>IF(NOT(OR(P884,Q884,R884)),"不调",IF(NOT(S884),"间隔规则跳过",IF(P884,"年末+季度",IF(AND(Q884,R884),"季度+动态",IF(Q884,"季度","动态")))))</x:f>
        <x:v>不调</x:v>
      </x:c>
      <x:c r="U884" s="115" t="n">
        <x:f>IF(OR(T884="年末+季度",T884="季度+动态"),N884*$E$5/2,IF(T884="季度",(J884+K884)/2,IF(T884="动态",N884*$E$5*IF(J884+K884=0,0.5,J884/(J884+K884)),J884)))</x:f>
        <x:v>0.14789402373979527</x:v>
      </x:c>
      <x:c r="V884" s="115" t="n">
        <x:f>IF(OR(T884="年末+季度",T884="季度+动态"),N884*$E$5/2,IF(T884="季度",(J884+K884)/2,IF(T884="动态",N884*$E$5*IF(J884+K884=0,0.5,K884/(J884+K884)),K884)))</x:f>
        <x:v>0.12998921811173111</x:v>
      </x:c>
      <x:c r="W884" s="115" t="n">
        <x:f>IF(OR(T884="年末+季度",T884="季度+动态",T884="动态"),N884*(1-$E$5)*IF(L884+M884=0,$B$7/($B$7+$B$8),L884/(L884+M884)),L884)</x:f>
        <x:v>0.8950684940691028</x:v>
      </x:c>
      <x:c r="X884" s="115" t="n">
        <x:f>IF(OR(T884="年末+季度",T884="季度+动态",T884="动态"),N884*(1-$E$5)*IF(L884+M884=0,$B$8/($B$7+$B$8),M884/(L884+M884)),M884)</x:f>
        <x:v>0.06731342311645937</x:v>
      </x:c>
      <x:c r="Y884" s="115" t="n">
        <x:f>POWER(1-$H$5,(A884-A883)/$H$8)</x:f>
        <x:v>0.9999588018747739</x:v>
      </x:c>
      <x:c r="Z884" s="115" t="n">
        <x:f>U884*Y884</x:f>
        <x:v>0.14788793078328505</x:v>
      </x:c>
      <x:c r="AA884" s="115" t="n">
        <x:f>V884*Y884</x:f>
        <x:v>0.1299838627996453</x:v>
      </x:c>
      <x:c r="AB884" s="115" t="n">
        <x:f>W884*Y884</x:f>
        <x:v>0.8950316189251982</x:v>
      </x:c>
      <x:c r="AC884" s="115" t="n">
        <x:f>X884*Y884</x:f>
        <x:v>0.06731064992962442</x:v>
      </x:c>
      <x:c r="AD884" s="115" t="n">
        <x:f>SUM(Z884:AC884)</x:f>
        <x:v>1.240214062437753</x:v>
      </x:c>
      <x:c r="AE884" s="115" t="n">
        <x:f>MAX(AE883,AD884)</x:f>
        <x:v>1.240214062437753</x:v>
      </x:c>
      <x:c r="AF884" s="114" t="n">
        <x:f>AD884/AE884-1</x:f>
        <x:v>0</x:v>
      </x:c>
      <x:c r="AG884" s="114" t="n">
        <x:f>AD884/AD883-1</x:f>
        <x:v>0.0030943435791703777</x:v>
      </x:c>
      <x:c r="AH884" s="111" t="n">
        <x:f>IF(OR(T884="年末+季度",T884="季度+动态",T884="季度",T884="动态"),A884,AH883)</x:f>
        <x:v>45016</x:v>
      </x:c>
      <x:c r="AI884" s="117" t="n">
        <x:f>YEAR(A884)</x:f>
        <x:v>2023</x:v>
      </x:c>
      <x:c r="AJ884" s="117" t="n">
        <x:f>MONTH(A884)</x:f>
        <x:v>6</x:v>
      </x:c>
      <x:c r="AK884" s="50" t="n">
        <x:f>IF(MONTH(A884)&lt;&gt;MONTH(A885),1,0)</x:f>
        <x:v>0</x:v>
      </x:c>
      <x:c r="AL884" s="115" t="n">
        <x:f>IF(AK883,AD883,AL883)</x:f>
        <x:v>1.221077888119562</x:v>
      </x:c>
      <x:c r="AM884" s="116" t="str">
        <x:f>IF(AK884,AD884/AL884-1,"")</x:f>
      </x:c>
      <x:c r="AN884" s="115" t="n">
        <x:f>IF(AI884&lt;&gt;AI883,AD884,MAX(AN883,AD884))</x:f>
        <x:v>1.240214062437753</x:v>
      </x:c>
      <x:c r="AO884" s="116" t="n">
        <x:f>AD884/AN884-1</x:f>
        <x:v>0</x:v>
      </x:c>
      <x:c r="AP884" s="112" t="n">
        <x:f>IFERROR(SUM(Z884:AC884)/AD884,0)</x:f>
        <x:v>1</x:v>
      </x:c>
      <x:c r="AQ884" s="50" t="b">
        <x:f>AND(B884&gt;0,C884&gt;0,D884&gt;0,E884&gt;0)</x:f>
        <x:v>1</x:v>
      </x:c>
    </x:row>
    <x:row r="885">
      <x:c r="A885" s="111" t="n">
        <x:f>'净值底稿'!A843</x:f>
        <x:v>45097</x:v>
      </x:c>
      <x:c r="B885" s="113" t="n">
        <x:f>'净值底稿'!F843</x:f>
        <x:v>2.065870899593675</x:v>
      </x:c>
      <x:c r="C885" s="113" t="n">
        <x:f>'净值底稿'!O843</x:f>
        <x:v>1.3059041849329316</x:v>
      </x:c>
      <x:c r="D885" s="113" t="n">
        <x:f>'净值底稿'!P843</x:f>
        <x:v>1.6029</x:v>
      </x:c>
      <x:c r="E885" s="113" t="n">
        <x:f>'净值底稿'!Q843</x:f>
        <x:v>1.6159</x:v>
      </x:c>
      <x:c r="F885" s="114" t="n">
        <x:f>IFERROR(B885/B884-1,0)</x:f>
        <x:v>0.018292493492523265</x:v>
      </x:c>
      <x:c r="G885" s="114" t="n">
        <x:f>IFERROR(C885/C884-1,0)</x:f>
        <x:v>-0.0015464030194609624</x:v>
      </x:c>
      <x:c r="H885" s="114" t="n">
        <x:f>IFERROR(D885/D884-1,0)</x:f>
        <x:v>0.00006239081607195551</x:v>
      </x:c>
      <x:c r="I885" s="114" t="n">
        <x:f>IFERROR(E885/E884-1,0)</x:f>
        <x:v>0.0016116035455278066</x:v>
      </x:c>
      <x:c r="J885" s="115" t="n">
        <x:f>Z884*(1+F885)</x:f>
        <x:v>0.15059316979476103</x:v>
      </x:c>
      <x:c r="K885" s="115" t="n">
        <x:f>AA884*(1+G885)</x:f>
        <x:v>0.12978285536173073</x:v>
      </x:c>
      <x:c r="L885" s="115" t="n">
        <x:f>AB884*(1+H885)</x:f>
        <x:v>0.8950874606783131</x:v>
      </x:c>
      <x:c r="M885" s="115" t="n">
        <x:f>AC884*(1+I885)</x:f>
        <x:v>0.06741912801170279</x:v>
      </x:c>
      <x:c r="N885" s="115" t="n">
        <x:f>SUM(J885:M885)</x:f>
        <x:v>1.2428826138465077</x:v>
      </x:c>
      <x:c r="O885" s="116" t="n">
        <x:f>IFERROR((J885+K885)/N885,0)</x:f>
        <x:v>0.2255852821762276</x:v>
      </x:c>
      <x:c r="P885" s="50" t="b">
        <x:f>AND(MONTH(A885)=12,OR(A886="",YEAR(A885)&lt;&gt;YEAR(A886)))</x:f>
        <x:v>0</x:v>
      </x:c>
      <x:c r="Q885" s="50" t="b">
        <x:f>AND(MOD(MONTH(A885),3)=0,OR(A886="",MONTH(A885)&lt;&gt;MONTH(A886)))</x:f>
        <x:v>0</x:v>
      </x:c>
      <x:c r="R885" s="50" t="b">
        <x:f>OR(O885&gt;$E$7,O885&lt;$E$6)</x:f>
        <x:v>0</x:v>
      </x:c>
      <x:c r="S885" s="50" t="b">
        <x:f>AND(OR(P885,Q885,R885),A885-AH884&gt;$E$8)</x:f>
        <x:v>0</x:v>
      </x:c>
      <x:c r="T885" s="50" t="str">
        <x:f>IF(NOT(OR(P885,Q885,R885)),"不调",IF(NOT(S885),"间隔规则跳过",IF(P885,"年末+季度",IF(AND(Q885,R885),"季度+动态",IF(Q885,"季度","动态")))))</x:f>
        <x:v>不调</x:v>
      </x:c>
      <x:c r="U885" s="115" t="n">
        <x:f>IF(OR(T885="年末+季度",T885="季度+动态"),N885*$E$5/2,IF(T885="季度",(J885+K885)/2,IF(T885="动态",N885*$E$5*IF(J885+K885=0,0.5,J885/(J885+K885)),J885)))</x:f>
        <x:v>0.15059316979476103</x:v>
      </x:c>
      <x:c r="V885" s="115" t="n">
        <x:f>IF(OR(T885="年末+季度",T885="季度+动态"),N885*$E$5/2,IF(T885="季度",(J885+K885)/2,IF(T885="动态",N885*$E$5*IF(J885+K885=0,0.5,K885/(J885+K885)),K885)))</x:f>
        <x:v>0.12978285536173073</x:v>
      </x:c>
      <x:c r="W885" s="115" t="n">
        <x:f>IF(OR(T885="年末+季度",T885="季度+动态",T885="动态"),N885*(1-$E$5)*IF(L885+M885=0,$B$7/($B$7+$B$8),L885/(L885+M885)),L885)</x:f>
        <x:v>0.8950874606783131</x:v>
      </x:c>
      <x:c r="X885" s="115" t="n">
        <x:f>IF(OR(T885="年末+季度",T885="季度+动态",T885="动态"),N885*(1-$E$5)*IF(L885+M885=0,$B$8/($B$7+$B$8),M885/(L885+M885)),M885)</x:f>
        <x:v>0.06741912801170279</x:v>
      </x:c>
      <x:c r="Y885" s="115" t="n">
        <x:f>POWER(1-$H$5,(A885-A884)/$H$8)</x:f>
        <x:v>0.9999862671029998</x:v>
      </x:c>
      <x:c r="Z885" s="115" t="n">
        <x:f>U885*Y885</x:f>
        <x:v>0.1505911017142713</x:v>
      </x:c>
      <x:c r="AA885" s="115" t="n">
        <x:f>V885*Y885</x:f>
        <x:v>0.12978107306714565</x:v>
      </x:c>
      <x:c r="AB885" s="115" t="n">
        <x:f>W885*Y885</x:f>
        <x:v>0.8950751685344094</x:v>
      </x:c>
      <x:c r="AC885" s="115" t="n">
        <x:f>X885*Y885</x:f>
        <x:v>0.06741820215176196</x:v>
      </x:c>
      <x:c r="AD885" s="115" t="n">
        <x:f>SUM(Z885:AC885)</x:f>
        <x:v>1.2428655454675883</x:v>
      </x:c>
      <x:c r="AE885" s="115" t="n">
        <x:f>MAX(AE884,AD885)</x:f>
        <x:v>1.2428655454675883</x:v>
      </x:c>
      <x:c r="AF885" s="114" t="n">
        <x:f>AD885/AE885-1</x:f>
        <x:v>0</x:v>
      </x:c>
      <x:c r="AG885" s="114" t="n">
        <x:f>AD885/AD884-1</x:f>
        <x:v>0.0021379236940950452</x:v>
      </x:c>
      <x:c r="AH885" s="111" t="n">
        <x:f>IF(OR(T885="年末+季度",T885="季度+动态",T885="季度",T885="动态"),A885,AH884)</x:f>
        <x:v>45016</x:v>
      </x:c>
      <x:c r="AI885" s="117" t="n">
        <x:f>YEAR(A885)</x:f>
        <x:v>2023</x:v>
      </x:c>
      <x:c r="AJ885" s="117" t="n">
        <x:f>MONTH(A885)</x:f>
        <x:v>6</x:v>
      </x:c>
      <x:c r="AK885" s="50" t="n">
        <x:f>IF(MONTH(A885)&lt;&gt;MONTH(A886),1,0)</x:f>
        <x:v>0</x:v>
      </x:c>
      <x:c r="AL885" s="115" t="n">
        <x:f>IF(AK884,AD884,AL884)</x:f>
        <x:v>1.221077888119562</x:v>
      </x:c>
      <x:c r="AM885" s="116" t="str">
        <x:f>IF(AK885,AD885/AL885-1,"")</x:f>
      </x:c>
      <x:c r="AN885" s="115" t="n">
        <x:f>IF(AI885&lt;&gt;AI884,AD885,MAX(AN884,AD885))</x:f>
        <x:v>1.2428655454675883</x:v>
      </x:c>
      <x:c r="AO885" s="116" t="n">
        <x:f>AD885/AN885-1</x:f>
        <x:v>0</x:v>
      </x:c>
      <x:c r="AP885" s="112" t="n">
        <x:f>IFERROR(SUM(Z885:AC885)/AD885,0)</x:f>
        <x:v>1</x:v>
      </x:c>
      <x:c r="AQ885" s="50" t="b">
        <x:f>AND(B885&gt;0,C885&gt;0,D885&gt;0,E885&gt;0)</x:f>
        <x:v>1</x:v>
      </x:c>
    </x:row>
    <x:row r="886">
      <x:c r="A886" s="111" t="n">
        <x:f>'净值底稿'!A844</x:f>
        <x:v>45098</x:v>
      </x:c>
      <x:c r="B886" s="113" t="n">
        <x:f>'净值底稿'!F844</x:f>
        <x:v>1.9654471928912876</x:v>
      </x:c>
      <x:c r="C886" s="113" t="n">
        <x:f>'净值底稿'!O844</x:f>
        <x:v>1.2839026301002132</x:v>
      </x:c>
      <x:c r="D886" s="113" t="n">
        <x:f>'净值底稿'!P844</x:f>
        <x:v>1.6032</x:v>
      </x:c>
      <x:c r="E886" s="113" t="n">
        <x:f>'净值底稿'!Q844</x:f>
        <x:v>1.6114</x:v>
      </x:c>
      <x:c r="F886" s="114" t="n">
        <x:f>IFERROR(B886/B885-1,0)</x:f>
        <x:v>-0.04861083367897734</x:v>
      </x:c>
      <x:c r="G886" s="114" t="n">
        <x:f>IFERROR(C886/C885-1,0)</x:f>
        <x:v>-0.016847755820499466</x:v>
      </x:c>
      <x:c r="H886" s="114" t="n">
        <x:f>IFERROR(D886/D885-1,0)</x:f>
        <x:v>0.00018716077110236817</x:v>
      </x:c>
      <x:c r="I886" s="114" t="n">
        <x:f>IFERROR(E886/E885-1,0)</x:f>
        <x:v>-0.0027848257936753384</x:v>
      </x:c>
      <x:c r="J886" s="115" t="n">
        <x:f>Z885*(1+F886)</x:f>
        <x:v>0.1432707427153049</x:v>
      </x:c>
      <x:c r="K886" s="115" t="n">
        <x:f>AA885*(1+G886)</x:f>
        <x:v>0.127594553237988</x:v>
      </x:c>
      <x:c r="L886" s="115" t="n">
        <x:f>AB885*(1+H886)</x:f>
        <x:v>0.8952426914931468</x:v>
      </x:c>
      <x:c r="M886" s="115" t="n">
        <x:f>AC885*(1+I886)</x:f>
        <x:v>0.06723045420344652</x:v>
      </x:c>
      <x:c r="N886" s="115" t="n">
        <x:f>SUM(J886:M886)</x:f>
        <x:v>1.2333384416498863</x:v>
      </x:c>
      <x:c r="O886" s="116" t="n">
        <x:f>IFERROR((J886+K886)/N886,0)</x:f>
        <x:v>0.21961960059474472</x:v>
      </x:c>
      <x:c r="P886" s="50" t="b">
        <x:f>AND(MONTH(A886)=12,OR(A887="",YEAR(A886)&lt;&gt;YEAR(A887)))</x:f>
        <x:v>0</x:v>
      </x:c>
      <x:c r="Q886" s="50" t="b">
        <x:f>AND(MOD(MONTH(A886),3)=0,OR(A887="",MONTH(A886)&lt;&gt;MONTH(A887)))</x:f>
        <x:v>0</x:v>
      </x:c>
      <x:c r="R886" s="50" t="b">
        <x:f>OR(O886&gt;$E$7,O886&lt;$E$6)</x:f>
        <x:v>0</x:v>
      </x:c>
      <x:c r="S886" s="50" t="b">
        <x:f>AND(OR(P886,Q886,R886),A886-AH885&gt;$E$8)</x:f>
        <x:v>0</x:v>
      </x:c>
      <x:c r="T886" s="50" t="str">
        <x:f>IF(NOT(OR(P886,Q886,R886)),"不调",IF(NOT(S886),"间隔规则跳过",IF(P886,"年末+季度",IF(AND(Q886,R886),"季度+动态",IF(Q886,"季度","动态")))))</x:f>
        <x:v>不调</x:v>
      </x:c>
      <x:c r="U886" s="115" t="n">
        <x:f>IF(OR(T886="年末+季度",T886="季度+动态"),N886*$E$5/2,IF(T886="季度",(J886+K886)/2,IF(T886="动态",N886*$E$5*IF(J886+K886=0,0.5,J886/(J886+K886)),J886)))</x:f>
        <x:v>0.1432707427153049</x:v>
      </x:c>
      <x:c r="V886" s="115" t="n">
        <x:f>IF(OR(T886="年末+季度",T886="季度+动态"),N886*$E$5/2,IF(T886="季度",(J886+K886)/2,IF(T886="动态",N886*$E$5*IF(J886+K886=0,0.5,K886/(J886+K886)),K886)))</x:f>
        <x:v>0.127594553237988</x:v>
      </x:c>
      <x:c r="W886" s="115" t="n">
        <x:f>IF(OR(T886="年末+季度",T886="季度+动态",T886="动态"),N886*(1-$E$5)*IF(L886+M886=0,$B$7/($B$7+$B$8),L886/(L886+M886)),L886)</x:f>
        <x:v>0.8952426914931468</x:v>
      </x:c>
      <x:c r="X886" s="115" t="n">
        <x:f>IF(OR(T886="年末+季度",T886="季度+动态",T886="动态"),N886*(1-$E$5)*IF(L886+M886=0,$B$8/($B$7+$B$8),M886/(L886+M886)),M886)</x:f>
        <x:v>0.06723045420344652</x:v>
      </x:c>
      <x:c r="Y886" s="115" t="n">
        <x:f>POWER(1-$H$5,(A886-A885)/$H$8)</x:f>
        <x:v>0.9999862671029998</x:v>
      </x:c>
      <x:c r="Z886" s="115" t="n">
        <x:f>U886*Y886</x:f>
        <x:v>0.14326877519295206</x:v>
      </x:c>
      <x:c r="AA886" s="115" t="n">
        <x:f>V886*Y886</x:f>
        <x:v>0.12759280099513057</x:v>
      </x:c>
      <x:c r="AB886" s="115" t="n">
        <x:f>W886*Y886</x:f>
        <x:v>0.8952303972174743</x:v>
      </x:c>
      <x:c r="AC886" s="115" t="n">
        <x:f>X886*Y886</x:f>
        <x:v>0.06722953093454366</x:v>
      </x:c>
      <x:c r="AD886" s="115" t="n">
        <x:f>SUM(Z886:AC886)</x:f>
        <x:v>1.2333215043401005</x:v>
      </x:c>
      <x:c r="AE886" s="115" t="n">
        <x:f>MAX(AE885,AD886)</x:f>
        <x:v>1.2428655454675883</x:v>
      </x:c>
      <x:c r="AF886" s="114" t="n">
        <x:f>AD886/AE886-1</x:f>
        <x:v>-0.007679061634858653</x:v>
      </x:c>
      <x:c r="AG886" s="114" t="n">
        <x:f>AD886/AD885-1</x:f>
        <x:v>-0.007679061634858653</x:v>
      </x:c>
      <x:c r="AH886" s="111" t="n">
        <x:f>IF(OR(T886="年末+季度",T886="季度+动态",T886="季度",T886="动态"),A886,AH885)</x:f>
        <x:v>45016</x:v>
      </x:c>
      <x:c r="AI886" s="117" t="n">
        <x:f>YEAR(A886)</x:f>
        <x:v>2023</x:v>
      </x:c>
      <x:c r="AJ886" s="117" t="n">
        <x:f>MONTH(A886)</x:f>
        <x:v>6</x:v>
      </x:c>
      <x:c r="AK886" s="50" t="n">
        <x:f>IF(MONTH(A886)&lt;&gt;MONTH(A887),1,0)</x:f>
        <x:v>0</x:v>
      </x:c>
      <x:c r="AL886" s="115" t="n">
        <x:f>IF(AK885,AD885,AL885)</x:f>
        <x:v>1.221077888119562</x:v>
      </x:c>
      <x:c r="AM886" s="116" t="str">
        <x:f>IF(AK886,AD886/AL886-1,"")</x:f>
      </x:c>
      <x:c r="AN886" s="115" t="n">
        <x:f>IF(AI886&lt;&gt;AI885,AD886,MAX(AN885,AD886))</x:f>
        <x:v>1.2428655454675883</x:v>
      </x:c>
      <x:c r="AO886" s="116" t="n">
        <x:f>AD886/AN886-1</x:f>
        <x:v>-0.007679061634858653</x:v>
      </x:c>
      <x:c r="AP886" s="112" t="n">
        <x:f>IFERROR(SUM(Z886:AC886)/AD886,0)</x:f>
        <x:v>1</x:v>
      </x:c>
      <x:c r="AQ886" s="50" t="b">
        <x:f>AND(B886&gt;0,C886&gt;0,D886&gt;0,E886&gt;0)</x:f>
        <x:v>1</x:v>
      </x:c>
    </x:row>
    <x:row r="887">
      <x:c r="A887" s="111" t="n">
        <x:f>'净值底稿'!A845</x:f>
        <x:v>45103</x:v>
      </x:c>
      <x:c r="B887" s="113" t="n">
        <x:f>'净值底稿'!F845</x:f>
        <x:v>1.8779955905079049</x:v>
      </x:c>
      <x:c r="C887" s="113" t="n">
        <x:f>'净值底稿'!O845</x:f>
        <x:v>1.2615565534420345</x:v>
      </x:c>
      <x:c r="D887" s="113" t="n">
        <x:f>'净值底稿'!P845</x:f>
        <x:v>1.6039</x:v>
      </x:c>
      <x:c r="E887" s="113" t="n">
        <x:f>'净值底稿'!Q845</x:f>
        <x:v>1.609</x:v>
      </x:c>
      <x:c r="F887" s="114" t="n">
        <x:f>IFERROR(B887/B886-1,0)</x:f>
        <x:v>-0.04449450623740048</x:v>
      </x:c>
      <x:c r="G887" s="114" t="n">
        <x:f>IFERROR(C887/C886-1,0)</x:f>
        <x:v>-0.017404806357032343</x:v>
      </x:c>
      <x:c r="H887" s="114" t="n">
        <x:f>IFERROR(D887/D886-1,0)</x:f>
        <x:v>0.0004366267465070184</x:v>
      </x:c>
      <x:c r="I887" s="114" t="n">
        <x:f>IFERROR(E887/E886-1,0)</x:f>
        <x:v>-0.001489388109718215</x:v>
      </x:c>
      <x:c r="J887" s="115" t="n">
        <x:f>Z886*(1+F887)</x:f>
        <x:v>0.13689410178150452</x:v>
      </x:c>
      <x:c r="K887" s="115" t="n">
        <x:f>AA886*(1+G887)</x:f>
        <x:v>0.12537207300125897</x:v>
      </x:c>
      <x:c r="L887" s="115" t="n">
        <x:f>AB886*(1+H887)</x:f>
        <x:v>0.8956212787531855</x:v>
      </x:c>
      <x:c r="M887" s="115" t="n">
        <x:f>AC886*(1+I887)</x:f>
        <x:v>0.06712940007054782</x:v>
      </x:c>
      <x:c r="N887" s="115" t="n">
        <x:f>SUM(J887:M887)</x:f>
        <x:v>1.2250168536064967</x:v>
      </x:c>
      <x:c r="O887" s="116" t="n">
        <x:f>IFERROR((J887+K887)/N887,0)</x:f>
        <x:v>0.2140918910712467</x:v>
      </x:c>
      <x:c r="P887" s="50" t="b">
        <x:f>AND(MONTH(A887)=12,OR(A888="",YEAR(A887)&lt;&gt;YEAR(A888)))</x:f>
        <x:v>0</x:v>
      </x:c>
      <x:c r="Q887" s="50" t="b">
        <x:f>AND(MOD(MONTH(A887),3)=0,OR(A888="",MONTH(A887)&lt;&gt;MONTH(A888)))</x:f>
        <x:v>0</x:v>
      </x:c>
      <x:c r="R887" s="50" t="b">
        <x:f>OR(O887&gt;$E$7,O887&lt;$E$6)</x:f>
        <x:v>0</x:v>
      </x:c>
      <x:c r="S887" s="50" t="b">
        <x:f>AND(OR(P887,Q887,R887),A887-AH886&gt;$E$8)</x:f>
        <x:v>0</x:v>
      </x:c>
      <x:c r="T887" s="50" t="str">
        <x:f>IF(NOT(OR(P887,Q887,R887)),"不调",IF(NOT(S887),"间隔规则跳过",IF(P887,"年末+季度",IF(AND(Q887,R887),"季度+动态",IF(Q887,"季度","动态")))))</x:f>
        <x:v>不调</x:v>
      </x:c>
      <x:c r="U887" s="115" t="n">
        <x:f>IF(OR(T887="年末+季度",T887="季度+动态"),N887*$E$5/2,IF(T887="季度",(J887+K887)/2,IF(T887="动态",N887*$E$5*IF(J887+K887=0,0.5,J887/(J887+K887)),J887)))</x:f>
        <x:v>0.13689410178150452</x:v>
      </x:c>
      <x:c r="V887" s="115" t="n">
        <x:f>IF(OR(T887="年末+季度",T887="季度+动态"),N887*$E$5/2,IF(T887="季度",(J887+K887)/2,IF(T887="动态",N887*$E$5*IF(J887+K887=0,0.5,K887/(J887+K887)),K887)))</x:f>
        <x:v>0.12537207300125897</x:v>
      </x:c>
      <x:c r="W887" s="115" t="n">
        <x:f>IF(OR(T887="年末+季度",T887="季度+动态",T887="动态"),N887*(1-$E$5)*IF(L887+M887=0,$B$7/($B$7+$B$8),L887/(L887+M887)),L887)</x:f>
        <x:v>0.8956212787531855</x:v>
      </x:c>
      <x:c r="X887" s="115" t="n">
        <x:f>IF(OR(T887="年末+季度",T887="季度+动态",T887="动态"),N887*(1-$E$5)*IF(L887+M887=0,$B$8/($B$7+$B$8),M887/(L887+M887)),M887)</x:f>
        <x:v>0.06712940007054782</x:v>
      </x:c>
      <x:c r="Y887" s="115" t="n">
        <x:f>POWER(1-$H$5,(A887-A886)/$H$8)</x:f>
        <x:v>0.9999313374008972</x:v>
      </x:c>
      <x:c r="Z887" s="115" t="n">
        <x:f>U887*Y887</x:f>
        <x:v>0.13688470227667437</x:v>
      </x:c>
      <x:c r="AA887" s="115" t="n">
        <x:f>V887*Y887</x:f>
        <x:v>0.1253634646288718</x:v>
      </x:c>
      <x:c r="AB887" s="115" t="n">
        <x:f>W887*Y887</x:f>
        <x:v>0.8955597830683746</x:v>
      </x:c>
      <x:c r="AC887" s="115" t="n">
        <x:f>X887*Y887</x:f>
        <x:v>0.06712479079146277</x:v>
      </x:c>
      <x:c r="AD887" s="115" t="n">
        <x:f>SUM(Z887:AC887)</x:f>
        <x:v>1.2249327407653836</x:v>
      </x:c>
      <x:c r="AE887" s="115" t="n">
        <x:f>MAX(AE886,AD887)</x:f>
        <x:v>1.2428655454675883</x:v>
      </x:c>
      <x:c r="AF887" s="114" t="n">
        <x:f>AD887/AE887-1</x:f>
        <x:v>-0.014428595890843554</x:v>
      </x:c>
      <x:c r="AG887" s="114" t="n">
        <x:f>AD887/AD886-1</x:f>
        <x:v>-0.0068017654319627585</x:v>
      </x:c>
      <x:c r="AH887" s="111" t="n">
        <x:f>IF(OR(T887="年末+季度",T887="季度+动态",T887="季度",T887="动态"),A887,AH886)</x:f>
        <x:v>45016</x:v>
      </x:c>
      <x:c r="AI887" s="117" t="n">
        <x:f>YEAR(A887)</x:f>
        <x:v>2023</x:v>
      </x:c>
      <x:c r="AJ887" s="117" t="n">
        <x:f>MONTH(A887)</x:f>
        <x:v>6</x:v>
      </x:c>
      <x:c r="AK887" s="50" t="n">
        <x:f>IF(MONTH(A887)&lt;&gt;MONTH(A888),1,0)</x:f>
        <x:v>0</x:v>
      </x:c>
      <x:c r="AL887" s="115" t="n">
        <x:f>IF(AK886,AD886,AL886)</x:f>
        <x:v>1.221077888119562</x:v>
      </x:c>
      <x:c r="AM887" s="116" t="str">
        <x:f>IF(AK887,AD887/AL887-1,"")</x:f>
      </x:c>
      <x:c r="AN887" s="115" t="n">
        <x:f>IF(AI887&lt;&gt;AI886,AD887,MAX(AN886,AD887))</x:f>
        <x:v>1.2428655454675883</x:v>
      </x:c>
      <x:c r="AO887" s="116" t="n">
        <x:f>AD887/AN887-1</x:f>
        <x:v>-0.014428595890843554</x:v>
      </x:c>
      <x:c r="AP887" s="112" t="n">
        <x:f>IFERROR(SUM(Z887:AC887)/AD887,0)</x:f>
        <x:v>1</x:v>
      </x:c>
      <x:c r="AQ887" s="50" t="b">
        <x:f>AND(B887&gt;0,C887&gt;0,D887&gt;0,E887&gt;0)</x:f>
        <x:v>1</x:v>
      </x:c>
    </x:row>
    <x:row r="888">
      <x:c r="A888" s="111" t="n">
        <x:f>'净值底稿'!A846</x:f>
        <x:v>45104</x:v>
      </x:c>
      <x:c r="B888" s="113" t="n">
        <x:f>'净值底稿'!F846</x:f>
        <x:v>1.883169171582695</x:v>
      </x:c>
      <x:c r="C888" s="113" t="n">
        <x:f>'净值底稿'!O846</x:f>
        <x:v>1.2800552754077708</x:v>
      </x:c>
      <x:c r="D888" s="113" t="n">
        <x:f>'净值底稿'!P846</x:f>
        <x:v>1.6035</x:v>
      </x:c>
      <x:c r="E888" s="113" t="n">
        <x:f>'净值底稿'!Q846</x:f>
        <x:v>1.609</x:v>
      </x:c>
      <x:c r="F888" s="114" t="n">
        <x:f>IFERROR(B888/B887-1,0)</x:f>
        <x:v>0.0027548419713758765</x:v>
      </x:c>
      <x:c r="G888" s="114" t="n">
        <x:f>IFERROR(C888/C887-1,0)</x:f>
        <x:v>0.014663410780328734</x:v>
      </x:c>
      <x:c r="H888" s="114" t="n">
        <x:f>IFERROR(D888/D887-1,0)</x:f>
        <x:v>-0.00024939210673990964</x:v>
      </x:c>
      <x:c r="I888" s="114" t="n">
        <x:f>IFERROR(E888/E887-1,0)</x:f>
        <x:v>0</x:v>
      </x:c>
      <x:c r="J888" s="115" t="n">
        <x:f>Z887*(1+F888)</x:f>
        <x:v>0.13726179799974544</x:v>
      </x:c>
      <x:c r="K888" s="115" t="n">
        <x:f>AA887*(1+G888)</x:f>
        <x:v>0.12720172060757015</x:v>
      </x:c>
      <x:c r="L888" s="115" t="n">
        <x:f>AB887*(1+H888)</x:f>
        <x:v>0.8953364375273636</x:v>
      </x:c>
      <x:c r="M888" s="115" t="n">
        <x:f>AC887*(1+I888)</x:f>
        <x:v>0.06712479079146277</x:v>
      </x:c>
      <x:c r="N888" s="115" t="n">
        <x:f>SUM(J888:M888)</x:f>
        <x:v>1.226924746926142</x:v>
      </x:c>
      <x:c r="O888" s="116" t="n">
        <x:f>IFERROR((J888+K888)/N888,0)</x:f>
        <x:v>0.21554990986194175</x:v>
      </x:c>
      <x:c r="P888" s="50" t="b">
        <x:f>AND(MONTH(A888)=12,OR(A889="",YEAR(A888)&lt;&gt;YEAR(A889)))</x:f>
        <x:v>0</x:v>
      </x:c>
      <x:c r="Q888" s="50" t="b">
        <x:f>AND(MOD(MONTH(A888),3)=0,OR(A889="",MONTH(A888)&lt;&gt;MONTH(A889)))</x:f>
        <x:v>0</x:v>
      </x:c>
      <x:c r="R888" s="50" t="b">
        <x:f>OR(O888&gt;$E$7,O888&lt;$E$6)</x:f>
        <x:v>0</x:v>
      </x:c>
      <x:c r="S888" s="50" t="b">
        <x:f>AND(OR(P888,Q888,R888),A888-AH887&gt;$E$8)</x:f>
        <x:v>0</x:v>
      </x:c>
      <x:c r="T888" s="50" t="str">
        <x:f>IF(NOT(OR(P888,Q888,R888)),"不调",IF(NOT(S888),"间隔规则跳过",IF(P888,"年末+季度",IF(AND(Q888,R888),"季度+动态",IF(Q888,"季度","动态")))))</x:f>
        <x:v>不调</x:v>
      </x:c>
      <x:c r="U888" s="115" t="n">
        <x:f>IF(OR(T888="年末+季度",T888="季度+动态"),N888*$E$5/2,IF(T888="季度",(J888+K888)/2,IF(T888="动态",N888*$E$5*IF(J888+K888=0,0.5,J888/(J888+K888)),J888)))</x:f>
        <x:v>0.13726179799974544</x:v>
      </x:c>
      <x:c r="V888" s="115" t="n">
        <x:f>IF(OR(T888="年末+季度",T888="季度+动态"),N888*$E$5/2,IF(T888="季度",(J888+K888)/2,IF(T888="动态",N888*$E$5*IF(J888+K888=0,0.5,K888/(J888+K888)),K888)))</x:f>
        <x:v>0.12720172060757015</x:v>
      </x:c>
      <x:c r="W888" s="115" t="n">
        <x:f>IF(OR(T888="年末+季度",T888="季度+动态",T888="动态"),N888*(1-$E$5)*IF(L888+M888=0,$B$7/($B$7+$B$8),L888/(L888+M888)),L888)</x:f>
        <x:v>0.8953364375273636</x:v>
      </x:c>
      <x:c r="X888" s="115" t="n">
        <x:f>IF(OR(T888="年末+季度",T888="季度+动态",T888="动态"),N888*(1-$E$5)*IF(L888+M888=0,$B$8/($B$7+$B$8),M888/(L888+M888)),M888)</x:f>
        <x:v>0.06712479079146277</x:v>
      </x:c>
      <x:c r="Y888" s="115" t="n">
        <x:f>POWER(1-$H$5,(A888-A887)/$H$8)</x:f>
        <x:v>0.9999862671029998</x:v>
      </x:c>
      <x:c r="Z888" s="115" t="n">
        <x:f>U888*Y888</x:f>
        <x:v>0.13725991299761145</x:v>
      </x:c>
      <x:c r="AA888" s="115" t="n">
        <x:f>V888*Y888</x:f>
        <x:v>0.12719997375944278</x:v>
      </x:c>
      <x:c r="AB888" s="115" t="n">
        <x:f>W888*Y888</x:f>
        <x:v>0.8953241419642864</x:v>
      </x:c>
      <x:c r="AC888" s="115" t="n">
        <x:f>X888*Y888</x:f>
        <x:v>0.06712386897362467</x:v>
      </x:c>
      <x:c r="AD888" s="115" t="n">
        <x:f>SUM(Z888:AC888)</x:f>
        <x:v>1.2269078976949652</x:v>
      </x:c>
      <x:c r="AE888" s="115" t="n">
        <x:f>MAX(AE887,AD888)</x:f>
        <x:v>1.2428655454675883</x:v>
      </x:c>
      <x:c r="AF888" s="114" t="n">
        <x:f>AD888/AE888-1</x:f>
        <x:v>-0.012839399910003602</x:v>
      </x:c>
      <x:c r="AG888" s="114" t="n">
        <x:f>AD888/AD887-1</x:f>
        <x:v>0.001612461536743215</x:v>
      </x:c>
      <x:c r="AH888" s="111" t="n">
        <x:f>IF(OR(T888="年末+季度",T888="季度+动态",T888="季度",T888="动态"),A888,AH887)</x:f>
        <x:v>45016</x:v>
      </x:c>
      <x:c r="AI888" s="117" t="n">
        <x:f>YEAR(A888)</x:f>
        <x:v>2023</x:v>
      </x:c>
      <x:c r="AJ888" s="117" t="n">
        <x:f>MONTH(A888)</x:f>
        <x:v>6</x:v>
      </x:c>
      <x:c r="AK888" s="50" t="n">
        <x:f>IF(MONTH(A888)&lt;&gt;MONTH(A889),1,0)</x:f>
        <x:v>0</x:v>
      </x:c>
      <x:c r="AL888" s="115" t="n">
        <x:f>IF(AK887,AD887,AL887)</x:f>
        <x:v>1.221077888119562</x:v>
      </x:c>
      <x:c r="AM888" s="116" t="str">
        <x:f>IF(AK888,AD888/AL888-1,"")</x:f>
      </x:c>
      <x:c r="AN888" s="115" t="n">
        <x:f>IF(AI888&lt;&gt;AI887,AD888,MAX(AN887,AD888))</x:f>
        <x:v>1.2428655454675883</x:v>
      </x:c>
      <x:c r="AO888" s="116" t="n">
        <x:f>AD888/AN888-1</x:f>
        <x:v>-0.012839399910003602</x:v>
      </x:c>
      <x:c r="AP888" s="112" t="n">
        <x:f>IFERROR(SUM(Z888:AC888)/AD888,0)</x:f>
        <x:v>1</x:v>
      </x:c>
      <x:c r="AQ888" s="50" t="b">
        <x:f>AND(B888&gt;0,C888&gt;0,D888&gt;0,E888&gt;0)</x:f>
        <x:v>1</x:v>
      </x:c>
    </x:row>
    <x:row r="889">
      <x:c r="A889" s="111" t="n">
        <x:f>'净值底稿'!A847</x:f>
        <x:v>45105</x:v>
      </x:c>
      <x:c r="B889" s="113" t="n">
        <x:f>'净值底稿'!F847</x:f>
        <x:v>1.83901886514822</x:v>
      </x:c>
      <x:c r="C889" s="113" t="n">
        <x:f>'净值底稿'!O847</x:f>
        <x:v>1.2766002227282118</x:v>
      </x:c>
      <x:c r="D889" s="113" t="n">
        <x:f>'净值底稿'!P847</x:f>
        <x:v>1.6038</x:v>
      </x:c>
      <x:c r="E889" s="113" t="n">
        <x:f>'净值底稿'!Q847</x:f>
        <x:v>1.6004</x:v>
      </x:c>
      <x:c r="F889" s="114" t="n">
        <x:f>IFERROR(B889/B888-1,0)</x:f>
        <x:v>-0.023444684153027695</x:v>
      </x:c>
      <x:c r="G889" s="114" t="n">
        <x:f>IFERROR(C889/C888-1,0)</x:f>
        <x:v>-0.0026991433463358083</x:v>
      </x:c>
      <x:c r="H889" s="114" t="n">
        <x:f>IFERROR(D889/D888-1,0)</x:f>
        <x:v>0.0001870907390084664</x:v>
      </x:c>
      <x:c r="I889" s="114" t="n">
        <x:f>IFERROR(E889/E888-1,0)</x:f>
        <x:v>-0.005344934742075758</x:v>
      </x:c>
      <x:c r="J889" s="115" t="n">
        <x:f>Z888*(1+F889)</x:f>
        <x:v>0.1340418976905104</x:v>
      </x:c>
      <x:c r="K889" s="115" t="n">
        <x:f>AA888*(1+G889)</x:f>
        <x:v>0.1268566427966159</x:v>
      </x:c>
      <x:c r="L889" s="115" t="n">
        <x:f>AB888*(1+H889)</x:f>
        <x:v>0.8954916488196587</x:v>
      </x:c>
      <x:c r="M889" s="115" t="n">
        <x:f>AC888*(1+I889)</x:f>
        <x:v>0.066765096274325</x:v>
      </x:c>
      <x:c r="N889" s="115" t="n">
        <x:f>SUM(J889:M889)</x:f>
        <x:v>1.2231552855811099</x:v>
      </x:c>
      <x:c r="O889" s="116" t="n">
        <x:f>IFERROR((J889+K889)/N889,0)</x:f>
        <x:v>0.21329960599661374</x:v>
      </x:c>
      <x:c r="P889" s="50" t="b">
        <x:f>AND(MONTH(A889)=12,OR(A890="",YEAR(A889)&lt;&gt;YEAR(A890)))</x:f>
        <x:v>0</x:v>
      </x:c>
      <x:c r="Q889" s="50" t="b">
        <x:f>AND(MOD(MONTH(A889),3)=0,OR(A890="",MONTH(A889)&lt;&gt;MONTH(A890)))</x:f>
        <x:v>0</x:v>
      </x:c>
      <x:c r="R889" s="50" t="b">
        <x:f>OR(O889&gt;$E$7,O889&lt;$E$6)</x:f>
        <x:v>0</x:v>
      </x:c>
      <x:c r="S889" s="50" t="b">
        <x:f>AND(OR(P889,Q889,R889),A889-AH888&gt;$E$8)</x:f>
        <x:v>0</x:v>
      </x:c>
      <x:c r="T889" s="50" t="str">
        <x:f>IF(NOT(OR(P889,Q889,R889)),"不调",IF(NOT(S889),"间隔规则跳过",IF(P889,"年末+季度",IF(AND(Q889,R889),"季度+动态",IF(Q889,"季度","动态")))))</x:f>
        <x:v>不调</x:v>
      </x:c>
      <x:c r="U889" s="115" t="n">
        <x:f>IF(OR(T889="年末+季度",T889="季度+动态"),N889*$E$5/2,IF(T889="季度",(J889+K889)/2,IF(T889="动态",N889*$E$5*IF(J889+K889=0,0.5,J889/(J889+K889)),J889)))</x:f>
        <x:v>0.1340418976905104</x:v>
      </x:c>
      <x:c r="V889" s="115" t="n">
        <x:f>IF(OR(T889="年末+季度",T889="季度+动态"),N889*$E$5/2,IF(T889="季度",(J889+K889)/2,IF(T889="动态",N889*$E$5*IF(J889+K889=0,0.5,K889/(J889+K889)),K889)))</x:f>
        <x:v>0.1268566427966159</x:v>
      </x:c>
      <x:c r="W889" s="115" t="n">
        <x:f>IF(OR(T889="年末+季度",T889="季度+动态",T889="动态"),N889*(1-$E$5)*IF(L889+M889=0,$B$7/($B$7+$B$8),L889/(L889+M889)),L889)</x:f>
        <x:v>0.8954916488196587</x:v>
      </x:c>
      <x:c r="X889" s="115" t="n">
        <x:f>IF(OR(T889="年末+季度",T889="季度+动态",T889="动态"),N889*(1-$E$5)*IF(L889+M889=0,$B$8/($B$7+$B$8),M889/(L889+M889)),M889)</x:f>
        <x:v>0.066765096274325</x:v>
      </x:c>
      <x:c r="Y889" s="115" t="n">
        <x:f>POWER(1-$H$5,(A889-A888)/$H$8)</x:f>
        <x:v>0.9999862671029998</x:v>
      </x:c>
      <x:c r="Z889" s="115" t="n">
        <x:f>U889*Y889</x:f>
        <x:v>0.13404005690693568</x:v>
      </x:c>
      <x:c r="AA889" s="115" t="n">
        <x:f>V889*Y889</x:f>
        <x:v>0.12685490068740657</x:v>
      </x:c>
      <x:c r="AB889" s="115" t="n">
        <x:f>W889*Y889</x:f>
        <x:v>0.8954793511250809</x:v>
      </x:c>
      <x:c r="AC889" s="115" t="n">
        <x:f>X889*Y889</x:f>
        <x:v>0.06676417939613466</x:v>
      </x:c>
      <x:c r="AD889" s="115" t="n">
        <x:f>SUM(Z889:AC889)</x:f>
        <x:v>1.2231384881155578</x:v>
      </x:c>
      <x:c r="AE889" s="115" t="n">
        <x:f>MAX(AE888,AD889)</x:f>
        <x:v>1.2428655454675883</x:v>
      </x:c>
      <x:c r="AF889" s="114" t="n">
        <x:f>AD889/AE889-1</x:f>
        <x:v>-0.015872237688115187</x:v>
      </x:c>
      <x:c r="AG889" s="114" t="n">
        <x:f>AD889/AD888-1</x:f>
        <x:v>-0.0030722840618184755</x:v>
      </x:c>
      <x:c r="AH889" s="111" t="n">
        <x:f>IF(OR(T889="年末+季度",T889="季度+动态",T889="季度",T889="动态"),A889,AH888)</x:f>
        <x:v>45016</x:v>
      </x:c>
      <x:c r="AI889" s="117" t="n">
        <x:f>YEAR(A889)</x:f>
        <x:v>2023</x:v>
      </x:c>
      <x:c r="AJ889" s="117" t="n">
        <x:f>MONTH(A889)</x:f>
        <x:v>6</x:v>
      </x:c>
      <x:c r="AK889" s="50" t="n">
        <x:f>IF(MONTH(A889)&lt;&gt;MONTH(A890),1,0)</x:f>
        <x:v>0</x:v>
      </x:c>
      <x:c r="AL889" s="115" t="n">
        <x:f>IF(AK888,AD888,AL888)</x:f>
        <x:v>1.221077888119562</x:v>
      </x:c>
      <x:c r="AM889" s="116" t="str">
        <x:f>IF(AK889,AD889/AL889-1,"")</x:f>
      </x:c>
      <x:c r="AN889" s="115" t="n">
        <x:f>IF(AI889&lt;&gt;AI888,AD889,MAX(AN888,AD889))</x:f>
        <x:v>1.2428655454675883</x:v>
      </x:c>
      <x:c r="AO889" s="116" t="n">
        <x:f>AD889/AN889-1</x:f>
        <x:v>-0.015872237688115187</x:v>
      </x:c>
      <x:c r="AP889" s="112" t="n">
        <x:f>IFERROR(SUM(Z889:AC889)/AD889,0)</x:f>
        <x:v>1</x:v>
      </x:c>
      <x:c r="AQ889" s="50" t="b">
        <x:f>AND(B889&gt;0,C889&gt;0,D889&gt;0,E889&gt;0)</x:f>
        <x:v>1</x:v>
      </x:c>
    </x:row>
    <x:row r="890">
      <x:c r="A890" s="111" t="n">
        <x:f>'净值底稿'!A848</x:f>
        <x:v>45106</x:v>
      </x:c>
      <x:c r="B890" s="113" t="n">
        <x:f>'净值底稿'!F848</x:f>
        <x:v>1.8691498379658076</x:v>
      </x:c>
      <x:c r="C890" s="113" t="n">
        <x:f>'净值底稿'!O848</x:f>
        <x:v>1.2852311591356056</x:v>
      </x:c>
      <x:c r="D890" s="113" t="n">
        <x:f>'净值底稿'!P848</x:f>
        <x:v>1.6043</x:v>
      </x:c>
      <x:c r="E890" s="113" t="n">
        <x:f>'净值底稿'!Q848</x:f>
        <x:v>1.6014</x:v>
      </x:c>
      <x:c r="F890" s="114" t="n">
        <x:f>IFERROR(B890/B889-1,0)</x:f>
        <x:v>0.01638426521261338</x:v>
      </x:c>
      <x:c r="G890" s="114" t="n">
        <x:f>IFERROR(C890/C889-1,0)</x:f>
        <x:v>0.006760876469963817</x:v>
      </x:c>
      <x:c r="H890" s="114" t="n">
        <x:f>IFERROR(D890/D889-1,0)</x:f>
        <x:v>0.0003117595710189214</x:v>
      </x:c>
      <x:c r="I890" s="114" t="n">
        <x:f>IFERROR(E890/E889-1,0)</x:f>
        <x:v>0.0006248437890525871</x:v>
      </x:c>
      <x:c r="J890" s="115" t="n">
        <x:f>Z889*(1+F890)</x:f>
        <x:v>0.13623620474841272</x:v>
      </x:c>
      <x:c r="K890" s="115" t="n">
        <x:f>AA889*(1+G890)</x:f>
        <x:v>0.12771255100056364</x:v>
      </x:c>
      <x:c r="L890" s="115" t="n">
        <x:f>AB889*(1+H890)</x:f>
        <x:v>0.895758525383444</x:v>
      </x:c>
      <x:c r="M890" s="115" t="n">
        <x:f>AC889*(1+I890)</x:f>
        <x:v>0.06680589657896152</x:v>
      </x:c>
      <x:c r="N890" s="115" t="n">
        <x:f>SUM(J890:M890)</x:f>
        <x:v>1.226513177711382</x:v>
      </x:c>
      <x:c r="O890" s="116" t="n">
        <x:f>IFERROR((J890+K890)/N890,0)</x:f>
        <x:v>0.21520254371949984</x:v>
      </x:c>
      <x:c r="P890" s="50" t="b">
        <x:f>AND(MONTH(A890)=12,OR(A891="",YEAR(A890)&lt;&gt;YEAR(A891)))</x:f>
        <x:v>0</x:v>
      </x:c>
      <x:c r="Q890" s="50" t="b">
        <x:f>AND(MOD(MONTH(A890),3)=0,OR(A891="",MONTH(A890)&lt;&gt;MONTH(A891)))</x:f>
        <x:v>0</x:v>
      </x:c>
      <x:c r="R890" s="50" t="b">
        <x:f>OR(O890&gt;$E$7,O890&lt;$E$6)</x:f>
        <x:v>0</x:v>
      </x:c>
      <x:c r="S890" s="50" t="b">
        <x:f>AND(OR(P890,Q890,R890),A890-AH889&gt;$E$8)</x:f>
        <x:v>0</x:v>
      </x:c>
      <x:c r="T890" s="50" t="str">
        <x:f>IF(NOT(OR(P890,Q890,R890)),"不调",IF(NOT(S890),"间隔规则跳过",IF(P890,"年末+季度",IF(AND(Q890,R890),"季度+动态",IF(Q890,"季度","动态")))))</x:f>
        <x:v>不调</x:v>
      </x:c>
      <x:c r="U890" s="115" t="n">
        <x:f>IF(OR(T890="年末+季度",T890="季度+动态"),N890*$E$5/2,IF(T890="季度",(J890+K890)/2,IF(T890="动态",N890*$E$5*IF(J890+K890=0,0.5,J890/(J890+K890)),J890)))</x:f>
        <x:v>0.13623620474841272</x:v>
      </x:c>
      <x:c r="V890" s="115" t="n">
        <x:f>IF(OR(T890="年末+季度",T890="季度+动态"),N890*$E$5/2,IF(T890="季度",(J890+K890)/2,IF(T890="动态",N890*$E$5*IF(J890+K890=0,0.5,K890/(J890+K890)),K890)))</x:f>
        <x:v>0.12771255100056364</x:v>
      </x:c>
      <x:c r="W890" s="115" t="n">
        <x:f>IF(OR(T890="年末+季度",T890="季度+动态",T890="动态"),N890*(1-$E$5)*IF(L890+M890=0,$B$7/($B$7+$B$8),L890/(L890+M890)),L890)</x:f>
        <x:v>0.895758525383444</x:v>
      </x:c>
      <x:c r="X890" s="115" t="n">
        <x:f>IF(OR(T890="年末+季度",T890="季度+动态",T890="动态"),N890*(1-$E$5)*IF(L890+M890=0,$B$8/($B$7+$B$8),M890/(L890+M890)),M890)</x:f>
        <x:v>0.06680589657896152</x:v>
      </x:c>
      <x:c r="Y890" s="115" t="n">
        <x:f>POWER(1-$H$5,(A890-A889)/$H$8)</x:f>
        <x:v>0.9999862671029998</x:v>
      </x:c>
      <x:c r="Z890" s="115" t="n">
        <x:f>U890*Y890</x:f>
        <x:v>0.1362343338306452</x:v>
      </x:c>
      <x:c r="AA890" s="115" t="n">
        <x:f>V890*Y890</x:f>
        <x:v>0.1277107971372551</x:v>
      </x:c>
      <x:c r="AB890" s="115" t="n">
        <x:f>W890*Y890</x:f>
        <x:v>0.8957462240238778</x:v>
      </x:c>
      <x:c r="AC890" s="115" t="n">
        <x:f>X890*Y890</x:f>
        <x:v>0.06680497914046479</x:v>
      </x:c>
      <x:c r="AD890" s="115" t="n">
        <x:f>SUM(Z890:AC890)</x:f>
        <x:v>1.226496334132243</x:v>
      </x:c>
      <x:c r="AE890" s="115" t="n">
        <x:f>MAX(AE889,AD890)</x:f>
        <x:v>1.2428655454675883</x:v>
      </x:c>
      <x:c r="AF890" s="114" t="n">
        <x:f>AD890/AE890-1</x:f>
        <x:v>-0.013170540767695749</x:v>
      </x:c>
      <x:c r="AG890" s="114" t="n">
        <x:f>AD890/AD889-1</x:f>
        <x:v>0.002745270506415487</x:v>
      </x:c>
      <x:c r="AH890" s="111" t="n">
        <x:f>IF(OR(T890="年末+季度",T890="季度+动态",T890="季度",T890="动态"),A890,AH889)</x:f>
        <x:v>45016</x:v>
      </x:c>
      <x:c r="AI890" s="117" t="n">
        <x:f>YEAR(A890)</x:f>
        <x:v>2023</x:v>
      </x:c>
      <x:c r="AJ890" s="117" t="n">
        <x:f>MONTH(A890)</x:f>
        <x:v>6</x:v>
      </x:c>
      <x:c r="AK890" s="50" t="n">
        <x:f>IF(MONTH(A890)&lt;&gt;MONTH(A891),1,0)</x:f>
        <x:v>0</x:v>
      </x:c>
      <x:c r="AL890" s="115" t="n">
        <x:f>IF(AK889,AD889,AL889)</x:f>
        <x:v>1.221077888119562</x:v>
      </x:c>
      <x:c r="AM890" s="116" t="str">
        <x:f>IF(AK890,AD890/AL890-1,"")</x:f>
      </x:c>
      <x:c r="AN890" s="115" t="n">
        <x:f>IF(AI890&lt;&gt;AI889,AD890,MAX(AN889,AD890))</x:f>
        <x:v>1.2428655454675883</x:v>
      </x:c>
      <x:c r="AO890" s="116" t="n">
        <x:f>AD890/AN890-1</x:f>
        <x:v>-0.013170540767695749</x:v>
      </x:c>
      <x:c r="AP890" s="112" t="n">
        <x:f>IFERROR(SUM(Z890:AC890)/AD890,0)</x:f>
        <x:v>1</x:v>
      </x:c>
      <x:c r="AQ890" s="50" t="b">
        <x:f>AND(B890&gt;0,C890&gt;0,D890&gt;0,E890&gt;0)</x:f>
        <x:v>1</x:v>
      </x:c>
    </x:row>
    <x:row r="891">
      <x:c r="A891" s="111" t="n">
        <x:f>'净值底稿'!A849</x:f>
        <x:v>45107</x:v>
      </x:c>
      <x:c r="B891" s="113" t="n">
        <x:f>'净值底稿'!F849</x:f>
        <x:v>1.87680412536822</x:v>
      </x:c>
      <x:c r="C891" s="113" t="n">
        <x:f>'净值底稿'!O849</x:f>
        <x:v>1.297052365045703</x:v>
      </x:c>
      <x:c r="D891" s="113" t="n">
        <x:f>'净值底稿'!P849</x:f>
        <x:v>1.6051</x:v>
      </x:c>
      <x:c r="E891" s="113" t="n">
        <x:f>'净值底稿'!Q849</x:f>
        <x:v>1.6061</x:v>
      </x:c>
      <x:c r="F891" s="114" t="n">
        <x:f>IFERROR(B891/B890-1,0)</x:f>
        <x:v>0.004095063566836643</x:v>
      </x:c>
      <x:c r="G891" s="114" t="n">
        <x:f>IFERROR(C891/C890-1,0)</x:f>
        <x:v>0.009197727448537751</x:v>
      </x:c>
      <x:c r="H891" s="114" t="n">
        <x:f>IFERROR(D891/D890-1,0)</x:f>
        <x:v>0.0004986598516485419</x:v>
      </x:c>
      <x:c r="I891" s="114" t="n">
        <x:f>IFERROR(E891/E890-1,0)</x:f>
        <x:v>0.0029349319345572944</x:v>
      </x:c>
      <x:c r="J891" s="115" t="n">
        <x:f>Z890*(1+F891)</x:f>
        <x:v>0.13679222208766734</x:v>
      </x:c>
      <x:c r="K891" s="115" t="n">
        <x:f>AA890*(1+G891)</x:f>
        <x:v>0.12888544624155907</x:v>
      </x:c>
      <x:c r="L891" s="115" t="n">
        <x:f>AB890*(1+H891)</x:f>
        <x:v>0.8961928967030643</x:v>
      </x:c>
      <x:c r="M891" s="115" t="n">
        <x:f>AC890*(1+I891)</x:f>
        <x:v>0.06700104720713158</x:v>
      </x:c>
      <x:c r="N891" s="115" t="n">
        <x:f>SUM(J891:M891)</x:f>
        <x:v>1.2288716122394223</x:v>
      </x:c>
      <x:c r="O891" s="116" t="n">
        <x:f>IFERROR((J891+K891)/N891,0)</x:f>
        <x:v>0.21619644044431238</x:v>
      </x:c>
      <x:c r="P891" s="50" t="b">
        <x:f>AND(MONTH(A891)=12,OR(A892="",YEAR(A891)&lt;&gt;YEAR(A892)))</x:f>
        <x:v>0</x:v>
      </x:c>
      <x:c r="Q891" s="50" t="b">
        <x:f>AND(MOD(MONTH(A891),3)=0,OR(A892="",MONTH(A891)&lt;&gt;MONTH(A892)))</x:f>
        <x:v>1</x:v>
      </x:c>
      <x:c r="R891" s="50" t="b">
        <x:f>OR(O891&gt;$E$7,O891&lt;$E$6)</x:f>
        <x:v>0</x:v>
      </x:c>
      <x:c r="S891" s="50" t="b">
        <x:f>AND(OR(P891,Q891,R891),A891-AH890&gt;$E$8)</x:f>
        <x:v>1</x:v>
      </x:c>
      <x:c r="T891" s="50" t="str">
        <x:f>IF(NOT(OR(P891,Q891,R891)),"不调",IF(NOT(S891),"间隔规则跳过",IF(P891,"年末+季度",IF(AND(Q891,R891),"季度+动态",IF(Q891,"季度","动态")))))</x:f>
        <x:v>季度</x:v>
      </x:c>
      <x:c r="U891" s="115" t="n">
        <x:f>IF(OR(T891="年末+季度",T891="季度+动态"),N891*$E$5/2,IF(T891="季度",(J891+K891)/2,IF(T891="动态",N891*$E$5*IF(J891+K891=0,0.5,J891/(J891+K891)),J891)))</x:f>
        <x:v>0.1328388341646132</x:v>
      </x:c>
      <x:c r="V891" s="115" t="n">
        <x:f>IF(OR(T891="年末+季度",T891="季度+动态"),N891*$E$5/2,IF(T891="季度",(J891+K891)/2,IF(T891="动态",N891*$E$5*IF(J891+K891=0,0.5,K891/(J891+K891)),K891)))</x:f>
        <x:v>0.1328388341646132</x:v>
      </x:c>
      <x:c r="W891" s="115" t="n">
        <x:f>IF(OR(T891="年末+季度",T891="季度+动态",T891="动态"),N891*(1-$E$5)*IF(L891+M891=0,$B$7/($B$7+$B$8),L891/(L891+M891)),L891)</x:f>
        <x:v>0.8961928967030643</x:v>
      </x:c>
      <x:c r="X891" s="115" t="n">
        <x:f>IF(OR(T891="年末+季度",T891="季度+动态",T891="动态"),N891*(1-$E$5)*IF(L891+M891=0,$B$8/($B$7+$B$8),M891/(L891+M891)),M891)</x:f>
        <x:v>0.06700104720713158</x:v>
      </x:c>
      <x:c r="Y891" s="115" t="n">
        <x:f>POWER(1-$H$5,(A891-A890)/$H$8)</x:f>
        <x:v>0.9999862671029998</x:v>
      </x:c>
      <x:c r="Z891" s="115" t="n">
        <x:f>U891*Y891</x:f>
        <x:v>0.13283700990258598</x:v>
      </x:c>
      <x:c r="AA891" s="115" t="n">
        <x:f>V891*Y891</x:f>
        <x:v>0.13283700990258598</x:v>
      </x:c>
      <x:c r="AB891" s="115" t="n">
        <x:f>W891*Y891</x:f>
        <x:v>0.8961805893783216</x:v>
      </x:c>
      <x:c r="AC891" s="115" t="n">
        <x:f>X891*Y891</x:f>
        <x:v>0.06700012708865138</x:v>
      </x:c>
      <x:c r="AD891" s="115" t="n">
        <x:f>SUM(Z891:AC891)</x:f>
        <x:v>1.228854736272145</x:v>
      </x:c>
      <x:c r="AE891" s="115" t="n">
        <x:f>MAX(AE890,AD891)</x:f>
        <x:v>1.2428655454675883</x:v>
      </x:c>
      <x:c r="AF891" s="114" t="n">
        <x:f>AD891/AE891-1</x:f>
        <x:v>-0.01127298865636528</x:v>
      </x:c>
      <x:c r="AG891" s="114" t="n">
        <x:f>AD891/AD890-1</x:f>
        <x:v>0.0019228774471393706</x:v>
      </x:c>
      <x:c r="AH891" s="111" t="n">
        <x:f>IF(OR(T891="年末+季度",T891="季度+动态",T891="季度",T891="动态"),A891,AH890)</x:f>
        <x:v>45107</x:v>
      </x:c>
      <x:c r="AI891" s="117" t="n">
        <x:f>YEAR(A891)</x:f>
        <x:v>2023</x:v>
      </x:c>
      <x:c r="AJ891" s="117" t="n">
        <x:f>MONTH(A891)</x:f>
        <x:v>6</x:v>
      </x:c>
      <x:c r="AK891" s="50" t="n">
        <x:f>IF(MONTH(A891)&lt;&gt;MONTH(A892),1,0)</x:f>
        <x:v>1</x:v>
      </x:c>
      <x:c r="AL891" s="115" t="n">
        <x:f>IF(AK890,AD890,AL890)</x:f>
        <x:v>1.221077888119562</x:v>
      </x:c>
      <x:c r="AM891" s="116" t="n">
        <x:f>IF(AK891,AD891/AL891-1,"")</x:f>
        <x:v>0.006368838735225202</x:v>
      </x:c>
      <x:c r="AN891" s="115" t="n">
        <x:f>IF(AI891&lt;&gt;AI890,AD891,MAX(AN890,AD891))</x:f>
        <x:v>1.2428655454675883</x:v>
      </x:c>
      <x:c r="AO891" s="116" t="n">
        <x:f>AD891/AN891-1</x:f>
        <x:v>-0.01127298865636528</x:v>
      </x:c>
      <x:c r="AP891" s="112" t="n">
        <x:f>IFERROR(SUM(Z891:AC891)/AD891,0)</x:f>
        <x:v>1</x:v>
      </x:c>
      <x:c r="AQ891" s="50" t="b">
        <x:f>AND(B891&gt;0,C891&gt;0,D891&gt;0,E891&gt;0)</x:f>
        <x:v>1</x:v>
      </x:c>
    </x:row>
    <x:row r="892">
      <x:c r="A892" s="111" t="n">
        <x:f>'净值底稿'!A850</x:f>
        <x:v>45110</x:v>
      </x:c>
      <x:c r="B892" s="113" t="n">
        <x:f>'净值底稿'!F850</x:f>
        <x:v>1.8387499141321424</x:v>
      </x:c>
      <x:c r="C892" s="113" t="n">
        <x:f>'净值底稿'!O850</x:f>
        <x:v>1.303418959912956</x:v>
      </x:c>
      <x:c r="D892" s="113" t="n">
        <x:f>'净值底稿'!P850</x:f>
        <x:v>1.6054</x:v>
      </x:c>
      <x:c r="E892" s="113" t="n">
        <x:f>'净值底稿'!Q850</x:f>
        <x:v>1.6098</x:v>
      </x:c>
      <x:c r="F892" s="114" t="n">
        <x:f>IFERROR(B892/B891-1,0)</x:f>
        <x:v>-0.020276069687672704</x:v>
      </x:c>
      <x:c r="G892" s="114" t="n">
        <x:f>IFERROR(C892/C891-1,0)</x:f>
        <x:v>0.0049085102797901126</x:v>
      </x:c>
      <x:c r="H892" s="114" t="n">
        <x:f>IFERROR(D892/D891-1,0)</x:f>
        <x:v>0.00018690424272627126</x:v>
      </x:c>
      <x:c r="I892" s="114" t="n">
        <x:f>IFERROR(E892/E891-1,0)</x:f>
        <x:v>0.002303717078637524</x:v>
      </x:c>
      <x:c r="J892" s="115" t="n">
        <x:f>Z891*(1+F892)</x:f>
        <x:v>0.13014359743269907</x:v>
      </x:c>
      <x:c r="K892" s="115" t="n">
        <x:f>AA891*(1+G892)</x:f>
        <x:v>0.1334890417312294</x:v>
      </x:c>
      <x:c r="L892" s="115" t="n">
        <x:f>AB891*(1+H892)</x:f>
        <x:v>0.8963480893327254</x:v>
      </x:c>
      <x:c r="M892" s="115" t="n">
        <x:f>AC891*(1+I892)</x:f>
        <x:v>0.0671544764256964</x:v>
      </x:c>
      <x:c r="N892" s="115" t="n">
        <x:f>SUM(J892:M892)</x:f>
        <x:v>1.2271352049223503</x:v>
      </x:c>
      <x:c r="O892" s="116" t="n">
        <x:f>IFERROR((J892+K892)/N892,0)</x:f>
        <x:v>0.21483585354444332</x:v>
      </x:c>
      <x:c r="P892" s="50" t="b">
        <x:f>AND(MONTH(A892)=12,OR(A893="",YEAR(A892)&lt;&gt;YEAR(A893)))</x:f>
        <x:v>0</x:v>
      </x:c>
      <x:c r="Q892" s="50" t="b">
        <x:f>AND(MOD(MONTH(A892),3)=0,OR(A893="",MONTH(A892)&lt;&gt;MONTH(A893)))</x:f>
        <x:v>0</x:v>
      </x:c>
      <x:c r="R892" s="50" t="b">
        <x:f>OR(O892&gt;$E$7,O892&lt;$E$6)</x:f>
        <x:v>0</x:v>
      </x:c>
      <x:c r="S892" s="50" t="b">
        <x:f>AND(OR(P892,Q892,R892),A892-AH891&gt;$E$8)</x:f>
        <x:v>0</x:v>
      </x:c>
      <x:c r="T892" s="50" t="str">
        <x:f>IF(NOT(OR(P892,Q892,R892)),"不调",IF(NOT(S892),"间隔规则跳过",IF(P892,"年末+季度",IF(AND(Q892,R892),"季度+动态",IF(Q892,"季度","动态")))))</x:f>
        <x:v>不调</x:v>
      </x:c>
      <x:c r="U892" s="115" t="n">
        <x:f>IF(OR(T892="年末+季度",T892="季度+动态"),N892*$E$5/2,IF(T892="季度",(J892+K892)/2,IF(T892="动态",N892*$E$5*IF(J892+K892=0,0.5,J892/(J892+K892)),J892)))</x:f>
        <x:v>0.13014359743269907</x:v>
      </x:c>
      <x:c r="V892" s="115" t="n">
        <x:f>IF(OR(T892="年末+季度",T892="季度+动态"),N892*$E$5/2,IF(T892="季度",(J892+K892)/2,IF(T892="动态",N892*$E$5*IF(J892+K892=0,0.5,K892/(J892+K892)),K892)))</x:f>
        <x:v>0.1334890417312294</x:v>
      </x:c>
      <x:c r="W892" s="115" t="n">
        <x:f>IF(OR(T892="年末+季度",T892="季度+动态",T892="动态"),N892*(1-$E$5)*IF(L892+M892=0,$B$7/($B$7+$B$8),L892/(L892+M892)),L892)</x:f>
        <x:v>0.8963480893327254</x:v>
      </x:c>
      <x:c r="X892" s="115" t="n">
        <x:f>IF(OR(T892="年末+季度",T892="季度+动态",T892="动态"),N892*(1-$E$5)*IF(L892+M892=0,$B$8/($B$7+$B$8),M892/(L892+M892)),M892)</x:f>
        <x:v>0.0671544764256964</x:v>
      </x:c>
      <x:c r="Y892" s="115" t="n">
        <x:f>POWER(1-$H$5,(A892-A891)/$H$8)</x:f>
        <x:v>0.9999588018747739</x:v>
      </x:c>
      <x:c r="Z892" s="115" t="n">
        <x:f>U892*Y892</x:f>
        <x:v>0.13013823576047467</x:v>
      </x:c>
      <x:c r="AA892" s="115" t="n">
        <x:f>V892*Y892</x:f>
        <x:v>0.13348354223297187</x:v>
      </x:c>
      <x:c r="AB892" s="115" t="n">
        <x:f>W892*Y892</x:f>
        <x:v>0.8963111614718949</x:v>
      </x:c>
      <x:c r="AC892" s="115" t="n">
        <x:f>X892*Y892</x:f>
        <x:v>0.06715170978716713</x:v>
      </x:c>
      <x:c r="AD892" s="115" t="n">
        <x:f>SUM(Z892:AC892)</x:f>
        <x:v>1.2270846492525087</x:v>
      </x:c>
      <x:c r="AE892" s="115" t="n">
        <x:f>MAX(AE891,AD892)</x:f>
        <x:v>1.2428655454675883</x:v>
      </x:c>
      <x:c r="AF892" s="114" t="n">
        <x:f>AD892/AE892-1</x:f>
        <x:v>-0.012697186974591435</x:v>
      </x:c>
      <x:c r="AG892" s="114" t="n">
        <x:f>AD892/AD891-1</x:f>
        <x:v>-0.0014404363407557463</x:v>
      </x:c>
      <x:c r="AH892" s="111" t="n">
        <x:f>IF(OR(T892="年末+季度",T892="季度+动态",T892="季度",T892="动态"),A892,AH891)</x:f>
        <x:v>45107</x:v>
      </x:c>
      <x:c r="AI892" s="117" t="n">
        <x:f>YEAR(A892)</x:f>
        <x:v>2023</x:v>
      </x:c>
      <x:c r="AJ892" s="117" t="n">
        <x:f>MONTH(A892)</x:f>
        <x:v>7</x:v>
      </x:c>
      <x:c r="AK892" s="50" t="n">
        <x:f>IF(MONTH(A892)&lt;&gt;MONTH(A893),1,0)</x:f>
        <x:v>0</x:v>
      </x:c>
      <x:c r="AL892" s="115" t="n">
        <x:f>IF(AK891,AD891,AL891)</x:f>
        <x:v>1.228854736272145</x:v>
      </x:c>
      <x:c r="AM892" s="116" t="str">
        <x:f>IF(AK892,AD892/AL892-1,"")</x:f>
      </x:c>
      <x:c r="AN892" s="115" t="n">
        <x:f>IF(AI892&lt;&gt;AI891,AD892,MAX(AN891,AD892))</x:f>
        <x:v>1.2428655454675883</x:v>
      </x:c>
      <x:c r="AO892" s="116" t="n">
        <x:f>AD892/AN892-1</x:f>
        <x:v>-0.012697186974591435</x:v>
      </x:c>
      <x:c r="AP892" s="112" t="n">
        <x:f>IFERROR(SUM(Z892:AC892)/AD892,0)</x:f>
        <x:v>1</x:v>
      </x:c>
      <x:c r="AQ892" s="50" t="b">
        <x:f>AND(B892&gt;0,C892&gt;0,D892&gt;0,E892&gt;0)</x:f>
        <x:v>1</x:v>
      </x:c>
    </x:row>
    <x:row r="893">
      <x:c r="A893" s="111" t="n">
        <x:f>'净值底稿'!A851</x:f>
        <x:v>45111</x:v>
      </x:c>
      <x:c r="B893" s="113" t="n">
        <x:f>'净值底稿'!F851</x:f>
        <x:v>1.8645005672393176</x:v>
      </x:c>
      <x:c r="C893" s="113" t="n">
        <x:f>'净值底稿'!O851</x:f>
        <x:v>1.3074741460236479</x:v>
      </x:c>
      <x:c r="D893" s="113" t="n">
        <x:f>'净值底稿'!P851</x:f>
        <x:v>1.6057</x:v>
      </x:c>
      <x:c r="E893" s="113" t="n">
        <x:f>'净值底稿'!Q851</x:f>
        <x:v>1.6115</x:v>
      </x:c>
      <x:c r="F893" s="114" t="n">
        <x:f>IFERROR(B893/B892-1,0)</x:f>
        <x:v>0.014004434702763247</x:v>
      </x:c>
      <x:c r="G893" s="114" t="n">
        <x:f>IFERROR(C893/C892-1,0)</x:f>
        <x:v>0.0031111915933481615</x:v>
      </x:c>
      <x:c r="H893" s="114" t="n">
        <x:f>IFERROR(D893/D892-1,0)</x:f>
        <x:v>0.00018686931605826906</x:v>
      </x:c>
      <x:c r="I893" s="114" t="n">
        <x:f>IFERROR(E893/E892-1,0)</x:f>
        <x:v>0.0010560318051933137</x:v>
      </x:c>
      <x:c r="J893" s="115" t="n">
        <x:f>Z892*(1+F893)</x:f>
        <x:v>0.13196074818551506</x:v>
      </x:c>
      <x:c r="K893" s="115" t="n">
        <x:f>AA892*(1+G893)</x:f>
        <x:v>0.13389883510741743</x:v>
      </x:c>
      <x:c r="L893" s="115" t="n">
        <x:f>AB892*(1+H893)</x:f>
        <x:v>0.8964786545256146</x:v>
      </x:c>
      <x:c r="M893" s="115" t="n">
        <x:f>AC892*(1+I893)</x:f>
        <x:v>0.06722262412847549</x:v>
      </x:c>
      <x:c r="N893" s="115" t="n">
        <x:f>SUM(J893:M893)</x:f>
        <x:v>1.2295608619470226</x:v>
      </x:c>
      <x:c r="O893" s="116" t="n">
        <x:f>IFERROR((J893+K893)/N893,0)</x:f>
        <x:v>0.21622319929079475</x:v>
      </x:c>
      <x:c r="P893" s="50" t="b">
        <x:f>AND(MONTH(A893)=12,OR(A894="",YEAR(A893)&lt;&gt;YEAR(A894)))</x:f>
        <x:v>0</x:v>
      </x:c>
      <x:c r="Q893" s="50" t="b">
        <x:f>AND(MOD(MONTH(A893),3)=0,OR(A894="",MONTH(A893)&lt;&gt;MONTH(A894)))</x:f>
        <x:v>0</x:v>
      </x:c>
      <x:c r="R893" s="50" t="b">
        <x:f>OR(O893&gt;$E$7,O893&lt;$E$6)</x:f>
        <x:v>0</x:v>
      </x:c>
      <x:c r="S893" s="50" t="b">
        <x:f>AND(OR(P893,Q893,R893),A893-AH892&gt;$E$8)</x:f>
        <x:v>0</x:v>
      </x:c>
      <x:c r="T893" s="50" t="str">
        <x:f>IF(NOT(OR(P893,Q893,R893)),"不调",IF(NOT(S893),"间隔规则跳过",IF(P893,"年末+季度",IF(AND(Q893,R893),"季度+动态",IF(Q893,"季度","动态")))))</x:f>
        <x:v>不调</x:v>
      </x:c>
      <x:c r="U893" s="115" t="n">
        <x:f>IF(OR(T893="年末+季度",T893="季度+动态"),N893*$E$5/2,IF(T893="季度",(J893+K893)/2,IF(T893="动态",N893*$E$5*IF(J893+K893=0,0.5,J893/(J893+K893)),J893)))</x:f>
        <x:v>0.13196074818551506</x:v>
      </x:c>
      <x:c r="V893" s="115" t="n">
        <x:f>IF(OR(T893="年末+季度",T893="季度+动态"),N893*$E$5/2,IF(T893="季度",(J893+K893)/2,IF(T893="动态",N893*$E$5*IF(J893+K893=0,0.5,K893/(J893+K893)),K893)))</x:f>
        <x:v>0.13389883510741743</x:v>
      </x:c>
      <x:c r="W893" s="115" t="n">
        <x:f>IF(OR(T893="年末+季度",T893="季度+动态",T893="动态"),N893*(1-$E$5)*IF(L893+M893=0,$B$7/($B$7+$B$8),L893/(L893+M893)),L893)</x:f>
        <x:v>0.8964786545256146</x:v>
      </x:c>
      <x:c r="X893" s="115" t="n">
        <x:f>IF(OR(T893="年末+季度",T893="季度+动态",T893="动态"),N893*(1-$E$5)*IF(L893+M893=0,$B$8/($B$7+$B$8),M893/(L893+M893)),M893)</x:f>
        <x:v>0.06722262412847549</x:v>
      </x:c>
      <x:c r="Y893" s="115" t="n">
        <x:f>POWER(1-$H$5,(A893-A892)/$H$8)</x:f>
        <x:v>0.9999862671029998</x:v>
      </x:c>
      <x:c r="Z893" s="115" t="n">
        <x:f>U893*Y893</x:f>
        <x:v>0.13195893598215216</x:v>
      </x:c>
      <x:c r="AA893" s="115" t="n">
        <x:f>V893*Y893</x:f>
        <x:v>0.13389699628850646</x:v>
      </x:c>
      <x:c r="AB893" s="115" t="n">
        <x:f>W893*Y893</x:f>
        <x:v>0.896466343276589</x:v>
      </x:c>
      <x:c r="AC893" s="115" t="n">
        <x:f>X893*Y893</x:f>
        <x:v>0.06722170096710224</x:v>
      </x:c>
      <x:c r="AD893" s="115" t="n">
        <x:f>SUM(Z893:AC893)</x:f>
        <x:v>1.22954397651435</x:v>
      </x:c>
      <x:c r="AE893" s="115" t="n">
        <x:f>MAX(AE892,AD893)</x:f>
        <x:v>1.2428655454675883</x:v>
      </x:c>
      <x:c r="AF893" s="114" t="n">
        <x:f>AD893/AE893-1</x:f>
        <x:v>-0.010718431291155017</x:v>
      </x:c>
      <x:c r="AG893" s="114" t="n">
        <x:f>AD893/AD892-1</x:f>
        <x:v>0.0020042034291110067</x:v>
      </x:c>
      <x:c r="AH893" s="111" t="n">
        <x:f>IF(OR(T893="年末+季度",T893="季度+动态",T893="季度",T893="动态"),A893,AH892)</x:f>
        <x:v>45107</x:v>
      </x:c>
      <x:c r="AI893" s="117" t="n">
        <x:f>YEAR(A893)</x:f>
        <x:v>2023</x:v>
      </x:c>
      <x:c r="AJ893" s="117" t="n">
        <x:f>MONTH(A893)</x:f>
        <x:v>7</x:v>
      </x:c>
      <x:c r="AK893" s="50" t="n">
        <x:f>IF(MONTH(A893)&lt;&gt;MONTH(A894),1,0)</x:f>
        <x:v>0</x:v>
      </x:c>
      <x:c r="AL893" s="115" t="n">
        <x:f>IF(AK892,AD892,AL892)</x:f>
        <x:v>1.228854736272145</x:v>
      </x:c>
      <x:c r="AM893" s="116" t="str">
        <x:f>IF(AK893,AD893/AL893-1,"")</x:f>
      </x:c>
      <x:c r="AN893" s="115" t="n">
        <x:f>IF(AI893&lt;&gt;AI892,AD893,MAX(AN892,AD893))</x:f>
        <x:v>1.2428655454675883</x:v>
      </x:c>
      <x:c r="AO893" s="116" t="n">
        <x:f>AD893/AN893-1</x:f>
        <x:v>-0.010718431291155017</x:v>
      </x:c>
      <x:c r="AP893" s="112" t="n">
        <x:f>IFERROR(SUM(Z893:AC893)/AD893,0)</x:f>
        <x:v>1</x:v>
      </x:c>
      <x:c r="AQ893" s="50" t="b">
        <x:f>AND(B893&gt;0,C893&gt;0,D893&gt;0,E893&gt;0)</x:f>
        <x:v>1</x:v>
      </x:c>
    </x:row>
    <x:row r="894">
      <x:c r="A894" s="111" t="n">
        <x:f>'净值底稿'!A852</x:f>
        <x:v>45112</x:v>
      </x:c>
      <x:c r="B894" s="113" t="n">
        <x:f>'净值底稿'!F852</x:f>
        <x:v>1.828340852543465</x:v>
      </x:c>
      <x:c r="C894" s="113" t="n">
        <x:f>'净值底稿'!O852</x:f>
        <x:v>1.2982288679380964</x:v>
      </x:c>
      <x:c r="D894" s="113" t="n">
        <x:f>'净值底稿'!P852</x:f>
        <x:v>1.6062</x:v>
      </x:c>
      <x:c r="E894" s="113" t="n">
        <x:f>'净值底稿'!Q852</x:f>
        <x:v>1.614</x:v>
      </x:c>
      <x:c r="F894" s="114" t="n">
        <x:f>IFERROR(B894/B893-1,0)</x:f>
        <x:v>-0.0193937804746247</x:v>
      </x:c>
      <x:c r="G894" s="114" t="n">
        <x:f>IFERROR(C894/C893-1,0)</x:f>
        <x:v>-0.007071098203867865</x:v>
      </x:c>
      <x:c r="H894" s="114" t="n">
        <x:f>IFERROR(D894/D893-1,0)</x:f>
        <x:v>0.0003113906707357117</x:v>
      </x:c>
      <x:c r="I894" s="114" t="n">
        <x:f>IFERROR(E894/E893-1,0)</x:f>
        <x:v>0.0015513496742167732</x:v>
      </x:c>
      <x:c r="J894" s="115" t="n">
        <x:f>Z893*(1+F894)</x:f>
        <x:v>0.12939975334604925</x:v>
      </x:c>
      <x:c r="K894" s="115" t="n">
        <x:f>AA893*(1+G894)</x:f>
        <x:v>0.1329501974785475</x:v>
      </x:c>
      <x:c r="L894" s="115" t="n">
        <x:f>AB893*(1+H894)</x:f>
        <x:v>0.896745494532514</x:v>
      </x:c>
      <x:c r="M894" s="115" t="n">
        <x:f>AC893*(1+I894)</x:f>
        <x:v>0.06732598533099786</x:v>
      </x:c>
      <x:c r="N894" s="115" t="n">
        <x:f>SUM(J894:M894)</x:f>
        <x:v>1.2264214306881085</x:v>
      </x:c>
      <x:c r="O894" s="116" t="n">
        <x:f>IFERROR((J894+K894)/N894,0)</x:f>
        <x:v>0.21391500854433051</x:v>
      </x:c>
      <x:c r="P894" s="50" t="b">
        <x:f>AND(MONTH(A894)=12,OR(A895="",YEAR(A894)&lt;&gt;YEAR(A895)))</x:f>
        <x:v>0</x:v>
      </x:c>
      <x:c r="Q894" s="50" t="b">
        <x:f>AND(MOD(MONTH(A894),3)=0,OR(A895="",MONTH(A894)&lt;&gt;MONTH(A895)))</x:f>
        <x:v>0</x:v>
      </x:c>
      <x:c r="R894" s="50" t="b">
        <x:f>OR(O894&gt;$E$7,O894&lt;$E$6)</x:f>
        <x:v>0</x:v>
      </x:c>
      <x:c r="S894" s="50" t="b">
        <x:f>AND(OR(P894,Q894,R894),A894-AH893&gt;$E$8)</x:f>
        <x:v>0</x:v>
      </x:c>
      <x:c r="T894" s="50" t="str">
        <x:f>IF(NOT(OR(P894,Q894,R894)),"不调",IF(NOT(S894),"间隔规则跳过",IF(P894,"年末+季度",IF(AND(Q894,R894),"季度+动态",IF(Q894,"季度","动态")))))</x:f>
        <x:v>不调</x:v>
      </x:c>
      <x:c r="U894" s="115" t="n">
        <x:f>IF(OR(T894="年末+季度",T894="季度+动态"),N894*$E$5/2,IF(T894="季度",(J894+K894)/2,IF(T894="动态",N894*$E$5*IF(J894+K894=0,0.5,J894/(J894+K894)),J894)))</x:f>
        <x:v>0.12939975334604925</x:v>
      </x:c>
      <x:c r="V894" s="115" t="n">
        <x:f>IF(OR(T894="年末+季度",T894="季度+动态"),N894*$E$5/2,IF(T894="季度",(J894+K894)/2,IF(T894="动态",N894*$E$5*IF(J894+K894=0,0.5,K894/(J894+K894)),K894)))</x:f>
        <x:v>0.1329501974785475</x:v>
      </x:c>
      <x:c r="W894" s="115" t="n">
        <x:f>IF(OR(T894="年末+季度",T894="季度+动态",T894="动态"),N894*(1-$E$5)*IF(L894+M894=0,$B$7/($B$7+$B$8),L894/(L894+M894)),L894)</x:f>
        <x:v>0.896745494532514</x:v>
      </x:c>
      <x:c r="X894" s="115" t="n">
        <x:f>IF(OR(T894="年末+季度",T894="季度+动态",T894="动态"),N894*(1-$E$5)*IF(L894+M894=0,$B$8/($B$7+$B$8),M894/(L894+M894)),M894)</x:f>
        <x:v>0.06732598533099786</x:v>
      </x:c>
      <x:c r="Y894" s="115" t="n">
        <x:f>POWER(1-$H$5,(A894-A893)/$H$8)</x:f>
        <x:v>0.9999862671029998</x:v>
      </x:c>
      <x:c r="Z894" s="115" t="n">
        <x:f>U894*Y894</x:f>
        <x:v>0.1293979763125647</x:v>
      </x:c>
      <x:c r="AA894" s="115" t="n">
        <x:f>V894*Y894</x:f>
        <x:v>0.13294837168717938</x:v>
      </x:c>
      <x:c r="AB894" s="115" t="n">
        <x:f>W894*Y894</x:f>
        <x:v>0.8967331796190021</x:v>
      </x:c>
      <x:c r="AC894" s="115" t="n">
        <x:f>X894*Y894</x:f>
        <x:v>0.06732506075017587</x:v>
      </x:c>
      <x:c r="AD894" s="115" t="n">
        <x:f>SUM(Z894:AC894)</x:f>
        <x:v>1.226404588368922</x:v>
      </x:c>
      <x:c r="AE894" s="115" t="n">
        <x:f>MAX(AE893,AD894)</x:f>
        <x:v>1.2428655454675883</x:v>
      </x:c>
      <x:c r="AF894" s="114" t="n">
        <x:f>AD894/AE894-1</x:f>
        <x:v>-0.013244358698891512</x:v>
      </x:c>
      <x:c r="AG894" s="114" t="n">
        <x:f>AD894/AD893-1</x:f>
        <x:v>-0.00255329472177801</x:v>
      </x:c>
      <x:c r="AH894" s="111" t="n">
        <x:f>IF(OR(T894="年末+季度",T894="季度+动态",T894="季度",T894="动态"),A894,AH893)</x:f>
        <x:v>45107</x:v>
      </x:c>
      <x:c r="AI894" s="117" t="n">
        <x:f>YEAR(A894)</x:f>
        <x:v>2023</x:v>
      </x:c>
      <x:c r="AJ894" s="117" t="n">
        <x:f>MONTH(A894)</x:f>
        <x:v>7</x:v>
      </x:c>
      <x:c r="AK894" s="50" t="n">
        <x:f>IF(MONTH(A894)&lt;&gt;MONTH(A895),1,0)</x:f>
        <x:v>0</x:v>
      </x:c>
      <x:c r="AL894" s="115" t="n">
        <x:f>IF(AK893,AD893,AL893)</x:f>
        <x:v>1.228854736272145</x:v>
      </x:c>
      <x:c r="AM894" s="116" t="str">
        <x:f>IF(AK894,AD894/AL894-1,"")</x:f>
      </x:c>
      <x:c r="AN894" s="115" t="n">
        <x:f>IF(AI894&lt;&gt;AI893,AD894,MAX(AN893,AD894))</x:f>
        <x:v>1.2428655454675883</x:v>
      </x:c>
      <x:c r="AO894" s="116" t="n">
        <x:f>AD894/AN894-1</x:f>
        <x:v>-0.013244358698891512</x:v>
      </x:c>
      <x:c r="AP894" s="112" t="n">
        <x:f>IFERROR(SUM(Z894:AC894)/AD894,0)</x:f>
        <x:v>1</x:v>
      </x:c>
      <x:c r="AQ894" s="50" t="b">
        <x:f>AND(B894&gt;0,C894&gt;0,D894&gt;0,E894&gt;0)</x:f>
        <x:v>1</x:v>
      </x:c>
    </x:row>
    <x:row r="895">
      <x:c r="A895" s="111" t="n">
        <x:f>'净值底稿'!A853</x:f>
        <x:v>45113</x:v>
      </x:c>
      <x:c r="B895" s="113" t="n">
        <x:f>'净值底稿'!F853</x:f>
        <x:v>1.83818071331116</x:v>
      </x:c>
      <x:c r="C895" s="113" t="n">
        <x:f>'净值底稿'!O853</x:f>
        <x:v>1.2947313728406544</x:v>
      </x:c>
      <x:c r="D895" s="113" t="n">
        <x:f>'净值底稿'!P853</x:f>
        <x:v>1.6065</x:v>
      </x:c>
      <x:c r="E895" s="113" t="n">
        <x:f>'净值底稿'!Q853</x:f>
        <x:v>1.6129</x:v>
      </x:c>
      <x:c r="F895" s="114" t="n">
        <x:f>IFERROR(B895/B894-1,0)</x:f>
        <x:v>0.005381852488832495</x:v>
      </x:c>
      <x:c r="G895" s="114" t="n">
        <x:f>IFERROR(C895/C894-1,0)</x:f>
        <x:v>-0.0026940512445982057</x:v>
      </x:c>
      <x:c r="H895" s="114" t="n">
        <x:f>IFERROR(D895/D894-1,0)</x:f>
        <x:v>0.00018677624206198118</x:v>
      </x:c>
      <x:c r="I895" s="114" t="n">
        <x:f>IFERROR(E895/E894-1,0)</x:f>
        <x:v>-0.0006815365551425812</x:v>
      </x:c>
      <x:c r="J895" s="115" t="n">
        <x:f>Z894*(1+F895)</x:f>
        <x:v>0.13009437713343236</x:v>
      </x:c>
      <x:c r="K895" s="115" t="n">
        <x:f>AA894*(1+G895)</x:f>
        <x:v>0.13259020196096824</x:v>
      </x:c>
      <x:c r="L895" s="115" t="n">
        <x:f>AB894*(1+H895)</x:f>
        <x:v>0.8969006680724236</x:v>
      </x:c>
      <x:c r="M895" s="115" t="n">
        <x:f>AC894*(1+I895)</x:f>
        <x:v>0.06727917626019743</x:v>
      </x:c>
      <x:c r="N895" s="115" t="n">
        <x:f>SUM(J895:M895)</x:f>
        <x:v>1.2268644234270216</x:v>
      </x:c>
      <x:c r="O895" s="116" t="n">
        <x:f>IFERROR((J895+K895)/N895,0)</x:f>
        <x:v>0.2141105195312773</x:v>
      </x:c>
      <x:c r="P895" s="50" t="b">
        <x:f>AND(MONTH(A895)=12,OR(A896="",YEAR(A895)&lt;&gt;YEAR(A896)))</x:f>
        <x:v>0</x:v>
      </x:c>
      <x:c r="Q895" s="50" t="b">
        <x:f>AND(MOD(MONTH(A895),3)=0,OR(A896="",MONTH(A895)&lt;&gt;MONTH(A896)))</x:f>
        <x:v>0</x:v>
      </x:c>
      <x:c r="R895" s="50" t="b">
        <x:f>OR(O895&gt;$E$7,O895&lt;$E$6)</x:f>
        <x:v>0</x:v>
      </x:c>
      <x:c r="S895" s="50" t="b">
        <x:f>AND(OR(P895,Q895,R895),A895-AH894&gt;$E$8)</x:f>
        <x:v>0</x:v>
      </x:c>
      <x:c r="T895" s="50" t="str">
        <x:f>IF(NOT(OR(P895,Q895,R895)),"不调",IF(NOT(S895),"间隔规则跳过",IF(P895,"年末+季度",IF(AND(Q895,R895),"季度+动态",IF(Q895,"季度","动态")))))</x:f>
        <x:v>不调</x:v>
      </x:c>
      <x:c r="U895" s="115" t="n">
        <x:f>IF(OR(T895="年末+季度",T895="季度+动态"),N895*$E$5/2,IF(T895="季度",(J895+K895)/2,IF(T895="动态",N895*$E$5*IF(J895+K895=0,0.5,J895/(J895+K895)),J895)))</x:f>
        <x:v>0.13009437713343236</x:v>
      </x:c>
      <x:c r="V895" s="115" t="n">
        <x:f>IF(OR(T895="年末+季度",T895="季度+动态"),N895*$E$5/2,IF(T895="季度",(J895+K895)/2,IF(T895="动态",N895*$E$5*IF(J895+K895=0,0.5,K895/(J895+K895)),K895)))</x:f>
        <x:v>0.13259020196096824</x:v>
      </x:c>
      <x:c r="W895" s="115" t="n">
        <x:f>IF(OR(T895="年末+季度",T895="季度+动态",T895="动态"),N895*(1-$E$5)*IF(L895+M895=0,$B$7/($B$7+$B$8),L895/(L895+M895)),L895)</x:f>
        <x:v>0.8969006680724236</x:v>
      </x:c>
      <x:c r="X895" s="115" t="n">
        <x:f>IF(OR(T895="年末+季度",T895="季度+动态",T895="动态"),N895*(1-$E$5)*IF(L895+M895=0,$B$8/($B$7+$B$8),M895/(L895+M895)),M895)</x:f>
        <x:v>0.06727917626019743</x:v>
      </x:c>
      <x:c r="Y895" s="115" t="n">
        <x:f>POWER(1-$H$5,(A895-A894)/$H$8)</x:f>
        <x:v>0.9999862671029998</x:v>
      </x:c>
      <x:c r="Z895" s="115" t="n">
        <x:f>U895*Y895</x:f>
        <x:v>0.13009259056075087</x:v>
      </x:c>
      <x:c r="AA895" s="115" t="n">
        <x:f>V895*Y895</x:f>
        <x:v>0.13258838111338148</x:v>
      </x:c>
      <x:c r="AB895" s="115" t="n">
        <x:f>W895*Y895</x:f>
        <x:v>0.8968883510279295</x:v>
      </x:c>
      <x:c r="AC895" s="115" t="n">
        <x:f>X895*Y895</x:f>
        <x:v>0.06727825232219958</x:v>
      </x:c>
      <x:c r="AD895" s="115" t="n">
        <x:f>SUM(Z895:AC895)</x:f>
        <x:v>1.2268475750242613</x:v>
      </x:c>
      <x:c r="AE895" s="115" t="n">
        <x:f>MAX(AE894,AD895)</x:f>
        <x:v>1.2428655454675883</x:v>
      </x:c>
      <x:c r="AF895" s="114" t="n">
        <x:f>AD895/AE895-1</x:f>
        <x:v>-0.012887935064046507</x:v>
      </x:c>
      <x:c r="AG895" s="114" t="n">
        <x:f>AD895/AD894-1</x:f>
        <x:v>0.0003612075978356444</x:v>
      </x:c>
      <x:c r="AH895" s="111" t="n">
        <x:f>IF(OR(T895="年末+季度",T895="季度+动态",T895="季度",T895="动态"),A895,AH894)</x:f>
        <x:v>45107</x:v>
      </x:c>
      <x:c r="AI895" s="117" t="n">
        <x:f>YEAR(A895)</x:f>
        <x:v>2023</x:v>
      </x:c>
      <x:c r="AJ895" s="117" t="n">
        <x:f>MONTH(A895)</x:f>
        <x:v>7</x:v>
      </x:c>
      <x:c r="AK895" s="50" t="n">
        <x:f>IF(MONTH(A895)&lt;&gt;MONTH(A896),1,0)</x:f>
        <x:v>0</x:v>
      </x:c>
      <x:c r="AL895" s="115" t="n">
        <x:f>IF(AK894,AD894,AL894)</x:f>
        <x:v>1.228854736272145</x:v>
      </x:c>
      <x:c r="AM895" s="116" t="str">
        <x:f>IF(AK895,AD895/AL895-1,"")</x:f>
      </x:c>
      <x:c r="AN895" s="115" t="n">
        <x:f>IF(AI895&lt;&gt;AI894,AD895,MAX(AN894,AD895))</x:f>
        <x:v>1.2428655454675883</x:v>
      </x:c>
      <x:c r="AO895" s="116" t="n">
        <x:f>AD895/AN895-1</x:f>
        <x:v>-0.012887935064046507</x:v>
      </x:c>
      <x:c r="AP895" s="112" t="n">
        <x:f>IFERROR(SUM(Z895:AC895)/AD895,0)</x:f>
        <x:v>1</x:v>
      </x:c>
      <x:c r="AQ895" s="50" t="b">
        <x:f>AND(B895&gt;0,C895&gt;0,D895&gt;0,E895&gt;0)</x:f>
        <x:v>1</x:v>
      </x:c>
    </x:row>
    <x:row r="896">
      <x:c r="A896" s="111" t="n">
        <x:f>'净值底稿'!A854</x:f>
        <x:v>45114</x:v>
      </x:c>
      <x:c r="B896" s="113" t="n">
        <x:f>'净值底稿'!F854</x:f>
        <x:v>1.81991146268268</x:v>
      </x:c>
      <x:c r="C896" s="113" t="n">
        <x:f>'净值底稿'!O854</x:f>
        <x:v>1.288753491347127</x:v>
      </x:c>
      <x:c r="D896" s="113" t="n">
        <x:f>'净值底稿'!P854</x:f>
        <x:v>1.6067</x:v>
      </x:c>
      <x:c r="E896" s="113" t="n">
        <x:f>'净值底稿'!Q854</x:f>
        <x:v>1.6106</x:v>
      </x:c>
      <x:c r="F896" s="114" t="n">
        <x:f>IFERROR(B896/B895-1,0)</x:f>
        <x:v>-0.009938767443365859</x:v>
      </x:c>
      <x:c r="G896" s="114" t="n">
        <x:f>IFERROR(C896/C895-1,0)</x:f>
        <x:v>-0.004617082445767751</x:v>
      </x:c>
      <x:c r="H896" s="114" t="n">
        <x:f>IFERROR(D896/D895-1,0)</x:f>
        <x:v>0.0001244942421412265</x:v>
      </x:c>
      <x:c r="I896" s="114" t="n">
        <x:f>IFERROR(E896/E895-1,0)</x:f>
        <x:v>-0.00142600285200567</x:v>
      </x:c>
      <x:c r="J896" s="115" t="n">
        <x:f>Z895*(1+F896)</x:f>
        <x:v>0.12879963055706256</x:v>
      </x:c>
      <x:c r="K896" s="115" t="n">
        <x:f>AA895*(1+G896)</x:f>
        <x:v>0.1319762096264301</x:v>
      </x:c>
      <x:c r="L896" s="115" t="n">
        <x:f>AB895*(1+H896)</x:f>
        <x:v>0.897000008463476</x:v>
      </x:c>
      <x:c r="M896" s="115" t="n">
        <x:f>AC895*(1+I896)</x:f>
        <x:v>0.06718231334251017</x:v>
      </x:c>
      <x:c r="N896" s="115" t="n">
        <x:f>SUM(J896:M896)</x:f>
        <x:v>1.224958161989479</x:v>
      </x:c>
      <x:c r="O896" s="116" t="n">
        <x:f>IFERROR((J896+K896)/N896,0)</x:f>
        <x:v>0.21288550766498132</x:v>
      </x:c>
      <x:c r="P896" s="50" t="b">
        <x:f>AND(MONTH(A896)=12,OR(A897="",YEAR(A896)&lt;&gt;YEAR(A897)))</x:f>
        <x:v>0</x:v>
      </x:c>
      <x:c r="Q896" s="50" t="b">
        <x:f>AND(MOD(MONTH(A896),3)=0,OR(A897="",MONTH(A896)&lt;&gt;MONTH(A897)))</x:f>
        <x:v>0</x:v>
      </x:c>
      <x:c r="R896" s="50" t="b">
        <x:f>OR(O896&gt;$E$7,O896&lt;$E$6)</x:f>
        <x:v>0</x:v>
      </x:c>
      <x:c r="S896" s="50" t="b">
        <x:f>AND(OR(P896,Q896,R896),A896-AH895&gt;$E$8)</x:f>
        <x:v>0</x:v>
      </x:c>
      <x:c r="T896" s="50" t="str">
        <x:f>IF(NOT(OR(P896,Q896,R896)),"不调",IF(NOT(S896),"间隔规则跳过",IF(P896,"年末+季度",IF(AND(Q896,R896),"季度+动态",IF(Q896,"季度","动态")))))</x:f>
        <x:v>不调</x:v>
      </x:c>
      <x:c r="U896" s="115" t="n">
        <x:f>IF(OR(T896="年末+季度",T896="季度+动态"),N896*$E$5/2,IF(T896="季度",(J896+K896)/2,IF(T896="动态",N896*$E$5*IF(J896+K896=0,0.5,J896/(J896+K896)),J896)))</x:f>
        <x:v>0.12879963055706256</x:v>
      </x:c>
      <x:c r="V896" s="115" t="n">
        <x:f>IF(OR(T896="年末+季度",T896="季度+动态"),N896*$E$5/2,IF(T896="季度",(J896+K896)/2,IF(T896="动态",N896*$E$5*IF(J896+K896=0,0.5,K896/(J896+K896)),K896)))</x:f>
        <x:v>0.1319762096264301</x:v>
      </x:c>
      <x:c r="W896" s="115" t="n">
        <x:f>IF(OR(T896="年末+季度",T896="季度+动态",T896="动态"),N896*(1-$E$5)*IF(L896+M896=0,$B$7/($B$7+$B$8),L896/(L896+M896)),L896)</x:f>
        <x:v>0.897000008463476</x:v>
      </x:c>
      <x:c r="X896" s="115" t="n">
        <x:f>IF(OR(T896="年末+季度",T896="季度+动态",T896="动态"),N896*(1-$E$5)*IF(L896+M896=0,$B$8/($B$7+$B$8),M896/(L896+M896)),M896)</x:f>
        <x:v>0.06718231334251017</x:v>
      </x:c>
      <x:c r="Y896" s="115" t="n">
        <x:f>POWER(1-$H$5,(A896-A895)/$H$8)</x:f>
        <x:v>0.9999862671029998</x:v>
      </x:c>
      <x:c r="Z896" s="115" t="n">
        <x:f>U896*Y896</x:f>
        <x:v>0.12879786176500246</x:v>
      </x:c>
      <x:c r="AA896" s="115" t="n">
        <x:f>V896*Y896</x:f>
        <x:v>0.13197439721073684</x:v>
      </x:c>
      <x:c r="AB896" s="115" t="n">
        <x:f>W896*Y896</x:f>
        <x:v>0.8969876900547507</x:v>
      </x:c>
      <x:c r="AC896" s="115" t="n">
        <x:f>X896*Y896</x:f>
        <x:v>0.06718139073472079</x:v>
      </x:c>
      <x:c r="AD896" s="115" t="n">
        <x:f>SUM(Z896:AC896)</x:f>
        <x:v>1.2249413397652107</x:v>
      </x:c>
      <x:c r="AE896" s="115" t="n">
        <x:f>MAX(AE895,AD896)</x:f>
        <x:v>1.2428655454675883</x:v>
      </x:c>
      <x:c r="AF896" s="114" t="n">
        <x:f>AD896/AE896-1</x:f>
        <x:v>-0.014421677202125838</x:v>
      </x:c>
      <x:c r="AG896" s="114" t="n">
        <x:f>AD896/AD895-1</x:f>
        <x:v>-0.0015537669861008796</x:v>
      </x:c>
      <x:c r="AH896" s="111" t="n">
        <x:f>IF(OR(T896="年末+季度",T896="季度+动态",T896="季度",T896="动态"),A896,AH895)</x:f>
        <x:v>45107</x:v>
      </x:c>
      <x:c r="AI896" s="117" t="n">
        <x:f>YEAR(A896)</x:f>
        <x:v>2023</x:v>
      </x:c>
      <x:c r="AJ896" s="117" t="n">
        <x:f>MONTH(A896)</x:f>
        <x:v>7</x:v>
      </x:c>
      <x:c r="AK896" s="50" t="n">
        <x:f>IF(MONTH(A896)&lt;&gt;MONTH(A897),1,0)</x:f>
        <x:v>0</x:v>
      </x:c>
      <x:c r="AL896" s="115" t="n">
        <x:f>IF(AK895,AD895,AL895)</x:f>
        <x:v>1.228854736272145</x:v>
      </x:c>
      <x:c r="AM896" s="116" t="str">
        <x:f>IF(AK896,AD896/AL896-1,"")</x:f>
      </x:c>
      <x:c r="AN896" s="115" t="n">
        <x:f>IF(AI896&lt;&gt;AI895,AD896,MAX(AN895,AD896))</x:f>
        <x:v>1.2428655454675883</x:v>
      </x:c>
      <x:c r="AO896" s="116" t="n">
        <x:f>AD896/AN896-1</x:f>
        <x:v>-0.014421677202125838</x:v>
      </x:c>
      <x:c r="AP896" s="112" t="n">
        <x:f>IFERROR(SUM(Z896:AC896)/AD896,0)</x:f>
        <x:v>1</x:v>
      </x:c>
      <x:c r="AQ896" s="50" t="b">
        <x:f>AND(B896&gt;0,C896&gt;0,D896&gt;0,E896&gt;0)</x:f>
        <x:v>1</x:v>
      </x:c>
    </x:row>
    <x:row r="897">
      <x:c r="A897" s="111" t="n">
        <x:f>'净值底稿'!A855</x:f>
        <x:v>45117</x:v>
      </x:c>
      <x:c r="B897" s="113" t="n">
        <x:f>'净值底稿'!F855</x:f>
        <x:v>1.81674993845526</x:v>
      </x:c>
      <x:c r="C897" s="113" t="n">
        <x:f>'净值底稿'!O855</x:f>
        <x:v>1.2904114963224642</x:v>
      </x:c>
      <x:c r="D897" s="113" t="n">
        <x:f>'净值底稿'!P855</x:f>
        <x:v>1.6073</x:v>
      </x:c>
      <x:c r="E897" s="113" t="n">
        <x:f>'净值底稿'!Q855</x:f>
        <x:v>1.6158</x:v>
      </x:c>
      <x:c r="F897" s="114" t="n">
        <x:f>IFERROR(B897/B896-1,0)</x:f>
        <x:v>-0.0017371857325190199</x:v>
      </x:c>
      <x:c r="G897" s="114" t="n">
        <x:f>IFERROR(C897/C896-1,0)</x:f>
        <x:v>0.0012865183190340357</x:v>
      </x:c>
      <x:c r="H897" s="114" t="n">
        <x:f>IFERROR(D897/D896-1,0)</x:f>
        <x:v>0.00037343623576280294</x:v>
      </x:c>
      <x:c r="I897" s="114" t="n">
        <x:f>IFERROR(E897/E896-1,0)</x:f>
        <x:v>0.0032286104557306405</x:v>
      </x:c>
      <x:c r="J897" s="115" t="n">
        <x:f>Z896*(1+F897)</x:f>
        <x:v>0.12857411595716534</x:v>
      </x:c>
      <x:c r="K897" s="115" t="n">
        <x:f>AA896*(1+G897)</x:f>
        <x:v>0.13214418469039194</x:v>
      </x:c>
      <x:c r="L897" s="115" t="n">
        <x:f>AB896*(1+H897)</x:f>
        <x:v>0.8973226577612503</x:v>
      </x:c>
      <x:c r="M897" s="115" t="n">
        <x:f>AC896*(1+I897)</x:f>
        <x:v>0.06739829327527744</x:v>
      </x:c>
      <x:c r="N897" s="115" t="n">
        <x:f>SUM(J897:M897)</x:f>
        <x:v>1.225439251684085</x:v>
      </x:c>
      <x:c r="O897" s="116" t="n">
        <x:f>IFERROR((J897+K897)/N897,0)</x:f>
        <x:v>0.21275497768596838</x:v>
      </x:c>
      <x:c r="P897" s="50" t="b">
        <x:f>AND(MONTH(A897)=12,OR(A898="",YEAR(A897)&lt;&gt;YEAR(A898)))</x:f>
        <x:v>0</x:v>
      </x:c>
      <x:c r="Q897" s="50" t="b">
        <x:f>AND(MOD(MONTH(A897),3)=0,OR(A898="",MONTH(A897)&lt;&gt;MONTH(A898)))</x:f>
        <x:v>0</x:v>
      </x:c>
      <x:c r="R897" s="50" t="b">
        <x:f>OR(O897&gt;$E$7,O897&lt;$E$6)</x:f>
        <x:v>0</x:v>
      </x:c>
      <x:c r="S897" s="50" t="b">
        <x:f>AND(OR(P897,Q897,R897),A897-AH896&gt;$E$8)</x:f>
        <x:v>0</x:v>
      </x:c>
      <x:c r="T897" s="50" t="str">
        <x:f>IF(NOT(OR(P897,Q897,R897)),"不调",IF(NOT(S897),"间隔规则跳过",IF(P897,"年末+季度",IF(AND(Q897,R897),"季度+动态",IF(Q897,"季度","动态")))))</x:f>
        <x:v>不调</x:v>
      </x:c>
      <x:c r="U897" s="115" t="n">
        <x:f>IF(OR(T897="年末+季度",T897="季度+动态"),N897*$E$5/2,IF(T897="季度",(J897+K897)/2,IF(T897="动态",N897*$E$5*IF(J897+K897=0,0.5,J897/(J897+K897)),J897)))</x:f>
        <x:v>0.12857411595716534</x:v>
      </x:c>
      <x:c r="V897" s="115" t="n">
        <x:f>IF(OR(T897="年末+季度",T897="季度+动态"),N897*$E$5/2,IF(T897="季度",(J897+K897)/2,IF(T897="动态",N897*$E$5*IF(J897+K897=0,0.5,K897/(J897+K897)),K897)))</x:f>
        <x:v>0.13214418469039194</x:v>
      </x:c>
      <x:c r="W897" s="115" t="n">
        <x:f>IF(OR(T897="年末+季度",T897="季度+动态",T897="动态"),N897*(1-$E$5)*IF(L897+M897=0,$B$7/($B$7+$B$8),L897/(L897+M897)),L897)</x:f>
        <x:v>0.8973226577612503</x:v>
      </x:c>
      <x:c r="X897" s="115" t="n">
        <x:f>IF(OR(T897="年末+季度",T897="季度+动态",T897="动态"),N897*(1-$E$5)*IF(L897+M897=0,$B$8/($B$7+$B$8),M897/(L897+M897)),M897)</x:f>
        <x:v>0.06739829327527744</x:v>
      </x:c>
      <x:c r="Y897" s="115" t="n">
        <x:f>POWER(1-$H$5,(A897-A896)/$H$8)</x:f>
        <x:v>0.9999588018747739</x:v>
      </x:c>
      <x:c r="Z897" s="115" t="n">
        <x:f>U897*Y897</x:f>
        <x:v>0.1285688189446353</x:v>
      </x:c>
      <x:c r="AA897" s="115" t="n">
        <x:f>V897*Y897</x:f>
        <x:v>0.13213874059772315</x:v>
      </x:c>
      <x:c r="AB897" s="115" t="n">
        <x:f>W897*Y897</x:f>
        <x:v>0.8972856897500276</x:v>
      </x:c>
      <x:c r="AC897" s="115" t="n">
        <x:f>X897*Y897</x:f>
        <x:v>0.06739551659195106</x:v>
      </x:c>
      <x:c r="AD897" s="115" t="n">
        <x:f>SUM(Z897:AC897)</x:f>
        <x:v>1.2253887658843372</x:v>
      </x:c>
      <x:c r="AE897" s="115" t="n">
        <x:f>MAX(AE896,AD897)</x:f>
        <x:v>1.2428655454675883</x:v>
      </x:c>
      <x:c r="AF897" s="114" t="n">
        <x:f>AD897/AE897-1</x:f>
        <x:v>-0.014061681609072285</x:v>
      </x:c>
      <x:c r="AG897" s="114" t="n">
        <x:f>AD897/AD896-1</x:f>
        <x:v>0.00036526330249597727</x:v>
      </x:c>
      <x:c r="AH897" s="111" t="n">
        <x:f>IF(OR(T897="年末+季度",T897="季度+动态",T897="季度",T897="动态"),A897,AH896)</x:f>
        <x:v>45107</x:v>
      </x:c>
      <x:c r="AI897" s="117" t="n">
        <x:f>YEAR(A897)</x:f>
        <x:v>2023</x:v>
      </x:c>
      <x:c r="AJ897" s="117" t="n">
        <x:f>MONTH(A897)</x:f>
        <x:v>7</x:v>
      </x:c>
      <x:c r="AK897" s="50" t="n">
        <x:f>IF(MONTH(A897)&lt;&gt;MONTH(A898),1,0)</x:f>
        <x:v>0</x:v>
      </x:c>
      <x:c r="AL897" s="115" t="n">
        <x:f>IF(AK896,AD896,AL896)</x:f>
        <x:v>1.228854736272145</x:v>
      </x:c>
      <x:c r="AM897" s="116" t="str">
        <x:f>IF(AK897,AD897/AL897-1,"")</x:f>
      </x:c>
      <x:c r="AN897" s="115" t="n">
        <x:f>IF(AI897&lt;&gt;AI896,AD897,MAX(AN896,AD897))</x:f>
        <x:v>1.2428655454675883</x:v>
      </x:c>
      <x:c r="AO897" s="116" t="n">
        <x:f>AD897/AN897-1</x:f>
        <x:v>-0.014061681609072285</x:v>
      </x:c>
      <x:c r="AP897" s="112" t="n">
        <x:f>IFERROR(SUM(Z897:AC897)/AD897,0)</x:f>
        <x:v>1</x:v>
      </x:c>
      <x:c r="AQ897" s="50" t="b">
        <x:f>AND(B897&gt;0,C897&gt;0,D897&gt;0,E897&gt;0)</x:f>
        <x:v>1</x:v>
      </x:c>
    </x:row>
    <x:row r="898">
      <x:c r="A898" s="111" t="n">
        <x:f>'净值底稿'!A856</x:f>
        <x:v>45118</x:v>
      </x:c>
      <x:c r="B898" s="113" t="n">
        <x:f>'净值底稿'!F856</x:f>
        <x:v>1.84344088823552</x:v>
      </x:c>
      <x:c r="C898" s="113" t="n">
        <x:f>'净值底稿'!O856</x:f>
        <x:v>1.2991841859121633</x:v>
      </x:c>
      <x:c r="D898" s="113" t="n">
        <x:f>'净值底稿'!P856</x:f>
        <x:v>1.6077</x:v>
      </x:c>
      <x:c r="E898" s="113" t="n">
        <x:f>'净值底稿'!Q856</x:f>
        <x:v>1.612</x:v>
      </x:c>
      <x:c r="F898" s="114" t="n">
        <x:f>IFERROR(B898/B897-1,0)</x:f>
        <x:v>0.014691592505545747</x:v>
      </x:c>
      <x:c r="G898" s="114" t="n">
        <x:f>IFERROR(C898/C897-1,0)</x:f>
        <x:v>0.00679836595899852</x:v>
      </x:c>
      <x:c r="H898" s="114" t="n">
        <x:f>IFERROR(D898/D897-1,0)</x:f>
        <x:v>0.00024886455546568875</x:v>
      </x:c>
      <x:c r="I898" s="114" t="n">
        <x:f>IFERROR(E898/E897-1,0)</x:f>
        <x:v>-0.0023517762099268813</x:v>
      </x:c>
      <x:c r="J898" s="115" t="n">
        <x:f>Z897*(1+F898)</x:f>
        <x:v>0.13045769964148915</x:v>
      </x:c>
      <x:c r="K898" s="115" t="n">
        <x:f>AA897*(1+G898)</x:f>
        <x:v>0.13303706811366764</x:v>
      </x:c>
      <x:c r="L898" s="115" t="n">
        <x:f>AB897*(1+H898)</x:f>
        <x:v>0.897508992354333</x:v>
      </x:c>
      <x:c r="M898" s="115" t="n">
        <x:f>AC897*(1+I898)</x:f>
        <x:v>0.06723701741937438</x:v>
      </x:c>
      <x:c r="N898" s="115" t="n">
        <x:f>SUM(J898:M898)</x:f>
        <x:v>1.2282407775288642</x:v>
      </x:c>
      <x:c r="O898" s="116" t="n">
        <x:f>IFERROR((J898+K898)/N898,0)</x:f>
        <x:v>0.2145302228812905</x:v>
      </x:c>
      <x:c r="P898" s="50" t="b">
        <x:f>AND(MONTH(A898)=12,OR(A899="",YEAR(A898)&lt;&gt;YEAR(A899)))</x:f>
        <x:v>0</x:v>
      </x:c>
      <x:c r="Q898" s="50" t="b">
        <x:f>AND(MOD(MONTH(A898),3)=0,OR(A899="",MONTH(A898)&lt;&gt;MONTH(A899)))</x:f>
        <x:v>0</x:v>
      </x:c>
      <x:c r="R898" s="50" t="b">
        <x:f>OR(O898&gt;$E$7,O898&lt;$E$6)</x:f>
        <x:v>0</x:v>
      </x:c>
      <x:c r="S898" s="50" t="b">
        <x:f>AND(OR(P898,Q898,R898),A898-AH897&gt;$E$8)</x:f>
        <x:v>0</x:v>
      </x:c>
      <x:c r="T898" s="50" t="str">
        <x:f>IF(NOT(OR(P898,Q898,R898)),"不调",IF(NOT(S898),"间隔规则跳过",IF(P898,"年末+季度",IF(AND(Q898,R898),"季度+动态",IF(Q898,"季度","动态")))))</x:f>
        <x:v>不调</x:v>
      </x:c>
      <x:c r="U898" s="115" t="n">
        <x:f>IF(OR(T898="年末+季度",T898="季度+动态"),N898*$E$5/2,IF(T898="季度",(J898+K898)/2,IF(T898="动态",N898*$E$5*IF(J898+K898=0,0.5,J898/(J898+K898)),J898)))</x:f>
        <x:v>0.13045769964148915</x:v>
      </x:c>
      <x:c r="V898" s="115" t="n">
        <x:f>IF(OR(T898="年末+季度",T898="季度+动态"),N898*$E$5/2,IF(T898="季度",(J898+K898)/2,IF(T898="动态",N898*$E$5*IF(J898+K898=0,0.5,K898/(J898+K898)),K898)))</x:f>
        <x:v>0.13303706811366764</x:v>
      </x:c>
      <x:c r="W898" s="115" t="n">
        <x:f>IF(OR(T898="年末+季度",T898="季度+动态",T898="动态"),N898*(1-$E$5)*IF(L898+M898=0,$B$7/($B$7+$B$8),L898/(L898+M898)),L898)</x:f>
        <x:v>0.897508992354333</x:v>
      </x:c>
      <x:c r="X898" s="115" t="n">
        <x:f>IF(OR(T898="年末+季度",T898="季度+动态",T898="动态"),N898*(1-$E$5)*IF(L898+M898=0,$B$8/($B$7+$B$8),M898/(L898+M898)),M898)</x:f>
        <x:v>0.06723701741937438</x:v>
      </x:c>
      <x:c r="Y898" s="115" t="n">
        <x:f>POWER(1-$H$5,(A898-A897)/$H$8)</x:f>
        <x:v>0.9999862671029998</x:v>
      </x:c>
      <x:c r="Z898" s="115" t="n">
        <x:f>U898*Y898</x:f>
        <x:v>0.13045590807933707</x:v>
      </x:c>
      <x:c r="AA898" s="115" t="n">
        <x:f>V898*Y898</x:f>
        <x:v>0.13303524112931403</x:v>
      </x:c>
      <x:c r="AB898" s="115" t="n">
        <x:f>W898*Y898</x:f>
        <x:v>0.8974966669557842</x:v>
      </x:c>
      <x:c r="AC898" s="115" t="n">
        <x:f>X898*Y898</x:f>
        <x:v>0.06723609406033955</x:v>
      </x:c>
      <x:c r="AD898" s="115" t="n">
        <x:f>SUM(Z898:AC898)</x:f>
        <x:v>1.228223910224775</x:v>
      </x:c>
      <x:c r="AE898" s="115" t="n">
        <x:f>MAX(AE897,AD898)</x:f>
        <x:v>1.2428655454675883</x:v>
      </x:c>
      <x:c r="AF898" s="114" t="n">
        <x:f>AD898/AE898-1</x:f>
        <x:v>-0.011780546412447968</x:v>
      </x:c>
      <x:c r="AG898" s="114" t="n">
        <x:f>AD898/AD897-1</x:f>
        <x:v>0.0023136692773511047</x:v>
      </x:c>
      <x:c r="AH898" s="111" t="n">
        <x:f>IF(OR(T898="年末+季度",T898="季度+动态",T898="季度",T898="动态"),A898,AH897)</x:f>
        <x:v>45107</x:v>
      </x:c>
      <x:c r="AI898" s="117" t="n">
        <x:f>YEAR(A898)</x:f>
        <x:v>2023</x:v>
      </x:c>
      <x:c r="AJ898" s="117" t="n">
        <x:f>MONTH(A898)</x:f>
        <x:v>7</x:v>
      </x:c>
      <x:c r="AK898" s="50" t="n">
        <x:f>IF(MONTH(A898)&lt;&gt;MONTH(A899),1,0)</x:f>
        <x:v>0</x:v>
      </x:c>
      <x:c r="AL898" s="115" t="n">
        <x:f>IF(AK897,AD897,AL897)</x:f>
        <x:v>1.228854736272145</x:v>
      </x:c>
      <x:c r="AM898" s="116" t="str">
        <x:f>IF(AK898,AD898/AL898-1,"")</x:f>
      </x:c>
      <x:c r="AN898" s="115" t="n">
        <x:f>IF(AI898&lt;&gt;AI897,AD898,MAX(AN897,AD898))</x:f>
        <x:v>1.2428655454675883</x:v>
      </x:c>
      <x:c r="AO898" s="116" t="n">
        <x:f>AD898/AN898-1</x:f>
        <x:v>-0.011780546412447968</x:v>
      </x:c>
      <x:c r="AP898" s="112" t="n">
        <x:f>IFERROR(SUM(Z898:AC898)/AD898,0)</x:f>
        <x:v>1</x:v>
      </x:c>
      <x:c r="AQ898" s="50" t="b">
        <x:f>AND(B898&gt;0,C898&gt;0,D898&gt;0,E898&gt;0)</x:f>
        <x:v>1</x:v>
      </x:c>
    </x:row>
    <x:row r="899">
      <x:c r="A899" s="111" t="n">
        <x:f>'净值底稿'!A857</x:f>
        <x:v>45119</x:v>
      </x:c>
      <x:c r="B899" s="113" t="n">
        <x:f>'净值底稿'!F857</x:f>
        <x:v>1.7870613332132952</x:v>
      </x:c>
      <x:c r="C899" s="113" t="n">
        <x:f>'净值底稿'!O857</x:f>
        <x:v>1.2851657628319715</x:v>
      </x:c>
      <x:c r="D899" s="113" t="n">
        <x:f>'净值底稿'!P857</x:f>
        <x:v>1.6083</x:v>
      </x:c>
      <x:c r="E899" s="113" t="n">
        <x:f>'净值底稿'!Q857</x:f>
        <x:v>1.6155</x:v>
      </x:c>
      <x:c r="F899" s="114" t="n">
        <x:f>IFERROR(B899/B898-1,0)</x:f>
        <x:v>-0.03058386921003442</x:v>
      </x:c>
      <x:c r="G899" s="114" t="n">
        <x:f>IFERROR(C899/C898-1,0)</x:f>
        <x:v>-0.010790173735334863</x:v>
      </x:c>
      <x:c r="H899" s="114" t="n">
        <x:f>IFERROR(D899/D898-1,0)</x:f>
        <x:v>0.0003732039559620759</x:v>
      </x:c>
      <x:c r="I899" s="114" t="n">
        <x:f>IFERROR(E899/E898-1,0)</x:f>
        <x:v>0.002171215880893307</x:v>
      </x:c>
      <x:c r="J899" s="115" t="n">
        <x:f>Z898*(1+F899)</x:f>
        <x:v>0.12646606164896235</x:v>
      </x:c>
      <x:c r="K899" s="115" t="n">
        <x:f>AA898*(1+G899)</x:f>
        <x:v>0.13159976776460658</x:v>
      </x:c>
      <x:c r="L899" s="115" t="n">
        <x:f>AB898*(1+H899)</x:f>
        <x:v>0.8978316162623549</x:v>
      </x:c>
      <x:c r="M899" s="115" t="n">
        <x:f>AC898*(1+I899)</x:f>
        <x:v>0.0673820781355326</x:v>
      </x:c>
      <x:c r="N899" s="115" t="n">
        <x:f>SUM(J899:M899)</x:f>
        <x:v>1.2232795238114562</x:v>
      </x:c>
      <x:c r="O899" s="116" t="n">
        <x:f>IFERROR((J899+K899)/N899,0)</x:f>
        <x:v>0.21096227345447216</x:v>
      </x:c>
      <x:c r="P899" s="50" t="b">
        <x:f>AND(MONTH(A899)=12,OR(A900="",YEAR(A899)&lt;&gt;YEAR(A900)))</x:f>
        <x:v>0</x:v>
      </x:c>
      <x:c r="Q899" s="50" t="b">
        <x:f>AND(MOD(MONTH(A899),3)=0,OR(A900="",MONTH(A899)&lt;&gt;MONTH(A900)))</x:f>
        <x:v>0</x:v>
      </x:c>
      <x:c r="R899" s="50" t="b">
        <x:f>OR(O899&gt;$E$7,O899&lt;$E$6)</x:f>
        <x:v>0</x:v>
      </x:c>
      <x:c r="S899" s="50" t="b">
        <x:f>AND(OR(P899,Q899,R899),A899-AH898&gt;$E$8)</x:f>
        <x:v>0</x:v>
      </x:c>
      <x:c r="T899" s="50" t="str">
        <x:f>IF(NOT(OR(P899,Q899,R899)),"不调",IF(NOT(S899),"间隔规则跳过",IF(P899,"年末+季度",IF(AND(Q899,R899),"季度+动态",IF(Q899,"季度","动态")))))</x:f>
        <x:v>不调</x:v>
      </x:c>
      <x:c r="U899" s="115" t="n">
        <x:f>IF(OR(T899="年末+季度",T899="季度+动态"),N899*$E$5/2,IF(T899="季度",(J899+K899)/2,IF(T899="动态",N899*$E$5*IF(J899+K899=0,0.5,J899/(J899+K899)),J899)))</x:f>
        <x:v>0.12646606164896235</x:v>
      </x:c>
      <x:c r="V899" s="115" t="n">
        <x:f>IF(OR(T899="年末+季度",T899="季度+动态"),N899*$E$5/2,IF(T899="季度",(J899+K899)/2,IF(T899="动态",N899*$E$5*IF(J899+K899=0,0.5,K899/(J899+K899)),K899)))</x:f>
        <x:v>0.13159976776460658</x:v>
      </x:c>
      <x:c r="W899" s="115" t="n">
        <x:f>IF(OR(T899="年末+季度",T899="季度+动态",T899="动态"),N899*(1-$E$5)*IF(L899+M899=0,$B$7/($B$7+$B$8),L899/(L899+M899)),L899)</x:f>
        <x:v>0.8978316162623549</x:v>
      </x:c>
      <x:c r="X899" s="115" t="n">
        <x:f>IF(OR(T899="年末+季度",T899="季度+动态",T899="动态"),N899*(1-$E$5)*IF(L899+M899=0,$B$8/($B$7+$B$8),M899/(L899+M899)),M899)</x:f>
        <x:v>0.0673820781355326</x:v>
      </x:c>
      <x:c r="Y899" s="115" t="n">
        <x:f>POWER(1-$H$5,(A899-A898)/$H$8)</x:f>
        <x:v>0.9999862671029998</x:v>
      </x:c>
      <x:c r="Z899" s="115" t="n">
        <x:f>U899*Y899</x:f>
        <x:v>0.12646432490356369</x:v>
      </x:c>
      <x:c r="AA899" s="115" t="n">
        <x:f>V899*Y899</x:f>
        <x:v>0.1315979605185506</x:v>
      </x:c>
      <x:c r="AB899" s="115" t="n">
        <x:f>W899*Y899</x:f>
        <x:v>0.8978192864332452</x:v>
      </x:c>
      <x:c r="AC899" s="115" t="n">
        <x:f>X899*Y899</x:f>
        <x:v>0.0673811527843939</x:v>
      </x:c>
      <x:c r="AD899" s="115" t="n">
        <x:f>SUM(Z899:AC899)</x:f>
        <x:v>1.2232627246397534</x:v>
      </x:c>
      <x:c r="AE899" s="115" t="n">
        <x:f>MAX(AE898,AD899)</x:f>
        <x:v>1.2428655454675883</x:v>
      </x:c>
      <x:c r="AF899" s="114" t="n">
        <x:f>AD899/AE899-1</x:f>
        <x:v>-0.015772277942148638</x:v>
      </x:c>
      <x:c r="AG899" s="114" t="n">
        <x:f>AD899/AD898-1</x:f>
        <x:v>-0.004039316889795419</x:v>
      </x:c>
      <x:c r="AH899" s="111" t="n">
        <x:f>IF(OR(T899="年末+季度",T899="季度+动态",T899="季度",T899="动态"),A899,AH898)</x:f>
        <x:v>45107</x:v>
      </x:c>
      <x:c r="AI899" s="117" t="n">
        <x:f>YEAR(A899)</x:f>
        <x:v>2023</x:v>
      </x:c>
      <x:c r="AJ899" s="117" t="n">
        <x:f>MONTH(A899)</x:f>
        <x:v>7</x:v>
      </x:c>
      <x:c r="AK899" s="50" t="n">
        <x:f>IF(MONTH(A899)&lt;&gt;MONTH(A900),1,0)</x:f>
        <x:v>0</x:v>
      </x:c>
      <x:c r="AL899" s="115" t="n">
        <x:f>IF(AK898,AD898,AL898)</x:f>
        <x:v>1.228854736272145</x:v>
      </x:c>
      <x:c r="AM899" s="116" t="str">
        <x:f>IF(AK899,AD899/AL899-1,"")</x:f>
      </x:c>
      <x:c r="AN899" s="115" t="n">
        <x:f>IF(AI899&lt;&gt;AI898,AD899,MAX(AN898,AD899))</x:f>
        <x:v>1.2428655454675883</x:v>
      </x:c>
      <x:c r="AO899" s="116" t="n">
        <x:f>AD899/AN899-1</x:f>
        <x:v>-0.015772277942148638</x:v>
      </x:c>
      <x:c r="AP899" s="112" t="n">
        <x:f>IFERROR(SUM(Z899:AC899)/AD899,0)</x:f>
        <x:v>1</x:v>
      </x:c>
      <x:c r="AQ899" s="50" t="b">
        <x:f>AND(B899&gt;0,C899&gt;0,D899&gt;0,E899&gt;0)</x:f>
        <x:v>1</x:v>
      </x:c>
    </x:row>
    <x:row r="900">
      <x:c r="A900" s="111" t="n">
        <x:f>'净值底稿'!A858</x:f>
        <x:v>45120</x:v>
      </x:c>
      <x:c r="B900" s="113" t="n">
        <x:f>'净值底稿'!F858</x:f>
        <x:v>1.8266783398559499</x:v>
      </x:c>
      <x:c r="C900" s="113" t="n">
        <x:f>'净值底稿'!O858</x:f>
        <x:v>1.3005054945294618</x:v>
      </x:c>
      <x:c r="D900" s="113" t="n">
        <x:f>'净值底稿'!P858</x:f>
        <x:v>1.6084</x:v>
      </x:c>
      <x:c r="E900" s="113" t="n">
        <x:f>'净值底稿'!Q858</x:f>
        <x:v>1.6281</x:v>
      </x:c>
      <x:c r="F900" s="114" t="n">
        <x:f>IFERROR(B900/B899-1,0)</x:f>
        <x:v>0.02216880076041927</x:v>
      </x:c>
      <x:c r="G900" s="114" t="n">
        <x:f>IFERROR(C900/C899-1,0)</x:f>
        <x:v>0.011935994671759653</x:v>
      </x:c>
      <x:c r="H900" s="114" t="n">
        <x:f>IFERROR(D900/D899-1,0)</x:f>
        <x:v>0.00006217745445491474</x:v>
      </x:c>
      <x:c r="I900" s="114" t="n">
        <x:f>IFERROR(E900/E899-1,0)</x:f>
        <x:v>0.007799442896936126</x:v>
      </x:c>
      <x:c r="J900" s="115" t="n">
        <x:f>Z899*(1+F900)</x:f>
        <x:v>0.12926788732565173</x:v>
      </x:c>
      <x:c r="K900" s="115" t="n">
        <x:f>AA899*(1+G900)</x:f>
        <x:v>0.13316871307411446</x:v>
      </x:c>
      <x:c r="L900" s="115" t="n">
        <x:f>AB899*(1+H900)</x:f>
        <x:v>0.8978751105510361</x:v>
      </x:c>
      <x:c r="M900" s="115" t="n">
        <x:f>AC899*(1+I900)</x:f>
        <x:v>0.06790668823786551</x:v>
      </x:c>
      <x:c r="N900" s="115" t="n">
        <x:f>SUM(J900:M900)</x:f>
        <x:v>1.228218399188668</x:v>
      </x:c>
      <x:c r="O900" s="116" t="n">
        <x:f>IFERROR((J900+K900)/N900,0)</x:f>
        <x:v>0.213672585081876</x:v>
      </x:c>
      <x:c r="P900" s="50" t="b">
        <x:f>AND(MONTH(A900)=12,OR(A901="",YEAR(A900)&lt;&gt;YEAR(A901)))</x:f>
        <x:v>0</x:v>
      </x:c>
      <x:c r="Q900" s="50" t="b">
        <x:f>AND(MOD(MONTH(A900),3)=0,OR(A901="",MONTH(A900)&lt;&gt;MONTH(A901)))</x:f>
        <x:v>0</x:v>
      </x:c>
      <x:c r="R900" s="50" t="b">
        <x:f>OR(O900&gt;$E$7,O900&lt;$E$6)</x:f>
        <x:v>0</x:v>
      </x:c>
      <x:c r="S900" s="50" t="b">
        <x:f>AND(OR(P900,Q900,R900),A900-AH899&gt;$E$8)</x:f>
        <x:v>0</x:v>
      </x:c>
      <x:c r="T900" s="50" t="str">
        <x:f>IF(NOT(OR(P900,Q900,R900)),"不调",IF(NOT(S900),"间隔规则跳过",IF(P900,"年末+季度",IF(AND(Q900,R900),"季度+动态",IF(Q900,"季度","动态")))))</x:f>
        <x:v>不调</x:v>
      </x:c>
      <x:c r="U900" s="115" t="n">
        <x:f>IF(OR(T900="年末+季度",T900="季度+动态"),N900*$E$5/2,IF(T900="季度",(J900+K900)/2,IF(T900="动态",N900*$E$5*IF(J900+K900=0,0.5,J900/(J900+K900)),J900)))</x:f>
        <x:v>0.12926788732565173</x:v>
      </x:c>
      <x:c r="V900" s="115" t="n">
        <x:f>IF(OR(T900="年末+季度",T900="季度+动态"),N900*$E$5/2,IF(T900="季度",(J900+K900)/2,IF(T900="动态",N900*$E$5*IF(J900+K900=0,0.5,K900/(J900+K900)),K900)))</x:f>
        <x:v>0.13316871307411446</x:v>
      </x:c>
      <x:c r="W900" s="115" t="n">
        <x:f>IF(OR(T900="年末+季度",T900="季度+动态",T900="动态"),N900*(1-$E$5)*IF(L900+M900=0,$B$7/($B$7+$B$8),L900/(L900+M900)),L900)</x:f>
        <x:v>0.8978751105510361</x:v>
      </x:c>
      <x:c r="X900" s="115" t="n">
        <x:f>IF(OR(T900="年末+季度",T900="季度+动态",T900="动态"),N900*(1-$E$5)*IF(L900+M900=0,$B$8/($B$7+$B$8),M900/(L900+M900)),M900)</x:f>
        <x:v>0.06790668823786551</x:v>
      </x:c>
      <x:c r="Y900" s="115" t="n">
        <x:f>POWER(1-$H$5,(A900-A899)/$H$8)</x:f>
        <x:v>0.9999862671029998</x:v>
      </x:c>
      <x:c r="Z900" s="115" t="n">
        <x:f>U900*Y900</x:f>
        <x:v>0.12926611210306965</x:v>
      </x:c>
      <x:c r="AA900" s="115" t="n">
        <x:f>V900*Y900</x:f>
        <x:v>0.13316688428189416</x:v>
      </x:c>
      <x:c r="AB900" s="115" t="n">
        <x:f>W900*Y900</x:f>
        <x:v>0.8978627801246238</x:v>
      </x:c>
      <x:c r="AC900" s="115" t="n">
        <x:f>X900*Y900</x:f>
        <x:v>0.06790575568231032</x:v>
      </x:c>
      <x:c r="AD900" s="115" t="n">
        <x:f>SUM(Z900:AC900)</x:f>
        <x:v>1.228201532191898</x:v>
      </x:c>
      <x:c r="AE900" s="115" t="n">
        <x:f>MAX(AE899,AD900)</x:f>
        <x:v>1.2428655454675883</x:v>
      </x:c>
      <x:c r="AF900" s="114" t="n">
        <x:f>AD900/AE900-1</x:f>
        <x:v>-0.011798551604528917</x:v>
      </x:c>
      <x:c r="AG900" s="114" t="n">
        <x:f>AD900/AD899-1</x:f>
        <x:v>0.004037405418038098</x:v>
      </x:c>
      <x:c r="AH900" s="111" t="n">
        <x:f>IF(OR(T900="年末+季度",T900="季度+动态",T900="季度",T900="动态"),A900,AH899)</x:f>
        <x:v>45107</x:v>
      </x:c>
      <x:c r="AI900" s="117" t="n">
        <x:f>YEAR(A900)</x:f>
        <x:v>2023</x:v>
      </x:c>
      <x:c r="AJ900" s="117" t="n">
        <x:f>MONTH(A900)</x:f>
        <x:v>7</x:v>
      </x:c>
      <x:c r="AK900" s="50" t="n">
        <x:f>IF(MONTH(A900)&lt;&gt;MONTH(A901),1,0)</x:f>
        <x:v>0</x:v>
      </x:c>
      <x:c r="AL900" s="115" t="n">
        <x:f>IF(AK899,AD899,AL899)</x:f>
        <x:v>1.228854736272145</x:v>
      </x:c>
      <x:c r="AM900" s="116" t="str">
        <x:f>IF(AK900,AD900/AL900-1,"")</x:f>
      </x:c>
      <x:c r="AN900" s="115" t="n">
        <x:f>IF(AI900&lt;&gt;AI899,AD900,MAX(AN899,AD900))</x:f>
        <x:v>1.2428655454675883</x:v>
      </x:c>
      <x:c r="AO900" s="116" t="n">
        <x:f>AD900/AN900-1</x:f>
        <x:v>-0.011798551604528917</x:v>
      </x:c>
      <x:c r="AP900" s="112" t="n">
        <x:f>IFERROR(SUM(Z900:AC900)/AD900,0)</x:f>
        <x:v>1</x:v>
      </x:c>
      <x:c r="AQ900" s="50" t="b">
        <x:f>AND(B900&gt;0,C900&gt;0,D900&gt;0,E900&gt;0)</x:f>
        <x:v>1</x:v>
      </x:c>
    </x:row>
    <x:row r="901">
      <x:c r="A901" s="111" t="n">
        <x:f>'净值底稿'!A859</x:f>
        <x:v>45121</x:v>
      </x:c>
      <x:c r="B901" s="113" t="n">
        <x:f>'净值底稿'!F859</x:f>
        <x:v>1.8498322792718573</x:v>
      </x:c>
      <x:c r="C901" s="113" t="n">
        <x:f>'净值底稿'!O859</x:f>
        <x:v>1.2992738431280209</x:v>
      </x:c>
      <x:c r="D901" s="113" t="n">
        <x:f>'净值底稿'!P859</x:f>
        <x:v>1.6086</x:v>
      </x:c>
      <x:c r="E901" s="113" t="n">
        <x:f>'净值底稿'!Q859</x:f>
        <x:v>1.6202</x:v>
      </x:c>
      <x:c r="F901" s="114" t="n">
        <x:f>IFERROR(B901/B900-1,0)</x:f>
        <x:v>0.01267543327728582</x:v>
      </x:c>
      <x:c r="G901" s="114" t="n">
        <x:f>IFERROR(C901/C900-1,0)</x:f>
        <x:v>-0.0009470558998957435</x:v>
      </x:c>
      <x:c r="H901" s="114" t="n">
        <x:f>IFERROR(D901/D900-1,0)</x:f>
        <x:v>0.00012434717731912848</x:v>
      </x:c>
      <x:c r="I901" s="114" t="n">
        <x:f>IFERROR(E901/E900-1,0)</x:f>
        <x:v>-0.00485228180087216</x:v>
      </x:c>
      <x:c r="J901" s="115" t="n">
        <x:f>Z900*(1+F901)</x:f>
        <x:v>0.13090461608204626</x:v>
      </x:c>
      <x:c r="K901" s="115" t="n">
        <x:f>AA900*(1+G901)</x:f>
        <x:v>0.13304076779846427</x:v>
      </x:c>
      <x:c r="L901" s="115" t="n">
        <x:f>AB900*(1+H901)</x:f>
        <x:v>0.8979744268269523</x:v>
      </x:c>
      <x:c r="M901" s="115" t="n">
        <x:f>AC900*(1+I901)</x:f>
        <x:v>0.06757625781983857</x:v>
      </x:c>
      <x:c r="N901" s="115" t="n">
        <x:f>SUM(J901:M901)</x:f>
        <x:v>1.2294960685273015</x:v>
      </x:c>
      <x:c r="O901" s="116" t="n">
        <x:f>IFERROR((J901+K901)/N901,0)</x:f>
        <x:v>0.2146776965270544</x:v>
      </x:c>
      <x:c r="P901" s="50" t="b">
        <x:f>AND(MONTH(A901)=12,OR(A902="",YEAR(A901)&lt;&gt;YEAR(A902)))</x:f>
        <x:v>0</x:v>
      </x:c>
      <x:c r="Q901" s="50" t="b">
        <x:f>AND(MOD(MONTH(A901),3)=0,OR(A902="",MONTH(A901)&lt;&gt;MONTH(A902)))</x:f>
        <x:v>0</x:v>
      </x:c>
      <x:c r="R901" s="50" t="b">
        <x:f>OR(O901&gt;$E$7,O901&lt;$E$6)</x:f>
        <x:v>0</x:v>
      </x:c>
      <x:c r="S901" s="50" t="b">
        <x:f>AND(OR(P901,Q901,R901),A901-AH900&gt;$E$8)</x:f>
        <x:v>0</x:v>
      </x:c>
      <x:c r="T901" s="50" t="str">
        <x:f>IF(NOT(OR(P901,Q901,R901)),"不调",IF(NOT(S901),"间隔规则跳过",IF(P901,"年末+季度",IF(AND(Q901,R901),"季度+动态",IF(Q901,"季度","动态")))))</x:f>
        <x:v>不调</x:v>
      </x:c>
      <x:c r="U901" s="115" t="n">
        <x:f>IF(OR(T901="年末+季度",T901="季度+动态"),N901*$E$5/2,IF(T901="季度",(J901+K901)/2,IF(T901="动态",N901*$E$5*IF(J901+K901=0,0.5,J901/(J901+K901)),J901)))</x:f>
        <x:v>0.13090461608204626</x:v>
      </x:c>
      <x:c r="V901" s="115" t="n">
        <x:f>IF(OR(T901="年末+季度",T901="季度+动态"),N901*$E$5/2,IF(T901="季度",(J901+K901)/2,IF(T901="动态",N901*$E$5*IF(J901+K901=0,0.5,K901/(J901+K901)),K901)))</x:f>
        <x:v>0.13304076779846427</x:v>
      </x:c>
      <x:c r="W901" s="115" t="n">
        <x:f>IF(OR(T901="年末+季度",T901="季度+动态",T901="动态"),N901*(1-$E$5)*IF(L901+M901=0,$B$7/($B$7+$B$8),L901/(L901+M901)),L901)</x:f>
        <x:v>0.8979744268269523</x:v>
      </x:c>
      <x:c r="X901" s="115" t="n">
        <x:f>IF(OR(T901="年末+季度",T901="季度+动态",T901="动态"),N901*(1-$E$5)*IF(L901+M901=0,$B$8/($B$7+$B$8),M901/(L901+M901)),M901)</x:f>
        <x:v>0.06757625781983857</x:v>
      </x:c>
      <x:c r="Y901" s="115" t="n">
        <x:f>POWER(1-$H$5,(A901-A900)/$H$8)</x:f>
        <x:v>0.9999862671029998</x:v>
      </x:c>
      <x:c r="Z901" s="115" t="n">
        <x:f>U901*Y901</x:f>
        <x:v>0.13090281838243675</x:v>
      </x:c>
      <x:c r="AA901" s="115" t="n">
        <x:f>V901*Y901</x:f>
        <x:v>0.13303894076330325</x:v>
      </x:c>
      <x:c r="AB901" s="115" t="n">
        <x:f>W901*Y901</x:f>
        <x:v>0.8979620950366398</x:v>
      </x:c>
      <x:c r="AC901" s="115" t="n">
        <x:f>X901*Y901</x:f>
        <x:v>0.06757532980205028</x:v>
      </x:c>
      <x:c r="AD901" s="115" t="n">
        <x:f>SUM(Z901:AC901)</x:f>
        <x:v>1.2294791839844301</x:v>
      </x:c>
      <x:c r="AE901" s="115" t="n">
        <x:f>MAX(AE900,AD901)</x:f>
        <x:v>1.2428655454675883</x:v>
      </x:c>
      <x:c r="AF901" s="114" t="n">
        <x:f>AD901/AE901-1</x:f>
        <x:v>-0.01077056285933331</x:v>
      </x:c>
      <x:c r="AG901" s="114" t="n">
        <x:f>AD901/AD900-1</x:f>
        <x:v>0.0010402623340259876</x:v>
      </x:c>
      <x:c r="AH901" s="111" t="n">
        <x:f>IF(OR(T901="年末+季度",T901="季度+动态",T901="季度",T901="动态"),A901,AH900)</x:f>
        <x:v>45107</x:v>
      </x:c>
      <x:c r="AI901" s="117" t="n">
        <x:f>YEAR(A901)</x:f>
        <x:v>2023</x:v>
      </x:c>
      <x:c r="AJ901" s="117" t="n">
        <x:f>MONTH(A901)</x:f>
        <x:v>7</x:v>
      </x:c>
      <x:c r="AK901" s="50" t="n">
        <x:f>IF(MONTH(A901)&lt;&gt;MONTH(A902),1,0)</x:f>
        <x:v>0</x:v>
      </x:c>
      <x:c r="AL901" s="115" t="n">
        <x:f>IF(AK900,AD900,AL900)</x:f>
        <x:v>1.228854736272145</x:v>
      </x:c>
      <x:c r="AM901" s="116" t="str">
        <x:f>IF(AK901,AD901/AL901-1,"")</x:f>
      </x:c>
      <x:c r="AN901" s="115" t="n">
        <x:f>IF(AI901&lt;&gt;AI900,AD901,MAX(AN900,AD901))</x:f>
        <x:v>1.2428655454675883</x:v>
      </x:c>
      <x:c r="AO901" s="116" t="n">
        <x:f>AD901/AN901-1</x:f>
        <x:v>-0.01077056285933331</x:v>
      </x:c>
      <x:c r="AP901" s="112" t="n">
        <x:f>IFERROR(SUM(Z901:AC901)/AD901,0)</x:f>
        <x:v>1</x:v>
      </x:c>
      <x:c r="AQ901" s="50" t="b">
        <x:f>AND(B901&gt;0,C901&gt;0,D901&gt;0,E901&gt;0)</x:f>
        <x:v>1</x:v>
      </x:c>
    </x:row>
    <x:row r="902">
      <x:c r="A902" s="111" t="n">
        <x:f>'净值底稿'!A860</x:f>
        <x:v>45124</x:v>
      </x:c>
      <x:c r="B902" s="113" t="n">
        <x:f>'净值底稿'!F860</x:f>
        <x:v>1.8351382696471399</x:v>
      </x:c>
      <x:c r="C902" s="113" t="n">
        <x:f>'净值底稿'!O860</x:f>
        <x:v>1.2952706038916135</x:v>
      </x:c>
      <x:c r="D902" s="113" t="n">
        <x:f>'净值底稿'!P860</x:f>
        <x:v>1.6092</x:v>
      </x:c>
      <x:c r="E902" s="113" t="n">
        <x:f>'净值底稿'!Q860</x:f>
        <x:v>1.6256</x:v>
      </x:c>
      <x:c r="F902" s="114" t="n">
        <x:f>IFERROR(B902/B901-1,0)</x:f>
        <x:v>-0.007943428055272928</x:v>
      </x:c>
      <x:c r="G902" s="114" t="n">
        <x:f>IFERROR(C902/C901-1,0)</x:f>
        <x:v>-0.0030811358649147635</x:v>
      </x:c>
      <x:c r="H902" s="114" t="n">
        <x:f>IFERROR(D902/D901-1,0)</x:f>
        <x:v>0.000372995151062927</x:v>
      </x:c>
      <x:c r="I902" s="114" t="n">
        <x:f>IFERROR(E902/E901-1,0)</x:f>
        <x:v>0.0033329218614985834</x:v>
      </x:c>
      <x:c r="J902" s="115" t="n">
        <x:f>Z901*(1+F902)</x:f>
        <x:v>0.1298630012623834</x:v>
      </x:c>
      <x:c r="K902" s="115" t="n">
        <x:f>AA901*(1+G902)</x:f>
        <x:v>0.13262902971148716</x:v>
      </x:c>
      <x:c r="L902" s="115" t="n">
        <x:f>AB901*(1+H902)</x:f>
        <x:v>0.8982970305439268</x:v>
      </x:c>
      <x:c r="M902" s="115" t="n">
        <x:f>AC901*(1+I902)</x:f>
        <x:v>0.0678005530960455</x:v>
      </x:c>
      <x:c r="N902" s="115" t="n">
        <x:f>SUM(J902:M902)</x:f>
        <x:v>1.2285896146138429</x:v>
      </x:c>
      <x:c r="O902" s="116" t="n">
        <x:f>IFERROR((J902+K902)/N902,0)</x:f>
        <x:v>0.21365314166063026</x:v>
      </x:c>
      <x:c r="P902" s="50" t="b">
        <x:f>AND(MONTH(A902)=12,OR(A903="",YEAR(A902)&lt;&gt;YEAR(A903)))</x:f>
        <x:v>0</x:v>
      </x:c>
      <x:c r="Q902" s="50" t="b">
        <x:f>AND(MOD(MONTH(A902),3)=0,OR(A903="",MONTH(A902)&lt;&gt;MONTH(A903)))</x:f>
        <x:v>0</x:v>
      </x:c>
      <x:c r="R902" s="50" t="b">
        <x:f>OR(O902&gt;$E$7,O902&lt;$E$6)</x:f>
        <x:v>0</x:v>
      </x:c>
      <x:c r="S902" s="50" t="b">
        <x:f>AND(OR(P902,Q902,R902),A902-AH901&gt;$E$8)</x:f>
        <x:v>0</x:v>
      </x:c>
      <x:c r="T902" s="50" t="str">
        <x:f>IF(NOT(OR(P902,Q902,R902)),"不调",IF(NOT(S902),"间隔规则跳过",IF(P902,"年末+季度",IF(AND(Q902,R902),"季度+动态",IF(Q902,"季度","动态")))))</x:f>
        <x:v>不调</x:v>
      </x:c>
      <x:c r="U902" s="115" t="n">
        <x:f>IF(OR(T902="年末+季度",T902="季度+动态"),N902*$E$5/2,IF(T902="季度",(J902+K902)/2,IF(T902="动态",N902*$E$5*IF(J902+K902=0,0.5,J902/(J902+K902)),J902)))</x:f>
        <x:v>0.1298630012623834</x:v>
      </x:c>
      <x:c r="V902" s="115" t="n">
        <x:f>IF(OR(T902="年末+季度",T902="季度+动态"),N902*$E$5/2,IF(T902="季度",(J902+K902)/2,IF(T902="动态",N902*$E$5*IF(J902+K902=0,0.5,K902/(J902+K902)),K902)))</x:f>
        <x:v>0.13262902971148716</x:v>
      </x:c>
      <x:c r="W902" s="115" t="n">
        <x:f>IF(OR(T902="年末+季度",T902="季度+动态",T902="动态"),N902*(1-$E$5)*IF(L902+M902=0,$B$7/($B$7+$B$8),L902/(L902+M902)),L902)</x:f>
        <x:v>0.8982970305439268</x:v>
      </x:c>
      <x:c r="X902" s="115" t="n">
        <x:f>IF(OR(T902="年末+季度",T902="季度+动态",T902="动态"),N902*(1-$E$5)*IF(L902+M902=0,$B$8/($B$7+$B$8),M902/(L902+M902)),M902)</x:f>
        <x:v>0.0678005530960455</x:v>
      </x:c>
      <x:c r="Y902" s="115" t="n">
        <x:f>POWER(1-$H$5,(A902-A901)/$H$8)</x:f>
        <x:v>0.9999588018747739</x:v>
      </x:c>
      <x:c r="Z902" s="115" t="n">
        <x:f>U902*Y902</x:f>
        <x:v>0.12985765115019515</x:v>
      </x:c>
      <x:c r="AA902" s="115" t="n">
        <x:f>V902*Y902</x:f>
        <x:v>0.13262356564411248</x:v>
      </x:c>
      <x:c r="AB902" s="115" t="n">
        <x:f>W902*Y902</x:f>
        <x:v>0.8982600223903723</x:v>
      </x:c>
      <x:c r="AC902" s="115" t="n">
        <x:f>X902*Y902</x:f>
        <x:v>0.06779775984036866</x:v>
      </x:c>
      <x:c r="AD902" s="115" t="n">
        <x:f>SUM(Z902:AC902)</x:f>
        <x:v>1.2285389990250486</x:v>
      </x:c>
      <x:c r="AE902" s="115" t="n">
        <x:f>MAX(AE901,AD902)</x:f>
        <x:v>1.2428655454675883</x:v>
      </x:c>
      <x:c r="AF902" s="114" t="n">
        <x:f>AD902/AE902-1</x:f>
        <x:v>-0.01152702840205444</x:v>
      </x:c>
      <x:c r="AG902" s="114" t="n">
        <x:f>AD902/AD901-1</x:f>
        <x:v>-0.0007647018116522242</x:v>
      </x:c>
      <x:c r="AH902" s="111" t="n">
        <x:f>IF(OR(T902="年末+季度",T902="季度+动态",T902="季度",T902="动态"),A902,AH901)</x:f>
        <x:v>45107</x:v>
      </x:c>
      <x:c r="AI902" s="117" t="n">
        <x:f>YEAR(A902)</x:f>
        <x:v>2023</x:v>
      </x:c>
      <x:c r="AJ902" s="117" t="n">
        <x:f>MONTH(A902)</x:f>
        <x:v>7</x:v>
      </x:c>
      <x:c r="AK902" s="50" t="n">
        <x:f>IF(MONTH(A902)&lt;&gt;MONTH(A903),1,0)</x:f>
        <x:v>0</x:v>
      </x:c>
      <x:c r="AL902" s="115" t="n">
        <x:f>IF(AK901,AD901,AL901)</x:f>
        <x:v>1.228854736272145</x:v>
      </x:c>
      <x:c r="AM902" s="116" t="str">
        <x:f>IF(AK902,AD902/AL902-1,"")</x:f>
      </x:c>
      <x:c r="AN902" s="115" t="n">
        <x:f>IF(AI902&lt;&gt;AI901,AD902,MAX(AN901,AD902))</x:f>
        <x:v>1.2428655454675883</x:v>
      </x:c>
      <x:c r="AO902" s="116" t="n">
        <x:f>AD902/AN902-1</x:f>
        <x:v>-0.01152702840205444</x:v>
      </x:c>
      <x:c r="AP902" s="112" t="n">
        <x:f>IFERROR(SUM(Z902:AC902)/AD902,0)</x:f>
        <x:v>1</x:v>
      </x:c>
      <x:c r="AQ902" s="50" t="b">
        <x:f>AND(B902&gt;0,C902&gt;0,D902&gt;0,E902&gt;0)</x:f>
        <x:v>1</x:v>
      </x:c>
    </x:row>
    <x:row r="903">
      <x:c r="A903" s="111" t="n">
        <x:f>'净值底稿'!A861</x:f>
        <x:v>45125</x:v>
      </x:c>
      <x:c r="B903" s="113" t="n">
        <x:f>'净值底稿'!F861</x:f>
        <x:v>1.8167528677721174</x:v>
      </x:c>
      <x:c r="C903" s="113" t="n">
        <x:f>'净值底稿'!O861</x:f>
        <x:v>1.2925121854126043</x:v>
      </x:c>
      <x:c r="D903" s="113" t="n">
        <x:f>'净值底稿'!P861</x:f>
        <x:v>1.6098</x:v>
      </x:c>
      <x:c r="E903" s="113" t="n">
        <x:f>'净值底稿'!Q861</x:f>
        <x:v>1.6331</x:v>
      </x:c>
      <x:c r="F903" s="114" t="n">
        <x:f>IFERROR(B903/B902-1,0)</x:f>
        <x:v>-0.010018537665043459</x:v>
      </x:c>
      <x:c r="G903" s="114" t="n">
        <x:f>IFERROR(C903/C902-1,0)</x:f>
        <x:v>-0.0021296078755448367</x:v>
      </x:c>
      <x:c r="H903" s="114" t="n">
        <x:f>IFERROR(D903/D902-1,0)</x:f>
        <x:v>0.00037285607755399575</x:v>
      </x:c>
      <x:c r="I903" s="114" t="n">
        <x:f>IFERROR(E903/E902-1,0)</x:f>
        <x:v>0.004613681102362266</x:v>
      </x:c>
      <x:c r="J903" s="115" t="n">
        <x:f>Z902*(1+F903)</x:f>
        <x:v>0.12855666738105284</x:v>
      </x:c>
      <x:c r="K903" s="115" t="n">
        <x:f>AA902*(1+G903)</x:f>
        <x:v>0.13234112945423396</x:v>
      </x:c>
      <x:c r="L903" s="115" t="n">
        <x:f>AB902*(1+H903)</x:f>
        <x:v>0.8985949440989444</x:v>
      </x:c>
      <x:c r="M903" s="115" t="n">
        <x:f>AC902*(1+I903)</x:f>
        <x:v>0.06811055708372667</x:v>
      </x:c>
      <x:c r="N903" s="115" t="n">
        <x:f>SUM(J903:M903)</x:f>
        <x:v>1.2276032980179576</x:v>
      </x:c>
      <x:c r="O903" s="116" t="n">
        <x:f>IFERROR((J903+K903)/N903,0)</x:f>
        <x:v>0.21252614525924018</x:v>
      </x:c>
      <x:c r="P903" s="50" t="b">
        <x:f>AND(MONTH(A903)=12,OR(A904="",YEAR(A903)&lt;&gt;YEAR(A904)))</x:f>
        <x:v>0</x:v>
      </x:c>
      <x:c r="Q903" s="50" t="b">
        <x:f>AND(MOD(MONTH(A903),3)=0,OR(A904="",MONTH(A903)&lt;&gt;MONTH(A904)))</x:f>
        <x:v>0</x:v>
      </x:c>
      <x:c r="R903" s="50" t="b">
        <x:f>OR(O903&gt;$E$7,O903&lt;$E$6)</x:f>
        <x:v>0</x:v>
      </x:c>
      <x:c r="S903" s="50" t="b">
        <x:f>AND(OR(P903,Q903,R903),A903-AH902&gt;$E$8)</x:f>
        <x:v>0</x:v>
      </x:c>
      <x:c r="T903" s="50" t="str">
        <x:f>IF(NOT(OR(P903,Q903,R903)),"不调",IF(NOT(S903),"间隔规则跳过",IF(P903,"年末+季度",IF(AND(Q903,R903),"季度+动态",IF(Q903,"季度","动态")))))</x:f>
        <x:v>不调</x:v>
      </x:c>
      <x:c r="U903" s="115" t="n">
        <x:f>IF(OR(T903="年末+季度",T903="季度+动态"),N903*$E$5/2,IF(T903="季度",(J903+K903)/2,IF(T903="动态",N903*$E$5*IF(J903+K903=0,0.5,J903/(J903+K903)),J903)))</x:f>
        <x:v>0.12855666738105284</x:v>
      </x:c>
      <x:c r="V903" s="115" t="n">
        <x:f>IF(OR(T903="年末+季度",T903="季度+动态"),N903*$E$5/2,IF(T903="季度",(J903+K903)/2,IF(T903="动态",N903*$E$5*IF(J903+K903=0,0.5,K903/(J903+K903)),K903)))</x:f>
        <x:v>0.13234112945423396</x:v>
      </x:c>
      <x:c r="W903" s="115" t="n">
        <x:f>IF(OR(T903="年末+季度",T903="季度+动态",T903="动态"),N903*(1-$E$5)*IF(L903+M903=0,$B$7/($B$7+$B$8),L903/(L903+M903)),L903)</x:f>
        <x:v>0.8985949440989444</x:v>
      </x:c>
      <x:c r="X903" s="115" t="n">
        <x:f>IF(OR(T903="年末+季度",T903="季度+动态",T903="动态"),N903*(1-$E$5)*IF(L903+M903=0,$B$8/($B$7+$B$8),M903/(L903+M903)),M903)</x:f>
        <x:v>0.06811055708372667</x:v>
      </x:c>
      <x:c r="Y903" s="115" t="n">
        <x:f>POWER(1-$H$5,(A903-A902)/$H$8)</x:f>
        <x:v>0.9999862671029998</x:v>
      </x:c>
      <x:c r="Z903" s="115" t="n">
        <x:f>U903*Y903</x:f>
        <x:v>0.128554901925581</x:v>
      </x:c>
      <x:c r="AA903" s="115" t="n">
        <x:f>V903*Y903</x:f>
        <x:v>0.13233931202713425</x:v>
      </x:c>
      <x:c r="AB903" s="115" t="n">
        <x:f>W903*Y903</x:f>
        <x:v>0.8985826037871321</x:v>
      </x:c>
      <x:c r="AC903" s="115" t="n">
        <x:f>X903*Y903</x:f>
        <x:v>0.0681096217284616</x:v>
      </x:c>
      <x:c r="AD903" s="115" t="n">
        <x:f>SUM(Z903:AC903)</x:f>
        <x:v>1.227586439468309</x:v>
      </x:c>
      <x:c r="AE903" s="115" t="n">
        <x:f>MAX(AE902,AD903)</x:f>
        <x:v>1.2428655454675883</x:v>
      </x:c>
      <x:c r="AF903" s="114" t="n">
        <x:f>AD903/AE903-1</x:f>
        <x:v>-0.01229345045004937</x:v>
      </x:c>
      <x:c r="AG903" s="114" t="n">
        <x:f>AD903/AD902-1</x:f>
        <x:v>-0.0007753596405939422</x:v>
      </x:c>
      <x:c r="AH903" s="111" t="n">
        <x:f>IF(OR(T903="年末+季度",T903="季度+动态",T903="季度",T903="动态"),A903,AH902)</x:f>
        <x:v>45107</x:v>
      </x:c>
      <x:c r="AI903" s="117" t="n">
        <x:f>YEAR(A903)</x:f>
        <x:v>2023</x:v>
      </x:c>
      <x:c r="AJ903" s="117" t="n">
        <x:f>MONTH(A903)</x:f>
        <x:v>7</x:v>
      </x:c>
      <x:c r="AK903" s="50" t="n">
        <x:f>IF(MONTH(A903)&lt;&gt;MONTH(A904),1,0)</x:f>
        <x:v>0</x:v>
      </x:c>
      <x:c r="AL903" s="115" t="n">
        <x:f>IF(AK902,AD902,AL902)</x:f>
        <x:v>1.228854736272145</x:v>
      </x:c>
      <x:c r="AM903" s="116" t="str">
        <x:f>IF(AK903,AD903/AL903-1,"")</x:f>
      </x:c>
      <x:c r="AN903" s="115" t="n">
        <x:f>IF(AI903&lt;&gt;AI902,AD903,MAX(AN902,AD903))</x:f>
        <x:v>1.2428655454675883</x:v>
      </x:c>
      <x:c r="AO903" s="116" t="n">
        <x:f>AD903/AN903-1</x:f>
        <x:v>-0.01229345045004937</x:v>
      </x:c>
      <x:c r="AP903" s="112" t="n">
        <x:f>IFERROR(SUM(Z903:AC903)/AD903,0)</x:f>
        <x:v>1</x:v>
      </x:c>
      <x:c r="AQ903" s="50" t="b">
        <x:f>AND(B903&gt;0,C903&gt;0,D903&gt;0,E903&gt;0)</x:f>
        <x:v>1</x:v>
      </x:c>
    </x:row>
    <x:row r="904">
      <x:c r="A904" s="111" t="n">
        <x:f>'净值底稿'!A862</x:f>
        <x:v>45126</x:v>
      </x:c>
      <x:c r="B904" s="113" t="n">
        <x:f>'净值底稿'!F862</x:f>
        <x:v>1.8269821042558325</x:v>
      </x:c>
      <x:c r="C904" s="113" t="n">
        <x:f>'净值底稿'!O862</x:f>
        <x:v>1.2911746153159274</x:v>
      </x:c>
      <x:c r="D904" s="113" t="n">
        <x:f>'净值底稿'!P862</x:f>
        <x:v>1.6102</x:v>
      </x:c>
      <x:c r="E904" s="113" t="n">
        <x:f>'净值底稿'!Q862</x:f>
        <x:v>1.6536</x:v>
      </x:c>
      <x:c r="F904" s="114" t="n">
        <x:f>IFERROR(B904/B903-1,0)</x:f>
        <x:v>0.005630505208041425</x:v>
      </x:c>
      <x:c r="G904" s="114" t="n">
        <x:f>IFERROR(C904/C903-1,0)</x:f>
        <x:v>-0.001034860724543174</x:v>
      </x:c>
      <x:c r="H904" s="114" t="n">
        <x:f>IFERROR(D904/D903-1,0)</x:f>
        <x:v>0.00024847807181016535</x:v>
      </x:c>
      <x:c r="I904" s="114" t="n">
        <x:f>IFERROR(E904/E903-1,0)</x:f>
        <x:v>0.012552813667258578</x:v>
      </x:c>
      <x:c r="J904" s="115" t="n">
        <x:f>Z903*(1+F904)</x:f>
        <x:v>0.12927873097039225</x:v>
      </x:c>
      <x:c r="K904" s="115" t="n">
        <x:f>AA903*(1+G904)</x:f>
        <x:v>0.13220235927080431</x:v>
      </x:c>
      <x:c r="L904" s="115" t="n">
        <x:f>AB903*(1+H904)</x:f>
        <x:v>0.8988058818598832</x:v>
      </x:c>
      <x:c r="M904" s="115" t="n">
        <x:f>AC903*(1+I904)</x:f>
        <x:v>0.06896458911896645</x:v>
      </x:c>
      <x:c r="N904" s="115" t="n">
        <x:f>SUM(J904:M904)</x:f>
        <x:v>1.2292515612200463</x:v>
      </x:c>
      <x:c r="O904" s="116" t="n">
        <x:f>IFERROR((J904+K904)/N904,0)</x:f>
        <x:v>0.2127156869190173</x:v>
      </x:c>
      <x:c r="P904" s="50" t="b">
        <x:f>AND(MONTH(A904)=12,OR(A905="",YEAR(A904)&lt;&gt;YEAR(A905)))</x:f>
        <x:v>0</x:v>
      </x:c>
      <x:c r="Q904" s="50" t="b">
        <x:f>AND(MOD(MONTH(A904),3)=0,OR(A905="",MONTH(A904)&lt;&gt;MONTH(A905)))</x:f>
        <x:v>0</x:v>
      </x:c>
      <x:c r="R904" s="50" t="b">
        <x:f>OR(O904&gt;$E$7,O904&lt;$E$6)</x:f>
        <x:v>0</x:v>
      </x:c>
      <x:c r="S904" s="50" t="b">
        <x:f>AND(OR(P904,Q904,R904),A904-AH903&gt;$E$8)</x:f>
        <x:v>0</x:v>
      </x:c>
      <x:c r="T904" s="50" t="str">
        <x:f>IF(NOT(OR(P904,Q904,R904)),"不调",IF(NOT(S904),"间隔规则跳过",IF(P904,"年末+季度",IF(AND(Q904,R904),"季度+动态",IF(Q904,"季度","动态")))))</x:f>
        <x:v>不调</x:v>
      </x:c>
      <x:c r="U904" s="115" t="n">
        <x:f>IF(OR(T904="年末+季度",T904="季度+动态"),N904*$E$5/2,IF(T904="季度",(J904+K904)/2,IF(T904="动态",N904*$E$5*IF(J904+K904=0,0.5,J904/(J904+K904)),J904)))</x:f>
        <x:v>0.12927873097039225</x:v>
      </x:c>
      <x:c r="V904" s="115" t="n">
        <x:f>IF(OR(T904="年末+季度",T904="季度+动态"),N904*$E$5/2,IF(T904="季度",(J904+K904)/2,IF(T904="动态",N904*$E$5*IF(J904+K904=0,0.5,K904/(J904+K904)),K904)))</x:f>
        <x:v>0.13220235927080431</x:v>
      </x:c>
      <x:c r="W904" s="115" t="n">
        <x:f>IF(OR(T904="年末+季度",T904="季度+动态",T904="动态"),N904*(1-$E$5)*IF(L904+M904=0,$B$7/($B$7+$B$8),L904/(L904+M904)),L904)</x:f>
        <x:v>0.8988058818598832</x:v>
      </x:c>
      <x:c r="X904" s="115" t="n">
        <x:f>IF(OR(T904="年末+季度",T904="季度+动态",T904="动态"),N904*(1-$E$5)*IF(L904+M904=0,$B$8/($B$7+$B$8),M904/(L904+M904)),M904)</x:f>
        <x:v>0.06896458911896645</x:v>
      </x:c>
      <x:c r="Y904" s="115" t="n">
        <x:f>POWER(1-$H$5,(A904-A903)/$H$8)</x:f>
        <x:v>0.9999862671029998</x:v>
      </x:c>
      <x:c r="Z904" s="115" t="n">
        <x:f>U904*Y904</x:f>
        <x:v>0.12927695559889552</x:v>
      </x:c>
      <x:c r="AA904" s="115" t="n">
        <x:f>V904*Y904</x:f>
        <x:v>0.13220054374942125</x:v>
      </x:c>
      <x:c r="AB904" s="115" t="n">
        <x:f>W904*Y904</x:f>
        <x:v>0.8987935386512844</x:v>
      </x:c>
      <x:c r="AC904" s="115" t="n">
        <x:f>X904*Y904</x:f>
        <x:v>0.06896364203536742</x:v>
      </x:c>
      <x:c r="AD904" s="115" t="n">
        <x:f>SUM(Z904:AC904)</x:f>
        <x:v>1.2292346800349685</x:v>
      </x:c>
      <x:c r="AE904" s="115" t="n">
        <x:f>MAX(AE903,AD904)</x:f>
        <x:v>1.2428655454675883</x:v>
      </x:c>
      <x:c r="AF904" s="114" t="n">
        <x:f>AD904/AE904-1</x:f>
        <x:v>-0.010967288844982548</x:v>
      </x:c>
      <x:c r="AG904" s="114" t="n">
        <x:f>AD904/AD903-1</x:f>
        <x:v>0.0013426676229606471</x:v>
      </x:c>
      <x:c r="AH904" s="111" t="n">
        <x:f>IF(OR(T904="年末+季度",T904="季度+动态",T904="季度",T904="动态"),A904,AH903)</x:f>
        <x:v>45107</x:v>
      </x:c>
      <x:c r="AI904" s="117" t="n">
        <x:f>YEAR(A904)</x:f>
        <x:v>2023</x:v>
      </x:c>
      <x:c r="AJ904" s="117" t="n">
        <x:f>MONTH(A904)</x:f>
        <x:v>7</x:v>
      </x:c>
      <x:c r="AK904" s="50" t="n">
        <x:f>IF(MONTH(A904)&lt;&gt;MONTH(A905),1,0)</x:f>
        <x:v>0</x:v>
      </x:c>
      <x:c r="AL904" s="115" t="n">
        <x:f>IF(AK903,AD903,AL903)</x:f>
        <x:v>1.228854736272145</x:v>
      </x:c>
      <x:c r="AM904" s="116" t="str">
        <x:f>IF(AK904,AD904/AL904-1,"")</x:f>
      </x:c>
      <x:c r="AN904" s="115" t="n">
        <x:f>IF(AI904&lt;&gt;AI903,AD904,MAX(AN903,AD904))</x:f>
        <x:v>1.2428655454675883</x:v>
      </x:c>
      <x:c r="AO904" s="116" t="n">
        <x:f>AD904/AN904-1</x:f>
        <x:v>-0.010967288844982548</x:v>
      </x:c>
      <x:c r="AP904" s="112" t="n">
        <x:f>IFERROR(SUM(Z904:AC904)/AD904,0)</x:f>
        <x:v>1</x:v>
      </x:c>
      <x:c r="AQ904" s="50" t="b">
        <x:f>AND(B904&gt;0,C904&gt;0,D904&gt;0,E904&gt;0)</x:f>
        <x:v>1</x:v>
      </x:c>
    </x:row>
    <x:row r="905">
      <x:c r="A905" s="111" t="n">
        <x:f>'净值底稿'!A863</x:f>
        <x:v>45127</x:v>
      </x:c>
      <x:c r="B905" s="113" t="n">
        <x:f>'净值底稿'!F863</x:f>
        <x:v>1.754807485627175</x:v>
      </x:c>
      <x:c r="C905" s="113" t="n">
        <x:f>'净值底稿'!O863</x:f>
        <x:v>1.276252109712632</x:v>
      </x:c>
      <x:c r="D905" s="113" t="n">
        <x:f>'净值底稿'!P863</x:f>
        <x:v>1.6107</x:v>
      </x:c>
      <x:c r="E905" s="113" t="n">
        <x:f>'净值底稿'!Q863</x:f>
        <x:v>1.6498</x:v>
      </x:c>
      <x:c r="F905" s="114" t="n">
        <x:f>IFERROR(B905/B904-1,0)</x:f>
        <x:v>-0.03950483064969912</x:v>
      </x:c>
      <x:c r="G905" s="114" t="n">
        <x:f>IFERROR(C905/C904-1,0)</x:f>
        <x:v>-0.011557310240059238</x:v>
      </x:c>
      <x:c r="H905" s="114" t="n">
        <x:f>IFERROR(D905/D904-1,0)</x:f>
        <x:v>0.00031052043224444326</x:v>
      </x:c>
      <x:c r="I905" s="114" t="n">
        <x:f>IFERROR(E905/E904-1,0)</x:f>
        <x:v>-0.002298016448959883</x:v>
      </x:c>
      <x:c r="J905" s="115" t="n">
        <x:f>Z904*(1+F905)</x:f>
        <x:v>0.12416989136105247</x:v>
      </x:c>
      <x:c r="K905" s="115" t="n">
        <x:f>AA904*(1+G905)</x:f>
        <x:v>0.13067266105140465</x:v>
      </x:c>
      <x:c r="L905" s="115" t="n">
        <x:f>AB904*(1+H905)</x:f>
        <x:v>0.8990726324094049</x:v>
      </x:c>
      <x:c r="M905" s="115" t="n">
        <x:f>AC904*(1+I905)</x:f>
        <x:v>0.06880516245158996</x:v>
      </x:c>
      <x:c r="N905" s="115" t="n">
        <x:f>SUM(J905:M905)</x:f>
        <x:v>1.222720347273452</x:v>
      </x:c>
      <x:c r="O905" s="116" t="n">
        <x:f>IFERROR((J905+K905)/N905,0)</x:f>
        <x:v>0.2084225988229699</x:v>
      </x:c>
      <x:c r="P905" s="50" t="b">
        <x:f>AND(MONTH(A905)=12,OR(A906="",YEAR(A905)&lt;&gt;YEAR(A906)))</x:f>
        <x:v>0</x:v>
      </x:c>
      <x:c r="Q905" s="50" t="b">
        <x:f>AND(MOD(MONTH(A905),3)=0,OR(A906="",MONTH(A905)&lt;&gt;MONTH(A906)))</x:f>
        <x:v>0</x:v>
      </x:c>
      <x:c r="R905" s="50" t="b">
        <x:f>OR(O905&gt;$E$7,O905&lt;$E$6)</x:f>
        <x:v>0</x:v>
      </x:c>
      <x:c r="S905" s="50" t="b">
        <x:f>AND(OR(P905,Q905,R905),A905-AH904&gt;$E$8)</x:f>
        <x:v>0</x:v>
      </x:c>
      <x:c r="T905" s="50" t="str">
        <x:f>IF(NOT(OR(P905,Q905,R905)),"不调",IF(NOT(S905),"间隔规则跳过",IF(P905,"年末+季度",IF(AND(Q905,R905),"季度+动态",IF(Q905,"季度","动态")))))</x:f>
        <x:v>不调</x:v>
      </x:c>
      <x:c r="U905" s="115" t="n">
        <x:f>IF(OR(T905="年末+季度",T905="季度+动态"),N905*$E$5/2,IF(T905="季度",(J905+K905)/2,IF(T905="动态",N905*$E$5*IF(J905+K905=0,0.5,J905/(J905+K905)),J905)))</x:f>
        <x:v>0.12416989136105247</x:v>
      </x:c>
      <x:c r="V905" s="115" t="n">
        <x:f>IF(OR(T905="年末+季度",T905="季度+动态"),N905*$E$5/2,IF(T905="季度",(J905+K905)/2,IF(T905="动态",N905*$E$5*IF(J905+K905=0,0.5,K905/(J905+K905)),K905)))</x:f>
        <x:v>0.13067266105140465</x:v>
      </x:c>
      <x:c r="W905" s="115" t="n">
        <x:f>IF(OR(T905="年末+季度",T905="季度+动态",T905="动态"),N905*(1-$E$5)*IF(L905+M905=0,$B$7/($B$7+$B$8),L905/(L905+M905)),L905)</x:f>
        <x:v>0.8990726324094049</x:v>
      </x:c>
      <x:c r="X905" s="115" t="n">
        <x:f>IF(OR(T905="年末+季度",T905="季度+动态",T905="动态"),N905*(1-$E$5)*IF(L905+M905=0,$B$8/($B$7+$B$8),M905/(L905+M905)),M905)</x:f>
        <x:v>0.06880516245158996</x:v>
      </x:c>
      <x:c r="Y905" s="115" t="n">
        <x:f>POWER(1-$H$5,(A905-A904)/$H$8)</x:f>
        <x:v>0.9999862671029998</x:v>
      </x:c>
      <x:c r="Z905" s="115" t="n">
        <x:f>U905*Y905</x:f>
        <x:v>0.12416818614872388</x:v>
      </x:c>
      <x:c r="AA905" s="115" t="n">
        <x:f>V905*Y905</x:f>
        <x:v>0.1306708665372097</x:v>
      </x:c>
      <x:c r="AB905" s="115" t="n">
        <x:f>W905*Y905</x:f>
        <x:v>0.8990602855375484</x:v>
      </x:c>
      <x:c r="AC905" s="115" t="n">
        <x:f>X905*Y905</x:f>
        <x:v>0.06880421755738093</x:v>
      </x:c>
      <x:c r="AD905" s="115" t="n">
        <x:f>SUM(Z905:AC905)</x:f>
        <x:v>1.2227035557808628</x:v>
      </x:c>
      <x:c r="AE905" s="115" t="n">
        <x:f>MAX(AE904,AD905)</x:f>
        <x:v>1.2428655454675883</x:v>
      </x:c>
      <x:c r="AF905" s="114" t="n">
        <x:f>AD905/AE905-1</x:f>
        <x:v>-0.01622218087889804</x:v>
      </x:c>
      <x:c r="AG905" s="114" t="n">
        <x:f>AD905/AD904-1</x:f>
        <x:v>-0.00531316302751883</x:v>
      </x:c>
      <x:c r="AH905" s="111" t="n">
        <x:f>IF(OR(T905="年末+季度",T905="季度+动态",T905="季度",T905="动态"),A905,AH904)</x:f>
        <x:v>45107</x:v>
      </x:c>
      <x:c r="AI905" s="117" t="n">
        <x:f>YEAR(A905)</x:f>
        <x:v>2023</x:v>
      </x:c>
      <x:c r="AJ905" s="117" t="n">
        <x:f>MONTH(A905)</x:f>
        <x:v>7</x:v>
      </x:c>
      <x:c r="AK905" s="50" t="n">
        <x:f>IF(MONTH(A905)&lt;&gt;MONTH(A906),1,0)</x:f>
        <x:v>0</x:v>
      </x:c>
      <x:c r="AL905" s="115" t="n">
        <x:f>IF(AK904,AD904,AL904)</x:f>
        <x:v>1.228854736272145</x:v>
      </x:c>
      <x:c r="AM905" s="116" t="str">
        <x:f>IF(AK905,AD905/AL905-1,"")</x:f>
      </x:c>
      <x:c r="AN905" s="115" t="n">
        <x:f>IF(AI905&lt;&gt;AI904,AD905,MAX(AN904,AD905))</x:f>
        <x:v>1.2428655454675883</x:v>
      </x:c>
      <x:c r="AO905" s="116" t="n">
        <x:f>AD905/AN905-1</x:f>
        <x:v>-0.01622218087889804</x:v>
      </x:c>
      <x:c r="AP905" s="112" t="n">
        <x:f>IFERROR(SUM(Z905:AC905)/AD905,0)</x:f>
        <x:v>1</x:v>
      </x:c>
      <x:c r="AQ905" s="50" t="b">
        <x:f>AND(B905&gt;0,C905&gt;0,D905&gt;0,E905&gt;0)</x:f>
        <x:v>1</x:v>
      </x:c>
    </x:row>
    <x:row r="906">
      <x:c r="A906" s="111" t="n">
        <x:f>'净值底稿'!A864</x:f>
        <x:v>45128</x:v>
      </x:c>
      <x:c r="B906" s="113" t="n">
        <x:f>'净值底稿'!F864</x:f>
        <x:v>1.7425741944357251</x:v>
      </x:c>
      <x:c r="C906" s="113" t="n">
        <x:f>'净值底稿'!O864</x:f>
        <x:v>1.2739831152136225</x:v>
      </x:c>
      <x:c r="D906" s="113" t="n">
        <x:f>'净值底稿'!P864</x:f>
        <x:v>1.6116</x:v>
      </x:c>
      <x:c r="E906" s="113" t="n">
        <x:f>'净值底稿'!Q864</x:f>
        <x:v>1.6404</x:v>
      </x:c>
      <x:c r="F906" s="114" t="n">
        <x:f>IFERROR(B906/B905-1,0)</x:f>
        <x:v>-0.006971301006889363</x:v>
      </x:c>
      <x:c r="G906" s="114" t="n">
        <x:f>IFERROR(C906/C905-1,0)</x:f>
        <x:v>-0.0017778575892191117</x:v>
      </x:c>
      <x:c r="H906" s="114" t="n">
        <x:f>IFERROR(D906/D905-1,0)</x:f>
        <x:v>0.0005587632706276491</x:v>
      </x:c>
      <x:c r="I906" s="114" t="n">
        <x:f>IFERROR(E906/E905-1,0)</x:f>
        <x:v>-0.005697660322463216</x:v>
      </x:c>
      <x:c r="J906" s="115" t="n">
        <x:f>Z905*(1+F906)</x:f>
        <x:v>0.12330257234760165</x:v>
      </x:c>
      <x:c r="K906" s="115" t="n">
        <x:f>AA905*(1+G906)</x:f>
        <x:v>0.13043855234544668</x:v>
      </x:c>
      <x:c r="L906" s="115" t="n">
        <x:f>AB905*(1+H906)</x:f>
        <x:v>0.8995626474031867</x:v>
      </x:c>
      <x:c r="M906" s="115" t="n">
        <x:f>AC905*(1+I906)</x:f>
        <x:v>0.06841219449698611</x:v>
      </x:c>
      <x:c r="N906" s="115" t="n">
        <x:f>SUM(J906:M906)</x:f>
        <x:v>1.2217159665932213</x:v>
      </x:c>
      <x:c r="O906" s="116" t="n">
        <x:f>IFERROR((J906+K906)/N906,0)</x:f>
        <x:v>0.20769240284270848</x:v>
      </x:c>
      <x:c r="P906" s="50" t="b">
        <x:f>AND(MONTH(A906)=12,OR(A907="",YEAR(A906)&lt;&gt;YEAR(A907)))</x:f>
        <x:v>0</x:v>
      </x:c>
      <x:c r="Q906" s="50" t="b">
        <x:f>AND(MOD(MONTH(A906),3)=0,OR(A907="",MONTH(A906)&lt;&gt;MONTH(A907)))</x:f>
        <x:v>0</x:v>
      </x:c>
      <x:c r="R906" s="50" t="b">
        <x:f>OR(O906&gt;$E$7,O906&lt;$E$6)</x:f>
        <x:v>0</x:v>
      </x:c>
      <x:c r="S906" s="50" t="b">
        <x:f>AND(OR(P906,Q906,R906),A906-AH905&gt;$E$8)</x:f>
        <x:v>0</x:v>
      </x:c>
      <x:c r="T906" s="50" t="str">
        <x:f>IF(NOT(OR(P906,Q906,R906)),"不调",IF(NOT(S906),"间隔规则跳过",IF(P906,"年末+季度",IF(AND(Q906,R906),"季度+动态",IF(Q906,"季度","动态")))))</x:f>
        <x:v>不调</x:v>
      </x:c>
      <x:c r="U906" s="115" t="n">
        <x:f>IF(OR(T906="年末+季度",T906="季度+动态"),N906*$E$5/2,IF(T906="季度",(J906+K906)/2,IF(T906="动态",N906*$E$5*IF(J906+K906=0,0.5,J906/(J906+K906)),J906)))</x:f>
        <x:v>0.12330257234760165</x:v>
      </x:c>
      <x:c r="V906" s="115" t="n">
        <x:f>IF(OR(T906="年末+季度",T906="季度+动态"),N906*$E$5/2,IF(T906="季度",(J906+K906)/2,IF(T906="动态",N906*$E$5*IF(J906+K906=0,0.5,K906/(J906+K906)),K906)))</x:f>
        <x:v>0.13043855234544668</x:v>
      </x:c>
      <x:c r="W906" s="115" t="n">
        <x:f>IF(OR(T906="年末+季度",T906="季度+动态",T906="动态"),N906*(1-$E$5)*IF(L906+M906=0,$B$7/($B$7+$B$8),L906/(L906+M906)),L906)</x:f>
        <x:v>0.8995626474031867</x:v>
      </x:c>
      <x:c r="X906" s="115" t="n">
        <x:f>IF(OR(T906="年末+季度",T906="季度+动态",T906="动态"),N906*(1-$E$5)*IF(L906+M906=0,$B$8/($B$7+$B$8),M906/(L906+M906)),M906)</x:f>
        <x:v>0.06841219449698611</x:v>
      </x:c>
      <x:c r="Y906" s="115" t="n">
        <x:f>POWER(1-$H$5,(A906-A905)/$H$8)</x:f>
        <x:v>0.9999862671029998</x:v>
      </x:c>
      <x:c r="Z906" s="115" t="n">
        <x:f>U906*Y906</x:f>
        <x:v>0.12330087904607574</x:v>
      </x:c>
      <x:c r="AA906" s="115" t="n">
        <x:f>V906*Y906</x:f>
        <x:v>0.13043676104624247</x:v>
      </x:c>
      <x:c r="AB906" s="115" t="n">
        <x:f>W906*Y906</x:f>
        <x:v>0.8995502938020047</x:v>
      </x:c>
      <x:c r="AC906" s="115" t="n">
        <x:f>X906*Y906</x:f>
        <x:v>0.06841125499936553</x:v>
      </x:c>
      <x:c r="AD906" s="115" t="n">
        <x:f>SUM(Z906:AC906)</x:f>
        <x:v>1.2216991888936886</x:v>
      </x:c>
      <x:c r="AE906" s="115" t="n">
        <x:f>MAX(AE905,AD906)</x:f>
        <x:v>1.2428655454675883</x:v>
      </x:c>
      <x:c r="AF906" s="114" t="n">
        <x:f>AD906/AE906-1</x:f>
        <x:v>-0.017030286704051045</x:v>
      </x:c>
      <x:c r="AG906" s="114" t="n">
        <x:f>AD906/AD905-1</x:f>
        <x:v>-0.0008214312311644045</x:v>
      </x:c>
      <x:c r="AH906" s="111" t="n">
        <x:f>IF(OR(T906="年末+季度",T906="季度+动态",T906="季度",T906="动态"),A906,AH905)</x:f>
        <x:v>45107</x:v>
      </x:c>
      <x:c r="AI906" s="117" t="n">
        <x:f>YEAR(A906)</x:f>
        <x:v>2023</x:v>
      </x:c>
      <x:c r="AJ906" s="117" t="n">
        <x:f>MONTH(A906)</x:f>
        <x:v>7</x:v>
      </x:c>
      <x:c r="AK906" s="50" t="n">
        <x:f>IF(MONTH(A906)&lt;&gt;MONTH(A907),1,0)</x:f>
        <x:v>0</x:v>
      </x:c>
      <x:c r="AL906" s="115" t="n">
        <x:f>IF(AK905,AD905,AL905)</x:f>
        <x:v>1.228854736272145</x:v>
      </x:c>
      <x:c r="AM906" s="116" t="str">
        <x:f>IF(AK906,AD906/AL906-1,"")</x:f>
      </x:c>
      <x:c r="AN906" s="115" t="n">
        <x:f>IF(AI906&lt;&gt;AI905,AD906,MAX(AN905,AD906))</x:f>
        <x:v>1.2428655454675883</x:v>
      </x:c>
      <x:c r="AO906" s="116" t="n">
        <x:f>AD906/AN906-1</x:f>
        <x:v>-0.017030286704051045</x:v>
      </x:c>
      <x:c r="AP906" s="112" t="n">
        <x:f>IFERROR(SUM(Z906:AC906)/AD906,0)</x:f>
        <x:v>1</x:v>
      </x:c>
      <x:c r="AQ906" s="50" t="b">
        <x:f>AND(B906&gt;0,C906&gt;0,D906&gt;0,E906&gt;0)</x:f>
        <x:v>1</x:v>
      </x:c>
    </x:row>
    <x:row r="907">
      <x:c r="A907" s="111" t="n">
        <x:f>'净值底稿'!A865</x:f>
        <x:v>45131</x:v>
      </x:c>
      <x:c r="B907" s="113" t="n">
        <x:f>'净值底稿'!F865</x:f>
        <x:v>1.749768418615985</x:v>
      </x:c>
      <x:c r="C907" s="113" t="n">
        <x:f>'净值底稿'!O865</x:f>
        <x:v>1.2746852677491347</x:v>
      </x:c>
      <x:c r="D907" s="113" t="n">
        <x:f>'净值底稿'!P865</x:f>
        <x:v>1.6124</x:v>
      </x:c>
      <x:c r="E907" s="113" t="n">
        <x:f>'净值底稿'!Q865</x:f>
        <x:v>1.6411</x:v>
      </x:c>
      <x:c r="F907" s="114" t="n">
        <x:f>IFERROR(B907/B906-1,0)</x:f>
        <x:v>0.004128503798134897</x:v>
      </x:c>
      <x:c r="G907" s="114" t="n">
        <x:f>IFERROR(C907/C906-1,0)</x:f>
        <x:v>0.0005511474423225415</x:v>
      </x:c>
      <x:c r="H907" s="114" t="n">
        <x:f>IFERROR(D907/D906-1,0)</x:f>
        <x:v>0.000496401092082488</x:v>
      </x:c>
      <x:c r="I907" s="114" t="n">
        <x:f>IFERROR(E907/E906-1,0)</x:f>
        <x:v>0.00042672518897823863</x:v>
      </x:c>
      <x:c r="J907" s="115" t="n">
        <x:f>Z906*(1+F907)</x:f>
        <x:v>0.12380992719353084</x:v>
      </x:c>
      <x:c r="K907" s="115" t="n">
        <x:f>AA906*(1+G907)</x:f>
        <x:v>0.13050865093347794</x:v>
      </x:c>
      <x:c r="L907" s="115" t="n">
        <x:f>AB906*(1+H907)</x:f>
        <x:v>0.8999968315502311</x:v>
      </x:c>
      <x:c r="M907" s="115" t="n">
        <x:f>AC906*(1+I907)</x:f>
        <x:v>0.06844044780508336</x:v>
      </x:c>
      <x:c r="N907" s="115" t="n">
        <x:f>SUM(J907:M907)</x:f>
        <x:v>1.2227558574823232</x:v>
      </x:c>
      <x:c r="O907" s="116" t="n">
        <x:f>IFERROR((J907+K907)/N907,0)</x:f>
        <x:v>0.20798802685816234</x:v>
      </x:c>
      <x:c r="P907" s="50" t="b">
        <x:f>AND(MONTH(A907)=12,OR(A908="",YEAR(A907)&lt;&gt;YEAR(A908)))</x:f>
        <x:v>0</x:v>
      </x:c>
      <x:c r="Q907" s="50" t="b">
        <x:f>AND(MOD(MONTH(A907),3)=0,OR(A908="",MONTH(A907)&lt;&gt;MONTH(A908)))</x:f>
        <x:v>0</x:v>
      </x:c>
      <x:c r="R907" s="50" t="b">
        <x:f>OR(O907&gt;$E$7,O907&lt;$E$6)</x:f>
        <x:v>0</x:v>
      </x:c>
      <x:c r="S907" s="50" t="b">
        <x:f>AND(OR(P907,Q907,R907),A907-AH906&gt;$E$8)</x:f>
        <x:v>0</x:v>
      </x:c>
      <x:c r="T907" s="50" t="str">
        <x:f>IF(NOT(OR(P907,Q907,R907)),"不调",IF(NOT(S907),"间隔规则跳过",IF(P907,"年末+季度",IF(AND(Q907,R907),"季度+动态",IF(Q907,"季度","动态")))))</x:f>
        <x:v>不调</x:v>
      </x:c>
      <x:c r="U907" s="115" t="n">
        <x:f>IF(OR(T907="年末+季度",T907="季度+动态"),N907*$E$5/2,IF(T907="季度",(J907+K907)/2,IF(T907="动态",N907*$E$5*IF(J907+K907=0,0.5,J907/(J907+K907)),J907)))</x:f>
        <x:v>0.12380992719353084</x:v>
      </x:c>
      <x:c r="V907" s="115" t="n">
        <x:f>IF(OR(T907="年末+季度",T907="季度+动态"),N907*$E$5/2,IF(T907="季度",(J907+K907)/2,IF(T907="动态",N907*$E$5*IF(J907+K907=0,0.5,K907/(J907+K907)),K907)))</x:f>
        <x:v>0.13050865093347794</x:v>
      </x:c>
      <x:c r="W907" s="115" t="n">
        <x:f>IF(OR(T907="年末+季度",T907="季度+动态",T907="动态"),N907*(1-$E$5)*IF(L907+M907=0,$B$7/($B$7+$B$8),L907/(L907+M907)),L907)</x:f>
        <x:v>0.8999968315502311</x:v>
      </x:c>
      <x:c r="X907" s="115" t="n">
        <x:f>IF(OR(T907="年末+季度",T907="季度+动态",T907="动态"),N907*(1-$E$5)*IF(L907+M907=0,$B$8/($B$7+$B$8),M907/(L907+M907)),M907)</x:f>
        <x:v>0.06844044780508336</x:v>
      </x:c>
      <x:c r="Y907" s="115" t="n">
        <x:f>POWER(1-$H$5,(A907-A906)/$H$8)</x:f>
        <x:v>0.9999588018747739</x:v>
      </x:c>
      <x:c r="Z907" s="115" t="n">
        <x:f>U907*Y907</x:f>
        <x:v>0.12380482645664609</x:v>
      </x:c>
      <x:c r="AA907" s="115" t="n">
        <x:f>V907*Y907</x:f>
        <x:v>0.1305032742217337</x:v>
      </x:c>
      <x:c r="AB907" s="115" t="n">
        <x:f>W907*Y907</x:f>
        <x:v>0.8999597533680619</x:v>
      </x:c>
      <x:c r="AC907" s="115" t="n">
        <x:f>X907*Y907</x:f>
        <x:v>0.06843762818694415</x:v>
      </x:c>
      <x:c r="AD907" s="115" t="n">
        <x:f>SUM(Z907:AC907)</x:f>
        <x:v>1.2227054822333858</x:v>
      </x:c>
      <x:c r="AE907" s="115" t="n">
        <x:f>MAX(AE906,AD907)</x:f>
        <x:v>1.2428655454675883</x:v>
      </x:c>
      <x:c r="AF907" s="114" t="n">
        <x:f>AD907/AE907-1</x:f>
        <x:v>-0.016220630870105834</x:v>
      </x:c>
      <x:c r="AG907" s="114" t="n">
        <x:f>AD907/AD906-1</x:f>
        <x:v>0.0008236833983727987</x:v>
      </x:c>
      <x:c r="AH907" s="111" t="n">
        <x:f>IF(OR(T907="年末+季度",T907="季度+动态",T907="季度",T907="动态"),A907,AH906)</x:f>
        <x:v>45107</x:v>
      </x:c>
      <x:c r="AI907" s="117" t="n">
        <x:f>YEAR(A907)</x:f>
        <x:v>2023</x:v>
      </x:c>
      <x:c r="AJ907" s="117" t="n">
        <x:f>MONTH(A907)</x:f>
        <x:v>7</x:v>
      </x:c>
      <x:c r="AK907" s="50" t="n">
        <x:f>IF(MONTH(A907)&lt;&gt;MONTH(A908),1,0)</x:f>
        <x:v>0</x:v>
      </x:c>
      <x:c r="AL907" s="115" t="n">
        <x:f>IF(AK906,AD906,AL906)</x:f>
        <x:v>1.228854736272145</x:v>
      </x:c>
      <x:c r="AM907" s="116" t="str">
        <x:f>IF(AK907,AD907/AL907-1,"")</x:f>
      </x:c>
      <x:c r="AN907" s="115" t="n">
        <x:f>IF(AI907&lt;&gt;AI906,AD907,MAX(AN906,AD907))</x:f>
        <x:v>1.2428655454675883</x:v>
      </x:c>
      <x:c r="AO907" s="116" t="n">
        <x:f>AD907/AN907-1</x:f>
        <x:v>-0.016220630870105834</x:v>
      </x:c>
      <x:c r="AP907" s="112" t="n">
        <x:f>IFERROR(SUM(Z907:AC907)/AD907,0)</x:f>
        <x:v>1</x:v>
      </x:c>
      <x:c r="AQ907" s="50" t="b">
        <x:f>AND(B907&gt;0,C907&gt;0,D907&gt;0,E907&gt;0)</x:f>
        <x:v>1</x:v>
      </x:c>
    </x:row>
    <x:row r="908">
      <x:c r="A908" s="111" t="n">
        <x:f>'净值底稿'!A866</x:f>
        <x:v>45132</x:v>
      </x:c>
      <x:c r="B908" s="113" t="n">
        <x:f>'净值底稿'!F866</x:f>
        <x:v>1.7732935741677203</x:v>
      </x:c>
      <x:c r="C908" s="113" t="n">
        <x:f>'净值底稿'!O866</x:f>
        <x:v>1.296486445269938</x:v>
      </x:c>
      <x:c r="D908" s="113" t="n">
        <x:f>'净值底稿'!P866</x:f>
        <x:v>1.6102</x:v>
      </x:c>
      <x:c r="E908" s="113" t="n">
        <x:f>'净值底稿'!Q866</x:f>
        <x:v>1.6307</x:v>
      </x:c>
      <x:c r="F908" s="114" t="n">
        <x:f>IFERROR(B908/B907-1,0)</x:f>
        <x:v>0.013444725199888374</x:v>
      </x:c>
      <x:c r="G908" s="114" t="n">
        <x:f>IFERROR(C908/C907-1,0)</x:f>
        <x:v>0.017103184662438542</x:v>
      </x:c>
      <x:c r="H908" s="114" t="n">
        <x:f>IFERROR(D908/D907-1,0)</x:f>
        <x:v>-0.0013644257008186278</x:v>
      </x:c>
      <x:c r="I908" s="114" t="n">
        <x:f>IFERROR(E908/E907-1,0)</x:f>
        <x:v>-0.006337212845042961</x:v>
      </x:c>
      <x:c r="J908" s="115" t="n">
        <x:f>Z907*(1+F908)</x:f>
        <x:v>0.12546934832677556</x:v>
      </x:c>
      <x:c r="K908" s="115" t="n">
        <x:f>AA907*(1+G908)</x:f>
        <x:v>0.13273529581980087</x:v>
      </x:c>
      <x:c r="L908" s="115" t="n">
        <x:f>AB907*(1+H908)</x:f>
        <x:v>0.8987318251508641</x:v>
      </x:c>
      <x:c r="M908" s="115" t="n">
        <x:f>AC907*(1+I908)</x:f>
        <x:v>0.06800392437051357</x:v>
      </x:c>
      <x:c r="N908" s="115" t="n">
        <x:f>SUM(J908:M908)</x:f>
        <x:v>1.224940393667954</x:v>
      </x:c>
      <x:c r="O908" s="116" t="n">
        <x:f>IFERROR((J908+K908)/N908,0)</x:f>
        <x:v>0.21078955799098928</x:v>
      </x:c>
      <x:c r="P908" s="50" t="b">
        <x:f>AND(MONTH(A908)=12,OR(A909="",YEAR(A908)&lt;&gt;YEAR(A909)))</x:f>
        <x:v>0</x:v>
      </x:c>
      <x:c r="Q908" s="50" t="b">
        <x:f>AND(MOD(MONTH(A908),3)=0,OR(A909="",MONTH(A908)&lt;&gt;MONTH(A909)))</x:f>
        <x:v>0</x:v>
      </x:c>
      <x:c r="R908" s="50" t="b">
        <x:f>OR(O908&gt;$E$7,O908&lt;$E$6)</x:f>
        <x:v>0</x:v>
      </x:c>
      <x:c r="S908" s="50" t="b">
        <x:f>AND(OR(P908,Q908,R908),A908-AH907&gt;$E$8)</x:f>
        <x:v>0</x:v>
      </x:c>
      <x:c r="T908" s="50" t="str">
        <x:f>IF(NOT(OR(P908,Q908,R908)),"不调",IF(NOT(S908),"间隔规则跳过",IF(P908,"年末+季度",IF(AND(Q908,R908),"季度+动态",IF(Q908,"季度","动态")))))</x:f>
        <x:v>不调</x:v>
      </x:c>
      <x:c r="U908" s="115" t="n">
        <x:f>IF(OR(T908="年末+季度",T908="季度+动态"),N908*$E$5/2,IF(T908="季度",(J908+K908)/2,IF(T908="动态",N908*$E$5*IF(J908+K908=0,0.5,J908/(J908+K908)),J908)))</x:f>
        <x:v>0.12546934832677556</x:v>
      </x:c>
      <x:c r="V908" s="115" t="n">
        <x:f>IF(OR(T908="年末+季度",T908="季度+动态"),N908*$E$5/2,IF(T908="季度",(J908+K908)/2,IF(T908="动态",N908*$E$5*IF(J908+K908=0,0.5,K908/(J908+K908)),K908)))</x:f>
        <x:v>0.13273529581980087</x:v>
      </x:c>
      <x:c r="W908" s="115" t="n">
        <x:f>IF(OR(T908="年末+季度",T908="季度+动态",T908="动态"),N908*(1-$E$5)*IF(L908+M908=0,$B$7/($B$7+$B$8),L908/(L908+M908)),L908)</x:f>
        <x:v>0.8987318251508641</x:v>
      </x:c>
      <x:c r="X908" s="115" t="n">
        <x:f>IF(OR(T908="年末+季度",T908="季度+动态",T908="动态"),N908*(1-$E$5)*IF(L908+M908=0,$B$8/($B$7+$B$8),M908/(L908+M908)),M908)</x:f>
        <x:v>0.06800392437051357</x:v>
      </x:c>
      <x:c r="Y908" s="115" t="n">
        <x:f>POWER(1-$H$5,(A908-A907)/$H$8)</x:f>
        <x:v>0.9999862671029998</x:v>
      </x:c>
      <x:c r="Z908" s="115" t="n">
        <x:f>U908*Y908</x:f>
        <x:v>0.1254676252691383</x:v>
      </x:c>
      <x:c r="AA908" s="115" t="n">
        <x:f>V908*Y908</x:f>
        <x:v>0.13273347297965507</x:v>
      </x:c>
      <x:c r="AB908" s="115" t="n">
        <x:f>W908*Y908</x:f>
        <x:v>0.8987194829592785</x:v>
      </x:c>
      <x:c r="AC908" s="115" t="n">
        <x:f>X908*Y908</x:f>
        <x:v>0.06800299047962458</x:v>
      </x:c>
      <x:c r="AD908" s="115" t="n">
        <x:f>SUM(Z908:AC908)</x:f>
        <x:v>1.2249235716876965</x:v>
      </x:c>
      <x:c r="AE908" s="115" t="n">
        <x:f>MAX(AE907,AD908)</x:f>
        <x:v>1.2428655454675883</x:v>
      </x:c>
      <x:c r="AF908" s="114" t="n">
        <x:f>AD908/AE908-1</x:f>
        <x:v>-0.014435973259795953</x:v>
      </x:c>
      <x:c r="AG908" s="114" t="n">
        <x:f>AD908/AD907-1</x:f>
        <x:v>0.0018140831840052218</x:v>
      </x:c>
      <x:c r="AH908" s="111" t="n">
        <x:f>IF(OR(T908="年末+季度",T908="季度+动态",T908="季度",T908="动态"),A908,AH907)</x:f>
        <x:v>45107</x:v>
      </x:c>
      <x:c r="AI908" s="117" t="n">
        <x:f>YEAR(A908)</x:f>
        <x:v>2023</x:v>
      </x:c>
      <x:c r="AJ908" s="117" t="n">
        <x:f>MONTH(A908)</x:f>
        <x:v>7</x:v>
      </x:c>
      <x:c r="AK908" s="50" t="n">
        <x:f>IF(MONTH(A908)&lt;&gt;MONTH(A909),1,0)</x:f>
        <x:v>0</x:v>
      </x:c>
      <x:c r="AL908" s="115" t="n">
        <x:f>IF(AK907,AD907,AL907)</x:f>
        <x:v>1.228854736272145</x:v>
      </x:c>
      <x:c r="AM908" s="116" t="str">
        <x:f>IF(AK908,AD908/AL908-1,"")</x:f>
      </x:c>
      <x:c r="AN908" s="115" t="n">
        <x:f>IF(AI908&lt;&gt;AI907,AD908,MAX(AN907,AD908))</x:f>
        <x:v>1.2428655454675883</x:v>
      </x:c>
      <x:c r="AO908" s="116" t="n">
        <x:f>AD908/AN908-1</x:f>
        <x:v>-0.014435973259795953</x:v>
      </x:c>
      <x:c r="AP908" s="112" t="n">
        <x:f>IFERROR(SUM(Z908:AC908)/AD908,0)</x:f>
        <x:v>1</x:v>
      </x:c>
      <x:c r="AQ908" s="50" t="b">
        <x:f>AND(B908&gt;0,C908&gt;0,D908&gt;0,E908&gt;0)</x:f>
        <x:v>1</x:v>
      </x:c>
    </x:row>
    <x:row r="909">
      <x:c r="A909" s="111" t="n">
        <x:f>'净值底稿'!A867</x:f>
        <x:v>45133</x:v>
      </x:c>
      <x:c r="B909" s="113" t="n">
        <x:f>'净值底稿'!F867</x:f>
        <x:v>1.7331939903036624</x:v>
      </x:c>
      <x:c r="C909" s="113" t="n">
        <x:f>'净值底稿'!O867</x:f>
        <x:v>1.2877920165139134</x:v>
      </x:c>
      <x:c r="D909" s="113" t="n">
        <x:f>'净值底稿'!P867</x:f>
        <x:v>1.6102</x:v>
      </x:c>
      <x:c r="E909" s="113" t="n">
        <x:f>'净值底稿'!Q867</x:f>
        <x:v>1.6385</x:v>
      </x:c>
      <x:c r="F909" s="114" t="n">
        <x:f>IFERROR(B909/B908-1,0)</x:f>
        <x:v>-0.022613054289602474</x:v>
      </x:c>
      <x:c r="G909" s="114" t="n">
        <x:f>IFERROR(C909/C908-1,0)</x:f>
        <x:v>-0.006706147054406308</x:v>
      </x:c>
      <x:c r="H909" s="114" t="n">
        <x:f>IFERROR(D909/D908-1,0)</x:f>
        <x:v>0</x:v>
      </x:c>
      <x:c r="I909" s="114" t="n">
        <x:f>IFERROR(E909/E908-1,0)</x:f>
        <x:v>0.0047832219292329725</x:v>
      </x:c>
      <x:c r="J909" s="115" t="n">
        <x:f>Z908*(1+F909)</x:f>
        <x:v>0.12263041904733978</x:v>
      </x:c>
      <x:c r="K909" s="115" t="n">
        <x:f>AA908*(1+G909)</x:f>
        <x:v>0.13184334279081145</x:v>
      </x:c>
      <x:c r="L909" s="115" t="n">
        <x:f>AB908*(1+H909)</x:f>
        <x:v>0.8987194829592785</x:v>
      </x:c>
      <x:c r="M909" s="115" t="n">
        <x:f>AC908*(1+I909)</x:f>
        <x:v>0.06832826387494013</x:v>
      </x:c>
      <x:c r="N909" s="115" t="n">
        <x:f>SUM(J909:M909)</x:f>
        <x:v>1.2215215086723699</x:v>
      </x:c>
      <x:c r="O909" s="116" t="n">
        <x:f>IFERROR((J909+K909)/N909,0)</x:f>
        <x:v>0.20832524031011956</x:v>
      </x:c>
      <x:c r="P909" s="50" t="b">
        <x:f>AND(MONTH(A909)=12,OR(A910="",YEAR(A909)&lt;&gt;YEAR(A910)))</x:f>
        <x:v>0</x:v>
      </x:c>
      <x:c r="Q909" s="50" t="b">
        <x:f>AND(MOD(MONTH(A909),3)=0,OR(A910="",MONTH(A909)&lt;&gt;MONTH(A910)))</x:f>
        <x:v>0</x:v>
      </x:c>
      <x:c r="R909" s="50" t="b">
        <x:f>OR(O909&gt;$E$7,O909&lt;$E$6)</x:f>
        <x:v>0</x:v>
      </x:c>
      <x:c r="S909" s="50" t="b">
        <x:f>AND(OR(P909,Q909,R909),A909-AH908&gt;$E$8)</x:f>
        <x:v>0</x:v>
      </x:c>
      <x:c r="T909" s="50" t="str">
        <x:f>IF(NOT(OR(P909,Q909,R909)),"不调",IF(NOT(S909),"间隔规则跳过",IF(P909,"年末+季度",IF(AND(Q909,R909),"季度+动态",IF(Q909,"季度","动态")))))</x:f>
        <x:v>不调</x:v>
      </x:c>
      <x:c r="U909" s="115" t="n">
        <x:f>IF(OR(T909="年末+季度",T909="季度+动态"),N909*$E$5/2,IF(T909="季度",(J909+K909)/2,IF(T909="动态",N909*$E$5*IF(J909+K909=0,0.5,J909/(J909+K909)),J909)))</x:f>
        <x:v>0.12263041904733978</x:v>
      </x:c>
      <x:c r="V909" s="115" t="n">
        <x:f>IF(OR(T909="年末+季度",T909="季度+动态"),N909*$E$5/2,IF(T909="季度",(J909+K909)/2,IF(T909="动态",N909*$E$5*IF(J909+K909=0,0.5,K909/(J909+K909)),K909)))</x:f>
        <x:v>0.13184334279081145</x:v>
      </x:c>
      <x:c r="W909" s="115" t="n">
        <x:f>IF(OR(T909="年末+季度",T909="季度+动态",T909="动态"),N909*(1-$E$5)*IF(L909+M909=0,$B$7/($B$7+$B$8),L909/(L909+M909)),L909)</x:f>
        <x:v>0.8987194829592785</x:v>
      </x:c>
      <x:c r="X909" s="115" t="n">
        <x:f>IF(OR(T909="年末+季度",T909="季度+动态",T909="动态"),N909*(1-$E$5)*IF(L909+M909=0,$B$8/($B$7+$B$8),M909/(L909+M909)),M909)</x:f>
        <x:v>0.06832826387494013</x:v>
      </x:c>
      <x:c r="Y909" s="115" t="n">
        <x:f>POWER(1-$H$5,(A909-A908)/$H$8)</x:f>
        <x:v>0.9999862671029998</x:v>
      </x:c>
      <x:c r="Z909" s="115" t="n">
        <x:f>U909*Y909</x:f>
        <x:v>0.1226287349764259</x:v>
      </x:c>
      <x:c r="AA909" s="115" t="n">
        <x:f>V909*Y909</x:f>
        <x:v>0.13184153219976474</x:v>
      </x:c>
      <x:c r="AB909" s="115" t="n">
        <x:f>W909*Y909</x:f>
        <x:v>0.898707140937187</x:v>
      </x:c>
      <x:c r="AC909" s="115" t="n">
        <x:f>X909*Y909</x:f>
        <x:v>0.06832732552993014</x:v>
      </x:c>
      <x:c r="AD909" s="115" t="n">
        <x:f>SUM(Z909:AC909)</x:f>
        <x:v>1.2215047336433078</x:v>
      </x:c>
      <x:c r="AE909" s="115" t="n">
        <x:f>MAX(AE908,AD909)</x:f>
        <x:v>1.2428655454675883</x:v>
      </x:c>
      <x:c r="AF909" s="114" t="n">
        <x:f>AD909/AE909-1</x:f>
        <x:v>-0.017186743893720324</x:v>
      </x:c>
      <x:c r="AG909" s="114" t="n">
        <x:f>AD909/AD908-1</x:f>
        <x:v>-0.002791062335161243</x:v>
      </x:c>
      <x:c r="AH909" s="111" t="n">
        <x:f>IF(OR(T909="年末+季度",T909="季度+动态",T909="季度",T909="动态"),A909,AH908)</x:f>
        <x:v>45107</x:v>
      </x:c>
      <x:c r="AI909" s="117" t="n">
        <x:f>YEAR(A909)</x:f>
        <x:v>2023</x:v>
      </x:c>
      <x:c r="AJ909" s="117" t="n">
        <x:f>MONTH(A909)</x:f>
        <x:v>7</x:v>
      </x:c>
      <x:c r="AK909" s="50" t="n">
        <x:f>IF(MONTH(A909)&lt;&gt;MONTH(A910),1,0)</x:f>
        <x:v>0</x:v>
      </x:c>
      <x:c r="AL909" s="115" t="n">
        <x:f>IF(AK908,AD908,AL908)</x:f>
        <x:v>1.228854736272145</x:v>
      </x:c>
      <x:c r="AM909" s="116" t="str">
        <x:f>IF(AK909,AD909/AL909-1,"")</x:f>
      </x:c>
      <x:c r="AN909" s="115" t="n">
        <x:f>IF(AI909&lt;&gt;AI908,AD909,MAX(AN908,AD909))</x:f>
        <x:v>1.2428655454675883</x:v>
      </x:c>
      <x:c r="AO909" s="116" t="n">
        <x:f>AD909/AN909-1</x:f>
        <x:v>-0.017186743893720324</x:v>
      </x:c>
      <x:c r="AP909" s="112" t="n">
        <x:f>IFERROR(SUM(Z909:AC909)/AD909,0)</x:f>
        <x:v>1</x:v>
      </x:c>
      <x:c r="AQ909" s="50" t="b">
        <x:f>AND(B909&gt;0,C909&gt;0,D909&gt;0,E909&gt;0)</x:f>
        <x:v>1</x:v>
      </x:c>
    </x:row>
    <x:row r="910">
      <x:c r="A910" s="111" t="n">
        <x:f>'净值底稿'!A868</x:f>
        <x:v>45134</x:v>
      </x:c>
      <x:c r="B910" s="113" t="n">
        <x:f>'净值底稿'!F868</x:f>
        <x:v>1.71435657290846</x:v>
      </x:c>
      <x:c r="C910" s="113" t="n">
        <x:f>'净值底稿'!O868</x:f>
        <x:v>1.279937500174949</x:v>
      </x:c>
      <x:c r="D910" s="113" t="n">
        <x:f>'净值底稿'!P868</x:f>
        <x:v>1.6111</x:v>
      </x:c>
      <x:c r="E910" s="113" t="n">
        <x:f>'净值底稿'!Q868</x:f>
        <x:v>1.6418</x:v>
      </x:c>
      <x:c r="F910" s="114" t="n">
        <x:f>IFERROR(B910/B909-1,0)</x:f>
        <x:v>-0.010868614535123111</x:v>
      </x:c>
      <x:c r="G910" s="114" t="n">
        <x:f>IFERROR(C910/C909-1,0)</x:f>
        <x:v>-0.006099211858935805</x:v>
      </x:c>
      <x:c r="H910" s="114" t="n">
        <x:f>IFERROR(D910/D909-1,0)</x:f>
        <x:v>0.0005589367780398646</x:v>
      </x:c>
      <x:c r="I910" s="114" t="n">
        <x:f>IFERROR(E910/E909-1,0)</x:f>
        <x:v>0.002014037229173038</x:v>
      </x:c>
      <x:c r="J910" s="115" t="n">
        <x:f>Z909*(1+F910)</x:f>
        <x:v>0.12129593052503736</x:v>
      </x:c>
      <x:c r="K910" s="115" t="n">
        <x:f>AA909*(1+G910)</x:f>
        <x:v>0.13103740276307166</x:v>
      </x:c>
      <x:c r="L910" s="115" t="n">
        <x:f>AB909*(1+H910)</x:f>
        <x:v>0.8992094614109438</x:v>
      </x:c>
      <x:c r="M910" s="115" t="n">
        <x:f>AC909*(1+I910)</x:f>
        <x:v>0.06846493930731724</x:v>
      </x:c>
      <x:c r="N910" s="115" t="n">
        <x:f>SUM(J910:M910)</x:f>
        <x:v>1.2200077340063702</x:v>
      </x:c>
      <x:c r="O910" s="116" t="n">
        <x:f>IFERROR((J910+K910)/N910,0)</x:f>
        <x:v>0.20682928989267496</x:v>
      </x:c>
      <x:c r="P910" s="50" t="b">
        <x:f>AND(MONTH(A910)=12,OR(A911="",YEAR(A910)&lt;&gt;YEAR(A911)))</x:f>
        <x:v>0</x:v>
      </x:c>
      <x:c r="Q910" s="50" t="b">
        <x:f>AND(MOD(MONTH(A910),3)=0,OR(A911="",MONTH(A910)&lt;&gt;MONTH(A911)))</x:f>
        <x:v>0</x:v>
      </x:c>
      <x:c r="R910" s="50" t="b">
        <x:f>OR(O910&gt;$E$7,O910&lt;$E$6)</x:f>
        <x:v>0</x:v>
      </x:c>
      <x:c r="S910" s="50" t="b">
        <x:f>AND(OR(P910,Q910,R910),A910-AH909&gt;$E$8)</x:f>
        <x:v>0</x:v>
      </x:c>
      <x:c r="T910" s="50" t="str">
        <x:f>IF(NOT(OR(P910,Q910,R910)),"不调",IF(NOT(S910),"间隔规则跳过",IF(P910,"年末+季度",IF(AND(Q910,R910),"季度+动态",IF(Q910,"季度","动态")))))</x:f>
        <x:v>不调</x:v>
      </x:c>
      <x:c r="U910" s="115" t="n">
        <x:f>IF(OR(T910="年末+季度",T910="季度+动态"),N910*$E$5/2,IF(T910="季度",(J910+K910)/2,IF(T910="动态",N910*$E$5*IF(J910+K910=0,0.5,J910/(J910+K910)),J910)))</x:f>
        <x:v>0.12129593052503736</x:v>
      </x:c>
      <x:c r="V910" s="115" t="n">
        <x:f>IF(OR(T910="年末+季度",T910="季度+动态"),N910*$E$5/2,IF(T910="季度",(J910+K910)/2,IF(T910="动态",N910*$E$5*IF(J910+K910=0,0.5,K910/(J910+K910)),K910)))</x:f>
        <x:v>0.13103740276307166</x:v>
      </x:c>
      <x:c r="W910" s="115" t="n">
        <x:f>IF(OR(T910="年末+季度",T910="季度+动态",T910="动态"),N910*(1-$E$5)*IF(L910+M910=0,$B$7/($B$7+$B$8),L910/(L910+M910)),L910)</x:f>
        <x:v>0.8992094614109438</x:v>
      </x:c>
      <x:c r="X910" s="115" t="n">
        <x:f>IF(OR(T910="年末+季度",T910="季度+动态",T910="动态"),N910*(1-$E$5)*IF(L910+M910=0,$B$8/($B$7+$B$8),M910/(L910+M910)),M910)</x:f>
        <x:v>0.06846493930731724</x:v>
      </x:c>
      <x:c r="Y910" s="115" t="n">
        <x:f>POWER(1-$H$5,(A910-A909)/$H$8)</x:f>
        <x:v>0.9999862671029998</x:v>
      </x:c>
      <x:c r="Z910" s="115" t="n">
        <x:f>U910*Y910</x:f>
        <x:v>0.12129426478051691</x:v>
      </x:c>
      <x:c r="AA910" s="115" t="n">
        <x:f>V910*Y910</x:f>
        <x:v>0.13103560323991634</x:v>
      </x:c>
      <x:c r="AB910" s="115" t="n">
        <x:f>W910*Y910</x:f>
        <x:v>0.8991971126600287</x:v>
      </x:c>
      <x:c r="AC910" s="115" t="n">
        <x:f>X910*Y910</x:f>
        <x:v>0.06846399908535761</x:v>
      </x:c>
      <x:c r="AD910" s="115" t="n">
        <x:f>SUM(Z910:AC910)</x:f>
        <x:v>1.2199909797658193</x:v>
      </x:c>
      <x:c r="AE910" s="115" t="n">
        <x:f>MAX(AE909,AD910)</x:f>
        <x:v>1.2428655454675883</x:v>
      </x:c>
      <x:c r="AF910" s="114" t="n">
        <x:f>AD910/AE910-1</x:f>
        <x:v>-0.018404698549401965</x:v>
      </x:c>
      <x:c r="AG910" s="114" t="n">
        <x:f>AD910/AD909-1</x:f>
        <x:v>-0.0012392533862505273</x:v>
      </x:c>
      <x:c r="AH910" s="111" t="n">
        <x:f>IF(OR(T910="年末+季度",T910="季度+动态",T910="季度",T910="动态"),A910,AH909)</x:f>
        <x:v>45107</x:v>
      </x:c>
      <x:c r="AI910" s="117" t="n">
        <x:f>YEAR(A910)</x:f>
        <x:v>2023</x:v>
      </x:c>
      <x:c r="AJ910" s="117" t="n">
        <x:f>MONTH(A910)</x:f>
        <x:v>7</x:v>
      </x:c>
      <x:c r="AK910" s="50" t="n">
        <x:f>IF(MONTH(A910)&lt;&gt;MONTH(A911),1,0)</x:f>
        <x:v>0</x:v>
      </x:c>
      <x:c r="AL910" s="115" t="n">
        <x:f>IF(AK909,AD909,AL909)</x:f>
        <x:v>1.228854736272145</x:v>
      </x:c>
      <x:c r="AM910" s="116" t="str">
        <x:f>IF(AK910,AD910/AL910-1,"")</x:f>
      </x:c>
      <x:c r="AN910" s="115" t="n">
        <x:f>IF(AI910&lt;&gt;AI909,AD910,MAX(AN909,AD910))</x:f>
        <x:v>1.2428655454675883</x:v>
      </x:c>
      <x:c r="AO910" s="116" t="n">
        <x:f>AD910/AN910-1</x:f>
        <x:v>-0.018404698549401965</x:v>
      </x:c>
      <x:c r="AP910" s="112" t="n">
        <x:f>IFERROR(SUM(Z910:AC910)/AD910,0)</x:f>
        <x:v>1</x:v>
      </x:c>
      <x:c r="AQ910" s="50" t="b">
        <x:f>AND(B910&gt;0,C910&gt;0,D910&gt;0,E910&gt;0)</x:f>
        <x:v>1</x:v>
      </x:c>
    </x:row>
    <x:row r="911">
      <x:c r="A911" s="111" t="n">
        <x:f>'净值底稿'!A869</x:f>
        <x:v>45135</x:v>
      </x:c>
      <x:c r="B911" s="113" t="n">
        <x:f>'净值底稿'!F869</x:f>
        <x:v>1.7153985027399026</x:v>
      </x:c>
      <x:c r="C911" s="113" t="n">
        <x:f>'净值底稿'!O869</x:f>
        <x:v>1.2939168455352754</x:v>
      </x:c>
      <x:c r="D911" s="113" t="n">
        <x:f>'净值底稿'!P869</x:f>
        <x:v>1.6111</x:v>
      </x:c>
      <x:c r="E911" s="113" t="n">
        <x:f>'净值底稿'!Q869</x:f>
        <x:v>1.6306</x:v>
      </x:c>
      <x:c r="F911" s="114" t="n">
        <x:f>IFERROR(B911/B910-1,0)</x:f>
        <x:v>0.0006077672801025891</x:v>
      </x:c>
      <x:c r="G911" s="114" t="n">
        <x:f>IFERROR(C911/C910-1,0)</x:f>
        <x:v>0.010921896857007285</x:v>
      </x:c>
      <x:c r="H911" s="114" t="n">
        <x:f>IFERROR(D911/D910-1,0)</x:f>
        <x:v>0</x:v>
      </x:c>
      <x:c r="I911" s="114" t="n">
        <x:f>IFERROR(E911/E910-1,0)</x:f>
        <x:v>-0.00682178097210373</x:v>
      </x:c>
      <x:c r="J911" s="115" t="n">
        <x:f>Z910*(1+F911)</x:f>
        <x:v>0.12136798346591461</x:v>
      </x:c>
      <x:c r="K911" s="115" t="n">
        <x:f>AA910*(1+G911)</x:f>
        <x:v>0.13246676058309842</x:v>
      </x:c>
      <x:c r="L911" s="115" t="n">
        <x:f>AB910*(1+H911)</x:f>
        <x:v>0.8991971126600287</x:v>
      </x:c>
      <x:c r="M911" s="115" t="n">
        <x:f>AC910*(1+I911)</x:f>
        <x:v>0.067996952679123</x:v>
      </x:c>
      <x:c r="N911" s="115" t="n">
        <x:f>SUM(J911:M911)</x:f>
        <x:v>1.2210288093881647</x:v>
      </x:c>
      <x:c r="O911" s="116" t="n">
        <x:f>IFERROR((J911+K911)/N911,0)</x:f>
        <x:v>0.20788595821601047</x:v>
      </x:c>
      <x:c r="P911" s="50" t="b">
        <x:f>AND(MONTH(A911)=12,OR(A912="",YEAR(A911)&lt;&gt;YEAR(A912)))</x:f>
        <x:v>0</x:v>
      </x:c>
      <x:c r="Q911" s="50" t="b">
        <x:f>AND(MOD(MONTH(A911),3)=0,OR(A912="",MONTH(A911)&lt;&gt;MONTH(A912)))</x:f>
        <x:v>0</x:v>
      </x:c>
      <x:c r="R911" s="50" t="b">
        <x:f>OR(O911&gt;$E$7,O911&lt;$E$6)</x:f>
        <x:v>0</x:v>
      </x:c>
      <x:c r="S911" s="50" t="b">
        <x:f>AND(OR(P911,Q911,R911),A911-AH910&gt;$E$8)</x:f>
        <x:v>0</x:v>
      </x:c>
      <x:c r="T911" s="50" t="str">
        <x:f>IF(NOT(OR(P911,Q911,R911)),"不调",IF(NOT(S911),"间隔规则跳过",IF(P911,"年末+季度",IF(AND(Q911,R911),"季度+动态",IF(Q911,"季度","动态")))))</x:f>
        <x:v>不调</x:v>
      </x:c>
      <x:c r="U911" s="115" t="n">
        <x:f>IF(OR(T911="年末+季度",T911="季度+动态"),N911*$E$5/2,IF(T911="季度",(J911+K911)/2,IF(T911="动态",N911*$E$5*IF(J911+K911=0,0.5,J911/(J911+K911)),J911)))</x:f>
        <x:v>0.12136798346591461</x:v>
      </x:c>
      <x:c r="V911" s="115" t="n">
        <x:f>IF(OR(T911="年末+季度",T911="季度+动态"),N911*$E$5/2,IF(T911="季度",(J911+K911)/2,IF(T911="动态",N911*$E$5*IF(J911+K911=0,0.5,K911/(J911+K911)),K911)))</x:f>
        <x:v>0.13246676058309842</x:v>
      </x:c>
      <x:c r="W911" s="115" t="n">
        <x:f>IF(OR(T911="年末+季度",T911="季度+动态",T911="动态"),N911*(1-$E$5)*IF(L911+M911=0,$B$7/($B$7+$B$8),L911/(L911+M911)),L911)</x:f>
        <x:v>0.8991971126600287</x:v>
      </x:c>
      <x:c r="X911" s="115" t="n">
        <x:f>IF(OR(T911="年末+季度",T911="季度+动态",T911="动态"),N911*(1-$E$5)*IF(L911+M911=0,$B$8/($B$7+$B$8),M911/(L911+M911)),M911)</x:f>
        <x:v>0.067996952679123</x:v>
      </x:c>
      <x:c r="Y911" s="115" t="n">
        <x:f>POWER(1-$H$5,(A911-A910)/$H$8)</x:f>
        <x:v>0.9999862671029998</x:v>
      </x:c>
      <x:c r="Z911" s="115" t="n">
        <x:f>U911*Y911</x:f>
        <x:v>0.12136631673189854</x:v>
      </x:c>
      <x:c r="AA911" s="115" t="n">
        <x:f>V911*Y911</x:f>
        <x:v>0.13246494143071938</x:v>
      </x:c>
      <x:c r="AB911" s="115" t="n">
        <x:f>W911*Y911</x:f>
        <x:v>0.8991847640786976</x:v>
      </x:c>
      <x:c r="AC911" s="115" t="n">
        <x:f>X911*Y911</x:f>
        <x:v>0.06799601888397552</x:v>
      </x:c>
      <x:c r="AD911" s="115" t="n">
        <x:f>SUM(Z911:AC911)</x:f>
        <x:v>1.221012041125291</x:v>
      </x:c>
      <x:c r="AE911" s="115" t="n">
        <x:f>MAX(AE910,AD911)</x:f>
        <x:v>1.2428655454675883</x:v>
      </x:c>
      <x:c r="AF911" s="114" t="n">
        <x:f>AD911/AE911-1</x:f>
        <x:v>-0.01758316048102826</x:v>
      </x:c>
      <x:c r="AG911" s="114" t="n">
        <x:f>AD911/AD910-1</x:f>
        <x:v>0.0008369417285918335</x:v>
      </x:c>
      <x:c r="AH911" s="111" t="n">
        <x:f>IF(OR(T911="年末+季度",T911="季度+动态",T911="季度",T911="动态"),A911,AH910)</x:f>
        <x:v>45107</x:v>
      </x:c>
      <x:c r="AI911" s="117" t="n">
        <x:f>YEAR(A911)</x:f>
        <x:v>2023</x:v>
      </x:c>
      <x:c r="AJ911" s="117" t="n">
        <x:f>MONTH(A911)</x:f>
        <x:v>7</x:v>
      </x:c>
      <x:c r="AK911" s="50" t="n">
        <x:f>IF(MONTH(A911)&lt;&gt;MONTH(A912),1,0)</x:f>
        <x:v>0</x:v>
      </x:c>
      <x:c r="AL911" s="115" t="n">
        <x:f>IF(AK910,AD910,AL910)</x:f>
        <x:v>1.228854736272145</x:v>
      </x:c>
      <x:c r="AM911" s="116" t="str">
        <x:f>IF(AK911,AD911/AL911-1,"")</x:f>
      </x:c>
      <x:c r="AN911" s="115" t="n">
        <x:f>IF(AI911&lt;&gt;AI910,AD911,MAX(AN910,AD911))</x:f>
        <x:v>1.2428655454675883</x:v>
      </x:c>
      <x:c r="AO911" s="116" t="n">
        <x:f>AD911/AN911-1</x:f>
        <x:v>-0.01758316048102826</x:v>
      </x:c>
      <x:c r="AP911" s="112" t="n">
        <x:f>IFERROR(SUM(Z911:AC911)/AD911,0)</x:f>
        <x:v>1</x:v>
      </x:c>
      <x:c r="AQ911" s="50" t="b">
        <x:f>AND(B911&gt;0,C911&gt;0,D911&gt;0,E911&gt;0)</x:f>
        <x:v>1</x:v>
      </x:c>
    </x:row>
    <x:row r="912">
      <x:c r="A912" s="111" t="n">
        <x:f>'净值底稿'!A870</x:f>
        <x:v>45138</x:v>
      </x:c>
      <x:c r="B912" s="113" t="n">
        <x:f>'净值底稿'!F870</x:f>
        <x:v>1.7204376328625175</x:v>
      </x:c>
      <x:c r="C912" s="113" t="n">
        <x:f>'净值底稿'!O870</x:f>
        <x:v>1.3029399041453453</x:v>
      </x:c>
      <x:c r="D912" s="113" t="n">
        <x:f>'净值底稿'!P870</x:f>
        <x:v>1.6104</x:v>
      </x:c>
      <x:c r="E912" s="113" t="n">
        <x:f>'净值底稿'!Q870</x:f>
        <x:v>1.6295</x:v>
      </x:c>
      <x:c r="F912" s="114" t="n">
        <x:f>IFERROR(B912/B911-1,0)</x:f>
        <x:v>0.002937585706508594</x:v>
      </x:c>
      <x:c r="G912" s="114" t="n">
        <x:f>IFERROR(C912/C911-1,0)</x:f>
        <x:v>0.006973445504789844</x:v>
      </x:c>
      <x:c r="H912" s="114" t="n">
        <x:f>IFERROR(D912/D911-1,0)</x:f>
        <x:v>-0.0004344857550740988</x:v>
      </x:c>
      <x:c r="I912" s="114" t="n">
        <x:f>IFERROR(E912/E911-1,0)</x:f>
        <x:v>-0.0006745983073715989</x:v>
      </x:c>
      <x:c r="J912" s="115" t="n">
        <x:f>Z911*(1+F912)</x:f>
        <x:v>0.12172284068918177</x:v>
      </x:c>
      <x:c r="K912" s="115" t="n">
        <x:f>AA911*(1+G912)</x:f>
        <x:v>0.13338867848108169</x:v>
      </x:c>
      <x:c r="L912" s="115" t="n">
        <x:f>AB911*(1+H912)</x:f>
        <x:v>0.8987940811075258</x:v>
      </x:c>
      <x:c r="M912" s="115" t="n">
        <x:f>AC911*(1+I912)</x:f>
        <x:v>0.06795014888472839</x:v>
      </x:c>
      <x:c r="N912" s="115" t="n">
        <x:f>SUM(J912:M912)</x:f>
        <x:v>1.2218557491625175</x:v>
      </x:c>
      <x:c r="O912" s="116" t="n">
        <x:f>IFERROR((J912+K912)/N912,0)</x:f>
        <x:v>0.20879021058346828</x:v>
      </x:c>
      <x:c r="P912" s="50" t="b">
        <x:f>AND(MONTH(A912)=12,OR(A913="",YEAR(A912)&lt;&gt;YEAR(A913)))</x:f>
        <x:v>0</x:v>
      </x:c>
      <x:c r="Q912" s="50" t="b">
        <x:f>AND(MOD(MONTH(A912),3)=0,OR(A913="",MONTH(A912)&lt;&gt;MONTH(A913)))</x:f>
        <x:v>0</x:v>
      </x:c>
      <x:c r="R912" s="50" t="b">
        <x:f>OR(O912&gt;$E$7,O912&lt;$E$6)</x:f>
        <x:v>0</x:v>
      </x:c>
      <x:c r="S912" s="50" t="b">
        <x:f>AND(OR(P912,Q912,R912),A912-AH911&gt;$E$8)</x:f>
        <x:v>0</x:v>
      </x:c>
      <x:c r="T912" s="50" t="str">
        <x:f>IF(NOT(OR(P912,Q912,R912)),"不调",IF(NOT(S912),"间隔规则跳过",IF(P912,"年末+季度",IF(AND(Q912,R912),"季度+动态",IF(Q912,"季度","动态")))))</x:f>
        <x:v>不调</x:v>
      </x:c>
      <x:c r="U912" s="115" t="n">
        <x:f>IF(OR(T912="年末+季度",T912="季度+动态"),N912*$E$5/2,IF(T912="季度",(J912+K912)/2,IF(T912="动态",N912*$E$5*IF(J912+K912=0,0.5,J912/(J912+K912)),J912)))</x:f>
        <x:v>0.12172284068918177</x:v>
      </x:c>
      <x:c r="V912" s="115" t="n">
        <x:f>IF(OR(T912="年末+季度",T912="季度+动态"),N912*$E$5/2,IF(T912="季度",(J912+K912)/2,IF(T912="动态",N912*$E$5*IF(J912+K912=0,0.5,K912/(J912+K912)),K912)))</x:f>
        <x:v>0.13338867848108169</x:v>
      </x:c>
      <x:c r="W912" s="115" t="n">
        <x:f>IF(OR(T912="年末+季度",T912="季度+动态",T912="动态"),N912*(1-$E$5)*IF(L912+M912=0,$B$7/($B$7+$B$8),L912/(L912+M912)),L912)</x:f>
        <x:v>0.8987940811075258</x:v>
      </x:c>
      <x:c r="X912" s="115" t="n">
        <x:f>IF(OR(T912="年末+季度",T912="季度+动态",T912="动态"),N912*(1-$E$5)*IF(L912+M912=0,$B$8/($B$7+$B$8),M912/(L912+M912)),M912)</x:f>
        <x:v>0.06795014888472839</x:v>
      </x:c>
      <x:c r="Y912" s="115" t="n">
        <x:f>POWER(1-$H$5,(A912-A911)/$H$8)</x:f>
        <x:v>0.9999588018747739</x:v>
      </x:c>
      <x:c r="Z912" s="115" t="n">
        <x:f>U912*Y912</x:f>
        <x:v>0.12171782593634818</x:v>
      </x:c>
      <x:c r="AA912" s="115" t="n">
        <x:f>V912*Y912</x:f>
        <x:v>0.1333831831176019</x:v>
      </x:c>
      <x:c r="AB912" s="115" t="n">
        <x:f>W912*Y912</x:f>
        <x:v>0.8987570524764199</x:v>
      </x:c>
      <x:c r="AC912" s="115" t="n">
        <x:f>X912*Y912</x:f>
        <x:v>0.0679473494659855</x:v>
      </x:c>
      <x:c r="AD912" s="115" t="n">
        <x:f>SUM(Z912:AC912)</x:f>
        <x:v>1.2218054109963554</x:v>
      </x:c>
      <x:c r="AE912" s="115" t="n">
        <x:f>MAX(AE911,AD912)</x:f>
        <x:v>1.2428655454675883</x:v>
      </x:c>
      <x:c r="AF912" s="114" t="n">
        <x:f>AD912/AE912-1</x:f>
        <x:v>-0.01694482122224228</x:v>
      </x:c>
      <x:c r="AG912" s="114" t="n">
        <x:f>AD912/AD911-1</x:f>
        <x:v>0.0006497641663987253</x:v>
      </x:c>
      <x:c r="AH912" s="111" t="n">
        <x:f>IF(OR(T912="年末+季度",T912="季度+动态",T912="季度",T912="动态"),A912,AH911)</x:f>
        <x:v>45107</x:v>
      </x:c>
      <x:c r="AI912" s="117" t="n">
        <x:f>YEAR(A912)</x:f>
        <x:v>2023</x:v>
      </x:c>
      <x:c r="AJ912" s="117" t="n">
        <x:f>MONTH(A912)</x:f>
        <x:v>7</x:v>
      </x:c>
      <x:c r="AK912" s="50" t="n">
        <x:f>IF(MONTH(A912)&lt;&gt;MONTH(A913),1,0)</x:f>
        <x:v>1</x:v>
      </x:c>
      <x:c r="AL912" s="115" t="n">
        <x:f>IF(AK911,AD911,AL911)</x:f>
        <x:v>1.228854736272145</x:v>
      </x:c>
      <x:c r="AM912" s="116" t="n">
        <x:f>IF(AK912,AD912/AL912-1,"")</x:f>
        <x:v>-0.005736500066048755</x:v>
      </x:c>
      <x:c r="AN912" s="115" t="n">
        <x:f>IF(AI912&lt;&gt;AI911,AD912,MAX(AN911,AD912))</x:f>
        <x:v>1.2428655454675883</x:v>
      </x:c>
      <x:c r="AO912" s="116" t="n">
        <x:f>AD912/AN912-1</x:f>
        <x:v>-0.01694482122224228</x:v>
      </x:c>
      <x:c r="AP912" s="112" t="n">
        <x:f>IFERROR(SUM(Z912:AC912)/AD912,0)</x:f>
        <x:v>1</x:v>
      </x:c>
      <x:c r="AQ912" s="50" t="b">
        <x:f>AND(B912&gt;0,C912&gt;0,D912&gt;0,E912&gt;0)</x:f>
        <x:v>1</x:v>
      </x:c>
    </x:row>
    <x:row r="913">
      <x:c r="A913" s="111" t="n">
        <x:f>'净值底稿'!A871</x:f>
        <x:v>45139</x:v>
      </x:c>
      <x:c r="B913" s="113" t="n">
        <x:f>'净值底稿'!F871</x:f>
        <x:v>1.7333008661408775</x:v>
      </x:c>
      <x:c r="C913" s="113" t="n">
        <x:f>'净值底稿'!O871</x:f>
        <x:v>1.300251034265949</x:v>
      </x:c>
      <x:c r="D913" s="113" t="n">
        <x:f>'净值底稿'!P871</x:f>
        <x:v>1.6108</x:v>
      </x:c>
      <x:c r="E913" s="113" t="n">
        <x:f>'净值底稿'!Q871</x:f>
        <x:v>1.6335</x:v>
      </x:c>
      <x:c r="F913" s="114" t="n">
        <x:f>IFERROR(B913/B912-1,0)</x:f>
        <x:v>0.00747672163910873</x:v>
      </x:c>
      <x:c r="G913" s="114" t="n">
        <x:f>IFERROR(C913/C912-1,0)</x:f>
        <x:v>-0.0020636944734301332</x:v>
      </x:c>
      <x:c r="H913" s="114" t="n">
        <x:f>IFERROR(D913/D912-1,0)</x:f>
        <x:v>0.00024838549428718437</x:v>
      </x:c>
      <x:c r="I913" s="114" t="n">
        <x:f>IFERROR(E913/E912-1,0)</x:f>
        <x:v>0.002454740718011772</x:v>
      </x:c>
      <x:c r="J913" s="115" t="n">
        <x:f>Z912*(1+F913)</x:f>
        <x:v>0.12262787623939174</x:v>
      </x:c>
      <x:c r="K913" s="115" t="n">
        <x:f>AA912*(1+G913)</x:f>
        <x:v>0.13310792097975357</x:v>
      </x:c>
      <x:c r="L913" s="115" t="n">
        <x:f>AB912*(1+H913)</x:f>
        <x:v>0.8989802906911434</x:v>
      </x:c>
      <x:c r="M913" s="115" t="n">
        <x:f>AC912*(1+I913)</x:f>
        <x:v>0.06811414259140064</x:v>
      </x:c>
      <x:c r="N913" s="115" t="n">
        <x:f>SUM(J913:M913)</x:f>
        <x:v>1.2228302305016894</x:v>
      </x:c>
      <x:c r="O913" s="116" t="n">
        <x:f>IFERROR((J913+K913)/N913,0)</x:f>
        <x:v>0.20913434329655461</x:v>
      </x:c>
      <x:c r="P913" s="50" t="b">
        <x:f>AND(MONTH(A913)=12,OR(A914="",YEAR(A913)&lt;&gt;YEAR(A914)))</x:f>
        <x:v>0</x:v>
      </x:c>
      <x:c r="Q913" s="50" t="b">
        <x:f>AND(MOD(MONTH(A913),3)=0,OR(A914="",MONTH(A913)&lt;&gt;MONTH(A914)))</x:f>
        <x:v>0</x:v>
      </x:c>
      <x:c r="R913" s="50" t="b">
        <x:f>OR(O913&gt;$E$7,O913&lt;$E$6)</x:f>
        <x:v>0</x:v>
      </x:c>
      <x:c r="S913" s="50" t="b">
        <x:f>AND(OR(P913,Q913,R913),A913-AH912&gt;$E$8)</x:f>
        <x:v>0</x:v>
      </x:c>
      <x:c r="T913" s="50" t="str">
        <x:f>IF(NOT(OR(P913,Q913,R913)),"不调",IF(NOT(S913),"间隔规则跳过",IF(P913,"年末+季度",IF(AND(Q913,R913),"季度+动态",IF(Q913,"季度","动态")))))</x:f>
        <x:v>不调</x:v>
      </x:c>
      <x:c r="U913" s="115" t="n">
        <x:f>IF(OR(T913="年末+季度",T913="季度+动态"),N913*$E$5/2,IF(T913="季度",(J913+K913)/2,IF(T913="动态",N913*$E$5*IF(J913+K913=0,0.5,J913/(J913+K913)),J913)))</x:f>
        <x:v>0.12262787623939174</x:v>
      </x:c>
      <x:c r="V913" s="115" t="n">
        <x:f>IF(OR(T913="年末+季度",T913="季度+动态"),N913*$E$5/2,IF(T913="季度",(J913+K913)/2,IF(T913="动态",N913*$E$5*IF(J913+K913=0,0.5,K913/(J913+K913)),K913)))</x:f>
        <x:v>0.13310792097975357</x:v>
      </x:c>
      <x:c r="W913" s="115" t="n">
        <x:f>IF(OR(T913="年末+季度",T913="季度+动态",T913="动态"),N913*(1-$E$5)*IF(L913+M913=0,$B$7/($B$7+$B$8),L913/(L913+M913)),L913)</x:f>
        <x:v>0.8989802906911434</x:v>
      </x:c>
      <x:c r="X913" s="115" t="n">
        <x:f>IF(OR(T913="年末+季度",T913="季度+动态",T913="动态"),N913*(1-$E$5)*IF(L913+M913=0,$B$8/($B$7+$B$8),M913/(L913+M913)),M913)</x:f>
        <x:v>0.06811414259140064</x:v>
      </x:c>
      <x:c r="Y913" s="115" t="n">
        <x:f>POWER(1-$H$5,(A913-A912)/$H$8)</x:f>
        <x:v>0.9999862671029998</x:v>
      </x:c>
      <x:c r="Z913" s="115" t="n">
        <x:f>U913*Y913</x:f>
        <x:v>0.12262619220339799</x:v>
      </x:c>
      <x:c r="AA913" s="115" t="n">
        <x:f>V913*Y913</x:f>
        <x:v>0.13310609302238485</x:v>
      </x:c>
      <x:c r="AB913" s="115" t="n">
        <x:f>W913*Y913</x:f>
        <x:v>0.8989679450874061</x:v>
      </x:c>
      <x:c r="AC913" s="115" t="n">
        <x:f>X913*Y913</x:f>
        <x:v>0.06811320718689617</x:v>
      </x:c>
      <x:c r="AD913" s="115" t="n">
        <x:f>SUM(Z913:AC913)</x:f>
        <x:v>1.2228134375000852</x:v>
      </x:c>
      <x:c r="AE913" s="115" t="n">
        <x:f>MAX(AE912,AD913)</x:f>
        <x:v>1.2428655454675883</x:v>
      </x:c>
      <x:c r="AF913" s="114" t="n">
        <x:f>AD913/AE913-1</x:f>
        <x:v>-0.016133770897928557</x:v>
      </x:c>
      <x:c r="AG913" s="114" t="n">
        <x:f>AD913/AD912-1</x:f>
        <x:v>0.0008250303155130645</x:v>
      </x:c>
      <x:c r="AH913" s="111" t="n">
        <x:f>IF(OR(T913="年末+季度",T913="季度+动态",T913="季度",T913="动态"),A913,AH912)</x:f>
        <x:v>45107</x:v>
      </x:c>
      <x:c r="AI913" s="117" t="n">
        <x:f>YEAR(A913)</x:f>
        <x:v>2023</x:v>
      </x:c>
      <x:c r="AJ913" s="117" t="n">
        <x:f>MONTH(A913)</x:f>
        <x:v>8</x:v>
      </x:c>
      <x:c r="AK913" s="50" t="n">
        <x:f>IF(MONTH(A913)&lt;&gt;MONTH(A914),1,0)</x:f>
        <x:v>0</x:v>
      </x:c>
      <x:c r="AL913" s="115" t="n">
        <x:f>IF(AK912,AD912,AL912)</x:f>
        <x:v>1.2218054109963554</x:v>
      </x:c>
      <x:c r="AM913" s="116" t="str">
        <x:f>IF(AK913,AD913/AL913-1,"")</x:f>
      </x:c>
      <x:c r="AN913" s="115" t="n">
        <x:f>IF(AI913&lt;&gt;AI912,AD913,MAX(AN912,AD913))</x:f>
        <x:v>1.2428655454675883</x:v>
      </x:c>
      <x:c r="AO913" s="116" t="n">
        <x:f>AD913/AN913-1</x:f>
        <x:v>-0.016133770897928557</x:v>
      </x:c>
      <x:c r="AP913" s="112" t="n">
        <x:f>IFERROR(SUM(Z913:AC913)/AD913,0)</x:f>
        <x:v>1</x:v>
      </x:c>
      <x:c r="AQ913" s="50" t="b">
        <x:f>AND(B913&gt;0,C913&gt;0,D913&gt;0,E913&gt;0)</x:f>
        <x:v>1</x:v>
      </x:c>
    </x:row>
    <x:row r="914">
      <x:c r="A914" s="111" t="n">
        <x:f>'净值底稿'!A872</x:f>
        <x:v>45140</x:v>
      </x:c>
      <x:c r="B914" s="113" t="n">
        <x:f>'净值底稿'!F872</x:f>
        <x:v>1.7337995751138249</x:v>
      </x:c>
      <x:c r="C914" s="113" t="n">
        <x:f>'净值底稿'!O872</x:f>
        <x:v>1.2972417640682794</x:v>
      </x:c>
      <x:c r="D914" s="113" t="n">
        <x:f>'净值底稿'!P872</x:f>
        <x:v>1.6114</x:v>
      </x:c>
      <x:c r="E914" s="113" t="n">
        <x:f>'净值底稿'!Q872</x:f>
        <x:v>1.6343</x:v>
      </x:c>
      <x:c r="F914" s="114" t="n">
        <x:f>IFERROR(B914/B913-1,0)</x:f>
        <x:v>0.0002877221045054501</x:v>
      </x:c>
      <x:c r="G914" s="114" t="n">
        <x:f>IFERROR(C914/C913-1,0)</x:f>
        <x:v>-0.002314376315315503</x:v>
      </x:c>
      <x:c r="H914" s="114" t="n">
        <x:f>IFERROR(D914/D913-1,0)</x:f>
        <x:v>0.0003724857213807109</x:v>
      </x:c>
      <x:c r="I914" s="114" t="n">
        <x:f>IFERROR(E914/E913-1,0)</x:f>
        <x:v>0.0004897459442914087</x:v>
      </x:c>
      <x:c r="J914" s="115" t="n">
        <x:f>Z913*(1+F914)</x:f>
        <x:v>0.12266147446948623</x:v>
      </x:c>
      <x:c r="K914" s="115" t="n">
        <x:f>AA913*(1+G914)</x:f>
        <x:v>0.13279803543326965</x:v>
      </x:c>
      <x:c r="L914" s="115" t="n">
        <x:f>AB913*(1+H914)</x:f>
        <x:v>0.8993027978109301</x:v>
      </x:c>
      <x:c r="M914" s="115" t="n">
        <x:f>AC913*(1+I914)</x:f>
        <x:v>0.06814656535386864</x:v>
      </x:c>
      <x:c r="N914" s="115" t="n">
        <x:f>SUM(J914:M914)</x:f>
        <x:v>1.2229088730675546</x:v>
      </x:c>
      <x:c r="O914" s="116" t="n">
        <x:f>IFERROR((J914+K914)/N914,0)</x:f>
        <x:v>0.20889496799705048</x:v>
      </x:c>
      <x:c r="P914" s="50" t="b">
        <x:f>AND(MONTH(A914)=12,OR(A915="",YEAR(A914)&lt;&gt;YEAR(A915)))</x:f>
        <x:v>0</x:v>
      </x:c>
      <x:c r="Q914" s="50" t="b">
        <x:f>AND(MOD(MONTH(A914),3)=0,OR(A915="",MONTH(A914)&lt;&gt;MONTH(A915)))</x:f>
        <x:v>0</x:v>
      </x:c>
      <x:c r="R914" s="50" t="b">
        <x:f>OR(O914&gt;$E$7,O914&lt;$E$6)</x:f>
        <x:v>0</x:v>
      </x:c>
      <x:c r="S914" s="50" t="b">
        <x:f>AND(OR(P914,Q914,R914),A914-AH913&gt;$E$8)</x:f>
        <x:v>0</x:v>
      </x:c>
      <x:c r="T914" s="50" t="str">
        <x:f>IF(NOT(OR(P914,Q914,R914)),"不调",IF(NOT(S914),"间隔规则跳过",IF(P914,"年末+季度",IF(AND(Q914,R914),"季度+动态",IF(Q914,"季度","动态")))))</x:f>
        <x:v>不调</x:v>
      </x:c>
      <x:c r="U914" s="115" t="n">
        <x:f>IF(OR(T914="年末+季度",T914="季度+动态"),N914*$E$5/2,IF(T914="季度",(J914+K914)/2,IF(T914="动态",N914*$E$5*IF(J914+K914=0,0.5,J914/(J914+K914)),J914)))</x:f>
        <x:v>0.12266147446948623</x:v>
      </x:c>
      <x:c r="V914" s="115" t="n">
        <x:f>IF(OR(T914="年末+季度",T914="季度+动态"),N914*$E$5/2,IF(T914="季度",(J914+K914)/2,IF(T914="动态",N914*$E$5*IF(J914+K914=0,0.5,K914/(J914+K914)),K914)))</x:f>
        <x:v>0.13279803543326965</x:v>
      </x:c>
      <x:c r="W914" s="115" t="n">
        <x:f>IF(OR(T914="年末+季度",T914="季度+动态",T914="动态"),N914*(1-$E$5)*IF(L914+M914=0,$B$7/($B$7+$B$8),L914/(L914+M914)),L914)</x:f>
        <x:v>0.8993027978109301</x:v>
      </x:c>
      <x:c r="X914" s="115" t="n">
        <x:f>IF(OR(T914="年末+季度",T914="季度+动态",T914="动态"),N914*(1-$E$5)*IF(L914+M914=0,$B$8/($B$7+$B$8),M914/(L914+M914)),M914)</x:f>
        <x:v>0.06814656535386864</x:v>
      </x:c>
      <x:c r="Y914" s="115" t="n">
        <x:f>POWER(1-$H$5,(A914-A913)/$H$8)</x:f>
        <x:v>0.9999862671029998</x:v>
      </x:c>
      <x:c r="Z914" s="115" t="n">
        <x:f>U914*Y914</x:f>
        <x:v>0.12265978997209144</x:v>
      </x:c>
      <x:c r="AA914" s="115" t="n">
        <x:f>V914*Y914</x:f>
        <x:v>0.13279621173152723</x:v>
      </x:c>
      <x:c r="AB914" s="115" t="n">
        <x:f>W914*Y914</x:f>
        <x:v>0.8992904477782357</x:v>
      </x:c>
      <x:c r="AC914" s="115" t="n">
        <x:f>X914*Y914</x:f>
        <x:v>0.06814562950410571</x:v>
      </x:c>
      <x:c r="AD914" s="115" t="n">
        <x:f>SUM(Z914:AC914)</x:f>
        <x:v>1.22289207898596</x:v>
      </x:c>
      <x:c r="AE914" s="115" t="n">
        <x:f>MAX(AE913,AD914)</x:f>
        <x:v>1.2428655454675883</x:v>
      </x:c>
      <x:c r="AF914" s="114" t="n">
        <x:f>AD914/AE914-1</x:f>
        <x:v>-0.016070496566958803</x:v>
      </x:c>
      <x:c r="AG914" s="114" t="n">
        <x:f>AD914/AD913-1</x:f>
        <x:v>0.00006431192483113968</x:v>
      </x:c>
      <x:c r="AH914" s="111" t="n">
        <x:f>IF(OR(T914="年末+季度",T914="季度+动态",T914="季度",T914="动态"),A914,AH913)</x:f>
        <x:v>45107</x:v>
      </x:c>
      <x:c r="AI914" s="117" t="n">
        <x:f>YEAR(A914)</x:f>
        <x:v>2023</x:v>
      </x:c>
      <x:c r="AJ914" s="117" t="n">
        <x:f>MONTH(A914)</x:f>
        <x:v>8</x:v>
      </x:c>
      <x:c r="AK914" s="50" t="n">
        <x:f>IF(MONTH(A914)&lt;&gt;MONTH(A915),1,0)</x:f>
        <x:v>0</x:v>
      </x:c>
      <x:c r="AL914" s="115" t="n">
        <x:f>IF(AK913,AD913,AL913)</x:f>
        <x:v>1.2218054109963554</x:v>
      </x:c>
      <x:c r="AM914" s="116" t="str">
        <x:f>IF(AK914,AD914/AL914-1,"")</x:f>
      </x:c>
      <x:c r="AN914" s="115" t="n">
        <x:f>IF(AI914&lt;&gt;AI913,AD914,MAX(AN913,AD914))</x:f>
        <x:v>1.2428655454675883</x:v>
      </x:c>
      <x:c r="AO914" s="116" t="n">
        <x:f>AD914/AN914-1</x:f>
        <x:v>-0.016070496566958803</x:v>
      </x:c>
      <x:c r="AP914" s="112" t="n">
        <x:f>IFERROR(SUM(Z914:AC914)/AD914,0)</x:f>
        <x:v>1</x:v>
      </x:c>
      <x:c r="AQ914" s="50" t="b">
        <x:f>AND(B914&gt;0,C914&gt;0,D914&gt;0,E914&gt;0)</x:f>
        <x:v>1</x:v>
      </x:c>
    </x:row>
    <x:row r="915">
      <x:c r="A915" s="111" t="n">
        <x:f>'净值底稿'!A873</x:f>
        <x:v>45141</x:v>
      </x:c>
      <x:c r="B915" s="113" t="n">
        <x:f>'净值底稿'!F873</x:f>
        <x:v>1.72799465074221</x:v>
      </x:c>
      <x:c r="C915" s="113" t="n">
        <x:f>'净值底稿'!O873</x:f>
        <x:v>1.299600118000125</x:v>
      </x:c>
      <x:c r="D915" s="113" t="n">
        <x:f>'净值底稿'!P873</x:f>
        <x:v>1.6121</x:v>
      </x:c>
      <x:c r="E915" s="113" t="n">
        <x:f>'净值底稿'!Q873</x:f>
        <x:v>1.6271</x:v>
      </x:c>
      <x:c r="F915" s="114" t="n">
        <x:f>IFERROR(B915/B914-1,0)</x:f>
        <x:v>-0.0033480942404970904</x:v>
      </x:c>
      <x:c r="G915" s="114" t="n">
        <x:f>IFERROR(C915/C914-1,0)</x:f>
        <x:v>0.00181797564430064</x:v>
      </x:c>
      <x:c r="H915" s="114" t="n">
        <x:f>IFERROR(D915/D914-1,0)</x:f>
        <x:v>0.0004344048653346366</x:v>
      </x:c>
      <x:c r="I915" s="114" t="n">
        <x:f>IFERROR(E915/E914-1,0)</x:f>
        <x:v>-0.0044055558954905205</x:v>
      </x:c>
      <x:c r="J915" s="115" t="n">
        <x:f>Z914*(1+F915)</x:f>
        <x:v>0.1222491134357453</x:v>
      </x:c>
      <x:c r="K915" s="115" t="n">
        <x:f>AA914*(1+G915)</x:f>
        <x:v>0.13303763201011054</x:v>
      </x:c>
      <x:c r="L915" s="115" t="n">
        <x:f>AB914*(1+H915)</x:f>
        <x:v>0.8996811039240996</x:v>
      </x:c>
      <x:c r="M915" s="115" t="n">
        <x:f>AC914*(1+I915)</x:f>
        <x:v>0.06784541012429199</x:v>
      </x:c>
      <x:c r="N915" s="115" t="n">
        <x:f>SUM(J915:M915)</x:f>
        <x:v>1.2228132594942474</x:v>
      </x:c>
      <x:c r="O915" s="116" t="n">
        <x:f>IFERROR((J915+K915)/N915,0)</x:f>
        <x:v>0.20877001738715348</x:v>
      </x:c>
      <x:c r="P915" s="50" t="b">
        <x:f>AND(MONTH(A915)=12,OR(A916="",YEAR(A915)&lt;&gt;YEAR(A916)))</x:f>
        <x:v>0</x:v>
      </x:c>
      <x:c r="Q915" s="50" t="b">
        <x:f>AND(MOD(MONTH(A915),3)=0,OR(A916="",MONTH(A915)&lt;&gt;MONTH(A916)))</x:f>
        <x:v>0</x:v>
      </x:c>
      <x:c r="R915" s="50" t="b">
        <x:f>OR(O915&gt;$E$7,O915&lt;$E$6)</x:f>
        <x:v>0</x:v>
      </x:c>
      <x:c r="S915" s="50" t="b">
        <x:f>AND(OR(P915,Q915,R915),A915-AH914&gt;$E$8)</x:f>
        <x:v>0</x:v>
      </x:c>
      <x:c r="T915" s="50" t="str">
        <x:f>IF(NOT(OR(P915,Q915,R915)),"不调",IF(NOT(S915),"间隔规则跳过",IF(P915,"年末+季度",IF(AND(Q915,R915),"季度+动态",IF(Q915,"季度","动态")))))</x:f>
        <x:v>不调</x:v>
      </x:c>
      <x:c r="U915" s="115" t="n">
        <x:f>IF(OR(T915="年末+季度",T915="季度+动态"),N915*$E$5/2,IF(T915="季度",(J915+K915)/2,IF(T915="动态",N915*$E$5*IF(J915+K915=0,0.5,J915/(J915+K915)),J915)))</x:f>
        <x:v>0.1222491134357453</x:v>
      </x:c>
      <x:c r="V915" s="115" t="n">
        <x:f>IF(OR(T915="年末+季度",T915="季度+动态"),N915*$E$5/2,IF(T915="季度",(J915+K915)/2,IF(T915="动态",N915*$E$5*IF(J915+K915=0,0.5,K915/(J915+K915)),K915)))</x:f>
        <x:v>0.13303763201011054</x:v>
      </x:c>
      <x:c r="W915" s="115" t="n">
        <x:f>IF(OR(T915="年末+季度",T915="季度+动态",T915="动态"),N915*(1-$E$5)*IF(L915+M915=0,$B$7/($B$7+$B$8),L915/(L915+M915)),L915)</x:f>
        <x:v>0.8996811039240996</x:v>
      </x:c>
      <x:c r="X915" s="115" t="n">
        <x:f>IF(OR(T915="年末+季度",T915="季度+动态",T915="动态"),N915*(1-$E$5)*IF(L915+M915=0,$B$8/($B$7+$B$8),M915/(L915+M915)),M915)</x:f>
        <x:v>0.06784541012429199</x:v>
      </x:c>
      <x:c r="Y915" s="115" t="n">
        <x:f>POWER(1-$H$5,(A915-A914)/$H$8)</x:f>
        <x:v>0.9999862671029998</x:v>
      </x:c>
      <x:c r="Z915" s="115" t="n">
        <x:f>U915*Y915</x:f>
        <x:v>0.12224743460126211</x:v>
      </x:c>
      <x:c r="AA915" s="115" t="n">
        <x:f>V915*Y915</x:f>
        <x:v>0.133035805018013</x:v>
      </x:c>
      <x:c r="AB915" s="115" t="n">
        <x:f>W915*Y915</x:f>
        <x:v>0.8996687486961663</x:v>
      </x:c>
      <x:c r="AC915" s="115" t="n">
        <x:f>X915*Y915</x:f>
        <x:v>0.06784447841026281</x:v>
      </x:c>
      <x:c r="AD915" s="115" t="n">
        <x:f>SUM(Z915:AC915)</x:f>
        <x:v>1.2227964667257043</x:v>
      </x:c>
      <x:c r="AE915" s="115" t="n">
        <x:f>MAX(AE914,AD915)</x:f>
        <x:v>1.2428655454675883</x:v>
      </x:c>
      <x:c r="AF915" s="114" t="n">
        <x:f>AD915/AE915-1</x:f>
        <x:v>-0.016147425451667585</x:v>
      </x:c>
      <x:c r="AG915" s="114" t="n">
        <x:f>AD915/AD914-1</x:f>
        <x:v>-0.00007818536230530526</x:v>
      </x:c>
      <x:c r="AH915" s="111" t="n">
        <x:f>IF(OR(T915="年末+季度",T915="季度+动态",T915="季度",T915="动态"),A915,AH914)</x:f>
        <x:v>45107</x:v>
      </x:c>
      <x:c r="AI915" s="117" t="n">
        <x:f>YEAR(A915)</x:f>
        <x:v>2023</x:v>
      </x:c>
      <x:c r="AJ915" s="117" t="n">
        <x:f>MONTH(A915)</x:f>
        <x:v>8</x:v>
      </x:c>
      <x:c r="AK915" s="50" t="n">
        <x:f>IF(MONTH(A915)&lt;&gt;MONTH(A916),1,0)</x:f>
        <x:v>0</x:v>
      </x:c>
      <x:c r="AL915" s="115" t="n">
        <x:f>IF(AK914,AD914,AL914)</x:f>
        <x:v>1.2218054109963554</x:v>
      </x:c>
      <x:c r="AM915" s="116" t="str">
        <x:f>IF(AK915,AD915/AL915-1,"")</x:f>
      </x:c>
      <x:c r="AN915" s="115" t="n">
        <x:f>IF(AI915&lt;&gt;AI914,AD915,MAX(AN914,AD915))</x:f>
        <x:v>1.2428655454675883</x:v>
      </x:c>
      <x:c r="AO915" s="116" t="n">
        <x:f>AD915/AN915-1</x:f>
        <x:v>-0.016147425451667585</x:v>
      </x:c>
      <x:c r="AP915" s="112" t="n">
        <x:f>IFERROR(SUM(Z915:AC915)/AD915,0)</x:f>
        <x:v>1</x:v>
      </x:c>
      <x:c r="AQ915" s="50" t="b">
        <x:f>AND(B915&gt;0,C915&gt;0,D915&gt;0,E915&gt;0)</x:f>
        <x:v>1</x:v>
      </x:c>
    </x:row>
    <x:row r="916">
      <x:c r="A916" s="111" t="n">
        <x:f>'净值底稿'!A874</x:f>
        <x:v>45142</x:v>
      </x:c>
      <x:c r="B916" s="113" t="n">
        <x:f>'净值底稿'!F874</x:f>
        <x:v>1.75949766471691</x:v>
      </x:c>
      <x:c r="C916" s="113" t="n">
        <x:f>'净值底稿'!O874</x:f>
        <x:v>1.3050078097270104</x:v>
      </x:c>
      <x:c r="D916" s="113" t="n">
        <x:f>'净值底稿'!P874</x:f>
        <x:v>1.6123</x:v>
      </x:c>
      <x:c r="E916" s="113" t="n">
        <x:f>'净值底稿'!Q874</x:f>
        <x:v>1.6246</x:v>
      </x:c>
      <x:c r="F916" s="114" t="n">
        <x:f>IFERROR(B916/B915-1,0)</x:f>
        <x:v>0.01823096730141427</x:v>
      </x:c>
      <x:c r="G916" s="114" t="n">
        <x:f>IFERROR(C916/C915-1,0)</x:f>
        <x:v>0.0041610428100042895</x:v>
      </x:c>
      <x:c r="H916" s="114" t="n">
        <x:f>IFERROR(D916/D915-1,0)</x:f>
        <x:v>0.00012406178276780366</x:v>
      </x:c>
      <x:c r="I916" s="114" t="n">
        <x:f>IFERROR(E916/E915-1,0)</x:f>
        <x:v>-0.0015364759387868077</x:v>
      </x:c>
      <x:c r="J916" s="115" t="n">
        <x:f>Z915*(1+F916)</x:f>
        <x:v>0.1244761235841595</x:v>
      </x:c>
      <x:c r="K916" s="115" t="n">
        <x:f>AA915*(1+G916)</x:f>
        <x:v>0.13358937269795632</x:v>
      </x:c>
      <x:c r="L916" s="115" t="n">
        <x:f>AB915*(1+H916)</x:f>
        <x:v>0.8997803632050301</x:v>
      </x:c>
      <x:c r="M916" s="115" t="n">
        <x:f>AC915*(1+I916)</x:f>
        <x:v>0.0677402370016059</x:v>
      </x:c>
      <x:c r="N916" s="115" t="n">
        <x:f>SUM(J916:M916)</x:f>
        <x:v>1.2255860964887517</x:v>
      </x:c>
      <x:c r="O916" s="116" t="n">
        <x:f>IFERROR((J916+K916)/N916,0)</x:f>
        <x:v>0.21056496726053087</x:v>
      </x:c>
      <x:c r="P916" s="50" t="b">
        <x:f>AND(MONTH(A916)=12,OR(A917="",YEAR(A916)&lt;&gt;YEAR(A917)))</x:f>
        <x:v>0</x:v>
      </x:c>
      <x:c r="Q916" s="50" t="b">
        <x:f>AND(MOD(MONTH(A916),3)=0,OR(A917="",MONTH(A916)&lt;&gt;MONTH(A917)))</x:f>
        <x:v>0</x:v>
      </x:c>
      <x:c r="R916" s="50" t="b">
        <x:f>OR(O916&gt;$E$7,O916&lt;$E$6)</x:f>
        <x:v>0</x:v>
      </x:c>
      <x:c r="S916" s="50" t="b">
        <x:f>AND(OR(P916,Q916,R916),A916-AH915&gt;$E$8)</x:f>
        <x:v>0</x:v>
      </x:c>
      <x:c r="T916" s="50" t="str">
        <x:f>IF(NOT(OR(P916,Q916,R916)),"不调",IF(NOT(S916),"间隔规则跳过",IF(P916,"年末+季度",IF(AND(Q916,R916),"季度+动态",IF(Q916,"季度","动态")))))</x:f>
        <x:v>不调</x:v>
      </x:c>
      <x:c r="U916" s="115" t="n">
        <x:f>IF(OR(T916="年末+季度",T916="季度+动态"),N916*$E$5/2,IF(T916="季度",(J916+K916)/2,IF(T916="动态",N916*$E$5*IF(J916+K916=0,0.5,J916/(J916+K916)),J916)))</x:f>
        <x:v>0.1244761235841595</x:v>
      </x:c>
      <x:c r="V916" s="115" t="n">
        <x:f>IF(OR(T916="年末+季度",T916="季度+动态"),N916*$E$5/2,IF(T916="季度",(J916+K916)/2,IF(T916="动态",N916*$E$5*IF(J916+K916=0,0.5,K916/(J916+K916)),K916)))</x:f>
        <x:v>0.13358937269795632</x:v>
      </x:c>
      <x:c r="W916" s="115" t="n">
        <x:f>IF(OR(T916="年末+季度",T916="季度+动态",T916="动态"),N916*(1-$E$5)*IF(L916+M916=0,$B$7/($B$7+$B$8),L916/(L916+M916)),L916)</x:f>
        <x:v>0.8997803632050301</x:v>
      </x:c>
      <x:c r="X916" s="115" t="n">
        <x:f>IF(OR(T916="年末+季度",T916="季度+动态",T916="动态"),N916*(1-$E$5)*IF(L916+M916=0,$B$8/($B$7+$B$8),M916/(L916+M916)),M916)</x:f>
        <x:v>0.0677402370016059</x:v>
      </x:c>
      <x:c r="Y916" s="115" t="n">
        <x:f>POWER(1-$H$5,(A916-A915)/$H$8)</x:f>
        <x:v>0.9999862671029998</x:v>
      </x:c>
      <x:c r="Z916" s="115" t="n">
        <x:f>U916*Y916</x:f>
        <x:v>0.12447441416637534</x:v>
      </x:c>
      <x:c r="AA916" s="115" t="n">
        <x:f>V916*Y916</x:f>
        <x:v>0.13358753812886073</x:v>
      </x:c>
      <x:c r="AB916" s="115" t="n">
        <x:f>W916*Y916</x:f>
        <x:v>0.8997680066139794</x:v>
      </x:c>
      <x:c r="AC916" s="115" t="n">
        <x:f>X916*Y916</x:f>
        <x:v>0.0677393067319084</x:v>
      </x:c>
      <x:c r="AD916" s="115" t="n">
        <x:f>SUM(Z916:AC916)</x:f>
        <x:v>1.225569265641124</x:v>
      </x:c>
      <x:c r="AE916" s="115" t="n">
        <x:f>MAX(AE915,AD916)</x:f>
        <x:v>1.2428655454675883</x:v>
      </x:c>
      <x:c r="AF916" s="114" t="n">
        <x:f>AD916/AE916-1</x:f>
        <x:v>-0.01391645290155441</x:v>
      </x:c>
      <x:c r="AG916" s="114" t="n">
        <x:f>AD916/AD915-1</x:f>
        <x:v>0.00226758826253759</x:v>
      </x:c>
      <x:c r="AH916" s="111" t="n">
        <x:f>IF(OR(T916="年末+季度",T916="季度+动态",T916="季度",T916="动态"),A916,AH915)</x:f>
        <x:v>45107</x:v>
      </x:c>
      <x:c r="AI916" s="117" t="n">
        <x:f>YEAR(A916)</x:f>
        <x:v>2023</x:v>
      </x:c>
      <x:c r="AJ916" s="117" t="n">
        <x:f>MONTH(A916)</x:f>
        <x:v>8</x:v>
      </x:c>
      <x:c r="AK916" s="50" t="n">
        <x:f>IF(MONTH(A916)&lt;&gt;MONTH(A917),1,0)</x:f>
        <x:v>0</x:v>
      </x:c>
      <x:c r="AL916" s="115" t="n">
        <x:f>IF(AK915,AD915,AL915)</x:f>
        <x:v>1.2218054109963554</x:v>
      </x:c>
      <x:c r="AM916" s="116" t="str">
        <x:f>IF(AK916,AD916/AL916-1,"")</x:f>
      </x:c>
      <x:c r="AN916" s="115" t="n">
        <x:f>IF(AI916&lt;&gt;AI915,AD916,MAX(AN915,AD916))</x:f>
        <x:v>1.2428655454675883</x:v>
      </x:c>
      <x:c r="AO916" s="116" t="n">
        <x:f>AD916/AN916-1</x:f>
        <x:v>-0.01391645290155441</x:v>
      </x:c>
      <x:c r="AP916" s="112" t="n">
        <x:f>IFERROR(SUM(Z916:AC916)/AD916,0)</x:f>
        <x:v>1</x:v>
      </x:c>
      <x:c r="AQ916" s="50" t="b">
        <x:f>AND(B916&gt;0,C916&gt;0,D916&gt;0,E916&gt;0)</x:f>
        <x:v>1</x:v>
      </x:c>
    </x:row>
    <x:row r="917">
      <x:c r="A917" s="111" t="n">
        <x:f>'净值底稿'!A875</x:f>
        <x:v>45145</x:v>
      </x:c>
      <x:c r="B917" s="113" t="n">
        <x:f>'净值底稿'!F875</x:f>
        <x:v>1.7739755696995076</x:v>
      </x:c>
      <x:c r="C917" s="113" t="n">
        <x:f>'净值底稿'!O875</x:f>
        <x:v>1.2975601290155563</x:v>
      </x:c>
      <x:c r="D917" s="113" t="n">
        <x:f>'净值底稿'!P875</x:f>
        <x:v>1.6133</x:v>
      </x:c>
      <x:c r="E917" s="113" t="n">
        <x:f>'净值底稿'!Q875</x:f>
        <x:v>1.6277</x:v>
      </x:c>
      <x:c r="F917" s="114" t="n">
        <x:f>IFERROR(B917/B916-1,0)</x:f>
        <x:v>0.008228430916915608</x:v>
      </x:c>
      <x:c r="G917" s="114" t="n">
        <x:f>IFERROR(C917/C916-1,0)</x:f>
        <x:v>-0.00570700087458631</x:v>
      </x:c>
      <x:c r="H917" s="114" t="n">
        <x:f>IFERROR(D917/D916-1,0)</x:f>
        <x:v>0.0006202319667554246</x:v>
      </x:c>
      <x:c r="I917" s="114" t="n">
        <x:f>IFERROR(E917/E916-1,0)</x:f>
        <x:v>0.001908162009109926</x:v>
      </x:c>
      <x:c r="J917" s="115" t="n">
        <x:f>Z916*(1+F917)</x:f>
        <x:v>0.1254986432842669</x:v>
      </x:c>
      <x:c r="K917" s="115" t="n">
        <x:f>AA916*(1+G917)</x:f>
        <x:v>0.13282515393192548</x:v>
      </x:c>
      <x:c r="L917" s="115" t="n">
        <x:f>AB916*(1+H917)</x:f>
        <x:v>0.9003260714943452</x:v>
      </x:c>
      <x:c r="M917" s="115" t="n">
        <x:f>AC916*(1+I917)</x:f>
        <x:v>0.06786856430353766</x:v>
      </x:c>
      <x:c r="N917" s="115" t="n">
        <x:f>SUM(J917:M917)</x:f>
        <x:v>1.2265184330140753</x:v>
      </x:c>
      <x:c r="O917" s="116" t="n">
        <x:f>IFERROR((J917+K917)/N917,0)</x:f>
        <x:v>0.21061550341431182</x:v>
      </x:c>
      <x:c r="P917" s="50" t="b">
        <x:f>AND(MONTH(A917)=12,OR(A918="",YEAR(A917)&lt;&gt;YEAR(A918)))</x:f>
        <x:v>0</x:v>
      </x:c>
      <x:c r="Q917" s="50" t="b">
        <x:f>AND(MOD(MONTH(A917),3)=0,OR(A918="",MONTH(A917)&lt;&gt;MONTH(A918)))</x:f>
        <x:v>0</x:v>
      </x:c>
      <x:c r="R917" s="50" t="b">
        <x:f>OR(O917&gt;$E$7,O917&lt;$E$6)</x:f>
        <x:v>0</x:v>
      </x:c>
      <x:c r="S917" s="50" t="b">
        <x:f>AND(OR(P917,Q917,R917),A917-AH916&gt;$E$8)</x:f>
        <x:v>0</x:v>
      </x:c>
      <x:c r="T917" s="50" t="str">
        <x:f>IF(NOT(OR(P917,Q917,R917)),"不调",IF(NOT(S917),"间隔规则跳过",IF(P917,"年末+季度",IF(AND(Q917,R917),"季度+动态",IF(Q917,"季度","动态")))))</x:f>
        <x:v>不调</x:v>
      </x:c>
      <x:c r="U917" s="115" t="n">
        <x:f>IF(OR(T917="年末+季度",T917="季度+动态"),N917*$E$5/2,IF(T917="季度",(J917+K917)/2,IF(T917="动态",N917*$E$5*IF(J917+K917=0,0.5,J917/(J917+K917)),J917)))</x:f>
        <x:v>0.1254986432842669</x:v>
      </x:c>
      <x:c r="V917" s="115" t="n">
        <x:f>IF(OR(T917="年末+季度",T917="季度+动态"),N917*$E$5/2,IF(T917="季度",(J917+K917)/2,IF(T917="动态",N917*$E$5*IF(J917+K917=0,0.5,K917/(J917+K917)),K917)))</x:f>
        <x:v>0.13282515393192548</x:v>
      </x:c>
      <x:c r="W917" s="115" t="n">
        <x:f>IF(OR(T917="年末+季度",T917="季度+动态",T917="动态"),N917*(1-$E$5)*IF(L917+M917=0,$B$7/($B$7+$B$8),L917/(L917+M917)),L917)</x:f>
        <x:v>0.9003260714943452</x:v>
      </x:c>
      <x:c r="X917" s="115" t="n">
        <x:f>IF(OR(T917="年末+季度",T917="季度+动态",T917="动态"),N917*(1-$E$5)*IF(L917+M917=0,$B$8/($B$7+$B$8),M917/(L917+M917)),M917)</x:f>
        <x:v>0.06786856430353766</x:v>
      </x:c>
      <x:c r="Y917" s="115" t="n">
        <x:f>POWER(1-$H$5,(A917-A916)/$H$8)</x:f>
        <x:v>0.9999588018747739</x:v>
      </x:c>
      <x:c r="Z917" s="115" t="n">
        <x:f>U917*Y917</x:f>
        <x:v>0.1254934729754452</x:v>
      </x:c>
      <x:c r="AA917" s="115" t="n">
        <x:f>V917*Y917</x:f>
        <x:v>0.13281968178460063</x:v>
      </x:c>
      <x:c r="AB917" s="115" t="n">
        <x:f>W917*Y917</x:f>
        <x:v>0.9002889797481075</x:v>
      </x:c>
      <x:c r="AC917" s="115" t="n">
        <x:f>X917*Y917</x:f>
        <x:v>0.06786576824592656</x:v>
      </x:c>
      <x:c r="AD917" s="115" t="n">
        <x:f>SUM(Z917:AC917)</x:f>
        <x:v>1.2264679027540797</x:v>
      </x:c>
      <x:c r="AE917" s="115" t="n">
        <x:f>MAX(AE916,AD917)</x:f>
        <x:v>1.2428655454675883</x:v>
      </x:c>
      <x:c r="AF917" s="114" t="n">
        <x:f>AD917/AE917-1</x:f>
        <x:v>-0.01319341643455052</x:v>
      </x:c>
      <x:c r="AG917" s="114" t="n">
        <x:f>AD917/AD916-1</x:f>
        <x:v>0.000733240574930516</x:v>
      </x:c>
      <x:c r="AH917" s="111" t="n">
        <x:f>IF(OR(T917="年末+季度",T917="季度+动态",T917="季度",T917="动态"),A917,AH916)</x:f>
        <x:v>45107</x:v>
      </x:c>
      <x:c r="AI917" s="117" t="n">
        <x:f>YEAR(A917)</x:f>
        <x:v>2023</x:v>
      </x:c>
      <x:c r="AJ917" s="117" t="n">
        <x:f>MONTH(A917)</x:f>
        <x:v>8</x:v>
      </x:c>
      <x:c r="AK917" s="50" t="n">
        <x:f>IF(MONTH(A917)&lt;&gt;MONTH(A918),1,0)</x:f>
        <x:v>0</x:v>
      </x:c>
      <x:c r="AL917" s="115" t="n">
        <x:f>IF(AK916,AD916,AL916)</x:f>
        <x:v>1.2218054109963554</x:v>
      </x:c>
      <x:c r="AM917" s="116" t="str">
        <x:f>IF(AK917,AD917/AL917-1,"")</x:f>
      </x:c>
      <x:c r="AN917" s="115" t="n">
        <x:f>IF(AI917&lt;&gt;AI916,AD917,MAX(AN916,AD917))</x:f>
        <x:v>1.2428655454675883</x:v>
      </x:c>
      <x:c r="AO917" s="116" t="n">
        <x:f>AD917/AN917-1</x:f>
        <x:v>-0.01319341643455052</x:v>
      </x:c>
      <x:c r="AP917" s="112" t="n">
        <x:f>IFERROR(SUM(Z917:AC917)/AD917,0)</x:f>
        <x:v>1</x:v>
      </x:c>
      <x:c r="AQ917" s="50" t="b">
        <x:f>AND(B917&gt;0,C917&gt;0,D917&gt;0,E917&gt;0)</x:f>
        <x:v>1</x:v>
      </x:c>
    </x:row>
    <x:row r="918">
      <x:c r="A918" s="111" t="n">
        <x:f>'净值底稿'!A876</x:f>
        <x:v>45146</x:v>
      </x:c>
      <x:c r="B918" s="113" t="n">
        <x:f>'净值底稿'!F876</x:f>
        <x:v>1.7577145268707026</x:v>
      </x:c>
      <x:c r="C918" s="113" t="n">
        <x:f>'净值底稿'!O876</x:f>
        <x:v>1.2947389124824953</x:v>
      </x:c>
      <x:c r="D918" s="113" t="n">
        <x:f>'净值底稿'!P876</x:f>
        <x:v>1.6135</x:v>
      </x:c>
      <x:c r="E918" s="113" t="n">
        <x:f>'净值底稿'!Q876</x:f>
        <x:v>1.6275</x:v>
      </x:c>
      <x:c r="F918" s="114" t="n">
        <x:f>IFERROR(B918/B917-1,0)</x:f>
        <x:v>-0.009166441244486512</x:v>
      </x:c>
      <x:c r="G918" s="114" t="n">
        <x:f>IFERROR(C918/C917-1,0)</x:f>
        <x:v>-0.0021742472429400195</x:v>
      </x:c>
      <x:c r="H918" s="114" t="n">
        <x:f>IFERROR(D918/D917-1,0)</x:f>
        <x:v>0.0001239695035020194</x:v>
      </x:c>
      <x:c r="I918" s="114" t="n">
        <x:f>IFERROR(E918/E917-1,0)</x:f>
        <x:v>-0.00012287276525158042</x:v>
      </x:c>
      <x:c r="J918" s="115" t="n">
        <x:f>Z917*(1+F918)</x:f>
        <x:v>0.12434314442884922</x:v>
      </x:c>
      <x:c r="K918" s="115" t="n">
        <x:f>AA917*(1+G918)</x:f>
        <x:v>0.13253089895767228</x:v>
      </x:c>
      <x:c r="L918" s="115" t="n">
        <x:f>AB917*(1+H918)</x:f>
        <x:v>0.9004005881259353</x:v>
      </x:c>
      <x:c r="M918" s="115" t="n">
        <x:f>AC917*(1+I918)</x:f>
        <x:v>0.06785742939131627</x:v>
      </x:c>
      <x:c r="N918" s="115" t="n">
        <x:f>SUM(J918:M918)</x:f>
        <x:v>1.225132060903773</x:v>
      </x:c>
      <x:c r="O918" s="116" t="n">
        <x:f>IFERROR((J918+K918)/N918,0)</x:f>
        <x:v>0.2096704931524092</x:v>
      </x:c>
      <x:c r="P918" s="50" t="b">
        <x:f>AND(MONTH(A918)=12,OR(A919="",YEAR(A918)&lt;&gt;YEAR(A919)))</x:f>
        <x:v>0</x:v>
      </x:c>
      <x:c r="Q918" s="50" t="b">
        <x:f>AND(MOD(MONTH(A918),3)=0,OR(A919="",MONTH(A918)&lt;&gt;MONTH(A919)))</x:f>
        <x:v>0</x:v>
      </x:c>
      <x:c r="R918" s="50" t="b">
        <x:f>OR(O918&gt;$E$7,O918&lt;$E$6)</x:f>
        <x:v>0</x:v>
      </x:c>
      <x:c r="S918" s="50" t="b">
        <x:f>AND(OR(P918,Q918,R918),A918-AH917&gt;$E$8)</x:f>
        <x:v>0</x:v>
      </x:c>
      <x:c r="T918" s="50" t="str">
        <x:f>IF(NOT(OR(P918,Q918,R918)),"不调",IF(NOT(S918),"间隔规则跳过",IF(P918,"年末+季度",IF(AND(Q918,R918),"季度+动态",IF(Q918,"季度","动态")))))</x:f>
        <x:v>不调</x:v>
      </x:c>
      <x:c r="U918" s="115" t="n">
        <x:f>IF(OR(T918="年末+季度",T918="季度+动态"),N918*$E$5/2,IF(T918="季度",(J918+K918)/2,IF(T918="动态",N918*$E$5*IF(J918+K918=0,0.5,J918/(J918+K918)),J918)))</x:f>
        <x:v>0.12434314442884922</x:v>
      </x:c>
      <x:c r="V918" s="115" t="n">
        <x:f>IF(OR(T918="年末+季度",T918="季度+动态"),N918*$E$5/2,IF(T918="季度",(J918+K918)/2,IF(T918="动态",N918*$E$5*IF(J918+K918=0,0.5,K918/(J918+K918)),K918)))</x:f>
        <x:v>0.13253089895767228</x:v>
      </x:c>
      <x:c r="W918" s="115" t="n">
        <x:f>IF(OR(T918="年末+季度",T918="季度+动态",T918="动态"),N918*(1-$E$5)*IF(L918+M918=0,$B$7/($B$7+$B$8),L918/(L918+M918)),L918)</x:f>
        <x:v>0.9004005881259353</x:v>
      </x:c>
      <x:c r="X918" s="115" t="n">
        <x:f>IF(OR(T918="年末+季度",T918="季度+动态",T918="动态"),N918*(1-$E$5)*IF(L918+M918=0,$B$8/($B$7+$B$8),M918/(L918+M918)),M918)</x:f>
        <x:v>0.06785742939131627</x:v>
      </x:c>
      <x:c r="Y918" s="115" t="n">
        <x:f>POWER(1-$H$5,(A918-A917)/$H$8)</x:f>
        <x:v>0.9999862671029998</x:v>
      </x:c>
      <x:c r="Z918" s="115" t="n">
        <x:f>U918*Y918</x:f>
        <x:v>0.1243414368372541</x:v>
      </x:c>
      <x:c r="AA918" s="115" t="n">
        <x:f>V918*Y918</x:f>
        <x:v>0.13252907892448754</x:v>
      </x:c>
      <x:c r="AB918" s="115" t="n">
        <x:f>W918*Y918</x:f>
        <x:v>0.9003882230173996</x:v>
      </x:c>
      <x:c r="AC918" s="115" t="n">
        <x:f>X918*Y918</x:f>
        <x:v>0.06785649751222773</x:v>
      </x:c>
      <x:c r="AD918" s="115" t="n">
        <x:f>SUM(Z918:AC918)</x:f>
        <x:v>1.225115236291369</x:v>
      </x:c>
      <x:c r="AE918" s="115" t="n">
        <x:f>MAX(AE917,AD918)</x:f>
        <x:v>1.2428655454675883</x:v>
      </x:c>
      <x:c r="AF918" s="114" t="n">
        <x:f>AD918/AE918-1</x:f>
        <x:v>-0.014281761402872628</x:v>
      </x:c>
      <x:c r="AG918" s="114" t="n">
        <x:f>AD918/AD917-1</x:f>
        <x:v>-0.001102895933658865</x:v>
      </x:c>
      <x:c r="AH918" s="111" t="n">
        <x:f>IF(OR(T918="年末+季度",T918="季度+动态",T918="季度",T918="动态"),A918,AH917)</x:f>
        <x:v>45107</x:v>
      </x:c>
      <x:c r="AI918" s="117" t="n">
        <x:f>YEAR(A918)</x:f>
        <x:v>2023</x:v>
      </x:c>
      <x:c r="AJ918" s="117" t="n">
        <x:f>MONTH(A918)</x:f>
        <x:v>8</x:v>
      </x:c>
      <x:c r="AK918" s="50" t="n">
        <x:f>IF(MONTH(A918)&lt;&gt;MONTH(A919),1,0)</x:f>
        <x:v>0</x:v>
      </x:c>
      <x:c r="AL918" s="115" t="n">
        <x:f>IF(AK917,AD917,AL917)</x:f>
        <x:v>1.2218054109963554</x:v>
      </x:c>
      <x:c r="AM918" s="116" t="str">
        <x:f>IF(AK918,AD918/AL918-1,"")</x:f>
      </x:c>
      <x:c r="AN918" s="115" t="n">
        <x:f>IF(AI918&lt;&gt;AI917,AD918,MAX(AN917,AD918))</x:f>
        <x:v>1.2428655454675883</x:v>
      </x:c>
      <x:c r="AO918" s="116" t="n">
        <x:f>AD918/AN918-1</x:f>
        <x:v>-0.014281761402872628</x:v>
      </x:c>
      <x:c r="AP918" s="112" t="n">
        <x:f>IFERROR(SUM(Z918:AC918)/AD918,0)</x:f>
        <x:v>1</x:v>
      </x:c>
      <x:c r="AQ918" s="50" t="b">
        <x:f>AND(B918&gt;0,C918&gt;0,D918&gt;0,E918&gt;0)</x:f>
        <x:v>1</x:v>
      </x:c>
    </x:row>
    <x:row r="919">
      <x:c r="A919" s="111" t="n">
        <x:f>'净值底稿'!A877</x:f>
        <x:v>45147</x:v>
      </x:c>
      <x:c r="B919" s="113" t="n">
        <x:f>'净值底稿'!F877</x:f>
        <x:v>1.7125632591265152</x:v>
      </x:c>
      <x:c r="C919" s="113" t="n">
        <x:f>'净值底稿'!O877</x:f>
        <x:v>1.2844317186335763</x:v>
      </x:c>
      <x:c r="D919" s="113" t="n">
        <x:f>'净值底稿'!P877</x:f>
        <x:v>1.6139</x:v>
      </x:c>
      <x:c r="E919" s="113" t="n">
        <x:f>'净值底稿'!Q877</x:f>
        <x:v>1.628</x:v>
      </x:c>
      <x:c r="F919" s="114" t="n">
        <x:f>IFERROR(B919/B918-1,0)</x:f>
        <x:v>-0.025687486252145453</x:v>
      </x:c>
      <x:c r="G919" s="114" t="n">
        <x:f>IFERROR(C919/C918-1,0)</x:f>
        <x:v>-0.007960828047684387</x:v>
      </x:c>
      <x:c r="H919" s="114" t="n">
        <x:f>IFERROR(D919/D918-1,0)</x:f>
        <x:v>0.0002479082739386129</x:v>
      </x:c>
      <x:c r="I919" s="114" t="n">
        <x:f>IFERROR(E919/E918-1,0)</x:f>
        <x:v>0.0003072196620583778</x:v>
      </x:c>
      <x:c r="J919" s="115" t="n">
        <x:f>Z918*(1+F919)</x:f>
        <x:v>0.12114741788792512</x:v>
      </x:c>
      <x:c r="K919" s="115" t="n">
        <x:f>AA918*(1+G919)</x:f>
        <x:v>0.1314740377158517</x:v>
      </x:c>
      <x:c r="L919" s="115" t="n">
        <x:f>AB918*(1+H919)</x:f>
        <x:v>0.9006114367076425</x:v>
      </x:c>
      <x:c r="M919" s="115" t="n">
        <x:f>AC918*(1+I919)</x:f>
        <x:v>0.0678773443624619</x:v>
      </x:c>
      <x:c r="N919" s="115" t="n">
        <x:f>SUM(J919:M919)</x:f>
        <x:v>1.2211102366738813</x:v>
      </x:c>
      <x:c r="O919" s="116" t="n">
        <x:f>IFERROR((J919+K919)/N919,0)</x:f>
        <x:v>0.20687850123333604</x:v>
      </x:c>
      <x:c r="P919" s="50" t="b">
        <x:f>AND(MONTH(A919)=12,OR(A920="",YEAR(A919)&lt;&gt;YEAR(A920)))</x:f>
        <x:v>0</x:v>
      </x:c>
      <x:c r="Q919" s="50" t="b">
        <x:f>AND(MOD(MONTH(A919),3)=0,OR(A920="",MONTH(A919)&lt;&gt;MONTH(A920)))</x:f>
        <x:v>0</x:v>
      </x:c>
      <x:c r="R919" s="50" t="b">
        <x:f>OR(O919&gt;$E$7,O919&lt;$E$6)</x:f>
        <x:v>0</x:v>
      </x:c>
      <x:c r="S919" s="50" t="b">
        <x:f>AND(OR(P919,Q919,R919),A919-AH918&gt;$E$8)</x:f>
        <x:v>0</x:v>
      </x:c>
      <x:c r="T919" s="50" t="str">
        <x:f>IF(NOT(OR(P919,Q919,R919)),"不调",IF(NOT(S919),"间隔规则跳过",IF(P919,"年末+季度",IF(AND(Q919,R919),"季度+动态",IF(Q919,"季度","动态")))))</x:f>
        <x:v>不调</x:v>
      </x:c>
      <x:c r="U919" s="115" t="n">
        <x:f>IF(OR(T919="年末+季度",T919="季度+动态"),N919*$E$5/2,IF(T919="季度",(J919+K919)/2,IF(T919="动态",N919*$E$5*IF(J919+K919=0,0.5,J919/(J919+K919)),J919)))</x:f>
        <x:v>0.12114741788792512</x:v>
      </x:c>
      <x:c r="V919" s="115" t="n">
        <x:f>IF(OR(T919="年末+季度",T919="季度+动态"),N919*$E$5/2,IF(T919="季度",(J919+K919)/2,IF(T919="动态",N919*$E$5*IF(J919+K919=0,0.5,K919/(J919+K919)),K919)))</x:f>
        <x:v>0.1314740377158517</x:v>
      </x:c>
      <x:c r="W919" s="115" t="n">
        <x:f>IF(OR(T919="年末+季度",T919="季度+动态",T919="动态"),N919*(1-$E$5)*IF(L919+M919=0,$B$7/($B$7+$B$8),L919/(L919+M919)),L919)</x:f>
        <x:v>0.9006114367076425</x:v>
      </x:c>
      <x:c r="X919" s="115" t="n">
        <x:f>IF(OR(T919="年末+季度",T919="季度+动态",T919="动态"),N919*(1-$E$5)*IF(L919+M919=0,$B$8/($B$7+$B$8),M919/(L919+M919)),M919)</x:f>
        <x:v>0.0678773443624619</x:v>
      </x:c>
      <x:c r="Y919" s="115" t="n">
        <x:f>POWER(1-$H$5,(A919-A918)/$H$8)</x:f>
        <x:v>0.9999862671029998</x:v>
      </x:c>
      <x:c r="Z919" s="115" t="n">
        <x:f>U919*Y919</x:f>
        <x:v>0.12114575418291341</x:v>
      </x:c>
      <x:c r="AA919" s="115" t="n">
        <x:f>V919*Y919</x:f>
        <x:v>0.13147223219643353</x:v>
      </x:c>
      <x:c r="AB919" s="115" t="n">
        <x:f>W919*Y919</x:f>
        <x:v>0.900599068703545</x:v>
      </x:c>
      <x:c r="AC919" s="115" t="n">
        <x:f>X919*Y919</x:f>
        <x:v>0.06787641220988312</x:v>
      </x:c>
      <x:c r="AD919" s="115" t="n">
        <x:f>SUM(Z919:AC919)</x:f>
        <x:v>1.2210934672927751</x:v>
      </x:c>
      <x:c r="AE919" s="115" t="n">
        <x:f>MAX(AE918,AD919)</x:f>
        <x:v>1.2428655454675883</x:v>
      </x:c>
      <x:c r="AF919" s="114" t="n">
        <x:f>AD919/AE919-1</x:f>
        <x:v>-0.017517645616784816</x:v>
      </x:c>
      <x:c r="AG919" s="114" t="n">
        <x:f>AD919/AD918-1</x:f>
        <x:v>-0.0032827679221169026</x:v>
      </x:c>
      <x:c r="AH919" s="111" t="n">
        <x:f>IF(OR(T919="年末+季度",T919="季度+动态",T919="季度",T919="动态"),A919,AH918)</x:f>
        <x:v>45107</x:v>
      </x:c>
      <x:c r="AI919" s="117" t="n">
        <x:f>YEAR(A919)</x:f>
        <x:v>2023</x:v>
      </x:c>
      <x:c r="AJ919" s="117" t="n">
        <x:f>MONTH(A919)</x:f>
        <x:v>8</x:v>
      </x:c>
      <x:c r="AK919" s="50" t="n">
        <x:f>IF(MONTH(A919)&lt;&gt;MONTH(A920),1,0)</x:f>
        <x:v>0</x:v>
      </x:c>
      <x:c r="AL919" s="115" t="n">
        <x:f>IF(AK918,AD918,AL918)</x:f>
        <x:v>1.2218054109963554</x:v>
      </x:c>
      <x:c r="AM919" s="116" t="str">
        <x:f>IF(AK919,AD919/AL919-1,"")</x:f>
      </x:c>
      <x:c r="AN919" s="115" t="n">
        <x:f>IF(AI919&lt;&gt;AI918,AD919,MAX(AN918,AD919))</x:f>
        <x:v>1.2428655454675883</x:v>
      </x:c>
      <x:c r="AO919" s="116" t="n">
        <x:f>AD919/AN919-1</x:f>
        <x:v>-0.017517645616784816</x:v>
      </x:c>
      <x:c r="AP919" s="112" t="n">
        <x:f>IFERROR(SUM(Z919:AC919)/AD919,0)</x:f>
        <x:v>1</x:v>
      </x:c>
      <x:c r="AQ919" s="50" t="b">
        <x:f>AND(B919&gt;0,C919&gt;0,D919&gt;0,E919&gt;0)</x:f>
        <x:v>1</x:v>
      </x:c>
    </x:row>
    <x:row r="920">
      <x:c r="A920" s="111" t="n">
        <x:f>'净值底稿'!A878</x:f>
        <x:v>45148</x:v>
      </x:c>
      <x:c r="B920" s="113" t="n">
        <x:f>'净值底稿'!F878</x:f>
        <x:v>1.7104905774424026</x:v>
      </x:c>
      <x:c r="C920" s="113" t="n">
        <x:f>'净值底稿'!O878</x:f>
        <x:v>1.286586428041564</x:v>
      </x:c>
      <x:c r="D920" s="113" t="n">
        <x:f>'净值底稿'!P878</x:f>
        <x:v>1.614</x:v>
      </x:c>
      <x:c r="E920" s="113" t="n">
        <x:f>'净值底稿'!Q878</x:f>
        <x:v>1.623</x:v>
      </x:c>
      <x:c r="F920" s="114" t="n">
        <x:f>IFERROR(B920/B919-1,0)</x:f>
        <x:v>-0.0012102803636986348</x:v>
      </x:c>
      <x:c r="G920" s="114" t="n">
        <x:f>IFERROR(C920/C919-1,0)</x:f>
        <x:v>0.001677558547277247</x:v>
      </x:c>
      <x:c r="H920" s="114" t="n">
        <x:f>IFERROR(D920/D919-1,0)</x:f>
        <x:v>0.00006196170766470388</x:v>
      </x:c>
      <x:c r="I920" s="114" t="n">
        <x:f>IFERROR(E920/E919-1,0)</x:f>
        <x:v>-0.0030712530712529995</x:v>
      </x:c>
      <x:c r="J920" s="115" t="n">
        <x:f>Z919*(1+F920)</x:f>
        <x:v>0.12099913385548038</x:v>
      </x:c>
      <x:c r="K920" s="115" t="n">
        <x:f>AA919*(1+G920)</x:f>
        <x:v>0.1316927845632843</x:v>
      </x:c>
      <x:c r="L920" s="115" t="n">
        <x:f>AB919*(1+H920)</x:f>
        <x:v>0.9006548713597631</x:v>
      </x:c>
      <x:c r="M920" s="115" t="n">
        <x:f>AC919*(1+I920)</x:f>
        <x:v>0.06766794657041789</x:v>
      </x:c>
      <x:c r="N920" s="115" t="n">
        <x:f>SUM(J920:M920)</x:f>
        <x:v>1.2210147363489456</x:v>
      </x:c>
      <x:c r="O920" s="116" t="n">
        <x:f>IFERROR((J920+K920)/N920,0)</x:f>
        <x:v>0.20695239041451627</x:v>
      </x:c>
      <x:c r="P920" s="50" t="b">
        <x:f>AND(MONTH(A920)=12,OR(A921="",YEAR(A920)&lt;&gt;YEAR(A921)))</x:f>
        <x:v>0</x:v>
      </x:c>
      <x:c r="Q920" s="50" t="b">
        <x:f>AND(MOD(MONTH(A920),3)=0,OR(A921="",MONTH(A920)&lt;&gt;MONTH(A921)))</x:f>
        <x:v>0</x:v>
      </x:c>
      <x:c r="R920" s="50" t="b">
        <x:f>OR(O920&gt;$E$7,O920&lt;$E$6)</x:f>
        <x:v>0</x:v>
      </x:c>
      <x:c r="S920" s="50" t="b">
        <x:f>AND(OR(P920,Q920,R920),A920-AH919&gt;$E$8)</x:f>
        <x:v>0</x:v>
      </x:c>
      <x:c r="T920" s="50" t="str">
        <x:f>IF(NOT(OR(P920,Q920,R920)),"不调",IF(NOT(S920),"间隔规则跳过",IF(P920,"年末+季度",IF(AND(Q920,R920),"季度+动态",IF(Q920,"季度","动态")))))</x:f>
        <x:v>不调</x:v>
      </x:c>
      <x:c r="U920" s="115" t="n">
        <x:f>IF(OR(T920="年末+季度",T920="季度+动态"),N920*$E$5/2,IF(T920="季度",(J920+K920)/2,IF(T920="动态",N920*$E$5*IF(J920+K920=0,0.5,J920/(J920+K920)),J920)))</x:f>
        <x:v>0.12099913385548038</x:v>
      </x:c>
      <x:c r="V920" s="115" t="n">
        <x:f>IF(OR(T920="年末+季度",T920="季度+动态"),N920*$E$5/2,IF(T920="季度",(J920+K920)/2,IF(T920="动态",N920*$E$5*IF(J920+K920=0,0.5,K920/(J920+K920)),K920)))</x:f>
        <x:v>0.1316927845632843</x:v>
      </x:c>
      <x:c r="W920" s="115" t="n">
        <x:f>IF(OR(T920="年末+季度",T920="季度+动态",T920="动态"),N920*(1-$E$5)*IF(L920+M920=0,$B$7/($B$7+$B$8),L920/(L920+M920)),L920)</x:f>
        <x:v>0.9006548713597631</x:v>
      </x:c>
      <x:c r="X920" s="115" t="n">
        <x:f>IF(OR(T920="年末+季度",T920="季度+动态",T920="动态"),N920*(1-$E$5)*IF(L920+M920=0,$B$8/($B$7+$B$8),M920/(L920+M920)),M920)</x:f>
        <x:v>0.06766794657041789</x:v>
      </x:c>
      <x:c r="Y920" s="115" t="n">
        <x:f>POWER(1-$H$5,(A920-A919)/$H$8)</x:f>
        <x:v>0.9999862671029998</x:v>
      </x:c>
      <x:c r="Z920" s="115" t="n">
        <x:f>U920*Y920</x:f>
        <x:v>0.12099747218683803</x:v>
      </x:c>
      <x:c r="AA920" s="115" t="n">
        <x:f>V920*Y920</x:f>
        <x:v>0.1316909760398382</x:v>
      </x:c>
      <x:c r="AB920" s="115" t="n">
        <x:f>W920*Y920</x:f>
        <x:v>0.9006425027591819</x:v>
      </x:c>
      <x:c r="AC920" s="115" t="n">
        <x:f>X920*Y920</x:f>
        <x:v>0.06766701729347742</x:v>
      </x:c>
      <x:c r="AD920" s="115" t="n">
        <x:f>SUM(Z920:AC920)</x:f>
        <x:v>1.2209979682793355</x:v>
      </x:c>
      <x:c r="AE920" s="115" t="n">
        <x:f>MAX(AE919,AD920)</x:f>
        <x:v>1.2428655454675883</x:v>
      </x:c>
      <x:c r="AF920" s="114" t="n">
        <x:f>AD920/AE920-1</x:f>
        <x:v>-0.01759448338398173</x:v>
      </x:c>
      <x:c r="AG920" s="114" t="n">
        <x:f>AD920/AD919-1</x:f>
        <x:v>-0.00007820778343148316</x:v>
      </x:c>
      <x:c r="AH920" s="111" t="n">
        <x:f>IF(OR(T920="年末+季度",T920="季度+动态",T920="季度",T920="动态"),A920,AH919)</x:f>
        <x:v>45107</x:v>
      </x:c>
      <x:c r="AI920" s="117" t="n">
        <x:f>YEAR(A920)</x:f>
        <x:v>2023</x:v>
      </x:c>
      <x:c r="AJ920" s="117" t="n">
        <x:f>MONTH(A920)</x:f>
        <x:v>8</x:v>
      </x:c>
      <x:c r="AK920" s="50" t="n">
        <x:f>IF(MONTH(A920)&lt;&gt;MONTH(A921),1,0)</x:f>
        <x:v>0</x:v>
      </x:c>
      <x:c r="AL920" s="115" t="n">
        <x:f>IF(AK919,AD919,AL919)</x:f>
        <x:v>1.2218054109963554</x:v>
      </x:c>
      <x:c r="AM920" s="116" t="str">
        <x:f>IF(AK920,AD920/AL920-1,"")</x:f>
      </x:c>
      <x:c r="AN920" s="115" t="n">
        <x:f>IF(AI920&lt;&gt;AI919,AD920,MAX(AN919,AD920))</x:f>
        <x:v>1.2428655454675883</x:v>
      </x:c>
      <x:c r="AO920" s="116" t="n">
        <x:f>AD920/AN920-1</x:f>
        <x:v>-0.01759448338398173</x:v>
      </x:c>
      <x:c r="AP920" s="112" t="n">
        <x:f>IFERROR(SUM(Z920:AC920)/AD920,0)</x:f>
        <x:v>1</x:v>
      </x:c>
      <x:c r="AQ920" s="50" t="b">
        <x:f>AND(B920&gt;0,C920&gt;0,D920&gt;0,E920&gt;0)</x:f>
        <x:v>1</x:v>
      </x:c>
    </x:row>
    <x:row r="921">
      <x:c r="A921" s="111" t="n">
        <x:f>'净值底稿'!A879</x:f>
        <x:v>45149</x:v>
      </x:c>
      <x:c r="B921" s="113" t="n">
        <x:f>'净值底稿'!F879</x:f>
        <x:v>1.67904686746374</x:v>
      </x:c>
      <x:c r="C921" s="113" t="n">
        <x:f>'净值底稿'!O879</x:f>
        <x:v>1.264416481869633</x:v>
      </x:c>
      <x:c r="D921" s="113" t="n">
        <x:f>'净值底稿'!P879</x:f>
        <x:v>1.6147</x:v>
      </x:c>
      <x:c r="E921" s="113" t="n">
        <x:f>'净值底稿'!Q879</x:f>
        <x:v>1.6286</x:v>
      </x:c>
      <x:c r="F921" s="114" t="n">
        <x:f>IFERROR(B921/B920-1,0)</x:f>
        <x:v>-0.018382860679465818</x:v>
      </x:c>
      <x:c r="G921" s="114" t="n">
        <x:f>IFERROR(C921/C920-1,0)</x:f>
        <x:v>-0.0172316027036582</x:v>
      </x:c>
      <x:c r="H921" s="114" t="n">
        <x:f>IFERROR(D921/D920-1,0)</x:f>
        <x:v>0.0004337050805451881</x:v>
      </x:c>
      <x:c r="I921" s="114" t="n">
        <x:f>IFERROR(E921/E920-1,0)</x:f>
        <x:v>0.0034504004929143406</x:v>
      </x:c>
      <x:c r="J921" s="115" t="n">
        <x:f>Z920*(1+F921)</x:f>
        <x:v>0.11877319251305984</x:v>
      </x:c>
      <x:c r="K921" s="115" t="n">
        <x:f>AA920*(1+G921)</x:f>
        <x:v>0.12942172946106273</x:v>
      </x:c>
      <x:c r="L921" s="115" t="n">
        <x:f>AB920*(1+H921)</x:f>
        <x:v>0.9010331159883835</x:v>
      </x:c>
      <x:c r="M921" s="115" t="n">
        <x:f>AC920*(1+I921)</x:f>
        <x:v>0.06790049560330087</x:v>
      </x:c>
      <x:c r="N921" s="115" t="n">
        <x:f>SUM(J921:M921)</x:f>
        <x:v>1.217128533565807</x:v>
      </x:c>
      <x:c r="O921" s="116" t="n">
        <x:f>IFERROR((J921+K921)/N921,0)</x:f>
        <x:v>0.20391841545854558</x:v>
      </x:c>
      <x:c r="P921" s="50" t="b">
        <x:f>AND(MONTH(A921)=12,OR(A922="",YEAR(A921)&lt;&gt;YEAR(A922)))</x:f>
        <x:v>0</x:v>
      </x:c>
      <x:c r="Q921" s="50" t="b">
        <x:f>AND(MOD(MONTH(A921),3)=0,OR(A922="",MONTH(A921)&lt;&gt;MONTH(A922)))</x:f>
        <x:v>0</x:v>
      </x:c>
      <x:c r="R921" s="50" t="b">
        <x:f>OR(O921&gt;$E$7,O921&lt;$E$6)</x:f>
        <x:v>0</x:v>
      </x:c>
      <x:c r="S921" s="50" t="b">
        <x:f>AND(OR(P921,Q921,R921),A921-AH920&gt;$E$8)</x:f>
        <x:v>0</x:v>
      </x:c>
      <x:c r="T921" s="50" t="str">
        <x:f>IF(NOT(OR(P921,Q921,R921)),"不调",IF(NOT(S921),"间隔规则跳过",IF(P921,"年末+季度",IF(AND(Q921,R921),"季度+动态",IF(Q921,"季度","动态")))))</x:f>
        <x:v>不调</x:v>
      </x:c>
      <x:c r="U921" s="115" t="n">
        <x:f>IF(OR(T921="年末+季度",T921="季度+动态"),N921*$E$5/2,IF(T921="季度",(J921+K921)/2,IF(T921="动态",N921*$E$5*IF(J921+K921=0,0.5,J921/(J921+K921)),J921)))</x:f>
        <x:v>0.11877319251305984</x:v>
      </x:c>
      <x:c r="V921" s="115" t="n">
        <x:f>IF(OR(T921="年末+季度",T921="季度+动态"),N921*$E$5/2,IF(T921="季度",(J921+K921)/2,IF(T921="动态",N921*$E$5*IF(J921+K921=0,0.5,K921/(J921+K921)),K921)))</x:f>
        <x:v>0.12942172946106273</x:v>
      </x:c>
      <x:c r="W921" s="115" t="n">
        <x:f>IF(OR(T921="年末+季度",T921="季度+动态",T921="动态"),N921*(1-$E$5)*IF(L921+M921=0,$B$7/($B$7+$B$8),L921/(L921+M921)),L921)</x:f>
        <x:v>0.9010331159883835</x:v>
      </x:c>
      <x:c r="X921" s="115" t="n">
        <x:f>IF(OR(T921="年末+季度",T921="季度+动态",T921="动态"),N921*(1-$E$5)*IF(L921+M921=0,$B$8/($B$7+$B$8),M921/(L921+M921)),M921)</x:f>
        <x:v>0.06790049560330087</x:v>
      </x:c>
      <x:c r="Y921" s="115" t="n">
        <x:f>POWER(1-$H$5,(A921-A920)/$H$8)</x:f>
        <x:v>0.9999862671029998</x:v>
      </x:c>
      <x:c r="Z921" s="115" t="n">
        <x:f>U921*Y921</x:f>
        <x:v>0.11877156141304067</x:v>
      </x:c>
      <x:c r="AA921" s="115" t="n">
        <x:f>V921*Y921</x:f>
        <x:v>0.12941995212578244</x:v>
      </x:c>
      <x:c r="AB921" s="115" t="n">
        <x:f>W921*Y921</x:f>
        <x:v>0.9010207421934079</x:v>
      </x:c>
      <x:c r="AC921" s="115" t="n">
        <x:f>X921*Y921</x:f>
        <x:v>0.06789956313278848</x:v>
      </x:c>
      <x:c r="AD921" s="115" t="n">
        <x:f>SUM(Z921:AC921)</x:f>
        <x:v>1.2171118188650196</x:v>
      </x:c>
      <x:c r="AE921" s="115" t="n">
        <x:f>MAX(AE920,AD921)</x:f>
        <x:v>1.2428655454675883</x:v>
      </x:c>
      <x:c r="AF921" s="114" t="n">
        <x:f>AD921/AE921-1</x:f>
        <x:v>-0.020721249129872388</x:v>
      </x:c>
      <x:c r="AG921" s="114" t="n">
        <x:f>AD921/AD920-1</x:f>
        <x:v>-0.0031827648491441485</x:v>
      </x:c>
      <x:c r="AH921" s="111" t="n">
        <x:f>IF(OR(T921="年末+季度",T921="季度+动态",T921="季度",T921="动态"),A921,AH920)</x:f>
        <x:v>45107</x:v>
      </x:c>
      <x:c r="AI921" s="117" t="n">
        <x:f>YEAR(A921)</x:f>
        <x:v>2023</x:v>
      </x:c>
      <x:c r="AJ921" s="117" t="n">
        <x:f>MONTH(A921)</x:f>
        <x:v>8</x:v>
      </x:c>
      <x:c r="AK921" s="50" t="n">
        <x:f>IF(MONTH(A921)&lt;&gt;MONTH(A922),1,0)</x:f>
        <x:v>0</x:v>
      </x:c>
      <x:c r="AL921" s="115" t="n">
        <x:f>IF(AK920,AD920,AL920)</x:f>
        <x:v>1.2218054109963554</x:v>
      </x:c>
      <x:c r="AM921" s="116" t="str">
        <x:f>IF(AK921,AD921/AL921-1,"")</x:f>
      </x:c>
      <x:c r="AN921" s="115" t="n">
        <x:f>IF(AI921&lt;&gt;AI920,AD921,MAX(AN920,AD921))</x:f>
        <x:v>1.2428655454675883</x:v>
      </x:c>
      <x:c r="AO921" s="116" t="n">
        <x:f>AD921/AN921-1</x:f>
        <x:v>-0.020721249129872388</x:v>
      </x:c>
      <x:c r="AP921" s="112" t="n">
        <x:f>IFERROR(SUM(Z921:AC921)/AD921,0)</x:f>
        <x:v>1</x:v>
      </x:c>
      <x:c r="AQ921" s="50" t="b">
        <x:f>AND(B921&gt;0,C921&gt;0,D921&gt;0,E921&gt;0)</x:f>
        <x:v>1</x:v>
      </x:c>
    </x:row>
    <x:row r="922">
      <x:c r="A922" s="111" t="n">
        <x:f>'净值底稿'!A880</x:f>
        <x:v>45152</x:v>
      </x:c>
      <x:c r="B922" s="113" t="n">
        <x:f>'净值底稿'!F880</x:f>
        <x:v>1.69417477830316</x:v>
      </x:c>
      <x:c r="C922" s="113" t="n">
        <x:f>'净值底稿'!O880</x:f>
        <x:v>1.2671428315516073</x:v>
      </x:c>
      <x:c r="D922" s="113" t="n">
        <x:f>'净值底稿'!P880</x:f>
        <x:v>1.616</x:v>
      </x:c>
      <x:c r="E922" s="113" t="n">
        <x:f>'净值底稿'!Q880</x:f>
        <x:v>1.6313</x:v>
      </x:c>
      <x:c r="F922" s="114" t="n">
        <x:f>IFERROR(B922/B921-1,0)</x:f>
        <x:v>0.009009820471700847</x:v>
      </x:c>
      <x:c r="G922" s="114" t="n">
        <x:f>IFERROR(C922/C921-1,0)</x:f>
        <x:v>0.0021562117554358995</x:v>
      </x:c>
      <x:c r="H922" s="114" t="n">
        <x:f>IFERROR(D922/D921-1,0)</x:f>
        <x:v>0.0008051031151297128</x:v>
      </x:c>
      <x:c r="I922" s="114" t="n">
        <x:f>IFERROR(E922/E921-1,0)</x:f>
        <x:v>0.0016578656514798507</x:v>
      </x:c>
      <x:c r="J922" s="115" t="n">
        <x:f>Z921*(1+F922)</x:f>
        <x:v>0.11984167185851576</x:v>
      </x:c>
      <x:c r="K922" s="115" t="n">
        <x:f>AA921*(1+G922)</x:f>
        <x:v>0.129699008947944</x:v>
      </x:c>
      <x:c r="L922" s="115" t="n">
        <x:f>AB921*(1+H922)</x:f>
        <x:v>0.9017461567997442</x:v>
      </x:c>
      <x:c r="M922" s="115" t="n">
        <x:f>AC921*(1+I922)</x:f>
        <x:v>0.06801213148625682</x:v>
      </x:c>
      <x:c r="N922" s="115" t="n">
        <x:f>SUM(J922:M922)</x:f>
        <x:v>1.2192989690924607</x:v>
      </x:c>
      <x:c r="O922" s="116" t="n">
        <x:f>IFERROR((J922+K922)/N922,0)</x:f>
        <x:v>0.20465914195941293</x:v>
      </x:c>
      <x:c r="P922" s="50" t="b">
        <x:f>AND(MONTH(A922)=12,OR(A923="",YEAR(A922)&lt;&gt;YEAR(A923)))</x:f>
        <x:v>0</x:v>
      </x:c>
      <x:c r="Q922" s="50" t="b">
        <x:f>AND(MOD(MONTH(A922),3)=0,OR(A923="",MONTH(A922)&lt;&gt;MONTH(A923)))</x:f>
        <x:v>0</x:v>
      </x:c>
      <x:c r="R922" s="50" t="b">
        <x:f>OR(O922&gt;$E$7,O922&lt;$E$6)</x:f>
        <x:v>0</x:v>
      </x:c>
      <x:c r="S922" s="50" t="b">
        <x:f>AND(OR(P922,Q922,R922),A922-AH921&gt;$E$8)</x:f>
        <x:v>0</x:v>
      </x:c>
      <x:c r="T922" s="50" t="str">
        <x:f>IF(NOT(OR(P922,Q922,R922)),"不调",IF(NOT(S922),"间隔规则跳过",IF(P922,"年末+季度",IF(AND(Q922,R922),"季度+动态",IF(Q922,"季度","动态")))))</x:f>
        <x:v>不调</x:v>
      </x:c>
      <x:c r="U922" s="115" t="n">
        <x:f>IF(OR(T922="年末+季度",T922="季度+动态"),N922*$E$5/2,IF(T922="季度",(J922+K922)/2,IF(T922="动态",N922*$E$5*IF(J922+K922=0,0.5,J922/(J922+K922)),J922)))</x:f>
        <x:v>0.11984167185851576</x:v>
      </x:c>
      <x:c r="V922" s="115" t="n">
        <x:f>IF(OR(T922="年末+季度",T922="季度+动态"),N922*$E$5/2,IF(T922="季度",(J922+K922)/2,IF(T922="动态",N922*$E$5*IF(J922+K922=0,0.5,K922/(J922+K922)),K922)))</x:f>
        <x:v>0.129699008947944</x:v>
      </x:c>
      <x:c r="W922" s="115" t="n">
        <x:f>IF(OR(T922="年末+季度",T922="季度+动态",T922="动态"),N922*(1-$E$5)*IF(L922+M922=0,$B$7/($B$7+$B$8),L922/(L922+M922)),L922)</x:f>
        <x:v>0.9017461567997442</x:v>
      </x:c>
      <x:c r="X922" s="115" t="n">
        <x:f>IF(OR(T922="年末+季度",T922="季度+动态",T922="动态"),N922*(1-$E$5)*IF(L922+M922=0,$B$8/($B$7+$B$8),M922/(L922+M922)),M922)</x:f>
        <x:v>0.06801213148625682</x:v>
      </x:c>
      <x:c r="Y922" s="115" t="n">
        <x:f>POWER(1-$H$5,(A922-A921)/$H$8)</x:f>
        <x:v>0.9999588018747739</x:v>
      </x:c>
      <x:c r="Z922" s="115" t="n">
        <x:f>U922*Y922</x:f>
        <x:v>0.11983673460631122</x:v>
      </x:c>
      <x:c r="AA922" s="115" t="n">
        <x:f>V922*Y922</x:f>
        <x:v>0.12969366559193168</x:v>
      </x:c>
      <x:c r="AB922" s="115" t="n">
        <x:f>W922*Y922</x:f>
        <x:v>0.9017090065486543</x:v>
      </x:c>
      <x:c r="AC922" s="115" t="n">
        <x:f>X922*Y922</x:f>
        <x:v>0.06800932951394695</x:v>
      </x:c>
      <x:c r="AD922" s="115" t="n">
        <x:f>SUM(Z922:AC922)</x:f>
        <x:v>1.2192487362608442</x:v>
      </x:c>
      <x:c r="AE922" s="115" t="n">
        <x:f>MAX(AE921,AD922)</x:f>
        <x:v>1.2428655454675883</x:v>
      </x:c>
      <x:c r="AF922" s="114" t="n">
        <x:f>AD922/AE922-1</x:f>
        <x:v>-0.01900190192967255</x:v>
      </x:c>
      <x:c r="AG922" s="114" t="n">
        <x:f>AD922/AD921-1</x:f>
        <x:v>0.0017557280791318242</x:v>
      </x:c>
      <x:c r="AH922" s="111" t="n">
        <x:f>IF(OR(T922="年末+季度",T922="季度+动态",T922="季度",T922="动态"),A922,AH921)</x:f>
        <x:v>45107</x:v>
      </x:c>
      <x:c r="AI922" s="117" t="n">
        <x:f>YEAR(A922)</x:f>
        <x:v>2023</x:v>
      </x:c>
      <x:c r="AJ922" s="117" t="n">
        <x:f>MONTH(A922)</x:f>
        <x:v>8</x:v>
      </x:c>
      <x:c r="AK922" s="50" t="n">
        <x:f>IF(MONTH(A922)&lt;&gt;MONTH(A923),1,0)</x:f>
        <x:v>0</x:v>
      </x:c>
      <x:c r="AL922" s="115" t="n">
        <x:f>IF(AK921,AD921,AL921)</x:f>
        <x:v>1.2218054109963554</x:v>
      </x:c>
      <x:c r="AM922" s="116" t="str">
        <x:f>IF(AK922,AD922/AL922-1,"")</x:f>
      </x:c>
      <x:c r="AN922" s="115" t="n">
        <x:f>IF(AI922&lt;&gt;AI921,AD922,MAX(AN921,AD922))</x:f>
        <x:v>1.2428655454675883</x:v>
      </x:c>
      <x:c r="AO922" s="116" t="n">
        <x:f>AD922/AN922-1</x:f>
        <x:v>-0.01900190192967255</x:v>
      </x:c>
      <x:c r="AP922" s="112" t="n">
        <x:f>IFERROR(SUM(Z922:AC922)/AD922,0)</x:f>
        <x:v>1</x:v>
      </x:c>
      <x:c r="AQ922" s="50" t="b">
        <x:f>AND(B922&gt;0,C922&gt;0,D922&gt;0,E922&gt;0)</x:f>
        <x:v>1</x:v>
      </x:c>
    </x:row>
    <x:row r="923">
      <x:c r="A923" s="111" t="n">
        <x:f>'净值底稿'!A881</x:f>
        <x:v>45153</x:v>
      </x:c>
      <x:c r="B923" s="113" t="n">
        <x:f>'净值底稿'!F881</x:f>
        <x:v>1.671667472491265</x:v>
      </x:c>
      <x:c r="C923" s="113" t="n">
        <x:f>'净值底稿'!O881</x:f>
        <x:v>1.2608143590584178</x:v>
      </x:c>
      <x:c r="D923" s="113" t="n">
        <x:f>'净值底稿'!P881</x:f>
        <x:v>1.6186</x:v>
      </x:c>
      <x:c r="E923" s="113" t="n">
        <x:f>'净值底稿'!Q881</x:f>
        <x:v>1.6314</x:v>
      </x:c>
      <x:c r="F923" s="114" t="n">
        <x:f>IFERROR(B923/B922-1,0)</x:f>
        <x:v>-0.01328511444045799</x:v>
      </x:c>
      <x:c r="G923" s="114" t="n">
        <x:f>IFERROR(C923/C922-1,0)</x:f>
        <x:v>-0.004994285044757296</x:v>
      </x:c>
      <x:c r="H923" s="114" t="n">
        <x:f>IFERROR(D923/D922-1,0)</x:f>
        <x:v>0.0016089108910890548</x:v>
      </x:c>
      <x:c r="I923" s="114" t="n">
        <x:f>IFERROR(E923/E922-1,0)</x:f>
        <x:v>0.00006130080304056484</x:v>
      </x:c>
      <x:c r="J923" s="115" t="n">
        <x:f>Z922*(1+F923)</x:f>
        <x:v>0.11824468987289559</x:v>
      </x:c>
      <x:c r="K923" s="115" t="n">
        <x:f>AA922*(1+G923)</x:f>
        <x:v>0.12904593845746615</x:v>
      </x:c>
      <x:c r="L923" s="115" t="n">
        <x:f>AB922*(1+H923)</x:f>
        <x:v>0.9031597759898835</x:v>
      </x:c>
      <x:c r="M923" s="115" t="n">
        <x:f>AC922*(1+I923)</x:f>
        <x:v>0.0680134985404604</x:v>
      </x:c>
      <x:c r="N923" s="115" t="n">
        <x:f>SUM(J923:M923)</x:f>
        <x:v>1.2184639028607056</x:v>
      </x:c>
      <x:c r="O923" s="116" t="n">
        <x:f>IFERROR((J923+K923)/N923,0)</x:f>
        <x:v>0.20295277336470421</x:v>
      </x:c>
      <x:c r="P923" s="50" t="b">
        <x:f>AND(MONTH(A923)=12,OR(A924="",YEAR(A923)&lt;&gt;YEAR(A924)))</x:f>
        <x:v>0</x:v>
      </x:c>
      <x:c r="Q923" s="50" t="b">
        <x:f>AND(MOD(MONTH(A923),3)=0,OR(A924="",MONTH(A923)&lt;&gt;MONTH(A924)))</x:f>
        <x:v>0</x:v>
      </x:c>
      <x:c r="R923" s="50" t="b">
        <x:f>OR(O923&gt;$E$7,O923&lt;$E$6)</x:f>
        <x:v>0</x:v>
      </x:c>
      <x:c r="S923" s="50" t="b">
        <x:f>AND(OR(P923,Q923,R923),A923-AH922&gt;$E$8)</x:f>
        <x:v>0</x:v>
      </x:c>
      <x:c r="T923" s="50" t="str">
        <x:f>IF(NOT(OR(P923,Q923,R923)),"不调",IF(NOT(S923),"间隔规则跳过",IF(P923,"年末+季度",IF(AND(Q923,R923),"季度+动态",IF(Q923,"季度","动态")))))</x:f>
        <x:v>不调</x:v>
      </x:c>
      <x:c r="U923" s="115" t="n">
        <x:f>IF(OR(T923="年末+季度",T923="季度+动态"),N923*$E$5/2,IF(T923="季度",(J923+K923)/2,IF(T923="动态",N923*$E$5*IF(J923+K923=0,0.5,J923/(J923+K923)),J923)))</x:f>
        <x:v>0.11824468987289559</x:v>
      </x:c>
      <x:c r="V923" s="115" t="n">
        <x:f>IF(OR(T923="年末+季度",T923="季度+动态"),N923*$E$5/2,IF(T923="季度",(J923+K923)/2,IF(T923="动态",N923*$E$5*IF(J923+K923=0,0.5,K923/(J923+K923)),K923)))</x:f>
        <x:v>0.12904593845746615</x:v>
      </x:c>
      <x:c r="W923" s="115" t="n">
        <x:f>IF(OR(T923="年末+季度",T923="季度+动态",T923="动态"),N923*(1-$E$5)*IF(L923+M923=0,$B$7/($B$7+$B$8),L923/(L923+M923)),L923)</x:f>
        <x:v>0.9031597759898835</x:v>
      </x:c>
      <x:c r="X923" s="115" t="n">
        <x:f>IF(OR(T923="年末+季度",T923="季度+动态",T923="动态"),N923*(1-$E$5)*IF(L923+M923=0,$B$8/($B$7+$B$8),M923/(L923+M923)),M923)</x:f>
        <x:v>0.0680134985404604</x:v>
      </x:c>
      <x:c r="Y923" s="115" t="n">
        <x:f>POWER(1-$H$5,(A923-A922)/$H$8)</x:f>
        <x:v>0.9999862671029998</x:v>
      </x:c>
      <x:c r="Z923" s="115" t="n">
        <x:f>U923*Y923</x:f>
        <x:v>0.11824306603074874</x:v>
      </x:c>
      <x:c r="AA923" s="115" t="n">
        <x:f>V923*Y923</x:f>
        <x:v>0.129044166282885</x:v>
      </x:c>
      <x:c r="AB923" s="115" t="n">
        <x:f>W923*Y923</x:f>
        <x:v>0.903147372989705</x:v>
      </x:c>
      <x:c r="AC923" s="115" t="n">
        <x:f>X923*Y923</x:f>
        <x:v>0.06801256451809032</x:v>
      </x:c>
      <x:c r="AD923" s="115" t="n">
        <x:f>SUM(Z923:AC923)</x:f>
        <x:v>1.218447169821429</x:v>
      </x:c>
      <x:c r="AE923" s="115" t="n">
        <x:f>MAX(AE922,AD923)</x:f>
        <x:v>1.2428655454675883</x:v>
      </x:c>
      <x:c r="AF923" s="114" t="n">
        <x:f>AD923/AE923-1</x:f>
        <x:v>-0.0196468360839247</x:v>
      </x:c>
      <x:c r="AG923" s="114" t="n">
        <x:f>AD923/AD922-1</x:f>
        <x:v>-0.0006574265082885944</x:v>
      </x:c>
      <x:c r="AH923" s="111" t="n">
        <x:f>IF(OR(T923="年末+季度",T923="季度+动态",T923="季度",T923="动态"),A923,AH922)</x:f>
        <x:v>45107</x:v>
      </x:c>
      <x:c r="AI923" s="117" t="n">
        <x:f>YEAR(A923)</x:f>
        <x:v>2023</x:v>
      </x:c>
      <x:c r="AJ923" s="117" t="n">
        <x:f>MONTH(A923)</x:f>
        <x:v>8</x:v>
      </x:c>
      <x:c r="AK923" s="50" t="n">
        <x:f>IF(MONTH(A923)&lt;&gt;MONTH(A924),1,0)</x:f>
        <x:v>0</x:v>
      </x:c>
      <x:c r="AL923" s="115" t="n">
        <x:f>IF(AK922,AD922,AL922)</x:f>
        <x:v>1.2218054109963554</x:v>
      </x:c>
      <x:c r="AM923" s="116" t="str">
        <x:f>IF(AK923,AD923/AL923-1,"")</x:f>
      </x:c>
      <x:c r="AN923" s="115" t="n">
        <x:f>IF(AI923&lt;&gt;AI922,AD923,MAX(AN922,AD923))</x:f>
        <x:v>1.2428655454675883</x:v>
      </x:c>
      <x:c r="AO923" s="116" t="n">
        <x:f>AD923/AN923-1</x:f>
        <x:v>-0.0196468360839247</x:v>
      </x:c>
      <x:c r="AP923" s="112" t="n">
        <x:f>IFERROR(SUM(Z923:AC923)/AD923,0)</x:f>
        <x:v>1</x:v>
      </x:c>
      <x:c r="AQ923" s="50" t="b">
        <x:f>AND(B923&gt;0,C923&gt;0,D923&gt;0,E923&gt;0)</x:f>
        <x:v>1</x:v>
      </x:c>
    </x:row>
    <x:row r="924">
      <x:c r="A924" s="111" t="n">
        <x:f>'净值底稿'!A882</x:f>
        <x:v>45154</x:v>
      </x:c>
      <x:c r="B924" s="113" t="n">
        <x:f>'净值底稿'!F882</x:f>
        <x:v>1.632782091439335</x:v>
      </x:c>
      <x:c r="C924" s="113" t="n">
        <x:f>'净值底稿'!O882</x:f>
        <x:v>1.2493499516988225</x:v>
      </x:c>
      <x:c r="D924" s="113" t="n">
        <x:f>'净值底稿'!P882</x:f>
        <x:v>1.6197</x:v>
      </x:c>
      <x:c r="E924" s="113" t="n">
        <x:f>'净值底稿'!Q882</x:f>
        <x:v>1.6343</x:v>
      </x:c>
      <x:c r="F924" s="114" t="n">
        <x:f>IFERROR(B924/B923-1,0)</x:f>
        <x:v>-0.02326143308512174</x:v>
      </x:c>
      <x:c r="G924" s="114" t="n">
        <x:f>IFERROR(C924/C923-1,0)</x:f>
        <x:v>-0.009092859132852071</x:v>
      </x:c>
      <x:c r="H924" s="114" t="n">
        <x:f>IFERROR(D924/D923-1,0)</x:f>
        <x:v>0.0006795996540218674</x:v>
      </x:c>
      <x:c r="I924" s="114" t="n">
        <x:f>IFERROR(E924/E923-1,0)</x:f>
        <x:v>0.0017776143189898175</x:v>
      </x:c>
      <x:c r="J924" s="115" t="n">
        <x:f>Z923*(1+F924)</x:f>
        <x:v>0.11549256286249485</x:v>
      </x:c>
      <x:c r="K924" s="115" t="n">
        <x:f>AA923*(1+G924)</x:f>
        <x:v>0.1278707858569584</x:v>
      </x:c>
      <x:c r="L924" s="115" t="n">
        <x:f>AB923*(1+H924)</x:f>
        <x:v>0.9037611516319196</x:v>
      </x:c>
      <x:c r="M924" s="115" t="n">
        <x:f>AC923*(1+I924)</x:f>
        <x:v>0.06813346462664889</x:v>
      </x:c>
      <x:c r="N924" s="115" t="n">
        <x:f>SUM(J924:M924)</x:f>
        <x:v>1.2152579649780217</x:v>
      </x:c>
      <x:c r="O924" s="116" t="n">
        <x:f>IFERROR((J924+K924)/N924,0)</x:f>
        <x:v>0.200256534606506</x:v>
      </x:c>
      <x:c r="P924" s="50" t="b">
        <x:f>AND(MONTH(A924)=12,OR(A925="",YEAR(A924)&lt;&gt;YEAR(A925)))</x:f>
        <x:v>0</x:v>
      </x:c>
      <x:c r="Q924" s="50" t="b">
        <x:f>AND(MOD(MONTH(A924),3)=0,OR(A925="",MONTH(A924)&lt;&gt;MONTH(A925)))</x:f>
        <x:v>0</x:v>
      </x:c>
      <x:c r="R924" s="50" t="b">
        <x:f>OR(O924&gt;$E$7,O924&lt;$E$6)</x:f>
        <x:v>0</x:v>
      </x:c>
      <x:c r="S924" s="50" t="b">
        <x:f>AND(OR(P924,Q924,R924),A924-AH923&gt;$E$8)</x:f>
        <x:v>0</x:v>
      </x:c>
      <x:c r="T924" s="50" t="str">
        <x:f>IF(NOT(OR(P924,Q924,R924)),"不调",IF(NOT(S924),"间隔规则跳过",IF(P924,"年末+季度",IF(AND(Q924,R924),"季度+动态",IF(Q924,"季度","动态")))))</x:f>
        <x:v>不调</x:v>
      </x:c>
      <x:c r="U924" s="115" t="n">
        <x:f>IF(OR(T924="年末+季度",T924="季度+动态"),N924*$E$5/2,IF(T924="季度",(J924+K924)/2,IF(T924="动态",N924*$E$5*IF(J924+K924=0,0.5,J924/(J924+K924)),J924)))</x:f>
        <x:v>0.11549256286249485</x:v>
      </x:c>
      <x:c r="V924" s="115" t="n">
        <x:f>IF(OR(T924="年末+季度",T924="季度+动态"),N924*$E$5/2,IF(T924="季度",(J924+K924)/2,IF(T924="动态",N924*$E$5*IF(J924+K924=0,0.5,K924/(J924+K924)),K924)))</x:f>
        <x:v>0.1278707858569584</x:v>
      </x:c>
      <x:c r="W924" s="115" t="n">
        <x:f>IF(OR(T924="年末+季度",T924="季度+动态",T924="动态"),N924*(1-$E$5)*IF(L924+M924=0,$B$7/($B$7+$B$8),L924/(L924+M924)),L924)</x:f>
        <x:v>0.9037611516319196</x:v>
      </x:c>
      <x:c r="X924" s="115" t="n">
        <x:f>IF(OR(T924="年末+季度",T924="季度+动态",T924="动态"),N924*(1-$E$5)*IF(L924+M924=0,$B$8/($B$7+$B$8),M924/(L924+M924)),M924)</x:f>
        <x:v>0.06813346462664889</x:v>
      </x:c>
      <x:c r="Y924" s="115" t="n">
        <x:f>POWER(1-$H$5,(A924-A923)/$H$8)</x:f>
        <x:v>0.9999862671029998</x:v>
      </x:c>
      <x:c r="Z924" s="115" t="n">
        <x:f>U924*Y924</x:f>
        <x:v>0.11549097681502477</x:v>
      </x:c>
      <x:c r="AA924" s="115" t="n">
        <x:f>V924*Y924</x:f>
        <x:v>0.1278690298206269</x:v>
      </x:c>
      <x:c r="AB924" s="115" t="n">
        <x:f>W924*Y924</x:f>
        <x:v>0.9037487403731115</x:v>
      </x:c>
      <x:c r="AC924" s="115" t="n">
        <x:f>X924*Y924</x:f>
        <x:v>0.0681325289567969</x:v>
      </x:c>
      <x:c r="AD924" s="115" t="n">
        <x:f>SUM(Z924:AC924)</x:f>
        <x:v>1.21524127596556</x:v>
      </x:c>
      <x:c r="AE924" s="115" t="n">
        <x:f>MAX(AE923,AD924)</x:f>
        <x:v>1.2428655454675883</x:v>
      </x:c>
      <x:c r="AF924" s="114" t="n">
        <x:f>AD924/AE924-1</x:f>
        <x:v>-0.02222627347162931</x:v>
      </x:c>
      <x:c r="AG924" s="114" t="n">
        <x:f>AD924/AD923-1</x:f>
        <x:v>-0.0026311307829118835</x:v>
      </x:c>
      <x:c r="AH924" s="111" t="n">
        <x:f>IF(OR(T924="年末+季度",T924="季度+动态",T924="季度",T924="动态"),A924,AH923)</x:f>
        <x:v>45107</x:v>
      </x:c>
      <x:c r="AI924" s="117" t="n">
        <x:f>YEAR(A924)</x:f>
        <x:v>2023</x:v>
      </x:c>
      <x:c r="AJ924" s="117" t="n">
        <x:f>MONTH(A924)</x:f>
        <x:v>8</x:v>
      </x:c>
      <x:c r="AK924" s="50" t="n">
        <x:f>IF(MONTH(A924)&lt;&gt;MONTH(A925),1,0)</x:f>
        <x:v>0</x:v>
      </x:c>
      <x:c r="AL924" s="115" t="n">
        <x:f>IF(AK923,AD923,AL923)</x:f>
        <x:v>1.2218054109963554</x:v>
      </x:c>
      <x:c r="AM924" s="116" t="str">
        <x:f>IF(AK924,AD924/AL924-1,"")</x:f>
      </x:c>
      <x:c r="AN924" s="115" t="n">
        <x:f>IF(AI924&lt;&gt;AI923,AD924,MAX(AN923,AD924))</x:f>
        <x:v>1.2428655454675883</x:v>
      </x:c>
      <x:c r="AO924" s="116" t="n">
        <x:f>AD924/AN924-1</x:f>
        <x:v>-0.02222627347162931</x:v>
      </x:c>
      <x:c r="AP924" s="112" t="n">
        <x:f>IFERROR(SUM(Z924:AC924)/AD924,0)</x:f>
        <x:v>1</x:v>
      </x:c>
      <x:c r="AQ924" s="50" t="b">
        <x:f>AND(B924&gt;0,C924&gt;0,D924&gt;0,E924&gt;0)</x:f>
        <x:v>1</x:v>
      </x:c>
    </x:row>
    <x:row r="925">
      <x:c r="A925" s="111" t="n">
        <x:f>'净值底稿'!A883</x:f>
        <x:v>45155</x:v>
      </x:c>
      <x:c r="B925" s="113" t="n">
        <x:f>'净值底稿'!F883</x:f>
        <x:v>1.6403627133870127</x:v>
      </x:c>
      <x:c r="C925" s="113" t="n">
        <x:f>'净值底稿'!O883</x:f>
        <x:v>1.2607785539079304</x:v>
      </x:c>
      <x:c r="D925" s="113" t="n">
        <x:f>'净值底稿'!P883</x:f>
        <x:v>1.6202</x:v>
      </x:c>
      <x:c r="E925" s="113" t="n">
        <x:f>'净值底稿'!Q883</x:f>
        <x:v>1.634</x:v>
      </x:c>
      <x:c r="F925" s="114" t="n">
        <x:f>IFERROR(B925/B924-1,0)</x:f>
        <x:v>0.00464276402063879</x:v>
      </x:c>
      <x:c r="G925" s="114" t="n">
        <x:f>IFERROR(C925/C924-1,0)</x:f>
        <x:v>0.009147638892984089</x:v>
      </x:c>
      <x:c r="H925" s="114" t="n">
        <x:f>IFERROR(D925/D924-1,0)</x:f>
        <x:v>0.00030869914181641533</x:v>
      </x:c>
      <x:c r="I925" s="114" t="n">
        <x:f>IFERROR(E925/E924-1,0)</x:f>
        <x:v>-0.00018356482897885495</x:v>
      </x:c>
      <x:c r="J925" s="115" t="n">
        <x:f>Z924*(1+F925)</x:f>
        <x:v>0.11602717416688998</x:v>
      </x:c>
      <x:c r="K925" s="115" t="n">
        <x:f>AA924*(1+G925)</x:f>
        <x:v>0.12903872953102222</x:v>
      </x:c>
      <x:c r="L925" s="115" t="n">
        <x:f>AB924*(1+H925)</x:f>
        <x:v>0.9040277268336824</x:v>
      </x:c>
      <x:c r="M925" s="115" t="n">
        <x:f>AC924*(1+I925)</x:f>
        <x:v>0.06812002222077106</x:v>
      </x:c>
      <x:c r="N925" s="115" t="n">
        <x:f>SUM(J925:M925)</x:f>
        <x:v>1.2172136527523656</x:v>
      </x:c>
      <x:c r="O925" s="116" t="n">
        <x:f>IFERROR((J925+K925)/N925,0)</x:f>
        <x:v>0.20133351539704533</x:v>
      </x:c>
      <x:c r="P925" s="50" t="b">
        <x:f>AND(MONTH(A925)=12,OR(A926="",YEAR(A925)&lt;&gt;YEAR(A926)))</x:f>
        <x:v>0</x:v>
      </x:c>
      <x:c r="Q925" s="50" t="b">
        <x:f>AND(MOD(MONTH(A925),3)=0,OR(A926="",MONTH(A925)&lt;&gt;MONTH(A926)))</x:f>
        <x:v>0</x:v>
      </x:c>
      <x:c r="R925" s="50" t="b">
        <x:f>OR(O925&gt;$E$7,O925&lt;$E$6)</x:f>
        <x:v>0</x:v>
      </x:c>
      <x:c r="S925" s="50" t="b">
        <x:f>AND(OR(P925,Q925,R925),A925-AH924&gt;$E$8)</x:f>
        <x:v>0</x:v>
      </x:c>
      <x:c r="T925" s="50" t="str">
        <x:f>IF(NOT(OR(P925,Q925,R925)),"不调",IF(NOT(S925),"间隔规则跳过",IF(P925,"年末+季度",IF(AND(Q925,R925),"季度+动态",IF(Q925,"季度","动态")))))</x:f>
        <x:v>不调</x:v>
      </x:c>
      <x:c r="U925" s="115" t="n">
        <x:f>IF(OR(T925="年末+季度",T925="季度+动态"),N925*$E$5/2,IF(T925="季度",(J925+K925)/2,IF(T925="动态",N925*$E$5*IF(J925+K925=0,0.5,J925/(J925+K925)),J925)))</x:f>
        <x:v>0.11602717416688998</x:v>
      </x:c>
      <x:c r="V925" s="115" t="n">
        <x:f>IF(OR(T925="年末+季度",T925="季度+动态"),N925*$E$5/2,IF(T925="季度",(J925+K925)/2,IF(T925="动态",N925*$E$5*IF(J925+K925=0,0.5,K925/(J925+K925)),K925)))</x:f>
        <x:v>0.12903872953102222</x:v>
      </x:c>
      <x:c r="W925" s="115" t="n">
        <x:f>IF(OR(T925="年末+季度",T925="季度+动态",T925="动态"),N925*(1-$E$5)*IF(L925+M925=0,$B$7/($B$7+$B$8),L925/(L925+M925)),L925)</x:f>
        <x:v>0.9040277268336824</x:v>
      </x:c>
      <x:c r="X925" s="115" t="n">
        <x:f>IF(OR(T925="年末+季度",T925="季度+动态",T925="动态"),N925*(1-$E$5)*IF(L925+M925=0,$B$8/($B$7+$B$8),M925/(L925+M925)),M925)</x:f>
        <x:v>0.06812002222077106</x:v>
      </x:c>
      <x:c r="Y925" s="115" t="n">
        <x:f>POWER(1-$H$5,(A925-A924)/$H$8)</x:f>
        <x:v>0.9999862671029998</x:v>
      </x:c>
      <x:c r="Z925" s="115" t="n">
        <x:f>U925*Y925</x:f>
        <x:v>0.11602558077765793</x:v>
      </x:c>
      <x:c r="AA925" s="115" t="n">
        <x:f>V925*Y925</x:f>
        <x:v>0.12903695745544053</x:v>
      </x:c>
      <x:c r="AB925" s="115" t="n">
        <x:f>W925*Y925</x:f>
        <x:v>0.9040153119140244</x:v>
      </x:c>
      <x:c r="AC925" s="115" t="n">
        <x:f>X925*Y925</x:f>
        <x:v>0.06811908673552225</x:v>
      </x:c>
      <x:c r="AD925" s="115" t="n">
        <x:f>SUM(Z925:AC925)</x:f>
        <x:v>1.2171969368826452</x:v>
      </x:c>
      <x:c r="AE925" s="115" t="n">
        <x:f>MAX(AE924,AD925)</x:f>
        <x:v>1.2428655454675883</x:v>
      </x:c>
      <x:c r="AF925" s="114" t="n">
        <x:f>AD925/AE925-1</x:f>
        <x:v>-0.02065276383157455</x:v>
      </x:c>
      <x:c r="AG925" s="114" t="n">
        <x:f>AD925/AD924-1</x:f>
        <x:v>0.0016092778905418825</x:v>
      </x:c>
      <x:c r="AH925" s="111" t="n">
        <x:f>IF(OR(T925="年末+季度",T925="季度+动态",T925="季度",T925="动态"),A925,AH924)</x:f>
        <x:v>45107</x:v>
      </x:c>
      <x:c r="AI925" s="117" t="n">
        <x:f>YEAR(A925)</x:f>
        <x:v>2023</x:v>
      </x:c>
      <x:c r="AJ925" s="117" t="n">
        <x:f>MONTH(A925)</x:f>
        <x:v>8</x:v>
      </x:c>
      <x:c r="AK925" s="50" t="n">
        <x:f>IF(MONTH(A925)&lt;&gt;MONTH(A926),1,0)</x:f>
        <x:v>0</x:v>
      </x:c>
      <x:c r="AL925" s="115" t="n">
        <x:f>IF(AK924,AD924,AL924)</x:f>
        <x:v>1.2218054109963554</x:v>
      </x:c>
      <x:c r="AM925" s="116" t="str">
        <x:f>IF(AK925,AD925/AL925-1,"")</x:f>
      </x:c>
      <x:c r="AN925" s="115" t="n">
        <x:f>IF(AI925&lt;&gt;AI924,AD925,MAX(AN924,AD925))</x:f>
        <x:v>1.2428655454675883</x:v>
      </x:c>
      <x:c r="AO925" s="116" t="n">
        <x:f>AD925/AN925-1</x:f>
        <x:v>-0.02065276383157455</x:v>
      </x:c>
      <x:c r="AP925" s="112" t="n">
        <x:f>IFERROR(SUM(Z925:AC925)/AD925,0)</x:f>
        <x:v>1</x:v>
      </x:c>
      <x:c r="AQ925" s="50" t="b">
        <x:f>AND(B925&gt;0,C925&gt;0,D925&gt;0,E925&gt;0)</x:f>
        <x:v>1</x:v>
      </x:c>
    </x:row>
    <x:row r="926">
      <x:c r="A926" s="111" t="n">
        <x:f>'净值底稿'!A884</x:f>
        <x:v>45156</x:v>
      </x:c>
      <x:c r="B926" s="113" t="n">
        <x:f>'净值底稿'!F884</x:f>
        <x:v>1.5930168790463675</x:v>
      </x:c>
      <x:c r="C926" s="113" t="n">
        <x:f>'净值底稿'!O884</x:f>
        <x:v>1.2420474055242436</x:v>
      </x:c>
      <x:c r="D926" s="113" t="n">
        <x:f>'净值底稿'!P884</x:f>
        <x:v>1.6207</x:v>
      </x:c>
      <x:c r="E926" s="113" t="n">
        <x:f>'净值底稿'!Q884</x:f>
        <x:v>1.6318</x:v>
      </x:c>
      <x:c r="F926" s="114" t="n">
        <x:f>IFERROR(B926/B925-1,0)</x:f>
        <x:v>-0.02886302764276183</x:v>
      </x:c>
      <x:c r="G926" s="114" t="n">
        <x:f>IFERROR(C926/C925-1,0)</x:f>
        <x:v>-0.014856810758421712</x:v>
      </x:c>
      <x:c r="H926" s="114" t="n">
        <x:f>IFERROR(D926/D925-1,0)</x:f>
        <x:v>0.00030860387606468365</x:v>
      </x:c>
      <x:c r="I926" s="114" t="n">
        <x:f>IFERROR(E926/E925-1,0)</x:f>
        <x:v>-0.0013463892288861912</x:v>
      </x:c>
      <x:c r="J926" s="115" t="n">
        <x:f>Z925*(1+F926)</x:f>
        <x:v>0.11267673123240489</x:v>
      </x:c>
      <x:c r="K926" s="115" t="n">
        <x:f>AA925*(1+G926)</x:f>
        <x:v>0.12711987979768252</x:v>
      </x:c>
      <x:c r="L926" s="115" t="n">
        <x:f>AB925*(1+H926)</x:f>
        <x:v>0.9042942945433029</x:v>
      </x:c>
      <x:c r="M926" s="115" t="n">
        <x:f>AC925*(1+I926)</x:f>
        <x:v>0.06802737193085998</x:v>
      </x:c>
      <x:c r="N926" s="115" t="n">
        <x:f>SUM(J926:M926)</x:f>
        <x:v>1.2121182775042503</x:v>
      </x:c>
      <x:c r="O926" s="116" t="n">
        <x:f>IFERROR((J926+K926)/N926,0)</x:f>
        <x:v>0.19783268306441867</x:v>
      </x:c>
      <x:c r="P926" s="50" t="b">
        <x:f>AND(MONTH(A926)=12,OR(A927="",YEAR(A926)&lt;&gt;YEAR(A927)))</x:f>
        <x:v>0</x:v>
      </x:c>
      <x:c r="Q926" s="50" t="b">
        <x:f>AND(MOD(MONTH(A926),3)=0,OR(A927="",MONTH(A926)&lt;&gt;MONTH(A927)))</x:f>
        <x:v>0</x:v>
      </x:c>
      <x:c r="R926" s="50" t="b">
        <x:f>OR(O926&gt;$E$7,O926&lt;$E$6)</x:f>
        <x:v>0</x:v>
      </x:c>
      <x:c r="S926" s="50" t="b">
        <x:f>AND(OR(P926,Q926,R926),A926-AH925&gt;$E$8)</x:f>
        <x:v>0</x:v>
      </x:c>
      <x:c r="T926" s="50" t="str">
        <x:f>IF(NOT(OR(P926,Q926,R926)),"不调",IF(NOT(S926),"间隔规则跳过",IF(P926,"年末+季度",IF(AND(Q926,R926),"季度+动态",IF(Q926,"季度","动态")))))</x:f>
        <x:v>不调</x:v>
      </x:c>
      <x:c r="U926" s="115" t="n">
        <x:f>IF(OR(T926="年末+季度",T926="季度+动态"),N926*$E$5/2,IF(T926="季度",(J926+K926)/2,IF(T926="动态",N926*$E$5*IF(J926+K926=0,0.5,J926/(J926+K926)),J926)))</x:f>
        <x:v>0.11267673123240489</x:v>
      </x:c>
      <x:c r="V926" s="115" t="n">
        <x:f>IF(OR(T926="年末+季度",T926="季度+动态"),N926*$E$5/2,IF(T926="季度",(J926+K926)/2,IF(T926="动态",N926*$E$5*IF(J926+K926=0,0.5,K926/(J926+K926)),K926)))</x:f>
        <x:v>0.12711987979768252</x:v>
      </x:c>
      <x:c r="W926" s="115" t="n">
        <x:f>IF(OR(T926="年末+季度",T926="季度+动态",T926="动态"),N926*(1-$E$5)*IF(L926+M926=0,$B$7/($B$7+$B$8),L926/(L926+M926)),L926)</x:f>
        <x:v>0.9042942945433029</x:v>
      </x:c>
      <x:c r="X926" s="115" t="n">
        <x:f>IF(OR(T926="年末+季度",T926="季度+动态",T926="动态"),N926*(1-$E$5)*IF(L926+M926=0,$B$8/($B$7+$B$8),M926/(L926+M926)),M926)</x:f>
        <x:v>0.06802737193085998</x:v>
      </x:c>
      <x:c r="Y926" s="115" t="n">
        <x:f>POWER(1-$H$5,(A926-A925)/$H$8)</x:f>
        <x:v>0.9999862671029998</x:v>
      </x:c>
      <x:c r="Z926" s="115" t="n">
        <x:f>U926*Y926</x:f>
        <x:v>0.11267518385446056</x:v>
      </x:c>
      <x:c r="AA926" s="115" t="n">
        <x:f>V926*Y926</x:f>
        <x:v>0.1271181340734666</x:v>
      </x:c>
      <x:c r="AB926" s="115" t="n">
        <x:f>W926*Y926</x:f>
        <x:v>0.904281875962898</x:v>
      </x:c>
      <x:c r="AC926" s="115" t="n">
        <x:f>X926*Y926</x:f>
        <x:v>0.06802643771796806</x:v>
      </x:c>
      <x:c r="AD926" s="115" t="n">
        <x:f>SUM(Z926:AC926)</x:f>
        <x:v>1.2121016316087931</x:v>
      </x:c>
      <x:c r="AE926" s="115" t="n">
        <x:f>MAX(AE925,AD926)</x:f>
        <x:v>1.2428655454675883</x:v>
      </x:c>
      <x:c r="AF926" s="114" t="n">
        <x:f>AD926/AE926-1</x:f>
        <x:v>-0.024752407025026346</x:v>
      </x:c>
      <x:c r="AG926" s="114" t="n">
        <x:f>AD926/AD925-1</x:f>
        <x:v>-0.004186097680217271</x:v>
      </x:c>
      <x:c r="AH926" s="111" t="n">
        <x:f>IF(OR(T926="年末+季度",T926="季度+动态",T926="季度",T926="动态"),A926,AH925)</x:f>
        <x:v>45107</x:v>
      </x:c>
      <x:c r="AI926" s="117" t="n">
        <x:f>YEAR(A926)</x:f>
        <x:v>2023</x:v>
      </x:c>
      <x:c r="AJ926" s="117" t="n">
        <x:f>MONTH(A926)</x:f>
        <x:v>8</x:v>
      </x:c>
      <x:c r="AK926" s="50" t="n">
        <x:f>IF(MONTH(A926)&lt;&gt;MONTH(A927),1,0)</x:f>
        <x:v>0</x:v>
      </x:c>
      <x:c r="AL926" s="115" t="n">
        <x:f>IF(AK925,AD925,AL925)</x:f>
        <x:v>1.2218054109963554</x:v>
      </x:c>
      <x:c r="AM926" s="116" t="str">
        <x:f>IF(AK926,AD926/AL926-1,"")</x:f>
      </x:c>
      <x:c r="AN926" s="115" t="n">
        <x:f>IF(AI926&lt;&gt;AI925,AD926,MAX(AN925,AD926))</x:f>
        <x:v>1.2428655454675883</x:v>
      </x:c>
      <x:c r="AO926" s="116" t="n">
        <x:f>AD926/AN926-1</x:f>
        <x:v>-0.024752407025026346</x:v>
      </x:c>
      <x:c r="AP926" s="112" t="n">
        <x:f>IFERROR(SUM(Z926:AC926)/AD926,0)</x:f>
        <x:v>1</x:v>
      </x:c>
      <x:c r="AQ926" s="50" t="b">
        <x:f>AND(B926&gt;0,C926&gt;0,D926&gt;0,E926&gt;0)</x:f>
        <x:v>1</x:v>
      </x:c>
    </x:row>
    <x:row r="927">
      <x:c r="A927" s="111" t="n">
        <x:f>'净值底稿'!A885</x:f>
        <x:v>45159</x:v>
      </x:c>
      <x:c r="B927" s="113" t="n">
        <x:f>'净值底稿'!F885</x:f>
        <x:v>1.5828683701026525</x:v>
      </x:c>
      <x:c r="C927" s="113" t="n">
        <x:f>'净值底稿'!O885</x:f>
        <x:v>1.2313311900001576</x:v>
      </x:c>
      <x:c r="D927" s="113" t="n">
        <x:f>'净值底稿'!P885</x:f>
        <x:v>1.622</x:v>
      </x:c>
      <x:c r="E927" s="113" t="n">
        <x:f>'净值底稿'!Q885</x:f>
        <x:v>1.6381</x:v>
      </x:c>
      <x:c r="F927" s="114" t="n">
        <x:f>IFERROR(B927/B926-1,0)</x:f>
        <x:v>-0.006370622356362099</x:v>
      </x:c>
      <x:c r="G927" s="114" t="n">
        <x:f>IFERROR(C927/C926-1,0)</x:f>
        <x:v>-0.008627863539204417</x:v>
      </x:c>
      <x:c r="H927" s="114" t="n">
        <x:f>IFERROR(D927/D926-1,0)</x:f>
        <x:v>0.0008021225396435128</x:v>
      </x:c>
      <x:c r="I927" s="114" t="n">
        <x:f>IFERROR(E927/E926-1,0)</x:f>
        <x:v>0.003860767250888575</x:v>
      </x:c>
      <x:c r="J927" s="115" t="n">
        <x:f>Z926*(1+F927)</x:f>
        <x:v>0.11195737280919012</x:v>
      </x:c>
      <x:c r="K927" s="115" t="n">
        <x:f>AA926*(1+G927)</x:f>
        <x:v>0.12602137615932243</x:v>
      </x:c>
      <x:c r="L927" s="115" t="n">
        <x:f>AB926*(1+H927)</x:f>
        <x:v>0.9050072208377989</x:v>
      </x:c>
      <x:c r="M927" s="115" t="n">
        <x:f>AC926*(1+I927)</x:f>
        <x:v>0.0682890719609042</x:v>
      </x:c>
      <x:c r="N927" s="115" t="n">
        <x:f>SUM(J927:M927)</x:f>
        <x:v>1.2112750417672158</x:v>
      </x:c>
      <x:c r="O927" s="116" t="n">
        <x:f>IFERROR((J927+K927)/N927,0)</x:f>
        <x:v>0.1964696214835801</x:v>
      </x:c>
      <x:c r="P927" s="50" t="b">
        <x:f>AND(MONTH(A927)=12,OR(A928="",YEAR(A927)&lt;&gt;YEAR(A928)))</x:f>
        <x:v>0</x:v>
      </x:c>
      <x:c r="Q927" s="50" t="b">
        <x:f>AND(MOD(MONTH(A927),3)=0,OR(A928="",MONTH(A927)&lt;&gt;MONTH(A928)))</x:f>
        <x:v>0</x:v>
      </x:c>
      <x:c r="R927" s="50" t="b">
        <x:f>OR(O927&gt;$E$7,O927&lt;$E$6)</x:f>
        <x:v>0</x:v>
      </x:c>
      <x:c r="S927" s="50" t="b">
        <x:f>AND(OR(P927,Q927,R927),A927-AH926&gt;$E$8)</x:f>
        <x:v>0</x:v>
      </x:c>
      <x:c r="T927" s="50" t="str">
        <x:f>IF(NOT(OR(P927,Q927,R927)),"不调",IF(NOT(S927),"间隔规则跳过",IF(P927,"年末+季度",IF(AND(Q927,R927),"季度+动态",IF(Q927,"季度","动态")))))</x:f>
        <x:v>不调</x:v>
      </x:c>
      <x:c r="U927" s="115" t="n">
        <x:f>IF(OR(T927="年末+季度",T927="季度+动态"),N927*$E$5/2,IF(T927="季度",(J927+K927)/2,IF(T927="动态",N927*$E$5*IF(J927+K927=0,0.5,J927/(J927+K927)),J927)))</x:f>
        <x:v>0.11195737280919012</x:v>
      </x:c>
      <x:c r="V927" s="115" t="n">
        <x:f>IF(OR(T927="年末+季度",T927="季度+动态"),N927*$E$5/2,IF(T927="季度",(J927+K927)/2,IF(T927="动态",N927*$E$5*IF(J927+K927=0,0.5,K927/(J927+K927)),K927)))</x:f>
        <x:v>0.12602137615932243</x:v>
      </x:c>
      <x:c r="W927" s="115" t="n">
        <x:f>IF(OR(T927="年末+季度",T927="季度+动态",T927="动态"),N927*(1-$E$5)*IF(L927+M927=0,$B$7/($B$7+$B$8),L927/(L927+M927)),L927)</x:f>
        <x:v>0.9050072208377989</x:v>
      </x:c>
      <x:c r="X927" s="115" t="n">
        <x:f>IF(OR(T927="年末+季度",T927="季度+动态",T927="动态"),N927*(1-$E$5)*IF(L927+M927=0,$B$8/($B$7+$B$8),M927/(L927+M927)),M927)</x:f>
        <x:v>0.0682890719609042</x:v>
      </x:c>
      <x:c r="Y927" s="115" t="n">
        <x:f>POWER(1-$H$5,(A927-A926)/$H$8)</x:f>
        <x:v>0.9999588018747739</x:v>
      </x:c>
      <x:c r="Z927" s="115" t="n">
        <x:f>U927*Y927</x:f>
        <x:v>0.11195276037532514</x:v>
      </x:c>
      <x:c r="AA927" s="115" t="n">
        <x:f>V927*Y927</x:f>
        <x:v>0.12601618431488626</x:v>
      </x:c>
      <x:c r="AB927" s="115" t="n">
        <x:f>W927*Y927</x:f>
        <x:v>0.9049699362369844</x:v>
      </x:c>
      <x:c r="AC927" s="115" t="n">
        <x:f>X927*Y927</x:f>
        <x:v>0.06828625857916598</x:v>
      </x:c>
      <x:c r="AD927" s="115" t="n">
        <x:f>SUM(Z927:AC927)</x:f>
        <x:v>1.2112251395063618</x:v>
      </x:c>
      <x:c r="AE927" s="115" t="n">
        <x:f>MAX(AE926,AD927)</x:f>
        <x:v>1.2428655454675883</x:v>
      </x:c>
      <x:c r="AF927" s="114" t="n">
        <x:f>AD927/AE927-1</x:f>
        <x:v>-0.025457625787930982</x:v>
      </x:c>
      <x:c r="AG927" s="114" t="n">
        <x:f>AD927/AD926-1</x:f>
        <x:v>-0.000723117665692774</x:v>
      </x:c>
      <x:c r="AH927" s="111" t="n">
        <x:f>IF(OR(T927="年末+季度",T927="季度+动态",T927="季度",T927="动态"),A927,AH926)</x:f>
        <x:v>45107</x:v>
      </x:c>
      <x:c r="AI927" s="117" t="n">
        <x:f>YEAR(A927)</x:f>
        <x:v>2023</x:v>
      </x:c>
      <x:c r="AJ927" s="117" t="n">
        <x:f>MONTH(A927)</x:f>
        <x:v>8</x:v>
      </x:c>
      <x:c r="AK927" s="50" t="n">
        <x:f>IF(MONTH(A927)&lt;&gt;MONTH(A928),1,0)</x:f>
        <x:v>0</x:v>
      </x:c>
      <x:c r="AL927" s="115" t="n">
        <x:f>IF(AK926,AD926,AL926)</x:f>
        <x:v>1.2218054109963554</x:v>
      </x:c>
      <x:c r="AM927" s="116" t="str">
        <x:f>IF(AK927,AD927/AL927-1,"")</x:f>
      </x:c>
      <x:c r="AN927" s="115" t="n">
        <x:f>IF(AI927&lt;&gt;AI926,AD927,MAX(AN926,AD927))</x:f>
        <x:v>1.2428655454675883</x:v>
      </x:c>
      <x:c r="AO927" s="116" t="n">
        <x:f>AD927/AN927-1</x:f>
        <x:v>-0.025457625787930982</x:v>
      </x:c>
      <x:c r="AP927" s="112" t="n">
        <x:f>IFERROR(SUM(Z927:AC927)/AD927,0)</x:f>
        <x:v>1</x:v>
      </x:c>
      <x:c r="AQ927" s="50" t="b">
        <x:f>AND(B927&gt;0,C927&gt;0,D927&gt;0,E927&gt;0)</x:f>
        <x:v>1</x:v>
      </x:c>
    </x:row>
    <x:row r="928">
      <x:c r="A928" s="111" t="n">
        <x:f>'净值底稿'!A886</x:f>
        <x:v>45160</x:v>
      </x:c>
      <x:c r="B928" s="113" t="n">
        <x:f>'净值底稿'!F886</x:f>
        <x:v>1.6348332814750575</x:v>
      </x:c>
      <x:c r="C928" s="113" t="n">
        <x:f>'净值底稿'!O886</x:f>
        <x:v>1.23924053663818</x:v>
      </x:c>
      <x:c r="D928" s="113" t="n">
        <x:f>'净值底稿'!P886</x:f>
        <x:v>1.6222</x:v>
      </x:c>
      <x:c r="E928" s="113" t="n">
        <x:f>'净值底稿'!Q886</x:f>
        <x:v>1.6376</x:v>
      </x:c>
      <x:c r="F928" s="114" t="n">
        <x:f>IFERROR(B928/B927-1,0)</x:f>
        <x:v>0.03282958479297626</x:v>
      </x:c>
      <x:c r="G928" s="114" t="n">
        <x:f>IFERROR(C928/C927-1,0)</x:f>
        <x:v>0.0064234112659986575</x:v>
      </x:c>
      <x:c r="H928" s="114" t="n">
        <x:f>IFERROR(D928/D927-1,0)</x:f>
        <x:v>0.00012330456226883335</x:v>
      </x:c>
      <x:c r="I928" s="114" t="n">
        <x:f>IFERROR(E928/E927-1,0)</x:f>
        <x:v>-0.0003052316708381797</x:v>
      </x:c>
      <x:c r="J928" s="115" t="n">
        <x:f>Z927*(1+F928)</x:f>
        <x:v>0.11562812301487463</x:v>
      </x:c>
      <x:c r="K928" s="115" t="n">
        <x:f>AA927*(1+G928)</x:f>
        <x:v>0.12682563809291267</x:v>
      </x:c>
      <x:c r="L928" s="115" t="n">
        <x:f>AB927*(1+H928)</x:f>
        <x:v>0.9050815231588386</x:v>
      </x:c>
      <x:c r="M928" s="115" t="n">
        <x:f>AC927*(1+I928)</x:f>
        <x:v>0.06826541545036457</x:v>
      </x:c>
      <x:c r="N928" s="115" t="n">
        <x:f>SUM(J928:M928)</x:f>
        <x:v>1.2158006997169906</x:v>
      </x:c>
      <x:c r="O928" s="116" t="n">
        <x:f>IFERROR((J928+K928)/N928,0)</x:f>
        <x:v>0.19941900112759003</x:v>
      </x:c>
      <x:c r="P928" s="50" t="b">
        <x:f>AND(MONTH(A928)=12,OR(A929="",YEAR(A928)&lt;&gt;YEAR(A929)))</x:f>
        <x:v>0</x:v>
      </x:c>
      <x:c r="Q928" s="50" t="b">
        <x:f>AND(MOD(MONTH(A928),3)=0,OR(A929="",MONTH(A928)&lt;&gt;MONTH(A929)))</x:f>
        <x:v>0</x:v>
      </x:c>
      <x:c r="R928" s="50" t="b">
        <x:f>OR(O928&gt;$E$7,O928&lt;$E$6)</x:f>
        <x:v>0</x:v>
      </x:c>
      <x:c r="S928" s="50" t="b">
        <x:f>AND(OR(P928,Q928,R928),A928-AH927&gt;$E$8)</x:f>
        <x:v>0</x:v>
      </x:c>
      <x:c r="T928" s="50" t="str">
        <x:f>IF(NOT(OR(P928,Q928,R928)),"不调",IF(NOT(S928),"间隔规则跳过",IF(P928,"年末+季度",IF(AND(Q928,R928),"季度+动态",IF(Q928,"季度","动态")))))</x:f>
        <x:v>不调</x:v>
      </x:c>
      <x:c r="U928" s="115" t="n">
        <x:f>IF(OR(T928="年末+季度",T928="季度+动态"),N928*$E$5/2,IF(T928="季度",(J928+K928)/2,IF(T928="动态",N928*$E$5*IF(J928+K928=0,0.5,J928/(J928+K928)),J928)))</x:f>
        <x:v>0.11562812301487463</x:v>
      </x:c>
      <x:c r="V928" s="115" t="n">
        <x:f>IF(OR(T928="年末+季度",T928="季度+动态"),N928*$E$5/2,IF(T928="季度",(J928+K928)/2,IF(T928="动态",N928*$E$5*IF(J928+K928=0,0.5,K928/(J928+K928)),K928)))</x:f>
        <x:v>0.12682563809291267</x:v>
      </x:c>
      <x:c r="W928" s="115" t="n">
        <x:f>IF(OR(T928="年末+季度",T928="季度+动态",T928="动态"),N928*(1-$E$5)*IF(L928+M928=0,$B$7/($B$7+$B$8),L928/(L928+M928)),L928)</x:f>
        <x:v>0.9050815231588386</x:v>
      </x:c>
      <x:c r="X928" s="115" t="n">
        <x:f>IF(OR(T928="年末+季度",T928="季度+动态",T928="动态"),N928*(1-$E$5)*IF(L928+M928=0,$B$8/($B$7+$B$8),M928/(L928+M928)),M928)</x:f>
        <x:v>0.06826541545036457</x:v>
      </x:c>
      <x:c r="Y928" s="115" t="n">
        <x:f>POWER(1-$H$5,(A928-A927)/$H$8)</x:f>
        <x:v>0.9999862671029998</x:v>
      </x:c>
      <x:c r="Z928" s="115" t="n">
        <x:f>U928*Y928</x:f>
        <x:v>0.11562653510577094</x:v>
      </x:c>
      <x:c r="AA928" s="115" t="n">
        <x:f>V928*Y928</x:f>
        <x:v>0.12682389640948774</x:v>
      </x:c>
      <x:c r="AB928" s="115" t="n">
        <x:f>W928*Y928</x:f>
        <x:v>0.9050690937675042</x:v>
      </x:c>
      <x:c r="AC928" s="115" t="n">
        <x:f>X928*Y928</x:f>
        <x:v>0.06826447796844552</x:v>
      </x:c>
      <x:c r="AD928" s="115" t="n">
        <x:f>SUM(Z928:AC928)</x:f>
        <x:v>1.2157840032512086</x:v>
      </x:c>
      <x:c r="AE928" s="115" t="n">
        <x:f>MAX(AE927,AD928)</x:f>
        <x:v>1.2428655454675883</x:v>
      </x:c>
      <x:c r="AF928" s="114" t="n">
        <x:f>AD928/AE928-1</x:f>
        <x:v>-0.02178959929747759</x:v>
      </x:c>
      <x:c r="AG928" s="114" t="n">
        <x:f>AD928/AD927-1</x:f>
        <x:v>0.003763845049240544</x:v>
      </x:c>
      <x:c r="AH928" s="111" t="n">
        <x:f>IF(OR(T928="年末+季度",T928="季度+动态",T928="季度",T928="动态"),A928,AH927)</x:f>
        <x:v>45107</x:v>
      </x:c>
      <x:c r="AI928" s="117" t="n">
        <x:f>YEAR(A928)</x:f>
        <x:v>2023</x:v>
      </x:c>
      <x:c r="AJ928" s="117" t="n">
        <x:f>MONTH(A928)</x:f>
        <x:v>8</x:v>
      </x:c>
      <x:c r="AK928" s="50" t="n">
        <x:f>IF(MONTH(A928)&lt;&gt;MONTH(A929),1,0)</x:f>
        <x:v>0</x:v>
      </x:c>
      <x:c r="AL928" s="115" t="n">
        <x:f>IF(AK927,AD927,AL927)</x:f>
        <x:v>1.2218054109963554</x:v>
      </x:c>
      <x:c r="AM928" s="116" t="str">
        <x:f>IF(AK928,AD928/AL928-1,"")</x:f>
      </x:c>
      <x:c r="AN928" s="115" t="n">
        <x:f>IF(AI928&lt;&gt;AI927,AD928,MAX(AN927,AD928))</x:f>
        <x:v>1.2428655454675883</x:v>
      </x:c>
      <x:c r="AO928" s="116" t="n">
        <x:f>AD928/AN928-1</x:f>
        <x:v>-0.02178959929747759</x:v>
      </x:c>
      <x:c r="AP928" s="112" t="n">
        <x:f>IFERROR(SUM(Z928:AC928)/AD928,0)</x:f>
        <x:v>1</x:v>
      </x:c>
      <x:c r="AQ928" s="50" t="b">
        <x:f>AND(B928&gt;0,C928&gt;0,D928&gt;0,E928&gt;0)</x:f>
        <x:v>1</x:v>
      </x:c>
    </x:row>
    <x:row r="929">
      <x:c r="A929" s="111" t="n">
        <x:f>'净值底稿'!A887</x:f>
        <x:v>45161</x:v>
      </x:c>
      <x:c r="B929" s="113" t="n">
        <x:f>'净值底稿'!F887</x:f>
        <x:v>1.5887152045735524</x:v>
      </x:c>
      <x:c r="C929" s="113" t="n">
        <x:f>'净值底稿'!O887</x:f>
        <x:v>1.219856491239895</x:v>
      </x:c>
      <x:c r="D929" s="113" t="n">
        <x:f>'净值底稿'!P887</x:f>
        <x:v>1.6224</x:v>
      </x:c>
      <x:c r="E929" s="113" t="n">
        <x:f>'净值底稿'!Q887</x:f>
        <x:v>1.6395</x:v>
      </x:c>
      <x:c r="F929" s="114" t="n">
        <x:f>IFERROR(B929/B928-1,0)</x:f>
        <x:v>-0.028209651359613952</x:v>
      </x:c>
      <x:c r="G929" s="114" t="n">
        <x:f>IFERROR(C929/C928-1,0)</x:f>
        <x:v>-0.01564187486222013</x:v>
      </x:c>
      <x:c r="H929" s="114" t="n">
        <x:f>IFERROR(D929/D928-1,0)</x:f>
        <x:v>0.00012328936012817593</x:v>
      </x:c>
      <x:c r="I929" s="114" t="n">
        <x:f>IFERROR(E929/E928-1,0)</x:f>
        <x:v>0.0011602344894967587</x:v>
      </x:c>
      <x:c r="J929" s="115" t="n">
        <x:f>Z928*(1+F929)</x:f>
        <x:v>0.11236475086251697</x:v>
      </x:c>
      <x:c r="K929" s="115" t="n">
        <x:f>AA928*(1+G929)</x:f>
        <x:v>0.12484013289231137</x:v>
      </x:c>
      <x:c r="L929" s="115" t="n">
        <x:f>AB928*(1+H929)</x:f>
        <x:v>0.9051806791569466</x:v>
      </x:c>
      <x:c r="M929" s="115" t="n">
        <x:f>AC928*(1+I929)</x:f>
        <x:v>0.068343680770192</x:v>
      </x:c>
      <x:c r="N929" s="115" t="n">
        <x:f>SUM(J929:M929)</x:f>
        <x:v>1.210729243681967</x:v>
      </x:c>
      <x:c r="O929" s="116" t="n">
        <x:f>IFERROR((J929+K929)/N929,0)</x:f>
        <x:v>0.19591901739604553</x:v>
      </x:c>
      <x:c r="P929" s="50" t="b">
        <x:f>AND(MONTH(A929)=12,OR(A930="",YEAR(A929)&lt;&gt;YEAR(A930)))</x:f>
        <x:v>0</x:v>
      </x:c>
      <x:c r="Q929" s="50" t="b">
        <x:f>AND(MOD(MONTH(A929),3)=0,OR(A930="",MONTH(A929)&lt;&gt;MONTH(A930)))</x:f>
        <x:v>0</x:v>
      </x:c>
      <x:c r="R929" s="50" t="b">
        <x:f>OR(O929&gt;$E$7,O929&lt;$E$6)</x:f>
        <x:v>0</x:v>
      </x:c>
      <x:c r="S929" s="50" t="b">
        <x:f>AND(OR(P929,Q929,R929),A929-AH928&gt;$E$8)</x:f>
        <x:v>0</x:v>
      </x:c>
      <x:c r="T929" s="50" t="str">
        <x:f>IF(NOT(OR(P929,Q929,R929)),"不调",IF(NOT(S929),"间隔规则跳过",IF(P929,"年末+季度",IF(AND(Q929,R929),"季度+动态",IF(Q929,"季度","动态")))))</x:f>
        <x:v>不调</x:v>
      </x:c>
      <x:c r="U929" s="115" t="n">
        <x:f>IF(OR(T929="年末+季度",T929="季度+动态"),N929*$E$5/2,IF(T929="季度",(J929+K929)/2,IF(T929="动态",N929*$E$5*IF(J929+K929=0,0.5,J929/(J929+K929)),J929)))</x:f>
        <x:v>0.11236475086251697</x:v>
      </x:c>
      <x:c r="V929" s="115" t="n">
        <x:f>IF(OR(T929="年末+季度",T929="季度+动态"),N929*$E$5/2,IF(T929="季度",(J929+K929)/2,IF(T929="动态",N929*$E$5*IF(J929+K929=0,0.5,K929/(J929+K929)),K929)))</x:f>
        <x:v>0.12484013289231137</x:v>
      </x:c>
      <x:c r="W929" s="115" t="n">
        <x:f>IF(OR(T929="年末+季度",T929="季度+动态",T929="动态"),N929*(1-$E$5)*IF(L929+M929=0,$B$7/($B$7+$B$8),L929/(L929+M929)),L929)</x:f>
        <x:v>0.9051806791569466</x:v>
      </x:c>
      <x:c r="X929" s="115" t="n">
        <x:f>IF(OR(T929="年末+季度",T929="季度+动态",T929="动态"),N929*(1-$E$5)*IF(L929+M929=0,$B$8/($B$7+$B$8),M929/(L929+M929)),M929)</x:f>
        <x:v>0.068343680770192</x:v>
      </x:c>
      <x:c r="Y929" s="115" t="n">
        <x:f>POWER(1-$H$5,(A929-A928)/$H$8)</x:f>
        <x:v>0.9999862671029998</x:v>
      </x:c>
      <x:c r="Z929" s="115" t="n">
        <x:f>U929*Y929</x:f>
        <x:v>0.11236320776896692</x:v>
      </x:c>
      <x:c r="AA929" s="115" t="n">
        <x:f>V929*Y929</x:f>
        <x:v>0.12483841847562487</x:v>
      </x:c>
      <x:c r="AB929" s="115" t="n">
        <x:f>W929*Y929</x:f>
        <x:v>0.9051682484039131</x:v>
      </x:c>
      <x:c r="AC929" s="115" t="n">
        <x:f>X929*Y929</x:f>
        <x:v>0.06834274221346336</x:v>
      </x:c>
      <x:c r="AD929" s="115" t="n">
        <x:f>SUM(Z929:AC929)</x:f>
        <x:v>1.2107126168619682</x:v>
      </x:c>
      <x:c r="AE929" s="115" t="n">
        <x:f>MAX(AE928,AD929)</x:f>
        <x:v>1.2428655454675883</x:v>
      </x:c>
      <x:c r="AF929" s="114" t="n">
        <x:f>AD929/AE929-1</x:f>
        <x:v>-0.025869997541466683</x:v>
      </x:c>
      <x:c r="AG929" s="114" t="n">
        <x:f>AD929/AD928-1</x:f>
        <x:v>-0.0041712889589587965</x:v>
      </x:c>
      <x:c r="AH929" s="111" t="n">
        <x:f>IF(OR(T929="年末+季度",T929="季度+动态",T929="季度",T929="动态"),A929,AH928)</x:f>
        <x:v>45107</x:v>
      </x:c>
      <x:c r="AI929" s="117" t="n">
        <x:f>YEAR(A929)</x:f>
        <x:v>2023</x:v>
      </x:c>
      <x:c r="AJ929" s="117" t="n">
        <x:f>MONTH(A929)</x:f>
        <x:v>8</x:v>
      </x:c>
      <x:c r="AK929" s="50" t="n">
        <x:f>IF(MONTH(A929)&lt;&gt;MONTH(A930),1,0)</x:f>
        <x:v>0</x:v>
      </x:c>
      <x:c r="AL929" s="115" t="n">
        <x:f>IF(AK928,AD928,AL928)</x:f>
        <x:v>1.2218054109963554</x:v>
      </x:c>
      <x:c r="AM929" s="116" t="str">
        <x:f>IF(AK929,AD929/AL929-1,"")</x:f>
      </x:c>
      <x:c r="AN929" s="115" t="n">
        <x:f>IF(AI929&lt;&gt;AI928,AD929,MAX(AN928,AD929))</x:f>
        <x:v>1.2428655454675883</x:v>
      </x:c>
      <x:c r="AO929" s="116" t="n">
        <x:f>AD929/AN929-1</x:f>
        <x:v>-0.025869997541466683</x:v>
      </x:c>
      <x:c r="AP929" s="112" t="n">
        <x:f>IFERROR(SUM(Z929:AC929)/AD929,0)</x:f>
        <x:v>1</x:v>
      </x:c>
      <x:c r="AQ929" s="50" t="b">
        <x:f>AND(B929&gt;0,C929&gt;0,D929&gt;0,E929&gt;0)</x:f>
        <x:v>1</x:v>
      </x:c>
    </x:row>
    <x:row r="930">
      <x:c r="A930" s="111" t="n">
        <x:f>'净值底稿'!A888</x:f>
        <x:v>45162</x:v>
      </x:c>
      <x:c r="B930" s="113" t="n">
        <x:f>'净值底稿'!F888</x:f>
        <x:v>1.6063595674251774</x:v>
      </x:c>
      <x:c r="C930" s="113" t="n">
        <x:f>'净值底稿'!O888</x:f>
        <x:v>1.2238793065397635</x:v>
      </x:c>
      <x:c r="D930" s="113" t="n">
        <x:f>'净值底稿'!P888</x:f>
        <x:v>1.6225</x:v>
      </x:c>
      <x:c r="E930" s="113" t="n">
        <x:f>'净值底稿'!Q888</x:f>
        <x:v>1.6445</x:v>
      </x:c>
      <x:c r="F930" s="114" t="n">
        <x:f>IFERROR(B930/B929-1,0)</x:f>
        <x:v>0.01110605777601359</x:v>
      </x:c>
      <x:c r="G930" s="114" t="n">
        <x:f>IFERROR(C930/C929-1,0)</x:f>
        <x:v>0.0032977775080571536</x:v>
      </x:c>
      <x:c r="H930" s="114" t="n">
        <x:f>IFERROR(D930/D929-1,0)</x:f>
        <x:v>0.00006163708086792674</x:v>
      </x:c>
      <x:c r="I930" s="114" t="n">
        <x:f>IFERROR(E930/E929-1,0)</x:f>
        <x:v>0.003049710277523765</x:v>
      </x:c>
      <x:c r="J930" s="115" t="n">
        <x:f>Z929*(1+F930)</x:f>
        <x:v>0.1136111200463473</x:v>
      </x:c>
      <x:c r="K930" s="115" t="n">
        <x:f>AA929*(1+G930)</x:f>
        <x:v>0.12525010780421522</x:v>
      </x:c>
      <x:c r="L930" s="115" t="n">
        <x:f>AB929*(1+H930)</x:f>
        <x:v>0.9052240403324391</x:v>
      </x:c>
      <x:c r="M930" s="115" t="n">
        <x:f>AC929*(1+I930)</x:f>
        <x:v>0.06855116777678591</x:v>
      </x:c>
      <x:c r="N930" s="115" t="n">
        <x:f>SUM(J930:M930)</x:f>
        <x:v>1.2126364359597874</x:v>
      </x:c>
      <x:c r="O930" s="116" t="n">
        <x:f>IFERROR((J930+K930)/N930,0)</x:f>
        <x:v>0.19697678608964664</x:v>
      </x:c>
      <x:c r="P930" s="50" t="b">
        <x:f>AND(MONTH(A930)=12,OR(A931="",YEAR(A930)&lt;&gt;YEAR(A931)))</x:f>
        <x:v>0</x:v>
      </x:c>
      <x:c r="Q930" s="50" t="b">
        <x:f>AND(MOD(MONTH(A930),3)=0,OR(A931="",MONTH(A930)&lt;&gt;MONTH(A931)))</x:f>
        <x:v>0</x:v>
      </x:c>
      <x:c r="R930" s="50" t="b">
        <x:f>OR(O930&gt;$E$7,O930&lt;$E$6)</x:f>
        <x:v>0</x:v>
      </x:c>
      <x:c r="S930" s="50" t="b">
        <x:f>AND(OR(P930,Q930,R930),A930-AH929&gt;$E$8)</x:f>
        <x:v>0</x:v>
      </x:c>
      <x:c r="T930" s="50" t="str">
        <x:f>IF(NOT(OR(P930,Q930,R930)),"不调",IF(NOT(S930),"间隔规则跳过",IF(P930,"年末+季度",IF(AND(Q930,R930),"季度+动态",IF(Q930,"季度","动态")))))</x:f>
        <x:v>不调</x:v>
      </x:c>
      <x:c r="U930" s="115" t="n">
        <x:f>IF(OR(T930="年末+季度",T930="季度+动态"),N930*$E$5/2,IF(T930="季度",(J930+K930)/2,IF(T930="动态",N930*$E$5*IF(J930+K930=0,0.5,J930/(J930+K930)),J930)))</x:f>
        <x:v>0.1136111200463473</x:v>
      </x:c>
      <x:c r="V930" s="115" t="n">
        <x:f>IF(OR(T930="年末+季度",T930="季度+动态"),N930*$E$5/2,IF(T930="季度",(J930+K930)/2,IF(T930="动态",N930*$E$5*IF(J930+K930=0,0.5,K930/(J930+K930)),K930)))</x:f>
        <x:v>0.12525010780421522</x:v>
      </x:c>
      <x:c r="W930" s="115" t="n">
        <x:f>IF(OR(T930="年末+季度",T930="季度+动态",T930="动态"),N930*(1-$E$5)*IF(L930+M930=0,$B$7/($B$7+$B$8),L930/(L930+M930)),L930)</x:f>
        <x:v>0.9052240403324391</x:v>
      </x:c>
      <x:c r="X930" s="115" t="n">
        <x:f>IF(OR(T930="年末+季度",T930="季度+动态",T930="动态"),N930*(1-$E$5)*IF(L930+M930=0,$B$8/($B$7+$B$8),M930/(L930+M930)),M930)</x:f>
        <x:v>0.06855116777678591</x:v>
      </x:c>
      <x:c r="Y930" s="115" t="n">
        <x:f>POWER(1-$H$5,(A930-A929)/$H$8)</x:f>
        <x:v>0.9999862671029998</x:v>
      </x:c>
      <x:c r="Z930" s="115" t="n">
        <x:f>U930*Y930</x:f>
        <x:v>0.11360955983653762</x:v>
      </x:c>
      <x:c r="AA930" s="115" t="n">
        <x:f>V930*Y930</x:f>
        <x:v>0.12524838775738548</x:v>
      </x:c>
      <x:c r="AB930" s="115" t="n">
        <x:f>W930*Y930</x:f>
        <x:v>0.905211608983931</x:v>
      </x:c>
      <x:c r="AC930" s="115" t="n">
        <x:f>X930*Y930</x:f>
        <x:v>0.06855022637065958</x:v>
      </x:c>
      <x:c r="AD930" s="115" t="n">
        <x:f>SUM(Z930:AC930)</x:f>
        <x:v>1.2126197829485137</x:v>
      </x:c>
      <x:c r="AE930" s="115" t="n">
        <x:f>MAX(AE929,AD930)</x:f>
        <x:v>1.2428655454675883</x:v>
      </x:c>
      <x:c r="AF930" s="114" t="n">
        <x:f>AD930/AE930-1</x:f>
        <x:v>-0.02433550646678806</x:v>
      </x:c>
      <x:c r="AG930" s="114" t="n">
        <x:f>AD930/AD929-1</x:f>
        <x:v>0.001575242596784543</x:v>
      </x:c>
      <x:c r="AH930" s="111" t="n">
        <x:f>IF(OR(T930="年末+季度",T930="季度+动态",T930="季度",T930="动态"),A930,AH929)</x:f>
        <x:v>45107</x:v>
      </x:c>
      <x:c r="AI930" s="117" t="n">
        <x:f>YEAR(A930)</x:f>
        <x:v>2023</x:v>
      </x:c>
      <x:c r="AJ930" s="117" t="n">
        <x:f>MONTH(A930)</x:f>
        <x:v>8</x:v>
      </x:c>
      <x:c r="AK930" s="50" t="n">
        <x:f>IF(MONTH(A930)&lt;&gt;MONTH(A931),1,0)</x:f>
        <x:v>0</x:v>
      </x:c>
      <x:c r="AL930" s="115" t="n">
        <x:f>IF(AK929,AD929,AL929)</x:f>
        <x:v>1.2218054109963554</x:v>
      </x:c>
      <x:c r="AM930" s="116" t="str">
        <x:f>IF(AK930,AD930/AL930-1,"")</x:f>
      </x:c>
      <x:c r="AN930" s="115" t="n">
        <x:f>IF(AI930&lt;&gt;AI929,AD930,MAX(AN929,AD930))</x:f>
        <x:v>1.2428655454675883</x:v>
      </x:c>
      <x:c r="AO930" s="116" t="n">
        <x:f>AD930/AN930-1</x:f>
        <x:v>-0.02433550646678806</x:v>
      </x:c>
      <x:c r="AP930" s="112" t="n">
        <x:f>IFERROR(SUM(Z930:AC930)/AD930,0)</x:f>
        <x:v>1</x:v>
      </x:c>
      <x:c r="AQ930" s="50" t="b">
        <x:f>AND(B930&gt;0,C930&gt;0,D930&gt;0,E930&gt;0)</x:f>
        <x:v>1</x:v>
      </x:c>
    </x:row>
    <x:row r="931">
      <x:c r="A931" s="111" t="n">
        <x:f>'净值底稿'!A889</x:f>
        <x:v>45163</x:v>
      </x:c>
      <x:c r="B931" s="113" t="n">
        <x:f>'净值底稿'!F889</x:f>
        <x:v>1.5428744449158576</x:v>
      </x:c>
      <x:c r="C931" s="113" t="n">
        <x:f>'净值底稿'!O889</x:f>
        <x:v>1.2067173400901705</x:v>
      </x:c>
      <x:c r="D931" s="113" t="n">
        <x:f>'净值底稿'!P889</x:f>
        <x:v>1.622</x:v>
      </x:c>
      <x:c r="E931" s="113" t="n">
        <x:f>'净值底稿'!Q889</x:f>
        <x:v>1.642</x:v>
      </x:c>
      <x:c r="F931" s="114" t="n">
        <x:f>IFERROR(B931/B930-1,0)</x:f>
        <x:v>-0.03952111581784867</x:v>
      </x:c>
      <x:c r="G931" s="114" t="n">
        <x:f>IFERROR(C931/C930-1,0)</x:f>
        <x:v>-0.014022597128563685</x:v>
      </x:c>
      <x:c r="H931" s="114" t="n">
        <x:f>IFERROR(D931/D930-1,0)</x:f>
        <x:v>-0.00030816640986131016</x:v>
      </x:c>
      <x:c r="I931" s="114" t="n">
        <x:f>IFERROR(E931/E930-1,0)</x:f>
        <x:v>-0.001520218911523319</x:v>
      </x:c>
      <x:c r="J931" s="115" t="n">
        <x:f>Z930*(1+F931)</x:f>
        <x:v>0.109119583264223</x:v>
      </x:c>
      <x:c r="K931" s="115" t="n">
        <x:f>AA930*(1+G931)</x:f>
        <x:v>0.12349208007486154</x:v>
      </x:c>
      <x:c r="L931" s="115" t="n">
        <x:f>AB930*(1+H931)</x:f>
        <x:v>0.9049326531722257</x:v>
      </x:c>
      <x:c r="M931" s="115" t="n">
        <x:f>AC930*(1+I931)</x:f>
        <x:v>0.06844601502014169</x:v>
      </x:c>
      <x:c r="N931" s="115" t="n">
        <x:f>SUM(J931:M931)</x:f>
        <x:v>1.205990331531452</x:v>
      </x:c>
      <x:c r="O931" s="116" t="n">
        <x:f>IFERROR((J931+K931)/N931,0)</x:f>
        <x:v>0.19288020580040452</x:v>
      </x:c>
      <x:c r="P931" s="50" t="b">
        <x:f>AND(MONTH(A931)=12,OR(A932="",YEAR(A931)&lt;&gt;YEAR(A932)))</x:f>
        <x:v>0</x:v>
      </x:c>
      <x:c r="Q931" s="50" t="b">
        <x:f>AND(MOD(MONTH(A931),3)=0,OR(A932="",MONTH(A931)&lt;&gt;MONTH(A932)))</x:f>
        <x:v>0</x:v>
      </x:c>
      <x:c r="R931" s="50" t="b">
        <x:f>OR(O931&gt;$E$7,O931&lt;$E$6)</x:f>
        <x:v>0</x:v>
      </x:c>
      <x:c r="S931" s="50" t="b">
        <x:f>AND(OR(P931,Q931,R931),A931-AH930&gt;$E$8)</x:f>
        <x:v>0</x:v>
      </x:c>
      <x:c r="T931" s="50" t="str">
        <x:f>IF(NOT(OR(P931,Q931,R931)),"不调",IF(NOT(S931),"间隔规则跳过",IF(P931,"年末+季度",IF(AND(Q931,R931),"季度+动态",IF(Q931,"季度","动态")))))</x:f>
        <x:v>不调</x:v>
      </x:c>
      <x:c r="U931" s="115" t="n">
        <x:f>IF(OR(T931="年末+季度",T931="季度+动态"),N931*$E$5/2,IF(T931="季度",(J931+K931)/2,IF(T931="动态",N931*$E$5*IF(J931+K931=0,0.5,J931/(J931+K931)),J931)))</x:f>
        <x:v>0.109119583264223</x:v>
      </x:c>
      <x:c r="V931" s="115" t="n">
        <x:f>IF(OR(T931="年末+季度",T931="季度+动态"),N931*$E$5/2,IF(T931="季度",(J931+K931)/2,IF(T931="动态",N931*$E$5*IF(J931+K931=0,0.5,K931/(J931+K931)),K931)))</x:f>
        <x:v>0.12349208007486154</x:v>
      </x:c>
      <x:c r="W931" s="115" t="n">
        <x:f>IF(OR(T931="年末+季度",T931="季度+动态",T931="动态"),N931*(1-$E$5)*IF(L931+M931=0,$B$7/($B$7+$B$8),L931/(L931+M931)),L931)</x:f>
        <x:v>0.9049326531722257</x:v>
      </x:c>
      <x:c r="X931" s="115" t="n">
        <x:f>IF(OR(T931="年末+季度",T931="季度+动态",T931="动态"),N931*(1-$E$5)*IF(L931+M931=0,$B$8/($B$7+$B$8),M931/(L931+M931)),M931)</x:f>
        <x:v>0.06844601502014169</x:v>
      </x:c>
      <x:c r="Y931" s="115" t="n">
        <x:f>POWER(1-$H$5,(A931-A930)/$H$8)</x:f>
        <x:v>0.9999862671029998</x:v>
      </x:c>
      <x:c r="Z931" s="115" t="n">
        <x:f>U931*Y931</x:f>
        <x:v>0.10911808473622532</x:v>
      </x:c>
      <x:c r="AA931" s="115" t="n">
        <x:f>V931*Y931</x:f>
        <x:v>0.12349038417084553</x:v>
      </x:c>
      <x:c r="AB931" s="115" t="n">
        <x:f>W931*Y931</x:f>
        <x:v>0.9049202258253075</x:v>
      </x:c>
      <x:c r="AC931" s="115" t="n">
        <x:f>X931*Y931</x:f>
        <x:v>0.06844507505806735</x:v>
      </x:c>
      <x:c r="AD931" s="115" t="n">
        <x:f>SUM(Z931:AC931)</x:f>
        <x:v>1.2059737697904458</x:v>
      </x:c>
      <x:c r="AE931" s="115" t="n">
        <x:f>MAX(AE930,AD931)</x:f>
        <x:v>1.2428655454675883</x:v>
      </x:c>
      <x:c r="AF931" s="114" t="n">
        <x:f>AD931/AE931-1</x:f>
        <x:v>-0.029682837223766745</x:v>
      </x:c>
      <x:c r="AG931" s="114" t="n">
        <x:f>AD931/AD930-1</x:f>
        <x:v>-0.005480706526086787</x:v>
      </x:c>
      <x:c r="AH931" s="111" t="n">
        <x:f>IF(OR(T931="年末+季度",T931="季度+动态",T931="季度",T931="动态"),A931,AH930)</x:f>
        <x:v>45107</x:v>
      </x:c>
      <x:c r="AI931" s="117" t="n">
        <x:f>YEAR(A931)</x:f>
        <x:v>2023</x:v>
      </x:c>
      <x:c r="AJ931" s="117" t="n">
        <x:f>MONTH(A931)</x:f>
        <x:v>8</x:v>
      </x:c>
      <x:c r="AK931" s="50" t="n">
        <x:f>IF(MONTH(A931)&lt;&gt;MONTH(A932),1,0)</x:f>
        <x:v>0</x:v>
      </x:c>
      <x:c r="AL931" s="115" t="n">
        <x:f>IF(AK930,AD930,AL930)</x:f>
        <x:v>1.2218054109963554</x:v>
      </x:c>
      <x:c r="AM931" s="116" t="str">
        <x:f>IF(AK931,AD931/AL931-1,"")</x:f>
      </x:c>
      <x:c r="AN931" s="115" t="n">
        <x:f>IF(AI931&lt;&gt;AI930,AD931,MAX(AN930,AD931))</x:f>
        <x:v>1.2428655454675883</x:v>
      </x:c>
      <x:c r="AO931" s="116" t="n">
        <x:f>AD931/AN931-1</x:f>
        <x:v>-0.029682837223766745</x:v>
      </x:c>
      <x:c r="AP931" s="112" t="n">
        <x:f>IFERROR(SUM(Z931:AC931)/AD931,0)</x:f>
        <x:v>1</x:v>
      </x:c>
      <x:c r="AQ931" s="50" t="b">
        <x:f>AND(B931&gt;0,C931&gt;0,D931&gt;0,E931&gt;0)</x:f>
        <x:v>1</x:v>
      </x:c>
    </x:row>
    <x:row r="932">
      <x:c r="A932" s="111" t="n">
        <x:f>'净值底稿'!A890</x:f>
        <x:v>45166</x:v>
      </x:c>
      <x:c r="B932" s="113" t="n">
        <x:f>'净值底稿'!F890</x:f>
        <x:v>1.5560198662576574</x:v>
      </x:c>
      <x:c r="C932" s="113" t="n">
        <x:f>'净值底稿'!O890</x:f>
        <x:v>1.2186992036621198</x:v>
      </x:c>
      <x:c r="D932" s="113" t="n">
        <x:f>'净值底稿'!P890</x:f>
        <x:v>1.6213</x:v>
      </x:c>
      <x:c r="E932" s="113" t="n">
        <x:f>'净值底稿'!Q890</x:f>
        <x:v>1.6423</x:v>
      </x:c>
      <x:c r="F932" s="114" t="n">
        <x:f>IFERROR(B932/B931-1,0)</x:f>
        <x:v>0.008520084952548856</x:v>
      </x:c>
      <x:c r="G932" s="114" t="n">
        <x:f>IFERROR(C932/C931-1,0)</x:f>
        <x:v>0.009929304215562151</x:v>
      </x:c>
      <x:c r="H932" s="114" t="n">
        <x:f>IFERROR(D932/D931-1,0)</x:f>
        <x:v>-0.00043156596794091673</x:v>
      </x:c>
      <x:c r="I932" s="114" t="n">
        <x:f>IFERROR(E932/E931-1,0)</x:f>
        <x:v>0.00018270401948861092</x:v>
      </x:c>
      <x:c r="J932" s="115" t="n">
        <x:f>Z931*(1+F932)</x:f>
        <x:v>0.11004778008803738</x:v>
      </x:c>
      <x:c r="K932" s="115" t="n">
        <x:f>AA931*(1+G932)</x:f>
        <x:v>0.1247165577629745</x:v>
      </x:c>
      <x:c r="L932" s="115" t="n">
        <x:f>AB931*(1+H932)</x:f>
        <x:v>0.9045296930521399</x:v>
      </x:c>
      <x:c r="M932" s="115" t="n">
        <x:f>AC931*(1+I932)</x:f>
        <x:v>0.06845758024839466</x:v>
      </x:c>
      <x:c r="N932" s="115" t="n">
        <x:f>SUM(J932:M932)</x:f>
        <x:v>1.2077516111515465</x:v>
      </x:c>
      <x:c r="O932" s="116" t="n">
        <x:f>IFERROR((J932+K932)/N932,0)</x:f>
        <x:v>0.19438130794722994</x:v>
      </x:c>
      <x:c r="P932" s="50" t="b">
        <x:f>AND(MONTH(A932)=12,OR(A933="",YEAR(A932)&lt;&gt;YEAR(A933)))</x:f>
        <x:v>0</x:v>
      </x:c>
      <x:c r="Q932" s="50" t="b">
        <x:f>AND(MOD(MONTH(A932),3)=0,OR(A933="",MONTH(A932)&lt;&gt;MONTH(A933)))</x:f>
        <x:v>0</x:v>
      </x:c>
      <x:c r="R932" s="50" t="b">
        <x:f>OR(O932&gt;$E$7,O932&lt;$E$6)</x:f>
        <x:v>0</x:v>
      </x:c>
      <x:c r="S932" s="50" t="b">
        <x:f>AND(OR(P932,Q932,R932),A932-AH931&gt;$E$8)</x:f>
        <x:v>0</x:v>
      </x:c>
      <x:c r="T932" s="50" t="str">
        <x:f>IF(NOT(OR(P932,Q932,R932)),"不调",IF(NOT(S932),"间隔规则跳过",IF(P932,"年末+季度",IF(AND(Q932,R932),"季度+动态",IF(Q932,"季度","动态")))))</x:f>
        <x:v>不调</x:v>
      </x:c>
      <x:c r="U932" s="115" t="n">
        <x:f>IF(OR(T932="年末+季度",T932="季度+动态"),N932*$E$5/2,IF(T932="季度",(J932+K932)/2,IF(T932="动态",N932*$E$5*IF(J932+K932=0,0.5,J932/(J932+K932)),J932)))</x:f>
        <x:v>0.11004778008803738</x:v>
      </x:c>
      <x:c r="V932" s="115" t="n">
        <x:f>IF(OR(T932="年末+季度",T932="季度+动态"),N932*$E$5/2,IF(T932="季度",(J932+K932)/2,IF(T932="动态",N932*$E$5*IF(J932+K932=0,0.5,K932/(J932+K932)),K932)))</x:f>
        <x:v>0.1247165577629745</x:v>
      </x:c>
      <x:c r="W932" s="115" t="n">
        <x:f>IF(OR(T932="年末+季度",T932="季度+动态",T932="动态"),N932*(1-$E$5)*IF(L932+M932=0,$B$7/($B$7+$B$8),L932/(L932+M932)),L932)</x:f>
        <x:v>0.9045296930521399</x:v>
      </x:c>
      <x:c r="X932" s="115" t="n">
        <x:f>IF(OR(T932="年末+季度",T932="季度+动态",T932="动态"),N932*(1-$E$5)*IF(L932+M932=0,$B$8/($B$7+$B$8),M932/(L932+M932)),M932)</x:f>
        <x:v>0.06845758024839466</x:v>
      </x:c>
      <x:c r="Y932" s="115" t="n">
        <x:f>POWER(1-$H$5,(A932-A931)/$H$8)</x:f>
        <x:v>0.9999588018747739</x:v>
      </x:c>
      <x:c r="Z932" s="115" t="n">
        <x:f>U932*Y932</x:f>
        <x:v>0.11004324632581246</x:v>
      </x:c>
      <x:c r="AA932" s="115" t="n">
        <x:f>V932*Y932</x:f>
        <x:v>0.12471141967461001</x:v>
      </x:c>
      <x:c r="AB932" s="115" t="n">
        <x:f>W932*Y932</x:f>
        <x:v>0.9044924281245749</x:v>
      </x:c>
      <x:c r="AC932" s="115" t="n">
        <x:f>X932*Y932</x:f>
        <x:v>0.06845475992443091</x:v>
      </x:c>
      <x:c r="AD932" s="115" t="n">
        <x:f>SUM(Z932:AC932)</x:f>
        <x:v>1.2077018540494282</x:v>
      </x:c>
      <x:c r="AE932" s="115" t="n">
        <x:f>MAX(AE931,AD932)</x:f>
        <x:v>1.2428655454675883</x:v>
      </x:c>
      <x:c r="AF932" s="114" t="n">
        <x:f>AD932/AE932-1</x:f>
        <x:v>-0.02829243400172532</x:v>
      </x:c>
      <x:c r="AG932" s="114" t="n">
        <x:f>AD932/AD931-1</x:f>
        <x:v>0.0014329368534131692</x:v>
      </x:c>
      <x:c r="AH932" s="111" t="n">
        <x:f>IF(OR(T932="年末+季度",T932="季度+动态",T932="季度",T932="动态"),A932,AH931)</x:f>
        <x:v>45107</x:v>
      </x:c>
      <x:c r="AI932" s="117" t="n">
        <x:f>YEAR(A932)</x:f>
        <x:v>2023</x:v>
      </x:c>
      <x:c r="AJ932" s="117" t="n">
        <x:f>MONTH(A932)</x:f>
        <x:v>8</x:v>
      </x:c>
      <x:c r="AK932" s="50" t="n">
        <x:f>IF(MONTH(A932)&lt;&gt;MONTH(A933),1,0)</x:f>
        <x:v>0</x:v>
      </x:c>
      <x:c r="AL932" s="115" t="n">
        <x:f>IF(AK931,AD931,AL931)</x:f>
        <x:v>1.2218054109963554</x:v>
      </x:c>
      <x:c r="AM932" s="116" t="str">
        <x:f>IF(AK932,AD932/AL932-1,"")</x:f>
      </x:c>
      <x:c r="AN932" s="115" t="n">
        <x:f>IF(AI932&lt;&gt;AI931,AD932,MAX(AN931,AD932))</x:f>
        <x:v>1.2428655454675883</x:v>
      </x:c>
      <x:c r="AO932" s="116" t="n">
        <x:f>AD932/AN932-1</x:f>
        <x:v>-0.02829243400172532</x:v>
      </x:c>
      <x:c r="AP932" s="112" t="n">
        <x:f>IFERROR(SUM(Z932:AC932)/AD932,0)</x:f>
        <x:v>1</x:v>
      </x:c>
      <x:c r="AQ932" s="50" t="b">
        <x:f>AND(B932&gt;0,C932&gt;0,D932&gt;0,E932&gt;0)</x:f>
        <x:v>1</x:v>
      </x:c>
    </x:row>
    <x:row r="933">
      <x:c r="A933" s="111" t="n">
        <x:f>'净值底稿'!A891</x:f>
        <x:v>45167</x:v>
      </x:c>
      <x:c r="B933" s="113" t="n">
        <x:f>'净值底稿'!F891</x:f>
        <x:v>1.6189424547791225</x:v>
      </x:c>
      <x:c r="C933" s="113" t="n">
        <x:f>'净值底稿'!O891</x:f>
        <x:v>1.2495762775658001</x:v>
      </x:c>
      <x:c r="D933" s="113" t="n">
        <x:f>'净值底稿'!P891</x:f>
        <x:v>1.6207</x:v>
      </x:c>
      <x:c r="E933" s="113" t="n">
        <x:f>'净值底稿'!Q891</x:f>
        <x:v>1.6467</x:v>
      </x:c>
      <x:c r="F933" s="114" t="n">
        <x:f>IFERROR(B933/B932-1,0)</x:f>
        <x:v>0.04043816527407107</x:v>
      </x:c>
      <x:c r="G933" s="114" t="n">
        <x:f>IFERROR(C933/C932-1,0)</x:f>
        <x:v>0.025336090982004844</x:v>
      </x:c>
      <x:c r="H933" s="114" t="n">
        <x:f>IFERROR(D933/D932-1,0)</x:f>
        <x:v>-0.0003700733978905246</x:v>
      </x:c>
      <x:c r="I933" s="114" t="n">
        <x:f>IFERROR(E933/E932-1,0)</x:f>
        <x:v>0.0026791694574681557</x:v>
      </x:c>
      <x:c r="J933" s="115" t="n">
        <x:f>Z932*(1+F933)</x:f>
        <x:v>0.11449319330803098</x:v>
      </x:c>
      <x:c r="K933" s="115" t="n">
        <x:f>AA932*(1+G933)</x:f>
        <x:v>0.12787111954998093</x:v>
      </x:c>
      <x:c r="L933" s="115" t="n">
        <x:f>AB932*(1+H933)</x:f>
        <x:v>0.9041576995383326</x:v>
      </x:c>
      <x:c r="M933" s="115" t="n">
        <x:f>AC932*(1+I933)</x:f>
        <x:v>0.06863816182643877</x:v>
      </x:c>
      <x:c r="N933" s="115" t="n">
        <x:f>SUM(J933:M933)</x:f>
        <x:v>1.215160174222783</x:v>
      </x:c>
      <x:c r="O933" s="116" t="n">
        <x:f>IFERROR((J933+K933)/N933,0)</x:f>
        <x:v>0.19945050701898473</x:v>
      </x:c>
      <x:c r="P933" s="50" t="b">
        <x:f>AND(MONTH(A933)=12,OR(A934="",YEAR(A933)&lt;&gt;YEAR(A934)))</x:f>
        <x:v>0</x:v>
      </x:c>
      <x:c r="Q933" s="50" t="b">
        <x:f>AND(MOD(MONTH(A933),3)=0,OR(A934="",MONTH(A933)&lt;&gt;MONTH(A934)))</x:f>
        <x:v>0</x:v>
      </x:c>
      <x:c r="R933" s="50" t="b">
        <x:f>OR(O933&gt;$E$7,O933&lt;$E$6)</x:f>
        <x:v>0</x:v>
      </x:c>
      <x:c r="S933" s="50" t="b">
        <x:f>AND(OR(P933,Q933,R933),A933-AH932&gt;$E$8)</x:f>
        <x:v>0</x:v>
      </x:c>
      <x:c r="T933" s="50" t="str">
        <x:f>IF(NOT(OR(P933,Q933,R933)),"不调",IF(NOT(S933),"间隔规则跳过",IF(P933,"年末+季度",IF(AND(Q933,R933),"季度+动态",IF(Q933,"季度","动态")))))</x:f>
        <x:v>不调</x:v>
      </x:c>
      <x:c r="U933" s="115" t="n">
        <x:f>IF(OR(T933="年末+季度",T933="季度+动态"),N933*$E$5/2,IF(T933="季度",(J933+K933)/2,IF(T933="动态",N933*$E$5*IF(J933+K933=0,0.5,J933/(J933+K933)),J933)))</x:f>
        <x:v>0.11449319330803098</x:v>
      </x:c>
      <x:c r="V933" s="115" t="n">
        <x:f>IF(OR(T933="年末+季度",T933="季度+动态"),N933*$E$5/2,IF(T933="季度",(J933+K933)/2,IF(T933="动态",N933*$E$5*IF(J933+K933=0,0.5,K933/(J933+K933)),K933)))</x:f>
        <x:v>0.12787111954998093</x:v>
      </x:c>
      <x:c r="W933" s="115" t="n">
        <x:f>IF(OR(T933="年末+季度",T933="季度+动态",T933="动态"),N933*(1-$E$5)*IF(L933+M933=0,$B$7/($B$7+$B$8),L933/(L933+M933)),L933)</x:f>
        <x:v>0.9041576995383326</x:v>
      </x:c>
      <x:c r="X933" s="115" t="n">
        <x:f>IF(OR(T933="年末+季度",T933="季度+动态",T933="动态"),N933*(1-$E$5)*IF(L933+M933=0,$B$8/($B$7+$B$8),M933/(L933+M933)),M933)</x:f>
        <x:v>0.06863816182643877</x:v>
      </x:c>
      <x:c r="Y933" s="115" t="n">
        <x:f>POWER(1-$H$5,(A933-A932)/$H$8)</x:f>
        <x:v>0.9999862671029998</x:v>
      </x:c>
      <x:c r="Z933" s="115" t="n">
        <x:f>U933*Y933</x:f>
        <x:v>0.11449162098480005</x:v>
      </x:c>
      <x:c r="AA933" s="115" t="n">
        <x:f>V933*Y933</x:f>
        <x:v>0.12786936350906683</x:v>
      </x:c>
      <x:c r="AB933" s="115" t="n">
        <x:f>W933*Y933</x:f>
        <x:v>0.9041452828337728</x:v>
      </x:c>
      <x:c r="AC933" s="115" t="n">
        <x:f>X933*Y933</x:f>
        <x:v>0.06863721922563212</x:v>
      </x:c>
      <x:c r="AD933" s="115" t="n">
        <x:f>SUM(Z933:AC933)</x:f>
        <x:v>1.2151434865532718</x:v>
      </x:c>
      <x:c r="AE933" s="115" t="n">
        <x:f>MAX(AE932,AD933)</x:f>
        <x:v>1.2428655454675883</x:v>
      </x:c>
      <x:c r="AF933" s="114" t="n">
        <x:f>AD933/AE933-1</x:f>
        <x:v>-0.022304954076015515</x:v>
      </x:c>
      <x:c r="AG933" s="114" t="n">
        <x:f>AD933/AD932-1</x:f>
        <x:v>0.006161812602085259</x:v>
      </x:c>
      <x:c r="AH933" s="111" t="n">
        <x:f>IF(OR(T933="年末+季度",T933="季度+动态",T933="季度",T933="动态"),A933,AH932)</x:f>
        <x:v>45107</x:v>
      </x:c>
      <x:c r="AI933" s="117" t="n">
        <x:f>YEAR(A933)</x:f>
        <x:v>2023</x:v>
      </x:c>
      <x:c r="AJ933" s="117" t="n">
        <x:f>MONTH(A933)</x:f>
        <x:v>8</x:v>
      </x:c>
      <x:c r="AK933" s="50" t="n">
        <x:f>IF(MONTH(A933)&lt;&gt;MONTH(A934),1,0)</x:f>
        <x:v>0</x:v>
      </x:c>
      <x:c r="AL933" s="115" t="n">
        <x:f>IF(AK932,AD932,AL932)</x:f>
        <x:v>1.2218054109963554</x:v>
      </x:c>
      <x:c r="AM933" s="116" t="str">
        <x:f>IF(AK933,AD933/AL933-1,"")</x:f>
      </x:c>
      <x:c r="AN933" s="115" t="n">
        <x:f>IF(AI933&lt;&gt;AI932,AD933,MAX(AN932,AD933))</x:f>
        <x:v>1.2428655454675883</x:v>
      </x:c>
      <x:c r="AO933" s="116" t="n">
        <x:f>AD933/AN933-1</x:f>
        <x:v>-0.022304954076015515</x:v>
      </x:c>
      <x:c r="AP933" s="112" t="n">
        <x:f>IFERROR(SUM(Z933:AC933)/AD933,0)</x:f>
        <x:v>1</x:v>
      </x:c>
      <x:c r="AQ933" s="50" t="b">
        <x:f>AND(B933&gt;0,C933&gt;0,D933&gt;0,E933&gt;0)</x:f>
        <x:v>1</x:v>
      </x:c>
    </x:row>
    <x:row r="934">
      <x:c r="A934" s="111" t="n">
        <x:f>'净值底稿'!A892</x:f>
        <x:v>45168</x:v>
      </x:c>
      <x:c r="B934" s="113" t="n">
        <x:f>'净值底稿'!F892</x:f>
        <x:v>1.6493804874277476</x:v>
      </x:c>
      <x:c r="C934" s="113" t="n">
        <x:f>'净值底稿'!O892</x:f>
        <x:v>1.2544614466568844</x:v>
      </x:c>
      <x:c r="D934" s="113" t="n">
        <x:f>'净值底稿'!P892</x:f>
        <x:v>1.6207</x:v>
      </x:c>
      <x:c r="E934" s="113" t="n">
        <x:f>'净值底稿'!Q892</x:f>
        <x:v>1.6523</x:v>
      </x:c>
      <x:c r="F934" s="114" t="n">
        <x:f>IFERROR(B934/B933-1,0)</x:f>
        <x:v>0.01880118256135166</x:v>
      </x:c>
      <x:c r="G934" s="114" t="n">
        <x:f>IFERROR(C934/C933-1,0)</x:f>
        <x:v>0.003909460493760841</x:v>
      </x:c>
      <x:c r="H934" s="114" t="n">
        <x:f>IFERROR(D934/D933-1,0)</x:f>
        <x:v>0</x:v>
      </x:c>
      <x:c r="I934" s="114" t="n">
        <x:f>IFERROR(E934/E933-1,0)</x:f>
        <x:v>0.0034007408756908664</x:v>
      </x:c>
      <x:c r="J934" s="115" t="n">
        <x:f>Z933*(1+F934)</x:f>
        <x:v>0.11664419885268036</x:v>
      </x:c>
      <x:c r="K934" s="115" t="n">
        <x:f>AA933*(1+G934)</x:f>
        <x:v>0.12836926373406787</x:v>
      </x:c>
      <x:c r="L934" s="115" t="n">
        <x:f>AB933*(1+H934)</x:f>
        <x:v>0.9041452828337728</x:v>
      </x:c>
      <x:c r="M934" s="115" t="n">
        <x:f>AC933*(1+I934)</x:f>
        <x:v>0.06887063662264649</x:v>
      </x:c>
      <x:c r="N934" s="115" t="n">
        <x:f>SUM(J934:M934)</x:f>
        <x:v>1.2180293820431676</x:v>
      </x:c>
      <x:c r="O934" s="116" t="n">
        <x:f>IFERROR((J934+K934)/N934,0)</x:f>
        <x:v>0.20115562579923446</x:v>
      </x:c>
      <x:c r="P934" s="50" t="b">
        <x:f>AND(MONTH(A934)=12,OR(A935="",YEAR(A934)&lt;&gt;YEAR(A935)))</x:f>
        <x:v>0</x:v>
      </x:c>
      <x:c r="Q934" s="50" t="b">
        <x:f>AND(MOD(MONTH(A934),3)=0,OR(A935="",MONTH(A934)&lt;&gt;MONTH(A935)))</x:f>
        <x:v>0</x:v>
      </x:c>
      <x:c r="R934" s="50" t="b">
        <x:f>OR(O934&gt;$E$7,O934&lt;$E$6)</x:f>
        <x:v>0</x:v>
      </x:c>
      <x:c r="S934" s="50" t="b">
        <x:f>AND(OR(P934,Q934,R934),A934-AH933&gt;$E$8)</x:f>
        <x:v>0</x:v>
      </x:c>
      <x:c r="T934" s="50" t="str">
        <x:f>IF(NOT(OR(P934,Q934,R934)),"不调",IF(NOT(S934),"间隔规则跳过",IF(P934,"年末+季度",IF(AND(Q934,R934),"季度+动态",IF(Q934,"季度","动态")))))</x:f>
        <x:v>不调</x:v>
      </x:c>
      <x:c r="U934" s="115" t="n">
        <x:f>IF(OR(T934="年末+季度",T934="季度+动态"),N934*$E$5/2,IF(T934="季度",(J934+K934)/2,IF(T934="动态",N934*$E$5*IF(J934+K934=0,0.5,J934/(J934+K934)),J934)))</x:f>
        <x:v>0.11664419885268036</x:v>
      </x:c>
      <x:c r="V934" s="115" t="n">
        <x:f>IF(OR(T934="年末+季度",T934="季度+动态"),N934*$E$5/2,IF(T934="季度",(J934+K934)/2,IF(T934="动态",N934*$E$5*IF(J934+K934=0,0.5,K934/(J934+K934)),K934)))</x:f>
        <x:v>0.12836926373406787</x:v>
      </x:c>
      <x:c r="W934" s="115" t="n">
        <x:f>IF(OR(T934="年末+季度",T934="季度+动态",T934="动态"),N934*(1-$E$5)*IF(L934+M934=0,$B$7/($B$7+$B$8),L934/(L934+M934)),L934)</x:f>
        <x:v>0.9041452828337728</x:v>
      </x:c>
      <x:c r="X934" s="115" t="n">
        <x:f>IF(OR(T934="年末+季度",T934="季度+动态",T934="动态"),N934*(1-$E$5)*IF(L934+M934=0,$B$8/($B$7+$B$8),M934/(L934+M934)),M934)</x:f>
        <x:v>0.06887063662264649</x:v>
      </x:c>
      <x:c r="Y934" s="115" t="n">
        <x:f>POWER(1-$H$5,(A934-A933)/$H$8)</x:f>
        <x:v>0.9999862671029998</x:v>
      </x:c>
      <x:c r="Z934" s="115" t="n">
        <x:f>U934*Y934</x:f>
        <x:v>0.11664259698991185</x:v>
      </x:c>
      <x:c r="AA934" s="115" t="n">
        <x:f>V934*Y934</x:f>
        <x:v>0.128367500852191</x:v>
      </x:c>
      <x:c r="AB934" s="115" t="n">
        <x:f>W934*Y934</x:f>
        <x:v>0.9041328662997304</x:v>
      </x:c>
      <x:c r="AC934" s="115" t="n">
        <x:f>X934*Y934</x:f>
        <x:v>0.06886969082928741</x:v>
      </x:c>
      <x:c r="AD934" s="115" t="n">
        <x:f>SUM(Z934:AC934)</x:f>
        <x:v>1.2180126549711208</x:v>
      </x:c>
      <x:c r="AE934" s="115" t="n">
        <x:f>MAX(AE933,AD934)</x:f>
        <x:v>1.2428655454675883</x:v>
      </x:c>
      <x:c r="AF934" s="114" t="n">
        <x:f>AD934/AE934-1</x:f>
        <x:v>-0.019996443370000616</x:v>
      </x:c>
      <x:c r="AG934" s="114" t="n">
        <x:f>AD934/AD933-1</x:f>
        <x:v>0.0023611766425932768</x:v>
      </x:c>
      <x:c r="AH934" s="111" t="n">
        <x:f>IF(OR(T934="年末+季度",T934="季度+动态",T934="季度",T934="动态"),A934,AH933)</x:f>
        <x:v>45107</x:v>
      </x:c>
      <x:c r="AI934" s="117" t="n">
        <x:f>YEAR(A934)</x:f>
        <x:v>2023</x:v>
      </x:c>
      <x:c r="AJ934" s="117" t="n">
        <x:f>MONTH(A934)</x:f>
        <x:v>8</x:v>
      </x:c>
      <x:c r="AK934" s="50" t="n">
        <x:f>IF(MONTH(A934)&lt;&gt;MONTH(A935),1,0)</x:f>
        <x:v>0</x:v>
      </x:c>
      <x:c r="AL934" s="115" t="n">
        <x:f>IF(AK933,AD933,AL933)</x:f>
        <x:v>1.2218054109963554</x:v>
      </x:c>
      <x:c r="AM934" s="116" t="str">
        <x:f>IF(AK934,AD934/AL934-1,"")</x:f>
      </x:c>
      <x:c r="AN934" s="115" t="n">
        <x:f>IF(AI934&lt;&gt;AI933,AD934,MAX(AN933,AD934))</x:f>
        <x:v>1.2428655454675883</x:v>
      </x:c>
      <x:c r="AO934" s="116" t="n">
        <x:f>AD934/AN934-1</x:f>
        <x:v>-0.019996443370000616</x:v>
      </x:c>
      <x:c r="AP934" s="112" t="n">
        <x:f>IFERROR(SUM(Z934:AC934)/AD934,0)</x:f>
        <x:v>1</x:v>
      </x:c>
      <x:c r="AQ934" s="50" t="b">
        <x:f>AND(B934&gt;0,C934&gt;0,D934&gt;0,E934&gt;0)</x:f>
        <x:v>1</x:v>
      </x:c>
    </x:row>
    <x:row r="935">
      <x:c r="A935" s="111" t="n">
        <x:f>'净值底稿'!A893</x:f>
        <x:v>45169</x:v>
      </x:c>
      <x:c r="B935" s="113" t="n">
        <x:f>'净值底稿'!F893</x:f>
        <x:v>1.6449591161453774</x:v>
      </x:c>
      <x:c r="C935" s="113" t="n">
        <x:f>'净值底稿'!O893</x:f>
        <x:v>1.247031710271225</x:v>
      </x:c>
      <x:c r="D935" s="113" t="n">
        <x:f>'净值底稿'!P893</x:f>
        <x:v>1.621</x:v>
      </x:c>
      <x:c r="E935" s="113" t="n">
        <x:f>'净值底稿'!Q893</x:f>
        <x:v>1.6599</x:v>
      </x:c>
      <x:c r="F935" s="114" t="n">
        <x:f>IFERROR(B935/B934-1,0)</x:f>
        <x:v>-0.002680625432440631</x:v>
      </x:c>
      <x:c r="G935" s="114" t="n">
        <x:f>IFERROR(C935/C934-1,0)</x:f>
        <x:v>-0.005922650238044058</x:v>
      </x:c>
      <x:c r="H935" s="114" t="n">
        <x:f>IFERROR(D935/D934-1,0)</x:f>
        <x:v>0.00018510520145609277</x:v>
      </x:c>
      <x:c r="I935" s="114" t="n">
        <x:f>IFERROR(E935/E934-1,0)</x:f>
        <x:v>0.0045996489741571</x:v>
      </x:c>
      <x:c r="J935" s="115" t="n">
        <x:f>Z934*(1+F935)</x:f>
        <x:v>0.11632992187791477</x:v>
      </x:c>
      <x:c r="K935" s="115" t="n">
        <x:f>AA934*(1+G935)</x:f>
        <x:v>0.12760722504271166</x:v>
      </x:c>
      <x:c r="L935" s="115" t="n">
        <x:f>AB934*(1+H935)</x:f>
        <x:v>0.90430022599609</x:v>
      </x:c>
      <x:c r="M935" s="115" t="n">
        <x:f>AC934*(1+I935)</x:f>
        <x:v>0.06918646723206086</x:v>
      </x:c>
      <x:c r="N935" s="115" t="n">
        <x:f>SUM(J935:M935)</x:f>
        <x:v>1.2174238401487771</x:v>
      </x:c>
      <x:c r="O935" s="116" t="n">
        <x:f>IFERROR((J935+K935)/N935,0)</x:f>
        <x:v>0.2003715870150988</x:v>
      </x:c>
      <x:c r="P935" s="50" t="b">
        <x:f>AND(MONTH(A935)=12,OR(A936="",YEAR(A935)&lt;&gt;YEAR(A936)))</x:f>
        <x:v>0</x:v>
      </x:c>
      <x:c r="Q935" s="50" t="b">
        <x:f>AND(MOD(MONTH(A935),3)=0,OR(A936="",MONTH(A935)&lt;&gt;MONTH(A936)))</x:f>
        <x:v>0</x:v>
      </x:c>
      <x:c r="R935" s="50" t="b">
        <x:f>OR(O935&gt;$E$7,O935&lt;$E$6)</x:f>
        <x:v>0</x:v>
      </x:c>
      <x:c r="S935" s="50" t="b">
        <x:f>AND(OR(P935,Q935,R935),A935-AH934&gt;$E$8)</x:f>
        <x:v>0</x:v>
      </x:c>
      <x:c r="T935" s="50" t="str">
        <x:f>IF(NOT(OR(P935,Q935,R935)),"不调",IF(NOT(S935),"间隔规则跳过",IF(P935,"年末+季度",IF(AND(Q935,R935),"季度+动态",IF(Q935,"季度","动态")))))</x:f>
        <x:v>不调</x:v>
      </x:c>
      <x:c r="U935" s="115" t="n">
        <x:f>IF(OR(T935="年末+季度",T935="季度+动态"),N935*$E$5/2,IF(T935="季度",(J935+K935)/2,IF(T935="动态",N935*$E$5*IF(J935+K935=0,0.5,J935/(J935+K935)),J935)))</x:f>
        <x:v>0.11632992187791477</x:v>
      </x:c>
      <x:c r="V935" s="115" t="n">
        <x:f>IF(OR(T935="年末+季度",T935="季度+动态"),N935*$E$5/2,IF(T935="季度",(J935+K935)/2,IF(T935="动态",N935*$E$5*IF(J935+K935=0,0.5,K935/(J935+K935)),K935)))</x:f>
        <x:v>0.12760722504271166</x:v>
      </x:c>
      <x:c r="W935" s="115" t="n">
        <x:f>IF(OR(T935="年末+季度",T935="季度+动态",T935="动态"),N935*(1-$E$5)*IF(L935+M935=0,$B$7/($B$7+$B$8),L935/(L935+M935)),L935)</x:f>
        <x:v>0.90430022599609</x:v>
      </x:c>
      <x:c r="X935" s="115" t="n">
        <x:f>IF(OR(T935="年末+季度",T935="季度+动态",T935="动态"),N935*(1-$E$5)*IF(L935+M935=0,$B$8/($B$7+$B$8),M935/(L935+M935)),M935)</x:f>
        <x:v>0.06918646723206086</x:v>
      </x:c>
      <x:c r="Y935" s="115" t="n">
        <x:f>POWER(1-$H$5,(A935-A934)/$H$8)</x:f>
        <x:v>0.9999862671029998</x:v>
      </x:c>
      <x:c r="Z935" s="115" t="n">
        <x:f>U935*Y935</x:f>
        <x:v>0.11632832433107958</x:v>
      </x:c>
      <x:c r="AA935" s="115" t="n">
        <x:f>V935*Y935</x:f>
        <x:v>0.12760547262583366</x:v>
      </x:c>
      <x:c r="AB935" s="115" t="n">
        <x:f>W935*Y935</x:f>
        <x:v>0.9042878073342291</x:v>
      </x:c>
      <x:c r="AC935" s="115" t="n">
        <x:f>X935*Y935</x:f>
        <x:v>0.06918551710143254</x:v>
      </x:c>
      <x:c r="AD935" s="115" t="n">
        <x:f>SUM(Z935:AC935)</x:f>
        <x:v>1.217407121392575</x:v>
      </x:c>
      <x:c r="AE935" s="115" t="n">
        <x:f>MAX(AE934,AD935)</x:f>
        <x:v>1.2428655454675883</x:v>
      </x:c>
      <x:c r="AF935" s="114" t="n">
        <x:f>AD935/AE935-1</x:f>
        <x:v>-0.020483651001392378</x:v>
      </x:c>
      <x:c r="AG935" s="114" t="n">
        <x:f>AD935/AD934-1</x:f>
        <x:v>-0.0004971488400177249</x:v>
      </x:c>
      <x:c r="AH935" s="111" t="n">
        <x:f>IF(OR(T935="年末+季度",T935="季度+动态",T935="季度",T935="动态"),A935,AH934)</x:f>
        <x:v>45107</x:v>
      </x:c>
      <x:c r="AI935" s="117" t="n">
        <x:f>YEAR(A935)</x:f>
        <x:v>2023</x:v>
      </x:c>
      <x:c r="AJ935" s="117" t="n">
        <x:f>MONTH(A935)</x:f>
        <x:v>8</x:v>
      </x:c>
      <x:c r="AK935" s="50" t="n">
        <x:f>IF(MONTH(A935)&lt;&gt;MONTH(A936),1,0)</x:f>
        <x:v>1</x:v>
      </x:c>
      <x:c r="AL935" s="115" t="n">
        <x:f>IF(AK934,AD934,AL934)</x:f>
        <x:v>1.2218054109963554</x:v>
      </x:c>
      <x:c r="AM935" s="116" t="n">
        <x:f>IF(AK935,AD935/AL935-1,"")</x:f>
        <x:v>-0.003599828224851054</x:v>
      </x:c>
      <x:c r="AN935" s="115" t="n">
        <x:f>IF(AI935&lt;&gt;AI934,AD935,MAX(AN934,AD935))</x:f>
        <x:v>1.2428655454675883</x:v>
      </x:c>
      <x:c r="AO935" s="116" t="n">
        <x:f>AD935/AN935-1</x:f>
        <x:v>-0.020483651001392378</x:v>
      </x:c>
      <x:c r="AP935" s="112" t="n">
        <x:f>IFERROR(SUM(Z935:AC935)/AD935,0)</x:f>
        <x:v>1</x:v>
      </x:c>
      <x:c r="AQ935" s="50" t="b">
        <x:f>AND(B935&gt;0,C935&gt;0,D935&gt;0,E935&gt;0)</x:f>
        <x:v>1</x:v>
      </x:c>
    </x:row>
    <x:row r="936">
      <x:c r="A936" s="111" t="n">
        <x:f>'净值底稿'!A894</x:f>
        <x:v>45170</x:v>
      </x:c>
      <x:c r="B936" s="113" t="n">
        <x:f>'净值底稿'!F894</x:f>
        <x:v>1.623960350884405</x:v>
      </x:c>
      <x:c r="C936" s="113" t="n">
        <x:f>'净值底稿'!O894</x:f>
        <x:v>1.2493416279635654</x:v>
      </x:c>
      <x:c r="D936" s="113" t="n">
        <x:f>'净值底稿'!P894</x:f>
        <x:v>1.6199</x:v>
      </x:c>
      <x:c r="E936" s="113" t="n">
        <x:f>'净值底稿'!Q894</x:f>
        <x:v>1.6586</x:v>
      </x:c>
      <x:c r="F936" s="114" t="n">
        <x:f>IFERROR(B936/B935-1,0)</x:f>
        <x:v>-0.012765524112343107</x:v>
      </x:c>
      <x:c r="G936" s="114" t="n">
        <x:f>IFERROR(C936/C935-1,0)</x:f>
        <x:v>0.0018523327621220442</x:v>
      </x:c>
      <x:c r="H936" s="114" t="n">
        <x:f>IFERROR(D936/D935-1,0)</x:f>
        <x:v>-0.0006785934608266597</x:v>
      </x:c>
      <x:c r="I936" s="114" t="n">
        <x:f>IFERROR(E936/E935-1,0)</x:f>
        <x:v>-0.0007831797096209403</x:v>
      </x:c>
      <x:c r="J936" s="115" t="n">
        <x:f>Z935*(1+F936)</x:f>
        <x:v>0.1148433323018827</x:v>
      </x:c>
      <x:c r="K936" s="115" t="n">
        <x:f>AA935*(1+G936)</x:f>
        <x:v>0.12784184042340455</x:v>
      </x:c>
      <x:c r="L936" s="115" t="n">
        <x:f>AB935*(1+H936)</x:f>
        <x:v>0.9036741635414668</x:v>
      </x:c>
      <x:c r="M936" s="115" t="n">
        <x:f>AC935*(1+I936)</x:f>
        <x:v>0.06913133240823907</x:v>
      </x:c>
      <x:c r="N936" s="115" t="n">
        <x:f>SUM(J936:M936)</x:f>
        <x:v>1.2154906686749931</x:v>
      </x:c>
      <x:c r="O936" s="116" t="n">
        <x:f>IFERROR((J936+K936)/N936,0)</x:f>
        <x:v>0.19966025160015294</x:v>
      </x:c>
      <x:c r="P936" s="50" t="b">
        <x:f>AND(MONTH(A936)=12,OR(A937="",YEAR(A936)&lt;&gt;YEAR(A937)))</x:f>
        <x:v>0</x:v>
      </x:c>
      <x:c r="Q936" s="50" t="b">
        <x:f>AND(MOD(MONTH(A936),3)=0,OR(A937="",MONTH(A936)&lt;&gt;MONTH(A937)))</x:f>
        <x:v>0</x:v>
      </x:c>
      <x:c r="R936" s="50" t="b">
        <x:f>OR(O936&gt;$E$7,O936&lt;$E$6)</x:f>
        <x:v>0</x:v>
      </x:c>
      <x:c r="S936" s="50" t="b">
        <x:f>AND(OR(P936,Q936,R936),A936-AH935&gt;$E$8)</x:f>
        <x:v>0</x:v>
      </x:c>
      <x:c r="T936" s="50" t="str">
        <x:f>IF(NOT(OR(P936,Q936,R936)),"不调",IF(NOT(S936),"间隔规则跳过",IF(P936,"年末+季度",IF(AND(Q936,R936),"季度+动态",IF(Q936,"季度","动态")))))</x:f>
        <x:v>不调</x:v>
      </x:c>
      <x:c r="U936" s="115" t="n">
        <x:f>IF(OR(T936="年末+季度",T936="季度+动态"),N936*$E$5/2,IF(T936="季度",(J936+K936)/2,IF(T936="动态",N936*$E$5*IF(J936+K936=0,0.5,J936/(J936+K936)),J936)))</x:f>
        <x:v>0.1148433323018827</x:v>
      </x:c>
      <x:c r="V936" s="115" t="n">
        <x:f>IF(OR(T936="年末+季度",T936="季度+动态"),N936*$E$5/2,IF(T936="季度",(J936+K936)/2,IF(T936="动态",N936*$E$5*IF(J936+K936=0,0.5,K936/(J936+K936)),K936)))</x:f>
        <x:v>0.12784184042340455</x:v>
      </x:c>
      <x:c r="W936" s="115" t="n">
        <x:f>IF(OR(T936="年末+季度",T936="季度+动态",T936="动态"),N936*(1-$E$5)*IF(L936+M936=0,$B$7/($B$7+$B$8),L936/(L936+M936)),L936)</x:f>
        <x:v>0.9036741635414668</x:v>
      </x:c>
      <x:c r="X936" s="115" t="n">
        <x:f>IF(OR(T936="年末+季度",T936="季度+动态",T936="动态"),N936*(1-$E$5)*IF(L936+M936=0,$B$8/($B$7+$B$8),M936/(L936+M936)),M936)</x:f>
        <x:v>0.06913133240823907</x:v>
      </x:c>
      <x:c r="Y936" s="115" t="n">
        <x:f>POWER(1-$H$5,(A936-A935)/$H$8)</x:f>
        <x:v>0.9999862671029998</x:v>
      </x:c>
      <x:c r="Z936" s="115" t="n">
        <x:f>U936*Y936</x:f>
        <x:v>0.11484175517022904</x:v>
      </x:c>
      <x:c r="AA936" s="115" t="n">
        <x:f>V936*Y936</x:f>
        <x:v>0.1278400847845777</x:v>
      </x:c>
      <x:c r="AB936" s="115" t="n">
        <x:f>W936*Y936</x:f>
        <x:v>0.9036617534772571</x:v>
      </x:c>
      <x:c r="AC936" s="115" t="n">
        <x:f>X936*Y936</x:f>
        <x:v>0.06913038303477162</x:v>
      </x:c>
      <x:c r="AD936" s="115" t="n">
        <x:f>SUM(Z936:AC936)</x:f>
        <x:v>1.2154739764668354</x:v>
      </x:c>
      <x:c r="AE936" s="115" t="n">
        <x:f>MAX(AE935,AD936)</x:f>
        <x:v>1.2428655454675883</x:v>
      </x:c>
      <x:c r="AF936" s="114" t="n">
        <x:f>AD936/AE936-1</x:f>
        <x:v>-0.022039044449049916</x:v>
      </x:c>
      <x:c r="AG936" s="114" t="n">
        <x:f>AD936/AD935-1</x:f>
        <x:v>-0.001587919843551</x:v>
      </x:c>
      <x:c r="AH936" s="111" t="n">
        <x:f>IF(OR(T936="年末+季度",T936="季度+动态",T936="季度",T936="动态"),A936,AH935)</x:f>
        <x:v>45107</x:v>
      </x:c>
      <x:c r="AI936" s="117" t="n">
        <x:f>YEAR(A936)</x:f>
        <x:v>2023</x:v>
      </x:c>
      <x:c r="AJ936" s="117" t="n">
        <x:f>MONTH(A936)</x:f>
        <x:v>9</x:v>
      </x:c>
      <x:c r="AK936" s="50" t="n">
        <x:f>IF(MONTH(A936)&lt;&gt;MONTH(A937),1,0)</x:f>
        <x:v>0</x:v>
      </x:c>
      <x:c r="AL936" s="115" t="n">
        <x:f>IF(AK935,AD935,AL935)</x:f>
        <x:v>1.217407121392575</x:v>
      </x:c>
      <x:c r="AM936" s="116" t="str">
        <x:f>IF(AK936,AD936/AL936-1,"")</x:f>
      </x:c>
      <x:c r="AN936" s="115" t="n">
        <x:f>IF(AI936&lt;&gt;AI935,AD936,MAX(AN935,AD936))</x:f>
        <x:v>1.2428655454675883</x:v>
      </x:c>
      <x:c r="AO936" s="116" t="n">
        <x:f>AD936/AN936-1</x:f>
        <x:v>-0.022039044449049916</x:v>
      </x:c>
      <x:c r="AP936" s="112" t="n">
        <x:f>IFERROR(SUM(Z936:AC936)/AD936,0)</x:f>
        <x:v>1</x:v>
      </x:c>
      <x:c r="AQ936" s="50" t="b">
        <x:f>AND(B936&gt;0,C936&gt;0,D936&gt;0,E936&gt;0)</x:f>
        <x:v>1</x:v>
      </x:c>
    </x:row>
    <x:row r="937">
      <x:c r="A937" s="111" t="n">
        <x:f>'净值底稿'!A895</x:f>
        <x:v>45173</x:v>
      </x:c>
      <x:c r="B937" s="113" t="n">
        <x:f>'净值底稿'!F895</x:f>
        <x:v>1.62835616518206</x:v>
      </x:c>
      <x:c r="C937" s="113" t="n">
        <x:f>'净值底稿'!O895</x:f>
        <x:v>1.2655937535078459</x:v>
      </x:c>
      <x:c r="D937" s="113" t="n">
        <x:f>'净值底稿'!P895</x:f>
        <x:v>1.6177</x:v>
      </x:c>
      <x:c r="E937" s="113" t="n">
        <x:f>'净值底稿'!Q895</x:f>
        <x:v>1.6647</x:v>
      </x:c>
      <x:c r="F937" s="114" t="n">
        <x:f>IFERROR(B937/B936-1,0)</x:f>
        <x:v>0.002706848289283137</x:v>
      </x:c>
      <x:c r="G937" s="114" t="n">
        <x:f>IFERROR(C937/C936-1,0)</x:f>
        <x:v>0.013008552008926033</x:v>
      </x:c>
      <x:c r="H937" s="114" t="n">
        <x:f>IFERROR(D937/D936-1,0)</x:f>
        <x:v>-0.0013581085252175606</x:v>
      </x:c>
      <x:c r="I937" s="114" t="n">
        <x:f>IFERROR(E937/E936-1,0)</x:f>
        <x:v>0.003677800554684696</x:v>
      </x:c>
      <x:c r="J937" s="115" t="n">
        <x:f>Z936*(1+F937)</x:f>
        <x:v>0.11515261437874985</x:v>
      </x:c>
      <x:c r="K937" s="115" t="n">
        <x:f>AA936*(1+G937)</x:f>
        <x:v>0.12950309917632338</x:v>
      </x:c>
      <x:c r="L937" s="115" t="n">
        <x:f>AB936*(1+H937)</x:f>
        <x:v>0.9024344827459466</x:v>
      </x:c>
      <x:c r="M937" s="115" t="n">
        <x:f>AC936*(1+I937)</x:f>
        <x:v>0.06938463079584246</x:v>
      </x:c>
      <x:c r="N937" s="115" t="n">
        <x:f>SUM(J937:M937)</x:f>
        <x:v>1.2164748270968624</x:v>
      </x:c>
      <x:c r="O937" s="116" t="n">
        <x:f>IFERROR((J937+K937)/N937,0)</x:f>
        <x:v>0.20111859950192987</x:v>
      </x:c>
      <x:c r="P937" s="50" t="b">
        <x:f>AND(MONTH(A937)=12,OR(A938="",YEAR(A937)&lt;&gt;YEAR(A938)))</x:f>
        <x:v>0</x:v>
      </x:c>
      <x:c r="Q937" s="50" t="b">
        <x:f>AND(MOD(MONTH(A937),3)=0,OR(A938="",MONTH(A937)&lt;&gt;MONTH(A938)))</x:f>
        <x:v>0</x:v>
      </x:c>
      <x:c r="R937" s="50" t="b">
        <x:f>OR(O937&gt;$E$7,O937&lt;$E$6)</x:f>
        <x:v>0</x:v>
      </x:c>
      <x:c r="S937" s="50" t="b">
        <x:f>AND(OR(P937,Q937,R937),A937-AH936&gt;$E$8)</x:f>
        <x:v>0</x:v>
      </x:c>
      <x:c r="T937" s="50" t="str">
        <x:f>IF(NOT(OR(P937,Q937,R937)),"不调",IF(NOT(S937),"间隔规则跳过",IF(P937,"年末+季度",IF(AND(Q937,R937),"季度+动态",IF(Q937,"季度","动态")))))</x:f>
        <x:v>不调</x:v>
      </x:c>
      <x:c r="U937" s="115" t="n">
        <x:f>IF(OR(T937="年末+季度",T937="季度+动态"),N937*$E$5/2,IF(T937="季度",(J937+K937)/2,IF(T937="动态",N937*$E$5*IF(J937+K937=0,0.5,J937/(J937+K937)),J937)))</x:f>
        <x:v>0.11515261437874985</x:v>
      </x:c>
      <x:c r="V937" s="115" t="n">
        <x:f>IF(OR(T937="年末+季度",T937="季度+动态"),N937*$E$5/2,IF(T937="季度",(J937+K937)/2,IF(T937="动态",N937*$E$5*IF(J937+K937=0,0.5,K937/(J937+K937)),K937)))</x:f>
        <x:v>0.12950309917632338</x:v>
      </x:c>
      <x:c r="W937" s="115" t="n">
        <x:f>IF(OR(T937="年末+季度",T937="季度+动态",T937="动态"),N937*(1-$E$5)*IF(L937+M937=0,$B$7/($B$7+$B$8),L937/(L937+M937)),L937)</x:f>
        <x:v>0.9024344827459466</x:v>
      </x:c>
      <x:c r="X937" s="115" t="n">
        <x:f>IF(OR(T937="年末+季度",T937="季度+动态",T937="动态"),N937*(1-$E$5)*IF(L937+M937=0,$B$8/($B$7+$B$8),M937/(L937+M937)),M937)</x:f>
        <x:v>0.06938463079584246</x:v>
      </x:c>
      <x:c r="Y937" s="115" t="n">
        <x:f>POWER(1-$H$5,(A937-A936)/$H$8)</x:f>
        <x:v>0.9999588018747739</x:v>
      </x:c>
      <x:c r="Z937" s="115" t="n">
        <x:f>U937*Y937</x:f>
        <x:v>0.11514787030692257</x:v>
      </x:c>
      <x:c r="AA937" s="115" t="n">
        <x:f>V937*Y937</x:f>
        <x:v>0.12949776389142637</x:v>
      </x:c>
      <x:c r="AB937" s="115" t="n">
        <x:f>W937*Y937</x:f>
        <x:v>0.9023973041371182</x:v>
      </x:c>
      <x:c r="AC937" s="115" t="n">
        <x:f>X937*Y937</x:f>
        <x:v>0.06938177227913417</x:v>
      </x:c>
      <x:c r="AD937" s="115" t="n">
        <x:f>SUM(Z937:AC937)</x:f>
        <x:v>1.2164247106146011</x:v>
      </x:c>
      <x:c r="AE937" s="115" t="n">
        <x:f>MAX(AE936,AD937)</x:f>
        <x:v>1.2428655454675883</x:v>
      </x:c>
      <x:c r="AF937" s="114" t="n">
        <x:f>AD937/AE937-1</x:f>
        <x:v>-0.021274091110989546</x:v>
      </x:c>
      <x:c r="AG937" s="114" t="n">
        <x:f>AD937/AD936-1</x:f>
        <x:v>0.0007821921046218261</x:v>
      </x:c>
      <x:c r="AH937" s="111" t="n">
        <x:f>IF(OR(T937="年末+季度",T937="季度+动态",T937="季度",T937="动态"),A937,AH936)</x:f>
        <x:v>45107</x:v>
      </x:c>
      <x:c r="AI937" s="117" t="n">
        <x:f>YEAR(A937)</x:f>
        <x:v>2023</x:v>
      </x:c>
      <x:c r="AJ937" s="117" t="n">
        <x:f>MONTH(A937)</x:f>
        <x:v>9</x:v>
      </x:c>
      <x:c r="AK937" s="50" t="n">
        <x:f>IF(MONTH(A937)&lt;&gt;MONTH(A938),1,0)</x:f>
        <x:v>0</x:v>
      </x:c>
      <x:c r="AL937" s="115" t="n">
        <x:f>IF(AK936,AD936,AL936)</x:f>
        <x:v>1.217407121392575</x:v>
      </x:c>
      <x:c r="AM937" s="116" t="str">
        <x:f>IF(AK937,AD937/AL937-1,"")</x:f>
      </x:c>
      <x:c r="AN937" s="115" t="n">
        <x:f>IF(AI937&lt;&gt;AI936,AD937,MAX(AN936,AD937))</x:f>
        <x:v>1.2428655454675883</x:v>
      </x:c>
      <x:c r="AO937" s="116" t="n">
        <x:f>AD937/AN937-1</x:f>
        <x:v>-0.021274091110989546</x:v>
      </x:c>
      <x:c r="AP937" s="112" t="n">
        <x:f>IFERROR(SUM(Z937:AC937)/AD937,0)</x:f>
        <x:v>1</x:v>
      </x:c>
      <x:c r="AQ937" s="50" t="b">
        <x:f>AND(B937&gt;0,C937&gt;0,D937&gt;0,E937&gt;0)</x:f>
        <x:v>1</x:v>
      </x:c>
    </x:row>
    <x:row r="938">
      <x:c r="A938" s="111" t="n">
        <x:f>'净值底稿'!A896</x:f>
        <x:v>45174</x:v>
      </x:c>
      <x:c r="B938" s="113" t="n">
        <x:f>'净值底稿'!F896</x:f>
        <x:v>1.601556442951795</x:v>
      </x:c>
      <x:c r="C938" s="113" t="n">
        <x:f>'净值底稿'!O896</x:f>
        <x:v>1.259248269711437</x:v>
      </x:c>
      <x:c r="D938" s="113" t="n">
        <x:f>'净值底稿'!P896</x:f>
        <x:v>1.6172</x:v>
      </x:c>
      <x:c r="E938" s="113" t="n">
        <x:f>'净值底稿'!Q896</x:f>
        <x:v>1.6659</x:v>
      </x:c>
      <x:c r="F938" s="114" t="n">
        <x:f>IFERROR(B938/B937-1,0)</x:f>
        <x:v>-0.01645814521620248</x:v>
      </x:c>
      <x:c r="G938" s="114" t="n">
        <x:f>IFERROR(C938/C937-1,0)</x:f>
        <x:v>-0.005013839376830864</x:v>
      </x:c>
      <x:c r="H938" s="114" t="n">
        <x:f>IFERROR(D938/D937-1,0)</x:f>
        <x:v>-0.00030908079371949615</x:v>
      </x:c>
      <x:c r="I938" s="114" t="n">
        <x:f>IFERROR(E938/E937-1,0)</x:f>
        <x:v>0.0007208506037124085</x:v>
      </x:c>
      <x:c r="J938" s="115" t="n">
        <x:f>Z937*(1+F938)</x:f>
        <x:v>0.11325274993607479</x:v>
      </x:c>
      <x:c r="K938" s="115" t="n">
        <x:f>AA937*(1+G938)</x:f>
        <x:v>0.12884848290361597</x:v>
      </x:c>
      <x:c r="L938" s="115" t="n">
        <x:f>AB937*(1+H938)</x:f>
        <x:v>0.9021183904621052</x:v>
      </x:c>
      <x:c r="M938" s="115" t="n">
        <x:f>AC937*(1+I938)</x:f>
        <x:v>0.06943178617156821</x:v>
      </x:c>
      <x:c r="N938" s="115" t="n">
        <x:f>SUM(J938:M938)</x:f>
        <x:v>1.2136514094733644</x:v>
      </x:c>
      <x:c r="O938" s="116" t="n">
        <x:f>IFERROR((J938+K938)/N938,0)</x:f>
        <x:v>0.19948168885227507</x:v>
      </x:c>
      <x:c r="P938" s="50" t="b">
        <x:f>AND(MONTH(A938)=12,OR(A939="",YEAR(A938)&lt;&gt;YEAR(A939)))</x:f>
        <x:v>0</x:v>
      </x:c>
      <x:c r="Q938" s="50" t="b">
        <x:f>AND(MOD(MONTH(A938),3)=0,OR(A939="",MONTH(A938)&lt;&gt;MONTH(A939)))</x:f>
        <x:v>0</x:v>
      </x:c>
      <x:c r="R938" s="50" t="b">
        <x:f>OR(O938&gt;$E$7,O938&lt;$E$6)</x:f>
        <x:v>0</x:v>
      </x:c>
      <x:c r="S938" s="50" t="b">
        <x:f>AND(OR(P938,Q938,R938),A938-AH937&gt;$E$8)</x:f>
        <x:v>0</x:v>
      </x:c>
      <x:c r="T938" s="50" t="str">
        <x:f>IF(NOT(OR(P938,Q938,R938)),"不调",IF(NOT(S938),"间隔规则跳过",IF(P938,"年末+季度",IF(AND(Q938,R938),"季度+动态",IF(Q938,"季度","动态")))))</x:f>
        <x:v>不调</x:v>
      </x:c>
      <x:c r="U938" s="115" t="n">
        <x:f>IF(OR(T938="年末+季度",T938="季度+动态"),N938*$E$5/2,IF(T938="季度",(J938+K938)/2,IF(T938="动态",N938*$E$5*IF(J938+K938=0,0.5,J938/(J938+K938)),J938)))</x:f>
        <x:v>0.11325274993607479</x:v>
      </x:c>
      <x:c r="V938" s="115" t="n">
        <x:f>IF(OR(T938="年末+季度",T938="季度+动态"),N938*$E$5/2,IF(T938="季度",(J938+K938)/2,IF(T938="动态",N938*$E$5*IF(J938+K938=0,0.5,K938/(J938+K938)),K938)))</x:f>
        <x:v>0.12884848290361597</x:v>
      </x:c>
      <x:c r="W938" s="115" t="n">
        <x:f>IF(OR(T938="年末+季度",T938="季度+动态",T938="动态"),N938*(1-$E$5)*IF(L938+M938=0,$B$7/($B$7+$B$8),L938/(L938+M938)),L938)</x:f>
        <x:v>0.9021183904621052</x:v>
      </x:c>
      <x:c r="X938" s="115" t="n">
        <x:f>IF(OR(T938="年末+季度",T938="季度+动态",T938="动态"),N938*(1-$E$5)*IF(L938+M938=0,$B$8/($B$7+$B$8),M938/(L938+M938)),M938)</x:f>
        <x:v>0.06943178617156821</x:v>
      </x:c>
      <x:c r="Y938" s="115" t="n">
        <x:f>POWER(1-$H$5,(A938-A937)/$H$8)</x:f>
        <x:v>0.9999862671029998</x:v>
      </x:c>
      <x:c r="Z938" s="115" t="n">
        <x:f>U938*Y938</x:f>
        <x:v>0.11325119464772491</x:v>
      </x:c>
      <x:c r="AA938" s="115" t="n">
        <x:f>V938*Y938</x:f>
        <x:v>0.1288467134406716</x:v>
      </x:c>
      <x:c r="AB938" s="115" t="n">
        <x:f>W938*Y938</x:f>
        <x:v>0.9021060017631669</x:v>
      </x:c>
      <x:c r="AC938" s="115" t="n">
        <x:f>X938*Y938</x:f>
        <x:v>0.06943083267200018</x:v>
      </x:c>
      <x:c r="AD938" s="115" t="n">
        <x:f>SUM(Z938:AC938)</x:f>
        <x:v>1.2136347425235636</x:v>
      </x:c>
      <x:c r="AE938" s="115" t="n">
        <x:f>MAX(AE937,AD938)</x:f>
        <x:v>1.2428655454675883</x:v>
      </x:c>
      <x:c r="AF938" s="114" t="n">
        <x:f>AD938/AE938-1</x:f>
        <x:v>-0.02351887784694162</x:v>
      </x:c>
      <x:c r="AG938" s="114" t="n">
        <x:f>AD938/AD937-1</x:f>
        <x:v>-0.002293580578141885</x:v>
      </x:c>
      <x:c r="AH938" s="111" t="n">
        <x:f>IF(OR(T938="年末+季度",T938="季度+动态",T938="季度",T938="动态"),A938,AH937)</x:f>
        <x:v>45107</x:v>
      </x:c>
      <x:c r="AI938" s="117" t="n">
        <x:f>YEAR(A938)</x:f>
        <x:v>2023</x:v>
      </x:c>
      <x:c r="AJ938" s="117" t="n">
        <x:f>MONTH(A938)</x:f>
        <x:v>9</x:v>
      </x:c>
      <x:c r="AK938" s="50" t="n">
        <x:f>IF(MONTH(A938)&lt;&gt;MONTH(A939),1,0)</x:f>
        <x:v>0</x:v>
      </x:c>
      <x:c r="AL938" s="115" t="n">
        <x:f>IF(AK937,AD937,AL937)</x:f>
        <x:v>1.217407121392575</x:v>
      </x:c>
      <x:c r="AM938" s="116" t="str">
        <x:f>IF(AK938,AD938/AL938-1,"")</x:f>
      </x:c>
      <x:c r="AN938" s="115" t="n">
        <x:f>IF(AI938&lt;&gt;AI937,AD938,MAX(AN937,AD938))</x:f>
        <x:v>1.2428655454675883</x:v>
      </x:c>
      <x:c r="AO938" s="116" t="n">
        <x:f>AD938/AN938-1</x:f>
        <x:v>-0.02351887784694162</x:v>
      </x:c>
      <x:c r="AP938" s="112" t="n">
        <x:f>IFERROR(SUM(Z938:AC938)/AD938,0)</x:f>
        <x:v>1</x:v>
      </x:c>
      <x:c r="AQ938" s="50" t="b">
        <x:f>AND(B938&gt;0,C938&gt;0,D938&gt;0,E938&gt;0)</x:f>
        <x:v>1</x:v>
      </x:c>
    </x:row>
    <x:row r="939">
      <x:c r="A939" s="111" t="n">
        <x:f>'净值底稿'!A897</x:f>
        <x:v>45175</x:v>
      </x:c>
      <x:c r="B939" s="113" t="n">
        <x:f>'净值底稿'!F897</x:f>
        <x:v>1.60025305217786</x:v>
      </x:c>
      <x:c r="C939" s="113" t="n">
        <x:f>'净值底稿'!O897</x:f>
        <x:v>1.2609991166468564</x:v>
      </x:c>
      <x:c r="D939" s="113" t="n">
        <x:f>'净值底稿'!P897</x:f>
        <x:v>1.6154</x:v>
      </x:c>
      <x:c r="E939" s="113" t="n">
        <x:f>'净值底稿'!Q897</x:f>
        <x:v>1.6602</x:v>
      </x:c>
      <x:c r="F939" s="114" t="n">
        <x:f>IFERROR(B939/B938-1,0)</x:f>
        <x:v>-0.000813827561102265</x:v>
      </x:c>
      <x:c r="G939" s="114" t="n">
        <x:f>IFERROR(C939/C938-1,0)</x:f>
        <x:v>0.00139039058264534</x:v>
      </x:c>
      <x:c r="H939" s="114" t="n">
        <x:f>IFERROR(D939/D938-1,0)</x:f>
        <x:v>-0.0011130348750927332</x:v>
      </x:c>
      <x:c r="I939" s="114" t="n">
        <x:f>IFERROR(E939/E938-1,0)</x:f>
        <x:v>-0.0034215739240051057</x:v>
      </x:c>
      <x:c r="J939" s="115" t="n">
        <x:f>Z938*(1+F939)</x:f>
        <x:v>0.11315902770419284</x:v>
      </x:c>
      <x:c r="K939" s="115" t="n">
        <x:f>AA938*(1+G939)</x:f>
        <x:v>0.12902586069764432</x:v>
      </x:c>
      <x:c r="L939" s="115" t="n">
        <x:f>AB938*(1+H939)</x:f>
        <x:v>0.901101926322174</x:v>
      </x:c>
      <x:c r="M939" s="115" t="n">
        <x:f>AC938*(1+I939)</x:f>
        <x:v>0.0691932699454077</x:v>
      </x:c>
      <x:c r="N939" s="115" t="n">
        <x:f>SUM(J939:M939)</x:f>
        <x:v>1.2124800846694188</x:v>
      </x:c>
      <x:c r="O939" s="116" t="n">
        <x:f>IFERROR((J939+K939)/N939,0)</x:f>
        <x:v>0.19974339493408552</x:v>
      </x:c>
      <x:c r="P939" s="50" t="b">
        <x:f>AND(MONTH(A939)=12,OR(A940="",YEAR(A939)&lt;&gt;YEAR(A940)))</x:f>
        <x:v>0</x:v>
      </x:c>
      <x:c r="Q939" s="50" t="b">
        <x:f>AND(MOD(MONTH(A939),3)=0,OR(A940="",MONTH(A939)&lt;&gt;MONTH(A940)))</x:f>
        <x:v>0</x:v>
      </x:c>
      <x:c r="R939" s="50" t="b">
        <x:f>OR(O939&gt;$E$7,O939&lt;$E$6)</x:f>
        <x:v>0</x:v>
      </x:c>
      <x:c r="S939" s="50" t="b">
        <x:f>AND(OR(P939,Q939,R939),A939-AH938&gt;$E$8)</x:f>
        <x:v>0</x:v>
      </x:c>
      <x:c r="T939" s="50" t="str">
        <x:f>IF(NOT(OR(P939,Q939,R939)),"不调",IF(NOT(S939),"间隔规则跳过",IF(P939,"年末+季度",IF(AND(Q939,R939),"季度+动态",IF(Q939,"季度","动态")))))</x:f>
        <x:v>不调</x:v>
      </x:c>
      <x:c r="U939" s="115" t="n">
        <x:f>IF(OR(T939="年末+季度",T939="季度+动态"),N939*$E$5/2,IF(T939="季度",(J939+K939)/2,IF(T939="动态",N939*$E$5*IF(J939+K939=0,0.5,J939/(J939+K939)),J939)))</x:f>
        <x:v>0.11315902770419284</x:v>
      </x:c>
      <x:c r="V939" s="115" t="n">
        <x:f>IF(OR(T939="年末+季度",T939="季度+动态"),N939*$E$5/2,IF(T939="季度",(J939+K939)/2,IF(T939="动态",N939*$E$5*IF(J939+K939=0,0.5,K939/(J939+K939)),K939)))</x:f>
        <x:v>0.12902586069764432</x:v>
      </x:c>
      <x:c r="W939" s="115" t="n">
        <x:f>IF(OR(T939="年末+季度",T939="季度+动态",T939="动态"),N939*(1-$E$5)*IF(L939+M939=0,$B$7/($B$7+$B$8),L939/(L939+M939)),L939)</x:f>
        <x:v>0.901101926322174</x:v>
      </x:c>
      <x:c r="X939" s="115" t="n">
        <x:f>IF(OR(T939="年末+季度",T939="季度+动态",T939="动态"),N939*(1-$E$5)*IF(L939+M939=0,$B$8/($B$7+$B$8),M939/(L939+M939)),M939)</x:f>
        <x:v>0.0691932699454077</x:v>
      </x:c>
      <x:c r="Y939" s="115" t="n">
        <x:f>POWER(1-$H$5,(A939-A938)/$H$8)</x:f>
        <x:v>0.9999862671029998</x:v>
      </x:c>
      <x:c r="Z939" s="115" t="n">
        <x:f>U939*Y939</x:f>
        <x:v>0.11315747370292073</x:v>
      </x:c>
      <x:c r="AA939" s="115" t="n">
        <x:f>V939*Y939</x:f>
        <x:v>0.129024088798789</x:v>
      </x:c>
      <x:c r="AB939" s="115" t="n">
        <x:f>W939*Y939</x:f>
        <x:v>0.9010895515822331</x:v>
      </x:c>
      <x:c r="AC939" s="115" t="n">
        <x:f>X939*Y939</x:f>
        <x:v>0.06919231972135843</x:v>
      </x:c>
      <x:c r="AD939" s="115" t="n">
        <x:f>SUM(Z939:AC939)</x:f>
        <x:v>1.2124634338053013</x:v>
      </x:c>
      <x:c r="AE939" s="115" t="n">
        <x:f>MAX(AE938,AD939)</x:f>
        <x:v>1.2428655454675883</x:v>
      </x:c>
      <x:c r="AF939" s="114" t="n">
        <x:f>AD939/AE939-1</x:f>
        <x:v>-0.024461303777512988</x:v>
      </x:c>
      <x:c r="AG939" s="114" t="n">
        <x:f>AD939/AD938-1</x:f>
        <x:v>-0.0009651245776194362</x:v>
      </x:c>
      <x:c r="AH939" s="111" t="n">
        <x:f>IF(OR(T939="年末+季度",T939="季度+动态",T939="季度",T939="动态"),A939,AH938)</x:f>
        <x:v>45107</x:v>
      </x:c>
      <x:c r="AI939" s="117" t="n">
        <x:f>YEAR(A939)</x:f>
        <x:v>2023</x:v>
      </x:c>
      <x:c r="AJ939" s="117" t="n">
        <x:f>MONTH(A939)</x:f>
        <x:v>9</x:v>
      </x:c>
      <x:c r="AK939" s="50" t="n">
        <x:f>IF(MONTH(A939)&lt;&gt;MONTH(A940),1,0)</x:f>
        <x:v>0</x:v>
      </x:c>
      <x:c r="AL939" s="115" t="n">
        <x:f>IF(AK938,AD938,AL938)</x:f>
        <x:v>1.217407121392575</x:v>
      </x:c>
      <x:c r="AM939" s="116" t="str">
        <x:f>IF(AK939,AD939/AL939-1,"")</x:f>
      </x:c>
      <x:c r="AN939" s="115" t="n">
        <x:f>IF(AI939&lt;&gt;AI938,AD939,MAX(AN938,AD939))</x:f>
        <x:v>1.2428655454675883</x:v>
      </x:c>
      <x:c r="AO939" s="116" t="n">
        <x:f>AD939/AN939-1</x:f>
        <x:v>-0.024461303777512988</x:v>
      </x:c>
      <x:c r="AP939" s="112" t="n">
        <x:f>IFERROR(SUM(Z939:AC939)/AD939,0)</x:f>
        <x:v>1</x:v>
      </x:c>
      <x:c r="AQ939" s="50" t="b">
        <x:f>AND(B939&gt;0,C939&gt;0,D939&gt;0,E939&gt;0)</x:f>
        <x:v>1</x:v>
      </x:c>
    </x:row>
    <x:row r="940">
      <x:c r="A940" s="111" t="n">
        <x:f>'净值底稿'!A898</x:f>
        <x:v>45176</x:v>
      </x:c>
      <x:c r="B940" s="113" t="n">
        <x:f>'净值底稿'!F898</x:f>
        <x:v>1.567208765894825</x:v>
      </x:c>
      <x:c r="C940" s="113" t="n">
        <x:f>'净值底稿'!O898</x:f>
        <x:v>1.2420434526337232</x:v>
      </x:c>
      <x:c r="D940" s="113" t="n">
        <x:f>'净值底稿'!P898</x:f>
        <x:v>1.614</x:v>
      </x:c>
      <x:c r="E940" s="113" t="n">
        <x:f>'净值底稿'!Q898</x:f>
        <x:v>1.661</x:v>
      </x:c>
      <x:c r="F940" s="114" t="n">
        <x:f>IFERROR(B940/B939-1,0)</x:f>
        <x:v>-0.020649413065054523</x:v>
      </x:c>
      <x:c r="G940" s="114" t="n">
        <x:f>IFERROR(C940/C939-1,0)</x:f>
        <x:v>-0.01503225796346197</x:v>
      </x:c>
      <x:c r="H940" s="114" t="n">
        <x:f>IFERROR(D940/D939-1,0)</x:f>
        <x:v>-0.0008666584127768884</x:v>
      </x:c>
      <x:c r="I940" s="114" t="n">
        <x:f>IFERROR(E940/E939-1,0)</x:f>
        <x:v>0.0004818696542585599</x:v>
      </x:c>
      <x:c r="J940" s="115" t="n">
        <x:f>Z939*(1+F940)</x:f>
        <x:v>0.11082083828703107</x:v>
      </x:c>
      <x:c r="K940" s="115" t="n">
        <x:f>AA939*(1+G940)</x:f>
        <x:v>0.12708456541246496</x:v>
      </x:c>
      <x:c r="L940" s="115" t="n">
        <x:f>AB939*(1+H940)</x:f>
        <x:v>0.900308614741689</x:v>
      </x:c>
      <x:c r="M940" s="115" t="n">
        <x:f>AC939*(1+I940)</x:f>
        <x:v>0.06922566140053991</x:v>
      </x:c>
      <x:c r="N940" s="115" t="n">
        <x:f>SUM(J940:M940)</x:f>
        <x:v>1.207439679841725</x:v>
      </x:c>
      <x:c r="O940" s="116" t="n">
        <x:f>IFERROR((J940+K940)/N940,0)</x:f>
        <x:v>0.1970329513526352</x:v>
      </x:c>
      <x:c r="P940" s="50" t="b">
        <x:f>AND(MONTH(A940)=12,OR(A941="",YEAR(A940)&lt;&gt;YEAR(A941)))</x:f>
        <x:v>0</x:v>
      </x:c>
      <x:c r="Q940" s="50" t="b">
        <x:f>AND(MOD(MONTH(A940),3)=0,OR(A941="",MONTH(A940)&lt;&gt;MONTH(A941)))</x:f>
        <x:v>0</x:v>
      </x:c>
      <x:c r="R940" s="50" t="b">
        <x:f>OR(O940&gt;$E$7,O940&lt;$E$6)</x:f>
        <x:v>0</x:v>
      </x:c>
      <x:c r="S940" s="50" t="b">
        <x:f>AND(OR(P940,Q940,R940),A940-AH939&gt;$E$8)</x:f>
        <x:v>0</x:v>
      </x:c>
      <x:c r="T940" s="50" t="str">
        <x:f>IF(NOT(OR(P940,Q940,R940)),"不调",IF(NOT(S940),"间隔规则跳过",IF(P940,"年末+季度",IF(AND(Q940,R940),"季度+动态",IF(Q940,"季度","动态")))))</x:f>
        <x:v>不调</x:v>
      </x:c>
      <x:c r="U940" s="115" t="n">
        <x:f>IF(OR(T940="年末+季度",T940="季度+动态"),N940*$E$5/2,IF(T940="季度",(J940+K940)/2,IF(T940="动态",N940*$E$5*IF(J940+K940=0,0.5,J940/(J940+K940)),J940)))</x:f>
        <x:v>0.11082083828703107</x:v>
      </x:c>
      <x:c r="V940" s="115" t="n">
        <x:f>IF(OR(T940="年末+季度",T940="季度+动态"),N940*$E$5/2,IF(T940="季度",(J940+K940)/2,IF(T940="动态",N940*$E$5*IF(J940+K940=0,0.5,K940/(J940+K940)),K940)))</x:f>
        <x:v>0.12708456541246496</x:v>
      </x:c>
      <x:c r="W940" s="115" t="n">
        <x:f>IF(OR(T940="年末+季度",T940="季度+动态",T940="动态"),N940*(1-$E$5)*IF(L940+M940=0,$B$7/($B$7+$B$8),L940/(L940+M940)),L940)</x:f>
        <x:v>0.900308614741689</x:v>
      </x:c>
      <x:c r="X940" s="115" t="n">
        <x:f>IF(OR(T940="年末+季度",T940="季度+动态",T940="动态"),N940*(1-$E$5)*IF(L940+M940=0,$B$8/($B$7+$B$8),M940/(L940+M940)),M940)</x:f>
        <x:v>0.06922566140053991</x:v>
      </x:c>
      <x:c r="Y940" s="115" t="n">
        <x:f>POWER(1-$H$5,(A940-A939)/$H$8)</x:f>
        <x:v>0.9999862671029998</x:v>
      </x:c>
      <x:c r="Z940" s="115" t="n">
        <x:f>U940*Y940</x:f>
        <x:v>0.11081931639587339</x:v>
      </x:c>
      <x:c r="AA940" s="115" t="n">
        <x:f>V940*Y940</x:f>
        <x:v>0.12708282017321784</x:v>
      </x:c>
      <x:c r="AB940" s="115" t="n">
        <x:f>W940*Y940</x:f>
        <x:v>0.9002962508962143</x:v>
      </x:c>
      <x:c r="AC940" s="115" t="n">
        <x:f>X940*Y940</x:f>
        <x:v>0.06922471073166213</x:v>
      </x:c>
      <x:c r="AD940" s="115" t="n">
        <x:f>SUM(Z940:AC940)</x:f>
        <x:v>1.2074230981969678</x:v>
      </x:c>
      <x:c r="AE940" s="115" t="n">
        <x:f>MAX(AE939,AD940)</x:f>
        <x:v>1.2428655454675883</x:v>
      </x:c>
      <x:c r="AF940" s="114" t="n">
        <x:f>AD940/AE940-1</x:f>
        <x:v>-0.028516718803469954</x:v>
      </x:c>
      <x:c r="AG940" s="114" t="n">
        <x:f>AD940/AD939-1</x:f>
        <x:v>-0.0041571031899201305</x:v>
      </x:c>
      <x:c r="AH940" s="111" t="n">
        <x:f>IF(OR(T940="年末+季度",T940="季度+动态",T940="季度",T940="动态"),A940,AH939)</x:f>
        <x:v>45107</x:v>
      </x:c>
      <x:c r="AI940" s="117" t="n">
        <x:f>YEAR(A940)</x:f>
        <x:v>2023</x:v>
      </x:c>
      <x:c r="AJ940" s="117" t="n">
        <x:f>MONTH(A940)</x:f>
        <x:v>9</x:v>
      </x:c>
      <x:c r="AK940" s="50" t="n">
        <x:f>IF(MONTH(A940)&lt;&gt;MONTH(A941),1,0)</x:f>
        <x:v>0</x:v>
      </x:c>
      <x:c r="AL940" s="115" t="n">
        <x:f>IF(AK939,AD939,AL939)</x:f>
        <x:v>1.217407121392575</x:v>
      </x:c>
      <x:c r="AM940" s="116" t="str">
        <x:f>IF(AK940,AD940/AL940-1,"")</x:f>
      </x:c>
      <x:c r="AN940" s="115" t="n">
        <x:f>IF(AI940&lt;&gt;AI939,AD940,MAX(AN939,AD940))</x:f>
        <x:v>1.2428655454675883</x:v>
      </x:c>
      <x:c r="AO940" s="116" t="n">
        <x:f>AD940/AN940-1</x:f>
        <x:v>-0.028516718803469954</x:v>
      </x:c>
      <x:c r="AP940" s="112" t="n">
        <x:f>IFERROR(SUM(Z940:AC940)/AD940,0)</x:f>
        <x:v>1</x:v>
      </x:c>
      <x:c r="AQ940" s="50" t="b">
        <x:f>AND(B940&gt;0,C940&gt;0,D940&gt;0,E940&gt;0)</x:f>
        <x:v>1</x:v>
      </x:c>
    </x:row>
    <x:row r="941">
      <x:c r="A941" s="111" t="n">
        <x:f>'净值底稿'!A899</x:f>
        <x:v>45177</x:v>
      </x:c>
      <x:c r="B941" s="113" t="n">
        <x:f>'净值底稿'!F899</x:f>
        <x:v>1.55717089301967</x:v>
      </x:c>
      <x:c r="C941" s="113" t="n">
        <x:f>'净值底稿'!O899</x:f>
        <x:v>1.242486350831352</x:v>
      </x:c>
      <x:c r="D941" s="113" t="n">
        <x:f>'净值底稿'!P899</x:f>
        <x:v>1.613</x:v>
      </x:c>
      <x:c r="E941" s="113" t="n">
        <x:f>'净值底稿'!Q899</x:f>
        <x:v>1.6725</x:v>
      </x:c>
      <x:c r="F941" s="114" t="n">
        <x:f>IFERROR(B941/B940-1,0)</x:f>
        <x:v>-0.006404936657831817</x:v>
      </x:c>
      <x:c r="G941" s="114" t="n">
        <x:f>IFERROR(C941/C940-1,0)</x:f>
        <x:v>0.0003565883276384074</x:v>
      </x:c>
      <x:c r="H941" s="114" t="n">
        <x:f>IFERROR(D941/D940-1,0)</x:f>
        <x:v>-0.0006195786864932051</x:v>
      </x:c>
      <x:c r="I941" s="114" t="n">
        <x:f>IFERROR(E941/E940-1,0)</x:f>
        <x:v>0.006923540036122944</x:v>
      </x:c>
      <x:c r="J941" s="115" t="n">
        <x:f>Z940*(1+F941)</x:f>
        <x:v>0.1101095256938936</x:v>
      </x:c>
      <x:c r="K941" s="115" t="n">
        <x:f>AA940*(1+G941)</x:f>
        <x:v>0.127128136423535</x:v>
      </x:c>
      <x:c r="L941" s="115" t="n">
        <x:f>AB940*(1+H941)</x:f>
        <x:v>0.8997384465276294</x:v>
      </x:c>
      <x:c r="M941" s="115" t="n">
        <x:f>AC940*(1+I941)</x:f>
        <x:v>0.06970399078790182</x:v>
      </x:c>
      <x:c r="N941" s="115" t="n">
        <x:f>SUM(J941:M941)</x:f>
        <x:v>1.2066800994329598</x:v>
      </x:c>
      <x:c r="O941" s="116" t="n">
        <x:f>IFERROR((J941+K941)/N941,0)</x:f>
        <x:v>0.1966036087185914</x:v>
      </x:c>
      <x:c r="P941" s="50" t="b">
        <x:f>AND(MONTH(A941)=12,OR(A942="",YEAR(A941)&lt;&gt;YEAR(A942)))</x:f>
        <x:v>0</x:v>
      </x:c>
      <x:c r="Q941" s="50" t="b">
        <x:f>AND(MOD(MONTH(A941),3)=0,OR(A942="",MONTH(A941)&lt;&gt;MONTH(A942)))</x:f>
        <x:v>0</x:v>
      </x:c>
      <x:c r="R941" s="50" t="b">
        <x:f>OR(O941&gt;$E$7,O941&lt;$E$6)</x:f>
        <x:v>0</x:v>
      </x:c>
      <x:c r="S941" s="50" t="b">
        <x:f>AND(OR(P941,Q941,R941),A941-AH940&gt;$E$8)</x:f>
        <x:v>0</x:v>
      </x:c>
      <x:c r="T941" s="50" t="str">
        <x:f>IF(NOT(OR(P941,Q941,R941)),"不调",IF(NOT(S941),"间隔规则跳过",IF(P941,"年末+季度",IF(AND(Q941,R941),"季度+动态",IF(Q941,"季度","动态")))))</x:f>
        <x:v>不调</x:v>
      </x:c>
      <x:c r="U941" s="115" t="n">
        <x:f>IF(OR(T941="年末+季度",T941="季度+动态"),N941*$E$5/2,IF(T941="季度",(J941+K941)/2,IF(T941="动态",N941*$E$5*IF(J941+K941=0,0.5,J941/(J941+K941)),J941)))</x:f>
        <x:v>0.1101095256938936</x:v>
      </x:c>
      <x:c r="V941" s="115" t="n">
        <x:f>IF(OR(T941="年末+季度",T941="季度+动态"),N941*$E$5/2,IF(T941="季度",(J941+K941)/2,IF(T941="动态",N941*$E$5*IF(J941+K941=0,0.5,K941/(J941+K941)),K941)))</x:f>
        <x:v>0.127128136423535</x:v>
      </x:c>
      <x:c r="W941" s="115" t="n">
        <x:f>IF(OR(T941="年末+季度",T941="季度+动态",T941="动态"),N941*(1-$E$5)*IF(L941+M941=0,$B$7/($B$7+$B$8),L941/(L941+M941)),L941)</x:f>
        <x:v>0.8997384465276294</x:v>
      </x:c>
      <x:c r="X941" s="115" t="n">
        <x:f>IF(OR(T941="年末+季度",T941="季度+动态",T941="动态"),N941*(1-$E$5)*IF(L941+M941=0,$B$8/($B$7+$B$8),M941/(L941+M941)),M941)</x:f>
        <x:v>0.06970399078790182</x:v>
      </x:c>
      <x:c r="Y941" s="115" t="n">
        <x:f>POWER(1-$H$5,(A941-A940)/$H$8)</x:f>
        <x:v>0.9999862671029998</x:v>
      </x:c>
      <x:c r="Z941" s="115" t="n">
        <x:f>U941*Y941</x:f>
        <x:v>0.11010801357111849</x:v>
      </x:c>
      <x:c r="AA941" s="115" t="n">
        <x:f>V941*Y941</x:f>
        <x:v>0.12712639058593164</x:v>
      </x:c>
      <x:c r="AB941" s="115" t="n">
        <x:f>W941*Y941</x:f>
        <x:v>0.8997260905122161</x:v>
      </x:c>
      <x:c r="AC941" s="115" t="n">
        <x:f>X941*Y941</x:f>
        <x:v>0.06970303355017582</x:v>
      </x:c>
      <x:c r="AD941" s="115" t="n">
        <x:f>SUM(Z941:AC941)</x:f>
        <x:v>1.206663528219442</x:v>
      </x:c>
      <x:c r="AE941" s="115" t="n">
        <x:f>MAX(AE940,AD941)</x:f>
        <x:v>1.2428655454675883</x:v>
      </x:c>
      <x:c r="AF941" s="114" t="n">
        <x:f>AD941/AE941-1</x:f>
        <x:v>-0.029127862929474335</x:v>
      </x:c>
      <x:c r="AG941" s="114" t="n">
        <x:f>AD941/AD940-1</x:f>
        <x:v>-0.0006290835239610715</x:v>
      </x:c>
      <x:c r="AH941" s="111" t="n">
        <x:f>IF(OR(T941="年末+季度",T941="季度+动态",T941="季度",T941="动态"),A941,AH940)</x:f>
        <x:v>45107</x:v>
      </x:c>
      <x:c r="AI941" s="117" t="n">
        <x:f>YEAR(A941)</x:f>
        <x:v>2023</x:v>
      </x:c>
      <x:c r="AJ941" s="117" t="n">
        <x:f>MONTH(A941)</x:f>
        <x:v>9</x:v>
      </x:c>
      <x:c r="AK941" s="50" t="n">
        <x:f>IF(MONTH(A941)&lt;&gt;MONTH(A942),1,0)</x:f>
        <x:v>0</x:v>
      </x:c>
      <x:c r="AL941" s="115" t="n">
        <x:f>IF(AK940,AD940,AL940)</x:f>
        <x:v>1.217407121392575</x:v>
      </x:c>
      <x:c r="AM941" s="116" t="str">
        <x:f>IF(AK941,AD941/AL941-1,"")</x:f>
      </x:c>
      <x:c r="AN941" s="115" t="n">
        <x:f>IF(AI941&lt;&gt;AI940,AD941,MAX(AN940,AD941))</x:f>
        <x:v>1.2428655454675883</x:v>
      </x:c>
      <x:c r="AO941" s="116" t="n">
        <x:f>AD941/AN941-1</x:f>
        <x:v>-0.029127862929474335</x:v>
      </x:c>
      <x:c r="AP941" s="112" t="n">
        <x:f>IFERROR(SUM(Z941:AC941)/AD941,0)</x:f>
        <x:v>1</x:v>
      </x:c>
      <x:c r="AQ941" s="50" t="b">
        <x:f>AND(B941&gt;0,C941&gt;0,D941&gt;0,E941&gt;0)</x:f>
        <x:v>1</x:v>
      </x:c>
    </x:row>
    <x:row r="942">
      <x:c r="A942" s="111" t="n">
        <x:f>'净值底稿'!A900</x:f>
        <x:v>45180</x:v>
      </x:c>
      <x:c r="B942" s="113" t="n">
        <x:f>'净值底稿'!F900</x:f>
        <x:v>1.5803845921141675</x:v>
      </x:c>
      <x:c r="C942" s="113" t="n">
        <x:f>'净值底稿'!O900</x:f>
        <x:v>1.2564003919460844</x:v>
      </x:c>
      <x:c r="D942" s="113" t="n">
        <x:f>'净值底稿'!P900</x:f>
        <x:v>1.6125</x:v>
      </x:c>
      <x:c r="E942" s="113" t="n">
        <x:f>'净值底稿'!Q900</x:f>
        <x:v>1.6741</x:v>
      </x:c>
      <x:c r="F942" s="114" t="n">
        <x:f>IFERROR(B942/B941-1,0)</x:f>
        <x:v>0.014907611745478722</x:v>
      </x:c>
      <x:c r="G942" s="114" t="n">
        <x:f>IFERROR(C942/C941-1,0)</x:f>
        <x:v>0.011198546451172353</x:v>
      </x:c>
      <x:c r="H942" s="114" t="n">
        <x:f>IFERROR(D942/D941-1,0)</x:f>
        <x:v>-0.000309981401115933</x:v>
      </x:c>
      <x:c r="I942" s="114" t="n">
        <x:f>IFERROR(E942/E941-1,0)</x:f>
        <x:v>0.0009566517189834034</x:v>
      </x:c>
      <x:c r="J942" s="115" t="n">
        <x:f>Z941*(1+F942)</x:f>
        <x:v>0.11174946108750262</x:v>
      </x:c>
      <x:c r="K942" s="115" t="n">
        <x:f>AA941*(1+G942)</x:f>
        <x:v>0.12855002137607807</x:v>
      </x:c>
      <x:c r="L942" s="115" t="n">
        <x:f>AB941*(1+H942)</x:f>
        <x:v>0.8994471921580586</x:v>
      </x:c>
      <x:c r="M942" s="115" t="n">
        <x:f>AC941*(1+I942)</x:f>
        <x:v>0.06976971507703995</x:v>
      </x:c>
      <x:c r="N942" s="115" t="n">
        <x:f>SUM(J942:M942)</x:f>
        <x:v>1.2095163896986791</x:v>
      </x:c>
      <x:c r="O942" s="116" t="n">
        <x:f>IFERROR((J942+K942)/N942,0)</x:f>
        <x:v>0.19867401922800343</x:v>
      </x:c>
      <x:c r="P942" s="50" t="b">
        <x:f>AND(MONTH(A942)=12,OR(A943="",YEAR(A942)&lt;&gt;YEAR(A943)))</x:f>
        <x:v>0</x:v>
      </x:c>
      <x:c r="Q942" s="50" t="b">
        <x:f>AND(MOD(MONTH(A942),3)=0,OR(A943="",MONTH(A942)&lt;&gt;MONTH(A943)))</x:f>
        <x:v>0</x:v>
      </x:c>
      <x:c r="R942" s="50" t="b">
        <x:f>OR(O942&gt;$E$7,O942&lt;$E$6)</x:f>
        <x:v>0</x:v>
      </x:c>
      <x:c r="S942" s="50" t="b">
        <x:f>AND(OR(P942,Q942,R942),A942-AH941&gt;$E$8)</x:f>
        <x:v>0</x:v>
      </x:c>
      <x:c r="T942" s="50" t="str">
        <x:f>IF(NOT(OR(P942,Q942,R942)),"不调",IF(NOT(S942),"间隔规则跳过",IF(P942,"年末+季度",IF(AND(Q942,R942),"季度+动态",IF(Q942,"季度","动态")))))</x:f>
        <x:v>不调</x:v>
      </x:c>
      <x:c r="U942" s="115" t="n">
        <x:f>IF(OR(T942="年末+季度",T942="季度+动态"),N942*$E$5/2,IF(T942="季度",(J942+K942)/2,IF(T942="动态",N942*$E$5*IF(J942+K942=0,0.5,J942/(J942+K942)),J942)))</x:f>
        <x:v>0.11174946108750262</x:v>
      </x:c>
      <x:c r="V942" s="115" t="n">
        <x:f>IF(OR(T942="年末+季度",T942="季度+动态"),N942*$E$5/2,IF(T942="季度",(J942+K942)/2,IF(T942="动态",N942*$E$5*IF(J942+K942=0,0.5,K942/(J942+K942)),K942)))</x:f>
        <x:v>0.12855002137607807</x:v>
      </x:c>
      <x:c r="W942" s="115" t="n">
        <x:f>IF(OR(T942="年末+季度",T942="季度+动态",T942="动态"),N942*(1-$E$5)*IF(L942+M942=0,$B$7/($B$7+$B$8),L942/(L942+M942)),L942)</x:f>
        <x:v>0.8994471921580586</x:v>
      </x:c>
      <x:c r="X942" s="115" t="n">
        <x:f>IF(OR(T942="年末+季度",T942="季度+动态",T942="动态"),N942*(1-$E$5)*IF(L942+M942=0,$B$8/($B$7+$B$8),M942/(L942+M942)),M942)</x:f>
        <x:v>0.06976971507703995</x:v>
      </x:c>
      <x:c r="Y942" s="115" t="n">
        <x:f>POWER(1-$H$5,(A942-A941)/$H$8)</x:f>
        <x:v>0.9999588018747739</x:v>
      </x:c>
      <x:c r="Z942" s="115" t="n">
        <x:f>U942*Y942</x:f>
        <x:v>0.11174485721921079</x:v>
      </x:c>
      <x:c r="AA942" s="115" t="n">
        <x:f>V942*Y942</x:f>
        <x:v>0.1285447253561996</x:v>
      </x:c>
      <x:c r="AB942" s="115" t="n">
        <x:f>W942*Y942</x:f>
        <x:v>0.8994101366200018</x:v>
      </x:c>
      <x:c r="AC942" s="115" t="n">
        <x:f>X942*Y942</x:f>
        <x:v>0.06976684069558123</x:v>
      </x:c>
      <x:c r="AD942" s="115" t="n">
        <x:f>SUM(Z942:AC942)</x:f>
        <x:v>1.2094665598909933</x:v>
      </x:c>
      <x:c r="AE942" s="115" t="n">
        <x:f>MAX(AE941,AD942)</x:f>
        <x:v>1.2428655454675883</x:v>
      </x:c>
      <x:c r="AF942" s="114" t="n">
        <x:f>AD942/AE942-1</x:f>
        <x:v>-0.02687256533773308</x:v>
      </x:c>
      <x:c r="AG942" s="114" t="n">
        <x:f>AD942/AD941-1</x:f>
        <x:v>0.002322960465779067</x:v>
      </x:c>
      <x:c r="AH942" s="111" t="n">
        <x:f>IF(OR(T942="年末+季度",T942="季度+动态",T942="季度",T942="动态"),A942,AH941)</x:f>
        <x:v>45107</x:v>
      </x:c>
      <x:c r="AI942" s="117" t="n">
        <x:f>YEAR(A942)</x:f>
        <x:v>2023</x:v>
      </x:c>
      <x:c r="AJ942" s="117" t="n">
        <x:f>MONTH(A942)</x:f>
        <x:v>9</x:v>
      </x:c>
      <x:c r="AK942" s="50" t="n">
        <x:f>IF(MONTH(A942)&lt;&gt;MONTH(A943),1,0)</x:f>
        <x:v>0</x:v>
      </x:c>
      <x:c r="AL942" s="115" t="n">
        <x:f>IF(AK941,AD941,AL941)</x:f>
        <x:v>1.217407121392575</x:v>
      </x:c>
      <x:c r="AM942" s="116" t="str">
        <x:f>IF(AK942,AD942/AL942-1,"")</x:f>
      </x:c>
      <x:c r="AN942" s="115" t="n">
        <x:f>IF(AI942&lt;&gt;AI941,AD942,MAX(AN941,AD942))</x:f>
        <x:v>1.2428655454675883</x:v>
      </x:c>
      <x:c r="AO942" s="116" t="n">
        <x:f>AD942/AN942-1</x:f>
        <x:v>-0.02687256533773308</x:v>
      </x:c>
      <x:c r="AP942" s="112" t="n">
        <x:f>IFERROR(SUM(Z942:AC942)/AD942,0)</x:f>
        <x:v>1</x:v>
      </x:c>
      <x:c r="AQ942" s="50" t="b">
        <x:f>AND(B942&gt;0,C942&gt;0,D942&gt;0,E942&gt;0)</x:f>
        <x:v>1</x:v>
      </x:c>
    </x:row>
    <x:row r="943">
      <x:c r="A943" s="111" t="n">
        <x:f>'净值底稿'!A901</x:f>
        <x:v>45181</x:v>
      </x:c>
      <x:c r="B943" s="113" t="n">
        <x:f>'净值底稿'!F901</x:f>
        <x:v>1.5785398925396819</x:v>
      </x:c>
      <x:c r="C943" s="113" t="n">
        <x:f>'净值底稿'!O901</x:f>
        <x:v>1.2558216069734915</x:v>
      </x:c>
      <x:c r="D943" s="113" t="n">
        <x:f>'净值底稿'!P901</x:f>
        <x:v>1.6126</x:v>
      </x:c>
      <x:c r="E943" s="113" t="n">
        <x:f>'净值底稿'!Q901</x:f>
        <x:v>1.6784</x:v>
      </x:c>
      <x:c r="F943" s="114" t="n">
        <x:f>IFERROR(B943/B942-1,0)</x:f>
        <x:v>-0.0011672472534156597</x:v>
      </x:c>
      <x:c r="G943" s="114" t="n">
        <x:f>IFERROR(C943/C942-1,0)</x:f>
        <x:v>-0.0004606692072870455</x:v>
      </x:c>
      <x:c r="H943" s="114" t="n">
        <x:f>IFERROR(D943/D942-1,0)</x:f>
        <x:v>0.00006201550387596733</x:v>
      </x:c>
      <x:c r="I943" s="114" t="n">
        <x:f>IFERROR(E943/E942-1,0)</x:f>
        <x:v>0.0025685442924556767</x:v>
      </x:c>
      <x:c r="J943" s="115" t="n">
        <x:f>Z942*(1+F943)</x:f>
        <x:v>0.11161442334153834</x:v>
      </x:c>
      <x:c r="K943" s="115" t="n">
        <x:f>AA942*(1+G943)</x:f>
        <x:v>0.12848550875946882</x:v>
      </x:c>
      <x:c r="L943" s="115" t="n">
        <x:f>AB942*(1+H943)</x:f>
        <x:v>0.8994659139928154</x:v>
      </x:c>
      <x:c r="M943" s="115" t="n">
        <x:f>AC942*(1+I943)</x:f>
        <x:v>0.06994603991605253</x:v>
      </x:c>
      <x:c r="N943" s="115" t="n">
        <x:f>SUM(J943:M943)</x:f>
        <x:v>1.209511886009875</x:v>
      </x:c>
      <x:c r="O943" s="116" t="n">
        <x:f>IFERROR((J943+K943)/N943,0)</x:f>
        <x:v>0.19850977479277693</x:v>
      </x:c>
      <x:c r="P943" s="50" t="b">
        <x:f>AND(MONTH(A943)=12,OR(A944="",YEAR(A943)&lt;&gt;YEAR(A944)))</x:f>
        <x:v>0</x:v>
      </x:c>
      <x:c r="Q943" s="50" t="b">
        <x:f>AND(MOD(MONTH(A943),3)=0,OR(A944="",MONTH(A943)&lt;&gt;MONTH(A944)))</x:f>
        <x:v>0</x:v>
      </x:c>
      <x:c r="R943" s="50" t="b">
        <x:f>OR(O943&gt;$E$7,O943&lt;$E$6)</x:f>
        <x:v>0</x:v>
      </x:c>
      <x:c r="S943" s="50" t="b">
        <x:f>AND(OR(P943,Q943,R943),A943-AH942&gt;$E$8)</x:f>
        <x:v>0</x:v>
      </x:c>
      <x:c r="T943" s="50" t="str">
        <x:f>IF(NOT(OR(P943,Q943,R943)),"不调",IF(NOT(S943),"间隔规则跳过",IF(P943,"年末+季度",IF(AND(Q943,R943),"季度+动态",IF(Q943,"季度","动态")))))</x:f>
        <x:v>不调</x:v>
      </x:c>
      <x:c r="U943" s="115" t="n">
        <x:f>IF(OR(T943="年末+季度",T943="季度+动态"),N943*$E$5/2,IF(T943="季度",(J943+K943)/2,IF(T943="动态",N943*$E$5*IF(J943+K943=0,0.5,J943/(J943+K943)),J943)))</x:f>
        <x:v>0.11161442334153834</x:v>
      </x:c>
      <x:c r="V943" s="115" t="n">
        <x:f>IF(OR(T943="年末+季度",T943="季度+动态"),N943*$E$5/2,IF(T943="季度",(J943+K943)/2,IF(T943="动态",N943*$E$5*IF(J943+K943=0,0.5,K943/(J943+K943)),K943)))</x:f>
        <x:v>0.12848550875946882</x:v>
      </x:c>
      <x:c r="W943" s="115" t="n">
        <x:f>IF(OR(T943="年末+季度",T943="季度+动态",T943="动态"),N943*(1-$E$5)*IF(L943+M943=0,$B$7/($B$7+$B$8),L943/(L943+M943)),L943)</x:f>
        <x:v>0.8994659139928154</x:v>
      </x:c>
      <x:c r="X943" s="115" t="n">
        <x:f>IF(OR(T943="年末+季度",T943="季度+动态",T943="动态"),N943*(1-$E$5)*IF(L943+M943=0,$B$8/($B$7+$B$8),M943/(L943+M943)),M943)</x:f>
        <x:v>0.06994603991605253</x:v>
      </x:c>
      <x:c r="Y943" s="115" t="n">
        <x:f>POWER(1-$H$5,(A943-A942)/$H$8)</x:f>
        <x:v>0.9999862671029998</x:v>
      </x:c>
      <x:c r="Z943" s="115" t="n">
        <x:f>U943*Y943</x:f>
        <x:v>0.11161289055215885</x:v>
      </x:c>
      <x:c r="AA943" s="115" t="n">
        <x:f>V943*Y943</x:f>
        <x:v>0.128483744281211</x:v>
      </x:c>
      <x:c r="AB943" s="115" t="n">
        <x:f>W943*Y943</x:f>
        <x:v>0.8994535617200633</x:v>
      </x:c>
      <x:c r="AC943" s="115" t="n">
        <x:f>X943*Y943</x:f>
        <x:v>0.06994507935429078</x:v>
      </x:c>
      <x:c r="AD943" s="115" t="n">
        <x:f>SUM(Z943:AC943)</x:f>
        <x:v>1.209495275907724</x:v>
      </x:c>
      <x:c r="AE943" s="115" t="n">
        <x:f>MAX(AE942,AD943)</x:f>
        <x:v>1.2428655454675883</x:v>
      </x:c>
      <x:c r="AF943" s="114" t="n">
        <x:f>AD943/AE943-1</x:f>
        <x:v>-0.026849460652889734</x:v>
      </x:c>
      <x:c r="AG943" s="114" t="n">
        <x:f>AD943/AD942-1</x:f>
        <x:v>0.000023742712434549063</x:v>
      </x:c>
      <x:c r="AH943" s="111" t="n">
        <x:f>IF(OR(T943="年末+季度",T943="季度+动态",T943="季度",T943="动态"),A943,AH942)</x:f>
        <x:v>45107</x:v>
      </x:c>
      <x:c r="AI943" s="117" t="n">
        <x:f>YEAR(A943)</x:f>
        <x:v>2023</x:v>
      </x:c>
      <x:c r="AJ943" s="117" t="n">
        <x:f>MONTH(A943)</x:f>
        <x:v>9</x:v>
      </x:c>
      <x:c r="AK943" s="50" t="n">
        <x:f>IF(MONTH(A943)&lt;&gt;MONTH(A944),1,0)</x:f>
        <x:v>0</x:v>
      </x:c>
      <x:c r="AL943" s="115" t="n">
        <x:f>IF(AK942,AD942,AL942)</x:f>
        <x:v>1.217407121392575</x:v>
      </x:c>
      <x:c r="AM943" s="116" t="str">
        <x:f>IF(AK943,AD943/AL943-1,"")</x:f>
      </x:c>
      <x:c r="AN943" s="115" t="n">
        <x:f>IF(AI943&lt;&gt;AI942,AD943,MAX(AN942,AD943))</x:f>
        <x:v>1.2428655454675883</x:v>
      </x:c>
      <x:c r="AO943" s="116" t="n">
        <x:f>AD943/AN943-1</x:f>
        <x:v>-0.026849460652889734</x:v>
      </x:c>
      <x:c r="AP943" s="112" t="n">
        <x:f>IFERROR(SUM(Z943:AC943)/AD943,0)</x:f>
        <x:v>1</x:v>
      </x:c>
      <x:c r="AQ943" s="50" t="b">
        <x:f>AND(B943&gt;0,C943&gt;0,D943&gt;0,E943&gt;0)</x:f>
        <x:v>1</x:v>
      </x:c>
    </x:row>
    <x:row r="944">
      <x:c r="A944" s="111" t="n">
        <x:f>'净值底稿'!A902</x:f>
        <x:v>45182</x:v>
      </x:c>
      <x:c r="B944" s="113" t="n">
        <x:f>'净值底稿'!F902</x:f>
        <x:v>1.546058379267582</x:v>
      </x:c>
      <x:c r="C944" s="113" t="n">
        <x:f>'净值底稿'!O902</x:f>
        <x:v>1.2427304289038874</x:v>
      </x:c>
      <x:c r="D944" s="113" t="n">
        <x:f>'净值底稿'!P902</x:f>
        <x:v>1.6137</x:v>
      </x:c>
      <x:c r="E944" s="113" t="n">
        <x:f>'净值底稿'!Q902</x:f>
        <x:v>1.6814</x:v>
      </x:c>
      <x:c r="F944" s="114" t="n">
        <x:f>IFERROR(B944/B943-1,0)</x:f>
        <x:v>-0.020576935322072276</x:v>
      </x:c>
      <x:c r="G944" s="114" t="n">
        <x:f>IFERROR(C944/C943-1,0)</x:f>
        <x:v>-0.01042439308012355</x:v>
      </x:c>
      <x:c r="H944" s="114" t="n">
        <x:f>IFERROR(D944/D943-1,0)</x:f>
        <x:v>0.0006821282401090478</x:v>
      </x:c>
      <x:c r="I944" s="114" t="n">
        <x:f>IFERROR(E944/E943-1,0)</x:f>
        <x:v>0.0017874165872260317</x:v>
      </x:c>
      <x:c r="J944" s="115" t="n">
        <x:f>Z943*(1+F944)</x:f>
        <x:v>0.10931623932215755</x:v>
      </x:c>
      <x:c r="K944" s="115" t="n">
        <x:f>AA943*(1+G944)</x:f>
        <x:v>0.12714437922641758</x:v>
      </x:c>
      <x:c r="L944" s="115" t="n">
        <x:f>AB943*(1+H944)</x:f>
        <x:v>0.9000671043951792</x:v>
      </x:c>
      <x:c r="M944" s="115" t="n">
        <x:f>AC943*(1+I944)</x:f>
        <x:v>0.07007010034932348</x:v>
      </x:c>
      <x:c r="N944" s="115" t="n">
        <x:f>SUM(J944:M944)</x:f>
        <x:v>1.2065978232930776</x:v>
      </x:c>
      <x:c r="O944" s="116" t="n">
        <x:f>IFERROR((J944+K944)/N944,0)</x:f>
        <x:v>0.19597301933068367</x:v>
      </x:c>
      <x:c r="P944" s="50" t="b">
        <x:f>AND(MONTH(A944)=12,OR(A945="",YEAR(A944)&lt;&gt;YEAR(A945)))</x:f>
        <x:v>0</x:v>
      </x:c>
      <x:c r="Q944" s="50" t="b">
        <x:f>AND(MOD(MONTH(A944),3)=0,OR(A945="",MONTH(A944)&lt;&gt;MONTH(A945)))</x:f>
        <x:v>0</x:v>
      </x:c>
      <x:c r="R944" s="50" t="b">
        <x:f>OR(O944&gt;$E$7,O944&lt;$E$6)</x:f>
        <x:v>0</x:v>
      </x:c>
      <x:c r="S944" s="50" t="b">
        <x:f>AND(OR(P944,Q944,R944),A944-AH943&gt;$E$8)</x:f>
        <x:v>0</x:v>
      </x:c>
      <x:c r="T944" s="50" t="str">
        <x:f>IF(NOT(OR(P944,Q944,R944)),"不调",IF(NOT(S944),"间隔规则跳过",IF(P944,"年末+季度",IF(AND(Q944,R944),"季度+动态",IF(Q944,"季度","动态")))))</x:f>
        <x:v>不调</x:v>
      </x:c>
      <x:c r="U944" s="115" t="n">
        <x:f>IF(OR(T944="年末+季度",T944="季度+动态"),N944*$E$5/2,IF(T944="季度",(J944+K944)/2,IF(T944="动态",N944*$E$5*IF(J944+K944=0,0.5,J944/(J944+K944)),J944)))</x:f>
        <x:v>0.10931623932215755</x:v>
      </x:c>
      <x:c r="V944" s="115" t="n">
        <x:f>IF(OR(T944="年末+季度",T944="季度+动态"),N944*$E$5/2,IF(T944="季度",(J944+K944)/2,IF(T944="动态",N944*$E$5*IF(J944+K944=0,0.5,K944/(J944+K944)),K944)))</x:f>
        <x:v>0.12714437922641758</x:v>
      </x:c>
      <x:c r="W944" s="115" t="n">
        <x:f>IF(OR(T944="年末+季度",T944="季度+动态",T944="动态"),N944*(1-$E$5)*IF(L944+M944=0,$B$7/($B$7+$B$8),L944/(L944+M944)),L944)</x:f>
        <x:v>0.9000671043951792</x:v>
      </x:c>
      <x:c r="X944" s="115" t="n">
        <x:f>IF(OR(T944="年末+季度",T944="季度+动态",T944="动态"),N944*(1-$E$5)*IF(L944+M944=0,$B$8/($B$7+$B$8),M944/(L944+M944)),M944)</x:f>
        <x:v>0.07007010034932348</x:v>
      </x:c>
      <x:c r="Y944" s="115" t="n">
        <x:f>POWER(1-$H$5,(A944-A943)/$H$8)</x:f>
        <x:v>0.9999862671029998</x:v>
      </x:c>
      <x:c r="Z944" s="115" t="n">
        <x:f>U944*Y944</x:f>
        <x:v>0.10931473809350248</x:v>
      </x:c>
      <x:c r="AA944" s="115" t="n">
        <x:f>V944*Y944</x:f>
        <x:v>0.1271426331657535</x:v>
      </x:c>
      <x:c r="AB944" s="115" t="n">
        <x:f>W944*Y944</x:f>
        <x:v>0.9000547438663412</x:v>
      </x:c>
      <x:c r="AC944" s="115" t="n">
        <x:f>X944*Y944</x:f>
        <x:v>0.0700691380838526</x:v>
      </x:c>
      <x:c r="AD944" s="115" t="n">
        <x:f>SUM(Z944:AC944)</x:f>
        <x:v>1.2065812532094498</x:v>
      </x:c>
      <x:c r="AE944" s="115" t="n">
        <x:f>MAX(AE943,AD944)</x:f>
        <x:v>1.2428655454675883</x:v>
      </x:c>
      <x:c r="AF944" s="114" t="n">
        <x:f>AD944/AE944-1</x:f>
        <x:v>-0.029194060765831087</x:v>
      </x:c>
      <x:c r="AG944" s="114" t="n">
        <x:f>AD944/AD943-1</x:f>
        <x:v>-0.002409288201714821</x:v>
      </x:c>
      <x:c r="AH944" s="111" t="n">
        <x:f>IF(OR(T944="年末+季度",T944="季度+动态",T944="季度",T944="动态"),A944,AH943)</x:f>
        <x:v>45107</x:v>
      </x:c>
      <x:c r="AI944" s="117" t="n">
        <x:f>YEAR(A944)</x:f>
        <x:v>2023</x:v>
      </x:c>
      <x:c r="AJ944" s="117" t="n">
        <x:f>MONTH(A944)</x:f>
        <x:v>9</x:v>
      </x:c>
      <x:c r="AK944" s="50" t="n">
        <x:f>IF(MONTH(A944)&lt;&gt;MONTH(A945),1,0)</x:f>
        <x:v>0</x:v>
      </x:c>
      <x:c r="AL944" s="115" t="n">
        <x:f>IF(AK943,AD943,AL943)</x:f>
        <x:v>1.217407121392575</x:v>
      </x:c>
      <x:c r="AM944" s="116" t="str">
        <x:f>IF(AK944,AD944/AL944-1,"")</x:f>
      </x:c>
      <x:c r="AN944" s="115" t="n">
        <x:f>IF(AI944&lt;&gt;AI943,AD944,MAX(AN943,AD944))</x:f>
        <x:v>1.2428655454675883</x:v>
      </x:c>
      <x:c r="AO944" s="116" t="n">
        <x:f>AD944/AN944-1</x:f>
        <x:v>-0.029194060765831087</x:v>
      </x:c>
      <x:c r="AP944" s="112" t="n">
        <x:f>IFERROR(SUM(Z944:AC944)/AD944,0)</x:f>
        <x:v>1</x:v>
      </x:c>
      <x:c r="AQ944" s="50" t="b">
        <x:f>AND(B944&gt;0,C944&gt;0,D944&gt;0,E944&gt;0)</x:f>
        <x:v>1</x:v>
      </x:c>
    </x:row>
    <x:row r="945">
      <x:c r="A945" s="111" t="n">
        <x:f>'净值底稿'!A903</x:f>
        <x:v>45183</x:v>
      </x:c>
      <x:c r="B945" s="113" t="n">
        <x:f>'净值底稿'!F903</x:f>
        <x:v>1.526024491246739</x:v>
      </x:c>
      <x:c r="C945" s="113" t="n">
        <x:f>'净值底稿'!O903</x:f>
        <x:v>1.2372528439258645</x:v>
      </x:c>
      <x:c r="D945" s="113" t="n">
        <x:f>'净值底稿'!P903</x:f>
        <x:v>1.6145</x:v>
      </x:c>
      <x:c r="E945" s="113" t="n">
        <x:f>'净值底稿'!Q903</x:f>
        <x:v>1.6968</x:v>
      </x:c>
      <x:c r="F945" s="114" t="n">
        <x:f>IFERROR(B945/B944-1,0)</x:f>
        <x:v>-0.012958041099543571</x:v>
      </x:c>
      <x:c r="G945" s="114" t="n">
        <x:f>IFERROR(C945/C944-1,0)</x:f>
        <x:v>-0.004407701662905494</x:v>
      </x:c>
      <x:c r="H945" s="114" t="n">
        <x:f>IFERROR(D945/D944-1,0)</x:f>
        <x:v>0.0004957550969821867</x:v>
      </x:c>
      <x:c r="I945" s="114" t="n">
        <x:f>IFERROR(E945/E944-1,0)</x:f>
        <x:v>0.00915903413821817</x:v>
      </x:c>
      <x:c r="J945" s="115" t="n">
        <x:f>Z944*(1+F945)</x:f>
        <x:v>0.10789823322450103</x:v>
      </x:c>
      <x:c r="K945" s="115" t="n">
        <x:f>AA944*(1+G945)</x:f>
        <x:v>0.12658222637012262</x:v>
      </x:c>
      <x:c r="L945" s="115" t="n">
        <x:f>AB944*(1+H945)</x:f>
        <x:v>0.9005009505931759</x:v>
      </x:c>
      <x:c r="M945" s="115" t="n">
        <x:f>AC944*(1+I945)</x:f>
        <x:v>0.07071090371159812</x:v>
      </x:c>
      <x:c r="N945" s="115" t="n">
        <x:f>SUM(J945:M945)</x:f>
        <x:v>1.2056923138993976</x:v>
      </x:c>
      <x:c r="O945" s="116" t="n">
        <x:f>IFERROR((J945+K945)/N945,0)</x:f>
        <x:v>0.19447785881314708</x:v>
      </x:c>
      <x:c r="P945" s="50" t="b">
        <x:f>AND(MONTH(A945)=12,OR(A946="",YEAR(A945)&lt;&gt;YEAR(A946)))</x:f>
        <x:v>0</x:v>
      </x:c>
      <x:c r="Q945" s="50" t="b">
        <x:f>AND(MOD(MONTH(A945),3)=0,OR(A946="",MONTH(A945)&lt;&gt;MONTH(A946)))</x:f>
        <x:v>0</x:v>
      </x:c>
      <x:c r="R945" s="50" t="b">
        <x:f>OR(O945&gt;$E$7,O945&lt;$E$6)</x:f>
        <x:v>0</x:v>
      </x:c>
      <x:c r="S945" s="50" t="b">
        <x:f>AND(OR(P945,Q945,R945),A945-AH944&gt;$E$8)</x:f>
        <x:v>0</x:v>
      </x:c>
      <x:c r="T945" s="50" t="str">
        <x:f>IF(NOT(OR(P945,Q945,R945)),"不调",IF(NOT(S945),"间隔规则跳过",IF(P945,"年末+季度",IF(AND(Q945,R945),"季度+动态",IF(Q945,"季度","动态")))))</x:f>
        <x:v>不调</x:v>
      </x:c>
      <x:c r="U945" s="115" t="n">
        <x:f>IF(OR(T945="年末+季度",T945="季度+动态"),N945*$E$5/2,IF(T945="季度",(J945+K945)/2,IF(T945="动态",N945*$E$5*IF(J945+K945=0,0.5,J945/(J945+K945)),J945)))</x:f>
        <x:v>0.10789823322450103</x:v>
      </x:c>
      <x:c r="V945" s="115" t="n">
        <x:f>IF(OR(T945="年末+季度",T945="季度+动态"),N945*$E$5/2,IF(T945="季度",(J945+K945)/2,IF(T945="动态",N945*$E$5*IF(J945+K945=0,0.5,K945/(J945+K945)),K945)))</x:f>
        <x:v>0.12658222637012262</x:v>
      </x:c>
      <x:c r="W945" s="115" t="n">
        <x:f>IF(OR(T945="年末+季度",T945="季度+动态",T945="动态"),N945*(1-$E$5)*IF(L945+M945=0,$B$7/($B$7+$B$8),L945/(L945+M945)),L945)</x:f>
        <x:v>0.9005009505931759</x:v>
      </x:c>
      <x:c r="X945" s="115" t="n">
        <x:f>IF(OR(T945="年末+季度",T945="季度+动态",T945="动态"),N945*(1-$E$5)*IF(L945+M945=0,$B$8/($B$7+$B$8),M945/(L945+M945)),M945)</x:f>
        <x:v>0.07071090371159812</x:v>
      </x:c>
      <x:c r="Y945" s="115" t="n">
        <x:f>POWER(1-$H$5,(A945-A944)/$H$8)</x:f>
        <x:v>0.9999862671029998</x:v>
      </x:c>
      <x:c r="Z945" s="115" t="n">
        <x:f>U945*Y945</x:f>
        <x:v>0.10789675146917764</x:v>
      </x:c>
      <x:c r="AA945" s="115" t="n">
        <x:f>V945*Y945</x:f>
        <x:v>0.12658048802944583</x:v>
      </x:c>
      <x:c r="AB945" s="115" t="n">
        <x:f>W945*Y945</x:f>
        <x:v>0.9004885841063728</x:v>
      </x:c>
      <x:c r="AC945" s="115" t="n">
        <x:f>X945*Y945</x:f>
        <x:v>0.07070993264604065</x:v>
      </x:c>
      <x:c r="AD945" s="115" t="n">
        <x:f>SUM(Z945:AC945)</x:f>
        <x:v>1.205675756251037</x:v>
      </x:c>
      <x:c r="AE945" s="115" t="n">
        <x:f>MAX(AE944,AD945)</x:f>
        <x:v>1.2428655454675883</x:v>
      </x:c>
      <x:c r="AF945" s="114" t="n">
        <x:f>AD945/AE945-1</x:f>
        <x:v>-0.02992261661140494</x:v>
      </x:c>
      <x:c r="AG945" s="114" t="n">
        <x:f>AD945/AD944-1</x:f>
        <x:v>-0.0007504649653756745</x:v>
      </x:c>
      <x:c r="AH945" s="111" t="n">
        <x:f>IF(OR(T945="年末+季度",T945="季度+动态",T945="季度",T945="动态"),A945,AH944)</x:f>
        <x:v>45107</x:v>
      </x:c>
      <x:c r="AI945" s="117" t="n">
        <x:f>YEAR(A945)</x:f>
        <x:v>2023</x:v>
      </x:c>
      <x:c r="AJ945" s="117" t="n">
        <x:f>MONTH(A945)</x:f>
        <x:v>9</x:v>
      </x:c>
      <x:c r="AK945" s="50" t="n">
        <x:f>IF(MONTH(A945)&lt;&gt;MONTH(A946),1,0)</x:f>
        <x:v>0</x:v>
      </x:c>
      <x:c r="AL945" s="115" t="n">
        <x:f>IF(AK944,AD944,AL944)</x:f>
        <x:v>1.217407121392575</x:v>
      </x:c>
      <x:c r="AM945" s="116" t="str">
        <x:f>IF(AK945,AD945/AL945-1,"")</x:f>
      </x:c>
      <x:c r="AN945" s="115" t="n">
        <x:f>IF(AI945&lt;&gt;AI944,AD945,MAX(AN944,AD945))</x:f>
        <x:v>1.2428655454675883</x:v>
      </x:c>
      <x:c r="AO945" s="116" t="n">
        <x:f>AD945/AN945-1</x:f>
        <x:v>-0.02992261661140494</x:v>
      </x:c>
      <x:c r="AP945" s="112" t="n">
        <x:f>IFERROR(SUM(Z945:AC945)/AD945,0)</x:f>
        <x:v>1</x:v>
      </x:c>
      <x:c r="AQ945" s="50" t="b">
        <x:f>AND(B945&gt;0,C945&gt;0,D945&gt;0,E945&gt;0)</x:f>
        <x:v>1</x:v>
      </x:c>
    </x:row>
    <x:row r="946">
      <x:c r="A946" s="111" t="n">
        <x:f>'净值底稿'!A904</x:f>
        <x:v>45184</x:v>
      </x:c>
      <x:c r="B946" s="113" t="n">
        <x:f>'净值底稿'!F904</x:f>
        <x:v>1.5114815365123435</x:v>
      </x:c>
      <x:c r="C946" s="113" t="n">
        <x:f>'净值底稿'!O904</x:f>
        <x:v>1.236540305496323</x:v>
      </x:c>
      <x:c r="D946" s="113" t="n">
        <x:f>'净值底稿'!P904</x:f>
        <x:v>1.6136</x:v>
      </x:c>
      <x:c r="E946" s="113" t="n">
        <x:f>'净值底稿'!Q904</x:f>
        <x:v>1.6803</x:v>
      </x:c>
      <x:c r="F946" s="114" t="n">
        <x:f>IFERROR(B946/B945-1,0)</x:f>
        <x:v>-0.009529961555540978</x:v>
      </x:c>
      <x:c r="G946" s="114" t="n">
        <x:f>IFERROR(C946/C945-1,0)</x:f>
        <x:v>-0.0005759036506075565</x:v>
      </x:c>
      <x:c r="H946" s="114" t="n">
        <x:f>IFERROR(D946/D945-1,0)</x:f>
        <x:v>-0.0005574481263549425</x:v>
      </x:c>
      <x:c r="I946" s="114" t="n">
        <x:f>IFERROR(E946/E945-1,0)</x:f>
        <x:v>-0.009724186704384796</x:v>
      </x:c>
      <x:c r="J946" s="115" t="n">
        <x:f>Z945*(1+F946)</x:f>
        <x:v>0.10686849957570861</x:v>
      </x:c>
      <x:c r="K946" s="115" t="n">
        <x:f>AA945*(1+G946)</x:f>
        <x:v>0.12650758986429397</x:v>
      </x:c>
      <x:c r="L946" s="115" t="n">
        <x:f>AB945*(1+H946)</x:f>
        <x:v>0.8999866084323587</x:v>
      </x:c>
      <x:c r="M946" s="115" t="n">
        <x:f>AC945*(1+I946)</x:f>
        <x:v>0.07002233605913608</x:v>
      </x:c>
      <x:c r="N946" s="115" t="n">
        <x:f>SUM(J946:M946)</x:f>
        <x:v>1.2033850339314973</x:v>
      </x:c>
      <x:c r="O946" s="116" t="n">
        <x:f>IFERROR((J946+K946)/N946,0)</x:f>
        <x:v>0.19393301633273224</x:v>
      </x:c>
      <x:c r="P946" s="50" t="b">
        <x:f>AND(MONTH(A946)=12,OR(A947="",YEAR(A946)&lt;&gt;YEAR(A947)))</x:f>
        <x:v>0</x:v>
      </x:c>
      <x:c r="Q946" s="50" t="b">
        <x:f>AND(MOD(MONTH(A946),3)=0,OR(A947="",MONTH(A946)&lt;&gt;MONTH(A947)))</x:f>
        <x:v>0</x:v>
      </x:c>
      <x:c r="R946" s="50" t="b">
        <x:f>OR(O946&gt;$E$7,O946&lt;$E$6)</x:f>
        <x:v>0</x:v>
      </x:c>
      <x:c r="S946" s="50" t="b">
        <x:f>AND(OR(P946,Q946,R946),A946-AH945&gt;$E$8)</x:f>
        <x:v>0</x:v>
      </x:c>
      <x:c r="T946" s="50" t="str">
        <x:f>IF(NOT(OR(P946,Q946,R946)),"不调",IF(NOT(S946),"间隔规则跳过",IF(P946,"年末+季度",IF(AND(Q946,R946),"季度+动态",IF(Q946,"季度","动态")))))</x:f>
        <x:v>不调</x:v>
      </x:c>
      <x:c r="U946" s="115" t="n">
        <x:f>IF(OR(T946="年末+季度",T946="季度+动态"),N946*$E$5/2,IF(T946="季度",(J946+K946)/2,IF(T946="动态",N946*$E$5*IF(J946+K946=0,0.5,J946/(J946+K946)),J946)))</x:f>
        <x:v>0.10686849957570861</x:v>
      </x:c>
      <x:c r="V946" s="115" t="n">
        <x:f>IF(OR(T946="年末+季度",T946="季度+动态"),N946*$E$5/2,IF(T946="季度",(J946+K946)/2,IF(T946="动态",N946*$E$5*IF(J946+K946=0,0.5,K946/(J946+K946)),K946)))</x:f>
        <x:v>0.12650758986429397</x:v>
      </x:c>
      <x:c r="W946" s="115" t="n">
        <x:f>IF(OR(T946="年末+季度",T946="季度+动态",T946="动态"),N946*(1-$E$5)*IF(L946+M946=0,$B$7/($B$7+$B$8),L946/(L946+M946)),L946)</x:f>
        <x:v>0.8999866084323587</x:v>
      </x:c>
      <x:c r="X946" s="115" t="n">
        <x:f>IF(OR(T946="年末+季度",T946="季度+动态",T946="动态"),N946*(1-$E$5)*IF(L946+M946=0,$B$8/($B$7+$B$8),M946/(L946+M946)),M946)</x:f>
        <x:v>0.07002233605913608</x:v>
      </x:c>
      <x:c r="Y946" s="115" t="n">
        <x:f>POWER(1-$H$5,(A946-A945)/$H$8)</x:f>
        <x:v>0.9999862671029998</x:v>
      </x:c>
      <x:c r="Z946" s="115" t="n">
        <x:f>U946*Y946</x:f>
        <x:v>0.10686703196161136</x:v>
      </x:c>
      <x:c r="AA946" s="115" t="n">
        <x:f>V946*Y946</x:f>
        <x:v>0.12650585254859262</x:v>
      </x:c>
      <x:c r="AB946" s="115" t="n">
        <x:f>W946*Y946</x:f>
        <x:v>0.8999742490089635</x:v>
      </x:c>
      <x:c r="AC946" s="115" t="n">
        <x:f>X946*Y946</x:f>
        <x:v>0.07002137444960727</x:v>
      </x:c>
      <x:c r="AD946" s="115" t="n">
        <x:f>SUM(Z946:AC946)</x:f>
        <x:v>1.2033685079687746</x:v>
      </x:c>
      <x:c r="AE946" s="115" t="n">
        <x:f>MAX(AE945,AD946)</x:f>
        <x:v>1.2428655454675883</x:v>
      </x:c>
      <x:c r="AF946" s="114" t="n">
        <x:f>AD946/AE946-1</x:f>
        <x:v>-0.03177901072473144</x:v>
      </x:c>
      <x:c r="AG946" s="114" t="n">
        <x:f>AD946/AD945-1</x:f>
        <x:v>-0.0019136556991380393</x:v>
      </x:c>
      <x:c r="AH946" s="111" t="n">
        <x:f>IF(OR(T946="年末+季度",T946="季度+动态",T946="季度",T946="动态"),A946,AH945)</x:f>
        <x:v>45107</x:v>
      </x:c>
      <x:c r="AI946" s="117" t="n">
        <x:f>YEAR(A946)</x:f>
        <x:v>2023</x:v>
      </x:c>
      <x:c r="AJ946" s="117" t="n">
        <x:f>MONTH(A946)</x:f>
        <x:v>9</x:v>
      </x:c>
      <x:c r="AK946" s="50" t="n">
        <x:f>IF(MONTH(A946)&lt;&gt;MONTH(A947),1,0)</x:f>
        <x:v>0</x:v>
      </x:c>
      <x:c r="AL946" s="115" t="n">
        <x:f>IF(AK945,AD945,AL945)</x:f>
        <x:v>1.217407121392575</x:v>
      </x:c>
      <x:c r="AM946" s="116" t="str">
        <x:f>IF(AK946,AD946/AL946-1,"")</x:f>
      </x:c>
      <x:c r="AN946" s="115" t="n">
        <x:f>IF(AI946&lt;&gt;AI945,AD946,MAX(AN945,AD946))</x:f>
        <x:v>1.2428655454675883</x:v>
      </x:c>
      <x:c r="AO946" s="116" t="n">
        <x:f>AD946/AN946-1</x:f>
        <x:v>-0.03177901072473144</x:v>
      </x:c>
      <x:c r="AP946" s="112" t="n">
        <x:f>IFERROR(SUM(Z946:AC946)/AD946,0)</x:f>
        <x:v>1</x:v>
      </x:c>
      <x:c r="AQ946" s="50" t="b">
        <x:f>AND(B946&gt;0,C946&gt;0,D946&gt;0,E946&gt;0)</x:f>
        <x:v>1</x:v>
      </x:c>
    </x:row>
    <x:row r="947">
      <x:c r="A947" s="111" t="n">
        <x:f>'净值底稿'!A905</x:f>
        <x:v>45187</x:v>
      </x:c>
      <x:c r="B947" s="113" t="n">
        <x:f>'净值底稿'!F905</x:f>
        <x:v>1.5065879351699452</x:v>
      </x:c>
      <x:c r="C947" s="113" t="n">
        <x:f>'净值底稿'!O905</x:f>
        <x:v>1.2416985489054793</x:v>
      </x:c>
      <x:c r="D947" s="113" t="n">
        <x:f>'净值底稿'!P905</x:f>
        <x:v>1.6128</x:v>
      </x:c>
      <x:c r="E947" s="113" t="n">
        <x:f>'净值底稿'!Q905</x:f>
        <x:v>1.6775</x:v>
      </x:c>
      <x:c r="F947" s="114" t="n">
        <x:f>IFERROR(B947/B946-1,0)</x:f>
        <x:v>-0.003237619001082881</x:v>
      </x:c>
      <x:c r="G947" s="114" t="n">
        <x:f>IFERROR(C947/C946-1,0)</x:f>
        <x:v>0.004171512555011914</x:v>
      </x:c>
      <x:c r="H947" s="114" t="n">
        <x:f>IFERROR(D947/D946-1,0)</x:f>
        <x:v>-0.0004957858205254517</x:v>
      </x:c>
      <x:c r="I947" s="114" t="n">
        <x:f>IFERROR(E947/E946-1,0)</x:f>
        <x:v>-0.0016663691007557935</x:v>
      </x:c>
      <x:c r="J947" s="115" t="n">
        <x:f>Z946*(1+F947)</x:f>
        <x:v>0.10652103722834312</x:v>
      </x:c>
      <x:c r="K947" s="115" t="n">
        <x:f>AA946*(1+G947)</x:f>
        <x:v>0.12703357330078155</x:v>
      </x:c>
      <x:c r="L947" s="115" t="n">
        <x:f>AB946*(1+H947)</x:f>
        <x:v>0.8995280545374668</x:v>
      </x:c>
      <x:c r="M947" s="115" t="n">
        <x:f>AC946*(1+I947)</x:f>
        <x:v>0.06990469299483199</x:v>
      </x:c>
      <x:c r="N947" s="115" t="n">
        <x:f>SUM(J947:M947)</x:f>
        <x:v>1.2029873580614234</x:v>
      </x:c>
      <x:c r="O947" s="116" t="n">
        <x:f>IFERROR((J947+K947)/N947,0)</x:f>
        <x:v>0.19414552361172827</x:v>
      </x:c>
      <x:c r="P947" s="50" t="b">
        <x:f>AND(MONTH(A947)=12,OR(A948="",YEAR(A947)&lt;&gt;YEAR(A948)))</x:f>
        <x:v>0</x:v>
      </x:c>
      <x:c r="Q947" s="50" t="b">
        <x:f>AND(MOD(MONTH(A947),3)=0,OR(A948="",MONTH(A947)&lt;&gt;MONTH(A948)))</x:f>
        <x:v>0</x:v>
      </x:c>
      <x:c r="R947" s="50" t="b">
        <x:f>OR(O947&gt;$E$7,O947&lt;$E$6)</x:f>
        <x:v>0</x:v>
      </x:c>
      <x:c r="S947" s="50" t="b">
        <x:f>AND(OR(P947,Q947,R947),A947-AH946&gt;$E$8)</x:f>
        <x:v>0</x:v>
      </x:c>
      <x:c r="T947" s="50" t="str">
        <x:f>IF(NOT(OR(P947,Q947,R947)),"不调",IF(NOT(S947),"间隔规则跳过",IF(P947,"年末+季度",IF(AND(Q947,R947),"季度+动态",IF(Q947,"季度","动态")))))</x:f>
        <x:v>不调</x:v>
      </x:c>
      <x:c r="U947" s="115" t="n">
        <x:f>IF(OR(T947="年末+季度",T947="季度+动态"),N947*$E$5/2,IF(T947="季度",(J947+K947)/2,IF(T947="动态",N947*$E$5*IF(J947+K947=0,0.5,J947/(J947+K947)),J947)))</x:f>
        <x:v>0.10652103722834312</x:v>
      </x:c>
      <x:c r="V947" s="115" t="n">
        <x:f>IF(OR(T947="年末+季度",T947="季度+动态"),N947*$E$5/2,IF(T947="季度",(J947+K947)/2,IF(T947="动态",N947*$E$5*IF(J947+K947=0,0.5,K947/(J947+K947)),K947)))</x:f>
        <x:v>0.12703357330078155</x:v>
      </x:c>
      <x:c r="W947" s="115" t="n">
        <x:f>IF(OR(T947="年末+季度",T947="季度+动态",T947="动态"),N947*(1-$E$5)*IF(L947+M947=0,$B$7/($B$7+$B$8),L947/(L947+M947)),L947)</x:f>
        <x:v>0.8995280545374668</x:v>
      </x:c>
      <x:c r="X947" s="115" t="n">
        <x:f>IF(OR(T947="年末+季度",T947="季度+动态",T947="动态"),N947*(1-$E$5)*IF(L947+M947=0,$B$8/($B$7+$B$8),M947/(L947+M947)),M947)</x:f>
        <x:v>0.06990469299483199</x:v>
      </x:c>
      <x:c r="Y947" s="115" t="n">
        <x:f>POWER(1-$H$5,(A947-A946)/$H$8)</x:f>
        <x:v>0.9999588018747739</x:v>
      </x:c>
      <x:c r="Z947" s="115" t="n">
        <x:f>U947*Y947</x:f>
        <x:v>0.10651664876131217</x:v>
      </x:c>
      <x:c r="AA947" s="115" t="n">
        <x:f>V947*Y947</x:f>
        <x:v>0.12702833975572078</x:v>
      </x:c>
      <x:c r="AB947" s="115" t="n">
        <x:f>W947*Y947</x:f>
        <x:v>0.8994909956680316</x:v>
      </x:c>
      <x:c r="AC947" s="115" t="n">
        <x:f>X947*Y947</x:f>
        <x:v>0.0699018130525361</x:v>
      </x:c>
      <x:c r="AD947" s="115" t="n">
        <x:f>SUM(Z947:AC947)</x:f>
        <x:v>1.2029377972376007</x:v>
      </x:c>
      <x:c r="AE947" s="115" t="n">
        <x:f>MAX(AE946,AD947)</x:f>
        <x:v>1.2428655454675883</x:v>
      </x:c>
      <x:c r="AF947" s="114" t="n">
        <x:f>AD947/AE947-1</x:f>
        <x:v>-0.03212555724598998</x:v>
      </x:c>
      <x:c r="AG947" s="114" t="n">
        <x:f>AD947/AD946-1</x:f>
        <x:v>-0.00035792089316089015</x:v>
      </x:c>
      <x:c r="AH947" s="111" t="n">
        <x:f>IF(OR(T947="年末+季度",T947="季度+动态",T947="季度",T947="动态"),A947,AH946)</x:f>
        <x:v>45107</x:v>
      </x:c>
      <x:c r="AI947" s="117" t="n">
        <x:f>YEAR(A947)</x:f>
        <x:v>2023</x:v>
      </x:c>
      <x:c r="AJ947" s="117" t="n">
        <x:f>MONTH(A947)</x:f>
        <x:v>9</x:v>
      </x:c>
      <x:c r="AK947" s="50" t="n">
        <x:f>IF(MONTH(A947)&lt;&gt;MONTH(A948),1,0)</x:f>
        <x:v>0</x:v>
      </x:c>
      <x:c r="AL947" s="115" t="n">
        <x:f>IF(AK946,AD946,AL946)</x:f>
        <x:v>1.217407121392575</x:v>
      </x:c>
      <x:c r="AM947" s="116" t="str">
        <x:f>IF(AK947,AD947/AL947-1,"")</x:f>
      </x:c>
      <x:c r="AN947" s="115" t="n">
        <x:f>IF(AI947&lt;&gt;AI946,AD947,MAX(AN946,AD947))</x:f>
        <x:v>1.2428655454675883</x:v>
      </x:c>
      <x:c r="AO947" s="116" t="n">
        <x:f>AD947/AN947-1</x:f>
        <x:v>-0.03212555724598998</x:v>
      </x:c>
      <x:c r="AP947" s="112" t="n">
        <x:f>IFERROR(SUM(Z947:AC947)/AD947,0)</x:f>
        <x:v>1</x:v>
      </x:c>
      <x:c r="AQ947" s="50" t="b">
        <x:f>AND(B947&gt;0,C947&gt;0,D947&gt;0,E947&gt;0)</x:f>
        <x:v>1</x:v>
      </x:c>
    </x:row>
    <x:row r="948">
      <x:c r="A948" s="111" t="n">
        <x:f>'净值底稿'!A906</x:f>
        <x:v>45188</x:v>
      </x:c>
      <x:c r="B948" s="113" t="n">
        <x:f>'净值底稿'!F906</x:f>
        <x:v>1.501936745018483</x:v>
      </x:c>
      <x:c r="C948" s="113" t="n">
        <x:f>'净值底稿'!O906</x:f>
        <x:v>1.2325482383020123</x:v>
      </x:c>
      <x:c r="D948" s="113" t="n">
        <x:f>'净值底稿'!P906</x:f>
        <x:v>1.6123</x:v>
      </x:c>
      <x:c r="E948" s="113" t="n">
        <x:f>'净值底稿'!Q906</x:f>
        <x:v>1.6845</x:v>
      </x:c>
      <x:c r="F948" s="114" t="n">
        <x:f>IFERROR(B948/B947-1,0)</x:f>
        <x:v>-0.0030872344341038582</x:v>
      </x:c>
      <x:c r="G948" s="114" t="n">
        <x:f>IFERROR(C948/C947-1,0)</x:f>
        <x:v>-0.007369188448784647</x:v>
      </x:c>
      <x:c r="H948" s="114" t="n">
        <x:f>IFERROR(D948/D947-1,0)</x:f>
        <x:v>-0.0003100198412697708</x:v>
      </x:c>
      <x:c r="I948" s="114" t="n">
        <x:f>IFERROR(E948/E947-1,0)</x:f>
        <x:v>0.004172876304023854</x:v>
      </x:c>
      <x:c r="J948" s="115" t="n">
        <x:f>Z947*(1+F948)</x:f>
        <x:v>0.1061878068954509</x:v>
      </x:c>
      <x:c r="K948" s="115" t="n">
        <x:f>AA947*(1+G948)</x:f>
        <x:v>0.12609224398172464</x:v>
      </x:c>
      <x:c r="L948" s="115" t="n">
        <x:f>AB947*(1+H948)</x:f>
        <x:v>0.899212135612331</x:v>
      </x:c>
      <x:c r="M948" s="115" t="n">
        <x:f>AC947*(1+I948)</x:f>
        <x:v>0.07019350467183133</x:v>
      </x:c>
      <x:c r="N948" s="115" t="n">
        <x:f>SUM(J948:M948)</x:f>
        <x:v>1.201685691161338</x:v>
      </x:c>
      <x:c r="O948" s="116" t="n">
        <x:f>IFERROR((J948+K948)/N948,0)</x:f>
        <x:v>0.19329517908521862</x:v>
      </x:c>
      <x:c r="P948" s="50" t="b">
        <x:f>AND(MONTH(A948)=12,OR(A949="",YEAR(A948)&lt;&gt;YEAR(A949)))</x:f>
        <x:v>0</x:v>
      </x:c>
      <x:c r="Q948" s="50" t="b">
        <x:f>AND(MOD(MONTH(A948),3)=0,OR(A949="",MONTH(A948)&lt;&gt;MONTH(A949)))</x:f>
        <x:v>0</x:v>
      </x:c>
      <x:c r="R948" s="50" t="b">
        <x:f>OR(O948&gt;$E$7,O948&lt;$E$6)</x:f>
        <x:v>0</x:v>
      </x:c>
      <x:c r="S948" s="50" t="b">
        <x:f>AND(OR(P948,Q948,R948),A948-AH947&gt;$E$8)</x:f>
        <x:v>0</x:v>
      </x:c>
      <x:c r="T948" s="50" t="str">
        <x:f>IF(NOT(OR(P948,Q948,R948)),"不调",IF(NOT(S948),"间隔规则跳过",IF(P948,"年末+季度",IF(AND(Q948,R948),"季度+动态",IF(Q948,"季度","动态")))))</x:f>
        <x:v>不调</x:v>
      </x:c>
      <x:c r="U948" s="115" t="n">
        <x:f>IF(OR(T948="年末+季度",T948="季度+动态"),N948*$E$5/2,IF(T948="季度",(J948+K948)/2,IF(T948="动态",N948*$E$5*IF(J948+K948=0,0.5,J948/(J948+K948)),J948)))</x:f>
        <x:v>0.1061878068954509</x:v>
      </x:c>
      <x:c r="V948" s="115" t="n">
        <x:f>IF(OR(T948="年末+季度",T948="季度+动态"),N948*$E$5/2,IF(T948="季度",(J948+K948)/2,IF(T948="动态",N948*$E$5*IF(J948+K948=0,0.5,K948/(J948+K948)),K948)))</x:f>
        <x:v>0.12609224398172464</x:v>
      </x:c>
      <x:c r="W948" s="115" t="n">
        <x:f>IF(OR(T948="年末+季度",T948="季度+动态",T948="动态"),N948*(1-$E$5)*IF(L948+M948=0,$B$7/($B$7+$B$8),L948/(L948+M948)),L948)</x:f>
        <x:v>0.899212135612331</x:v>
      </x:c>
      <x:c r="X948" s="115" t="n">
        <x:f>IF(OR(T948="年末+季度",T948="季度+动态",T948="动态"),N948*(1-$E$5)*IF(L948+M948=0,$B$8/($B$7+$B$8),M948/(L948+M948)),M948)</x:f>
        <x:v>0.07019350467183133</x:v>
      </x:c>
      <x:c r="Y948" s="115" t="n">
        <x:f>POWER(1-$H$5,(A948-A947)/$H$8)</x:f>
        <x:v>0.9999862671029998</x:v>
      </x:c>
      <x:c r="Z948" s="115" t="n">
        <x:f>U948*Y948</x:f>
        <x:v>0.10618634862923612</x:v>
      </x:c>
      <x:c r="AA948" s="115" t="n">
        <x:f>V948*Y948</x:f>
        <x:v>0.1260905123699255</x:v>
      </x:c>
      <x:c r="AB948" s="115" t="n">
        <x:f>W948*Y948</x:f>
        <x:v>0.8991997868246913</x:v>
      </x:c>
      <x:c r="AC948" s="115" t="n">
        <x:f>X948*Y948</x:f>
        <x:v>0.07019254071166159</x:v>
      </x:c>
      <x:c r="AD948" s="115" t="n">
        <x:f>SUM(Z948:AC948)</x:f>
        <x:v>1.2016691885355146</x:v>
      </x:c>
      <x:c r="AE948" s="115" t="n">
        <x:f>MAX(AE947,AD948)</x:f>
        <x:v>1.2428655454675883</x:v>
      </x:c>
      <x:c r="AF948" s="114" t="n">
        <x:f>AD948/AE948-1</x:f>
        <x:v>-0.03314626999059245</x:v>
      </x:c>
      <x:c r="AG948" s="114" t="n">
        <x:f>AD948/AD947-1</x:f>
        <x:v>-0.0010545921035978179</x:v>
      </x:c>
      <x:c r="AH948" s="111" t="n">
        <x:f>IF(OR(T948="年末+季度",T948="季度+动态",T948="季度",T948="动态"),A948,AH947)</x:f>
        <x:v>45107</x:v>
      </x:c>
      <x:c r="AI948" s="117" t="n">
        <x:f>YEAR(A948)</x:f>
        <x:v>2023</x:v>
      </x:c>
      <x:c r="AJ948" s="117" t="n">
        <x:f>MONTH(A948)</x:f>
        <x:v>9</x:v>
      </x:c>
      <x:c r="AK948" s="50" t="n">
        <x:f>IF(MONTH(A948)&lt;&gt;MONTH(A949),1,0)</x:f>
        <x:v>0</x:v>
      </x:c>
      <x:c r="AL948" s="115" t="n">
        <x:f>IF(AK947,AD947,AL947)</x:f>
        <x:v>1.217407121392575</x:v>
      </x:c>
      <x:c r="AM948" s="116" t="str">
        <x:f>IF(AK948,AD948/AL948-1,"")</x:f>
      </x:c>
      <x:c r="AN948" s="115" t="n">
        <x:f>IF(AI948&lt;&gt;AI947,AD948,MAX(AN947,AD948))</x:f>
        <x:v>1.2428655454675883</x:v>
      </x:c>
      <x:c r="AO948" s="116" t="n">
        <x:f>AD948/AN948-1</x:f>
        <x:v>-0.03314626999059245</x:v>
      </x:c>
      <x:c r="AP948" s="112" t="n">
        <x:f>IFERROR(SUM(Z948:AC948)/AD948,0)</x:f>
        <x:v>1</x:v>
      </x:c>
      <x:c r="AQ948" s="50" t="b">
        <x:f>AND(B948&gt;0,C948&gt;0,D948&gt;0,E948&gt;0)</x:f>
        <x:v>1</x:v>
      </x:c>
    </x:row>
    <x:row r="949">
      <x:c r="A949" s="111" t="n">
        <x:f>'净值底稿'!A907</x:f>
        <x:v>45189</x:v>
      </x:c>
      <x:c r="B949" s="113" t="n">
        <x:f>'净值底稿'!F907</x:f>
        <x:v>1.4920360807242812</x:v>
      </x:c>
      <x:c r="C949" s="113" t="n">
        <x:f>'净值底稿'!O907</x:f>
        <x:v>1.225167058379875</x:v>
      </x:c>
      <x:c r="D949" s="113" t="n">
        <x:f>'净值底稿'!P907</x:f>
        <x:v>1.6125</x:v>
      </x:c>
      <x:c r="E949" s="113" t="n">
        <x:f>'净值底稿'!Q907</x:f>
        <x:v>1.6876</x:v>
      </x:c>
      <x:c r="F949" s="114" t="n">
        <x:f>IFERROR(B949/B948-1,0)</x:f>
        <x:v>-0.006591931602339285</x:v>
      </x:c>
      <x:c r="G949" s="114" t="n">
        <x:f>IFERROR(C949/C948-1,0)</x:f>
        <x:v>-0.00598855257162656</x:v>
      </x:c>
      <x:c r="H949" s="114" t="n">
        <x:f>IFERROR(D949/D948-1,0)</x:f>
        <x:v>0.00012404639335117373</x:v>
      </x:c>
      <x:c r="I949" s="114" t="n">
        <x:f>IFERROR(E949/E948-1,0)</x:f>
        <x:v>0.0018403086969427385</x:v>
      </x:c>
      <x:c r="J949" s="115" t="n">
        <x:f>Z948*(1+F949)</x:f>
        <x:v>0.10548637548197004</x:v>
      </x:c>
      <x:c r="K949" s="115" t="n">
        <x:f>AA948*(1+G949)</x:f>
        <x:v>0.12533541270781487</x:v>
      </x:c>
      <x:c r="L949" s="115" t="n">
        <x:f>AB948*(1+H949)</x:f>
        <x:v>0.899311329315149</x:v>
      </x:c>
      <x:c r="M949" s="115" t="n">
        <x:f>AC948*(1+I949)</x:f>
        <x:v>0.07032171665479377</x:v>
      </x:c>
      <x:c r="N949" s="115" t="n">
        <x:f>SUM(J949:M949)</x:f>
        <x:v>1.2004548341597276</x:v>
      </x:c>
      <x:c r="O949" s="116" t="n">
        <x:f>IFERROR((J949+K949)/N949,0)</x:f>
        <x:v>0.1922786110910631</x:v>
      </x:c>
      <x:c r="P949" s="50" t="b">
        <x:f>AND(MONTH(A949)=12,OR(A950="",YEAR(A949)&lt;&gt;YEAR(A950)))</x:f>
        <x:v>0</x:v>
      </x:c>
      <x:c r="Q949" s="50" t="b">
        <x:f>AND(MOD(MONTH(A949),3)=0,OR(A950="",MONTH(A949)&lt;&gt;MONTH(A950)))</x:f>
        <x:v>0</x:v>
      </x:c>
      <x:c r="R949" s="50" t="b">
        <x:f>OR(O949&gt;$E$7,O949&lt;$E$6)</x:f>
        <x:v>0</x:v>
      </x:c>
      <x:c r="S949" s="50" t="b">
        <x:f>AND(OR(P949,Q949,R949),A949-AH948&gt;$E$8)</x:f>
        <x:v>0</x:v>
      </x:c>
      <x:c r="T949" s="50" t="str">
        <x:f>IF(NOT(OR(P949,Q949,R949)),"不调",IF(NOT(S949),"间隔规则跳过",IF(P949,"年末+季度",IF(AND(Q949,R949),"季度+动态",IF(Q949,"季度","动态")))))</x:f>
        <x:v>不调</x:v>
      </x:c>
      <x:c r="U949" s="115" t="n">
        <x:f>IF(OR(T949="年末+季度",T949="季度+动态"),N949*$E$5/2,IF(T949="季度",(J949+K949)/2,IF(T949="动态",N949*$E$5*IF(J949+K949=0,0.5,J949/(J949+K949)),J949)))</x:f>
        <x:v>0.10548637548197004</x:v>
      </x:c>
      <x:c r="V949" s="115" t="n">
        <x:f>IF(OR(T949="年末+季度",T949="季度+动态"),N949*$E$5/2,IF(T949="季度",(J949+K949)/2,IF(T949="动态",N949*$E$5*IF(J949+K949=0,0.5,K949/(J949+K949)),K949)))</x:f>
        <x:v>0.12533541270781487</x:v>
      </x:c>
      <x:c r="W949" s="115" t="n">
        <x:f>IF(OR(T949="年末+季度",T949="季度+动态",T949="动态"),N949*(1-$E$5)*IF(L949+M949=0,$B$7/($B$7+$B$8),L949/(L949+M949)),L949)</x:f>
        <x:v>0.899311329315149</x:v>
      </x:c>
      <x:c r="X949" s="115" t="n">
        <x:f>IF(OR(T949="年末+季度",T949="季度+动态",T949="动态"),N949*(1-$E$5)*IF(L949+M949=0,$B$8/($B$7+$B$8),M949/(L949+M949)),M949)</x:f>
        <x:v>0.07032171665479377</x:v>
      </x:c>
      <x:c r="Y949" s="115" t="n">
        <x:f>POWER(1-$H$5,(A949-A948)/$H$8)</x:f>
        <x:v>0.9999862671029998</x:v>
      </x:c>
      <x:c r="Z949" s="115" t="n">
        <x:f>U949*Y949</x:f>
        <x:v>0.10548492684844062</x:v>
      </x:c>
      <x:c r="AA949" s="115" t="n">
        <x:f>V949*Y949</x:f>
        <x:v>0.12533369148950166</x:v>
      </x:c>
      <x:c r="AB949" s="115" t="n">
        <x:f>W949*Y949</x:f>
        <x:v>0.8992989791652923</x:v>
      </x:c>
      <x:c r="AC949" s="115" t="n">
        <x:f>X949*Y949</x:f>
        <x:v>0.07032075093390207</x:v>
      </x:c>
      <x:c r="AD949" s="115" t="n">
        <x:f>SUM(Z949:AC949)</x:f>
        <x:v>1.2004383484371368</x:v>
      </x:c>
      <x:c r="AE949" s="115" t="n">
        <x:f>MAX(AE948,AD949)</x:f>
        <x:v>1.2428655454675883</x:v>
      </x:c>
      <x:c r="AF949" s="114" t="n">
        <x:f>AD949/AE949-1</x:f>
        <x:v>-0.034136594408922694</x:v>
      </x:c>
      <x:c r="AG949" s="114" t="n">
        <x:f>AD949/AD948-1</x:f>
        <x:v>-0.0010242753247904357</x:v>
      </x:c>
      <x:c r="AH949" s="111" t="n">
        <x:f>IF(OR(T949="年末+季度",T949="季度+动态",T949="季度",T949="动态"),A949,AH948)</x:f>
        <x:v>45107</x:v>
      </x:c>
      <x:c r="AI949" s="117" t="n">
        <x:f>YEAR(A949)</x:f>
        <x:v>2023</x:v>
      </x:c>
      <x:c r="AJ949" s="117" t="n">
        <x:f>MONTH(A949)</x:f>
        <x:v>9</x:v>
      </x:c>
      <x:c r="AK949" s="50" t="n">
        <x:f>IF(MONTH(A949)&lt;&gt;MONTH(A950),1,0)</x:f>
        <x:v>0</x:v>
      </x:c>
      <x:c r="AL949" s="115" t="n">
        <x:f>IF(AK948,AD948,AL948)</x:f>
        <x:v>1.217407121392575</x:v>
      </x:c>
      <x:c r="AM949" s="116" t="str">
        <x:f>IF(AK949,AD949/AL949-1,"")</x:f>
      </x:c>
      <x:c r="AN949" s="115" t="n">
        <x:f>IF(AI949&lt;&gt;AI948,AD949,MAX(AN948,AD949))</x:f>
        <x:v>1.2428655454675883</x:v>
      </x:c>
      <x:c r="AO949" s="116" t="n">
        <x:f>AD949/AN949-1</x:f>
        <x:v>-0.034136594408922694</x:v>
      </x:c>
      <x:c r="AP949" s="112" t="n">
        <x:f>IFERROR(SUM(Z949:AC949)/AD949,0)</x:f>
        <x:v>1</x:v>
      </x:c>
      <x:c r="AQ949" s="50" t="b">
        <x:f>AND(B949&gt;0,C949&gt;0,D949&gt;0,E949&gt;0)</x:f>
        <x:v>1</x:v>
      </x:c>
    </x:row>
    <x:row r="950">
      <x:c r="A950" s="111" t="n">
        <x:f>'净值底稿'!A908</x:f>
        <x:v>45190</x:v>
      </x:c>
      <x:c r="B950" s="113" t="n">
        <x:f>'净值底稿'!F908</x:f>
        <x:v>1.4858925383668309</x:v>
      </x:c>
      <x:c r="C950" s="113" t="n">
        <x:f>'净值底稿'!O908</x:f>
        <x:v>1.2168495749472468</x:v>
      </x:c>
      <x:c r="D950" s="113" t="n">
        <x:f>'净值底稿'!P908</x:f>
        <x:v>1.613</x:v>
      </x:c>
      <x:c r="E950" s="113" t="n">
        <x:f>'净值底稿'!Q908</x:f>
        <x:v>1.6904</x:v>
      </x:c>
      <x:c r="F950" s="114" t="n">
        <x:f>IFERROR(B950/B949-1,0)</x:f>
        <x:v>-0.0041175561615560685</x:v>
      </x:c>
      <x:c r="G950" s="114" t="n">
        <x:f>IFERROR(C950/C949-1,0)</x:f>
        <x:v>-0.0067888565691826</x:v>
      </x:c>
      <x:c r="H950" s="114" t="n">
        <x:f>IFERROR(D950/D949-1,0)</x:f>
        <x:v>0.00031007751937983663</x:v>
      </x:c>
      <x:c r="I950" s="114" t="n">
        <x:f>IFERROR(E950/E949-1,0)</x:f>
        <x:v>0.0016591609386109596</x:v>
      </x:c>
      <x:c r="J950" s="115" t="n">
        <x:f>Z949*(1+F950)</x:f>
        <x:v>0.10505058673794453</x:v>
      </x:c>
      <x:c r="K950" s="115" t="n">
        <x:f>AA949*(1+G950)</x:f>
        <x:v>0.12448281903469326</x:v>
      </x:c>
      <x:c r="L950" s="115" t="n">
        <x:f>AB949*(1+H950)</x:f>
        <x:v>0.8995778315619327</x:v>
      </x:c>
      <x:c r="M950" s="115" t="n">
        <x:f>AC949*(1+I950)</x:f>
        <x:v>0.0704374243770254</x:v>
      </x:c>
      <x:c r="N950" s="115" t="n">
        <x:f>SUM(J950:M950)</x:f>
        <x:v>1.1995486617115958</x:v>
      </x:c>
      <x:c r="O950" s="116" t="n">
        <x:f>IFERROR((J950+K950)/N950,0)</x:f>
        <x:v>0.19134980772278487</x:v>
      </x:c>
      <x:c r="P950" s="50" t="b">
        <x:f>AND(MONTH(A950)=12,OR(A951="",YEAR(A950)&lt;&gt;YEAR(A951)))</x:f>
        <x:v>0</x:v>
      </x:c>
      <x:c r="Q950" s="50" t="b">
        <x:f>AND(MOD(MONTH(A950),3)=0,OR(A951="",MONTH(A950)&lt;&gt;MONTH(A951)))</x:f>
        <x:v>0</x:v>
      </x:c>
      <x:c r="R950" s="50" t="b">
        <x:f>OR(O950&gt;$E$7,O950&lt;$E$6)</x:f>
        <x:v>0</x:v>
      </x:c>
      <x:c r="S950" s="50" t="b">
        <x:f>AND(OR(P950,Q950,R950),A950-AH949&gt;$E$8)</x:f>
        <x:v>0</x:v>
      </x:c>
      <x:c r="T950" s="50" t="str">
        <x:f>IF(NOT(OR(P950,Q950,R950)),"不调",IF(NOT(S950),"间隔规则跳过",IF(P950,"年末+季度",IF(AND(Q950,R950),"季度+动态",IF(Q950,"季度","动态")))))</x:f>
        <x:v>不调</x:v>
      </x:c>
      <x:c r="U950" s="115" t="n">
        <x:f>IF(OR(T950="年末+季度",T950="季度+动态"),N950*$E$5/2,IF(T950="季度",(J950+K950)/2,IF(T950="动态",N950*$E$5*IF(J950+K950=0,0.5,J950/(J950+K950)),J950)))</x:f>
        <x:v>0.10505058673794453</x:v>
      </x:c>
      <x:c r="V950" s="115" t="n">
        <x:f>IF(OR(T950="年末+季度",T950="季度+动态"),N950*$E$5/2,IF(T950="季度",(J950+K950)/2,IF(T950="动态",N950*$E$5*IF(J950+K950=0,0.5,K950/(J950+K950)),K950)))</x:f>
        <x:v>0.12448281903469326</x:v>
      </x:c>
      <x:c r="W950" s="115" t="n">
        <x:f>IF(OR(T950="年末+季度",T950="季度+动态",T950="动态"),N950*(1-$E$5)*IF(L950+M950=0,$B$7/($B$7+$B$8),L950/(L950+M950)),L950)</x:f>
        <x:v>0.8995778315619327</x:v>
      </x:c>
      <x:c r="X950" s="115" t="n">
        <x:f>IF(OR(T950="年末+季度",T950="季度+动态",T950="动态"),N950*(1-$E$5)*IF(L950+M950=0,$B$8/($B$7+$B$8),M950/(L950+M950)),M950)</x:f>
        <x:v>0.0704374243770254</x:v>
      </x:c>
      <x:c r="Y950" s="115" t="n">
        <x:f>POWER(1-$H$5,(A950-A949)/$H$8)</x:f>
        <x:v>0.9999862671029998</x:v>
      </x:c>
      <x:c r="Z950" s="115" t="n">
        <x:f>U950*Y950</x:f>
        <x:v>0.10504914408905704</x:v>
      </x:c>
      <x:c r="AA950" s="115" t="n">
        <x:f>V950*Y950</x:f>
        <x:v>0.12448110952496115</x:v>
      </x:c>
      <x:c r="AB950" s="115" t="n">
        <x:f>W950*Y950</x:f>
        <x:v>0.8995654777522282</x:v>
      </x:c>
      <x:c r="AC950" s="115" t="n">
        <x:f>X950*Y950</x:f>
        <x:v>0.07043645706713146</x:v>
      </x:c>
      <x:c r="AD950" s="115" t="n">
        <x:f>SUM(Z950:AC950)</x:f>
        <x:v>1.1995321884333778</x:v>
      </x:c>
      <x:c r="AE950" s="115" t="n">
        <x:f>MAX(AE949,AD950)</x:f>
        <x:v>1.2428655454675883</x:v>
      </x:c>
      <x:c r="AF950" s="114" t="n">
        <x:f>AD950/AE950-1</x:f>
        <x:v>-0.03486568373565113</x:v>
      </x:c>
      <x:c r="AG950" s="114" t="n">
        <x:f>AD950/AD949-1</x:f>
        <x:v>-0.0007548575942601943</x:v>
      </x:c>
      <x:c r="AH950" s="111" t="n">
        <x:f>IF(OR(T950="年末+季度",T950="季度+动态",T950="季度",T950="动态"),A950,AH949)</x:f>
        <x:v>45107</x:v>
      </x:c>
      <x:c r="AI950" s="117" t="n">
        <x:f>YEAR(A950)</x:f>
        <x:v>2023</x:v>
      </x:c>
      <x:c r="AJ950" s="117" t="n">
        <x:f>MONTH(A950)</x:f>
        <x:v>9</x:v>
      </x:c>
      <x:c r="AK950" s="50" t="n">
        <x:f>IF(MONTH(A950)&lt;&gt;MONTH(A951),1,0)</x:f>
        <x:v>0</x:v>
      </x:c>
      <x:c r="AL950" s="115" t="n">
        <x:f>IF(AK949,AD949,AL949)</x:f>
        <x:v>1.217407121392575</x:v>
      </x:c>
      <x:c r="AM950" s="116" t="str">
        <x:f>IF(AK950,AD950/AL950-1,"")</x:f>
      </x:c>
      <x:c r="AN950" s="115" t="n">
        <x:f>IF(AI950&lt;&gt;AI949,AD950,MAX(AN949,AD950))</x:f>
        <x:v>1.2428655454675883</x:v>
      </x:c>
      <x:c r="AO950" s="116" t="n">
        <x:f>AD950/AN950-1</x:f>
        <x:v>-0.03486568373565113</x:v>
      </x:c>
      <x:c r="AP950" s="112" t="n">
        <x:f>IFERROR(SUM(Z950:AC950)/AD950,0)</x:f>
        <x:v>1</x:v>
      </x:c>
      <x:c r="AQ950" s="50" t="b">
        <x:f>AND(B950&gt;0,C950&gt;0,D950&gt;0,E950&gt;0)</x:f>
        <x:v>1</x:v>
      </x:c>
    </x:row>
    <x:row r="951">
      <x:c r="A951" s="111" t="n">
        <x:f>'净值底稿'!A909</x:f>
        <x:v>45191</x:v>
      </x:c>
      <x:c r="B951" s="113" t="n">
        <x:f>'净值底稿'!F909</x:f>
        <x:v>1.5560020445824772</x:v>
      </x:c>
      <x:c r="C951" s="113" t="n">
        <x:f>'净值底稿'!O909</x:f>
        <x:v>1.2388110434476247</x:v>
      </x:c>
      <x:c r="D951" s="113" t="n">
        <x:f>'净值底稿'!P909</x:f>
        <x:v>1.6127</x:v>
      </x:c>
      <x:c r="E951" s="113" t="n">
        <x:f>'净值底稿'!Q909</x:f>
        <x:v>1.6863</x:v>
      </x:c>
      <x:c r="F951" s="114" t="n">
        <x:f>IFERROR(B951/B950-1,0)</x:f>
        <x:v>0.047183429760475626</x:v>
      </x:c>
      <x:c r="G951" s="114" t="n">
        <x:f>IFERROR(C951/C950-1,0)</x:f>
        <x:v>0.018047808827422296</x:v>
      </x:c>
      <x:c r="H951" s="114" t="n">
        <x:f>IFERROR(D951/D950-1,0)</x:f>
        <x:v>-0.00018598884066955979</x:v>
      </x:c>
      <x:c r="I951" s="114" t="n">
        <x:f>IFERROR(E951/E950-1,0)</x:f>
        <x:v>-0.0024254614292474885</x:v>
      </x:c>
      <x:c r="J951" s="115" t="n">
        <x:f>Z950*(1+F951)</x:f>
        <x:v>0.11000572300058115</x:v>
      </x:c>
      <x:c r="K951" s="115" t="n">
        <x:f>AA950*(1+G951)</x:f>
        <x:v>0.12672772079229305</x:v>
      </x:c>
      <x:c r="L951" s="115" t="n">
        <x:f>AB950*(1+H951)</x:f>
        <x:v>0.8993981686119147</x:v>
      </x:c>
      <x:c r="M951" s="115" t="n">
        <x:f>AC950*(1+I951)</x:f>
        <x:v>0.07026561615730229</x:v>
      </x:c>
      <x:c r="N951" s="115" t="n">
        <x:f>SUM(J951:M951)</x:f>
        <x:v>1.2063972285620912</x:v>
      </x:c>
      <x:c r="O951" s="116" t="n">
        <x:f>IFERROR((J951+K951)/N951,0)</x:f>
        <x:v>0.19623175367788068</x:v>
      </x:c>
      <x:c r="P951" s="50" t="b">
        <x:f>AND(MONTH(A951)=12,OR(A952="",YEAR(A951)&lt;&gt;YEAR(A952)))</x:f>
        <x:v>0</x:v>
      </x:c>
      <x:c r="Q951" s="50" t="b">
        <x:f>AND(MOD(MONTH(A951),3)=0,OR(A952="",MONTH(A951)&lt;&gt;MONTH(A952)))</x:f>
        <x:v>0</x:v>
      </x:c>
      <x:c r="R951" s="50" t="b">
        <x:f>OR(O951&gt;$E$7,O951&lt;$E$6)</x:f>
        <x:v>0</x:v>
      </x:c>
      <x:c r="S951" s="50" t="b">
        <x:f>AND(OR(P951,Q951,R951),A951-AH950&gt;$E$8)</x:f>
        <x:v>0</x:v>
      </x:c>
      <x:c r="T951" s="50" t="str">
        <x:f>IF(NOT(OR(P951,Q951,R951)),"不调",IF(NOT(S951),"间隔规则跳过",IF(P951,"年末+季度",IF(AND(Q951,R951),"季度+动态",IF(Q951,"季度","动态")))))</x:f>
        <x:v>不调</x:v>
      </x:c>
      <x:c r="U951" s="115" t="n">
        <x:f>IF(OR(T951="年末+季度",T951="季度+动态"),N951*$E$5/2,IF(T951="季度",(J951+K951)/2,IF(T951="动态",N951*$E$5*IF(J951+K951=0,0.5,J951/(J951+K951)),J951)))</x:f>
        <x:v>0.11000572300058115</x:v>
      </x:c>
      <x:c r="V951" s="115" t="n">
        <x:f>IF(OR(T951="年末+季度",T951="季度+动态"),N951*$E$5/2,IF(T951="季度",(J951+K951)/2,IF(T951="动态",N951*$E$5*IF(J951+K951=0,0.5,K951/(J951+K951)),K951)))</x:f>
        <x:v>0.12672772079229305</x:v>
      </x:c>
      <x:c r="W951" s="115" t="n">
        <x:f>IF(OR(T951="年末+季度",T951="季度+动态",T951="动态"),N951*(1-$E$5)*IF(L951+M951=0,$B$7/($B$7+$B$8),L951/(L951+M951)),L951)</x:f>
        <x:v>0.8993981686119147</x:v>
      </x:c>
      <x:c r="X951" s="115" t="n">
        <x:f>IF(OR(T951="年末+季度",T951="季度+动态",T951="动态"),N951*(1-$E$5)*IF(L951+M951=0,$B$8/($B$7+$B$8),M951/(L951+M951)),M951)</x:f>
        <x:v>0.07026561615730229</x:v>
      </x:c>
      <x:c r="Y951" s="115" t="n">
        <x:f>POWER(1-$H$5,(A951-A950)/$H$8)</x:f>
        <x:v>0.9999862671029998</x:v>
      </x:c>
      <x:c r="Z951" s="115" t="n">
        <x:f>U951*Y951</x:f>
        <x:v>0.11000421230331774</x:v>
      </x:c>
      <x:c r="AA951" s="115" t="n">
        <x:f>V951*Y951</x:f>
        <x:v>0.12672598045355635</x:v>
      </x:c>
      <x:c r="AB951" s="115" t="n">
        <x:f>W951*Y951</x:f>
        <x:v>0.899385817269503</x:v>
      </x:c>
      <x:c r="AC951" s="115" t="n">
        <x:f>X951*Y951</x:f>
        <x:v>0.07026465120683294</x:v>
      </x:c>
      <x:c r="AD951" s="115" t="n">
        <x:f>SUM(Z951:AC951)</x:f>
        <x:v>1.20638066123321</x:v>
      </x:c>
      <x:c r="AE951" s="115" t="n">
        <x:f>MAX(AE950,AD951)</x:f>
        <x:v>1.2428655454675883</x:v>
      </x:c>
      <x:c r="AF951" s="114" t="n">
        <x:f>AD951/AE951-1</x:f>
        <x:v>-0.02935545551763774</x:v>
      </x:c>
      <x:c r="AG951" s="114" t="n">
        <x:f>AD951/AD950-1</x:f>
        <x:v>0.005709286391702761</x:v>
      </x:c>
      <x:c r="AH951" s="111" t="n">
        <x:f>IF(OR(T951="年末+季度",T951="季度+动态",T951="季度",T951="动态"),A951,AH950)</x:f>
        <x:v>45107</x:v>
      </x:c>
      <x:c r="AI951" s="117" t="n">
        <x:f>YEAR(A951)</x:f>
        <x:v>2023</x:v>
      </x:c>
      <x:c r="AJ951" s="117" t="n">
        <x:f>MONTH(A951)</x:f>
        <x:v>9</x:v>
      </x:c>
      <x:c r="AK951" s="50" t="n">
        <x:f>IF(MONTH(A951)&lt;&gt;MONTH(A952),1,0)</x:f>
        <x:v>0</x:v>
      </x:c>
      <x:c r="AL951" s="115" t="n">
        <x:f>IF(AK950,AD950,AL950)</x:f>
        <x:v>1.217407121392575</x:v>
      </x:c>
      <x:c r="AM951" s="116" t="str">
        <x:f>IF(AK951,AD951/AL951-1,"")</x:f>
      </x:c>
      <x:c r="AN951" s="115" t="n">
        <x:f>IF(AI951&lt;&gt;AI950,AD951,MAX(AN950,AD951))</x:f>
        <x:v>1.2428655454675883</x:v>
      </x:c>
      <x:c r="AO951" s="116" t="n">
        <x:f>AD951/AN951-1</x:f>
        <x:v>-0.02935545551763774</x:v>
      </x:c>
      <x:c r="AP951" s="112" t="n">
        <x:f>IFERROR(SUM(Z951:AC951)/AD951,0)</x:f>
        <x:v>1</x:v>
      </x:c>
      <x:c r="AQ951" s="50" t="b">
        <x:f>AND(B951&gt;0,C951&gt;0,D951&gt;0,E951&gt;0)</x:f>
        <x:v>1</x:v>
      </x:c>
    </x:row>
    <x:row r="952">
      <x:c r="A952" s="111" t="n">
        <x:f>'净值底稿'!A910</x:f>
        <x:v>45194</x:v>
      </x:c>
      <x:c r="B952" s="113" t="n">
        <x:f>'净值底稿'!F910</x:f>
        <x:v>1.543109462636378</x:v>
      </x:c>
      <x:c r="C952" s="113" t="n">
        <x:f>'净值底稿'!O910</x:f>
        <x:v>1.2330116569949567</x:v>
      </x:c>
      <x:c r="D952" s="113" t="n">
        <x:f>'净值底稿'!P910</x:f>
        <x:v>1.6121</x:v>
      </x:c>
      <x:c r="E952" s="113" t="n">
        <x:f>'净值底稿'!Q910</x:f>
        <x:v>1.6997</x:v>
      </x:c>
      <x:c r="F952" s="114" t="n">
        <x:f>IFERROR(B952/B951-1,0)</x:f>
        <x:v>-0.008285710157635906</x:v>
      </x:c>
      <x:c r="G952" s="114" t="n">
        <x:f>IFERROR(C952/C951-1,0)</x:f>
        <x:v>-0.004681413265842593</x:v>
      </x:c>
      <x:c r="H952" s="114" t="n">
        <x:f>IFERROR(D952/D951-1,0)</x:f>
        <x:v>-0.0003720468779065955</x:v>
      </x:c>
      <x:c r="I952" s="114" t="n">
        <x:f>IFERROR(E952/E951-1,0)</x:f>
        <x:v>0.007946391508035333</x:v>
      </x:c>
      <x:c r="J952" s="115" t="n">
        <x:f>Z951*(1+F952)</x:f>
        <x:v>0.1090927492840534</x:v>
      </x:c>
      <x:c r="K952" s="115" t="n">
        <x:f>AA951*(1+G952)</x:f>
        <x:v>0.12613272376753415</x:v>
      </x:c>
      <x:c r="L952" s="115" t="n">
        <x:f>AB951*(1+H952)</x:f>
        <x:v>0.8990512035841544</x:v>
      </x:c>
      <x:c r="M952" s="115" t="n">
        <x:f>AC951*(1+I952)</x:f>
        <x:v>0.07082300163449798</x:v>
      </x:c>
      <x:c r="N952" s="115" t="n">
        <x:f>SUM(J952:M952)</x:f>
        <x:v>1.20509967827024</x:v>
      </x:c>
      <x:c r="O952" s="116" t="n">
        <x:f>IFERROR((J952+K952)/N952,0)</x:f>
        <x:v>0.19519171508635896</x:v>
      </x:c>
      <x:c r="P952" s="50" t="b">
        <x:f>AND(MONTH(A952)=12,OR(A953="",YEAR(A952)&lt;&gt;YEAR(A953)))</x:f>
        <x:v>0</x:v>
      </x:c>
      <x:c r="Q952" s="50" t="b">
        <x:f>AND(MOD(MONTH(A952),3)=0,OR(A953="",MONTH(A952)&lt;&gt;MONTH(A953)))</x:f>
        <x:v>0</x:v>
      </x:c>
      <x:c r="R952" s="50" t="b">
        <x:f>OR(O952&gt;$E$7,O952&lt;$E$6)</x:f>
        <x:v>0</x:v>
      </x:c>
      <x:c r="S952" s="50" t="b">
        <x:f>AND(OR(P952,Q952,R952),A952-AH951&gt;$E$8)</x:f>
        <x:v>0</x:v>
      </x:c>
      <x:c r="T952" s="50" t="str">
        <x:f>IF(NOT(OR(P952,Q952,R952)),"不调",IF(NOT(S952),"间隔规则跳过",IF(P952,"年末+季度",IF(AND(Q952,R952),"季度+动态",IF(Q952,"季度","动态")))))</x:f>
        <x:v>不调</x:v>
      </x:c>
      <x:c r="U952" s="115" t="n">
        <x:f>IF(OR(T952="年末+季度",T952="季度+动态"),N952*$E$5/2,IF(T952="季度",(J952+K952)/2,IF(T952="动态",N952*$E$5*IF(J952+K952=0,0.5,J952/(J952+K952)),J952)))</x:f>
        <x:v>0.1090927492840534</x:v>
      </x:c>
      <x:c r="V952" s="115" t="n">
        <x:f>IF(OR(T952="年末+季度",T952="季度+动态"),N952*$E$5/2,IF(T952="季度",(J952+K952)/2,IF(T952="动态",N952*$E$5*IF(J952+K952=0,0.5,K952/(J952+K952)),K952)))</x:f>
        <x:v>0.12613272376753415</x:v>
      </x:c>
      <x:c r="W952" s="115" t="n">
        <x:f>IF(OR(T952="年末+季度",T952="季度+动态",T952="动态"),N952*(1-$E$5)*IF(L952+M952=0,$B$7/($B$7+$B$8),L952/(L952+M952)),L952)</x:f>
        <x:v>0.8990512035841544</x:v>
      </x:c>
      <x:c r="X952" s="115" t="n">
        <x:f>IF(OR(T952="年末+季度",T952="季度+动态",T952="动态"),N952*(1-$E$5)*IF(L952+M952=0,$B$8/($B$7+$B$8),M952/(L952+M952)),M952)</x:f>
        <x:v>0.07082300163449798</x:v>
      </x:c>
      <x:c r="Y952" s="115" t="n">
        <x:f>POWER(1-$H$5,(A952-A951)/$H$8)</x:f>
        <x:v>0.9999588018747739</x:v>
      </x:c>
      <x:c r="Z952" s="115" t="n">
        <x:f>U952*Y952</x:f>
        <x:v>0.10908825486730714</x:v>
      </x:c>
      <x:c r="AA952" s="115" t="n">
        <x:f>V952*Y952</x:f>
        <x:v>0.12612752733578528</x:v>
      </x:c>
      <x:c r="AB952" s="115" t="n">
        <x:f>W952*Y952</x:f>
        <x:v>0.8990141643600844</x:v>
      </x:c>
      <x:c r="AC952" s="115" t="n">
        <x:f>X952*Y952</x:f>
        <x:v>0.07082008385960775</x:v>
      </x:c>
      <x:c r="AD952" s="115" t="n">
        <x:f>SUM(Z952:AC952)</x:f>
        <x:v>1.2050500304227847</x:v>
      </x:c>
      <x:c r="AE952" s="115" t="n">
        <x:f>MAX(AE951,AD952)</x:f>
        <x:v>1.2428655454675883</x:v>
      </x:c>
      <x:c r="AF952" s="114" t="n">
        <x:f>AD952/AE952-1</x:f>
        <x:v>-0.0304260707706534</x:v>
      </x:c>
      <x:c r="AG952" s="114" t="n">
        <x:f>AD952/AD951-1</x:f>
        <x:v>-0.0011029941486836448</x:v>
      </x:c>
      <x:c r="AH952" s="111" t="n">
        <x:f>IF(OR(T952="年末+季度",T952="季度+动态",T952="季度",T952="动态"),A952,AH951)</x:f>
        <x:v>45107</x:v>
      </x:c>
      <x:c r="AI952" s="117" t="n">
        <x:f>YEAR(A952)</x:f>
        <x:v>2023</x:v>
      </x:c>
      <x:c r="AJ952" s="117" t="n">
        <x:f>MONTH(A952)</x:f>
        <x:v>9</x:v>
      </x:c>
      <x:c r="AK952" s="50" t="n">
        <x:f>IF(MONTH(A952)&lt;&gt;MONTH(A953),1,0)</x:f>
        <x:v>0</x:v>
      </x:c>
      <x:c r="AL952" s="115" t="n">
        <x:f>IF(AK951,AD951,AL951)</x:f>
        <x:v>1.217407121392575</x:v>
      </x:c>
      <x:c r="AM952" s="116" t="str">
        <x:f>IF(AK952,AD952/AL952-1,"")</x:f>
      </x:c>
      <x:c r="AN952" s="115" t="n">
        <x:f>IF(AI952&lt;&gt;AI951,AD952,MAX(AN951,AD952))</x:f>
        <x:v>1.2428655454675883</x:v>
      </x:c>
      <x:c r="AO952" s="116" t="n">
        <x:f>AD952/AN952-1</x:f>
        <x:v>-0.0304260707706534</x:v>
      </x:c>
      <x:c r="AP952" s="112" t="n">
        <x:f>IFERROR(SUM(Z952:AC952)/AD952,0)</x:f>
        <x:v>1</x:v>
      </x:c>
      <x:c r="AQ952" s="50" t="b">
        <x:f>AND(B952&gt;0,C952&gt;0,D952&gt;0,E952&gt;0)</x:f>
        <x:v>1</x:v>
      </x:c>
    </x:row>
    <x:row r="953">
      <x:c r="A953" s="111" t="n">
        <x:f>'净值底稿'!A911</x:f>
        <x:v>45195</x:v>
      </x:c>
      <x:c r="B953" s="113" t="n">
        <x:f>'净值底稿'!F911</x:f>
        <x:v>1.5593609293668103</x:v>
      </x:c>
      <x:c r="C953" s="113" t="n">
        <x:f>'净值底稿'!O911</x:f>
        <x:v>1.2291425626403112</x:v>
      </x:c>
      <x:c r="D953" s="113" t="n">
        <x:f>'净值底稿'!P911</x:f>
        <x:v>1.6113</x:v>
      </x:c>
      <x:c r="E953" s="113" t="n">
        <x:f>'净值底稿'!Q911</x:f>
        <x:v>1.6941</x:v>
      </x:c>
      <x:c r="F953" s="114" t="n">
        <x:f>IFERROR(B953/B952-1,0)</x:f>
        <x:v>0.01053163571602167</x:v>
      </x:c>
      <x:c r="G953" s="114" t="n">
        <x:f>IFERROR(C953/C952-1,0)</x:f>
        <x:v>-0.00313792195937157</x:v>
      </x:c>
      <x:c r="H953" s="114" t="n">
        <x:f>IFERROR(D953/D952-1,0)</x:f>
        <x:v>-0.0004962471310713257</x:v>
      </x:c>
      <x:c r="I953" s="114" t="n">
        <x:f>IFERROR(E953/E952-1,0)</x:f>
        <x:v>-0.003294699064540829</x:v>
      </x:c>
      <x:c r="J953" s="115" t="n">
        <x:f>Z952*(1+F953)</x:f>
        <x:v>0.11023713262846614</x:v>
      </x:c>
      <x:c r="K953" s="115" t="n">
        <x:f>AA952*(1+G953)</x:f>
        <x:v>0.12573174899807707</x:v>
      </x:c>
      <x:c r="L953" s="115" t="n">
        <x:f>AB952*(1+H953)</x:f>
        <x:v>0.8985680311602282</x:v>
      </x:c>
      <x:c r="M953" s="115" t="n">
        <x:f>AC952*(1+I953)</x:f>
        <x:v>0.0705867529955648</x:v>
      </x:c>
      <x:c r="N953" s="115" t="n">
        <x:f>SUM(J953:M953)</x:f>
        <x:v>1.2051236657823363</x:v>
      </x:c>
      <x:c r="O953" s="116" t="n">
        <x:f>IFERROR((J953+K953)/N953,0)</x:f>
        <x:v>0.19580470314086654</x:v>
      </x:c>
      <x:c r="P953" s="50" t="b">
        <x:f>AND(MONTH(A953)=12,OR(A954="",YEAR(A953)&lt;&gt;YEAR(A954)))</x:f>
        <x:v>0</x:v>
      </x:c>
      <x:c r="Q953" s="50" t="b">
        <x:f>AND(MOD(MONTH(A953),3)=0,OR(A954="",MONTH(A953)&lt;&gt;MONTH(A954)))</x:f>
        <x:v>0</x:v>
      </x:c>
      <x:c r="R953" s="50" t="b">
        <x:f>OR(O953&gt;$E$7,O953&lt;$E$6)</x:f>
        <x:v>0</x:v>
      </x:c>
      <x:c r="S953" s="50" t="b">
        <x:f>AND(OR(P953,Q953,R953),A953-AH952&gt;$E$8)</x:f>
        <x:v>0</x:v>
      </x:c>
      <x:c r="T953" s="50" t="str">
        <x:f>IF(NOT(OR(P953,Q953,R953)),"不调",IF(NOT(S953),"间隔规则跳过",IF(P953,"年末+季度",IF(AND(Q953,R953),"季度+动态",IF(Q953,"季度","动态")))))</x:f>
        <x:v>不调</x:v>
      </x:c>
      <x:c r="U953" s="115" t="n">
        <x:f>IF(OR(T953="年末+季度",T953="季度+动态"),N953*$E$5/2,IF(T953="季度",(J953+K953)/2,IF(T953="动态",N953*$E$5*IF(J953+K953=0,0.5,J953/(J953+K953)),J953)))</x:f>
        <x:v>0.11023713262846614</x:v>
      </x:c>
      <x:c r="V953" s="115" t="n">
        <x:f>IF(OR(T953="年末+季度",T953="季度+动态"),N953*$E$5/2,IF(T953="季度",(J953+K953)/2,IF(T953="动态",N953*$E$5*IF(J953+K953=0,0.5,K953/(J953+K953)),K953)))</x:f>
        <x:v>0.12573174899807707</x:v>
      </x:c>
      <x:c r="W953" s="115" t="n">
        <x:f>IF(OR(T953="年末+季度",T953="季度+动态",T953="动态"),N953*(1-$E$5)*IF(L953+M953=0,$B$7/($B$7+$B$8),L953/(L953+M953)),L953)</x:f>
        <x:v>0.8985680311602282</x:v>
      </x:c>
      <x:c r="X953" s="115" t="n">
        <x:f>IF(OR(T953="年末+季度",T953="季度+动态",T953="动态"),N953*(1-$E$5)*IF(L953+M953=0,$B$8/($B$7+$B$8),M953/(L953+M953)),M953)</x:f>
        <x:v>0.0705867529955648</x:v>
      </x:c>
      <x:c r="Y953" s="115" t="n">
        <x:f>POWER(1-$H$5,(A953-A952)/$H$8)</x:f>
        <x:v>0.9999862671029998</x:v>
      </x:c>
      <x:c r="Z953" s="115" t="n">
        <x:f>U953*Y953</x:f>
        <x:v>0.11023561875327816</x:v>
      </x:c>
      <x:c r="AA953" s="115" t="n">
        <x:f>V953*Y953</x:f>
        <x:v>0.1257300223369184</x:v>
      </x:c>
      <x:c r="AB953" s="115" t="n">
        <x:f>W953*Y953</x:f>
        <x:v>0.8985556912180086</x:v>
      </x:c>
      <x:c r="AC953" s="115" t="n">
        <x:f>X953*Y953</x:f>
        <x:v>0.07058578363495634</x:v>
      </x:c>
      <x:c r="AD953" s="115" t="n">
        <x:f>SUM(Z953:AC953)</x:f>
        <x:v>1.2051071159431617</x:v>
      </x:c>
      <x:c r="AE953" s="115" t="n">
        <x:f>MAX(AE952,AD953)</x:f>
        <x:v>1.2428655454675883</x:v>
      </x:c>
      <x:c r="AF953" s="114" t="n">
        <x:f>AD953/AE953-1</x:f>
        <x:v>-0.030380140202712957</x:v>
      </x:c>
      <x:c r="AG953" s="114" t="n">
        <x:f>AD953/AD952-1</x:f>
        <x:v>0.00004737190899617438</x:v>
      </x:c>
      <x:c r="AH953" s="111" t="n">
        <x:f>IF(OR(T953="年末+季度",T953="季度+动态",T953="季度",T953="动态"),A953,AH952)</x:f>
        <x:v>45107</x:v>
      </x:c>
      <x:c r="AI953" s="117" t="n">
        <x:f>YEAR(A953)</x:f>
        <x:v>2023</x:v>
      </x:c>
      <x:c r="AJ953" s="117" t="n">
        <x:f>MONTH(A953)</x:f>
        <x:v>9</x:v>
      </x:c>
      <x:c r="AK953" s="50" t="n">
        <x:f>IF(MONTH(A953)&lt;&gt;MONTH(A954),1,0)</x:f>
        <x:v>0</x:v>
      </x:c>
      <x:c r="AL953" s="115" t="n">
        <x:f>IF(AK952,AD952,AL952)</x:f>
        <x:v>1.217407121392575</x:v>
      </x:c>
      <x:c r="AM953" s="116" t="str">
        <x:f>IF(AK953,AD953/AL953-1,"")</x:f>
      </x:c>
      <x:c r="AN953" s="115" t="n">
        <x:f>IF(AI953&lt;&gt;AI952,AD953,MAX(AN952,AD953))</x:f>
        <x:v>1.2428655454675883</x:v>
      </x:c>
      <x:c r="AO953" s="116" t="n">
        <x:f>AD953/AN953-1</x:f>
        <x:v>-0.030380140202712957</x:v>
      </x:c>
      <x:c r="AP953" s="112" t="n">
        <x:f>IFERROR(SUM(Z953:AC953)/AD953,0)</x:f>
        <x:v>1</x:v>
      </x:c>
      <x:c r="AQ953" s="50" t="b">
        <x:f>AND(B953&gt;0,C953&gt;0,D953&gt;0,E953&gt;0)</x:f>
        <x:v>1</x:v>
      </x:c>
    </x:row>
    <x:row r="954">
      <x:c r="A954" s="111" t="n">
        <x:f>'净值底稿'!A912</x:f>
        <x:v>45196</x:v>
      </x:c>
      <x:c r="B954" s="113" t="n">
        <x:f>'净值底稿'!F912</x:f>
        <x:v>1.564736493980754</x:v>
      </x:c>
      <x:c r="C954" s="113" t="n">
        <x:f>'净值底稿'!O912</x:f>
        <x:v>1.23562617221029</x:v>
      </x:c>
      <x:c r="D954" s="113" t="n">
        <x:f>'净值底稿'!P912</x:f>
        <x:v>1.6113</x:v>
      </x:c>
      <x:c r="E954" s="113" t="n">
        <x:f>'净值底稿'!Q912</x:f>
        <x:v>1.6556</x:v>
      </x:c>
      <x:c r="F954" s="114" t="n">
        <x:f>IFERROR(B954/B953-1,0)</x:f>
        <x:v>0.0034472869703914277</x:v>
      </x:c>
      <x:c r="G954" s="114" t="n">
        <x:f>IFERROR(C954/C953-1,0)</x:f>
        <x:v>0.0052749044472524265</x:v>
      </x:c>
      <x:c r="H954" s="114" t="n">
        <x:f>IFERROR(D954/D953-1,0)</x:f>
        <x:v>0</x:v>
      </x:c>
      <x:c r="I954" s="114" t="n">
        <x:f>IFERROR(E954/E953-1,0)</x:f>
        <x:v>-0.02272593117289412</x:v>
      </x:c>
      <x:c r="J954" s="115" t="n">
        <x:f>Z953*(1+F954)</x:f>
        <x:v>0.11061563256547936</x:v>
      </x:c>
      <x:c r="K954" s="115" t="n">
        <x:f>AA953*(1+G954)</x:f>
        <x:v>0.12639323619089657</x:v>
      </x:c>
      <x:c r="L954" s="115" t="n">
        <x:f>AB953*(1+H954)</x:f>
        <x:v>0.8985556912180086</x:v>
      </x:c>
      <x:c r="M954" s="115" t="n">
        <x:f>AC953*(1+I954)</x:f>
        <x:v>0.06898165597428352</x:v>
      </x:c>
      <x:c r="N954" s="115" t="n">
        <x:f>SUM(J954:M954)</x:f>
        <x:v>1.2045462159486682</x:v>
      </x:c>
      <x:c r="O954" s="116" t="n">
        <x:f>IFERROR((J954+K954)/N954,0)</x:f>
        <x:v>0.1967619553474037</x:v>
      </x:c>
      <x:c r="P954" s="50" t="b">
        <x:f>AND(MONTH(A954)=12,OR(A955="",YEAR(A954)&lt;&gt;YEAR(A955)))</x:f>
        <x:v>0</x:v>
      </x:c>
      <x:c r="Q954" s="50" t="b">
        <x:f>AND(MOD(MONTH(A954),3)=0,OR(A955="",MONTH(A954)&lt;&gt;MONTH(A955)))</x:f>
        <x:v>0</x:v>
      </x:c>
      <x:c r="R954" s="50" t="b">
        <x:f>OR(O954&gt;$E$7,O954&lt;$E$6)</x:f>
        <x:v>0</x:v>
      </x:c>
      <x:c r="S954" s="50" t="b">
        <x:f>AND(OR(P954,Q954,R954),A954-AH953&gt;$E$8)</x:f>
        <x:v>0</x:v>
      </x:c>
      <x:c r="T954" s="50" t="str">
        <x:f>IF(NOT(OR(P954,Q954,R954)),"不调",IF(NOT(S954),"间隔规则跳过",IF(P954,"年末+季度",IF(AND(Q954,R954),"季度+动态",IF(Q954,"季度","动态")))))</x:f>
        <x:v>不调</x:v>
      </x:c>
      <x:c r="U954" s="115" t="n">
        <x:f>IF(OR(T954="年末+季度",T954="季度+动态"),N954*$E$5/2,IF(T954="季度",(J954+K954)/2,IF(T954="动态",N954*$E$5*IF(J954+K954=0,0.5,J954/(J954+K954)),J954)))</x:f>
        <x:v>0.11061563256547936</x:v>
      </x:c>
      <x:c r="V954" s="115" t="n">
        <x:f>IF(OR(T954="年末+季度",T954="季度+动态"),N954*$E$5/2,IF(T954="季度",(J954+K954)/2,IF(T954="动态",N954*$E$5*IF(J954+K954=0,0.5,K954/(J954+K954)),K954)))</x:f>
        <x:v>0.12639323619089657</x:v>
      </x:c>
      <x:c r="W954" s="115" t="n">
        <x:f>IF(OR(T954="年末+季度",T954="季度+动态",T954="动态"),N954*(1-$E$5)*IF(L954+M954=0,$B$7/($B$7+$B$8),L954/(L954+M954)),L954)</x:f>
        <x:v>0.8985556912180086</x:v>
      </x:c>
      <x:c r="X954" s="115" t="n">
        <x:f>IF(OR(T954="年末+季度",T954="季度+动态",T954="动态"),N954*(1-$E$5)*IF(L954+M954=0,$B$8/($B$7+$B$8),M954/(L954+M954)),M954)</x:f>
        <x:v>0.06898165597428352</x:v>
      </x:c>
      <x:c r="Y954" s="115" t="n">
        <x:f>POWER(1-$H$5,(A954-A953)/$H$8)</x:f>
        <x:v>0.9999862671029998</x:v>
      </x:c>
      <x:c r="Z954" s="115" t="n">
        <x:f>U954*Y954</x:f>
        <x:v>0.11061411349239073</x:v>
      </x:c>
      <x:c r="AA954" s="115" t="n">
        <x:f>V954*Y954</x:f>
        <x:v>0.12639150044560243</x:v>
      </x:c>
      <x:c r="AB954" s="115" t="n">
        <x:f>W954*Y954</x:f>
        <x:v>0.8985433514452521</x:v>
      </x:c>
      <x:c r="AC954" s="115" t="n">
        <x:f>X954*Y954</x:f>
        <x:v>0.06898070865630712</x:v>
      </x:c>
      <x:c r="AD954" s="115" t="n">
        <x:f>SUM(Z954:AC954)</x:f>
        <x:v>1.2045296740395526</x:v>
      </x:c>
      <x:c r="AE954" s="115" t="n">
        <x:f>MAX(AE953,AD954)</x:f>
        <x:v>1.2428655454675883</x:v>
      </x:c>
      <x:c r="AF954" s="114" t="n">
        <x:f>AD954/AE954-1</x:f>
        <x:v>-0.0308447454898374</x:v>
      </x:c>
      <x:c r="AG954" s="114" t="n">
        <x:f>AD954/AD953-1</x:f>
        <x:v>-0.00047916230513433966</x:v>
      </x:c>
      <x:c r="AH954" s="111" t="n">
        <x:f>IF(OR(T954="年末+季度",T954="季度+动态",T954="季度",T954="动态"),A954,AH953)</x:f>
        <x:v>45107</x:v>
      </x:c>
      <x:c r="AI954" s="117" t="n">
        <x:f>YEAR(A954)</x:f>
        <x:v>2023</x:v>
      </x:c>
      <x:c r="AJ954" s="117" t="n">
        <x:f>MONTH(A954)</x:f>
        <x:v>9</x:v>
      </x:c>
      <x:c r="AK954" s="50" t="n">
        <x:f>IF(MONTH(A954)&lt;&gt;MONTH(A955),1,0)</x:f>
        <x:v>0</x:v>
      </x:c>
      <x:c r="AL954" s="115" t="n">
        <x:f>IF(AK953,AD953,AL953)</x:f>
        <x:v>1.217407121392575</x:v>
      </x:c>
      <x:c r="AM954" s="116" t="str">
        <x:f>IF(AK954,AD954/AL954-1,"")</x:f>
      </x:c>
      <x:c r="AN954" s="115" t="n">
        <x:f>IF(AI954&lt;&gt;AI953,AD954,MAX(AN953,AD954))</x:f>
        <x:v>1.2428655454675883</x:v>
      </x:c>
      <x:c r="AO954" s="116" t="n">
        <x:f>AD954/AN954-1</x:f>
        <x:v>-0.0308447454898374</x:v>
      </x:c>
      <x:c r="AP954" s="112" t="n">
        <x:f>IFERROR(SUM(Z954:AC954)/AD954,0)</x:f>
        <x:v>1</x:v>
      </x:c>
      <x:c r="AQ954" s="50" t="b">
        <x:f>AND(B954&gt;0,C954&gt;0,D954&gt;0,E954&gt;0)</x:f>
        <x:v>1</x:v>
      </x:c>
    </x:row>
    <x:row r="955">
      <x:c r="A955" s="111" t="n">
        <x:f>'净值底稿'!A913</x:f>
        <x:v>45197</x:v>
      </x:c>
      <x:c r="B955" s="113" t="n">
        <x:f>'净值底稿'!F913</x:f>
        <x:v>1.5692092985120412</x:v>
      </x:c>
      <x:c r="C955" s="113" t="n">
        <x:f>'净值底稿'!O913</x:f>
        <x:v>1.2429772512417694</x:v>
      </x:c>
      <x:c r="D955" s="113" t="n">
        <x:f>'净值底稿'!P913</x:f>
        <x:v>1.6125</x:v>
      </x:c>
      <x:c r="E955" s="113" t="n">
        <x:f>'净值底稿'!Q913</x:f>
        <x:v>1.6009</x:v>
      </x:c>
      <x:c r="F955" s="114" t="n">
        <x:f>IFERROR(B955/B954-1,0)</x:f>
        <x:v>0.0028585033636610024</x:v>
      </x:c>
      <x:c r="G955" s="114" t="n">
        <x:f>IFERROR(C955/C954-1,0)</x:f>
        <x:v>0.005949274300599994</x:v>
      </x:c>
      <x:c r="H955" s="114" t="n">
        <x:f>IFERROR(D955/D954-1,0)</x:f>
        <x:v>0.0007447402718303575</x:v>
      </x:c>
      <x:c r="I955" s="114" t="n">
        <x:f>IFERROR(E955/E954-1,0)</x:f>
        <x:v>-0.03303938149311425</x:v>
      </x:c>
      <x:c r="J955" s="115" t="n">
        <x:f>Z954*(1+F955)</x:f>
        <x:v>0.1109303043078771</x:v>
      </x:c>
      <x:c r="K955" s="115" t="n">
        <x:f>AA954*(1+G955)</x:f>
        <x:v>0.12714343815101772</x:v>
      </x:c>
      <x:c r="L955" s="115" t="n">
        <x:f>AB954*(1+H955)</x:f>
        <x:v>0.8992125328650588</x:v>
      </x:c>
      <x:c r="M955" s="115" t="n">
        <x:f>AC954*(1+I955)</x:f>
        <x:v>0.06670162870734603</x:v>
      </x:c>
      <x:c r="N955" s="115" t="n">
        <x:f>SUM(J955:M955)</x:f>
        <x:v>1.2039879040312997</x:v>
      </x:c>
      <x:c r="O955" s="116" t="n">
        <x:f>IFERROR((J955+K955)/N955,0)</x:f>
        <x:v>0.197737653062589</x:v>
      </x:c>
      <x:c r="P955" s="50" t="b">
        <x:f>AND(MONTH(A955)=12,OR(A956="",YEAR(A955)&lt;&gt;YEAR(A956)))</x:f>
        <x:v>0</x:v>
      </x:c>
      <x:c r="Q955" s="50" t="b">
        <x:f>AND(MOD(MONTH(A955),3)=0,OR(A956="",MONTH(A955)&lt;&gt;MONTH(A956)))</x:f>
        <x:v>1</x:v>
      </x:c>
      <x:c r="R955" s="50" t="b">
        <x:f>OR(O955&gt;$E$7,O955&lt;$E$6)</x:f>
        <x:v>0</x:v>
      </x:c>
      <x:c r="S955" s="50" t="b">
        <x:f>AND(OR(P955,Q955,R955),A955-AH954&gt;$E$8)</x:f>
        <x:v>1</x:v>
      </x:c>
      <x:c r="T955" s="50" t="str">
        <x:f>IF(NOT(OR(P955,Q955,R955)),"不调",IF(NOT(S955),"间隔规则跳过",IF(P955,"年末+季度",IF(AND(Q955,R955),"季度+动态",IF(Q955,"季度","动态")))))</x:f>
        <x:v>季度</x:v>
      </x:c>
      <x:c r="U955" s="115" t="n">
        <x:f>IF(OR(T955="年末+季度",T955="季度+动态"),N955*$E$5/2,IF(T955="季度",(J955+K955)/2,IF(T955="动态",N955*$E$5*IF(J955+K955=0,0.5,J955/(J955+K955)),J955)))</x:f>
        <x:v>0.11903687122944742</x:v>
      </x:c>
      <x:c r="V955" s="115" t="n">
        <x:f>IF(OR(T955="年末+季度",T955="季度+动态"),N955*$E$5/2,IF(T955="季度",(J955+K955)/2,IF(T955="动态",N955*$E$5*IF(J955+K955=0,0.5,K955/(J955+K955)),K955)))</x:f>
        <x:v>0.11903687122944742</x:v>
      </x:c>
      <x:c r="W955" s="115" t="n">
        <x:f>IF(OR(T955="年末+季度",T955="季度+动态",T955="动态"),N955*(1-$E$5)*IF(L955+M955=0,$B$7/($B$7+$B$8),L955/(L955+M955)),L955)</x:f>
        <x:v>0.8992125328650588</x:v>
      </x:c>
      <x:c r="X955" s="115" t="n">
        <x:f>IF(OR(T955="年末+季度",T955="季度+动态",T955="动态"),N955*(1-$E$5)*IF(L955+M955=0,$B$8/($B$7+$B$8),M955/(L955+M955)),M955)</x:f>
        <x:v>0.06670162870734603</x:v>
      </x:c>
      <x:c r="Y955" s="115" t="n">
        <x:f>POWER(1-$H$5,(A955-A954)/$H$8)</x:f>
        <x:v>0.9999862671029998</x:v>
      </x:c>
      <x:c r="Z955" s="115" t="n">
        <x:f>U955*Y955</x:f>
        <x:v>0.1190352365083556</x:v>
      </x:c>
      <x:c r="AA955" s="115" t="n">
        <x:f>V955*Y955</x:f>
        <x:v>0.1190352365083556</x:v>
      </x:c>
      <x:c r="AB955" s="115" t="n">
        <x:f>W955*Y955</x:f>
        <x:v>0.8992001840719636</x:v>
      </x:c>
      <x:c r="AC955" s="115" t="n">
        <x:f>X955*Y955</x:f>
        <x:v>0.06670071270074925</x:v>
      </x:c>
      <x:c r="AD955" s="115" t="n">
        <x:f>SUM(Z955:AC955)</x:f>
        <x:v>1.203971369789424</x:v>
      </x:c>
      <x:c r="AE955" s="115" t="n">
        <x:f>MAX(AE954,AD955)</x:f>
        <x:v>1.2428655454675883</x:v>
      </x:c>
      <x:c r="AF955" s="114" t="n">
        <x:f>AD955/AE955-1</x:f>
        <x:v>-0.03129395276906766</x:v>
      </x:c>
      <x:c r="AG955" s="114" t="n">
        <x:f>AD955/AD954-1</x:f>
        <x:v>-0.00046350394030236775</x:v>
      </x:c>
      <x:c r="AH955" s="111" t="n">
        <x:f>IF(OR(T955="年末+季度",T955="季度+动态",T955="季度",T955="动态"),A955,AH954)</x:f>
        <x:v>45197</x:v>
      </x:c>
      <x:c r="AI955" s="117" t="n">
        <x:f>YEAR(A955)</x:f>
        <x:v>2023</x:v>
      </x:c>
      <x:c r="AJ955" s="117" t="n">
        <x:f>MONTH(A955)</x:f>
        <x:v>9</x:v>
      </x:c>
      <x:c r="AK955" s="50" t="n">
        <x:f>IF(MONTH(A955)&lt;&gt;MONTH(A956),1,0)</x:f>
        <x:v>1</x:v>
      </x:c>
      <x:c r="AL955" s="115" t="n">
        <x:f>IF(AK954,AD954,AL954)</x:f>
        <x:v>1.217407121392575</x:v>
      </x:c>
      <x:c r="AM955" s="116" t="n">
        <x:f>IF(AK955,AD955/AL955-1,"")</x:f>
        <x:v>-0.011036366854649149</x:v>
      </x:c>
      <x:c r="AN955" s="115" t="n">
        <x:f>IF(AI955&lt;&gt;AI954,AD955,MAX(AN954,AD955))</x:f>
        <x:v>1.2428655454675883</x:v>
      </x:c>
      <x:c r="AO955" s="116" t="n">
        <x:f>AD955/AN955-1</x:f>
        <x:v>-0.03129395276906766</x:v>
      </x:c>
      <x:c r="AP955" s="112" t="n">
        <x:f>IFERROR(SUM(Z955:AC955)/AD955,0)</x:f>
        <x:v>1</x:v>
      </x:c>
      <x:c r="AQ955" s="50" t="b">
        <x:f>AND(B955&gt;0,C955&gt;0,D955&gt;0,E955&gt;0)</x:f>
        <x:v>1</x:v>
      </x:c>
    </x:row>
    <x:row r="956">
      <x:c r="A956" s="111" t="n">
        <x:f>'净值底稿'!A914</x:f>
        <x:v>45208</x:v>
      </x:c>
      <x:c r="B956" s="113" t="n">
        <x:f>'净值底稿'!F914</x:f>
        <x:v>1.5686361797851842</x:v>
      </x:c>
      <x:c r="C956" s="113" t="n">
        <x:f>'净值底稿'!O914</x:f>
        <x:v>1.2384989588065232</x:v>
      </x:c>
      <x:c r="D956" s="113" t="n">
        <x:f>'净值底稿'!P914</x:f>
        <x:v>1.6137</x:v>
      </x:c>
      <x:c r="E956" s="113" t="n">
        <x:f>'净值底稿'!Q914</x:f>
        <x:v>1.5697</x:v>
      </x:c>
      <x:c r="F956" s="114" t="n">
        <x:f>IFERROR(B956/B955-1,0)</x:f>
        <x:v>-0.00036522771525782094</x:v>
      </x:c>
      <x:c r="G956" s="114" t="n">
        <x:f>IFERROR(C956/C955-1,0)</x:f>
        <x:v>-0.0036028756204284917</x:v>
      </x:c>
      <x:c r="H956" s="114" t="n">
        <x:f>IFERROR(D956/D955-1,0)</x:f>
        <x:v>0.0007441860465116079</x:v>
      </x:c>
      <x:c r="I956" s="114" t="n">
        <x:f>IFERROR(E956/E955-1,0)</x:f>
        <x:v>-0.019489037416453137</x:v>
      </x:c>
      <x:c r="J956" s="115" t="n">
        <x:f>Z955*(1+F956)</x:f>
        <x:v>0.11899176154089047</x:v>
      </x:c>
      <x:c r="K956" s="115" t="n">
        <x:f>AA955*(1+G956)</x:f>
        <x:v>0.1186063673567677</x:v>
      </x:c>
      <x:c r="L956" s="115" t="n">
        <x:f>AB955*(1+H956)</x:f>
        <x:v>0.8998693563019706</x:v>
      </x:c>
      <x:c r="M956" s="115" t="n">
        <x:f>AC955*(1+I956)</x:f>
        <x:v>0.06540078001522025</x:v>
      </x:c>
      <x:c r="N956" s="115" t="n">
        <x:f>SUM(J956:M956)</x:f>
        <x:v>1.2028682652148492</x:v>
      </x:c>
      <x:c r="O956" s="116" t="n">
        <x:f>IFERROR((J956+K956)/N956,0)</x:f>
        <x:v>0.19752630921327016</x:v>
      </x:c>
      <x:c r="P956" s="50" t="b">
        <x:f>AND(MONTH(A956)=12,OR(A957="",YEAR(A956)&lt;&gt;YEAR(A957)))</x:f>
        <x:v>0</x:v>
      </x:c>
      <x:c r="Q956" s="50" t="b">
        <x:f>AND(MOD(MONTH(A956),3)=0,OR(A957="",MONTH(A956)&lt;&gt;MONTH(A957)))</x:f>
        <x:v>0</x:v>
      </x:c>
      <x:c r="R956" s="50" t="b">
        <x:f>OR(O956&gt;$E$7,O956&lt;$E$6)</x:f>
        <x:v>0</x:v>
      </x:c>
      <x:c r="S956" s="50" t="b">
        <x:f>AND(OR(P956,Q956,R956),A956-AH955&gt;$E$8)</x:f>
        <x:v>0</x:v>
      </x:c>
      <x:c r="T956" s="50" t="str">
        <x:f>IF(NOT(OR(P956,Q956,R956)),"不调",IF(NOT(S956),"间隔规则跳过",IF(P956,"年末+季度",IF(AND(Q956,R956),"季度+动态",IF(Q956,"季度","动态")))))</x:f>
        <x:v>不调</x:v>
      </x:c>
      <x:c r="U956" s="115" t="n">
        <x:f>IF(OR(T956="年末+季度",T956="季度+动态"),N956*$E$5/2,IF(T956="季度",(J956+K956)/2,IF(T956="动态",N956*$E$5*IF(J956+K956=0,0.5,J956/(J956+K956)),J956)))</x:f>
        <x:v>0.11899176154089047</x:v>
      </x:c>
      <x:c r="V956" s="115" t="n">
        <x:f>IF(OR(T956="年末+季度",T956="季度+动态"),N956*$E$5/2,IF(T956="季度",(J956+K956)/2,IF(T956="动态",N956*$E$5*IF(J956+K956=0,0.5,K956/(J956+K956)),K956)))</x:f>
        <x:v>0.1186063673567677</x:v>
      </x:c>
      <x:c r="W956" s="115" t="n">
        <x:f>IF(OR(T956="年末+季度",T956="季度+动态",T956="动态"),N956*(1-$E$5)*IF(L956+M956=0,$B$7/($B$7+$B$8),L956/(L956+M956)),L956)</x:f>
        <x:v>0.8998693563019706</x:v>
      </x:c>
      <x:c r="X956" s="115" t="n">
        <x:f>IF(OR(T956="年末+季度",T956="季度+动态",T956="动态"),N956*(1-$E$5)*IF(L956+M956=0,$B$8/($B$7+$B$8),M956/(L956+M956)),M956)</x:f>
        <x:v>0.06540078001522025</x:v>
      </x:c>
      <x:c r="Y956" s="115" t="n">
        <x:f>POWER(1-$H$5,(A956-A955)/$H$8)</x:f>
        <x:v>0.9998489485051548</x:v>
      </x:c>
      <x:c r="Z956" s="115" t="n">
        <x:f>U956*Y956</x:f>
        <x:v>0.11897378765743546</x:v>
      </x:c>
      <x:c r="AA956" s="115" t="n">
        <x:f>V956*Y956</x:f>
        <x:v>0.11858845168768031</x:v>
      </x:c>
      <x:c r="AB956" s="115" t="n">
        <x:f>W956*Y956</x:f>
        <x:v>0.8997334296905358</x:v>
      </x:c>
      <x:c r="AC956" s="115" t="n">
        <x:f>X956*Y956</x:f>
        <x:v>0.0653909011296349</x:v>
      </x:c>
      <x:c r="AD956" s="115" t="n">
        <x:f>SUM(Z956:AC956)</x:f>
        <x:v>1.2026865701652867</x:v>
      </x:c>
      <x:c r="AE956" s="115" t="n">
        <x:f>MAX(AE955,AD956)</x:f>
        <x:v>1.2428655454675883</x:v>
      </x:c>
      <x:c r="AF956" s="114" t="n">
        <x:f>AD956/AE956-1</x:f>
        <x:v>-0.032327692604259606</x:v>
      </x:c>
      <x:c r="AG956" s="114" t="n">
        <x:f>AD956/AD955-1</x:f>
        <x:v>-0.0010671346980303253</x:v>
      </x:c>
      <x:c r="AH956" s="111" t="n">
        <x:f>IF(OR(T956="年末+季度",T956="季度+动态",T956="季度",T956="动态"),A956,AH955)</x:f>
        <x:v>45197</x:v>
      </x:c>
      <x:c r="AI956" s="117" t="n">
        <x:f>YEAR(A956)</x:f>
        <x:v>2023</x:v>
      </x:c>
      <x:c r="AJ956" s="117" t="n">
        <x:f>MONTH(A956)</x:f>
        <x:v>10</x:v>
      </x:c>
      <x:c r="AK956" s="50" t="n">
        <x:f>IF(MONTH(A956)&lt;&gt;MONTH(A957),1,0)</x:f>
        <x:v>0</x:v>
      </x:c>
      <x:c r="AL956" s="115" t="n">
        <x:f>IF(AK955,AD955,AL955)</x:f>
        <x:v>1.203971369789424</x:v>
      </x:c>
      <x:c r="AM956" s="116" t="str">
        <x:f>IF(AK956,AD956/AL956-1,"")</x:f>
      </x:c>
      <x:c r="AN956" s="115" t="n">
        <x:f>IF(AI956&lt;&gt;AI955,AD956,MAX(AN955,AD956))</x:f>
        <x:v>1.2428655454675883</x:v>
      </x:c>
      <x:c r="AO956" s="116" t="n">
        <x:f>AD956/AN956-1</x:f>
        <x:v>-0.032327692604259606</x:v>
      </x:c>
      <x:c r="AP956" s="112" t="n">
        <x:f>IFERROR(SUM(Z956:AC956)/AD956,0)</x:f>
        <x:v>1</x:v>
      </x:c>
      <x:c r="AQ956" s="50" t="b">
        <x:f>AND(B956&gt;0,C956&gt;0,D956&gt;0,E956&gt;0)</x:f>
        <x:v>1</x:v>
      </x:c>
    </x:row>
    <x:row r="957">
      <x:c r="A957" s="111" t="n">
        <x:f>'净值底稿'!A915</x:f>
        <x:v>45209</x:v>
      </x:c>
      <x:c r="B957" s="113" t="n">
        <x:f>'净值底稿'!F915</x:f>
        <x:v>1.5627454655047615</x:v>
      </x:c>
      <x:c r="C957" s="113" t="n">
        <x:f>'净值底稿'!O915</x:f>
        <x:v>1.2312661284056292</x:v>
      </x:c>
      <x:c r="D957" s="113" t="n">
        <x:f>'净值底稿'!P915</x:f>
        <x:v>1.6132</x:v>
      </x:c>
      <x:c r="E957" s="113" t="n">
        <x:f>'净值底稿'!Q915</x:f>
        <x:v>1.6089</x:v>
      </x:c>
      <x:c r="F957" s="114" t="n">
        <x:f>IFERROR(B957/B956-1,0)</x:f>
        <x:v>-0.003755309456925482</x:v>
      </x:c>
      <x:c r="G957" s="114" t="n">
        <x:f>IFERROR(C957/C956-1,0)</x:f>
        <x:v>-0.005839997159031829</x:v>
      </x:c>
      <x:c r="H957" s="114" t="n">
        <x:f>IFERROR(D957/D956-1,0)</x:f>
        <x:v>-0.00030984693561375565</x:v>
      </x:c>
      <x:c r="I957" s="114" t="n">
        <x:f>IFERROR(E957/E956-1,0)</x:f>
        <x:v>0.024972924762693527</x:v>
      </x:c>
      <x:c r="J957" s="115" t="n">
        <x:f>Z956*(1+F957)</x:f>
        <x:v>0.11852700426751925</x:v>
      </x:c>
      <x:c r="K957" s="115" t="n">
        <x:f>AA956*(1+G957)</x:f>
        <x:v>0.11789589546673028</x:v>
      </x:c>
      <x:c r="L957" s="115" t="n">
        <x:f>AB956*(1+H957)</x:f>
        <x:v>0.899454650044477</x:v>
      </x:c>
      <x:c r="M957" s="115" t="n">
        <x:f>AC956*(1+I957)</x:f>
        <x:v>0.06702390318371</x:v>
      </x:c>
      <x:c r="N957" s="115" t="n">
        <x:f>SUM(J957:M957)</x:f>
        <x:v>1.2029014529624367</x:v>
      </x:c>
      <x:c r="O957" s="116" t="n">
        <x:f>IFERROR((J957+K957)/N957,0)</x:f>
        <x:v>0.19654386413118113</x:v>
      </x:c>
      <x:c r="P957" s="50" t="b">
        <x:f>AND(MONTH(A957)=12,OR(A958="",YEAR(A957)&lt;&gt;YEAR(A958)))</x:f>
        <x:v>0</x:v>
      </x:c>
      <x:c r="Q957" s="50" t="b">
        <x:f>AND(MOD(MONTH(A957),3)=0,OR(A958="",MONTH(A957)&lt;&gt;MONTH(A958)))</x:f>
        <x:v>0</x:v>
      </x:c>
      <x:c r="R957" s="50" t="b">
        <x:f>OR(O957&gt;$E$7,O957&lt;$E$6)</x:f>
        <x:v>0</x:v>
      </x:c>
      <x:c r="S957" s="50" t="b">
        <x:f>AND(OR(P957,Q957,R957),A957-AH956&gt;$E$8)</x:f>
        <x:v>0</x:v>
      </x:c>
      <x:c r="T957" s="50" t="str">
        <x:f>IF(NOT(OR(P957,Q957,R957)),"不调",IF(NOT(S957),"间隔规则跳过",IF(P957,"年末+季度",IF(AND(Q957,R957),"季度+动态",IF(Q957,"季度","动态")))))</x:f>
        <x:v>不调</x:v>
      </x:c>
      <x:c r="U957" s="115" t="n">
        <x:f>IF(OR(T957="年末+季度",T957="季度+动态"),N957*$E$5/2,IF(T957="季度",(J957+K957)/2,IF(T957="动态",N957*$E$5*IF(J957+K957=0,0.5,J957/(J957+K957)),J957)))</x:f>
        <x:v>0.11852700426751925</x:v>
      </x:c>
      <x:c r="V957" s="115" t="n">
        <x:f>IF(OR(T957="年末+季度",T957="季度+动态"),N957*$E$5/2,IF(T957="季度",(J957+K957)/2,IF(T957="动态",N957*$E$5*IF(J957+K957=0,0.5,K957/(J957+K957)),K957)))</x:f>
        <x:v>0.11789589546673028</x:v>
      </x:c>
      <x:c r="W957" s="115" t="n">
        <x:f>IF(OR(T957="年末+季度",T957="季度+动态",T957="动态"),N957*(1-$E$5)*IF(L957+M957=0,$B$7/($B$7+$B$8),L957/(L957+M957)),L957)</x:f>
        <x:v>0.899454650044477</x:v>
      </x:c>
      <x:c r="X957" s="115" t="n">
        <x:f>IF(OR(T957="年末+季度",T957="季度+动态",T957="动态"),N957*(1-$E$5)*IF(L957+M957=0,$B$8/($B$7+$B$8),M957/(L957+M957)),M957)</x:f>
        <x:v>0.06702390318371</x:v>
      </x:c>
      <x:c r="Y957" s="115" t="n">
        <x:f>POWER(1-$H$5,(A957-A956)/$H$8)</x:f>
        <x:v>0.9999862671029998</x:v>
      </x:c>
      <x:c r="Z957" s="115" t="n">
        <x:f>U957*Y957</x:f>
        <x:v>0.1185253765483779</x:v>
      </x:c>
      <x:c r="AA957" s="115" t="n">
        <x:f>V957*Y957</x:f>
        <x:v>0.11789427641454109</x:v>
      </x:c>
      <x:c r="AB957" s="115" t="n">
        <x:f>W957*Y957</x:f>
        <x:v>0.8994422979264115</x:v>
      </x:c>
      <x:c r="AC957" s="115" t="n">
        <x:f>X957*Y957</x:f>
        <x:v>0.06702298275135103</x:v>
      </x:c>
      <x:c r="AD957" s="115" t="n">
        <x:f>SUM(Z957:AC957)</x:f>
        <x:v>1.2028849336406817</x:v>
      </x:c>
      <x:c r="AE957" s="115" t="n">
        <x:f>MAX(AE956,AD957)</x:f>
        <x:v>1.2428655454675883</x:v>
      </x:c>
      <x:c r="AF957" s="114" t="n">
        <x:f>AD957/AE957-1</x:f>
        <x:v>-0.032168090886987466</x:v>
      </x:c>
      <x:c r="AG957" s="114" t="n">
        <x:f>AD957/AD956-1</x:f>
        <x:v>0.0001649336413291902</x:v>
      </x:c>
      <x:c r="AH957" s="111" t="n">
        <x:f>IF(OR(T957="年末+季度",T957="季度+动态",T957="季度",T957="动态"),A957,AH956)</x:f>
        <x:v>45197</x:v>
      </x:c>
      <x:c r="AI957" s="117" t="n">
        <x:f>YEAR(A957)</x:f>
        <x:v>2023</x:v>
      </x:c>
      <x:c r="AJ957" s="117" t="n">
        <x:f>MONTH(A957)</x:f>
        <x:v>10</x:v>
      </x:c>
      <x:c r="AK957" s="50" t="n">
        <x:f>IF(MONTH(A957)&lt;&gt;MONTH(A958),1,0)</x:f>
        <x:v>0</x:v>
      </x:c>
      <x:c r="AL957" s="115" t="n">
        <x:f>IF(AK956,AD956,AL956)</x:f>
        <x:v>1.203971369789424</x:v>
      </x:c>
      <x:c r="AM957" s="116" t="str">
        <x:f>IF(AK957,AD957/AL957-1,"")</x:f>
      </x:c>
      <x:c r="AN957" s="115" t="n">
        <x:f>IF(AI957&lt;&gt;AI956,AD957,MAX(AN956,AD957))</x:f>
        <x:v>1.2428655454675883</x:v>
      </x:c>
      <x:c r="AO957" s="116" t="n">
        <x:f>AD957/AN957-1</x:f>
        <x:v>-0.032168090886987466</x:v>
      </x:c>
      <x:c r="AP957" s="112" t="n">
        <x:f>IFERROR(SUM(Z957:AC957)/AD957,0)</x:f>
        <x:v>1</x:v>
      </x:c>
      <x:c r="AQ957" s="50" t="b">
        <x:f>AND(B957&gt;0,C957&gt;0,D957&gt;0,E957&gt;0)</x:f>
        <x:v>1</x:v>
      </x:c>
    </x:row>
    <x:row r="958">
      <x:c r="A958" s="111" t="n">
        <x:f>'净值底稿'!A916</x:f>
        <x:v>45210</x:v>
      </x:c>
      <x:c r="B958" s="113" t="n">
        <x:f>'净值底稿'!F916</x:f>
        <x:v>1.5895849908895499</x:v>
      </x:c>
      <x:c r="C958" s="113" t="n">
        <x:f>'净值底稿'!O916</x:f>
        <x:v>1.2336498570126269</x:v>
      </x:c>
      <x:c r="D958" s="113" t="n">
        <x:f>'净值底稿'!P916</x:f>
        <x:v>1.6116</x:v>
      </x:c>
      <x:c r="E958" s="113" t="n">
        <x:f>'净值底稿'!Q916</x:f>
        <x:v>1.6108</x:v>
      </x:c>
      <x:c r="F958" s="114" t="n">
        <x:f>IFERROR(B958/B957-1,0)</x:f>
        <x:v>0.017174598152565723</x:v>
      </x:c>
      <x:c r="G958" s="114" t="n">
        <x:f>IFERROR(C958/C957-1,0)</x:f>
        <x:v>0.0019359978740618455</x:v>
      </x:c>
      <x:c r="H958" s="114" t="n">
        <x:f>IFERROR(D958/D957-1,0)</x:f>
        <x:v>-0.0009918175055789735</x:v>
      </x:c>
      <x:c r="I958" s="114" t="n">
        <x:f>IFERROR(E958/E957-1,0)</x:f>
        <x:v>0.001180931070918101</x:v>
      </x:c>
      <x:c r="J958" s="115" t="n">
        <x:f>Z957*(1+F958)</x:f>
        <x:v>0.12056100226147783</x:v>
      </x:c>
      <x:c r="K958" s="115" t="n">
        <x:f>AA957*(1+G958)</x:f>
        <x:v>0.1181225194830437</x:v>
      </x:c>
      <x:c r="L958" s="115" t="n">
        <x:f>AB957*(1+H958)</x:f>
        <x:v>0.89855021531007</x:v>
      </x:c>
      <x:c r="M958" s="115" t="n">
        <x:f>AC957*(1+I958)</x:f>
        <x:v>0.06710213227414771</x:v>
      </x:c>
      <x:c r="N958" s="115" t="n">
        <x:f>SUM(J958:M958)</x:f>
        <x:v>1.2043358693287392</x:v>
      </x:c>
      <x:c r="O958" s="116" t="n">
        <x:f>IFERROR((J958+K958)/N958,0)</x:f>
        <x:v>0.19818684124849373</x:v>
      </x:c>
      <x:c r="P958" s="50" t="b">
        <x:f>AND(MONTH(A958)=12,OR(A959="",YEAR(A958)&lt;&gt;YEAR(A959)))</x:f>
        <x:v>0</x:v>
      </x:c>
      <x:c r="Q958" s="50" t="b">
        <x:f>AND(MOD(MONTH(A958),3)=0,OR(A959="",MONTH(A958)&lt;&gt;MONTH(A959)))</x:f>
        <x:v>0</x:v>
      </x:c>
      <x:c r="R958" s="50" t="b">
        <x:f>OR(O958&gt;$E$7,O958&lt;$E$6)</x:f>
        <x:v>0</x:v>
      </x:c>
      <x:c r="S958" s="50" t="b">
        <x:f>AND(OR(P958,Q958,R958),A958-AH957&gt;$E$8)</x:f>
        <x:v>0</x:v>
      </x:c>
      <x:c r="T958" s="50" t="str">
        <x:f>IF(NOT(OR(P958,Q958,R958)),"不调",IF(NOT(S958),"间隔规则跳过",IF(P958,"年末+季度",IF(AND(Q958,R958),"季度+动态",IF(Q958,"季度","动态")))))</x:f>
        <x:v>不调</x:v>
      </x:c>
      <x:c r="U958" s="115" t="n">
        <x:f>IF(OR(T958="年末+季度",T958="季度+动态"),N958*$E$5/2,IF(T958="季度",(J958+K958)/2,IF(T958="动态",N958*$E$5*IF(J958+K958=0,0.5,J958/(J958+K958)),J958)))</x:f>
        <x:v>0.12056100226147783</x:v>
      </x:c>
      <x:c r="V958" s="115" t="n">
        <x:f>IF(OR(T958="年末+季度",T958="季度+动态"),N958*$E$5/2,IF(T958="季度",(J958+K958)/2,IF(T958="动态",N958*$E$5*IF(J958+K958=0,0.5,K958/(J958+K958)),K958)))</x:f>
        <x:v>0.1181225194830437</x:v>
      </x:c>
      <x:c r="W958" s="115" t="n">
        <x:f>IF(OR(T958="年末+季度",T958="季度+动态",T958="动态"),N958*(1-$E$5)*IF(L958+M958=0,$B$7/($B$7+$B$8),L958/(L958+M958)),L958)</x:f>
        <x:v>0.89855021531007</x:v>
      </x:c>
      <x:c r="X958" s="115" t="n">
        <x:f>IF(OR(T958="年末+季度",T958="季度+动态",T958="动态"),N958*(1-$E$5)*IF(L958+M958=0,$B$8/($B$7+$B$8),M958/(L958+M958)),M958)</x:f>
        <x:v>0.06710213227414771</x:v>
      </x:c>
      <x:c r="Y958" s="115" t="n">
        <x:f>POWER(1-$H$5,(A958-A957)/$H$8)</x:f>
        <x:v>0.9999862671029998</x:v>
      </x:c>
      <x:c r="Z958" s="115" t="n">
        <x:f>U958*Y958</x:f>
        <x:v>0.12055934660965152</x:v>
      </x:c>
      <x:c r="AA958" s="115" t="n">
        <x:f>V958*Y958</x:f>
        <x:v>0.11812089731865023</x:v>
      </x:c>
      <x:c r="AB958" s="115" t="n">
        <x:f>W958*Y958</x:f>
        <x:v>0.8985378756125135</x:v>
      </x:c>
      <x:c r="AC958" s="115" t="n">
        <x:f>X958*Y958</x:f>
        <x:v>0.0671012107674767</x:v>
      </x:c>
      <x:c r="AD958" s="115" t="n">
        <x:f>SUM(Z958:AC958)</x:f>
        <x:v>1.204319330308292</x:v>
      </x:c>
      <x:c r="AE958" s="115" t="n">
        <x:f>MAX(AE957,AD958)</x:f>
        <x:v>1.2428655454675883</x:v>
      </x:c>
      <x:c r="AF958" s="114" t="n">
        <x:f>AD958/AE958-1</x:f>
        <x:v>-0.031013986428270135</x:v>
      </x:c>
      <x:c r="AG958" s="114" t="n">
        <x:f>AD958/AD957-1</x:f>
        <x:v>0.0011924637407079164</x:v>
      </x:c>
      <x:c r="AH958" s="111" t="n">
        <x:f>IF(OR(T958="年末+季度",T958="季度+动态",T958="季度",T958="动态"),A958,AH957)</x:f>
        <x:v>45197</x:v>
      </x:c>
      <x:c r="AI958" s="117" t="n">
        <x:f>YEAR(A958)</x:f>
        <x:v>2023</x:v>
      </x:c>
      <x:c r="AJ958" s="117" t="n">
        <x:f>MONTH(A958)</x:f>
        <x:v>10</x:v>
      </x:c>
      <x:c r="AK958" s="50" t="n">
        <x:f>IF(MONTH(A958)&lt;&gt;MONTH(A959),1,0)</x:f>
        <x:v>0</x:v>
      </x:c>
      <x:c r="AL958" s="115" t="n">
        <x:f>IF(AK957,AD957,AL957)</x:f>
        <x:v>1.203971369789424</x:v>
      </x:c>
      <x:c r="AM958" s="116" t="str">
        <x:f>IF(AK958,AD958/AL958-1,"")</x:f>
      </x:c>
      <x:c r="AN958" s="115" t="n">
        <x:f>IF(AI958&lt;&gt;AI957,AD958,MAX(AN957,AD958))</x:f>
        <x:v>1.2428655454675883</x:v>
      </x:c>
      <x:c r="AO958" s="116" t="n">
        <x:f>AD958/AN958-1</x:f>
        <x:v>-0.031013986428270135</x:v>
      </x:c>
      <x:c r="AP958" s="112" t="n">
        <x:f>IFERROR(SUM(Z958:AC958)/AD958,0)</x:f>
        <x:v>1</x:v>
      </x:c>
      <x:c r="AQ958" s="50" t="b">
        <x:f>AND(B958&gt;0,C958&gt;0,D958&gt;0,E958&gt;0)</x:f>
        <x:v>1</x:v>
      </x:c>
    </x:row>
    <x:row r="959">
      <x:c r="A959" s="111" t="n">
        <x:f>'净值底稿'!A917</x:f>
        <x:v>45211</x:v>
      </x:c>
      <x:c r="B959" s="113" t="n">
        <x:f>'净值底稿'!F917</x:f>
        <x:v>1.5754687761150374</x:v>
      </x:c>
      <x:c r="C959" s="113" t="n">
        <x:f>'净值底稿'!O917</x:f>
        <x:v>1.2412790814688117</x:v>
      </x:c>
      <x:c r="D959" s="113" t="n">
        <x:f>'净值底稿'!P917</x:f>
        <x:v>1.6111</x:v>
      </x:c>
      <x:c r="E959" s="113" t="n">
        <x:f>'净值底稿'!Q917</x:f>
        <x:v>1.6135</x:v>
      </x:c>
      <x:c r="F959" s="114" t="n">
        <x:f>IFERROR(B959/B958-1,0)</x:f>
        <x:v>-0.00888044040137348</x:v>
      </x:c>
      <x:c r="G959" s="114" t="n">
        <x:f>IFERROR(C959/C958-1,0)</x:f>
        <x:v>0.006184270530910307</x:v>
      </x:c>
      <x:c r="H959" s="114" t="n">
        <x:f>IFERROR(D959/D958-1,0)</x:f>
        <x:v>-0.0003102506825514162</x:v>
      </x:c>
      <x:c r="I959" s="114" t="n">
        <x:f>IFERROR(E959/E958-1,0)</x:f>
        <x:v>0.001676185746213088</x:v>
      </x:c>
      <x:c r="J959" s="115" t="n">
        <x:f>Z958*(1+F959)</x:f>
        <x:v>0.11948872651725598</x:v>
      </x:c>
      <x:c r="K959" s="115" t="n">
        <x:f>AA958*(1+G959)</x:f>
        <x:v>0.11885138890302265</x:v>
      </x:c>
      <x:c r="L959" s="115" t="n">
        <x:f>AB958*(1+H959)</x:f>
        <x:v>0.8982591036233064</x:v>
      </x:c>
      <x:c r="M959" s="115" t="n">
        <x:f>AC958*(1+I959)</x:f>
        <x:v>0.06721368486051879</x:v>
      </x:c>
      <x:c r="N959" s="115" t="n">
        <x:f>SUM(J959:M959)</x:f>
        <x:v>1.2038129039041037</x:v>
      </x:c>
      <x:c r="O959" s="116" t="n">
        <x:f>IFERROR((J959+K959)/N959,0)</x:f>
        <x:v>0.19798767287450916</x:v>
      </x:c>
      <x:c r="P959" s="50" t="b">
        <x:f>AND(MONTH(A959)=12,OR(A960="",YEAR(A959)&lt;&gt;YEAR(A960)))</x:f>
        <x:v>0</x:v>
      </x:c>
      <x:c r="Q959" s="50" t="b">
        <x:f>AND(MOD(MONTH(A959),3)=0,OR(A960="",MONTH(A959)&lt;&gt;MONTH(A960)))</x:f>
        <x:v>0</x:v>
      </x:c>
      <x:c r="R959" s="50" t="b">
        <x:f>OR(O959&gt;$E$7,O959&lt;$E$6)</x:f>
        <x:v>0</x:v>
      </x:c>
      <x:c r="S959" s="50" t="b">
        <x:f>AND(OR(P959,Q959,R959),A959-AH958&gt;$E$8)</x:f>
        <x:v>0</x:v>
      </x:c>
      <x:c r="T959" s="50" t="str">
        <x:f>IF(NOT(OR(P959,Q959,R959)),"不调",IF(NOT(S959),"间隔规则跳过",IF(P959,"年末+季度",IF(AND(Q959,R959),"季度+动态",IF(Q959,"季度","动态")))))</x:f>
        <x:v>不调</x:v>
      </x:c>
      <x:c r="U959" s="115" t="n">
        <x:f>IF(OR(T959="年末+季度",T959="季度+动态"),N959*$E$5/2,IF(T959="季度",(J959+K959)/2,IF(T959="动态",N959*$E$5*IF(J959+K959=0,0.5,J959/(J959+K959)),J959)))</x:f>
        <x:v>0.11948872651725598</x:v>
      </x:c>
      <x:c r="V959" s="115" t="n">
        <x:f>IF(OR(T959="年末+季度",T959="季度+动态"),N959*$E$5/2,IF(T959="季度",(J959+K959)/2,IF(T959="动态",N959*$E$5*IF(J959+K959=0,0.5,K959/(J959+K959)),K959)))</x:f>
        <x:v>0.11885138890302265</x:v>
      </x:c>
      <x:c r="W959" s="115" t="n">
        <x:f>IF(OR(T959="年末+季度",T959="季度+动态",T959="动态"),N959*(1-$E$5)*IF(L959+M959=0,$B$7/($B$7+$B$8),L959/(L959+M959)),L959)</x:f>
        <x:v>0.8982591036233064</x:v>
      </x:c>
      <x:c r="X959" s="115" t="n">
        <x:f>IF(OR(T959="年末+季度",T959="季度+动态",T959="动态"),N959*(1-$E$5)*IF(L959+M959=0,$B$8/($B$7+$B$8),M959/(L959+M959)),M959)</x:f>
        <x:v>0.06721368486051879</x:v>
      </x:c>
      <x:c r="Y959" s="115" t="n">
        <x:f>POWER(1-$H$5,(A959-A958)/$H$8)</x:f>
        <x:v>0.9999862671029998</x:v>
      </x:c>
      <x:c r="Z959" s="115" t="n">
        <x:f>U959*Y959</x:f>
        <x:v>0.11948708559088203</x:v>
      </x:c>
      <x:c r="AA959" s="115" t="n">
        <x:f>V959*Y959</x:f>
        <x:v>0.1188497567291405</x:v>
      </x:c>
      <x:c r="AB959" s="115" t="n">
        <x:f>W959*Y959</x:f>
        <x:v>0.8982467679235568</x:v>
      </x:c>
      <x:c r="AC959" s="115" t="n">
        <x:f>X959*Y959</x:f>
        <x:v>0.0672127618219076</x:v>
      </x:c>
      <x:c r="AD959" s="115" t="n">
        <x:f>SUM(Z959:AC959)</x:f>
        <x:v>1.203796372065487</x:v>
      </x:c>
      <x:c r="AE959" s="115" t="n">
        <x:f>MAX(AE958,AD959)</x:f>
        <x:v>1.2428655454675883</x:v>
      </x:c>
      <x:c r="AF959" s="114" t="n">
        <x:f>AD959/AE959-1</x:f>
        <x:v>-0.031434754583532065</x:v>
      </x:c>
      <x:c r="AG959" s="114" t="n">
        <x:f>AD959/AD958-1</x:f>
        <x:v>-0.0004342355300991363</x:v>
      </x:c>
      <x:c r="AH959" s="111" t="n">
        <x:f>IF(OR(T959="年末+季度",T959="季度+动态",T959="季度",T959="动态"),A959,AH958)</x:f>
        <x:v>45197</x:v>
      </x:c>
      <x:c r="AI959" s="117" t="n">
        <x:f>YEAR(A959)</x:f>
        <x:v>2023</x:v>
      </x:c>
      <x:c r="AJ959" s="117" t="n">
        <x:f>MONTH(A959)</x:f>
        <x:v>10</x:v>
      </x:c>
      <x:c r="AK959" s="50" t="n">
        <x:f>IF(MONTH(A959)&lt;&gt;MONTH(A960),1,0)</x:f>
        <x:v>0</x:v>
      </x:c>
      <x:c r="AL959" s="115" t="n">
        <x:f>IF(AK958,AD958,AL958)</x:f>
        <x:v>1.203971369789424</x:v>
      </x:c>
      <x:c r="AM959" s="116" t="str">
        <x:f>IF(AK959,AD959/AL959-1,"")</x:f>
      </x:c>
      <x:c r="AN959" s="115" t="n">
        <x:f>IF(AI959&lt;&gt;AI958,AD959,MAX(AN958,AD959))</x:f>
        <x:v>1.2428655454675883</x:v>
      </x:c>
      <x:c r="AO959" s="116" t="n">
        <x:f>AD959/AN959-1</x:f>
        <x:v>-0.031434754583532065</x:v>
      </x:c>
      <x:c r="AP959" s="112" t="n">
        <x:f>IFERROR(SUM(Z959:AC959)/AD959,0)</x:f>
        <x:v>1</x:v>
      </x:c>
      <x:c r="AQ959" s="50" t="b">
        <x:f>AND(B959&gt;0,C959&gt;0,D959&gt;0,E959&gt;0)</x:f>
        <x:v>1</x:v>
      </x:c>
    </x:row>
    <x:row r="960">
      <x:c r="A960" s="111" t="n">
        <x:f>'净值底稿'!A918</x:f>
        <x:v>45212</x:v>
      </x:c>
      <x:c r="B960" s="113" t="n">
        <x:f>'净值底稿'!F918</x:f>
        <x:v>1.5573225284670282</x:v>
      </x:c>
      <x:c r="C960" s="113" t="n">
        <x:f>'净值底稿'!O918</x:f>
        <x:v>1.2342385892010934</x:v>
      </x:c>
      <x:c r="D960" s="113" t="n">
        <x:f>'净值底稿'!P918</x:f>
        <x:v>1.6116</x:v>
      </x:c>
      <x:c r="E960" s="113" t="n">
        <x:f>'净值底稿'!Q918</x:f>
        <x:v>1.6228</x:v>
      </x:c>
      <x:c r="F960" s="114" t="n">
        <x:f>IFERROR(B960/B959-1,0)</x:f>
        <x:v>-0.011517998911254934</x:v>
      </x:c>
      <x:c r="G960" s="114" t="n">
        <x:f>IFERROR(C960/C959-1,0)</x:f>
        <x:v>-0.005671965614201135</x:v>
      </x:c>
      <x:c r="H960" s="114" t="n">
        <x:f>IFERROR(D960/D959-1,0)</x:f>
        <x:v>0.0003103469679099913</x:v>
      </x:c>
      <x:c r="I960" s="114" t="n">
        <x:f>IFERROR(E960/E959-1,0)</x:f>
        <x:v>0.005763867369073417</x:v>
      </x:c>
      <x:c r="J960" s="115" t="n">
        <x:f>Z959*(1+F960)</x:f>
        <x:v>0.11811083346913723</x:v>
      </x:c>
      <x:c r="K960" s="115" t="n">
        <x:f>AA959*(1+G960)</x:f>
        <x:v>0.11817564499571664</x:v>
      </x:c>
      <x:c r="L960" s="115" t="n">
        <x:f>AB959*(1+H960)</x:f>
        <x:v>0.8985255360844169</x:v>
      </x:c>
      <x:c r="M960" s="115" t="n">
        <x:f>AC959*(1+I960)</x:f>
        <x:v>0.0676001672665582</x:v>
      </x:c>
      <x:c r="N960" s="115" t="n">
        <x:f>SUM(J960:M960)</x:f>
        <x:v>1.202412181815829</x:v>
      </x:c>
      <x:c r="O960" s="116" t="n">
        <x:f>IFERROR((J960+K960)/N960,0)</x:f>
        <x:v>0.19651038307681198</x:v>
      </x:c>
      <x:c r="P960" s="50" t="b">
        <x:f>AND(MONTH(A960)=12,OR(A961="",YEAR(A960)&lt;&gt;YEAR(A961)))</x:f>
        <x:v>0</x:v>
      </x:c>
      <x:c r="Q960" s="50" t="b">
        <x:f>AND(MOD(MONTH(A960),3)=0,OR(A961="",MONTH(A960)&lt;&gt;MONTH(A961)))</x:f>
        <x:v>0</x:v>
      </x:c>
      <x:c r="R960" s="50" t="b">
        <x:f>OR(O960&gt;$E$7,O960&lt;$E$6)</x:f>
        <x:v>0</x:v>
      </x:c>
      <x:c r="S960" s="50" t="b">
        <x:f>AND(OR(P960,Q960,R960),A960-AH959&gt;$E$8)</x:f>
        <x:v>0</x:v>
      </x:c>
      <x:c r="T960" s="50" t="str">
        <x:f>IF(NOT(OR(P960,Q960,R960)),"不调",IF(NOT(S960),"间隔规则跳过",IF(P960,"年末+季度",IF(AND(Q960,R960),"季度+动态",IF(Q960,"季度","动态")))))</x:f>
        <x:v>不调</x:v>
      </x:c>
      <x:c r="U960" s="115" t="n">
        <x:f>IF(OR(T960="年末+季度",T960="季度+动态"),N960*$E$5/2,IF(T960="季度",(J960+K960)/2,IF(T960="动态",N960*$E$5*IF(J960+K960=0,0.5,J960/(J960+K960)),J960)))</x:f>
        <x:v>0.11811083346913723</x:v>
      </x:c>
      <x:c r="V960" s="115" t="n">
        <x:f>IF(OR(T960="年末+季度",T960="季度+动态"),N960*$E$5/2,IF(T960="季度",(J960+K960)/2,IF(T960="动态",N960*$E$5*IF(J960+K960=0,0.5,K960/(J960+K960)),K960)))</x:f>
        <x:v>0.11817564499571664</x:v>
      </x:c>
      <x:c r="W960" s="115" t="n">
        <x:f>IF(OR(T960="年末+季度",T960="季度+动态",T960="动态"),N960*(1-$E$5)*IF(L960+M960=0,$B$7/($B$7+$B$8),L960/(L960+M960)),L960)</x:f>
        <x:v>0.8985255360844169</x:v>
      </x:c>
      <x:c r="X960" s="115" t="n">
        <x:f>IF(OR(T960="年末+季度",T960="季度+动态",T960="动态"),N960*(1-$E$5)*IF(L960+M960=0,$B$8/($B$7+$B$8),M960/(L960+M960)),M960)</x:f>
        <x:v>0.0676001672665582</x:v>
      </x:c>
      <x:c r="Y960" s="115" t="n">
        <x:f>POWER(1-$H$5,(A960-A959)/$H$8)</x:f>
        <x:v>0.9999862671029998</x:v>
      </x:c>
      <x:c r="Z960" s="115" t="n">
        <x:f>U960*Y960</x:f>
        <x:v>0.11810921146522659</x:v>
      </x:c>
      <x:c r="AA960" s="115" t="n">
        <x:f>V960*Y960</x:f>
        <x:v>0.11817402210175598</x:v>
      </x:c>
      <x:c r="AB960" s="115" t="n">
        <x:f>W960*Y960</x:f>
        <x:v>0.8985131967257778</x:v>
      </x:c>
      <x:c r="AC960" s="115" t="n">
        <x:f>X960*Y960</x:f>
        <x:v>0.06759923892042392</x:v>
      </x:c>
      <x:c r="AD960" s="115" t="n">
        <x:f>SUM(Z960:AC960)</x:f>
        <x:v>1.202395669213184</x:v>
      </x:c>
      <x:c r="AE960" s="115" t="n">
        <x:f>MAX(AE959,AD960)</x:f>
        <x:v>1.2428655454675883</x:v>
      </x:c>
      <x:c r="AF960" s="114" t="n">
        <x:f>AD960/AE960-1</x:f>
        <x:v>-0.03256174925919175</x:v>
      </x:c>
      <x:c r="AG960" s="114" t="n">
        <x:f>AD960/AD959-1</x:f>
        <x:v>-0.0011635712524199482</x:v>
      </x:c>
      <x:c r="AH960" s="111" t="n">
        <x:f>IF(OR(T960="年末+季度",T960="季度+动态",T960="季度",T960="动态"),A960,AH959)</x:f>
        <x:v>45197</x:v>
      </x:c>
      <x:c r="AI960" s="117" t="n">
        <x:f>YEAR(A960)</x:f>
        <x:v>2023</x:v>
      </x:c>
      <x:c r="AJ960" s="117" t="n">
        <x:f>MONTH(A960)</x:f>
        <x:v>10</x:v>
      </x:c>
      <x:c r="AK960" s="50" t="n">
        <x:f>IF(MONTH(A960)&lt;&gt;MONTH(A961),1,0)</x:f>
        <x:v>0</x:v>
      </x:c>
      <x:c r="AL960" s="115" t="n">
        <x:f>IF(AK959,AD959,AL959)</x:f>
        <x:v>1.203971369789424</x:v>
      </x:c>
      <x:c r="AM960" s="116" t="str">
        <x:f>IF(AK960,AD960/AL960-1,"")</x:f>
      </x:c>
      <x:c r="AN960" s="115" t="n">
        <x:f>IF(AI960&lt;&gt;AI959,AD960,MAX(AN959,AD960))</x:f>
        <x:v>1.2428655454675883</x:v>
      </x:c>
      <x:c r="AO960" s="116" t="n">
        <x:f>AD960/AN960-1</x:f>
        <x:v>-0.03256174925919175</x:v>
      </x:c>
      <x:c r="AP960" s="112" t="n">
        <x:f>IFERROR(SUM(Z960:AC960)/AD960,0)</x:f>
        <x:v>1</x:v>
      </x:c>
      <x:c r="AQ960" s="50" t="b">
        <x:f>AND(B960&gt;0,C960&gt;0,D960&gt;0,E960&gt;0)</x:f>
        <x:v>1</x:v>
      </x:c>
    </x:row>
    <x:row r="961">
      <x:c r="A961" s="111" t="n">
        <x:f>'净值底稿'!A919</x:f>
        <x:v>45215</x:v>
      </x:c>
      <x:c r="B961" s="113" t="n">
        <x:f>'净值底稿'!F919</x:f>
        <x:v>1.5367276153801979</x:v>
      </x:c>
      <x:c r="C961" s="113" t="n">
        <x:f>'净值底稿'!O919</x:f>
        <x:v>1.225588572564038</x:v>
      </x:c>
      <x:c r="D961" s="113" t="n">
        <x:f>'净值底稿'!P919</x:f>
        <x:v>1.6118</x:v>
      </x:c>
      <x:c r="E961" s="113" t="n">
        <x:f>'净值底稿'!Q919</x:f>
        <x:v>1.645</x:v>
      </x:c>
      <x:c r="F961" s="114" t="n">
        <x:f>IFERROR(B961/B960-1,0)</x:f>
        <x:v>-0.01322456505339531</x:v>
      </x:c>
      <x:c r="G961" s="114" t="n">
        <x:f>IFERROR(C961/C960-1,0)</x:f>
        <x:v>-0.007008382911325439</x:v>
      </x:c>
      <x:c r="H961" s="114" t="n">
        <x:f>IFERROR(D961/D960-1,0)</x:f>
        <x:v>0.00012410027302056648</x:v>
      </x:c>
      <x:c r="I961" s="114" t="n">
        <x:f>IFERROR(E961/E960-1,0)</x:f>
        <x:v>0.013680059157012536</x:v>
      </x:c>
      <x:c r="J961" s="115" t="n">
        <x:f>Z960*(1+F961)</x:f>
        <x:v>0.11654726851479948</x:v>
      </x:c>
      <x:c r="K961" s="115" t="n">
        <x:f>AA960*(1+G961)</x:f>
        <x:v>0.11734581330469544</x:v>
      </x:c>
      <x:c r="L961" s="115" t="n">
        <x:f>AB960*(1+H961)</x:f>
        <x:v>0.898624702458804</x:v>
      </x:c>
      <x:c r="M961" s="115" t="n">
        <x:f>AC960*(1+I961)</x:f>
        <x:v>0.06852400050782435</x:v>
      </x:c>
      <x:c r="N961" s="115" t="n">
        <x:f>SUM(J961:M961)</x:f>
        <x:v>1.2010417847861232</x:v>
      </x:c>
      <x:c r="O961" s="116" t="n">
        <x:f>IFERROR((J961+K961)/N961,0)</x:f>
        <x:v>0.1947418356149413</x:v>
      </x:c>
      <x:c r="P961" s="50" t="b">
        <x:f>AND(MONTH(A961)=12,OR(A962="",YEAR(A961)&lt;&gt;YEAR(A962)))</x:f>
        <x:v>0</x:v>
      </x:c>
      <x:c r="Q961" s="50" t="b">
        <x:f>AND(MOD(MONTH(A961),3)=0,OR(A962="",MONTH(A961)&lt;&gt;MONTH(A962)))</x:f>
        <x:v>0</x:v>
      </x:c>
      <x:c r="R961" s="50" t="b">
        <x:f>OR(O961&gt;$E$7,O961&lt;$E$6)</x:f>
        <x:v>0</x:v>
      </x:c>
      <x:c r="S961" s="50" t="b">
        <x:f>AND(OR(P961,Q961,R961),A961-AH960&gt;$E$8)</x:f>
        <x:v>0</x:v>
      </x:c>
      <x:c r="T961" s="50" t="str">
        <x:f>IF(NOT(OR(P961,Q961,R961)),"不调",IF(NOT(S961),"间隔规则跳过",IF(P961,"年末+季度",IF(AND(Q961,R961),"季度+动态",IF(Q961,"季度","动态")))))</x:f>
        <x:v>不调</x:v>
      </x:c>
      <x:c r="U961" s="115" t="n">
        <x:f>IF(OR(T961="年末+季度",T961="季度+动态"),N961*$E$5/2,IF(T961="季度",(J961+K961)/2,IF(T961="动态",N961*$E$5*IF(J961+K961=0,0.5,J961/(J961+K961)),J961)))</x:f>
        <x:v>0.11654726851479948</x:v>
      </x:c>
      <x:c r="V961" s="115" t="n">
        <x:f>IF(OR(T961="年末+季度",T961="季度+动态"),N961*$E$5/2,IF(T961="季度",(J961+K961)/2,IF(T961="动态",N961*$E$5*IF(J961+K961=0,0.5,K961/(J961+K961)),K961)))</x:f>
        <x:v>0.11734581330469544</x:v>
      </x:c>
      <x:c r="W961" s="115" t="n">
        <x:f>IF(OR(T961="年末+季度",T961="季度+动态",T961="动态"),N961*(1-$E$5)*IF(L961+M961=0,$B$7/($B$7+$B$8),L961/(L961+M961)),L961)</x:f>
        <x:v>0.898624702458804</x:v>
      </x:c>
      <x:c r="X961" s="115" t="n">
        <x:f>IF(OR(T961="年末+季度",T961="季度+动态",T961="动态"),N961*(1-$E$5)*IF(L961+M961=0,$B$8/($B$7+$B$8),M961/(L961+M961)),M961)</x:f>
        <x:v>0.06852400050782435</x:v>
      </x:c>
      <x:c r="Y961" s="115" t="n">
        <x:f>POWER(1-$H$5,(A961-A960)/$H$8)</x:f>
        <x:v>0.9999588018747739</x:v>
      </x:c>
      <x:c r="Z961" s="115" t="n">
        <x:f>U961*Y961</x:f>
        <x:v>0.11654246698583645</x:v>
      </x:c>
      <x:c r="AA961" s="115" t="n">
        <x:f>V961*Y961</x:f>
        <x:v>0.11734097887718416</x:v>
      </x:c>
      <x:c r="AB961" s="115" t="n">
        <x:f>W961*Y961</x:f>
        <x:v>0.8985876808057809</x:v>
      </x:c>
      <x:c r="AC961" s="115" t="n">
        <x:f>X961*Y961</x:f>
        <x:v>0.06852117744747044</x:v>
      </x:c>
      <x:c r="AD961" s="115" t="n">
        <x:f>SUM(Z961:AC961)</x:f>
        <x:v>1.200992304116272</x:v>
      </x:c>
      <x:c r="AE961" s="115" t="n">
        <x:f>MAX(AE960,AD961)</x:f>
        <x:v>1.2428655454675883</x:v>
      </x:c>
      <x:c r="AF961" s="114" t="n">
        <x:f>AD961/AE961-1</x:f>
        <x:v>-0.03369088595626235</x:v>
      </x:c>
      <x:c r="AG961" s="114" t="n">
        <x:f>AD961/AD960-1</x:f>
        <x:v>-0.0011671408446026765</x:v>
      </x:c>
      <x:c r="AH961" s="111" t="n">
        <x:f>IF(OR(T961="年末+季度",T961="季度+动态",T961="季度",T961="动态"),A961,AH960)</x:f>
        <x:v>45197</x:v>
      </x:c>
      <x:c r="AI961" s="117" t="n">
        <x:f>YEAR(A961)</x:f>
        <x:v>2023</x:v>
      </x:c>
      <x:c r="AJ961" s="117" t="n">
        <x:f>MONTH(A961)</x:f>
        <x:v>10</x:v>
      </x:c>
      <x:c r="AK961" s="50" t="n">
        <x:f>IF(MONTH(A961)&lt;&gt;MONTH(A962),1,0)</x:f>
        <x:v>0</x:v>
      </x:c>
      <x:c r="AL961" s="115" t="n">
        <x:f>IF(AK960,AD960,AL960)</x:f>
        <x:v>1.203971369789424</x:v>
      </x:c>
      <x:c r="AM961" s="116" t="str">
        <x:f>IF(AK961,AD961/AL961-1,"")</x:f>
      </x:c>
      <x:c r="AN961" s="115" t="n">
        <x:f>IF(AI961&lt;&gt;AI960,AD961,MAX(AN960,AD961))</x:f>
        <x:v>1.2428655454675883</x:v>
      </x:c>
      <x:c r="AO961" s="116" t="n">
        <x:f>AD961/AN961-1</x:f>
        <x:v>-0.03369088595626235</x:v>
      </x:c>
      <x:c r="AP961" s="112" t="n">
        <x:f>IFERROR(SUM(Z961:AC961)/AD961,0)</x:f>
        <x:v>1</x:v>
      </x:c>
      <x:c r="AQ961" s="50" t="b">
        <x:f>AND(B961&gt;0,C961&gt;0,D961&gt;0,E961&gt;0)</x:f>
        <x:v>1</x:v>
      </x:c>
    </x:row>
    <x:row r="962">
      <x:c r="A962" s="111" t="n">
        <x:f>'净值底稿'!A920</x:f>
        <x:v>45216</x:v>
      </x:c>
      <x:c r="B962" s="113" t="n">
        <x:f>'净值底稿'!F920</x:f>
        <x:v>1.536048417582224</x:v>
      </x:c>
      <x:c r="C962" s="113" t="n">
        <x:f>'净值底稿'!O920</x:f>
        <x:v>1.2251807693786503</x:v>
      </x:c>
      <x:c r="D962" s="113" t="n">
        <x:f>'净值底稿'!P920</x:f>
        <x:v>1.6114</x:v>
      </x:c>
      <x:c r="E962" s="113" t="n">
        <x:f>'净值底稿'!Q920</x:f>
        <x:v>1.6529</x:v>
      </x:c>
      <x:c r="F962" s="114" t="n">
        <x:f>IFERROR(B962/B961-1,0)</x:f>
        <x:v>-0.00044197669852230614</x:v>
      </x:c>
      <x:c r="G962" s="114" t="n">
        <x:f>IFERROR(C962/C961-1,0)</x:f>
        <x:v>-0.00033274068844701965</x:v>
      </x:c>
      <x:c r="H962" s="114" t="n">
        <x:f>IFERROR(D962/D961-1,0)</x:f>
        <x:v>-0.0002481697481077072</x:v>
      </x:c>
      <x:c r="I962" s="114" t="n">
        <x:f>IFERROR(E962/E961-1,0)</x:f>
        <x:v>0.004802431610942293</x:v>
      </x:c>
      <x:c r="J962" s="115" t="n">
        <x:f>Z961*(1+F962)</x:f>
        <x:v>0.1164909579310404</x:v>
      </x:c>
      <x:c r="K962" s="115" t="n">
        <x:f>AA961*(1+G962)</x:f>
        <x:v>0.11730193475908951</x:v>
      </x:c>
      <x:c r="L962" s="115" t="n">
        <x:f>AB961*(1+H962)</x:f>
        <x:v>0.8983646785273827</x:v>
      </x:c>
      <x:c r="M962" s="115" t="n">
        <x:f>AC961*(1+I962)</x:f>
        <x:v>0.06885024571606316</x:v>
      </x:c>
      <x:c r="N962" s="115" t="n">
        <x:f>SUM(J962:M962)</x:f>
        <x:v>1.2010078169335758</x:v>
      </x:c>
      <x:c r="O962" s="116" t="n">
        <x:f>IFERROR((J962+K962)/N962,0)</x:f>
        <x:v>0.19466392257716697</x:v>
      </x:c>
      <x:c r="P962" s="50" t="b">
        <x:f>AND(MONTH(A962)=12,OR(A963="",YEAR(A962)&lt;&gt;YEAR(A963)))</x:f>
        <x:v>0</x:v>
      </x:c>
      <x:c r="Q962" s="50" t="b">
        <x:f>AND(MOD(MONTH(A962),3)=0,OR(A963="",MONTH(A962)&lt;&gt;MONTH(A963)))</x:f>
        <x:v>0</x:v>
      </x:c>
      <x:c r="R962" s="50" t="b">
        <x:f>OR(O962&gt;$E$7,O962&lt;$E$6)</x:f>
        <x:v>0</x:v>
      </x:c>
      <x:c r="S962" s="50" t="b">
        <x:f>AND(OR(P962,Q962,R962),A962-AH961&gt;$E$8)</x:f>
        <x:v>0</x:v>
      </x:c>
      <x:c r="T962" s="50" t="str">
        <x:f>IF(NOT(OR(P962,Q962,R962)),"不调",IF(NOT(S962),"间隔规则跳过",IF(P962,"年末+季度",IF(AND(Q962,R962),"季度+动态",IF(Q962,"季度","动态")))))</x:f>
        <x:v>不调</x:v>
      </x:c>
      <x:c r="U962" s="115" t="n">
        <x:f>IF(OR(T962="年末+季度",T962="季度+动态"),N962*$E$5/2,IF(T962="季度",(J962+K962)/2,IF(T962="动态",N962*$E$5*IF(J962+K962=0,0.5,J962/(J962+K962)),J962)))</x:f>
        <x:v>0.1164909579310404</x:v>
      </x:c>
      <x:c r="V962" s="115" t="n">
        <x:f>IF(OR(T962="年末+季度",T962="季度+动态"),N962*$E$5/2,IF(T962="季度",(J962+K962)/2,IF(T962="动态",N962*$E$5*IF(J962+K962=0,0.5,K962/(J962+K962)),K962)))</x:f>
        <x:v>0.11730193475908951</x:v>
      </x:c>
      <x:c r="W962" s="115" t="n">
        <x:f>IF(OR(T962="年末+季度",T962="季度+动态",T962="动态"),N962*(1-$E$5)*IF(L962+M962=0,$B$7/($B$7+$B$8),L962/(L962+M962)),L962)</x:f>
        <x:v>0.8983646785273827</x:v>
      </x:c>
      <x:c r="X962" s="115" t="n">
        <x:f>IF(OR(T962="年末+季度",T962="季度+动态",T962="动态"),N962*(1-$E$5)*IF(L962+M962=0,$B$8/($B$7+$B$8),M962/(L962+M962)),M962)</x:f>
        <x:v>0.06885024571606316</x:v>
      </x:c>
      <x:c r="Y962" s="115" t="n">
        <x:f>POWER(1-$H$5,(A962-A961)/$H$8)</x:f>
        <x:v>0.9999862671029998</x:v>
      </x:c>
      <x:c r="Z962" s="115" t="n">
        <x:f>U962*Y962</x:f>
        <x:v>0.11648935817271368</x:v>
      </x:c>
      <x:c r="AA962" s="115" t="n">
        <x:f>V962*Y962</x:f>
        <x:v>0.11730032386370154</x:v>
      </x:c>
      <x:c r="AB962" s="115" t="n">
        <x:f>W962*Y962</x:f>
        <x:v>0.8983523413777837</x:v>
      </x:c>
      <x:c r="AC962" s="115" t="n">
        <x:f>X962*Y962</x:f>
        <x:v>0.06884930020273029</x:v>
      </x:c>
      <x:c r="AD962" s="115" t="n">
        <x:f>SUM(Z962:AC962)</x:f>
        <x:v>1.2009913236169294</x:v>
      </x:c>
      <x:c r="AE962" s="115" t="n">
        <x:f>MAX(AE961,AD962)</x:f>
        <x:v>1.2428655454675883</x:v>
      </x:c>
      <x:c r="AF962" s="114" t="n">
        <x:f>AD962/AE962-1</x:f>
        <x:v>-0.03369167485844582</x:v>
      </x:c>
      <x:c r="AG962" s="114" t="n">
        <x:f>AD962/AD961-1</x:f>
        <x:v>-8.164076815697641e-7</x:v>
      </x:c>
      <x:c r="AH962" s="111" t="n">
        <x:f>IF(OR(T962="年末+季度",T962="季度+动态",T962="季度",T962="动态"),A962,AH961)</x:f>
        <x:v>45197</x:v>
      </x:c>
      <x:c r="AI962" s="117" t="n">
        <x:f>YEAR(A962)</x:f>
        <x:v>2023</x:v>
      </x:c>
      <x:c r="AJ962" s="117" t="n">
        <x:f>MONTH(A962)</x:f>
        <x:v>10</x:v>
      </x:c>
      <x:c r="AK962" s="50" t="n">
        <x:f>IF(MONTH(A962)&lt;&gt;MONTH(A963),1,0)</x:f>
        <x:v>0</x:v>
      </x:c>
      <x:c r="AL962" s="115" t="n">
        <x:f>IF(AK961,AD961,AL961)</x:f>
        <x:v>1.203971369789424</x:v>
      </x:c>
      <x:c r="AM962" s="116" t="str">
        <x:f>IF(AK962,AD962/AL962-1,"")</x:f>
      </x:c>
      <x:c r="AN962" s="115" t="n">
        <x:f>IF(AI962&lt;&gt;AI961,AD962,MAX(AN961,AD962))</x:f>
        <x:v>1.2428655454675883</x:v>
      </x:c>
      <x:c r="AO962" s="116" t="n">
        <x:f>AD962/AN962-1</x:f>
        <x:v>-0.03369167485844582</x:v>
      </x:c>
      <x:c r="AP962" s="112" t="n">
        <x:f>IFERROR(SUM(Z962:AC962)/AD962,0)</x:f>
        <x:v>1</x:v>
      </x:c>
      <x:c r="AQ962" s="50" t="b">
        <x:f>AND(B962&gt;0,C962&gt;0,D962&gt;0,E962&gt;0)</x:f>
        <x:v>1</x:v>
      </x:c>
    </x:row>
    <x:row r="963">
      <x:c r="A963" s="111" t="n">
        <x:f>'净值底稿'!A921</x:f>
        <x:v>45217</x:v>
      </x:c>
      <x:c r="B963" s="113" t="n">
        <x:f>'净值底稿'!F921</x:f>
        <x:v>1.5052750924008476</x:v>
      </x:c>
      <x:c r="C963" s="113" t="n">
        <x:f>'净值底稿'!O921</x:f>
        <x:v>1.2064961430732377</x:v>
      </x:c>
      <x:c r="D963" s="113" t="n">
        <x:f>'净值底稿'!P921</x:f>
        <x:v>1.6109</x:v>
      </x:c>
      <x:c r="E963" s="113" t="n">
        <x:f>'净值底稿'!Q921</x:f>
        <x:v>1.665</x:v>
      </x:c>
      <x:c r="F963" s="114" t="n">
        <x:f>IFERROR(B963/B962-1,0)</x:f>
        <x:v>-0.020034085403254687</x:v>
      </x:c>
      <x:c r="G963" s="114" t="n">
        <x:f>IFERROR(C963/C962-1,0)</x:f>
        <x:v>-0.015250505698753747</x:v>
      </x:c>
      <x:c r="H963" s="114" t="n">
        <x:f>IFERROR(D963/D962-1,0)</x:f>
        <x:v>-0.00031028918952458184</x:v>
      </x:c>
      <x:c r="I963" s="114" t="n">
        <x:f>IFERROR(E963/E962-1,0)</x:f>
        <x:v>0.00732046705789835</x:v>
      </x:c>
      <x:c r="J963" s="115" t="n">
        <x:f>Z962*(1+F963)</x:f>
        <x:v>0.1141556004225112</x:v>
      </x:c>
      <x:c r="K963" s="115" t="n">
        <x:f>AA962*(1+G963)</x:f>
        <x:v>0.1155114346061525</x:v>
      </x:c>
      <x:c r="L963" s="115" t="n">
        <x:f>AB962*(1+H963)</x:f>
        <x:v>0.8980735923578701</x:v>
      </x:c>
      <x:c r="M963" s="115" t="n">
        <x:f>AC962*(1+I963)</x:f>
        <x:v>0.06935330923682373</x:v>
      </x:c>
      <x:c r="N963" s="115" t="n">
        <x:f>SUM(J963:M963)</x:f>
        <x:v>1.1970939366233575</x:v>
      </x:c>
      <x:c r="O963" s="116" t="n">
        <x:f>IFERROR((J963+K963)/N963,0)</x:f>
        <x:v>0.19185381197108511</x:v>
      </x:c>
      <x:c r="P963" s="50" t="b">
        <x:f>AND(MONTH(A963)=12,OR(A964="",YEAR(A963)&lt;&gt;YEAR(A964)))</x:f>
        <x:v>0</x:v>
      </x:c>
      <x:c r="Q963" s="50" t="b">
        <x:f>AND(MOD(MONTH(A963),3)=0,OR(A964="",MONTH(A963)&lt;&gt;MONTH(A964)))</x:f>
        <x:v>0</x:v>
      </x:c>
      <x:c r="R963" s="50" t="b">
        <x:f>OR(O963&gt;$E$7,O963&lt;$E$6)</x:f>
        <x:v>0</x:v>
      </x:c>
      <x:c r="S963" s="50" t="b">
        <x:f>AND(OR(P963,Q963,R963),A963-AH962&gt;$E$8)</x:f>
        <x:v>0</x:v>
      </x:c>
      <x:c r="T963" s="50" t="str">
        <x:f>IF(NOT(OR(P963,Q963,R963)),"不调",IF(NOT(S963),"间隔规则跳过",IF(P963,"年末+季度",IF(AND(Q963,R963),"季度+动态",IF(Q963,"季度","动态")))))</x:f>
        <x:v>不调</x:v>
      </x:c>
      <x:c r="U963" s="115" t="n">
        <x:f>IF(OR(T963="年末+季度",T963="季度+动态"),N963*$E$5/2,IF(T963="季度",(J963+K963)/2,IF(T963="动态",N963*$E$5*IF(J963+K963=0,0.5,J963/(J963+K963)),J963)))</x:f>
        <x:v>0.1141556004225112</x:v>
      </x:c>
      <x:c r="V963" s="115" t="n">
        <x:f>IF(OR(T963="年末+季度",T963="季度+动态"),N963*$E$5/2,IF(T963="季度",(J963+K963)/2,IF(T963="动态",N963*$E$5*IF(J963+K963=0,0.5,K963/(J963+K963)),K963)))</x:f>
        <x:v>0.1155114346061525</x:v>
      </x:c>
      <x:c r="W963" s="115" t="n">
        <x:f>IF(OR(T963="年末+季度",T963="季度+动态",T963="动态"),N963*(1-$E$5)*IF(L963+M963=0,$B$7/($B$7+$B$8),L963/(L963+M963)),L963)</x:f>
        <x:v>0.8980735923578701</x:v>
      </x:c>
      <x:c r="X963" s="115" t="n">
        <x:f>IF(OR(T963="年末+季度",T963="季度+动态",T963="动态"),N963*(1-$E$5)*IF(L963+M963=0,$B$8/($B$7+$B$8),M963/(L963+M963)),M963)</x:f>
        <x:v>0.06935330923682373</x:v>
      </x:c>
      <x:c r="Y963" s="115" t="n">
        <x:f>POWER(1-$H$5,(A963-A962)/$H$8)</x:f>
        <x:v>0.9999862671029998</x:v>
      </x:c>
      <x:c r="Z963" s="115" t="n">
        <x:f>U963*Y963</x:f>
        <x:v>0.1141540327354086</x:v>
      </x:c>
      <x:c r="AA963" s="115" t="n">
        <x:f>V963*Y963</x:f>
        <x:v>0.1155098482995187</x:v>
      </x:c>
      <x:c r="AB963" s="115" t="n">
        <x:f>W963*Y963</x:f>
        <x:v>0.8980612592057277</x:v>
      </x:c>
      <x:c r="AC963" s="115" t="n">
        <x:f>X963*Y963</x:f>
        <x:v>0.06935235681497136</x:v>
      </x:c>
      <x:c r="AD963" s="115" t="n">
        <x:f>SUM(Z963:AC963)</x:f>
        <x:v>1.1970774970556264</x:v>
      </x:c>
      <x:c r="AE963" s="115" t="n">
        <x:f>MAX(AE962,AD963)</x:f>
        <x:v>1.2428655454675883</x:v>
      </x:c>
      <x:c r="AF963" s="114" t="n">
        <x:f>AD963/AE963-1</x:f>
        <x:v>-0.03684070942262352</x:v>
      </x:c>
      <x:c r="AG963" s="114" t="n">
        <x:f>AD963/AD962-1</x:f>
        <x:v>-0.0032588300051294983</x:v>
      </x:c>
      <x:c r="AH963" s="111" t="n">
        <x:f>IF(OR(T963="年末+季度",T963="季度+动态",T963="季度",T963="动态"),A963,AH962)</x:f>
        <x:v>45197</x:v>
      </x:c>
      <x:c r="AI963" s="117" t="n">
        <x:f>YEAR(A963)</x:f>
        <x:v>2023</x:v>
      </x:c>
      <x:c r="AJ963" s="117" t="n">
        <x:f>MONTH(A963)</x:f>
        <x:v>10</x:v>
      </x:c>
      <x:c r="AK963" s="50" t="n">
        <x:f>IF(MONTH(A963)&lt;&gt;MONTH(A964),1,0)</x:f>
        <x:v>0</x:v>
      </x:c>
      <x:c r="AL963" s="115" t="n">
        <x:f>IF(AK962,AD962,AL962)</x:f>
        <x:v>1.203971369789424</x:v>
      </x:c>
      <x:c r="AM963" s="116" t="str">
        <x:f>IF(AK963,AD963/AL963-1,"")</x:f>
      </x:c>
      <x:c r="AN963" s="115" t="n">
        <x:f>IF(AI963&lt;&gt;AI962,AD963,MAX(AN962,AD963))</x:f>
        <x:v>1.2428655454675883</x:v>
      </x:c>
      <x:c r="AO963" s="116" t="n">
        <x:f>AD963/AN963-1</x:f>
        <x:v>-0.03684070942262352</x:v>
      </x:c>
      <x:c r="AP963" s="112" t="n">
        <x:f>IFERROR(SUM(Z963:AC963)/AD963,0)</x:f>
        <x:v>1</x:v>
      </x:c>
      <x:c r="AQ963" s="50" t="b">
        <x:f>AND(B963&gt;0,C963&gt;0,D963&gt;0,E963&gt;0)</x:f>
        <x:v>1</x:v>
      </x:c>
    </x:row>
    <x:row r="964">
      <x:c r="A964" s="111" t="n">
        <x:f>'净值底稿'!A922</x:f>
        <x:v>45218</x:v>
      </x:c>
      <x:c r="B964" s="113" t="n">
        <x:f>'净值底稿'!F922</x:f>
        <x:v>1.488687093534544</x:v>
      </x:c>
      <x:c r="C964" s="113" t="n">
        <x:f>'净值底稿'!O922</x:f>
        <x:v>1.1927610315487356</x:v>
      </x:c>
      <x:c r="D964" s="113" t="n">
        <x:f>'净值底稿'!P922</x:f>
        <x:v>1.6091</x:v>
      </x:c>
      <x:c r="E964" s="113" t="n">
        <x:f>'净值底稿'!Q922</x:f>
        <x:v>1.6755</x:v>
      </x:c>
      <x:c r="F964" s="114" t="n">
        <x:f>IFERROR(B964/B963-1,0)</x:f>
        <x:v>-0.011019911875274846</x:v>
      </x:c>
      <x:c r="G964" s="114" t="n">
        <x:f>IFERROR(C964/C963-1,0)</x:f>
        <x:v>-0.011384297913721864</x:v>
      </x:c>
      <x:c r="H964" s="114" t="n">
        <x:f>IFERROR(D964/D963-1,0)</x:f>
        <x:v>-0.0011173877956421885</x:v>
      </x:c>
      <x:c r="I964" s="114" t="n">
        <x:f>IFERROR(E964/E963-1,0)</x:f>
        <x:v>0.006306306306306242</x:v>
      </x:c>
      <x:c r="J964" s="115" t="n">
        <x:f>Z963*(1+F964)</x:f>
        <x:v>0.11289606535445716</x:v>
      </x:c>
      <x:c r="K964" s="115" t="n">
        <x:f>AA963*(1+G964)</x:f>
        <x:v>0.11419484977450817</x:v>
      </x:c>
      <x:c r="L964" s="115" t="n">
        <x:f>AB963*(1+H964)</x:f>
        <x:v>0.8970577765149521</x:v>
      </x:c>
      <x:c r="M964" s="115" t="n">
        <x:f>AC963*(1+I964)</x:f>
        <x:v>0.06978971402011082</x:v>
      </x:c>
      <x:c r="N964" s="115" t="n">
        <x:f>SUM(J964:M964)</x:f>
        <x:v>1.1939384056640283</x:v>
      </x:c>
      <x:c r="O964" s="116" t="n">
        <x:f>IFERROR((J964+K964)/N964,0)</x:f>
        <x:v>0.19020320818197067</x:v>
      </x:c>
      <x:c r="P964" s="50" t="b">
        <x:f>AND(MONTH(A964)=12,OR(A965="",YEAR(A964)&lt;&gt;YEAR(A965)))</x:f>
        <x:v>0</x:v>
      </x:c>
      <x:c r="Q964" s="50" t="b">
        <x:f>AND(MOD(MONTH(A964),3)=0,OR(A965="",MONTH(A964)&lt;&gt;MONTH(A965)))</x:f>
        <x:v>0</x:v>
      </x:c>
      <x:c r="R964" s="50" t="b">
        <x:f>OR(O964&gt;$E$7,O964&lt;$E$6)</x:f>
        <x:v>0</x:v>
      </x:c>
      <x:c r="S964" s="50" t="b">
        <x:f>AND(OR(P964,Q964,R964),A964-AH963&gt;$E$8)</x:f>
        <x:v>0</x:v>
      </x:c>
      <x:c r="T964" s="50" t="str">
        <x:f>IF(NOT(OR(P964,Q964,R964)),"不调",IF(NOT(S964),"间隔规则跳过",IF(P964,"年末+季度",IF(AND(Q964,R964),"季度+动态",IF(Q964,"季度","动态")))))</x:f>
        <x:v>不调</x:v>
      </x:c>
      <x:c r="U964" s="115" t="n">
        <x:f>IF(OR(T964="年末+季度",T964="季度+动态"),N964*$E$5/2,IF(T964="季度",(J964+K964)/2,IF(T964="动态",N964*$E$5*IF(J964+K964=0,0.5,J964/(J964+K964)),J964)))</x:f>
        <x:v>0.11289606535445716</x:v>
      </x:c>
      <x:c r="V964" s="115" t="n">
        <x:f>IF(OR(T964="年末+季度",T964="季度+动态"),N964*$E$5/2,IF(T964="季度",(J964+K964)/2,IF(T964="动态",N964*$E$5*IF(J964+K964=0,0.5,K964/(J964+K964)),K964)))</x:f>
        <x:v>0.11419484977450817</x:v>
      </x:c>
      <x:c r="W964" s="115" t="n">
        <x:f>IF(OR(T964="年末+季度",T964="季度+动态",T964="动态"),N964*(1-$E$5)*IF(L964+M964=0,$B$7/($B$7+$B$8),L964/(L964+M964)),L964)</x:f>
        <x:v>0.8970577765149521</x:v>
      </x:c>
      <x:c r="X964" s="115" t="n">
        <x:f>IF(OR(T964="年末+季度",T964="季度+动态",T964="动态"),N964*(1-$E$5)*IF(L964+M964=0,$B$8/($B$7+$B$8),M964/(L964+M964)),M964)</x:f>
        <x:v>0.06978971402011082</x:v>
      </x:c>
      <x:c r="Y964" s="115" t="n">
        <x:f>POWER(1-$H$5,(A964-A963)/$H$8)</x:f>
        <x:v>0.9999862671029998</x:v>
      </x:c>
      <x:c r="Z964" s="115" t="n">
        <x:f>U964*Y964</x:f>
        <x:v>0.11289451496441992</x:v>
      </x:c>
      <x:c r="AA964" s="115" t="n">
        <x:f>V964*Y964</x:f>
        <x:v>0.11419328154839825</x:v>
      </x:c>
      <x:c r="AB964" s="115" t="n">
        <x:f>W964*Y964</x:f>
        <x:v>0.897045457312904</x:v>
      </x:c>
      <x:c r="AC964" s="115" t="n">
        <x:f>X964*Y964</x:f>
        <x:v>0.0697887556051565</x:v>
      </x:c>
      <x:c r="AD964" s="115" t="n">
        <x:f>SUM(Z964:AC964)</x:f>
        <x:v>1.1939220094308787</x:v>
      </x:c>
      <x:c r="AE964" s="115" t="n">
        <x:f>MAX(AE963,AD964)</x:f>
        <x:v>1.2428655454675883</x:v>
      </x:c>
      <x:c r="AF964" s="114" t="n">
        <x:f>AD964/AE964-1</x:f>
        <x:v>-0.03937959034683536</x:v>
      </x:c>
      <x:c r="AG964" s="114" t="n">
        <x:f>AD964/AD963-1</x:f>
        <x:v>-0.002635992767810791</x:v>
      </x:c>
      <x:c r="AH964" s="111" t="n">
        <x:f>IF(OR(T964="年末+季度",T964="季度+动态",T964="季度",T964="动态"),A964,AH963)</x:f>
        <x:v>45197</x:v>
      </x:c>
      <x:c r="AI964" s="117" t="n">
        <x:f>YEAR(A964)</x:f>
        <x:v>2023</x:v>
      </x:c>
      <x:c r="AJ964" s="117" t="n">
        <x:f>MONTH(A964)</x:f>
        <x:v>10</x:v>
      </x:c>
      <x:c r="AK964" s="50" t="n">
        <x:f>IF(MONTH(A964)&lt;&gt;MONTH(A965),1,0)</x:f>
        <x:v>0</x:v>
      </x:c>
      <x:c r="AL964" s="115" t="n">
        <x:f>IF(AK963,AD963,AL963)</x:f>
        <x:v>1.203971369789424</x:v>
      </x:c>
      <x:c r="AM964" s="116" t="str">
        <x:f>IF(AK964,AD964/AL964-1,"")</x:f>
      </x:c>
      <x:c r="AN964" s="115" t="n">
        <x:f>IF(AI964&lt;&gt;AI963,AD964,MAX(AN963,AD964))</x:f>
        <x:v>1.2428655454675883</x:v>
      </x:c>
      <x:c r="AO964" s="116" t="n">
        <x:f>AD964/AN964-1</x:f>
        <x:v>-0.03937959034683536</x:v>
      </x:c>
      <x:c r="AP964" s="112" t="n">
        <x:f>IFERROR(SUM(Z964:AC964)/AD964,0)</x:f>
        <x:v>1</x:v>
      </x:c>
      <x:c r="AQ964" s="50" t="b">
        <x:f>AND(B964&gt;0,C964&gt;0,D964&gt;0,E964&gt;0)</x:f>
        <x:v>1</x:v>
      </x:c>
    </x:row>
    <x:row r="965">
      <x:c r="A965" s="111" t="n">
        <x:f>'净值底稿'!A923</x:f>
        <x:v>45219</x:v>
      </x:c>
      <x:c r="B965" s="113" t="n">
        <x:f>'净值底稿'!F923</x:f>
        <x:v>1.4546325661165382</x:v>
      </x:c>
      <x:c r="C965" s="113" t="n">
        <x:f>'净值底稿'!O923</x:f>
        <x:v>1.181369054736648</x:v>
      </x:c>
      <x:c r="D965" s="113" t="n">
        <x:f>'净值底稿'!P923</x:f>
        <x:v>1.6091</x:v>
      </x:c>
      <x:c r="E965" s="113" t="n">
        <x:f>'净值底稿'!Q923</x:f>
        <x:v>1.6962</x:v>
      </x:c>
      <x:c r="F965" s="114" t="n">
        <x:f>IFERROR(B965/B964-1,0)</x:f>
        <x:v>-0.022875544206641285</x:v>
      </x:c>
      <x:c r="G965" s="114" t="n">
        <x:f>IFERROR(C965/C964-1,0)</x:f>
        <x:v>-0.009550929742645708</x:v>
      </x:c>
      <x:c r="H965" s="114" t="n">
        <x:f>IFERROR(D965/D964-1,0)</x:f>
        <x:v>0</x:v>
      </x:c>
      <x:c r="I965" s="114" t="n">
        <x:f>IFERROR(E965/E964-1,0)</x:f>
        <x:v>0.01235452103849588</x:v>
      </x:c>
      <x:c r="J965" s="115" t="n">
        <x:f>Z964*(1+F965)</x:f>
        <x:v>0.110311991496664</x:v>
      </x:c>
      <x:c r="K965" s="115" t="n">
        <x:f>AA964*(1+G965)</x:f>
        <x:v>0.11310262953924734</x:v>
      </x:c>
      <x:c r="L965" s="115" t="n">
        <x:f>AB964*(1+H965)</x:f>
        <x:v>0.897045457312904</x:v>
      </x:c>
      <x:c r="M965" s="115" t="n">
        <x:f>AC964*(1+I965)</x:f>
        <x:v>0.07065096225453085</x:v>
      </x:c>
      <x:c r="N965" s="115" t="n">
        <x:f>SUM(J965:M965)</x:f>
        <x:v>1.191111040603346</x:v>
      </x:c>
      <x:c r="O965" s="116" t="n">
        <x:f>IFERROR((J965+K965)/N965,0)</x:f>
        <x:v>0.1875682563757807</x:v>
      </x:c>
      <x:c r="P965" s="50" t="b">
        <x:f>AND(MONTH(A965)=12,OR(A966="",YEAR(A965)&lt;&gt;YEAR(A966)))</x:f>
        <x:v>0</x:v>
      </x:c>
      <x:c r="Q965" s="50" t="b">
        <x:f>AND(MOD(MONTH(A965),3)=0,OR(A966="",MONTH(A965)&lt;&gt;MONTH(A966)))</x:f>
        <x:v>0</x:v>
      </x:c>
      <x:c r="R965" s="50" t="b">
        <x:f>OR(O965&gt;$E$7,O965&lt;$E$6)</x:f>
        <x:v>0</x:v>
      </x:c>
      <x:c r="S965" s="50" t="b">
        <x:f>AND(OR(P965,Q965,R965),A965-AH964&gt;$E$8)</x:f>
        <x:v>0</x:v>
      </x:c>
      <x:c r="T965" s="50" t="str">
        <x:f>IF(NOT(OR(P965,Q965,R965)),"不调",IF(NOT(S965),"间隔规则跳过",IF(P965,"年末+季度",IF(AND(Q965,R965),"季度+动态",IF(Q965,"季度","动态")))))</x:f>
        <x:v>不调</x:v>
      </x:c>
      <x:c r="U965" s="115" t="n">
        <x:f>IF(OR(T965="年末+季度",T965="季度+动态"),N965*$E$5/2,IF(T965="季度",(J965+K965)/2,IF(T965="动态",N965*$E$5*IF(J965+K965=0,0.5,J965/(J965+K965)),J965)))</x:f>
        <x:v>0.110311991496664</x:v>
      </x:c>
      <x:c r="V965" s="115" t="n">
        <x:f>IF(OR(T965="年末+季度",T965="季度+动态"),N965*$E$5/2,IF(T965="季度",(J965+K965)/2,IF(T965="动态",N965*$E$5*IF(J965+K965=0,0.5,K965/(J965+K965)),K965)))</x:f>
        <x:v>0.11310262953924734</x:v>
      </x:c>
      <x:c r="W965" s="115" t="n">
        <x:f>IF(OR(T965="年末+季度",T965="季度+动态",T965="动态"),N965*(1-$E$5)*IF(L965+M965=0,$B$7/($B$7+$B$8),L965/(L965+M965)),L965)</x:f>
        <x:v>0.897045457312904</x:v>
      </x:c>
      <x:c r="X965" s="115" t="n">
        <x:f>IF(OR(T965="年末+季度",T965="季度+动态",T965="动态"),N965*(1-$E$5)*IF(L965+M965=0,$B$8/($B$7+$B$8),M965/(L965+M965)),M965)</x:f>
        <x:v>0.07065096225453085</x:v>
      </x:c>
      <x:c r="Y965" s="115" t="n">
        <x:f>POWER(1-$H$5,(A965-A964)/$H$8)</x:f>
        <x:v>0.9999862671029998</x:v>
      </x:c>
      <x:c r="Z965" s="115" t="n">
        <x:f>U965*Y965</x:f>
        <x:v>0.11031047659344688</x:v>
      </x:c>
      <x:c r="AA965" s="115" t="n">
        <x:f>V965*Y965</x:f>
        <x:v>0.11310107631248542</x:v>
      </x:c>
      <x:c r="AB965" s="115" t="n">
        <x:f>W965*Y965</x:f>
        <x:v>0.8970331382800342</x:v>
      </x:c>
      <x:c r="AC965" s="115" t="n">
        <x:f>X965*Y965</x:f>
        <x:v>0.07064999201214324</x:v>
      </x:c>
      <x:c r="AD965" s="115" t="n">
        <x:f>SUM(Z965:AC965)</x:f>
        <x:v>1.1910946831981097</x:v>
      </x:c>
      <x:c r="AE965" s="115" t="n">
        <x:f>MAX(AE964,AD965)</x:f>
        <x:v>1.2428655454675883</x:v>
      </x:c>
      <x:c r="AF965" s="114" t="n">
        <x:f>AD965/AE965-1</x:f>
        <x:v>-0.04165443515452949</x:v>
      </x:c>
      <x:c r="AG965" s="114" t="n">
        <x:f>AD965/AD964-1</x:f>
        <x:v>-0.002368099599836193</x:v>
      </x:c>
      <x:c r="AH965" s="111" t="n">
        <x:f>IF(OR(T965="年末+季度",T965="季度+动态",T965="季度",T965="动态"),A965,AH964)</x:f>
        <x:v>45197</x:v>
      </x:c>
      <x:c r="AI965" s="117" t="n">
        <x:f>YEAR(A965)</x:f>
        <x:v>2023</x:v>
      </x:c>
      <x:c r="AJ965" s="117" t="n">
        <x:f>MONTH(A965)</x:f>
        <x:v>10</x:v>
      </x:c>
      <x:c r="AK965" s="50" t="n">
        <x:f>IF(MONTH(A965)&lt;&gt;MONTH(A966),1,0)</x:f>
        <x:v>0</x:v>
      </x:c>
      <x:c r="AL965" s="115" t="n">
        <x:f>IF(AK964,AD964,AL964)</x:f>
        <x:v>1.203971369789424</x:v>
      </x:c>
      <x:c r="AM965" s="116" t="str">
        <x:f>IF(AK965,AD965/AL965-1,"")</x:f>
      </x:c>
      <x:c r="AN965" s="115" t="n">
        <x:f>IF(AI965&lt;&gt;AI964,AD965,MAX(AN964,AD965))</x:f>
        <x:v>1.2428655454675883</x:v>
      </x:c>
      <x:c r="AO965" s="116" t="n">
        <x:f>AD965/AN965-1</x:f>
        <x:v>-0.04165443515452949</x:v>
      </x:c>
      <x:c r="AP965" s="112" t="n">
        <x:f>IFERROR(SUM(Z965:AC965)/AD965,0)</x:f>
        <x:v>1</x:v>
      </x:c>
      <x:c r="AQ965" s="50" t="b">
        <x:f>AND(B965&gt;0,C965&gt;0,D965&gt;0,E965&gt;0)</x:f>
        <x:v>1</x:v>
      </x:c>
    </x:row>
    <x:row r="966">
      <x:c r="A966" s="111" t="n">
        <x:f>'净值底稿'!A924</x:f>
        <x:v>45222</x:v>
      </x:c>
      <x:c r="B966" s="113" t="n">
        <x:f>'净值底稿'!F924</x:f>
        <x:v>1.4313839056288722</x:v>
      </x:c>
      <x:c r="C966" s="113" t="n">
        <x:f>'净值底稿'!O924</x:f>
        <x:v>1.1567096907272667</x:v>
      </x:c>
      <x:c r="D966" s="113" t="n">
        <x:f>'净值底稿'!P924</x:f>
        <x:v>1.6098</x:v>
      </x:c>
      <x:c r="E966" s="113" t="n">
        <x:f>'净值底稿'!Q924</x:f>
        <x:v>1.688</x:v>
      </x:c>
      <x:c r="F966" s="114" t="n">
        <x:f>IFERROR(B966/B965-1,0)</x:f>
        <x:v>-0.015982496906234878</x:v>
      </x:c>
      <x:c r="G966" s="114" t="n">
        <x:f>IFERROR(C966/C965-1,0)</x:f>
        <x:v>-0.020873548287481114</x:v>
      </x:c>
      <x:c r="H966" s="114" t="n">
        <x:f>IFERROR(D966/D965-1,0)</x:f>
        <x:v>0.0004350257908147803</x:v>
      </x:c>
      <x:c r="I966" s="114" t="n">
        <x:f>IFERROR(E966/E965-1,0)</x:f>
        <x:v>-0.004834335573635218</x:v>
      </x:c>
      <x:c r="J966" s="115" t="n">
        <x:f>Z965*(1+F966)</x:f>
        <x:v>0.10854743974256682</x:v>
      </x:c>
      <x:c r="K966" s="115" t="n">
        <x:f>AA965*(1+G966)</x:f>
        <x:v>0.11074025553471067</x:v>
      </x:c>
      <x:c r="L966" s="115" t="n">
        <x:f>AB965*(1+H966)</x:f>
        <x:v>0.8974233708304015</x:v>
      </x:c>
      <x:c r="M966" s="115" t="n">
        <x:f>AC965*(1+I966)</x:f>
        <x:v>0.07030844624248189</x:v>
      </x:c>
      <x:c r="N966" s="115" t="n">
        <x:f>SUM(J966:M966)</x:f>
        <x:v>1.1870195123501608</x:v>
      </x:c>
      <x:c r="O966" s="116" t="n">
        <x:f>IFERROR((J966+K966)/N966,0)</x:f>
        <x:v>0.1847380712749307</x:v>
      </x:c>
      <x:c r="P966" s="50" t="b">
        <x:f>AND(MONTH(A966)=12,OR(A967="",YEAR(A966)&lt;&gt;YEAR(A967)))</x:f>
        <x:v>0</x:v>
      </x:c>
      <x:c r="Q966" s="50" t="b">
        <x:f>AND(MOD(MONTH(A966),3)=0,OR(A967="",MONTH(A966)&lt;&gt;MONTH(A967)))</x:f>
        <x:v>0</x:v>
      </x:c>
      <x:c r="R966" s="50" t="b">
        <x:f>OR(O966&gt;$E$7,O966&lt;$E$6)</x:f>
        <x:v>0</x:v>
      </x:c>
      <x:c r="S966" s="50" t="b">
        <x:f>AND(OR(P966,Q966,R966),A966-AH965&gt;$E$8)</x:f>
        <x:v>0</x:v>
      </x:c>
      <x:c r="T966" s="50" t="str">
        <x:f>IF(NOT(OR(P966,Q966,R966)),"不调",IF(NOT(S966),"间隔规则跳过",IF(P966,"年末+季度",IF(AND(Q966,R966),"季度+动态",IF(Q966,"季度","动态")))))</x:f>
        <x:v>不调</x:v>
      </x:c>
      <x:c r="U966" s="115" t="n">
        <x:f>IF(OR(T966="年末+季度",T966="季度+动态"),N966*$E$5/2,IF(T966="季度",(J966+K966)/2,IF(T966="动态",N966*$E$5*IF(J966+K966=0,0.5,J966/(J966+K966)),J966)))</x:f>
        <x:v>0.10854743974256682</x:v>
      </x:c>
      <x:c r="V966" s="115" t="n">
        <x:f>IF(OR(T966="年末+季度",T966="季度+动态"),N966*$E$5/2,IF(T966="季度",(J966+K966)/2,IF(T966="动态",N966*$E$5*IF(J966+K966=0,0.5,K966/(J966+K966)),K966)))</x:f>
        <x:v>0.11074025553471067</x:v>
      </x:c>
      <x:c r="W966" s="115" t="n">
        <x:f>IF(OR(T966="年末+季度",T966="季度+动态",T966="动态"),N966*(1-$E$5)*IF(L966+M966=0,$B$7/($B$7+$B$8),L966/(L966+M966)),L966)</x:f>
        <x:v>0.8974233708304015</x:v>
      </x:c>
      <x:c r="X966" s="115" t="n">
        <x:f>IF(OR(T966="年末+季度",T966="季度+动态",T966="动态"),N966*(1-$E$5)*IF(L966+M966=0,$B$8/($B$7+$B$8),M966/(L966+M966)),M966)</x:f>
        <x:v>0.07030844624248189</x:v>
      </x:c>
      <x:c r="Y966" s="115" t="n">
        <x:f>POWER(1-$H$5,(A966-A965)/$H$8)</x:f>
        <x:v>0.9999588018747739</x:v>
      </x:c>
      <x:c r="Z966" s="115" t="n">
        <x:f>U966*Y966</x:f>
        <x:v>0.10854296779155134</x:v>
      </x:c>
      <x:c r="AA966" s="115" t="n">
        <x:f>V966*Y966</x:f>
        <x:v>0.11073569324379559</x:v>
      </x:c>
      <x:c r="AB966" s="115" t="n">
        <x:f>W966*Y966</x:f>
        <x:v>0.8973863986699891</x:v>
      </x:c>
      <x:c r="AC966" s="115" t="n">
        <x:f>X966*Y966</x:f>
        <x:v>0.07030554966630914</x:v>
      </x:c>
      <x:c r="AD966" s="115" t="n">
        <x:f>SUM(Z966:AC966)</x:f>
        <x:v>1.1869706093716452</x:v>
      </x:c>
      <x:c r="AE966" s="115" t="n">
        <x:f>MAX(AE965,AD966)</x:f>
        <x:v>1.2428655454675883</x:v>
      </x:c>
      <x:c r="AF966" s="114" t="n">
        <x:f>AD966/AE966-1</x:f>
        <x:v>-0.04497263304126309</x:v>
      </x:c>
      <x:c r="AG966" s="114" t="n">
        <x:f>AD966/AD965-1</x:f>
        <x:v>-0.0034624231680653317</x:v>
      </x:c>
      <x:c r="AH966" s="111" t="n">
        <x:f>IF(OR(T966="年末+季度",T966="季度+动态",T966="季度",T966="动态"),A966,AH965)</x:f>
        <x:v>45197</x:v>
      </x:c>
      <x:c r="AI966" s="117" t="n">
        <x:f>YEAR(A966)</x:f>
        <x:v>2023</x:v>
      </x:c>
      <x:c r="AJ966" s="117" t="n">
        <x:f>MONTH(A966)</x:f>
        <x:v>10</x:v>
      </x:c>
      <x:c r="AK966" s="50" t="n">
        <x:f>IF(MONTH(A966)&lt;&gt;MONTH(A967),1,0)</x:f>
        <x:v>0</x:v>
      </x:c>
      <x:c r="AL966" s="115" t="n">
        <x:f>IF(AK965,AD965,AL965)</x:f>
        <x:v>1.203971369789424</x:v>
      </x:c>
      <x:c r="AM966" s="116" t="str">
        <x:f>IF(AK966,AD966/AL966-1,"")</x:f>
      </x:c>
      <x:c r="AN966" s="115" t="n">
        <x:f>IF(AI966&lt;&gt;AI965,AD966,MAX(AN965,AD966))</x:f>
        <x:v>1.2428655454675883</x:v>
      </x:c>
      <x:c r="AO966" s="116" t="n">
        <x:f>AD966/AN966-1</x:f>
        <x:v>-0.04497263304126309</x:v>
      </x:c>
      <x:c r="AP966" s="112" t="n">
        <x:f>IFERROR(SUM(Z966:AC966)/AD966,0)</x:f>
        <x:v>1</x:v>
      </x:c>
      <x:c r="AQ966" s="50" t="b">
        <x:f>AND(B966&gt;0,C966&gt;0,D966&gt;0,E966&gt;0)</x:f>
        <x:v>1</x:v>
      </x:c>
    </x:row>
    <x:row r="967">
      <x:c r="A967" s="111" t="n">
        <x:f>'净值底稿'!A925</x:f>
        <x:v>45223</x:v>
      </x:c>
      <x:c r="B967" s="113" t="n">
        <x:f>'净值底稿'!F925</x:f>
        <x:v>1.4499000462757128</x:v>
      </x:c>
      <x:c r="C967" s="113" t="n">
        <x:f>'净值底稿'!O925</x:f>
        <x:v>1.1735818299636183</x:v>
      </x:c>
      <x:c r="D967" s="113" t="n">
        <x:f>'净值底稿'!P925</x:f>
        <x:v>1.6087</x:v>
      </x:c>
      <x:c r="E967" s="113" t="n">
        <x:f>'净值底稿'!Q925</x:f>
        <x:v>1.6903</x:v>
      </x:c>
      <x:c r="F967" s="114" t="n">
        <x:f>IFERROR(B967/B966-1,0)</x:f>
        <x:v>0.012935831242775864</x:v>
      </x:c>
      <x:c r="G967" s="114" t="n">
        <x:f>IFERROR(C967/C966-1,0)</x:f>
        <x:v>0.014586321331624186</x:v>
      </x:c>
      <x:c r="H967" s="114" t="n">
        <x:f>IFERROR(D967/D966-1,0)</x:f>
        <x:v>-0.0006833146974778437</x:v>
      </x:c>
      <x:c r="I967" s="114" t="n">
        <x:f>IFERROR(E967/E966-1,0)</x:f>
        <x:v>0.0013625592417061405</x:v>
      </x:c>
      <x:c r="J967" s="115" t="n">
        <x:f>Z966*(1+F967)</x:f>
        <x:v>0.10994706130549291</x:v>
      </x:c>
      <x:c r="K967" s="115" t="n">
        <x:f>AA966*(1+G967)</x:f>
        <x:v>0.11235091964832976</x:v>
      </x:c>
      <x:c r="L967" s="115" t="n">
        <x:f>AB966*(1+H967)</x:f>
        <x:v>0.8967732013544613</x:v>
      </x:c>
      <x:c r="M967" s="115" t="n">
        <x:f>AC966*(1+I967)</x:f>
        <x:v>0.0704013451427502</x:v>
      </x:c>
      <x:c r="N967" s="115" t="n">
        <x:f>SUM(J967:M967)</x:f>
        <x:v>1.1894725274510343</x:v>
      </x:c>
      <x:c r="O967" s="116" t="n">
        <x:f>IFERROR((J967+K967)/N967,0)</x:f>
        <x:v>0.18688786485064388</x:v>
      </x:c>
      <x:c r="P967" s="50" t="b">
        <x:f>AND(MONTH(A967)=12,OR(A968="",YEAR(A967)&lt;&gt;YEAR(A968)))</x:f>
        <x:v>0</x:v>
      </x:c>
      <x:c r="Q967" s="50" t="b">
        <x:f>AND(MOD(MONTH(A967),3)=0,OR(A968="",MONTH(A967)&lt;&gt;MONTH(A968)))</x:f>
        <x:v>0</x:v>
      </x:c>
      <x:c r="R967" s="50" t="b">
        <x:f>OR(O967&gt;$E$7,O967&lt;$E$6)</x:f>
        <x:v>0</x:v>
      </x:c>
      <x:c r="S967" s="50" t="b">
        <x:f>AND(OR(P967,Q967,R967),A967-AH966&gt;$E$8)</x:f>
        <x:v>0</x:v>
      </x:c>
      <x:c r="T967" s="50" t="str">
        <x:f>IF(NOT(OR(P967,Q967,R967)),"不调",IF(NOT(S967),"间隔规则跳过",IF(P967,"年末+季度",IF(AND(Q967,R967),"季度+动态",IF(Q967,"季度","动态")))))</x:f>
        <x:v>不调</x:v>
      </x:c>
      <x:c r="U967" s="115" t="n">
        <x:f>IF(OR(T967="年末+季度",T967="季度+动态"),N967*$E$5/2,IF(T967="季度",(J967+K967)/2,IF(T967="动态",N967*$E$5*IF(J967+K967=0,0.5,J967/(J967+K967)),J967)))</x:f>
        <x:v>0.10994706130549291</x:v>
      </x:c>
      <x:c r="V967" s="115" t="n">
        <x:f>IF(OR(T967="年末+季度",T967="季度+动态"),N967*$E$5/2,IF(T967="季度",(J967+K967)/2,IF(T967="动态",N967*$E$5*IF(J967+K967=0,0.5,K967/(J967+K967)),K967)))</x:f>
        <x:v>0.11235091964832976</x:v>
      </x:c>
      <x:c r="W967" s="115" t="n">
        <x:f>IF(OR(T967="年末+季度",T967="季度+动态",T967="动态"),N967*(1-$E$5)*IF(L967+M967=0,$B$7/($B$7+$B$8),L967/(L967+M967)),L967)</x:f>
        <x:v>0.8967732013544613</x:v>
      </x:c>
      <x:c r="X967" s="115" t="n">
        <x:f>IF(OR(T967="年末+季度",T967="季度+动态",T967="动态"),N967*(1-$E$5)*IF(L967+M967=0,$B$8/($B$7+$B$8),M967/(L967+M967)),M967)</x:f>
        <x:v>0.0704013451427502</x:v>
      </x:c>
      <x:c r="Y967" s="115" t="n">
        <x:f>POWER(1-$H$5,(A967-A966)/$H$8)</x:f>
        <x:v>0.9999862671029998</x:v>
      </x:c>
      <x:c r="Z967" s="115" t="n">
        <x:f>U967*Y967</x:f>
        <x:v>0.10994555141382452</x:v>
      </x:c>
      <x:c r="AA967" s="115" t="n">
        <x:f>V967*Y967</x:f>
        <x:v>0.11234937674472234</x:v>
      </x:c>
      <x:c r="AB967" s="115" t="n">
        <x:f>W967*Y967</x:f>
        <x:v>0.8967608860604545</x:v>
      </x:c>
      <x:c r="AC967" s="115" t="n">
        <x:f>X967*Y967</x:f>
        <x:v>0.07040037832832868</x:v>
      </x:c>
      <x:c r="AD967" s="115" t="n">
        <x:f>SUM(Z967:AC967)</x:f>
        <x:v>1.18945619254733</x:v>
      </x:c>
      <x:c r="AE967" s="115" t="n">
        <x:f>MAX(AE966,AD967)</x:f>
        <x:v>1.2428655454675883</x:v>
      </x:c>
      <x:c r="AF967" s="114" t="n">
        <x:f>AD967/AE967-1</x:f>
        <x:v>-0.04297275205272899</x:v>
      </x:c>
      <x:c r="AG967" s="114" t="n">
        <x:f>AD967/AD966-1</x:f>
        <x:v>0.0020940562100357774</x:v>
      </x:c>
      <x:c r="AH967" s="111" t="n">
        <x:f>IF(OR(T967="年末+季度",T967="季度+动态",T967="季度",T967="动态"),A967,AH966)</x:f>
        <x:v>45197</x:v>
      </x:c>
      <x:c r="AI967" s="117" t="n">
        <x:f>YEAR(A967)</x:f>
        <x:v>2023</x:v>
      </x:c>
      <x:c r="AJ967" s="117" t="n">
        <x:f>MONTH(A967)</x:f>
        <x:v>10</x:v>
      </x:c>
      <x:c r="AK967" s="50" t="n">
        <x:f>IF(MONTH(A967)&lt;&gt;MONTH(A968),1,0)</x:f>
        <x:v>0</x:v>
      </x:c>
      <x:c r="AL967" s="115" t="n">
        <x:f>IF(AK966,AD966,AL966)</x:f>
        <x:v>1.203971369789424</x:v>
      </x:c>
      <x:c r="AM967" s="116" t="str">
        <x:f>IF(AK967,AD967/AL967-1,"")</x:f>
      </x:c>
      <x:c r="AN967" s="115" t="n">
        <x:f>IF(AI967&lt;&gt;AI966,AD967,MAX(AN966,AD967))</x:f>
        <x:v>1.2428655454675883</x:v>
      </x:c>
      <x:c r="AO967" s="116" t="n">
        <x:f>AD967/AN967-1</x:f>
        <x:v>-0.04297275205272899</x:v>
      </x:c>
      <x:c r="AP967" s="112" t="n">
        <x:f>IFERROR(SUM(Z967:AC967)/AD967,0)</x:f>
        <x:v>1</x:v>
      </x:c>
      <x:c r="AQ967" s="50" t="b">
        <x:f>AND(B967&gt;0,C967&gt;0,D967&gt;0,E967&gt;0)</x:f>
        <x:v>1</x:v>
      </x:c>
    </x:row>
    <x:row r="968">
      <x:c r="A968" s="111" t="n">
        <x:f>'净值底稿'!A926</x:f>
        <x:v>45224</x:v>
      </x:c>
      <x:c r="B968" s="113" t="n">
        <x:f>'净值底稿'!F926</x:f>
        <x:v>1.4448019058462567</x:v>
      </x:c>
      <x:c r="C968" s="113" t="n">
        <x:f>'净值底稿'!O926</x:f>
        <x:v>1.1839161154380617</x:v>
      </x:c>
      <x:c r="D968" s="113" t="n">
        <x:f>'净值底稿'!P926</x:f>
        <x:v>1.6092</x:v>
      </x:c>
      <x:c r="E968" s="113" t="n">
        <x:f>'净值底稿'!Q926</x:f>
        <x:v>1.6824</x:v>
      </x:c>
      <x:c r="F968" s="114" t="n">
        <x:f>IFERROR(B968/B967-1,0)</x:f>
        <x:v>-0.003516201301290711</x:v>
      </x:c>
      <x:c r="G968" s="114" t="n">
        <x:f>IFERROR(C968/C967-1,0)</x:f>
        <x:v>0.00880576472009964</x:v>
      </x:c>
      <x:c r="H968" s="114" t="n">
        <x:f>IFERROR(D968/D967-1,0)</x:f>
        <x:v>0.0003108099707838097</x:v>
      </x:c>
      <x:c r="I968" s="114" t="n">
        <x:f>IFERROR(E968/E967-1,0)</x:f>
        <x:v>-0.004673726557415825</x:v>
      </x:c>
      <x:c r="J968" s="115" t="n">
        <x:f>Z967*(1+F968)</x:f>
        <x:v>0.1095589607228721</x:v>
      </x:c>
      <x:c r="K968" s="115" t="n">
        <x:f>AA967*(1+G968)</x:f>
        <x:v>0.1133386989227862</x:v>
      </x:c>
      <x:c r="L968" s="115" t="n">
        <x:f>AB967*(1+H968)</x:f>
        <x:v>0.897039608285251</x:v>
      </x:c>
      <x:c r="M968" s="115" t="n">
        <x:f>AC967*(1+I968)</x:f>
        <x:v>0.07007134621048346</x:v>
      </x:c>
      <x:c r="N968" s="115" t="n">
        <x:f>SUM(J968:M968)</x:f>
        <x:v>1.1900086141413926</x:v>
      </x:c>
      <x:c r="O968" s="116" t="n">
        <x:f>IFERROR((J968+K968)/N968,0)</x:f>
        <x:v>0.18730760180797681</x:v>
      </x:c>
      <x:c r="P968" s="50" t="b">
        <x:f>AND(MONTH(A968)=12,OR(A969="",YEAR(A968)&lt;&gt;YEAR(A969)))</x:f>
        <x:v>0</x:v>
      </x:c>
      <x:c r="Q968" s="50" t="b">
        <x:f>AND(MOD(MONTH(A968),3)=0,OR(A969="",MONTH(A968)&lt;&gt;MONTH(A969)))</x:f>
        <x:v>0</x:v>
      </x:c>
      <x:c r="R968" s="50" t="b">
        <x:f>OR(O968&gt;$E$7,O968&lt;$E$6)</x:f>
        <x:v>0</x:v>
      </x:c>
      <x:c r="S968" s="50" t="b">
        <x:f>AND(OR(P968,Q968,R968),A968-AH967&gt;$E$8)</x:f>
        <x:v>0</x:v>
      </x:c>
      <x:c r="T968" s="50" t="str">
        <x:f>IF(NOT(OR(P968,Q968,R968)),"不调",IF(NOT(S968),"间隔规则跳过",IF(P968,"年末+季度",IF(AND(Q968,R968),"季度+动态",IF(Q968,"季度","动态")))))</x:f>
        <x:v>不调</x:v>
      </x:c>
      <x:c r="U968" s="115" t="n">
        <x:f>IF(OR(T968="年末+季度",T968="季度+动态"),N968*$E$5/2,IF(T968="季度",(J968+K968)/2,IF(T968="动态",N968*$E$5*IF(J968+K968=0,0.5,J968/(J968+K968)),J968)))</x:f>
        <x:v>0.1095589607228721</x:v>
      </x:c>
      <x:c r="V968" s="115" t="n">
        <x:f>IF(OR(T968="年末+季度",T968="季度+动态"),N968*$E$5/2,IF(T968="季度",(J968+K968)/2,IF(T968="动态",N968*$E$5*IF(J968+K968=0,0.5,K968/(J968+K968)),K968)))</x:f>
        <x:v>0.1133386989227862</x:v>
      </x:c>
      <x:c r="W968" s="115" t="n">
        <x:f>IF(OR(T968="年末+季度",T968="季度+动态",T968="动态"),N968*(1-$E$5)*IF(L968+M968=0,$B$7/($B$7+$B$8),L968/(L968+M968)),L968)</x:f>
        <x:v>0.897039608285251</x:v>
      </x:c>
      <x:c r="X968" s="115" t="n">
        <x:f>IF(OR(T968="年末+季度",T968="季度+动态",T968="动态"),N968*(1-$E$5)*IF(L968+M968=0,$B$8/($B$7+$B$8),M968/(L968+M968)),M968)</x:f>
        <x:v>0.07007134621048346</x:v>
      </x:c>
      <x:c r="Y968" s="115" t="n">
        <x:f>POWER(1-$H$5,(A968-A967)/$H$8)</x:f>
        <x:v>0.9999862671029998</x:v>
      </x:c>
      <x:c r="Z968" s="115" t="n">
        <x:f>U968*Y968</x:f>
        <x:v>0.10955745616094904</x:v>
      </x:c>
      <x:c r="AA968" s="115" t="n">
        <x:f>V968*Y968</x:f>
        <x:v>0.11333714245410775</x:v>
      </x:c>
      <x:c r="AB968" s="115" t="n">
        <x:f>W968*Y968</x:f>
        <x:v>0.8970272893327053</x:v>
      </x:c>
      <x:c r="AC968" s="115" t="n">
        <x:f>X968*Y968</x:f>
        <x:v>0.07007038392790328</x:v>
      </x:c>
      <x:c r="AD968" s="115" t="n">
        <x:f>SUM(Z968:AC968)</x:f>
        <x:v>1.1899922718756655</x:v>
      </x:c>
      <x:c r="AE968" s="115" t="n">
        <x:f>MAX(AE967,AD968)</x:f>
        <x:v>1.2428655454675883</x:v>
      </x:c>
      <x:c r="AF968" s="114" t="n">
        <x:f>AD968/AE968-1</x:f>
        <x:v>-0.0425414267735863</x:v>
      </x:c>
      <x:c r="AG968" s="114" t="n">
        <x:f>AD968/AD967-1</x:f>
        <x:v>0.0004506927885989942</x:v>
      </x:c>
      <x:c r="AH968" s="111" t="n">
        <x:f>IF(OR(T968="年末+季度",T968="季度+动态",T968="季度",T968="动态"),A968,AH967)</x:f>
        <x:v>45197</x:v>
      </x:c>
      <x:c r="AI968" s="117" t="n">
        <x:f>YEAR(A968)</x:f>
        <x:v>2023</x:v>
      </x:c>
      <x:c r="AJ968" s="117" t="n">
        <x:f>MONTH(A968)</x:f>
        <x:v>10</x:v>
      </x:c>
      <x:c r="AK968" s="50" t="n">
        <x:f>IF(MONTH(A968)&lt;&gt;MONTH(A969),1,0)</x:f>
        <x:v>0</x:v>
      </x:c>
      <x:c r="AL968" s="115" t="n">
        <x:f>IF(AK967,AD967,AL967)</x:f>
        <x:v>1.203971369789424</x:v>
      </x:c>
      <x:c r="AM968" s="116" t="str">
        <x:f>IF(AK968,AD968/AL968-1,"")</x:f>
      </x:c>
      <x:c r="AN968" s="115" t="n">
        <x:f>IF(AI968&lt;&gt;AI967,AD968,MAX(AN967,AD968))</x:f>
        <x:v>1.2428655454675883</x:v>
      </x:c>
      <x:c r="AO968" s="116" t="n">
        <x:f>AD968/AN968-1</x:f>
        <x:v>-0.0425414267735863</x:v>
      </x:c>
      <x:c r="AP968" s="112" t="n">
        <x:f>IFERROR(SUM(Z968:AC968)/AD968,0)</x:f>
        <x:v>1</x:v>
      </x:c>
      <x:c r="AQ968" s="50" t="b">
        <x:f>AND(B968&gt;0,C968&gt;0,D968&gt;0,E968&gt;0)</x:f>
        <x:v>1</x:v>
      </x:c>
    </x:row>
    <x:row r="969">
      <x:c r="A969" s="111" t="n">
        <x:f>'净值底稿'!A927</x:f>
        <x:v>45225</x:v>
      </x:c>
      <x:c r="B969" s="113" t="n">
        <x:f>'净值底稿'!F927</x:f>
        <x:v>1.4403354636045007</x:v>
      </x:c>
      <x:c r="C969" s="113" t="n">
        <x:f>'净值底稿'!O927</x:f>
        <x:v>1.1894187066813298</x:v>
      </x:c>
      <x:c r="D969" s="113" t="n">
        <x:f>'净值底稿'!P927</x:f>
        <x:v>1.6097</x:v>
      </x:c>
      <x:c r="E969" s="113" t="n">
        <x:f>'净值底稿'!Q927</x:f>
        <x:v>1.6929</x:v>
      </x:c>
      <x:c r="F969" s="114" t="n">
        <x:f>IFERROR(B969/B968-1,0)</x:f>
        <x:v>-0.003091387285469982</x:v>
      </x:c>
      <x:c r="G969" s="114" t="n">
        <x:f>IFERROR(C969/C968-1,0)</x:f>
        <x:v>0.004647788108899986</x:v>
      </x:c>
      <x:c r="H969" s="114" t="n">
        <x:f>IFERROR(D969/D968-1,0)</x:f>
        <x:v>0.0003107133979616261</x:v>
      </x:c>
      <x:c r="I969" s="114" t="n">
        <x:f>IFERROR(E969/E968-1,0)</x:f>
        <x:v>0.0062410841654780835</x:v>
      </x:c>
      <x:c r="J969" s="115" t="n">
        <x:f>Z968*(1+F969)</x:f>
        <x:v>0.10921877163394465</x:v>
      </x:c>
      <x:c r="K969" s="115" t="n">
        <x:f>AA968*(1+G969)</x:f>
        <x:v>0.11386390947710266</x:v>
      </x:c>
      <x:c r="L969" s="115" t="n">
        <x:f>AB968*(1+H969)</x:f>
        <x:v>0.8973060077298382</x:v>
      </x:c>
      <x:c r="M969" s="115" t="n">
        <x:f>AC968*(1+I969)</x:f>
        <x:v>0.07050769909150469</x:v>
      </x:c>
      <x:c r="N969" s="115" t="n">
        <x:f>SUM(J969:M969)</x:f>
        <x:v>1.1908963879323902</x:v>
      </x:c>
      <x:c r="O969" s="116" t="n">
        <x:f>IFERROR((J969+K969)/N969,0)</x:f>
        <x:v>0.18732333339121038</x:v>
      </x:c>
      <x:c r="P969" s="50" t="b">
        <x:f>AND(MONTH(A969)=12,OR(A970="",YEAR(A969)&lt;&gt;YEAR(A970)))</x:f>
        <x:v>0</x:v>
      </x:c>
      <x:c r="Q969" s="50" t="b">
        <x:f>AND(MOD(MONTH(A969),3)=0,OR(A970="",MONTH(A969)&lt;&gt;MONTH(A970)))</x:f>
        <x:v>0</x:v>
      </x:c>
      <x:c r="R969" s="50" t="b">
        <x:f>OR(O969&gt;$E$7,O969&lt;$E$6)</x:f>
        <x:v>0</x:v>
      </x:c>
      <x:c r="S969" s="50" t="b">
        <x:f>AND(OR(P969,Q969,R969),A969-AH968&gt;$E$8)</x:f>
        <x:v>0</x:v>
      </x:c>
      <x:c r="T969" s="50" t="str">
        <x:f>IF(NOT(OR(P969,Q969,R969)),"不调",IF(NOT(S969),"间隔规则跳过",IF(P969,"年末+季度",IF(AND(Q969,R969),"季度+动态",IF(Q969,"季度","动态")))))</x:f>
        <x:v>不调</x:v>
      </x:c>
      <x:c r="U969" s="115" t="n">
        <x:f>IF(OR(T969="年末+季度",T969="季度+动态"),N969*$E$5/2,IF(T969="季度",(J969+K969)/2,IF(T969="动态",N969*$E$5*IF(J969+K969=0,0.5,J969/(J969+K969)),J969)))</x:f>
        <x:v>0.10921877163394465</x:v>
      </x:c>
      <x:c r="V969" s="115" t="n">
        <x:f>IF(OR(T969="年末+季度",T969="季度+动态"),N969*$E$5/2,IF(T969="季度",(J969+K969)/2,IF(T969="动态",N969*$E$5*IF(J969+K969=0,0.5,K969/(J969+K969)),K969)))</x:f>
        <x:v>0.11386390947710266</x:v>
      </x:c>
      <x:c r="W969" s="115" t="n">
        <x:f>IF(OR(T969="年末+季度",T969="季度+动态",T969="动态"),N969*(1-$E$5)*IF(L969+M969=0,$B$7/($B$7+$B$8),L969/(L969+M969)),L969)</x:f>
        <x:v>0.8973060077298382</x:v>
      </x:c>
      <x:c r="X969" s="115" t="n">
        <x:f>IF(OR(T969="年末+季度",T969="季度+动态",T969="动态"),N969*(1-$E$5)*IF(L969+M969=0,$B$8/($B$7+$B$8),M969/(L969+M969)),M969)</x:f>
        <x:v>0.07050769909150469</x:v>
      </x:c>
      <x:c r="Y969" s="115" t="n">
        <x:f>POWER(1-$H$5,(A969-A968)/$H$8)</x:f>
        <x:v>0.9999862671029998</x:v>
      </x:c>
      <x:c r="Z969" s="115" t="n">
        <x:f>U969*Y969</x:f>
        <x:v>0.10921727174380332</x:v>
      </x:c>
      <x:c r="AA969" s="115" t="n">
        <x:f>V969*Y969</x:f>
        <x:v>0.11386234579576177</x:v>
      </x:c>
      <x:c r="AB969" s="115" t="n">
        <x:f>W969*Y969</x:f>
        <x:v>0.8972936851188563</x:v>
      </x:c>
      <x:c r="AC969" s="115" t="n">
        <x:f>X969*Y969</x:f>
        <x:v>0.07050673081653534</x:v>
      </x:c>
      <x:c r="AD969" s="115" t="n">
        <x:f>SUM(Z969:AC969)</x:f>
        <x:v>1.1908800334749565</x:v>
      </x:c>
      <x:c r="AE969" s="115" t="n">
        <x:f>MAX(AE968,AD969)</x:f>
        <x:v>1.2428655454675883</x:v>
      </x:c>
      <x:c r="AF969" s="114" t="n">
        <x:f>AD969/AE969-1</x:f>
        <x:v>-0.04182714066071713</x:v>
      </x:c>
      <x:c r="AG969" s="114" t="n">
        <x:f>AD969/AD968-1</x:f>
        <x:v>0.0007460229955038589</x:v>
      </x:c>
      <x:c r="AH969" s="111" t="n">
        <x:f>IF(OR(T969="年末+季度",T969="季度+动态",T969="季度",T969="动态"),A969,AH968)</x:f>
        <x:v>45197</x:v>
      </x:c>
      <x:c r="AI969" s="117" t="n">
        <x:f>YEAR(A969)</x:f>
        <x:v>2023</x:v>
      </x:c>
      <x:c r="AJ969" s="117" t="n">
        <x:f>MONTH(A969)</x:f>
        <x:v>10</x:v>
      </x:c>
      <x:c r="AK969" s="50" t="n">
        <x:f>IF(MONTH(A969)&lt;&gt;MONTH(A970),1,0)</x:f>
        <x:v>0</x:v>
      </x:c>
      <x:c r="AL969" s="115" t="n">
        <x:f>IF(AK968,AD968,AL968)</x:f>
        <x:v>1.203971369789424</x:v>
      </x:c>
      <x:c r="AM969" s="116" t="str">
        <x:f>IF(AK969,AD969/AL969-1,"")</x:f>
      </x:c>
      <x:c r="AN969" s="115" t="n">
        <x:f>IF(AI969&lt;&gt;AI968,AD969,MAX(AN968,AD969))</x:f>
        <x:v>1.2428655454675883</x:v>
      </x:c>
      <x:c r="AO969" s="116" t="n">
        <x:f>AD969/AN969-1</x:f>
        <x:v>-0.04182714066071713</x:v>
      </x:c>
      <x:c r="AP969" s="112" t="n">
        <x:f>IFERROR(SUM(Z969:AC969)/AD969,0)</x:f>
        <x:v>1</x:v>
      </x:c>
      <x:c r="AQ969" s="50" t="b">
        <x:f>AND(B969&gt;0,C969&gt;0,D969&gt;0,E969&gt;0)</x:f>
        <x:v>1</x:v>
      </x:c>
    </x:row>
    <x:row r="970">
      <x:c r="A970" s="111" t="n">
        <x:f>'净值底稿'!A928</x:f>
        <x:v>45226</x:v>
      </x:c>
      <x:c r="B970" s="113" t="n">
        <x:f>'净值底稿'!F928</x:f>
        <x:v>1.4498459979150244</x:v>
      </x:c>
      <x:c r="C970" s="113" t="n">
        <x:f>'净值底稿'!O928</x:f>
        <x:v>1.2057827716037055</x:v>
      </x:c>
      <x:c r="D970" s="113" t="n">
        <x:f>'净值底稿'!P928</x:f>
        <x:v>1.6099</x:v>
      </x:c>
      <x:c r="E970" s="113" t="n">
        <x:f>'净值底稿'!Q928</x:f>
        <x:v>1.6984</x:v>
      </x:c>
      <x:c r="F970" s="114" t="n">
        <x:f>IFERROR(B970/B969-1,0)</x:f>
        <x:v>0.0066029994753604715</x:v>
      </x:c>
      <x:c r="G970" s="114" t="n">
        <x:f>IFERROR(C970/C969-1,0)</x:f>
        <x:v>0.01375803561054978</x:v>
      </x:c>
      <x:c r="H970" s="114" t="n">
        <x:f>IFERROR(D970/D969-1,0)</x:f>
        <x:v>0.00012424675405364738</x:v>
      </x:c>
      <x:c r="I970" s="114" t="n">
        <x:f>IFERROR(E970/E969-1,0)</x:f>
        <x:v>0.0032488628979856493</x:v>
      </x:c>
      <x:c r="J970" s="115" t="n">
        <x:f>Z969*(1+F970)</x:f>
        <x:v>0.10993843333182796</x:v>
      </x:c>
      <x:c r="K970" s="115" t="n">
        <x:f>AA969*(1+G970)</x:f>
        <x:v>0.11542886800392059</x:v>
      </x:c>
      <x:c r="L970" s="115" t="n">
        <x:f>AB969*(1+H970)</x:f>
        <x:v>0.8974051709466652</x:v>
      </x:c>
      <x:c r="M970" s="115" t="n">
        <x:f>AC969*(1+I970)</x:f>
        <x:v>0.07073579751834344</x:v>
      </x:c>
      <x:c r="N970" s="115" t="n">
        <x:f>SUM(J970:M970)</x:f>
        <x:v>1.193508269800757</x:v>
      </x:c>
      <x:c r="O970" s="116" t="n">
        <x:f>IFERROR((J970+K970)/N970,0)</x:f>
        <x:v>0.18882759930383317</x:v>
      </x:c>
      <x:c r="P970" s="50" t="b">
        <x:f>AND(MONTH(A970)=12,OR(A971="",YEAR(A970)&lt;&gt;YEAR(A971)))</x:f>
        <x:v>0</x:v>
      </x:c>
      <x:c r="Q970" s="50" t="b">
        <x:f>AND(MOD(MONTH(A970),3)=0,OR(A971="",MONTH(A970)&lt;&gt;MONTH(A971)))</x:f>
        <x:v>0</x:v>
      </x:c>
      <x:c r="R970" s="50" t="b">
        <x:f>OR(O970&gt;$E$7,O970&lt;$E$6)</x:f>
        <x:v>0</x:v>
      </x:c>
      <x:c r="S970" s="50" t="b">
        <x:f>AND(OR(P970,Q970,R970),A970-AH969&gt;$E$8)</x:f>
        <x:v>0</x:v>
      </x:c>
      <x:c r="T970" s="50" t="str">
        <x:f>IF(NOT(OR(P970,Q970,R970)),"不调",IF(NOT(S970),"间隔规则跳过",IF(P970,"年末+季度",IF(AND(Q970,R970),"季度+动态",IF(Q970,"季度","动态")))))</x:f>
        <x:v>不调</x:v>
      </x:c>
      <x:c r="U970" s="115" t="n">
        <x:f>IF(OR(T970="年末+季度",T970="季度+动态"),N970*$E$5/2,IF(T970="季度",(J970+K970)/2,IF(T970="动态",N970*$E$5*IF(J970+K970=0,0.5,J970/(J970+K970)),J970)))</x:f>
        <x:v>0.10993843333182796</x:v>
      </x:c>
      <x:c r="V970" s="115" t="n">
        <x:f>IF(OR(T970="年末+季度",T970="季度+动态"),N970*$E$5/2,IF(T970="季度",(J970+K970)/2,IF(T970="动态",N970*$E$5*IF(J970+K970=0,0.5,K970/(J970+K970)),K970)))</x:f>
        <x:v>0.11542886800392059</x:v>
      </x:c>
      <x:c r="W970" s="115" t="n">
        <x:f>IF(OR(T970="年末+季度",T970="季度+动态",T970="动态"),N970*(1-$E$5)*IF(L970+M970=0,$B$7/($B$7+$B$8),L970/(L970+M970)),L970)</x:f>
        <x:v>0.8974051709466652</x:v>
      </x:c>
      <x:c r="X970" s="115" t="n">
        <x:f>IF(OR(T970="年末+季度",T970="季度+动态",T970="动态"),N970*(1-$E$5)*IF(L970+M970=0,$B$8/($B$7+$B$8),M970/(L970+M970)),M970)</x:f>
        <x:v>0.07073579751834344</x:v>
      </x:c>
      <x:c r="Y970" s="115" t="n">
        <x:f>POWER(1-$H$5,(A970-A969)/$H$8)</x:f>
        <x:v>0.9999862671029998</x:v>
      </x:c>
      <x:c r="Z970" s="115" t="n">
        <x:f>U970*Y970</x:f>
        <x:v>0.10993692355864665</x:v>
      </x:c>
      <x:c r="AA970" s="115" t="n">
        <x:f>V970*Y970</x:f>
        <x:v>0.11542728283116543</x:v>
      </x:c>
      <x:c r="AB970" s="115" t="n">
        <x:f>W970*Y970</x:f>
        <x:v>0.8973928469738851</x:v>
      </x:c>
      <x:c r="AC970" s="115" t="n">
        <x:f>X970*Y970</x:f>
        <x:v>0.0707348261109219</x:v>
      </x:c>
      <x:c r="AD970" s="115" t="n">
        <x:f>SUM(Z970:AC970)</x:f>
        <x:v>1.1934918794746192</x:v>
      </x:c>
      <x:c r="AE970" s="115" t="n">
        <x:f>MAX(AE969,AD970)</x:f>
        <x:v>1.2428655454675883</x:v>
      </x:c>
      <x:c r="AF970" s="114" t="n">
        <x:f>AD970/AE970-1</x:f>
        <x:v>-0.03972566958109203</x:v>
      </x:c>
      <x:c r="AG970" s="114" t="n">
        <x:f>AD970/AD969-1</x:f>
        <x:v>0.002193206642352896</x:v>
      </x:c>
      <x:c r="AH970" s="111" t="n">
        <x:f>IF(OR(T970="年末+季度",T970="季度+动态",T970="季度",T970="动态"),A970,AH969)</x:f>
        <x:v>45197</x:v>
      </x:c>
      <x:c r="AI970" s="117" t="n">
        <x:f>YEAR(A970)</x:f>
        <x:v>2023</x:v>
      </x:c>
      <x:c r="AJ970" s="117" t="n">
        <x:f>MONTH(A970)</x:f>
        <x:v>10</x:v>
      </x:c>
      <x:c r="AK970" s="50" t="n">
        <x:f>IF(MONTH(A970)&lt;&gt;MONTH(A971),1,0)</x:f>
        <x:v>0</x:v>
      </x:c>
      <x:c r="AL970" s="115" t="n">
        <x:f>IF(AK969,AD969,AL969)</x:f>
        <x:v>1.203971369789424</x:v>
      </x:c>
      <x:c r="AM970" s="116" t="str">
        <x:f>IF(AK970,AD970/AL970-1,"")</x:f>
      </x:c>
      <x:c r="AN970" s="115" t="n">
        <x:f>IF(AI970&lt;&gt;AI969,AD970,MAX(AN969,AD970))</x:f>
        <x:v>1.2428655454675883</x:v>
      </x:c>
      <x:c r="AO970" s="116" t="n">
        <x:f>AD970/AN970-1</x:f>
        <x:v>-0.03972566958109203</x:v>
      </x:c>
      <x:c r="AP970" s="112" t="n">
        <x:f>IFERROR(SUM(Z970:AC970)/AD970,0)</x:f>
        <x:v>1</x:v>
      </x:c>
      <x:c r="AQ970" s="50" t="b">
        <x:f>AND(B970&gt;0,C970&gt;0,D970&gt;0,E970&gt;0)</x:f>
        <x:v>1</x:v>
      </x:c>
    </x:row>
    <x:row r="971">
      <x:c r="A971" s="111" t="n">
        <x:f>'净值底稿'!A929</x:f>
        <x:v>45229</x:v>
      </x:c>
      <x:c r="B971" s="113" t="n">
        <x:f>'净值底稿'!F929</x:f>
        <x:v>1.4946015823197776</x:v>
      </x:c>
      <x:c r="C971" s="113" t="n">
        <x:f>'净值底稿'!O929</x:f>
        <x:v>1.2154940913515557</x:v>
      </x:c>
      <x:c r="D971" s="113" t="n">
        <x:f>'净值底稿'!P929</x:f>
        <x:v>1.6109</x:v>
      </x:c>
      <x:c r="E971" s="113" t="n">
        <x:f>'净值底稿'!Q929</x:f>
        <x:v>1.7028</x:v>
      </x:c>
      <x:c r="F971" s="114" t="n">
        <x:f>IFERROR(B971/B970-1,0)</x:f>
        <x:v>0.030869198845335788</x:v>
      </x:c>
      <x:c r="G971" s="114" t="n">
        <x:f>IFERROR(C971/C970-1,0)</x:f>
        <x:v>0.008053954639718475</x:v>
      </x:c>
      <x:c r="H971" s="114" t="n">
        <x:f>IFERROR(D971/D970-1,0)</x:f>
        <x:v>0.000621156593577199</x:v>
      </x:c>
      <x:c r="I971" s="114" t="n">
        <x:f>IFERROR(E971/E970-1,0)</x:f>
        <x:v>0.002590673575129543</x:v>
      </x:c>
      <x:c r="J971" s="115" t="n">
        <x:f>Z970*(1+F971)</x:f>
        <x:v>0.11333058831242299</x:v>
      </x:c>
      <x:c r="K971" s="115" t="n">
        <x:f>AA970*(1+G971)</x:f>
        <x:v>0.1163569289312736</x:v>
      </x:c>
      <x:c r="L971" s="115" t="n">
        <x:f>AB970*(1+H971)</x:f>
        <x:v>0.8979502684578119</x:v>
      </x:c>
      <x:c r="M971" s="115" t="n">
        <x:f>AC970*(1+I971)</x:f>
        <x:v>0.07091807695576885</x:v>
      </x:c>
      <x:c r="N971" s="115" t="n">
        <x:f>SUM(J971:M971)</x:f>
        <x:v>1.1985558626572774</x:v>
      </x:c>
      <x:c r="O971" s="116" t="n">
        <x:f>IFERROR((J971+K971)/N971,0)</x:f>
        <x:v>0.19163688935988699</x:v>
      </x:c>
      <x:c r="P971" s="50" t="b">
        <x:f>AND(MONTH(A971)=12,OR(A972="",YEAR(A971)&lt;&gt;YEAR(A972)))</x:f>
        <x:v>0</x:v>
      </x:c>
      <x:c r="Q971" s="50" t="b">
        <x:f>AND(MOD(MONTH(A971),3)=0,OR(A972="",MONTH(A971)&lt;&gt;MONTH(A972)))</x:f>
        <x:v>0</x:v>
      </x:c>
      <x:c r="R971" s="50" t="b">
        <x:f>OR(O971&gt;$E$7,O971&lt;$E$6)</x:f>
        <x:v>0</x:v>
      </x:c>
      <x:c r="S971" s="50" t="b">
        <x:f>AND(OR(P971,Q971,R971),A971-AH970&gt;$E$8)</x:f>
        <x:v>0</x:v>
      </x:c>
      <x:c r="T971" s="50" t="str">
        <x:f>IF(NOT(OR(P971,Q971,R971)),"不调",IF(NOT(S971),"间隔规则跳过",IF(P971,"年末+季度",IF(AND(Q971,R971),"季度+动态",IF(Q971,"季度","动态")))))</x:f>
        <x:v>不调</x:v>
      </x:c>
      <x:c r="U971" s="115" t="n">
        <x:f>IF(OR(T971="年末+季度",T971="季度+动态"),N971*$E$5/2,IF(T971="季度",(J971+K971)/2,IF(T971="动态",N971*$E$5*IF(J971+K971=0,0.5,J971/(J971+K971)),J971)))</x:f>
        <x:v>0.11333058831242299</x:v>
      </x:c>
      <x:c r="V971" s="115" t="n">
        <x:f>IF(OR(T971="年末+季度",T971="季度+动态"),N971*$E$5/2,IF(T971="季度",(J971+K971)/2,IF(T971="动态",N971*$E$5*IF(J971+K971=0,0.5,K971/(J971+K971)),K971)))</x:f>
        <x:v>0.1163569289312736</x:v>
      </x:c>
      <x:c r="W971" s="115" t="n">
        <x:f>IF(OR(T971="年末+季度",T971="季度+动态",T971="动态"),N971*(1-$E$5)*IF(L971+M971=0,$B$7/($B$7+$B$8),L971/(L971+M971)),L971)</x:f>
        <x:v>0.8979502684578119</x:v>
      </x:c>
      <x:c r="X971" s="115" t="n">
        <x:f>IF(OR(T971="年末+季度",T971="季度+动态",T971="动态"),N971*(1-$E$5)*IF(L971+M971=0,$B$8/($B$7+$B$8),M971/(L971+M971)),M971)</x:f>
        <x:v>0.07091807695576885</x:v>
      </x:c>
      <x:c r="Y971" s="115" t="n">
        <x:f>POWER(1-$H$5,(A971-A970)/$H$8)</x:f>
        <x:v>0.9999588018747739</x:v>
      </x:c>
      <x:c r="Z971" s="115" t="n">
        <x:f>U971*Y971</x:f>
        <x:v>0.11332591930465374</x:v>
      </x:c>
      <x:c r="AA971" s="115" t="n">
        <x:f>V971*Y971</x:f>
        <x:v>0.11635213524394457</x:v>
      </x:c>
      <x:c r="AB971" s="115" t="n">
        <x:f>W971*Y971</x:f>
        <x:v>0.8979132745902052</x:v>
      </x:c>
      <x:c r="AC971" s="115" t="n">
        <x:f>X971*Y971</x:f>
        <x:v>0.07091515526395363</x:v>
      </x:c>
      <x:c r="AD971" s="115" t="n">
        <x:f>SUM(Z971:AC971)</x:f>
        <x:v>1.198506484402757</x:v>
      </x:c>
      <x:c r="AE971" s="115" t="n">
        <x:f>MAX(AE970,AD971)</x:f>
        <x:v>1.2428655454675883</x:v>
      </x:c>
      <x:c r="AF971" s="114" t="n">
        <x:f>AD971/AE971-1</x:f>
        <x:v>-0.035690957261304224</x:v>
      </x:c>
      <x:c r="AG971" s="114" t="n">
        <x:f>AD971/AD970-1</x:f>
        <x:v>0.0042016246732614615</x:v>
      </x:c>
      <x:c r="AH971" s="111" t="n">
        <x:f>IF(OR(T971="年末+季度",T971="季度+动态",T971="季度",T971="动态"),A971,AH970)</x:f>
        <x:v>45197</x:v>
      </x:c>
      <x:c r="AI971" s="117" t="n">
        <x:f>YEAR(A971)</x:f>
        <x:v>2023</x:v>
      </x:c>
      <x:c r="AJ971" s="117" t="n">
        <x:f>MONTH(A971)</x:f>
        <x:v>10</x:v>
      </x:c>
      <x:c r="AK971" s="50" t="n">
        <x:f>IF(MONTH(A971)&lt;&gt;MONTH(A972),1,0)</x:f>
        <x:v>0</x:v>
      </x:c>
      <x:c r="AL971" s="115" t="n">
        <x:f>IF(AK970,AD970,AL970)</x:f>
        <x:v>1.203971369789424</x:v>
      </x:c>
      <x:c r="AM971" s="116" t="str">
        <x:f>IF(AK971,AD971/AL971-1,"")</x:f>
      </x:c>
      <x:c r="AN971" s="115" t="n">
        <x:f>IF(AI971&lt;&gt;AI970,AD971,MAX(AN970,AD971))</x:f>
        <x:v>1.2428655454675883</x:v>
      </x:c>
      <x:c r="AO971" s="116" t="n">
        <x:f>AD971/AN971-1</x:f>
        <x:v>-0.035690957261304224</x:v>
      </x:c>
      <x:c r="AP971" s="112" t="n">
        <x:f>IFERROR(SUM(Z971:AC971)/AD971,0)</x:f>
        <x:v>1</x:v>
      </x:c>
      <x:c r="AQ971" s="50" t="b">
        <x:f>AND(B971&gt;0,C971&gt;0,D971&gt;0,E971&gt;0)</x:f>
        <x:v>1</x:v>
      </x:c>
    </x:row>
    <x:row r="972">
      <x:c r="A972" s="111" t="n">
        <x:f>'净值底稿'!A930</x:f>
        <x:v>45230</x:v>
      </x:c>
      <x:c r="B972" s="113" t="n">
        <x:f>'净值底稿'!F930</x:f>
        <x:v>1.4838397914359707</x:v>
      </x:c>
      <x:c r="C972" s="113" t="n">
        <x:f>'净值底稿'!O930</x:f>
        <x:v>1.2104169381738996</x:v>
      </x:c>
      <x:c r="D972" s="113" t="n">
        <x:f>'净值底稿'!P930</x:f>
        <x:v>1.6114</x:v>
      </x:c>
      <x:c r="E972" s="113" t="n">
        <x:f>'净值底稿'!Q930</x:f>
        <x:v>1.7027</x:v>
      </x:c>
      <x:c r="F972" s="114" t="n">
        <x:f>IFERROR(B972/B971-1,0)</x:f>
        <x:v>-0.007200441248766398</x:v>
      </x:c>
      <x:c r="G972" s="114" t="n">
        <x:f>IFERROR(C972/C971-1,0)</x:f>
        <x:v>-0.004177028266760696</x:v>
      </x:c>
      <x:c r="H972" s="114" t="n">
        <x:f>IFERROR(D972/D971-1,0)</x:f>
        <x:v>0.0003103854987893673</x:v>
      </x:c>
      <x:c r="I972" s="114" t="n">
        <x:f>IFERROR(E972/E971-1,0)</x:f>
        <x:v>-0.00005872680291285626</x:v>
      </x:c>
      <x:c r="J972" s="115" t="n">
        <x:f>Z971*(1+F972)</x:f>
        <x:v>0.11250992268073814</x:v>
      </x:c>
      <x:c r="K972" s="115" t="n">
        <x:f>AA971*(1+G972)</x:f>
        <x:v>0.11586612908613265</x:v>
      </x:c>
      <x:c r="L972" s="115" t="n">
        <x:f>AB971*(1+H972)</x:f>
        <x:v>0.8981919738498084</x:v>
      </x:c>
      <x:c r="M972" s="115" t="n">
        <x:f>AC971*(1+I972)</x:f>
        <x:v>0.07091099064360691</x:v>
      </x:c>
      <x:c r="N972" s="115" t="n">
        <x:f>SUM(J972:M972)</x:f>
        <x:v>1.1974790162602862</x:v>
      </x:c>
      <x:c r="O972" s="116" t="n">
        <x:f>IFERROR((J972+K972)/N972,0)</x:f>
        <x:v>0.19071403228432904</x:v>
      </x:c>
      <x:c r="P972" s="50" t="b">
        <x:f>AND(MONTH(A972)=12,OR(A973="",YEAR(A972)&lt;&gt;YEAR(A973)))</x:f>
        <x:v>0</x:v>
      </x:c>
      <x:c r="Q972" s="50" t="b">
        <x:f>AND(MOD(MONTH(A972),3)=0,OR(A973="",MONTH(A972)&lt;&gt;MONTH(A973)))</x:f>
        <x:v>0</x:v>
      </x:c>
      <x:c r="R972" s="50" t="b">
        <x:f>OR(O972&gt;$E$7,O972&lt;$E$6)</x:f>
        <x:v>0</x:v>
      </x:c>
      <x:c r="S972" s="50" t="b">
        <x:f>AND(OR(P972,Q972,R972),A972-AH971&gt;$E$8)</x:f>
        <x:v>0</x:v>
      </x:c>
      <x:c r="T972" s="50" t="str">
        <x:f>IF(NOT(OR(P972,Q972,R972)),"不调",IF(NOT(S972),"间隔规则跳过",IF(P972,"年末+季度",IF(AND(Q972,R972),"季度+动态",IF(Q972,"季度","动态")))))</x:f>
        <x:v>不调</x:v>
      </x:c>
      <x:c r="U972" s="115" t="n">
        <x:f>IF(OR(T972="年末+季度",T972="季度+动态"),N972*$E$5/2,IF(T972="季度",(J972+K972)/2,IF(T972="动态",N972*$E$5*IF(J972+K972=0,0.5,J972/(J972+K972)),J972)))</x:f>
        <x:v>0.11250992268073814</x:v>
      </x:c>
      <x:c r="V972" s="115" t="n">
        <x:f>IF(OR(T972="年末+季度",T972="季度+动态"),N972*$E$5/2,IF(T972="季度",(J972+K972)/2,IF(T972="动态",N972*$E$5*IF(J972+K972=0,0.5,K972/(J972+K972)),K972)))</x:f>
        <x:v>0.11586612908613265</x:v>
      </x:c>
      <x:c r="W972" s="115" t="n">
        <x:f>IF(OR(T972="年末+季度",T972="季度+动态",T972="动态"),N972*(1-$E$5)*IF(L972+M972=0,$B$7/($B$7+$B$8),L972/(L972+M972)),L972)</x:f>
        <x:v>0.8981919738498084</x:v>
      </x:c>
      <x:c r="X972" s="115" t="n">
        <x:f>IF(OR(T972="年末+季度",T972="季度+动态",T972="动态"),N972*(1-$E$5)*IF(L972+M972=0,$B$8/($B$7+$B$8),M972/(L972+M972)),M972)</x:f>
        <x:v>0.07091099064360691</x:v>
      </x:c>
      <x:c r="Y972" s="115" t="n">
        <x:f>POWER(1-$H$5,(A972-A971)/$H$8)</x:f>
        <x:v>0.9999862671029998</x:v>
      </x:c>
      <x:c r="Z972" s="115" t="n">
        <x:f>U972*Y972</x:f>
        <x:v>0.11250837759355846</x:v>
      </x:c>
      <x:c r="AA972" s="115" t="n">
        <x:f>V972*Y972</x:f>
        <x:v>0.1158645379085161</x:v>
      </x:c>
      <x:c r="AB972" s="115" t="n">
        <x:f>W972*Y972</x:f>
        <x:v>0.8981796390719451</x:v>
      </x:c>
      <x:c r="AC972" s="115" t="n">
        <x:f>X972*Y972</x:f>
        <x:v>0.07091001683027622</x:v>
      </x:c>
      <x:c r="AD972" s="115" t="n">
        <x:f>SUM(Z972:AC972)</x:f>
        <x:v>1.197462571404296</x:v>
      </x:c>
      <x:c r="AE972" s="115" t="n">
        <x:f>MAX(AE971,AD972)</x:f>
        <x:v>1.2428655454675883</x:v>
      </x:c>
      <x:c r="AF972" s="114" t="n">
        <x:f>AD972/AE972-1</x:f>
        <x:v>-0.03653088158157203</x:v>
      </x:c>
      <x:c r="AG972" s="114" t="n">
        <x:f>AD972/AD971-1</x:f>
        <x:v>-0.0008710115565051524</x:v>
      </x:c>
      <x:c r="AH972" s="111" t="n">
        <x:f>IF(OR(T972="年末+季度",T972="季度+动态",T972="季度",T972="动态"),A972,AH971)</x:f>
        <x:v>45197</x:v>
      </x:c>
      <x:c r="AI972" s="117" t="n">
        <x:f>YEAR(A972)</x:f>
        <x:v>2023</x:v>
      </x:c>
      <x:c r="AJ972" s="117" t="n">
        <x:f>MONTH(A972)</x:f>
        <x:v>10</x:v>
      </x:c>
      <x:c r="AK972" s="50" t="n">
        <x:f>IF(MONTH(A972)&lt;&gt;MONTH(A973),1,0)</x:f>
        <x:v>1</x:v>
      </x:c>
      <x:c r="AL972" s="115" t="n">
        <x:f>IF(AK971,AD971,AL971)</x:f>
        <x:v>1.203971369789424</x:v>
      </x:c>
      <x:c r="AM972" s="116" t="n">
        <x:f>IF(AK972,AD972/AL972-1,"")</x:f>
        <x:v>-0.0054061072783371245</x:v>
      </x:c>
      <x:c r="AN972" s="115" t="n">
        <x:f>IF(AI972&lt;&gt;AI971,AD972,MAX(AN971,AD972))</x:f>
        <x:v>1.2428655454675883</x:v>
      </x:c>
      <x:c r="AO972" s="116" t="n">
        <x:f>AD972/AN972-1</x:f>
        <x:v>-0.03653088158157203</x:v>
      </x:c>
      <x:c r="AP972" s="112" t="n">
        <x:f>IFERROR(SUM(Z972:AC972)/AD972,0)</x:f>
        <x:v>1</x:v>
      </x:c>
      <x:c r="AQ972" s="50" t="b">
        <x:f>AND(B972&gt;0,C972&gt;0,D972&gt;0,E972&gt;0)</x:f>
        <x:v>1</x:v>
      </x:c>
    </x:row>
    <x:row r="973">
      <x:c r="A973" s="111" t="n">
        <x:f>'净值底稿'!A931</x:f>
        <x:v>45231</x:v>
      </x:c>
      <x:c r="B973" s="113" t="n">
        <x:f>'净值底稿'!F931</x:f>
        <x:v>1.4712813968934588</x:v>
      </x:c>
      <x:c r="C973" s="113" t="n">
        <x:f>'净值底稿'!O931</x:f>
        <x:v>1.2110430568149642</x:v>
      </x:c>
      <x:c r="D973" s="113" t="n">
        <x:f>'净值底稿'!P931</x:f>
        <x:v>1.6116</x:v>
      </x:c>
      <x:c r="E973" s="113" t="n">
        <x:f>'净值底稿'!Q931</x:f>
        <x:v>1.6976</x:v>
      </x:c>
      <x:c r="F973" s="114" t="n">
        <x:f>IFERROR(B973/B972-1,0)</x:f>
        <x:v>-0.008463443705306384</x:v>
      </x:c>
      <x:c r="G973" s="114" t="n">
        <x:f>IFERROR(C973/C972-1,0)</x:f>
        <x:v>0.0005172751812356768</x:v>
      </x:c>
      <x:c r="H973" s="114" t="n">
        <x:f>IFERROR(D973/D972-1,0)</x:f>
        <x:v>0.00012411567580983274</x:v>
      </x:c>
      <x:c r="I973" s="114" t="n">
        <x:f>IFERROR(E973/E972-1,0)</x:f>
        <x:v>-0.0029952428495918504</x:v>
      </x:c>
      <x:c r="J973" s="115" t="n">
        <x:f>Z972*(1+F973)</x:f>
        <x:v>0.11155616927342002</x:v>
      </x:c>
      <x:c r="K973" s="115" t="n">
        <x:f>AA972*(1+G973)</x:f>
        <x:v>0.11592447175836151</x:v>
      </x:c>
      <x:c r="L973" s="115" t="n">
        <x:f>AB972*(1+H973)</x:f>
        <x:v>0.8982911172448471</x:v>
      </x:c>
      <x:c r="M973" s="115" t="n">
        <x:f>AC972*(1+I973)</x:f>
        <x:v>0.07069762410940089</x:v>
      </x:c>
      <x:c r="N973" s="115" t="n">
        <x:f>SUM(J973:M973)</x:f>
        <x:v>1.1964693823860295</x:v>
      </x:c>
      <x:c r="O973" s="116" t="n">
        <x:f>IFERROR((J973+K973)/N973,0)</x:f>
        <x:v>0.1901265877595078</x:v>
      </x:c>
      <x:c r="P973" s="50" t="b">
        <x:f>AND(MONTH(A973)=12,OR(A974="",YEAR(A973)&lt;&gt;YEAR(A974)))</x:f>
        <x:v>0</x:v>
      </x:c>
      <x:c r="Q973" s="50" t="b">
        <x:f>AND(MOD(MONTH(A973),3)=0,OR(A974="",MONTH(A973)&lt;&gt;MONTH(A974)))</x:f>
        <x:v>0</x:v>
      </x:c>
      <x:c r="R973" s="50" t="b">
        <x:f>OR(O973&gt;$E$7,O973&lt;$E$6)</x:f>
        <x:v>0</x:v>
      </x:c>
      <x:c r="S973" s="50" t="b">
        <x:f>AND(OR(P973,Q973,R973),A973-AH972&gt;$E$8)</x:f>
        <x:v>0</x:v>
      </x:c>
      <x:c r="T973" s="50" t="str">
        <x:f>IF(NOT(OR(P973,Q973,R973)),"不调",IF(NOT(S973),"间隔规则跳过",IF(P973,"年末+季度",IF(AND(Q973,R973),"季度+动态",IF(Q973,"季度","动态")))))</x:f>
        <x:v>不调</x:v>
      </x:c>
      <x:c r="U973" s="115" t="n">
        <x:f>IF(OR(T973="年末+季度",T973="季度+动态"),N973*$E$5/2,IF(T973="季度",(J973+K973)/2,IF(T973="动态",N973*$E$5*IF(J973+K973=0,0.5,J973/(J973+K973)),J973)))</x:f>
        <x:v>0.11155616927342002</x:v>
      </x:c>
      <x:c r="V973" s="115" t="n">
        <x:f>IF(OR(T973="年末+季度",T973="季度+动态"),N973*$E$5/2,IF(T973="季度",(J973+K973)/2,IF(T973="动态",N973*$E$5*IF(J973+K973=0,0.5,K973/(J973+K973)),K973)))</x:f>
        <x:v>0.11592447175836151</x:v>
      </x:c>
      <x:c r="W973" s="115" t="n">
        <x:f>IF(OR(T973="年末+季度",T973="季度+动态",T973="动态"),N973*(1-$E$5)*IF(L973+M973=0,$B$7/($B$7+$B$8),L973/(L973+M973)),L973)</x:f>
        <x:v>0.8982911172448471</x:v>
      </x:c>
      <x:c r="X973" s="115" t="n">
        <x:f>IF(OR(T973="年末+季度",T973="季度+动态",T973="动态"),N973*(1-$E$5)*IF(L973+M973=0,$B$8/($B$7+$B$8),M973/(L973+M973)),M973)</x:f>
        <x:v>0.07069762410940089</x:v>
      </x:c>
      <x:c r="Y973" s="115" t="n">
        <x:f>POWER(1-$H$5,(A973-A972)/$H$8)</x:f>
        <x:v>0.9999862671029998</x:v>
      </x:c>
      <x:c r="Z973" s="115" t="n">
        <x:f>U973*Y973</x:f>
        <x:v>0.11155463728403765</x:v>
      </x:c>
      <x:c r="AA973" s="115" t="n">
        <x:f>V973*Y973</x:f>
        <x:v>0.11592287977953104</x:v>
      </x:c>
      <x:c r="AB973" s="115" t="n">
        <x:f>W973*Y973</x:f>
        <x:v>0.8982787811054578</x:v>
      </x:c>
      <x:c r="AC973" s="115" t="n">
        <x:f>X973*Y973</x:f>
        <x:v>0.07069665322621084</x:v>
      </x:c>
      <x:c r="AD973" s="115" t="n">
        <x:f>SUM(Z973:AC973)</x:f>
        <x:v>1.1964529513952373</x:v>
      </x:c>
      <x:c r="AE973" s="115" t="n">
        <x:f>MAX(AE972,AD973)</x:f>
        <x:v>1.2428655454675883</x:v>
      </x:c>
      <x:c r="AF973" s="114" t="n">
        <x:f>AD973/AE973-1</x:f>
        <x:v>-0.03734321402794194</x:v>
      </x:c>
      <x:c r="AG973" s="114" t="n">
        <x:f>AD973/AD972-1</x:f>
        <x:v>-0.0008431328320137599</x:v>
      </x:c>
      <x:c r="AH973" s="111" t="n">
        <x:f>IF(OR(T973="年末+季度",T973="季度+动态",T973="季度",T973="动态"),A973,AH972)</x:f>
        <x:v>45197</x:v>
      </x:c>
      <x:c r="AI973" s="117" t="n">
        <x:f>YEAR(A973)</x:f>
        <x:v>2023</x:v>
      </x:c>
      <x:c r="AJ973" s="117" t="n">
        <x:f>MONTH(A973)</x:f>
        <x:v>11</x:v>
      </x:c>
      <x:c r="AK973" s="50" t="n">
        <x:f>IF(MONTH(A973)&lt;&gt;MONTH(A974),1,0)</x:f>
        <x:v>0</x:v>
      </x:c>
      <x:c r="AL973" s="115" t="n">
        <x:f>IF(AK972,AD972,AL972)</x:f>
        <x:v>1.197462571404296</x:v>
      </x:c>
      <x:c r="AM973" s="116" t="str">
        <x:f>IF(AK973,AD973/AL973-1,"")</x:f>
      </x:c>
      <x:c r="AN973" s="115" t="n">
        <x:f>IF(AI973&lt;&gt;AI972,AD973,MAX(AN972,AD973))</x:f>
        <x:v>1.2428655454675883</x:v>
      </x:c>
      <x:c r="AO973" s="116" t="n">
        <x:f>AD973/AN973-1</x:f>
        <x:v>-0.03734321402794194</x:v>
      </x:c>
      <x:c r="AP973" s="112" t="n">
        <x:f>IFERROR(SUM(Z973:AC973)/AD973,0)</x:f>
        <x:v>1</x:v>
      </x:c>
      <x:c r="AQ973" s="50" t="b">
        <x:f>AND(B973&gt;0,C973&gt;0,D973&gt;0,E973&gt;0)</x:f>
        <x:v>1</x:v>
      </x:c>
    </x:row>
    <x:row r="974">
      <x:c r="A974" s="111" t="n">
        <x:f>'净值底稿'!A932</x:f>
        <x:v>45232</x:v>
      </x:c>
      <x:c r="B974" s="113" t="n">
        <x:f>'净值底稿'!F932</x:f>
        <x:v>1.4643310699962957</x:v>
      </x:c>
      <x:c r="C974" s="113" t="n">
        <x:f>'净值底稿'!O932</x:f>
        <x:v>1.2006189029630983</x:v>
      </x:c>
      <x:c r="D974" s="113" t="n">
        <x:f>'净值底稿'!P932</x:f>
        <x:v>1.613</x:v>
      </x:c>
      <x:c r="E974" s="113" t="n">
        <x:f>'净值底稿'!Q932</x:f>
        <x:v>1.7006</x:v>
      </x:c>
      <x:c r="F974" s="114" t="n">
        <x:f>IFERROR(B974/B973-1,0)</x:f>
        <x:v>-0.0047239956352594925</x:v>
      </x:c>
      <x:c r="G974" s="114" t="n">
        <x:f>IFERROR(C974/C973-1,0)</x:f>
        <x:v>-0.008607583184764178</x:v>
      </x:c>
      <x:c r="H974" s="114" t="n">
        <x:f>IFERROR(D974/D973-1,0)</x:f>
        <x:v>0.0008687019111441874</x:v>
      </x:c>
      <x:c r="I974" s="114" t="n">
        <x:f>IFERROR(E974/E973-1,0)</x:f>
        <x:v>0.0017672007540054935</x:v>
      </x:c>
      <x:c r="J974" s="115" t="n">
        <x:f>Z973*(1+F974)</x:f>
        <x:v>0.1110276536644149</x:v>
      </x:c>
      <x:c r="K974" s="115" t="n">
        <x:f>AA973*(1+G974)</x:f>
        <x:v>0.11492506394881132</x:v>
      </x:c>
      <x:c r="L974" s="115" t="n">
        <x:f>AB973*(1+H974)</x:f>
        <x:v>0.8990591175993443</x:v>
      </x:c>
      <x:c r="M974" s="115" t="n">
        <x:f>AC973*(1+I974)</x:f>
        <x:v>0.07082158840509786</x:v>
      </x:c>
      <x:c r="N974" s="115" t="n">
        <x:f>SUM(J974:M974)</x:f>
        <x:v>1.1958334236176682</x:v>
      </x:c>
      <x:c r="O974" s="116" t="n">
        <x:f>IFERROR((J974+K974)/N974,0)</x:f>
        <x:v>0.1889499934946356</x:v>
      </x:c>
      <x:c r="P974" s="50" t="b">
        <x:f>AND(MONTH(A974)=12,OR(A975="",YEAR(A974)&lt;&gt;YEAR(A975)))</x:f>
        <x:v>0</x:v>
      </x:c>
      <x:c r="Q974" s="50" t="b">
        <x:f>AND(MOD(MONTH(A974),3)=0,OR(A975="",MONTH(A974)&lt;&gt;MONTH(A975)))</x:f>
        <x:v>0</x:v>
      </x:c>
      <x:c r="R974" s="50" t="b">
        <x:f>OR(O974&gt;$E$7,O974&lt;$E$6)</x:f>
        <x:v>0</x:v>
      </x:c>
      <x:c r="S974" s="50" t="b">
        <x:f>AND(OR(P974,Q974,R974),A974-AH973&gt;$E$8)</x:f>
        <x:v>0</x:v>
      </x:c>
      <x:c r="T974" s="50" t="str">
        <x:f>IF(NOT(OR(P974,Q974,R974)),"不调",IF(NOT(S974),"间隔规则跳过",IF(P974,"年末+季度",IF(AND(Q974,R974),"季度+动态",IF(Q974,"季度","动态")))))</x:f>
        <x:v>不调</x:v>
      </x:c>
      <x:c r="U974" s="115" t="n">
        <x:f>IF(OR(T974="年末+季度",T974="季度+动态"),N974*$E$5/2,IF(T974="季度",(J974+K974)/2,IF(T974="动态",N974*$E$5*IF(J974+K974=0,0.5,J974/(J974+K974)),J974)))</x:f>
        <x:v>0.1110276536644149</x:v>
      </x:c>
      <x:c r="V974" s="115" t="n">
        <x:f>IF(OR(T974="年末+季度",T974="季度+动态"),N974*$E$5/2,IF(T974="季度",(J974+K974)/2,IF(T974="动态",N974*$E$5*IF(J974+K974=0,0.5,K974/(J974+K974)),K974)))</x:f>
        <x:v>0.11492506394881132</x:v>
      </x:c>
      <x:c r="W974" s="115" t="n">
        <x:f>IF(OR(T974="年末+季度",T974="季度+动态",T974="动态"),N974*(1-$E$5)*IF(L974+M974=0,$B$7/($B$7+$B$8),L974/(L974+M974)),L974)</x:f>
        <x:v>0.8990591175993443</x:v>
      </x:c>
      <x:c r="X974" s="115" t="n">
        <x:f>IF(OR(T974="年末+季度",T974="季度+动态",T974="动态"),N974*(1-$E$5)*IF(L974+M974=0,$B$8/($B$7+$B$8),M974/(L974+M974)),M974)</x:f>
        <x:v>0.07082158840509786</x:v>
      </x:c>
      <x:c r="Y974" s="115" t="n">
        <x:f>POWER(1-$H$5,(A974-A973)/$H$8)</x:f>
        <x:v>0.9999862671029998</x:v>
      </x:c>
      <x:c r="Z974" s="115" t="n">
        <x:f>U974*Y974</x:f>
        <x:v>0.11102612893308295</x:v>
      </x:c>
      <x:c r="AA974" s="115" t="n">
        <x:f>V974*Y974</x:f>
        <x:v>0.11492348569474536</x:v>
      </x:c>
      <x:c r="AB974" s="115" t="n">
        <x:f>W974*Y974</x:f>
        <x:v>0.8990467709130852</x:v>
      </x:c>
      <x:c r="AC974" s="115" t="n">
        <x:f>X974*Y974</x:f>
        <x:v>0.0708206158195189</x:v>
      </x:c>
      <x:c r="AD974" s="115" t="n">
        <x:f>SUM(Z974:AC974)</x:f>
        <x:v>1.1958170013604323</x:v>
      </x:c>
      <x:c r="AE974" s="115" t="n">
        <x:f>MAX(AE973,AD974)</x:f>
        <x:v>1.2428655454675883</x:v>
      </x:c>
      <x:c r="AF974" s="114" t="n">
        <x:f>AD974/AE974-1</x:f>
        <x:v>-0.03785489450466295</x:v>
      </x:c>
      <x:c r="AG974" s="114" t="n">
        <x:f>AD974/AD973-1</x:f>
        <x:v>-0.0005315294964698403</x:v>
      </x:c>
      <x:c r="AH974" s="111" t="n">
        <x:f>IF(OR(T974="年末+季度",T974="季度+动态",T974="季度",T974="动态"),A974,AH973)</x:f>
        <x:v>45197</x:v>
      </x:c>
      <x:c r="AI974" s="117" t="n">
        <x:f>YEAR(A974)</x:f>
        <x:v>2023</x:v>
      </x:c>
      <x:c r="AJ974" s="117" t="n">
        <x:f>MONTH(A974)</x:f>
        <x:v>11</x:v>
      </x:c>
      <x:c r="AK974" s="50" t="n">
        <x:f>IF(MONTH(A974)&lt;&gt;MONTH(A975),1,0)</x:f>
        <x:v>0</x:v>
      </x:c>
      <x:c r="AL974" s="115" t="n">
        <x:f>IF(AK973,AD973,AL973)</x:f>
        <x:v>1.197462571404296</x:v>
      </x:c>
      <x:c r="AM974" s="116" t="str">
        <x:f>IF(AK974,AD974/AL974-1,"")</x:f>
      </x:c>
      <x:c r="AN974" s="115" t="n">
        <x:f>IF(AI974&lt;&gt;AI973,AD974,MAX(AN973,AD974))</x:f>
        <x:v>1.2428655454675883</x:v>
      </x:c>
      <x:c r="AO974" s="116" t="n">
        <x:f>AD974/AN974-1</x:f>
        <x:v>-0.03785489450466295</x:v>
      </x:c>
      <x:c r="AP974" s="112" t="n">
        <x:f>IFERROR(SUM(Z974:AC974)/AD974,0)</x:f>
        <x:v>1</x:v>
      </x:c>
      <x:c r="AQ974" s="50" t="b">
        <x:f>AND(B974&gt;0,C974&gt;0,D974&gt;0,E974&gt;0)</x:f>
        <x:v>1</x:v>
      </x:c>
    </x:row>
    <x:row r="975">
      <x:c r="A975" s="111" t="n">
        <x:f>'净值底稿'!A933</x:f>
        <x:v>45233</x:v>
      </x:c>
      <x:c r="B975" s="113" t="n">
        <x:f>'净值底稿'!F933</x:f>
        <x:v>1.4926251723564554</x:v>
      </x:c>
      <x:c r="C975" s="113" t="n">
        <x:f>'净值底稿'!O933</x:f>
        <x:v>1.2135338328022427</x:v>
      </x:c>
      <x:c r="D975" s="113" t="n">
        <x:f>'净值底稿'!P933</x:f>
        <x:v>1.6132</x:v>
      </x:c>
      <x:c r="E975" s="113" t="n">
        <x:f>'净值底稿'!Q933</x:f>
        <x:v>1.7026</x:v>
      </x:c>
      <x:c r="F975" s="114" t="n">
        <x:f>IFERROR(B975/B974-1,0)</x:f>
        <x:v>0.019322203113693037</x:v>
      </x:c>
      <x:c r="G975" s="114" t="n">
        <x:f>IFERROR(C975/C974-1,0)</x:f>
        <x:v>0.01075689363816501</x:v>
      </x:c>
      <x:c r="H975" s="114" t="n">
        <x:f>IFERROR(D975/D974-1,0)</x:f>
        <x:v>0.0001239925604463732</x:v>
      </x:c>
      <x:c r="I975" s="114" t="n">
        <x:f>IFERROR(E975/E974-1,0)</x:f>
        <x:v>0.0011760555098201397</x:v>
      </x:c>
      <x:c r="J975" s="115" t="n">
        <x:f>Z974*(1+F975)</x:f>
        <x:v>0.11317139834725505</x:v>
      </x:c>
      <x:c r="K975" s="115" t="n">
        <x:f>AA974*(1+G975)</x:f>
        <x:v>0.11615970540689091</x:v>
      </x:c>
      <x:c r="L975" s="115" t="n">
        <x:f>AB974*(1+H975)</x:f>
        <x:v>0.8991582460241717</x:v>
      </x:c>
      <x:c r="M975" s="115" t="n">
        <x:f>AC974*(1+I975)</x:f>
        <x:v>0.07090390479496231</x:v>
      </x:c>
      <x:c r="N975" s="115" t="n">
        <x:f>SUM(J975:M975)</x:f>
        <x:v>1.19939325457328</x:v>
      </x:c>
      <x:c r="O975" s="116" t="n">
        <x:f>IFERROR((J975+K975)/N975,0)</x:f>
        <x:v>0.191205930898567</x:v>
      </x:c>
      <x:c r="P975" s="50" t="b">
        <x:f>AND(MONTH(A975)=12,OR(A976="",YEAR(A975)&lt;&gt;YEAR(A976)))</x:f>
        <x:v>0</x:v>
      </x:c>
      <x:c r="Q975" s="50" t="b">
        <x:f>AND(MOD(MONTH(A975),3)=0,OR(A976="",MONTH(A975)&lt;&gt;MONTH(A976)))</x:f>
        <x:v>0</x:v>
      </x:c>
      <x:c r="R975" s="50" t="b">
        <x:f>OR(O975&gt;$E$7,O975&lt;$E$6)</x:f>
        <x:v>0</x:v>
      </x:c>
      <x:c r="S975" s="50" t="b">
        <x:f>AND(OR(P975,Q975,R975),A975-AH974&gt;$E$8)</x:f>
        <x:v>0</x:v>
      </x:c>
      <x:c r="T975" s="50" t="str">
        <x:f>IF(NOT(OR(P975,Q975,R975)),"不调",IF(NOT(S975),"间隔规则跳过",IF(P975,"年末+季度",IF(AND(Q975,R975),"季度+动态",IF(Q975,"季度","动态")))))</x:f>
        <x:v>不调</x:v>
      </x:c>
      <x:c r="U975" s="115" t="n">
        <x:f>IF(OR(T975="年末+季度",T975="季度+动态"),N975*$E$5/2,IF(T975="季度",(J975+K975)/2,IF(T975="动态",N975*$E$5*IF(J975+K975=0,0.5,J975/(J975+K975)),J975)))</x:f>
        <x:v>0.11317139834725505</x:v>
      </x:c>
      <x:c r="V975" s="115" t="n">
        <x:f>IF(OR(T975="年末+季度",T975="季度+动态"),N975*$E$5/2,IF(T975="季度",(J975+K975)/2,IF(T975="动态",N975*$E$5*IF(J975+K975=0,0.5,K975/(J975+K975)),K975)))</x:f>
        <x:v>0.11615970540689091</x:v>
      </x:c>
      <x:c r="W975" s="115" t="n">
        <x:f>IF(OR(T975="年末+季度",T975="季度+动态",T975="动态"),N975*(1-$E$5)*IF(L975+M975=0,$B$7/($B$7+$B$8),L975/(L975+M975)),L975)</x:f>
        <x:v>0.8991582460241717</x:v>
      </x:c>
      <x:c r="X975" s="115" t="n">
        <x:f>IF(OR(T975="年末+季度",T975="季度+动态",T975="动态"),N975*(1-$E$5)*IF(L975+M975=0,$B$8/($B$7+$B$8),M975/(L975+M975)),M975)</x:f>
        <x:v>0.07090390479496231</x:v>
      </x:c>
      <x:c r="Y975" s="115" t="n">
        <x:f>POWER(1-$H$5,(A975-A974)/$H$8)</x:f>
        <x:v>0.9999862671029998</x:v>
      </x:c>
      <x:c r="Z975" s="115" t="n">
        <x:f>U975*Y975</x:f>
        <x:v>0.11316984417609817</x:v>
      </x:c>
      <x:c r="AA975" s="115" t="n">
        <x:f>V975*Y975</x:f>
        <x:v>0.11615811019762098</x:v>
      </x:c>
      <x:c r="AB975" s="115" t="n">
        <x:f>W975*Y975</x:f>
        <x:v>0.8991458979765922</x:v>
      </x:c>
      <x:c r="AC975" s="115" t="n">
        <x:f>X975*Y975</x:f>
        <x:v>0.07090293107894084</x:v>
      </x:c>
      <x:c r="AD975" s="115" t="n">
        <x:f>SUM(Z975:AC975)</x:f>
        <x:v>1.1993767834292521</x:v>
      </x:c>
      <x:c r="AE975" s="115" t="n">
        <x:f>MAX(AE974,AD975)</x:f>
        <x:v>1.2428655454675883</x:v>
      </x:c>
      <x:c r="AF975" s="114" t="n">
        <x:f>AD975/AE975-1</x:f>
        <x:v>-0.03499072139937298</x:v>
      </x:c>
      <x:c r="AG975" s="114" t="n">
        <x:f>AD975/AD974-1</x:f>
        <x:v>0.0029768618984091777</x:v>
      </x:c>
      <x:c r="AH975" s="111" t="n">
        <x:f>IF(OR(T975="年末+季度",T975="季度+动态",T975="季度",T975="动态"),A975,AH974)</x:f>
        <x:v>45197</x:v>
      </x:c>
      <x:c r="AI975" s="117" t="n">
        <x:f>YEAR(A975)</x:f>
        <x:v>2023</x:v>
      </x:c>
      <x:c r="AJ975" s="117" t="n">
        <x:f>MONTH(A975)</x:f>
        <x:v>11</x:v>
      </x:c>
      <x:c r="AK975" s="50" t="n">
        <x:f>IF(MONTH(A975)&lt;&gt;MONTH(A976),1,0)</x:f>
        <x:v>0</x:v>
      </x:c>
      <x:c r="AL975" s="115" t="n">
        <x:f>IF(AK974,AD974,AL974)</x:f>
        <x:v>1.197462571404296</x:v>
      </x:c>
      <x:c r="AM975" s="116" t="str">
        <x:f>IF(AK975,AD975/AL975-1,"")</x:f>
      </x:c>
      <x:c r="AN975" s="115" t="n">
        <x:f>IF(AI975&lt;&gt;AI974,AD975,MAX(AN974,AD975))</x:f>
        <x:v>1.2428655454675883</x:v>
      </x:c>
      <x:c r="AO975" s="116" t="n">
        <x:f>AD975/AN975-1</x:f>
        <x:v>-0.03499072139937298</x:v>
      </x:c>
      <x:c r="AP975" s="112" t="n">
        <x:f>IFERROR(SUM(Z975:AC975)/AD975,0)</x:f>
        <x:v>1</x:v>
      </x:c>
      <x:c r="AQ975" s="50" t="b">
        <x:f>AND(B975&gt;0,C975&gt;0,D975&gt;0,E975&gt;0)</x:f>
        <x:v>1</x:v>
      </x:c>
    </x:row>
    <x:row r="976">
      <x:c r="A976" s="111" t="n">
        <x:f>'净值底稿'!A934</x:f>
        <x:v>45236</x:v>
      </x:c>
      <x:c r="B976" s="113" t="n">
        <x:f>'净值底稿'!F934</x:f>
        <x:v>1.54385265627081</x:v>
      </x:c>
      <x:c r="C976" s="113" t="n">
        <x:f>'净值底稿'!O934</x:f>
        <x:v>1.2351776894515214</x:v>
      </x:c>
      <x:c r="D976" s="113" t="n">
        <x:f>'净值底稿'!P934</x:f>
        <x:v>1.6138</x:v>
      </x:c>
      <x:c r="E976" s="113" t="n">
        <x:f>'净值底稿'!Q934</x:f>
        <x:v>1.695</x:v>
      </x:c>
      <x:c r="F976" s="114" t="n">
        <x:f>IFERROR(B976/B975-1,0)</x:f>
        <x:v>0.034320393936194904</x:v>
      </x:c>
      <x:c r="G976" s="114" t="n">
        <x:f>IFERROR(C976/C975-1,0)</x:f>
        <x:v>0.017835396149854077</x:v>
      </x:c>
      <x:c r="H976" s="114" t="n">
        <x:f>IFERROR(D976/D975-1,0)</x:f>
        <x:v>0.0003719315645920318</x:v>
      </x:c>
      <x:c r="I976" s="114" t="n">
        <x:f>IFERROR(E976/E975-1,0)</x:f>
        <x:v>-0.004463761306237379</x:v>
      </x:c>
      <x:c r="J976" s="115" t="n">
        <x:f>Z975*(1+F976)</x:f>
        <x:v>0.11705387780991965</x:v>
      </x:c>
      <x:c r="K976" s="115" t="n">
        <x:f>AA975*(1+G976)</x:f>
        <x:v>0.11822983610901396</x:v>
      </x:c>
      <x:c r="L976" s="115" t="n">
        <x:f>AB975*(1+H976)</x:f>
        <x:v>0.8994803187172231</x:v>
      </x:c>
      <x:c r="M976" s="115" t="n">
        <x:f>AC975*(1+I976)</x:f>
        <x:v>0.07058643731869185</x:v>
      </x:c>
      <x:c r="N976" s="115" t="n">
        <x:f>SUM(J976:M976)</x:f>
        <x:v>1.2053504699548485</x:v>
      </x:c>
      <x:c r="O976" s="116" t="n">
        <x:f>IFERROR((J976+K976)/N976,0)</x:f>
        <x:v>0.19519942106775562</x:v>
      </x:c>
      <x:c r="P976" s="50" t="b">
        <x:f>AND(MONTH(A976)=12,OR(A977="",YEAR(A976)&lt;&gt;YEAR(A977)))</x:f>
        <x:v>0</x:v>
      </x:c>
      <x:c r="Q976" s="50" t="b">
        <x:f>AND(MOD(MONTH(A976),3)=0,OR(A977="",MONTH(A976)&lt;&gt;MONTH(A977)))</x:f>
        <x:v>0</x:v>
      </x:c>
      <x:c r="R976" s="50" t="b">
        <x:f>OR(O976&gt;$E$7,O976&lt;$E$6)</x:f>
        <x:v>0</x:v>
      </x:c>
      <x:c r="S976" s="50" t="b">
        <x:f>AND(OR(P976,Q976,R976),A976-AH975&gt;$E$8)</x:f>
        <x:v>0</x:v>
      </x:c>
      <x:c r="T976" s="50" t="str">
        <x:f>IF(NOT(OR(P976,Q976,R976)),"不调",IF(NOT(S976),"间隔规则跳过",IF(P976,"年末+季度",IF(AND(Q976,R976),"季度+动态",IF(Q976,"季度","动态")))))</x:f>
        <x:v>不调</x:v>
      </x:c>
      <x:c r="U976" s="115" t="n">
        <x:f>IF(OR(T976="年末+季度",T976="季度+动态"),N976*$E$5/2,IF(T976="季度",(J976+K976)/2,IF(T976="动态",N976*$E$5*IF(J976+K976=0,0.5,J976/(J976+K976)),J976)))</x:f>
        <x:v>0.11705387780991965</x:v>
      </x:c>
      <x:c r="V976" s="115" t="n">
        <x:f>IF(OR(T976="年末+季度",T976="季度+动态"),N976*$E$5/2,IF(T976="季度",(J976+K976)/2,IF(T976="动态",N976*$E$5*IF(J976+K976=0,0.5,K976/(J976+K976)),K976)))</x:f>
        <x:v>0.11822983610901396</x:v>
      </x:c>
      <x:c r="W976" s="115" t="n">
        <x:f>IF(OR(T976="年末+季度",T976="季度+动态",T976="动态"),N976*(1-$E$5)*IF(L976+M976=0,$B$7/($B$7+$B$8),L976/(L976+M976)),L976)</x:f>
        <x:v>0.8994803187172231</x:v>
      </x:c>
      <x:c r="X976" s="115" t="n">
        <x:f>IF(OR(T976="年末+季度",T976="季度+动态",T976="动态"),N976*(1-$E$5)*IF(L976+M976=0,$B$8/($B$7+$B$8),M976/(L976+M976)),M976)</x:f>
        <x:v>0.07058643731869185</x:v>
      </x:c>
      <x:c r="Y976" s="115" t="n">
        <x:f>POWER(1-$H$5,(A976-A975)/$H$8)</x:f>
        <x:v>0.9999588018747739</x:v>
      </x:c>
      <x:c r="Z976" s="115" t="n">
        <x:f>U976*Y976</x:f>
        <x:v>0.11704905540960343</x:v>
      </x:c>
      <x:c r="AA976" s="115" t="n">
        <x:f>V976*Y976</x:f>
        <x:v>0.11822496526142048</x:v>
      </x:c>
      <x:c r="AB976" s="115" t="n">
        <x:f>W976*Y976</x:f>
        <x:v>0.8994432618144143</x:v>
      </x:c>
      <x:c r="AC976" s="115" t="n">
        <x:f>X976*Y976</x:f>
        <x:v>0.07058352928980793</x:v>
      </x:c>
      <x:c r="AD976" s="115" t="n">
        <x:f>SUM(Z976:AC976)</x:f>
        <x:v>1.205300811775246</x:v>
      </x:c>
      <x:c r="AE976" s="115" t="n">
        <x:f>MAX(AE975,AD976)</x:f>
        <x:v>1.2428655454675883</x:v>
      </x:c>
      <x:c r="AF976" s="114" t="n">
        <x:f>AD976/AE976-1</x:f>
        <x:v>-0.030224294035128163</x:v>
      </x:c>
      <x:c r="AG976" s="114" t="n">
        <x:f>AD976/AD975-1</x:f>
        <x:v>0.004939255476545057</x:v>
      </x:c>
      <x:c r="AH976" s="111" t="n">
        <x:f>IF(OR(T976="年末+季度",T976="季度+动态",T976="季度",T976="动态"),A976,AH975)</x:f>
        <x:v>45197</x:v>
      </x:c>
      <x:c r="AI976" s="117" t="n">
        <x:f>YEAR(A976)</x:f>
        <x:v>2023</x:v>
      </x:c>
      <x:c r="AJ976" s="117" t="n">
        <x:f>MONTH(A976)</x:f>
        <x:v>11</x:v>
      </x:c>
      <x:c r="AK976" s="50" t="n">
        <x:f>IF(MONTH(A976)&lt;&gt;MONTH(A977),1,0)</x:f>
        <x:v>0</x:v>
      </x:c>
      <x:c r="AL976" s="115" t="n">
        <x:f>IF(AK975,AD975,AL975)</x:f>
        <x:v>1.197462571404296</x:v>
      </x:c>
      <x:c r="AM976" s="116" t="str">
        <x:f>IF(AK976,AD976/AL976-1,"")</x:f>
      </x:c>
      <x:c r="AN976" s="115" t="n">
        <x:f>IF(AI976&lt;&gt;AI975,AD976,MAX(AN975,AD976))</x:f>
        <x:v>1.2428655454675883</x:v>
      </x:c>
      <x:c r="AO976" s="116" t="n">
        <x:f>AD976/AN976-1</x:f>
        <x:v>-0.030224294035128163</x:v>
      </x:c>
      <x:c r="AP976" s="112" t="n">
        <x:f>IFERROR(SUM(Z976:AC976)/AD976,0)</x:f>
        <x:v>1</x:v>
      </x:c>
      <x:c r="AQ976" s="50" t="b">
        <x:f>AND(B976&gt;0,C976&gt;0,D976&gt;0,E976&gt;0)</x:f>
        <x:v>1</x:v>
      </x:c>
    </x:row>
    <x:row r="977">
      <x:c r="A977" s="111" t="n">
        <x:f>'净值底稿'!A935</x:f>
        <x:v>45237</x:v>
      </x:c>
      <x:c r="B977" s="113" t="n">
        <x:f>'净值底稿'!F935</x:f>
        <x:v>1.5639541589827575</x:v>
      </x:c>
      <x:c r="C977" s="113" t="n">
        <x:f>'净值底稿'!O935</x:f>
        <x:v>1.2393992147004338</x:v>
      </x:c>
      <x:c r="D977" s="113" t="n">
        <x:f>'净值底稿'!P935</x:f>
        <x:v>1.6135</x:v>
      </x:c>
      <x:c r="E977" s="113" t="n">
        <x:f>'净值底稿'!Q935</x:f>
        <x:v>1.6838</x:v>
      </x:c>
      <x:c r="F977" s="114" t="n">
        <x:f>IFERROR(B977/B976-1,0)</x:f>
        <x:v>0.01302035050449879</x:v>
      </x:c>
      <x:c r="G977" s="114" t="n">
        <x:f>IFERROR(C977/C976-1,0)</x:f>
        <x:v>0.00341774732895872</x:v>
      </x:c>
      <x:c r="H977" s="114" t="n">
        <x:f>IFERROR(D977/D976-1,0)</x:f>
        <x:v>-0.0001858966414672869</x:v>
      </x:c>
      <x:c r="I977" s="114" t="n">
        <x:f>IFERROR(E977/E976-1,0)</x:f>
        <x:v>-0.006607669616519263</x:v>
      </x:c>
      <x:c r="J977" s="115" t="n">
        <x:f>Z976*(1+F977)</x:f>
        <x:v>0.11857307513725697</x:v>
      </x:c>
      <x:c r="K977" s="115" t="n">
        <x:f>AA976*(1+G977)</x:f>
        <x:v>0.11862902832065894</x:v>
      </x:c>
      <x:c r="L977" s="115" t="n">
        <x:f>AB976*(1+H977)</x:f>
        <x:v>0.8992760583328526</x:v>
      </x:c>
      <x:c r="M977" s="115" t="n">
        <x:f>AC976*(1+I977)</x:f>
        <x:v>0.07011713664789297</x:v>
      </x:c>
      <x:c r="N977" s="115" t="n">
        <x:f>SUM(J977:M977)</x:f>
        <x:v>1.2065952984386616</x:v>
      </x:c>
      <x:c r="O977" s="116" t="n">
        <x:f>IFERROR((J977+K977)/N977,0)</x:f>
        <x:v>0.19658795601545626</x:v>
      </x:c>
      <x:c r="P977" s="50" t="b">
        <x:f>AND(MONTH(A977)=12,OR(A978="",YEAR(A977)&lt;&gt;YEAR(A978)))</x:f>
        <x:v>0</x:v>
      </x:c>
      <x:c r="Q977" s="50" t="b">
        <x:f>AND(MOD(MONTH(A977),3)=0,OR(A978="",MONTH(A977)&lt;&gt;MONTH(A978)))</x:f>
        <x:v>0</x:v>
      </x:c>
      <x:c r="R977" s="50" t="b">
        <x:f>OR(O977&gt;$E$7,O977&lt;$E$6)</x:f>
        <x:v>0</x:v>
      </x:c>
      <x:c r="S977" s="50" t="b">
        <x:f>AND(OR(P977,Q977,R977),A977-AH976&gt;$E$8)</x:f>
        <x:v>0</x:v>
      </x:c>
      <x:c r="T977" s="50" t="str">
        <x:f>IF(NOT(OR(P977,Q977,R977)),"不调",IF(NOT(S977),"间隔规则跳过",IF(P977,"年末+季度",IF(AND(Q977,R977),"季度+动态",IF(Q977,"季度","动态")))))</x:f>
        <x:v>不调</x:v>
      </x:c>
      <x:c r="U977" s="115" t="n">
        <x:f>IF(OR(T977="年末+季度",T977="季度+动态"),N977*$E$5/2,IF(T977="季度",(J977+K977)/2,IF(T977="动态",N977*$E$5*IF(J977+K977=0,0.5,J977/(J977+K977)),J977)))</x:f>
        <x:v>0.11857307513725697</x:v>
      </x:c>
      <x:c r="V977" s="115" t="n">
        <x:f>IF(OR(T977="年末+季度",T977="季度+动态"),N977*$E$5/2,IF(T977="季度",(J977+K977)/2,IF(T977="动态",N977*$E$5*IF(J977+K977=0,0.5,K977/(J977+K977)),K977)))</x:f>
        <x:v>0.11862902832065894</x:v>
      </x:c>
      <x:c r="W977" s="115" t="n">
        <x:f>IF(OR(T977="年末+季度",T977="季度+动态",T977="动态"),N977*(1-$E$5)*IF(L977+M977=0,$B$7/($B$7+$B$8),L977/(L977+M977)),L977)</x:f>
        <x:v>0.8992760583328526</x:v>
      </x:c>
      <x:c r="X977" s="115" t="n">
        <x:f>IF(OR(T977="年末+季度",T977="季度+动态",T977="动态"),N977*(1-$E$5)*IF(L977+M977=0,$B$8/($B$7+$B$8),M977/(L977+M977)),M977)</x:f>
        <x:v>0.07011713664789297</x:v>
      </x:c>
      <x:c r="Y977" s="115" t="n">
        <x:f>POWER(1-$H$5,(A977-A976)/$H$8)</x:f>
        <x:v>0.9999862671029998</x:v>
      </x:c>
      <x:c r="Z977" s="115" t="n">
        <x:f>U977*Y977</x:f>
        <x:v>0.11857144678542911</x:v>
      </x:c>
      <x:c r="AA977" s="115" t="n">
        <x:f>V977*Y977</x:f>
        <x:v>0.11862739920043178</x:v>
      </x:c>
      <x:c r="AB977" s="115" t="n">
        <x:f>W977*Y977</x:f>
        <x:v>0.8992637086673687</x:v>
      </x:c>
      <x:c r="AC977" s="115" t="n">
        <x:f>X977*Y977</x:f>
        <x:v>0.07011617373647744</x:v>
      </x:c>
      <x:c r="AD977" s="115" t="n">
        <x:f>SUM(Z977:AC977)</x:f>
        <x:v>1.2065787283897071</x:v>
      </x:c>
      <x:c r="AE977" s="115" t="n">
        <x:f>MAX(AE976,AD977)</x:f>
        <x:v>1.2428655454675883</x:v>
      </x:c>
      <x:c r="AF977" s="114" t="n">
        <x:f>AD977/AE977-1</x:f>
        <x:v>-0.02919609221625774</x:v>
      </x:c>
      <x:c r="AG977" s="114" t="n">
        <x:f>AD977/AD976-1</x:f>
        <x:v>0.00106024703706864</x:v>
      </x:c>
      <x:c r="AH977" s="111" t="n">
        <x:f>IF(OR(T977="年末+季度",T977="季度+动态",T977="季度",T977="动态"),A977,AH976)</x:f>
        <x:v>45197</x:v>
      </x:c>
      <x:c r="AI977" s="117" t="n">
        <x:f>YEAR(A977)</x:f>
        <x:v>2023</x:v>
      </x:c>
      <x:c r="AJ977" s="117" t="n">
        <x:f>MONTH(A977)</x:f>
        <x:v>11</x:v>
      </x:c>
      <x:c r="AK977" s="50" t="n">
        <x:f>IF(MONTH(A977)&lt;&gt;MONTH(A978),1,0)</x:f>
        <x:v>0</x:v>
      </x:c>
      <x:c r="AL977" s="115" t="n">
        <x:f>IF(AK976,AD976,AL976)</x:f>
        <x:v>1.197462571404296</x:v>
      </x:c>
      <x:c r="AM977" s="116" t="str">
        <x:f>IF(AK977,AD977/AL977-1,"")</x:f>
      </x:c>
      <x:c r="AN977" s="115" t="n">
        <x:f>IF(AI977&lt;&gt;AI976,AD977,MAX(AN976,AD977))</x:f>
        <x:v>1.2428655454675883</x:v>
      </x:c>
      <x:c r="AO977" s="116" t="n">
        <x:f>AD977/AN977-1</x:f>
        <x:v>-0.02919609221625774</x:v>
      </x:c>
      <x:c r="AP977" s="112" t="n">
        <x:f>IFERROR(SUM(Z977:AC977)/AD977,0)</x:f>
        <x:v>1</x:v>
      </x:c>
      <x:c r="AQ977" s="50" t="b">
        <x:f>AND(B977&gt;0,C977&gt;0,D977&gt;0,E977&gt;0)</x:f>
        <x:v>1</x:v>
      </x:c>
    </x:row>
    <x:row r="978">
      <x:c r="A978" s="111" t="n">
        <x:f>'净值底稿'!A936</x:f>
        <x:v>45238</x:v>
      </x:c>
      <x:c r="B978" s="113" t="n">
        <x:f>'净值底稿'!F936</x:f>
        <x:v>1.56971219347223</x:v>
      </x:c>
      <x:c r="C978" s="113" t="n">
        <x:f>'净值底稿'!O936</x:f>
        <x:v>1.2411003147450554</x:v>
      </x:c>
      <x:c r="D978" s="113" t="n">
        <x:f>'净值底稿'!P936</x:f>
        <x:v>1.6137</x:v>
      </x:c>
      <x:c r="E978" s="113" t="n">
        <x:f>'净值底稿'!Q936</x:f>
        <x:v>1.6784</x:v>
      </x:c>
      <x:c r="F978" s="114" t="n">
        <x:f>IFERROR(B978/B977-1,0)</x:f>
        <x:v>0.003681715641344452</x:v>
      </x:c>
      <x:c r="G978" s="114" t="n">
        <x:f>IFERROR(C978/C977-1,0)</x:f>
        <x:v>0.0013725198664360505</x:v>
      </x:c>
      <x:c r="H978" s="114" t="n">
        <x:f>IFERROR(D978/D977-1,0)</x:f>
        <x:v>0.00012395413696930646</x:v>
      </x:c>
      <x:c r="I978" s="114" t="n">
        <x:f>IFERROR(E978/E977-1,0)</x:f>
        <x:v>-0.0032070317139802906</x:v>
      </x:c>
      <x:c r="J978" s="115" t="n">
        <x:f>Z977*(1+F978)</x:f>
        <x:v>0.11900799313567587</x:v>
      </x:c>
      <x:c r="K978" s="115" t="n">
        <x:f>AA977*(1+G978)</x:f>
        <x:v>0.11879021766253801</x:v>
      </x:c>
      <x:c r="L978" s="115" t="n">
        <x:f>AB977*(1+H978)</x:f>
        <x:v>0.8993751761242844</x:v>
      </x:c>
      <x:c r="M978" s="115" t="n">
        <x:f>AC977*(1+I978)</x:f>
        <x:v>0.06989130894364161</x:v>
      </x:c>
      <x:c r="N978" s="115" t="n">
        <x:f>SUM(J978:M978)</x:f>
        <x:v>1.20706469586614</x:v>
      </x:c>
      <x:c r="O978" s="116" t="n">
        <x:f>IFERROR((J978+K978)/N978,0)</x:f>
        <x:v>0.19700535655844004</x:v>
      </x:c>
      <x:c r="P978" s="50" t="b">
        <x:f>AND(MONTH(A978)=12,OR(A979="",YEAR(A978)&lt;&gt;YEAR(A979)))</x:f>
        <x:v>0</x:v>
      </x:c>
      <x:c r="Q978" s="50" t="b">
        <x:f>AND(MOD(MONTH(A978),3)=0,OR(A979="",MONTH(A978)&lt;&gt;MONTH(A979)))</x:f>
        <x:v>0</x:v>
      </x:c>
      <x:c r="R978" s="50" t="b">
        <x:f>OR(O978&gt;$E$7,O978&lt;$E$6)</x:f>
        <x:v>0</x:v>
      </x:c>
      <x:c r="S978" s="50" t="b">
        <x:f>AND(OR(P978,Q978,R978),A978-AH977&gt;$E$8)</x:f>
        <x:v>0</x:v>
      </x:c>
      <x:c r="T978" s="50" t="str">
        <x:f>IF(NOT(OR(P978,Q978,R978)),"不调",IF(NOT(S978),"间隔规则跳过",IF(P978,"年末+季度",IF(AND(Q978,R978),"季度+动态",IF(Q978,"季度","动态")))))</x:f>
        <x:v>不调</x:v>
      </x:c>
      <x:c r="U978" s="115" t="n">
        <x:f>IF(OR(T978="年末+季度",T978="季度+动态"),N978*$E$5/2,IF(T978="季度",(J978+K978)/2,IF(T978="动态",N978*$E$5*IF(J978+K978=0,0.5,J978/(J978+K978)),J978)))</x:f>
        <x:v>0.11900799313567587</x:v>
      </x:c>
      <x:c r="V978" s="115" t="n">
        <x:f>IF(OR(T978="年末+季度",T978="季度+动态"),N978*$E$5/2,IF(T978="季度",(J978+K978)/2,IF(T978="动态",N978*$E$5*IF(J978+K978=0,0.5,K978/(J978+K978)),K978)))</x:f>
        <x:v>0.11879021766253801</x:v>
      </x:c>
      <x:c r="W978" s="115" t="n">
        <x:f>IF(OR(T978="年末+季度",T978="季度+动态",T978="动态"),N978*(1-$E$5)*IF(L978+M978=0,$B$7/($B$7+$B$8),L978/(L978+M978)),L978)</x:f>
        <x:v>0.8993751761242844</x:v>
      </x:c>
      <x:c r="X978" s="115" t="n">
        <x:f>IF(OR(T978="年末+季度",T978="季度+动态",T978="动态"),N978*(1-$E$5)*IF(L978+M978=0,$B$8/($B$7+$B$8),M978/(L978+M978)),M978)</x:f>
        <x:v>0.06989130894364161</x:v>
      </x:c>
      <x:c r="Y978" s="115" t="n">
        <x:f>POWER(1-$H$5,(A978-A977)/$H$8)</x:f>
        <x:v>0.9999862671029998</x:v>
      </x:c>
      <x:c r="Z978" s="115" t="n">
        <x:f>U978*Y978</x:f>
        <x:v>0.11900635881116393</x:v>
      </x:c>
      <x:c r="AA978" s="115" t="n">
        <x:f>V978*Y978</x:f>
        <x:v>0.11878858632871422</x:v>
      </x:c>
      <x:c r="AB978" s="115" t="n">
        <x:f>W978*Y978</x:f>
        <x:v>0.8993628250976261</x:v>
      </x:c>
      <x:c r="AC978" s="115" t="n">
        <x:f>X978*Y978</x:f>
        <x:v>0.06989034913349468</x:v>
      </x:c>
      <x:c r="AD978" s="115" t="n">
        <x:f>SUM(Z978:AC978)</x:f>
        <x:v>1.2070481193709988</x:v>
      </x:c>
      <x:c r="AE978" s="115" t="n">
        <x:f>MAX(AE977,AD978)</x:f>
        <x:v>1.2428655454675883</x:v>
      </x:c>
      <x:c r="AF978" s="114" t="n">
        <x:f>AD978/AE978-1</x:f>
        <x:v>-0.0288184238650806</x:v>
      </x:c>
      <x:c r="AG978" s="114" t="n">
        <x:f>AD978/AD977-1</x:f>
        <x:v>0.0003890264018810985</x:v>
      </x:c>
      <x:c r="AH978" s="111" t="n">
        <x:f>IF(OR(T978="年末+季度",T978="季度+动态",T978="季度",T978="动态"),A978,AH977)</x:f>
        <x:v>45197</x:v>
      </x:c>
      <x:c r="AI978" s="117" t="n">
        <x:f>YEAR(A978)</x:f>
        <x:v>2023</x:v>
      </x:c>
      <x:c r="AJ978" s="117" t="n">
        <x:f>MONTH(A978)</x:f>
        <x:v>11</x:v>
      </x:c>
      <x:c r="AK978" s="50" t="n">
        <x:f>IF(MONTH(A978)&lt;&gt;MONTH(A979),1,0)</x:f>
        <x:v>0</x:v>
      </x:c>
      <x:c r="AL978" s="115" t="n">
        <x:f>IF(AK977,AD977,AL977)</x:f>
        <x:v>1.197462571404296</x:v>
      </x:c>
      <x:c r="AM978" s="116" t="str">
        <x:f>IF(AK978,AD978/AL978-1,"")</x:f>
      </x:c>
      <x:c r="AN978" s="115" t="n">
        <x:f>IF(AI978&lt;&gt;AI977,AD978,MAX(AN977,AD978))</x:f>
        <x:v>1.2428655454675883</x:v>
      </x:c>
      <x:c r="AO978" s="116" t="n">
        <x:f>AD978/AN978-1</x:f>
        <x:v>-0.0288184238650806</x:v>
      </x:c>
      <x:c r="AP978" s="112" t="n">
        <x:f>IFERROR(SUM(Z978:AC978)/AD978,0)</x:f>
        <x:v>1</x:v>
      </x:c>
      <x:c r="AQ978" s="50" t="b">
        <x:f>AND(B978&gt;0,C978&gt;0,D978&gt;0,E978&gt;0)</x:f>
        <x:v>1</x:v>
      </x:c>
    </x:row>
    <x:row r="979">
      <x:c r="A979" s="111" t="n">
        <x:f>'净值底稿'!A937</x:f>
        <x:v>45239</x:v>
      </x:c>
      <x:c r="B979" s="113" t="n">
        <x:f>'净值底稿'!F937</x:f>
        <x:v>1.557509555669895</x:v>
      </x:c>
      <x:c r="C979" s="113" t="n">
        <x:f>'净值底稿'!O937</x:f>
        <x:v>1.2367627180580898</x:v>
      </x:c>
      <x:c r="D979" s="113" t="n">
        <x:f>'净值底稿'!P937</x:f>
        <x:v>1.6139</x:v>
      </x:c>
      <x:c r="E979" s="113" t="n">
        <x:f>'净值底稿'!Q937</x:f>
        <x:v>1.6703</x:v>
      </x:c>
      <x:c r="F979" s="114" t="n">
        <x:f>IFERROR(B979/B978-1,0)</x:f>
        <x:v>-0.007773805830827207</x:v>
      </x:c>
      <x:c r="G979" s="114" t="n">
        <x:f>IFERROR(C979/C978-1,0)</x:f>
        <x:v>-0.0034949605889486035</x:v>
      </x:c>
      <x:c r="H979" s="114" t="n">
        <x:f>IFERROR(D979/D978-1,0)</x:f>
        <x:v>0.00012393877424554667</x:v>
      </x:c>
      <x:c r="I979" s="114" t="n">
        <x:f>IFERROR(E979/E978-1,0)</x:f>
        <x:v>-0.004826024785509975</x:v>
      </x:c>
      <x:c r="J979" s="115" t="n">
        <x:f>Z978*(1+F979)</x:f>
        <x:v>0.1180812264851322</x:v>
      </x:c>
      <x:c r="K979" s="115" t="n">
        <x:f>AA978*(1+G979)</x:f>
        <x:v>0.11837342490107845</x:v>
      </x:c>
      <x:c r="L979" s="115" t="n">
        <x:f>AB978*(1+H979)</x:f>
        <x:v>0.8994742910237707</x:v>
      </x:c>
      <x:c r="M979" s="115" t="n">
        <x:f>AC978*(1+I979)</x:f>
        <x:v>0.06955305657630849</x:v>
      </x:c>
      <x:c r="N979" s="115" t="n">
        <x:f>SUM(J979:M979)</x:f>
        <x:v>1.20548199898629</x:v>
      </x:c>
      <x:c r="O979" s="116" t="n">
        <x:f>IFERROR((J979+K979)/N979,0)</x:f>
        <x:v>0.196149466839861</x:v>
      </x:c>
      <x:c r="P979" s="50" t="b">
        <x:f>AND(MONTH(A979)=12,OR(A980="",YEAR(A979)&lt;&gt;YEAR(A980)))</x:f>
        <x:v>0</x:v>
      </x:c>
      <x:c r="Q979" s="50" t="b">
        <x:f>AND(MOD(MONTH(A979),3)=0,OR(A980="",MONTH(A979)&lt;&gt;MONTH(A980)))</x:f>
        <x:v>0</x:v>
      </x:c>
      <x:c r="R979" s="50" t="b">
        <x:f>OR(O979&gt;$E$7,O979&lt;$E$6)</x:f>
        <x:v>0</x:v>
      </x:c>
      <x:c r="S979" s="50" t="b">
        <x:f>AND(OR(P979,Q979,R979),A979-AH978&gt;$E$8)</x:f>
        <x:v>0</x:v>
      </x:c>
      <x:c r="T979" s="50" t="str">
        <x:f>IF(NOT(OR(P979,Q979,R979)),"不调",IF(NOT(S979),"间隔规则跳过",IF(P979,"年末+季度",IF(AND(Q979,R979),"季度+动态",IF(Q979,"季度","动态")))))</x:f>
        <x:v>不调</x:v>
      </x:c>
      <x:c r="U979" s="115" t="n">
        <x:f>IF(OR(T979="年末+季度",T979="季度+动态"),N979*$E$5/2,IF(T979="季度",(J979+K979)/2,IF(T979="动态",N979*$E$5*IF(J979+K979=0,0.5,J979/(J979+K979)),J979)))</x:f>
        <x:v>0.1180812264851322</x:v>
      </x:c>
      <x:c r="V979" s="115" t="n">
        <x:f>IF(OR(T979="年末+季度",T979="季度+动态"),N979*$E$5/2,IF(T979="季度",(J979+K979)/2,IF(T979="动态",N979*$E$5*IF(J979+K979=0,0.5,K979/(J979+K979)),K979)))</x:f>
        <x:v>0.11837342490107845</x:v>
      </x:c>
      <x:c r="W979" s="115" t="n">
        <x:f>IF(OR(T979="年末+季度",T979="季度+动态",T979="动态"),N979*(1-$E$5)*IF(L979+M979=0,$B$7/($B$7+$B$8),L979/(L979+M979)),L979)</x:f>
        <x:v>0.8994742910237707</x:v>
      </x:c>
      <x:c r="X979" s="115" t="n">
        <x:f>IF(OR(T979="年末+季度",T979="季度+动态",T979="动态"),N979*(1-$E$5)*IF(L979+M979=0,$B$8/($B$7+$B$8),M979/(L979+M979)),M979)</x:f>
        <x:v>0.06955305657630849</x:v>
      </x:c>
      <x:c r="Y979" s="115" t="n">
        <x:f>POWER(1-$H$5,(A979-A978)/$H$8)</x:f>
        <x:v>0.9999862671029998</x:v>
      </x:c>
      <x:c r="Z979" s="115" t="n">
        <x:f>U979*Y979</x:f>
        <x:v>0.11807960488781122</x:v>
      </x:c>
      <x:c r="AA979" s="115" t="n">
        <x:f>V979*Y979</x:f>
        <x:v>0.11837179929102672</x:v>
      </x:c>
      <x:c r="AB979" s="115" t="n">
        <x:f>W979*Y979</x:f>
        <x:v>0.8994619386359778</x:v>
      </x:c>
      <x:c r="AC979" s="115" t="n">
        <x:f>X979*Y979</x:f>
        <x:v>0.06955210141134648</x:v>
      </x:c>
      <x:c r="AD979" s="115" t="n">
        <x:f>SUM(Z979:AC979)</x:f>
        <x:v>1.205465444226162</x:v>
      </x:c>
      <x:c r="AE979" s="115" t="n">
        <x:f>MAX(AE978,AD979)</x:f>
        <x:v>1.2428655454675883</x:v>
      </x:c>
      <x:c r="AF979" s="114" t="n">
        <x:f>AD979/AE979-1</x:f>
        <x:v>-0.03009183203912502</x:v>
      </x:c>
      <x:c r="AG979" s="114" t="n">
        <x:f>AD979/AD978-1</x:f>
        <x:v>-0.0013111947398264379</x:v>
      </x:c>
      <x:c r="AH979" s="111" t="n">
        <x:f>IF(OR(T979="年末+季度",T979="季度+动态",T979="季度",T979="动态"),A979,AH978)</x:f>
        <x:v>45197</x:v>
      </x:c>
      <x:c r="AI979" s="117" t="n">
        <x:f>YEAR(A979)</x:f>
        <x:v>2023</x:v>
      </x:c>
      <x:c r="AJ979" s="117" t="n">
        <x:f>MONTH(A979)</x:f>
        <x:v>11</x:v>
      </x:c>
      <x:c r="AK979" s="50" t="n">
        <x:f>IF(MONTH(A979)&lt;&gt;MONTH(A980),1,0)</x:f>
        <x:v>0</x:v>
      </x:c>
      <x:c r="AL979" s="115" t="n">
        <x:f>IF(AK978,AD978,AL978)</x:f>
        <x:v>1.197462571404296</x:v>
      </x:c>
      <x:c r="AM979" s="116" t="str">
        <x:f>IF(AK979,AD979/AL979-1,"")</x:f>
      </x:c>
      <x:c r="AN979" s="115" t="n">
        <x:f>IF(AI979&lt;&gt;AI978,AD979,MAX(AN978,AD979))</x:f>
        <x:v>1.2428655454675883</x:v>
      </x:c>
      <x:c r="AO979" s="116" t="n">
        <x:f>AD979/AN979-1</x:f>
        <x:v>-0.03009183203912502</x:v>
      </x:c>
      <x:c r="AP979" s="112" t="n">
        <x:f>IFERROR(SUM(Z979:AC979)/AD979,0)</x:f>
        <x:v>1</x:v>
      </x:c>
      <x:c r="AQ979" s="50" t="b">
        <x:f>AND(B979&gt;0,C979&gt;0,D979&gt;0,E979&gt;0)</x:f>
        <x:v>1</x:v>
      </x:c>
    </x:row>
    <x:row r="980">
      <x:c r="A980" s="111" t="n">
        <x:f>'净值底稿'!A938</x:f>
        <x:v>45240</x:v>
      </x:c>
      <x:c r="B980" s="113" t="n">
        <x:f>'净值底稿'!F938</x:f>
        <x:v>1.55024157328628</x:v>
      </x:c>
      <x:c r="C980" s="113" t="n">
        <x:f>'净值底稿'!O938</x:f>
        <x:v>1.2324914729002696</x:v>
      </x:c>
      <x:c r="D980" s="113" t="n">
        <x:f>'净值底稿'!P938</x:f>
        <x:v>1.6143</x:v>
      </x:c>
      <x:c r="E980" s="113" t="n">
        <x:f>'净值底稿'!Q938</x:f>
        <x:v>1.6762</x:v>
      </x:c>
      <x:c r="F980" s="114" t="n">
        <x:f>IFERROR(B980/B979-1,0)</x:f>
        <x:v>-0.004666412708132062</x:v>
      </x:c>
      <x:c r="G980" s="114" t="n">
        <x:f>IFERROR(C980/C979-1,0)</x:f>
        <x:v>-0.0034535688175713064</x:v>
      </x:c>
      <x:c r="H980" s="114" t="n">
        <x:f>IFERROR(D980/D979-1,0)</x:f>
        <x:v>0.0002478468306588155</x:v>
      </x:c>
      <x:c r="I980" s="114" t="n">
        <x:f>IFERROR(E980/E979-1,0)</x:f>
        <x:v>0.003532299586900489</x:v>
      </x:c>
      <x:c r="J980" s="115" t="n">
        <x:f>Z979*(1+F980)</x:f>
        <x:v>0.11752859671899152</x:v>
      </x:c>
      <x:c r="K980" s="115" t="n">
        <x:f>AA979*(1+G980)</x:f>
        <x:v>0.11796299413611541</x:v>
      </x:c>
      <x:c r="L980" s="115" t="n">
        <x:f>AB979*(1+H980)</x:f>
        <x:v>0.8996848674267669</x:v>
      </x:c>
      <x:c r="M980" s="115" t="n">
        <x:f>AC979*(1+I980)</x:f>
        <x:v>0.06979778027042984</x:v>
      </x:c>
      <x:c r="N980" s="115" t="n">
        <x:f>SUM(J980:M980)</x:f>
        <x:v>1.2049742385523037</x:v>
      </x:c>
      <x:c r="O980" s="116" t="n">
        <x:f>IFERROR((J980+K980)/N980,0)</x:f>
        <x:v>0.19543288422334604</x:v>
      </x:c>
      <x:c r="P980" s="50" t="b">
        <x:f>AND(MONTH(A980)=12,OR(A981="",YEAR(A980)&lt;&gt;YEAR(A981)))</x:f>
        <x:v>0</x:v>
      </x:c>
      <x:c r="Q980" s="50" t="b">
        <x:f>AND(MOD(MONTH(A980),3)=0,OR(A981="",MONTH(A980)&lt;&gt;MONTH(A981)))</x:f>
        <x:v>0</x:v>
      </x:c>
      <x:c r="R980" s="50" t="b">
        <x:f>OR(O980&gt;$E$7,O980&lt;$E$6)</x:f>
        <x:v>0</x:v>
      </x:c>
      <x:c r="S980" s="50" t="b">
        <x:f>AND(OR(P980,Q980,R980),A980-AH979&gt;$E$8)</x:f>
        <x:v>0</x:v>
      </x:c>
      <x:c r="T980" s="50" t="str">
        <x:f>IF(NOT(OR(P980,Q980,R980)),"不调",IF(NOT(S980),"间隔规则跳过",IF(P980,"年末+季度",IF(AND(Q980,R980),"季度+动态",IF(Q980,"季度","动态")))))</x:f>
        <x:v>不调</x:v>
      </x:c>
      <x:c r="U980" s="115" t="n">
        <x:f>IF(OR(T980="年末+季度",T980="季度+动态"),N980*$E$5/2,IF(T980="季度",(J980+K980)/2,IF(T980="动态",N980*$E$5*IF(J980+K980=0,0.5,J980/(J980+K980)),J980)))</x:f>
        <x:v>0.11752859671899152</x:v>
      </x:c>
      <x:c r="V980" s="115" t="n">
        <x:f>IF(OR(T980="年末+季度",T980="季度+动态"),N980*$E$5/2,IF(T980="季度",(J980+K980)/2,IF(T980="动态",N980*$E$5*IF(J980+K980=0,0.5,K980/(J980+K980)),K980)))</x:f>
        <x:v>0.11796299413611541</x:v>
      </x:c>
      <x:c r="W980" s="115" t="n">
        <x:f>IF(OR(T980="年末+季度",T980="季度+动态",T980="动态"),N980*(1-$E$5)*IF(L980+M980=0,$B$7/($B$7+$B$8),L980/(L980+M980)),L980)</x:f>
        <x:v>0.8996848674267669</x:v>
      </x:c>
      <x:c r="X980" s="115" t="n">
        <x:f>IF(OR(T980="年末+季度",T980="季度+动态",T980="动态"),N980*(1-$E$5)*IF(L980+M980=0,$B$8/($B$7+$B$8),M980/(L980+M980)),M980)</x:f>
        <x:v>0.06979778027042984</x:v>
      </x:c>
      <x:c r="Y980" s="115" t="n">
        <x:f>POWER(1-$H$5,(A980-A979)/$H$8)</x:f>
        <x:v>0.9999862671029998</x:v>
      </x:c>
      <x:c r="Z980" s="115" t="n">
        <x:f>U980*Y980</x:f>
        <x:v>0.11752698271087819</x:v>
      </x:c>
      <x:c r="AA980" s="115" t="n">
        <x:f>V980*Y980</x:f>
        <x:v>0.1179613741624671</x:v>
      </x:c>
      <x:c r="AB980" s="115" t="n">
        <x:f>W980*Y980</x:f>
        <x:v>0.8996725121471498</x:v>
      </x:c>
      <x:c r="AC980" s="115" t="n">
        <x:f>X980*Y980</x:f>
        <x:v>0.06979682174470253</x:v>
      </x:c>
      <x:c r="AD980" s="115" t="n">
        <x:f>SUM(Z980:AC980)</x:f>
        <x:v>1.2049576907651975</x:v>
      </x:c>
      <x:c r="AE980" s="115" t="n">
        <x:f>MAX(AE979,AD980)</x:f>
        <x:v>1.2428655454675883</x:v>
      </x:c>
      <x:c r="AF980" s="114" t="n">
        <x:f>AD980/AE980-1</x:f>
        <x:v>-0.030500366544579993</x:v>
      </x:c>
      <x:c r="AG980" s="114" t="n">
        <x:f>AD980/AD979-1</x:f>
        <x:v>-0.0004212094700819513</x:v>
      </x:c>
      <x:c r="AH980" s="111" t="n">
        <x:f>IF(OR(T980="年末+季度",T980="季度+动态",T980="季度",T980="动态"),A980,AH979)</x:f>
        <x:v>45197</x:v>
      </x:c>
      <x:c r="AI980" s="117" t="n">
        <x:f>YEAR(A980)</x:f>
        <x:v>2023</x:v>
      </x:c>
      <x:c r="AJ980" s="117" t="n">
        <x:f>MONTH(A980)</x:f>
        <x:v>11</x:v>
      </x:c>
      <x:c r="AK980" s="50" t="n">
        <x:f>IF(MONTH(A980)&lt;&gt;MONTH(A981),1,0)</x:f>
        <x:v>0</x:v>
      </x:c>
      <x:c r="AL980" s="115" t="n">
        <x:f>IF(AK979,AD979,AL979)</x:f>
        <x:v>1.197462571404296</x:v>
      </x:c>
      <x:c r="AM980" s="116" t="str">
        <x:f>IF(AK980,AD980/AL980-1,"")</x:f>
      </x:c>
      <x:c r="AN980" s="115" t="n">
        <x:f>IF(AI980&lt;&gt;AI979,AD980,MAX(AN979,AD980))</x:f>
        <x:v>1.2428655454675883</x:v>
      </x:c>
      <x:c r="AO980" s="116" t="n">
        <x:f>AD980/AN980-1</x:f>
        <x:v>-0.030500366544579993</x:v>
      </x:c>
      <x:c r="AP980" s="112" t="n">
        <x:f>IFERROR(SUM(Z980:AC980)/AD980,0)</x:f>
        <x:v>1</x:v>
      </x:c>
      <x:c r="AQ980" s="50" t="b">
        <x:f>AND(B980&gt;0,C980&gt;0,D980&gt;0,E980&gt;0)</x:f>
        <x:v>1</x:v>
      </x:c>
    </x:row>
    <x:row r="981">
      <x:c r="A981" s="111" t="n">
        <x:f>'净值底稿'!A939</x:f>
        <x:v>45243</x:v>
      </x:c>
      <x:c r="B981" s="113" t="n">
        <x:f>'净值底稿'!F939</x:f>
        <x:v>1.55587632394795</x:v>
      </x:c>
      <x:c r="C981" s="113" t="n">
        <x:f>'净值底稿'!O939</x:f>
        <x:v>1.2409782729147598</x:v>
      </x:c>
      <x:c r="D981" s="113" t="n">
        <x:f>'净值底稿'!P939</x:f>
        <x:v>1.6153</x:v>
      </x:c>
      <x:c r="E981" s="113" t="n">
        <x:f>'净值底稿'!Q939</x:f>
        <x:v>1.674</x:v>
      </x:c>
      <x:c r="F981" s="114" t="n">
        <x:f>IFERROR(B981/B980-1,0)</x:f>
        <x:v>0.003634756517157056</x:v>
      </x:c>
      <x:c r="G981" s="114" t="n">
        <x:f>IFERROR(C981/C980-1,0)</x:f>
        <x:v>0.006885889437043602</x:v>
      </x:c>
      <x:c r="H981" s="114" t="n">
        <x:f>IFERROR(D981/D980-1,0)</x:f>
        <x:v>0.0006194635445704311</x:v>
      </x:c>
      <x:c r="I981" s="114" t="n">
        <x:f>IFERROR(E981/E980-1,0)</x:f>
        <x:v>-0.0013124925426559741</x:v>
      </x:c>
      <x:c r="J981" s="115" t="n">
        <x:f>Z980*(1+F981)</x:f>
        <x:v>0.11795416467722836</x:v>
      </x:c>
      <x:c r="K981" s="115" t="n">
        <x:f>AA980*(1+G981)</x:f>
        <x:v>0.11877364314279158</x:v>
      </x:c>
      <x:c r="L981" s="115" t="n">
        <x:f>AB980*(1+H981)</x:f>
        <x:v>0.9002298264704771</x:v>
      </x:c>
      <x:c r="M981" s="115" t="n">
        <x:f>AC980*(1+I981)</x:f>
        <x:v>0.06970521393666151</x:v>
      </x:c>
      <x:c r="N981" s="115" t="n">
        <x:f>SUM(J981:M981)</x:f>
        <x:v>1.2066628482271584</x:v>
      </x:c>
      <x:c r="O981" s="116" t="n">
        <x:f>IFERROR((J981+K981)/N981,0)</x:f>
        <x:v>0.1961838869638051</x:v>
      </x:c>
      <x:c r="P981" s="50" t="b">
        <x:f>AND(MONTH(A981)=12,OR(A982="",YEAR(A981)&lt;&gt;YEAR(A982)))</x:f>
        <x:v>0</x:v>
      </x:c>
      <x:c r="Q981" s="50" t="b">
        <x:f>AND(MOD(MONTH(A981),3)=0,OR(A982="",MONTH(A981)&lt;&gt;MONTH(A982)))</x:f>
        <x:v>0</x:v>
      </x:c>
      <x:c r="R981" s="50" t="b">
        <x:f>OR(O981&gt;$E$7,O981&lt;$E$6)</x:f>
        <x:v>0</x:v>
      </x:c>
      <x:c r="S981" s="50" t="b">
        <x:f>AND(OR(P981,Q981,R981),A981-AH980&gt;$E$8)</x:f>
        <x:v>0</x:v>
      </x:c>
      <x:c r="T981" s="50" t="str">
        <x:f>IF(NOT(OR(P981,Q981,R981)),"不调",IF(NOT(S981),"间隔规则跳过",IF(P981,"年末+季度",IF(AND(Q981,R981),"季度+动态",IF(Q981,"季度","动态")))))</x:f>
        <x:v>不调</x:v>
      </x:c>
      <x:c r="U981" s="115" t="n">
        <x:f>IF(OR(T981="年末+季度",T981="季度+动态"),N981*$E$5/2,IF(T981="季度",(J981+K981)/2,IF(T981="动态",N981*$E$5*IF(J981+K981=0,0.5,J981/(J981+K981)),J981)))</x:f>
        <x:v>0.11795416467722836</x:v>
      </x:c>
      <x:c r="V981" s="115" t="n">
        <x:f>IF(OR(T981="年末+季度",T981="季度+动态"),N981*$E$5/2,IF(T981="季度",(J981+K981)/2,IF(T981="动态",N981*$E$5*IF(J981+K981=0,0.5,K981/(J981+K981)),K981)))</x:f>
        <x:v>0.11877364314279158</x:v>
      </x:c>
      <x:c r="W981" s="115" t="n">
        <x:f>IF(OR(T981="年末+季度",T981="季度+动态",T981="动态"),N981*(1-$E$5)*IF(L981+M981=0,$B$7/($B$7+$B$8),L981/(L981+M981)),L981)</x:f>
        <x:v>0.9002298264704771</x:v>
      </x:c>
      <x:c r="X981" s="115" t="n">
        <x:f>IF(OR(T981="年末+季度",T981="季度+动态",T981="动态"),N981*(1-$E$5)*IF(L981+M981=0,$B$8/($B$7+$B$8),M981/(L981+M981)),M981)</x:f>
        <x:v>0.06970521393666151</x:v>
      </x:c>
      <x:c r="Y981" s="115" t="n">
        <x:f>POWER(1-$H$5,(A981-A980)/$H$8)</x:f>
        <x:v>0.9999588018747739</x:v>
      </x:c>
      <x:c r="Z981" s="115" t="n">
        <x:f>U981*Y981</x:f>
        <x:v>0.11794930518678105</x:v>
      </x:c>
      <x:c r="AA981" s="115" t="n">
        <x:f>V981*Y981</x:f>
        <x:v>0.11876874989136783</x:v>
      </x:c>
      <x:c r="AB981" s="115" t="n">
        <x:f>W981*Y981</x:f>
        <x:v>0.9001927386893539</x:v>
      </x:c>
      <x:c r="AC981" s="115" t="n">
        <x:f>X981*Y981</x:f>
        <x:v>0.06970234221252884</x:v>
      </x:c>
      <x:c r="AD981" s="115" t="n">
        <x:f>SUM(Z981:AC981)</x:f>
        <x:v>1.2066131359800316</x:v>
      </x:c>
      <x:c r="AE981" s="115" t="n">
        <x:f>MAX(AE980,AD981)</x:f>
        <x:v>1.2428655454675883</x:v>
      </x:c>
      <x:c r="AF981" s="114" t="n">
        <x:f>AD981/AE981-1</x:f>
        <x:v>-0.029168408135344936</x:v>
      </x:c>
      <x:c r="AG981" s="114" t="n">
        <x:f>AD981/AD980-1</x:f>
        <x:v>0.0013738616944989346</x:v>
      </x:c>
      <x:c r="AH981" s="111" t="n">
        <x:f>IF(OR(T981="年末+季度",T981="季度+动态",T981="季度",T981="动态"),A981,AH980)</x:f>
        <x:v>45197</x:v>
      </x:c>
      <x:c r="AI981" s="117" t="n">
        <x:f>YEAR(A981)</x:f>
        <x:v>2023</x:v>
      </x:c>
      <x:c r="AJ981" s="117" t="n">
        <x:f>MONTH(A981)</x:f>
        <x:v>11</x:v>
      </x:c>
      <x:c r="AK981" s="50" t="n">
        <x:f>IF(MONTH(A981)&lt;&gt;MONTH(A982),1,0)</x:f>
        <x:v>0</x:v>
      </x:c>
      <x:c r="AL981" s="115" t="n">
        <x:f>IF(AK980,AD980,AL980)</x:f>
        <x:v>1.197462571404296</x:v>
      </x:c>
      <x:c r="AM981" s="116" t="str">
        <x:f>IF(AK981,AD981/AL981-1,"")</x:f>
      </x:c>
      <x:c r="AN981" s="115" t="n">
        <x:f>IF(AI981&lt;&gt;AI980,AD981,MAX(AN980,AD981))</x:f>
        <x:v>1.2428655454675883</x:v>
      </x:c>
      <x:c r="AO981" s="116" t="n">
        <x:f>AD981/AN981-1</x:f>
        <x:v>-0.029168408135344936</x:v>
      </x:c>
      <x:c r="AP981" s="112" t="n">
        <x:f>IFERROR(SUM(Z981:AC981)/AD981,0)</x:f>
        <x:v>1</x:v>
      </x:c>
      <x:c r="AQ981" s="50" t="b">
        <x:f>AND(B981&gt;0,C981&gt;0,D981&gt;0,E981&gt;0)</x:f>
        <x:v>1</x:v>
      </x:c>
    </x:row>
    <x:row r="982">
      <x:c r="A982" s="111" t="n">
        <x:f>'净值底稿'!A940</x:f>
        <x:v>45244</x:v>
      </x:c>
      <x:c r="B982" s="113" t="n">
        <x:f>'净值底稿'!F940</x:f>
        <x:v>1.56267933948973</x:v>
      </x:c>
      <x:c r="C982" s="113" t="n">
        <x:f>'净值底稿'!O940</x:f>
        <x:v>1.2471310080411262</x:v>
      </x:c>
      <x:c r="D982" s="113" t="n">
        <x:f>'净值底稿'!P940</x:f>
        <x:v>1.6152</x:v>
      </x:c>
      <x:c r="E982" s="113" t="n">
        <x:f>'净值底稿'!Q940</x:f>
        <x:v>1.6804</x:v>
      </x:c>
      <x:c r="F982" s="114" t="n">
        <x:f>IFERROR(B982/B981-1,0)</x:f>
        <x:v>0.004372465495533495</x:v>
      </x:c>
      <x:c r="G982" s="114" t="n">
        <x:f>IFERROR(C982/C981-1,0)</x:f>
        <x:v>0.004957971674971473</x:v>
      </x:c>
      <x:c r="H982" s="114" t="n">
        <x:f>IFERROR(D982/D981-1,0)</x:f>
        <x:v>-0.00006190800470495805</x:v>
      </x:c>
      <x:c r="I982" s="114" t="n">
        <x:f>IFERROR(E982/E981-1,0)</x:f>
        <x:v>0.0038231780167263807</x:v>
      </x:c>
      <x:c r="J982" s="115" t="n">
        <x:f>Z981*(1+F982)</x:f>
        <x:v>0.1184650344539324</x:v>
      </x:c>
      <x:c r="K982" s="115" t="n">
        <x:f>AA981*(1+G982)</x:f>
        <x:v>0.119357601989201</x:v>
      </x:c>
      <x:c r="L982" s="115" t="n">
        <x:f>AB981*(1+H982)</x:f>
        <x:v>0.9001370095530518</x:v>
      </x:c>
      <x:c r="M982" s="115" t="n">
        <x:f>AC981*(1+I982)</x:f>
        <x:v>0.06996882667499012</x:v>
      </x:c>
      <x:c r="N982" s="115" t="n">
        <x:f>SUM(J982:M982)</x:f>
        <x:v>1.2079284726711752</x:v>
      </x:c>
      <x:c r="O982" s="116" t="n">
        <x:f>IFERROR((J982+K982)/N982,0)</x:f>
        <x:v>0.19688470122508153</x:v>
      </x:c>
      <x:c r="P982" s="50" t="b">
        <x:f>AND(MONTH(A982)=12,OR(A983="",YEAR(A982)&lt;&gt;YEAR(A983)))</x:f>
        <x:v>0</x:v>
      </x:c>
      <x:c r="Q982" s="50" t="b">
        <x:f>AND(MOD(MONTH(A982),3)=0,OR(A983="",MONTH(A982)&lt;&gt;MONTH(A983)))</x:f>
        <x:v>0</x:v>
      </x:c>
      <x:c r="R982" s="50" t="b">
        <x:f>OR(O982&gt;$E$7,O982&lt;$E$6)</x:f>
        <x:v>0</x:v>
      </x:c>
      <x:c r="S982" s="50" t="b">
        <x:f>AND(OR(P982,Q982,R982),A982-AH981&gt;$E$8)</x:f>
        <x:v>0</x:v>
      </x:c>
      <x:c r="T982" s="50" t="str">
        <x:f>IF(NOT(OR(P982,Q982,R982)),"不调",IF(NOT(S982),"间隔规则跳过",IF(P982,"年末+季度",IF(AND(Q982,R982),"季度+动态",IF(Q982,"季度","动态")))))</x:f>
        <x:v>不调</x:v>
      </x:c>
      <x:c r="U982" s="115" t="n">
        <x:f>IF(OR(T982="年末+季度",T982="季度+动态"),N982*$E$5/2,IF(T982="季度",(J982+K982)/2,IF(T982="动态",N982*$E$5*IF(J982+K982=0,0.5,J982/(J982+K982)),J982)))</x:f>
        <x:v>0.1184650344539324</x:v>
      </x:c>
      <x:c r="V982" s="115" t="n">
        <x:f>IF(OR(T982="年末+季度",T982="季度+动态"),N982*$E$5/2,IF(T982="季度",(J982+K982)/2,IF(T982="动态",N982*$E$5*IF(J982+K982=0,0.5,K982/(J982+K982)),K982)))</x:f>
        <x:v>0.119357601989201</x:v>
      </x:c>
      <x:c r="W982" s="115" t="n">
        <x:f>IF(OR(T982="年末+季度",T982="季度+动态",T982="动态"),N982*(1-$E$5)*IF(L982+M982=0,$B$7/($B$7+$B$8),L982/(L982+M982)),L982)</x:f>
        <x:v>0.9001370095530518</x:v>
      </x:c>
      <x:c r="X982" s="115" t="n">
        <x:f>IF(OR(T982="年末+季度",T982="季度+动态",T982="动态"),N982*(1-$E$5)*IF(L982+M982=0,$B$8/($B$7+$B$8),M982/(L982+M982)),M982)</x:f>
        <x:v>0.06996882667499012</x:v>
      </x:c>
      <x:c r="Y982" s="115" t="n">
        <x:f>POWER(1-$H$5,(A982-A981)/$H$8)</x:f>
        <x:v>0.9999862671029998</x:v>
      </x:c>
      <x:c r="Z982" s="115" t="n">
        <x:f>U982*Y982</x:f>
        <x:v>0.11846340758581611</x:v>
      </x:c>
      <x:c r="AA982" s="115" t="n">
        <x:f>V982*Y982</x:f>
        <x:v>0.11935596286354669</x:v>
      </x:c>
      <x:c r="AB982" s="115" t="n">
        <x:f>W982*Y982</x:f>
        <x:v>0.9001246480642134</x:v>
      </x:c>
      <x:c r="AC982" s="115" t="n">
        <x:f>X982*Y982</x:f>
        <x:v>0.06996786580030016</x:v>
      </x:c>
      <x:c r="AD982" s="115" t="n">
        <x:f>SUM(Z982:AC982)</x:f>
        <x:v>1.2079118843138765</x:v>
      </x:c>
      <x:c r="AE982" s="115" t="n">
        <x:f>MAX(AE981,AD982)</x:f>
        <x:v>1.2428655454675883</x:v>
      </x:c>
      <x:c r="AF982" s="114" t="n">
        <x:f>AD982/AE982-1</x:f>
        <x:v>-0.028123445276264092</x:v>
      </x:c>
      <x:c r="AG982" s="114" t="n">
        <x:f>AD982/AD981-1</x:f>
        <x:v>0.001076358523803167</x:v>
      </x:c>
      <x:c r="AH982" s="111" t="n">
        <x:f>IF(OR(T982="年末+季度",T982="季度+动态",T982="季度",T982="动态"),A982,AH981)</x:f>
        <x:v>45197</x:v>
      </x:c>
      <x:c r="AI982" s="117" t="n">
        <x:f>YEAR(A982)</x:f>
        <x:v>2023</x:v>
      </x:c>
      <x:c r="AJ982" s="117" t="n">
        <x:f>MONTH(A982)</x:f>
        <x:v>11</x:v>
      </x:c>
      <x:c r="AK982" s="50" t="n">
        <x:f>IF(MONTH(A982)&lt;&gt;MONTH(A983),1,0)</x:f>
        <x:v>0</x:v>
      </x:c>
      <x:c r="AL982" s="115" t="n">
        <x:f>IF(AK981,AD981,AL981)</x:f>
        <x:v>1.197462571404296</x:v>
      </x:c>
      <x:c r="AM982" s="116" t="str">
        <x:f>IF(AK982,AD982/AL982-1,"")</x:f>
      </x:c>
      <x:c r="AN982" s="115" t="n">
        <x:f>IF(AI982&lt;&gt;AI981,AD982,MAX(AN981,AD982))</x:f>
        <x:v>1.2428655454675883</x:v>
      </x:c>
      <x:c r="AO982" s="116" t="n">
        <x:f>AD982/AN982-1</x:f>
        <x:v>-0.028123445276264092</x:v>
      </x:c>
      <x:c r="AP982" s="112" t="n">
        <x:f>IFERROR(SUM(Z982:AC982)/AD982,0)</x:f>
        <x:v>1</x:v>
      </x:c>
      <x:c r="AQ982" s="50" t="b">
        <x:f>AND(B982&gt;0,C982&gt;0,D982&gt;0,E982&gt;0)</x:f>
        <x:v>1</x:v>
      </x:c>
    </x:row>
    <x:row r="983">
      <x:c r="A983" s="111" t="n">
        <x:f>'净值底稿'!A941</x:f>
        <x:v>45245</x:v>
      </x:c>
      <x:c r="B983" s="113" t="n">
        <x:f>'净值底稿'!F941</x:f>
        <x:v>1.5627779814535376</x:v>
      </x:c>
      <x:c r="C983" s="113" t="n">
        <x:f>'净值底稿'!O941</x:f>
        <x:v>1.254687442259572</x:v>
      </x:c>
      <x:c r="D983" s="113" t="n">
        <x:f>'净值底稿'!P941</x:f>
        <x:v>1.6158</x:v>
      </x:c>
      <x:c r="E983" s="113" t="n">
        <x:f>'净值底稿'!Q941</x:f>
        <x:v>1.6835</x:v>
      </x:c>
      <x:c r="F983" s="114" t="n">
        <x:f>IFERROR(B983/B982-1,0)</x:f>
        <x:v>0.00006312361168081537</x:v>
      </x:c>
      <x:c r="G983" s="114" t="n">
        <x:f>IFERROR(C983/C982-1,0)</x:f>
        <x:v>0.0060590540766960466</x:v>
      </x:c>
      <x:c r="H983" s="114" t="n">
        <x:f>IFERROR(D983/D982-1,0)</x:f>
        <x:v>0.0003714710252600284</x:v>
      </x:c>
      <x:c r="I983" s="114" t="n">
        <x:f>IFERROR(E983/E982-1,0)</x:f>
        <x:v>0.0018447988574150642</x:v>
      </x:c>
      <x:c r="J983" s="115" t="n">
        <x:f>Z982*(1+F983)</x:f>
        <x:v>0.11847088542395494</x:v>
      </x:c>
      <x:c r="K983" s="115" t="n">
        <x:f>AA982*(1+G983)</x:f>
        <x:v>0.12007914709691304</x:v>
      </x:c>
      <x:c r="L983" s="115" t="n">
        <x:f>AB982*(1+H983)</x:f>
        <x:v>0.9004590182900917</x:v>
      </x:c>
      <x:c r="M983" s="115" t="n">
        <x:f>AC982*(1+I983)</x:f>
        <x:v>0.07009694243918432</x:v>
      </x:c>
      <x:c r="N983" s="115" t="n">
        <x:f>SUM(J983:M983)</x:f>
        <x:v>1.209105993250144</x:v>
      </x:c>
      <x:c r="O983" s="116" t="n">
        <x:f>IFERROR((J983+K983)/N983,0)</x:f>
        <x:v>0.1972945580061449</x:v>
      </x:c>
      <x:c r="P983" s="50" t="b">
        <x:f>AND(MONTH(A983)=12,OR(A984="",YEAR(A983)&lt;&gt;YEAR(A984)))</x:f>
        <x:v>0</x:v>
      </x:c>
      <x:c r="Q983" s="50" t="b">
        <x:f>AND(MOD(MONTH(A983),3)=0,OR(A984="",MONTH(A983)&lt;&gt;MONTH(A984)))</x:f>
        <x:v>0</x:v>
      </x:c>
      <x:c r="R983" s="50" t="b">
        <x:f>OR(O983&gt;$E$7,O983&lt;$E$6)</x:f>
        <x:v>0</x:v>
      </x:c>
      <x:c r="S983" s="50" t="b">
        <x:f>AND(OR(P983,Q983,R983),A983-AH982&gt;$E$8)</x:f>
        <x:v>0</x:v>
      </x:c>
      <x:c r="T983" s="50" t="str">
        <x:f>IF(NOT(OR(P983,Q983,R983)),"不调",IF(NOT(S983),"间隔规则跳过",IF(P983,"年末+季度",IF(AND(Q983,R983),"季度+动态",IF(Q983,"季度","动态")))))</x:f>
        <x:v>不调</x:v>
      </x:c>
      <x:c r="U983" s="115" t="n">
        <x:f>IF(OR(T983="年末+季度",T983="季度+动态"),N983*$E$5/2,IF(T983="季度",(J983+K983)/2,IF(T983="动态",N983*$E$5*IF(J983+K983=0,0.5,J983/(J983+K983)),J983)))</x:f>
        <x:v>0.11847088542395494</x:v>
      </x:c>
      <x:c r="V983" s="115" t="n">
        <x:f>IF(OR(T983="年末+季度",T983="季度+动态"),N983*$E$5/2,IF(T983="季度",(J983+K983)/2,IF(T983="动态",N983*$E$5*IF(J983+K983=0,0.5,K983/(J983+K983)),K983)))</x:f>
        <x:v>0.12007914709691304</x:v>
      </x:c>
      <x:c r="W983" s="115" t="n">
        <x:f>IF(OR(T983="年末+季度",T983="季度+动态",T983="动态"),N983*(1-$E$5)*IF(L983+M983=0,$B$7/($B$7+$B$8),L983/(L983+M983)),L983)</x:f>
        <x:v>0.9004590182900917</x:v>
      </x:c>
      <x:c r="X983" s="115" t="n">
        <x:f>IF(OR(T983="年末+季度",T983="季度+动态",T983="动态"),N983*(1-$E$5)*IF(L983+M983=0,$B$8/($B$7+$B$8),M983/(L983+M983)),M983)</x:f>
        <x:v>0.07009694243918432</x:v>
      </x:c>
      <x:c r="Y983" s="115" t="n">
        <x:f>POWER(1-$H$5,(A983-A982)/$H$8)</x:f>
        <x:v>0.9999862671029998</x:v>
      </x:c>
      <x:c r="Z983" s="115" t="n">
        <x:f>U983*Y983</x:f>
        <x:v>0.11846925847548788</x:v>
      </x:c>
      <x:c r="AA983" s="115" t="n">
        <x:f>V983*Y983</x:f>
        <x:v>0.12007749806235408</x:v>
      </x:c>
      <x:c r="AB983" s="115" t="n">
        <x:f>W983*Y983</x:f>
        <x:v>0.9004466523791406</x:v>
      </x:c>
      <x:c r="AC983" s="115" t="n">
        <x:f>X983*Y983</x:f>
        <x:v>0.07009597980509377</x:v>
      </x:c>
      <x:c r="AD983" s="115" t="n">
        <x:f>SUM(Z983:AC983)</x:f>
        <x:v>1.2090893887220764</x:v>
      </x:c>
      <x:c r="AE983" s="115" t="n">
        <x:f>MAX(AE982,AD983)</x:f>
        <x:v>1.2428655454675883</x:v>
      </x:c>
      <x:c r="AF983" s="114" t="n">
        <x:f>AD983/AE983-1</x:f>
        <x:v>-0.027176034341514166</x:v>
      </x:c>
      <x:c r="AG983" s="114" t="n">
        <x:f>AD983/AD982-1</x:f>
        <x:v>0.0009748264120017502</x:v>
      </x:c>
      <x:c r="AH983" s="111" t="n">
        <x:f>IF(OR(T983="年末+季度",T983="季度+动态",T983="季度",T983="动态"),A983,AH982)</x:f>
        <x:v>45197</x:v>
      </x:c>
      <x:c r="AI983" s="117" t="n">
        <x:f>YEAR(A983)</x:f>
        <x:v>2023</x:v>
      </x:c>
      <x:c r="AJ983" s="117" t="n">
        <x:f>MONTH(A983)</x:f>
        <x:v>11</x:v>
      </x:c>
      <x:c r="AK983" s="50" t="n">
        <x:f>IF(MONTH(A983)&lt;&gt;MONTH(A984),1,0)</x:f>
        <x:v>0</x:v>
      </x:c>
      <x:c r="AL983" s="115" t="n">
        <x:f>IF(AK982,AD982,AL982)</x:f>
        <x:v>1.197462571404296</x:v>
      </x:c>
      <x:c r="AM983" s="116" t="str">
        <x:f>IF(AK983,AD983/AL983-1,"")</x:f>
      </x:c>
      <x:c r="AN983" s="115" t="n">
        <x:f>IF(AI983&lt;&gt;AI982,AD983,MAX(AN982,AD983))</x:f>
        <x:v>1.2428655454675883</x:v>
      </x:c>
      <x:c r="AO983" s="116" t="n">
        <x:f>AD983/AN983-1</x:f>
        <x:v>-0.027176034341514166</x:v>
      </x:c>
      <x:c r="AP983" s="112" t="n">
        <x:f>IFERROR(SUM(Z983:AC983)/AD983,0)</x:f>
        <x:v>1</x:v>
      </x:c>
      <x:c r="AQ983" s="50" t="b">
        <x:f>AND(B983&gt;0,C983&gt;0,D983&gt;0,E983&gt;0)</x:f>
        <x:v>1</x:v>
      </x:c>
    </x:row>
    <x:row r="984">
      <x:c r="A984" s="111" t="n">
        <x:f>'净值底稿'!A942</x:f>
        <x:v>45246</x:v>
      </x:c>
      <x:c r="B984" s="113" t="n">
        <x:f>'净值底稿'!F942</x:f>
        <x:v>1.5427110843773375</x:v>
      </x:c>
      <x:c r="C984" s="113" t="n">
        <x:f>'净值底稿'!O942</x:f>
        <x:v>1.2451363549573258</x:v>
      </x:c>
      <x:c r="D984" s="113" t="n">
        <x:f>'净值底稿'!P942</x:f>
        <x:v>1.6169</x:v>
      </x:c>
      <x:c r="E984" s="113" t="n">
        <x:f>'净值底稿'!Q942</x:f>
        <x:v>1.6812</x:v>
      </x:c>
      <x:c r="F984" s="114" t="n">
        <x:f>IFERROR(B984/B983-1,0)</x:f>
        <x:v>-0.012840529694138625</x:v>
      </x:c>
      <x:c r="G984" s="114" t="n">
        <x:f>IFERROR(C984/C983-1,0)</x:f>
        <x:v>-0.007612323978508639</x:v>
      </x:c>
      <x:c r="H984" s="114" t="n">
        <x:f>IFERROR(D984/D983-1,0)</x:f>
        <x:v>0.0006807773239263515</x:v>
      </x:c>
      <x:c r="I984" s="114" t="n">
        <x:f>IFERROR(E984/E983-1,0)</x:f>
        <x:v>-0.0013662013662013583</x:v>
      </x:c>
      <x:c r="J984" s="115" t="n">
        <x:f>Z983*(1+F984)</x:f>
        <x:v>0.1169480504441908</x:v>
      </x:c>
      <x:c r="K984" s="115" t="n">
        <x:f>AA983*(1+G984)</x:f>
        <x:v>0.11916342924457471</x:v>
      </x:c>
      <x:c r="L984" s="115" t="n">
        <x:f>AB983*(1+H984)</x:f>
        <x:v>0.9010596560414856</x:v>
      </x:c>
      <x:c r="M984" s="115" t="n">
        <x:f>AC983*(1+I984)</x:f>
        <x:v>0.07000021458171883</x:v>
      </x:c>
      <x:c r="N984" s="115" t="n">
        <x:f>SUM(J984:M984)</x:f>
        <x:v>1.20717135031197</x:v>
      </x:c>
      <x:c r="O984" s="116" t="n">
        <x:f>IFERROR((J984+K984)/N984,0)</x:f>
        <x:v>0.19559069193262998</x:v>
      </x:c>
      <x:c r="P984" s="50" t="b">
        <x:f>AND(MONTH(A984)=12,OR(A985="",YEAR(A984)&lt;&gt;YEAR(A985)))</x:f>
        <x:v>0</x:v>
      </x:c>
      <x:c r="Q984" s="50" t="b">
        <x:f>AND(MOD(MONTH(A984),3)=0,OR(A985="",MONTH(A984)&lt;&gt;MONTH(A985)))</x:f>
        <x:v>0</x:v>
      </x:c>
      <x:c r="R984" s="50" t="b">
        <x:f>OR(O984&gt;$E$7,O984&lt;$E$6)</x:f>
        <x:v>0</x:v>
      </x:c>
      <x:c r="S984" s="50" t="b">
        <x:f>AND(OR(P984,Q984,R984),A984-AH983&gt;$E$8)</x:f>
        <x:v>0</x:v>
      </x:c>
      <x:c r="T984" s="50" t="str">
        <x:f>IF(NOT(OR(P984,Q984,R984)),"不调",IF(NOT(S984),"间隔规则跳过",IF(P984,"年末+季度",IF(AND(Q984,R984),"季度+动态",IF(Q984,"季度","动态")))))</x:f>
        <x:v>不调</x:v>
      </x:c>
      <x:c r="U984" s="115" t="n">
        <x:f>IF(OR(T984="年末+季度",T984="季度+动态"),N984*$E$5/2,IF(T984="季度",(J984+K984)/2,IF(T984="动态",N984*$E$5*IF(J984+K984=0,0.5,J984/(J984+K984)),J984)))</x:f>
        <x:v>0.1169480504441908</x:v>
      </x:c>
      <x:c r="V984" s="115" t="n">
        <x:f>IF(OR(T984="年末+季度",T984="季度+动态"),N984*$E$5/2,IF(T984="季度",(J984+K984)/2,IF(T984="动态",N984*$E$5*IF(J984+K984=0,0.5,K984/(J984+K984)),K984)))</x:f>
        <x:v>0.11916342924457471</x:v>
      </x:c>
      <x:c r="W984" s="115" t="n">
        <x:f>IF(OR(T984="年末+季度",T984="季度+动态",T984="动态"),N984*(1-$E$5)*IF(L984+M984=0,$B$7/($B$7+$B$8),L984/(L984+M984)),L984)</x:f>
        <x:v>0.9010596560414856</x:v>
      </x:c>
      <x:c r="X984" s="115" t="n">
        <x:f>IF(OR(T984="年末+季度",T984="季度+动态",T984="动态"),N984*(1-$E$5)*IF(L984+M984=0,$B$8/($B$7+$B$8),M984/(L984+M984)),M984)</x:f>
        <x:v>0.07000021458171883</x:v>
      </x:c>
      <x:c r="Y984" s="115" t="n">
        <x:f>POWER(1-$H$5,(A984-A983)/$H$8)</x:f>
        <x:v>0.9999862671029998</x:v>
      </x:c>
      <x:c r="Z984" s="115" t="n">
        <x:f>U984*Y984</x:f>
        <x:v>0.11694644440865966</x:v>
      </x:c>
      <x:c r="AA984" s="115" t="n">
        <x:f>V984*Y984</x:f>
        <x:v>0.1191617927854747</x:v>
      </x:c>
      <x:c r="AB984" s="115" t="n">
        <x:f>W984*Y984</x:f>
        <x:v>0.9010472818820382</x:v>
      </x:c>
      <x:c r="AC984" s="115" t="n">
        <x:f>X984*Y984</x:f>
        <x:v>0.06999925327598198</x:v>
      </x:c>
      <x:c r="AD984" s="115" t="n">
        <x:f>SUM(Z984:AC984)</x:f>
        <x:v>1.2071547723521545</x:v>
      </x:c>
      <x:c r="AE984" s="115" t="n">
        <x:f>MAX(AE983,AD984)</x:f>
        <x:v>1.2428655454675883</x:v>
      </x:c>
      <x:c r="AF984" s="114" t="n">
        <x:f>AD984/AE984-1</x:f>
        <x:v>-0.02873261170177399</x:v>
      </x:c>
      <x:c r="AG984" s="114" t="n">
        <x:f>AD984/AD983-1</x:f>
        <x:v>-0.0016000606638080228</x:v>
      </x:c>
      <x:c r="AH984" s="111" t="n">
        <x:f>IF(OR(T984="年末+季度",T984="季度+动态",T984="季度",T984="动态"),A984,AH983)</x:f>
        <x:v>45197</x:v>
      </x:c>
      <x:c r="AI984" s="117" t="n">
        <x:f>YEAR(A984)</x:f>
        <x:v>2023</x:v>
      </x:c>
      <x:c r="AJ984" s="117" t="n">
        <x:f>MONTH(A984)</x:f>
        <x:v>11</x:v>
      </x:c>
      <x:c r="AK984" s="50" t="n">
        <x:f>IF(MONTH(A984)&lt;&gt;MONTH(A985),1,0)</x:f>
        <x:v>0</x:v>
      </x:c>
      <x:c r="AL984" s="115" t="n">
        <x:f>IF(AK983,AD983,AL983)</x:f>
        <x:v>1.197462571404296</x:v>
      </x:c>
      <x:c r="AM984" s="116" t="str">
        <x:f>IF(AK984,AD984/AL984-1,"")</x:f>
      </x:c>
      <x:c r="AN984" s="115" t="n">
        <x:f>IF(AI984&lt;&gt;AI983,AD984,MAX(AN983,AD984))</x:f>
        <x:v>1.2428655454675883</x:v>
      </x:c>
      <x:c r="AO984" s="116" t="n">
        <x:f>AD984/AN984-1</x:f>
        <x:v>-0.02873261170177399</x:v>
      </x:c>
      <x:c r="AP984" s="112" t="n">
        <x:f>IFERROR(SUM(Z984:AC984)/AD984,0)</x:f>
        <x:v>1</x:v>
      </x:c>
      <x:c r="AQ984" s="50" t="b">
        <x:f>AND(B984&gt;0,C984&gt;0,D984&gt;0,E984&gt;0)</x:f>
        <x:v>1</x:v>
      </x:c>
    </x:row>
    <x:row r="985">
      <x:c r="A985" s="111" t="n">
        <x:f>'净值底稿'!A943</x:f>
        <x:v>45247</x:v>
      </x:c>
      <x:c r="B985" s="113" t="n">
        <x:f>'净值底稿'!F943</x:f>
        <x:v>1.560380232573595</x:v>
      </x:c>
      <x:c r="C985" s="113" t="n">
        <x:f>'净值底稿'!O943</x:f>
        <x:v>1.2515501398434163</x:v>
      </x:c>
      <x:c r="D985" s="113" t="n">
        <x:f>'净值底稿'!P943</x:f>
        <x:v>1.6178</x:v>
      </x:c>
      <x:c r="E985" s="113" t="n">
        <x:f>'净值底稿'!Q943</x:f>
        <x:v>1.684</x:v>
      </x:c>
      <x:c r="F985" s="114" t="n">
        <x:f>IFERROR(B985/B984-1,0)</x:f>
        <x:v>0.011453309939358558</x:v>
      </x:c>
      <x:c r="G985" s="114" t="n">
        <x:f>IFERROR(C985/C984-1,0)</x:f>
        <x:v>0.005151070290860149</x:v>
      </x:c>
      <x:c r="H985" s="114" t="n">
        <x:f>IFERROR(D985/D984-1,0)</x:f>
        <x:v>0.0005566206939204843</x:v>
      </x:c>
      <x:c r="I985" s="114" t="n">
        <x:f>IFERROR(E985/E984-1,0)</x:f>
        <x:v>0.0016654770402093622</x:v>
      </x:c>
      <x:c r="J985" s="115" t="n">
        <x:f>Z984*(1+F985)</x:f>
        <x:v>0.118285868282778</x:v>
      </x:c>
      <x:c r="K985" s="115" t="n">
        <x:f>AA984*(1+G985)</x:f>
        <x:v>0.11977560355609759</x:v>
      </x:c>
      <x:c r="L985" s="115" t="n">
        <x:f>AB984*(1+H985)</x:f>
        <x:v>0.9015488234453345</x:v>
      </x:c>
      <x:c r="M985" s="115" t="n">
        <x:f>AC984*(1+I985)</x:f>
        <x:v>0.07011583542514493</x:v>
      </x:c>
      <x:c r="N985" s="115" t="n">
        <x:f>SUM(J985:M985)</x:f>
        <x:v>1.2097261307093552</x:v>
      </x:c>
      <x:c r="O985" s="116" t="n">
        <x:f>IFERROR((J985+K985)/N985,0)</x:f>
        <x:v>0.1967895590543968</x:v>
      </x:c>
      <x:c r="P985" s="50" t="b">
        <x:f>AND(MONTH(A985)=12,OR(A986="",YEAR(A985)&lt;&gt;YEAR(A986)))</x:f>
        <x:v>0</x:v>
      </x:c>
      <x:c r="Q985" s="50" t="b">
        <x:f>AND(MOD(MONTH(A985),3)=0,OR(A986="",MONTH(A985)&lt;&gt;MONTH(A986)))</x:f>
        <x:v>0</x:v>
      </x:c>
      <x:c r="R985" s="50" t="b">
        <x:f>OR(O985&gt;$E$7,O985&lt;$E$6)</x:f>
        <x:v>0</x:v>
      </x:c>
      <x:c r="S985" s="50" t="b">
        <x:f>AND(OR(P985,Q985,R985),A985-AH984&gt;$E$8)</x:f>
        <x:v>0</x:v>
      </x:c>
      <x:c r="T985" s="50" t="str">
        <x:f>IF(NOT(OR(P985,Q985,R985)),"不调",IF(NOT(S985),"间隔规则跳过",IF(P985,"年末+季度",IF(AND(Q985,R985),"季度+动态",IF(Q985,"季度","动态")))))</x:f>
        <x:v>不调</x:v>
      </x:c>
      <x:c r="U985" s="115" t="n">
        <x:f>IF(OR(T985="年末+季度",T985="季度+动态"),N985*$E$5/2,IF(T985="季度",(J985+K985)/2,IF(T985="动态",N985*$E$5*IF(J985+K985=0,0.5,J985/(J985+K985)),J985)))</x:f>
        <x:v>0.118285868282778</x:v>
      </x:c>
      <x:c r="V985" s="115" t="n">
        <x:f>IF(OR(T985="年末+季度",T985="季度+动态"),N985*$E$5/2,IF(T985="季度",(J985+K985)/2,IF(T985="动态",N985*$E$5*IF(J985+K985=0,0.5,K985/(J985+K985)),K985)))</x:f>
        <x:v>0.11977560355609759</x:v>
      </x:c>
      <x:c r="W985" s="115" t="n">
        <x:f>IF(OR(T985="年末+季度",T985="季度+动态",T985="动态"),N985*(1-$E$5)*IF(L985+M985=0,$B$7/($B$7+$B$8),L985/(L985+M985)),L985)</x:f>
        <x:v>0.9015488234453345</x:v>
      </x:c>
      <x:c r="X985" s="115" t="n">
        <x:f>IF(OR(T985="年末+季度",T985="季度+动态",T985="动态"),N985*(1-$E$5)*IF(L985+M985=0,$B$8/($B$7+$B$8),M985/(L985+M985)),M985)</x:f>
        <x:v>0.07011583542514493</x:v>
      </x:c>
      <x:c r="Y985" s="115" t="n">
        <x:f>POWER(1-$H$5,(A985-A984)/$H$8)</x:f>
        <x:v>0.9999862671029998</x:v>
      </x:c>
      <x:c r="Z985" s="115" t="n">
        <x:f>U985*Y985</x:f>
        <x:v>0.11828424387513228</x:v>
      </x:c>
      <x:c r="AA985" s="115" t="n">
        <x:f>V985*Y985</x:f>
        <x:v>0.11977395869007082</x:v>
      </x:c>
      <x:c r="AB985" s="115" t="n">
        <x:f>W985*Y985</x:f>
        <x:v>0.9015364425682014</x:v>
      </x:c>
      <x:c r="AC985" s="115" t="n">
        <x:f>X985*Y985</x:f>
        <x:v>0.07011487253159895</x:v>
      </x:c>
      <x:c r="AD985" s="115" t="n">
        <x:f>SUM(Z985:AC985)</x:f>
        <x:v>1.2097095176650035</x:v>
      </x:c>
      <x:c r="AE985" s="115" t="n">
        <x:f>MAX(AE984,AD985)</x:f>
        <x:v>1.2428655454675883</x:v>
      </x:c>
      <x:c r="AF985" s="114" t="n">
        <x:f>AD985/AE985-1</x:f>
        <x:v>-0.02667708339288699</x:v>
      </x:c>
      <x:c r="AG985" s="114" t="n">
        <x:f>AD985/AD984-1</x:f>
        <x:v>0.0021163361744169773</x:v>
      </x:c>
      <x:c r="AH985" s="111" t="n">
        <x:f>IF(OR(T985="年末+季度",T985="季度+动态",T985="季度",T985="动态"),A985,AH984)</x:f>
        <x:v>45197</x:v>
      </x:c>
      <x:c r="AI985" s="117" t="n">
        <x:f>YEAR(A985)</x:f>
        <x:v>2023</x:v>
      </x:c>
      <x:c r="AJ985" s="117" t="n">
        <x:f>MONTH(A985)</x:f>
        <x:v>11</x:v>
      </x:c>
      <x:c r="AK985" s="50" t="n">
        <x:f>IF(MONTH(A985)&lt;&gt;MONTH(A986),1,0)</x:f>
        <x:v>0</x:v>
      </x:c>
      <x:c r="AL985" s="115" t="n">
        <x:f>IF(AK984,AD984,AL984)</x:f>
        <x:v>1.197462571404296</x:v>
      </x:c>
      <x:c r="AM985" s="116" t="str">
        <x:f>IF(AK985,AD985/AL985-1,"")</x:f>
      </x:c>
      <x:c r="AN985" s="115" t="n">
        <x:f>IF(AI985&lt;&gt;AI984,AD985,MAX(AN984,AD985))</x:f>
        <x:v>1.2428655454675883</x:v>
      </x:c>
      <x:c r="AO985" s="116" t="n">
        <x:f>AD985/AN985-1</x:f>
        <x:v>-0.02667708339288699</x:v>
      </x:c>
      <x:c r="AP985" s="112" t="n">
        <x:f>IFERROR(SUM(Z985:AC985)/AD985,0)</x:f>
        <x:v>1</x:v>
      </x:c>
      <x:c r="AQ985" s="50" t="b">
        <x:f>AND(B985&gt;0,C985&gt;0,D985&gt;0,E985&gt;0)</x:f>
        <x:v>1</x:v>
      </x:c>
    </x:row>
    <x:row r="986">
      <x:c r="A986" s="111" t="n">
        <x:f>'净值底稿'!A944</x:f>
        <x:v>45250</x:v>
      </x:c>
      <x:c r="B986" s="113" t="n">
        <x:f>'净值底稿'!F944</x:f>
        <x:v>1.5580788038676925</x:v>
      </x:c>
      <x:c r="C986" s="113" t="n">
        <x:f>'净值底稿'!O944</x:f>
        <x:v>1.2599747450149659</x:v>
      </x:c>
      <x:c r="D986" s="113" t="n">
        <x:f>'净值底稿'!P944</x:f>
        <x:v>1.6186</x:v>
      </x:c>
      <x:c r="E986" s="113" t="n">
        <x:f>'净值底稿'!Q944</x:f>
        <x:v>1.666</x:v>
      </x:c>
      <x:c r="F986" s="114" t="n">
        <x:f>IFERROR(B986/B985-1,0)</x:f>
        <x:v>-0.0014749153173432283</x:v>
      </x:c>
      <x:c r="G986" s="114" t="n">
        <x:f>IFERROR(C986/C985-1,0)</x:f>
        <x:v>0.006731336526879739</x:v>
      </x:c>
      <x:c r="H986" s="114" t="n">
        <x:f>IFERROR(D986/D985-1,0)</x:f>
        <x:v>0.0004944987019410707</x:v>
      </x:c>
      <x:c r="I986" s="114" t="n">
        <x:f>IFERROR(E986/E985-1,0)</x:f>
        <x:v>-0.0106888361045131</x:v>
      </x:c>
      <x:c r="J986" s="115" t="n">
        <x:f>Z985*(1+F986)</x:f>
        <x:v>0.11810978463204048</x:v>
      </x:c>
      <x:c r="K986" s="115" t="n">
        <x:f>AA985*(1+G986)</x:f>
        <x:v>0.12058019751317028</x:v>
      </x:c>
      <x:c r="L986" s="115" t="n">
        <x:f>AB985*(1+H986)</x:f>
        <x:v>0.9019822511688039</x:v>
      </x:c>
      <x:c r="M986" s="115" t="n">
        <x:f>AC985*(1+I986)</x:f>
        <x:v>0.06936542615061987</x:v>
      </x:c>
      <x:c r="N986" s="115" t="n">
        <x:f>SUM(J986:M986)</x:f>
        <x:v>1.2100376594646345</x:v>
      </x:c>
      <x:c r="O986" s="116" t="n">
        <x:f>IFERROR((J986+K986)/N986,0)</x:f>
        <x:v>0.19725830868009187</x:v>
      </x:c>
      <x:c r="P986" s="50" t="b">
        <x:f>AND(MONTH(A986)=12,OR(A987="",YEAR(A986)&lt;&gt;YEAR(A987)))</x:f>
        <x:v>0</x:v>
      </x:c>
      <x:c r="Q986" s="50" t="b">
        <x:f>AND(MOD(MONTH(A986),3)=0,OR(A987="",MONTH(A986)&lt;&gt;MONTH(A987)))</x:f>
        <x:v>0</x:v>
      </x:c>
      <x:c r="R986" s="50" t="b">
        <x:f>OR(O986&gt;$E$7,O986&lt;$E$6)</x:f>
        <x:v>0</x:v>
      </x:c>
      <x:c r="S986" s="50" t="b">
        <x:f>AND(OR(P986,Q986,R986),A986-AH985&gt;$E$8)</x:f>
        <x:v>0</x:v>
      </x:c>
      <x:c r="T986" s="50" t="str">
        <x:f>IF(NOT(OR(P986,Q986,R986)),"不调",IF(NOT(S986),"间隔规则跳过",IF(P986,"年末+季度",IF(AND(Q986,R986),"季度+动态",IF(Q986,"季度","动态")))))</x:f>
        <x:v>不调</x:v>
      </x:c>
      <x:c r="U986" s="115" t="n">
        <x:f>IF(OR(T986="年末+季度",T986="季度+动态"),N986*$E$5/2,IF(T986="季度",(J986+K986)/2,IF(T986="动态",N986*$E$5*IF(J986+K986=0,0.5,J986/(J986+K986)),J986)))</x:f>
        <x:v>0.11810978463204048</x:v>
      </x:c>
      <x:c r="V986" s="115" t="n">
        <x:f>IF(OR(T986="年末+季度",T986="季度+动态"),N986*$E$5/2,IF(T986="季度",(J986+K986)/2,IF(T986="动态",N986*$E$5*IF(J986+K986=0,0.5,K986/(J986+K986)),K986)))</x:f>
        <x:v>0.12058019751317028</x:v>
      </x:c>
      <x:c r="W986" s="115" t="n">
        <x:f>IF(OR(T986="年末+季度",T986="季度+动态",T986="动态"),N986*(1-$E$5)*IF(L986+M986=0,$B$7/($B$7+$B$8),L986/(L986+M986)),L986)</x:f>
        <x:v>0.9019822511688039</x:v>
      </x:c>
      <x:c r="X986" s="115" t="n">
        <x:f>IF(OR(T986="年末+季度",T986="季度+动态",T986="动态"),N986*(1-$E$5)*IF(L986+M986=0,$B$8/($B$7+$B$8),M986/(L986+M986)),M986)</x:f>
        <x:v>0.06936542615061987</x:v>
      </x:c>
      <x:c r="Y986" s="115" t="n">
        <x:f>POWER(1-$H$5,(A986-A985)/$H$8)</x:f>
        <x:v>0.9999588018747739</x:v>
      </x:c>
      <x:c r="Z986" s="115" t="n">
        <x:f>U986*Y986</x:f>
        <x:v>0.11810491873034279</x:v>
      </x:c>
      <x:c r="AA986" s="115" t="n">
        <x:f>V986*Y986</x:f>
        <x:v>0.12057522983509335</x:v>
      </x:c>
      <x:c r="AB986" s="115" t="n">
        <x:f>W986*Y986</x:f>
        <x:v>0.9019450911910686</x:v>
      </x:c>
      <x:c r="AC986" s="115" t="n">
        <x:f>X986*Y986</x:f>
        <x:v>0.06936256842510696</x:v>
      </x:c>
      <x:c r="AD986" s="115" t="n">
        <x:f>SUM(Z986:AC986)</x:f>
        <x:v>1.2099878081816116</x:v>
      </x:c>
      <x:c r="AE986" s="115" t="n">
        <x:f>MAX(AE985,AD986)</x:f>
        <x:v>1.2428655454675883</x:v>
      </x:c>
      <x:c r="AF986" s="114" t="n">
        <x:f>AD986/AE986-1</x:f>
        <x:v>-0.026453172996768193</x:v>
      </x:c>
      <x:c r="AG986" s="114" t="n">
        <x:f>AD986/AD985-1</x:f>
        <x:v>0.00023004738951315495</x:v>
      </x:c>
      <x:c r="AH986" s="111" t="n">
        <x:f>IF(OR(T986="年末+季度",T986="季度+动态",T986="季度",T986="动态"),A986,AH985)</x:f>
        <x:v>45197</x:v>
      </x:c>
      <x:c r="AI986" s="117" t="n">
        <x:f>YEAR(A986)</x:f>
        <x:v>2023</x:v>
      </x:c>
      <x:c r="AJ986" s="117" t="n">
        <x:f>MONTH(A986)</x:f>
        <x:v>11</x:v>
      </x:c>
      <x:c r="AK986" s="50" t="n">
        <x:f>IF(MONTH(A986)&lt;&gt;MONTH(A987),1,0)</x:f>
        <x:v>0</x:v>
      </x:c>
      <x:c r="AL986" s="115" t="n">
        <x:f>IF(AK985,AD985,AL985)</x:f>
        <x:v>1.197462571404296</x:v>
      </x:c>
      <x:c r="AM986" s="116" t="str">
        <x:f>IF(AK986,AD986/AL986-1,"")</x:f>
      </x:c>
      <x:c r="AN986" s="115" t="n">
        <x:f>IF(AI986&lt;&gt;AI985,AD986,MAX(AN985,AD986))</x:f>
        <x:v>1.2428655454675883</x:v>
      </x:c>
      <x:c r="AO986" s="116" t="n">
        <x:f>AD986/AN986-1</x:f>
        <x:v>-0.026453172996768193</x:v>
      </x:c>
      <x:c r="AP986" s="112" t="n">
        <x:f>IFERROR(SUM(Z986:AC986)/AD986,0)</x:f>
        <x:v>1</x:v>
      </x:c>
      <x:c r="AQ986" s="50" t="b">
        <x:f>AND(B986&gt;0,C986&gt;0,D986&gt;0,E986&gt;0)</x:f>
        <x:v>1</x:v>
      </x:c>
    </x:row>
    <x:row r="987">
      <x:c r="A987" s="111" t="n">
        <x:f>'净值底稿'!A945</x:f>
        <x:v>45251</x:v>
      </x:c>
      <x:c r="B987" s="113" t="n">
        <x:f>'净值底稿'!F945</x:f>
        <x:v>1.546697750101975</x:v>
      </x:c>
      <x:c r="C987" s="113" t="n">
        <x:f>'净值底稿'!O945</x:f>
        <x:v>1.256231444323503</x:v>
      </x:c>
      <x:c r="D987" s="113" t="n">
        <x:f>'净值底稿'!P945</x:f>
        <x:v>1.619</x:v>
      </x:c>
      <x:c r="E987" s="113" t="n">
        <x:f>'净值底稿'!Q945</x:f>
        <x:v>1.6663</x:v>
      </x:c>
      <x:c r="F987" s="114" t="n">
        <x:f>IFERROR(B987/B986-1,0)</x:f>
        <x:v>-0.0073045430933696975</x:v>
      </x:c>
      <x:c r="G987" s="114" t="n">
        <x:f>IFERROR(C987/C986-1,0)</x:f>
        <x:v>-0.002970933112963703</x:v>
      </x:c>
      <x:c r="H987" s="114" t="n">
        <x:f>IFERROR(D987/D986-1,0)</x:f>
        <x:v>0.00024712714691710325</x:v>
      </x:c>
      <x:c r="I987" s="114" t="n">
        <x:f>IFERROR(E987/E986-1,0)</x:f>
        <x:v>0.0001800720288114288</x:v>
      </x:c>
      <x:c r="J987" s="115" t="n">
        <x:f>Z986*(1+F987)</x:f>
        <x:v>0.11724221626193808</x:v>
      </x:c>
      <x:c r="K987" s="115" t="n">
        <x:f>AA986*(1+G987)</x:f>
        <x:v>0.12021700889217306</x:v>
      </x:c>
      <x:c r="L987" s="115" t="n">
        <x:f>AB986*(1+H987)</x:f>
        <x:v>0.9021679863081306</x:v>
      </x:c>
      <x:c r="M987" s="115" t="n">
        <x:f>AC986*(1+I987)</x:f>
        <x:v>0.06937505868352685</x:v>
      </x:c>
      <x:c r="N987" s="115" t="n">
        <x:f>SUM(J987:M987)</x:f>
        <x:v>1.2090022701457686</x:v>
      </x:c>
      <x:c r="O987" s="116" t="n">
        <x:f>IFERROR((J987+K987)/N987,0)</x:f>
        <x:v>0.1964092467133919</x:v>
      </x:c>
      <x:c r="P987" s="50" t="b">
        <x:f>AND(MONTH(A987)=12,OR(A988="",YEAR(A987)&lt;&gt;YEAR(A988)))</x:f>
        <x:v>0</x:v>
      </x:c>
      <x:c r="Q987" s="50" t="b">
        <x:f>AND(MOD(MONTH(A987),3)=0,OR(A988="",MONTH(A987)&lt;&gt;MONTH(A988)))</x:f>
        <x:v>0</x:v>
      </x:c>
      <x:c r="R987" s="50" t="b">
        <x:f>OR(O987&gt;$E$7,O987&lt;$E$6)</x:f>
        <x:v>0</x:v>
      </x:c>
      <x:c r="S987" s="50" t="b">
        <x:f>AND(OR(P987,Q987,R987),A987-AH986&gt;$E$8)</x:f>
        <x:v>0</x:v>
      </x:c>
      <x:c r="T987" s="50" t="str">
        <x:f>IF(NOT(OR(P987,Q987,R987)),"不调",IF(NOT(S987),"间隔规则跳过",IF(P987,"年末+季度",IF(AND(Q987,R987),"季度+动态",IF(Q987,"季度","动态")))))</x:f>
        <x:v>不调</x:v>
      </x:c>
      <x:c r="U987" s="115" t="n">
        <x:f>IF(OR(T987="年末+季度",T987="季度+动态"),N987*$E$5/2,IF(T987="季度",(J987+K987)/2,IF(T987="动态",N987*$E$5*IF(J987+K987=0,0.5,J987/(J987+K987)),J987)))</x:f>
        <x:v>0.11724221626193808</x:v>
      </x:c>
      <x:c r="V987" s="115" t="n">
        <x:f>IF(OR(T987="年末+季度",T987="季度+动态"),N987*$E$5/2,IF(T987="季度",(J987+K987)/2,IF(T987="动态",N987*$E$5*IF(J987+K987=0,0.5,K987/(J987+K987)),K987)))</x:f>
        <x:v>0.12021700889217306</x:v>
      </x:c>
      <x:c r="W987" s="115" t="n">
        <x:f>IF(OR(T987="年末+季度",T987="季度+动态",T987="动态"),N987*(1-$E$5)*IF(L987+M987=0,$B$7/($B$7+$B$8),L987/(L987+M987)),L987)</x:f>
        <x:v>0.9021679863081306</x:v>
      </x:c>
      <x:c r="X987" s="115" t="n">
        <x:f>IF(OR(T987="年末+季度",T987="季度+动态",T987="动态"),N987*(1-$E$5)*IF(L987+M987=0,$B$8/($B$7+$B$8),M987/(L987+M987)),M987)</x:f>
        <x:v>0.06937505868352685</x:v>
      </x:c>
      <x:c r="Y987" s="115" t="n">
        <x:f>POWER(1-$H$5,(A987-A986)/$H$8)</x:f>
        <x:v>0.9999862671029998</x:v>
      </x:c>
      <x:c r="Z987" s="115" t="n">
        <x:f>U987*Y987</x:f>
        <x:v>0.11724060618665808</x:v>
      </x:c>
      <x:c r="AA987" s="115" t="n">
        <x:f>V987*Y987</x:f>
        <x:v>0.12021535796437227</x:v>
      </x:c>
      <x:c r="AB987" s="115" t="n">
        <x:f>W987*Y987</x:f>
        <x:v>0.9021555969280977</x:v>
      </x:c>
      <x:c r="AC987" s="115" t="n">
        <x:f>X987*Y987</x:f>
        <x:v>0.06937410596299157</x:v>
      </x:c>
      <x:c r="AD987" s="115" t="n">
        <x:f>SUM(Z987:AC987)</x:f>
        <x:v>1.2089856670421195</x:v>
      </x:c>
      <x:c r="AE987" s="115" t="n">
        <x:f>MAX(AE986,AD987)</x:f>
        <x:v>1.2428655454675883</x:v>
      </x:c>
      <x:c r="AF987" s="114" t="n">
        <x:f>AD987/AE987-1</x:f>
        <x:v>-0.02725948800255995</x:v>
      </x:c>
      <x:c r="AG987" s="114" t="n">
        <x:f>AD987/AD986-1</x:f>
        <x:v>-0.0008282241628517761</x:v>
      </x:c>
      <x:c r="AH987" s="111" t="n">
        <x:f>IF(OR(T987="年末+季度",T987="季度+动态",T987="季度",T987="动态"),A987,AH986)</x:f>
        <x:v>45197</x:v>
      </x:c>
      <x:c r="AI987" s="117" t="n">
        <x:f>YEAR(A987)</x:f>
        <x:v>2023</x:v>
      </x:c>
      <x:c r="AJ987" s="117" t="n">
        <x:f>MONTH(A987)</x:f>
        <x:v>11</x:v>
      </x:c>
      <x:c r="AK987" s="50" t="n">
        <x:f>IF(MONTH(A987)&lt;&gt;MONTH(A988),1,0)</x:f>
        <x:v>0</x:v>
      </x:c>
      <x:c r="AL987" s="115" t="n">
        <x:f>IF(AK986,AD986,AL986)</x:f>
        <x:v>1.197462571404296</x:v>
      </x:c>
      <x:c r="AM987" s="116" t="str">
        <x:f>IF(AK987,AD987/AL987-1,"")</x:f>
      </x:c>
      <x:c r="AN987" s="115" t="n">
        <x:f>IF(AI987&lt;&gt;AI986,AD987,MAX(AN986,AD987))</x:f>
        <x:v>1.2428655454675883</x:v>
      </x:c>
      <x:c r="AO987" s="116" t="n">
        <x:f>AD987/AN987-1</x:f>
        <x:v>-0.02725948800255995</x:v>
      </x:c>
      <x:c r="AP987" s="112" t="n">
        <x:f>IFERROR(SUM(Z987:AC987)/AD987,0)</x:f>
        <x:v>1</x:v>
      </x:c>
      <x:c r="AQ987" s="50" t="b">
        <x:f>AND(B987&gt;0,C987&gt;0,D987&gt;0,E987&gt;0)</x:f>
        <x:v>1</x:v>
      </x:c>
    </x:row>
    <x:row r="988">
      <x:c r="A988" s="111" t="n">
        <x:f>'净值底稿'!A946</x:f>
        <x:v>45252</x:v>
      </x:c>
      <x:c r="B988" s="113" t="n">
        <x:f>'净值底稿'!F946</x:f>
        <x:v>1.5212531095256199</x:v>
      </x:c>
      <x:c r="C988" s="113" t="n">
        <x:f>'净值底稿'!O946</x:f>
        <x:v>1.2433420557895147</x:v>
      </x:c>
      <x:c r="D988" s="113" t="n">
        <x:f>'净值底稿'!P946</x:f>
        <x:v>1.6185</x:v>
      </x:c>
      <x:c r="E988" s="113" t="n">
        <x:f>'净值底稿'!Q946</x:f>
        <x:v>1.6629</x:v>
      </x:c>
      <x:c r="F988" s="114" t="n">
        <x:f>IFERROR(B988/B987-1,0)</x:f>
        <x:v>-0.016450945619257196</x:v>
      </x:c>
      <x:c r="G988" s="114" t="n">
        <x:f>IFERROR(C988/C987-1,0)</x:f>
        <x:v>-0.010260361330892587</x:v>
      </x:c>
      <x:c r="H988" s="114" t="n">
        <x:f>IFERROR(D988/D987-1,0)</x:f>
        <x:v>-0.00030883261272385276</x:v>
      </x:c>
      <x:c r="I988" s="114" t="n">
        <x:f>IFERROR(E988/E987-1,0)</x:f>
        <x:v>-0.002040448898757652</x:v>
      </x:c>
      <x:c r="J988" s="115" t="n">
        <x:f>Z987*(1+F988)</x:f>
        <x:v>0.11531188734991261</x:v>
      </x:c>
      <x:c r="K988" s="115" t="n">
        <x:f>AA987*(1+G988)</x:f>
        <x:v>0.11898190495413521</x:v>
      </x:c>
      <x:c r="L988" s="115" t="n">
        <x:f>AB987*(1+H988)</x:f>
        <x:v>0.9018769818580149</x:v>
      </x:c>
      <x:c r="M988" s="115" t="n">
        <x:f>AC987*(1+I988)</x:f>
        <x:v>0.06923255164487709</x:v>
      </x:c>
      <x:c r="N988" s="115" t="n">
        <x:f>SUM(J988:M988)</x:f>
        <x:v>1.2054033258069399</x:v>
      </x:c>
      <x:c r="O988" s="116" t="n">
        <x:f>IFERROR((J988+K988)/N988,0)</x:f>
        <x:v>0.19436962491139906</x:v>
      </x:c>
      <x:c r="P988" s="50" t="b">
        <x:f>AND(MONTH(A988)=12,OR(A989="",YEAR(A988)&lt;&gt;YEAR(A989)))</x:f>
        <x:v>0</x:v>
      </x:c>
      <x:c r="Q988" s="50" t="b">
        <x:f>AND(MOD(MONTH(A988),3)=0,OR(A989="",MONTH(A988)&lt;&gt;MONTH(A989)))</x:f>
        <x:v>0</x:v>
      </x:c>
      <x:c r="R988" s="50" t="b">
        <x:f>OR(O988&gt;$E$7,O988&lt;$E$6)</x:f>
        <x:v>0</x:v>
      </x:c>
      <x:c r="S988" s="50" t="b">
        <x:f>AND(OR(P988,Q988,R988),A988-AH987&gt;$E$8)</x:f>
        <x:v>0</x:v>
      </x:c>
      <x:c r="T988" s="50" t="str">
        <x:f>IF(NOT(OR(P988,Q988,R988)),"不调",IF(NOT(S988),"间隔规则跳过",IF(P988,"年末+季度",IF(AND(Q988,R988),"季度+动态",IF(Q988,"季度","动态")))))</x:f>
        <x:v>不调</x:v>
      </x:c>
      <x:c r="U988" s="115" t="n">
        <x:f>IF(OR(T988="年末+季度",T988="季度+动态"),N988*$E$5/2,IF(T988="季度",(J988+K988)/2,IF(T988="动态",N988*$E$5*IF(J988+K988=0,0.5,J988/(J988+K988)),J988)))</x:f>
        <x:v>0.11531188734991261</x:v>
      </x:c>
      <x:c r="V988" s="115" t="n">
        <x:f>IF(OR(T988="年末+季度",T988="季度+动态"),N988*$E$5/2,IF(T988="季度",(J988+K988)/2,IF(T988="动态",N988*$E$5*IF(J988+K988=0,0.5,K988/(J988+K988)),K988)))</x:f>
        <x:v>0.11898190495413521</x:v>
      </x:c>
      <x:c r="W988" s="115" t="n">
        <x:f>IF(OR(T988="年末+季度",T988="季度+动态",T988="动态"),N988*(1-$E$5)*IF(L988+M988=0,$B$7/($B$7+$B$8),L988/(L988+M988)),L988)</x:f>
        <x:v>0.9018769818580149</x:v>
      </x:c>
      <x:c r="X988" s="115" t="n">
        <x:f>IF(OR(T988="年末+季度",T988="季度+动态",T988="动态"),N988*(1-$E$5)*IF(L988+M988=0,$B$8/($B$7+$B$8),M988/(L988+M988)),M988)</x:f>
        <x:v>0.06923255164487709</x:v>
      </x:c>
      <x:c r="Y988" s="115" t="n">
        <x:f>POWER(1-$H$5,(A988-A987)/$H$8)</x:f>
        <x:v>0.9999862671029998</x:v>
      </x:c>
      <x:c r="Z988" s="115" t="n">
        <x:f>U988*Y988</x:f>
        <x:v>0.11531030378364074</x:v>
      </x:c>
      <x:c r="AA988" s="115" t="n">
        <x:f>V988*Y988</x:f>
        <x:v>0.11898027098788959</x:v>
      </x:c>
      <x:c r="AB988" s="115" t="n">
        <x:f>W988*Y988</x:f>
        <x:v>0.9018645964743162</x:v>
      </x:c>
      <x:c r="AC988" s="115" t="n">
        <x:f>X988*Y988</x:f>
        <x:v>0.06923160088137628</x:v>
      </x:c>
      <x:c r="AD988" s="115" t="n">
        <x:f>SUM(Z988:AC988)</x:f>
        <x:v>1.2053867721272227</x:v>
      </x:c>
      <x:c r="AE988" s="115" t="n">
        <x:f>MAX(AE987,AD988)</x:f>
        <x:v>1.2428655454675883</x:v>
      </x:c>
      <x:c r="AF988" s="114" t="n">
        <x:f>AD988/AE988-1</x:f>
        <x:v>-0.030155131001129654</x:v>
      </x:c>
      <x:c r="AG988" s="114" t="n">
        <x:f>AD988/AD987-1</x:f>
        <x:v>-0.002976788735388314</x:v>
      </x:c>
      <x:c r="AH988" s="111" t="n">
        <x:f>IF(OR(T988="年末+季度",T988="季度+动态",T988="季度",T988="动态"),A988,AH987)</x:f>
        <x:v>45197</x:v>
      </x:c>
      <x:c r="AI988" s="117" t="n">
        <x:f>YEAR(A988)</x:f>
        <x:v>2023</x:v>
      </x:c>
      <x:c r="AJ988" s="117" t="n">
        <x:f>MONTH(A988)</x:f>
        <x:v>11</x:v>
      </x:c>
      <x:c r="AK988" s="50" t="n">
        <x:f>IF(MONTH(A988)&lt;&gt;MONTH(A989),1,0)</x:f>
        <x:v>0</x:v>
      </x:c>
      <x:c r="AL988" s="115" t="n">
        <x:f>IF(AK987,AD987,AL987)</x:f>
        <x:v>1.197462571404296</x:v>
      </x:c>
      <x:c r="AM988" s="116" t="str">
        <x:f>IF(AK988,AD988/AL988-1,"")</x:f>
      </x:c>
      <x:c r="AN988" s="115" t="n">
        <x:f>IF(AI988&lt;&gt;AI987,AD988,MAX(AN987,AD988))</x:f>
        <x:v>1.2428655454675883</x:v>
      </x:c>
      <x:c r="AO988" s="116" t="n">
        <x:f>AD988/AN988-1</x:f>
        <x:v>-0.030155131001129654</x:v>
      </x:c>
      <x:c r="AP988" s="112" t="n">
        <x:f>IFERROR(SUM(Z988:AC988)/AD988,0)</x:f>
        <x:v>1</x:v>
      </x:c>
      <x:c r="AQ988" s="50" t="b">
        <x:f>AND(B988&gt;0,C988&gt;0,D988&gt;0,E988&gt;0)</x:f>
        <x:v>1</x:v>
      </x:c>
    </x:row>
    <x:row r="989">
      <x:c r="A989" s="111" t="n">
        <x:f>'净值底稿'!A947</x:f>
        <x:v>45253</x:v>
      </x:c>
      <x:c r="B989" s="113" t="n">
        <x:f>'净值底稿'!F947</x:f>
        <x:v>1.5316254065311474</x:v>
      </x:c>
      <x:c r="C989" s="113" t="n">
        <x:f>'净值底稿'!O947</x:f>
        <x:v>1.254108843482344</x:v>
      </x:c>
      <x:c r="D989" s="113" t="n">
        <x:f>'净值底稿'!P947</x:f>
        <x:v>1.6175</x:v>
      </x:c>
      <x:c r="E989" s="113" t="n">
        <x:f>'净值底稿'!Q947</x:f>
        <x:v>1.6603</x:v>
      </x:c>
      <x:c r="F989" s="114" t="n">
        <x:f>IFERROR(B989/B988-1,0)</x:f>
        <x:v>0.0068182585400018425</x:v>
      </x:c>
      <x:c r="G989" s="114" t="n">
        <x:f>IFERROR(C989/C988-1,0)</x:f>
        <x:v>0.00865955401628593</x:v>
      </x:c>
      <x:c r="H989" s="114" t="n">
        <x:f>IFERROR(D989/D988-1,0)</x:f>
        <x:v>-0.0006178560395428967</x:v>
      </x:c>
      <x:c r="I989" s="114" t="n">
        <x:f>IFERROR(E989/E988-1,0)</x:f>
        <x:v>-0.0015635335859041088</x:v>
      </x:c>
      <x:c r="J989" s="115" t="n">
        <x:f>Z988*(1+F989)</x:f>
        <x:v>0.11609651924716376</x:v>
      </x:c>
      <x:c r="K989" s="115" t="n">
        <x:f>AA988*(1+G989)</x:f>
        <x:v>0.12001058707138156</x:v>
      </x:c>
      <x:c r="L989" s="115" t="n">
        <x:f>AB988*(1+H989)</x:f>
        <x:v>0.9013073739865346</x:v>
      </x:c>
      <x:c r="M989" s="115" t="n">
        <x:f>AC988*(1+I989)</x:f>
        <x:v>0.06912335494819234</x:v>
      </x:c>
      <x:c r="N989" s="115" t="n">
        <x:f>SUM(J989:M989)</x:f>
        <x:v>1.2065378352532723</x:v>
      </x:c>
      <x:c r="O989" s="116" t="n">
        <x:f>IFERROR((J989+K989)/N989,0)</x:f>
        <x:v>0.19568976572457217</x:v>
      </x:c>
      <x:c r="P989" s="50" t="b">
        <x:f>AND(MONTH(A989)=12,OR(A990="",YEAR(A989)&lt;&gt;YEAR(A990)))</x:f>
        <x:v>0</x:v>
      </x:c>
      <x:c r="Q989" s="50" t="b">
        <x:f>AND(MOD(MONTH(A989),3)=0,OR(A990="",MONTH(A989)&lt;&gt;MONTH(A990)))</x:f>
        <x:v>0</x:v>
      </x:c>
      <x:c r="R989" s="50" t="b">
        <x:f>OR(O989&gt;$E$7,O989&lt;$E$6)</x:f>
        <x:v>0</x:v>
      </x:c>
      <x:c r="S989" s="50" t="b">
        <x:f>AND(OR(P989,Q989,R989),A989-AH988&gt;$E$8)</x:f>
        <x:v>0</x:v>
      </x:c>
      <x:c r="T989" s="50" t="str">
        <x:f>IF(NOT(OR(P989,Q989,R989)),"不调",IF(NOT(S989),"间隔规则跳过",IF(P989,"年末+季度",IF(AND(Q989,R989),"季度+动态",IF(Q989,"季度","动态")))))</x:f>
        <x:v>不调</x:v>
      </x:c>
      <x:c r="U989" s="115" t="n">
        <x:f>IF(OR(T989="年末+季度",T989="季度+动态"),N989*$E$5/2,IF(T989="季度",(J989+K989)/2,IF(T989="动态",N989*$E$5*IF(J989+K989=0,0.5,J989/(J989+K989)),J989)))</x:f>
        <x:v>0.11609651924716376</x:v>
      </x:c>
      <x:c r="V989" s="115" t="n">
        <x:f>IF(OR(T989="年末+季度",T989="季度+动态"),N989*$E$5/2,IF(T989="季度",(J989+K989)/2,IF(T989="动态",N989*$E$5*IF(J989+K989=0,0.5,K989/(J989+K989)),K989)))</x:f>
        <x:v>0.12001058707138156</x:v>
      </x:c>
      <x:c r="W989" s="115" t="n">
        <x:f>IF(OR(T989="年末+季度",T989="季度+动态",T989="动态"),N989*(1-$E$5)*IF(L989+M989=0,$B$7/($B$7+$B$8),L989/(L989+M989)),L989)</x:f>
        <x:v>0.9013073739865346</x:v>
      </x:c>
      <x:c r="X989" s="115" t="n">
        <x:f>IF(OR(T989="年末+季度",T989="季度+动态",T989="动态"),N989*(1-$E$5)*IF(L989+M989=0,$B$8/($B$7+$B$8),M989/(L989+M989)),M989)</x:f>
        <x:v>0.06912335494819234</x:v>
      </x:c>
      <x:c r="Y989" s="115" t="n">
        <x:f>POWER(1-$H$5,(A989-A988)/$H$8)</x:f>
        <x:v>0.9999862671029998</x:v>
      </x:c>
      <x:c r="Z989" s="115" t="n">
        <x:f>U989*Y989</x:f>
        <x:v>0.11609492490562284</x:v>
      </x:c>
      <x:c r="AA989" s="115" t="n">
        <x:f>V989*Y989</x:f>
        <x:v>0.12000893897835037</x:v>
      </x:c>
      <x:c r="AB989" s="115" t="n">
        <x:f>W989*Y989</x:f>
        <x:v>0.901294996425202</x:v>
      </x:c>
      <x:c r="AC989" s="115" t="n">
        <x:f>X989*Y989</x:f>
        <x:v>0.06912240568427852</x:v>
      </x:c>
      <x:c r="AD989" s="115" t="n">
        <x:f>SUM(Z989:AC989)</x:f>
        <x:v>1.2065212659934537</x:v>
      </x:c>
      <x:c r="AE989" s="115" t="n">
        <x:f>MAX(AE988,AD989)</x:f>
        <x:v>1.2428655454675883</x:v>
      </x:c>
      <x:c r="AF989" s="114" t="n">
        <x:f>AD989/AE989-1</x:f>
        <x:v>-0.029242326015612052</x:v>
      </x:c>
      <x:c r="AG989" s="114" t="n">
        <x:f>AD989/AD988-1</x:f>
        <x:v>0.0009411865904491723</x:v>
      </x:c>
      <x:c r="AH989" s="111" t="n">
        <x:f>IF(OR(T989="年末+季度",T989="季度+动态",T989="季度",T989="动态"),A989,AH988)</x:f>
        <x:v>45197</x:v>
      </x:c>
      <x:c r="AI989" s="117" t="n">
        <x:f>YEAR(A989)</x:f>
        <x:v>2023</x:v>
      </x:c>
      <x:c r="AJ989" s="117" t="n">
        <x:f>MONTH(A989)</x:f>
        <x:v>11</x:v>
      </x:c>
      <x:c r="AK989" s="50" t="n">
        <x:f>IF(MONTH(A989)&lt;&gt;MONTH(A990),1,0)</x:f>
        <x:v>0</x:v>
      </x:c>
      <x:c r="AL989" s="115" t="n">
        <x:f>IF(AK988,AD988,AL988)</x:f>
        <x:v>1.197462571404296</x:v>
      </x:c>
      <x:c r="AM989" s="116" t="str">
        <x:f>IF(AK989,AD989/AL989-1,"")</x:f>
      </x:c>
      <x:c r="AN989" s="115" t="n">
        <x:f>IF(AI989&lt;&gt;AI988,AD989,MAX(AN988,AD989))</x:f>
        <x:v>1.2428655454675883</x:v>
      </x:c>
      <x:c r="AO989" s="116" t="n">
        <x:f>AD989/AN989-1</x:f>
        <x:v>-0.029242326015612052</x:v>
      </x:c>
      <x:c r="AP989" s="112" t="n">
        <x:f>IFERROR(SUM(Z989:AC989)/AD989,0)</x:f>
        <x:v>1</x:v>
      </x:c>
      <x:c r="AQ989" s="50" t="b">
        <x:f>AND(B989&gt;0,C989&gt;0,D989&gt;0,E989&gt;0)</x:f>
        <x:v>1</x:v>
      </x:c>
    </x:row>
    <x:row r="990">
      <x:c r="A990" s="111" t="n">
        <x:f>'净值底稿'!A948</x:f>
        <x:v>45254</x:v>
      </x:c>
      <x:c r="B990" s="113" t="n">
        <x:f>'净值底稿'!F948</x:f>
        <x:v>1.500532902926045</x:v>
      </x:c>
      <x:c r="C990" s="113" t="n">
        <x:f>'净值底稿'!O948</x:f>
        <x:v>1.2416161471553384</x:v>
      </x:c>
      <x:c r="D990" s="113" t="n">
        <x:f>'净值底稿'!P948</x:f>
        <x:v>1.6172</x:v>
      </x:c>
      <x:c r="E990" s="113" t="n">
        <x:f>'净值底稿'!Q948</x:f>
        <x:v>1.6603</x:v>
      </x:c>
      <x:c r="F990" s="114" t="n">
        <x:f>IFERROR(B990/B989-1,0)</x:f>
        <x:v>-0.020300331577498</x:v>
      </x:c>
      <x:c r="G990" s="114" t="n">
        <x:f>IFERROR(C990/C989-1,0)</x:f>
        <x:v>-0.00996141315160215</x:v>
      </x:c>
      <x:c r="H990" s="114" t="n">
        <x:f>IFERROR(D990/D989-1,0)</x:f>
        <x:v>-0.00018547140649149974</x:v>
      </x:c>
      <x:c r="I990" s="114" t="n">
        <x:f>IFERROR(E990/E989-1,0)</x:f>
        <x:v>0</x:v>
      </x:c>
      <x:c r="J990" s="115" t="n">
        <x:f>Z989*(1+F990)</x:f>
        <x:v>0.11373815943557397</x:v>
      </x:c>
      <x:c r="K990" s="115" t="n">
        <x:f>AA989*(1+G990)</x:f>
        <x:v>0.1188134803553016</x:v>
      </x:c>
      <x:c r="L990" s="115" t="n">
        <x:f>AB989*(1+H990)</x:f>
        <x:v>0.9011278319745514</x:v>
      </x:c>
      <x:c r="M990" s="115" t="n">
        <x:f>AC989*(1+I990)</x:f>
        <x:v>0.06912240568427852</x:v>
      </x:c>
      <x:c r="N990" s="115" t="n">
        <x:f>SUM(J990:M990)</x:f>
        <x:v>1.2028018774497056</x:v>
      </x:c>
      <x:c r="O990" s="116" t="n">
        <x:f>IFERROR((J990+K990)/N990,0)</x:f>
        <x:v>0.19334160026749672</x:v>
      </x:c>
      <x:c r="P990" s="50" t="b">
        <x:f>AND(MONTH(A990)=12,OR(A991="",YEAR(A990)&lt;&gt;YEAR(A991)))</x:f>
        <x:v>0</x:v>
      </x:c>
      <x:c r="Q990" s="50" t="b">
        <x:f>AND(MOD(MONTH(A990),3)=0,OR(A991="",MONTH(A990)&lt;&gt;MONTH(A991)))</x:f>
        <x:v>0</x:v>
      </x:c>
      <x:c r="R990" s="50" t="b">
        <x:f>OR(O990&gt;$E$7,O990&lt;$E$6)</x:f>
        <x:v>0</x:v>
      </x:c>
      <x:c r="S990" s="50" t="b">
        <x:f>AND(OR(P990,Q990,R990),A990-AH989&gt;$E$8)</x:f>
        <x:v>0</x:v>
      </x:c>
      <x:c r="T990" s="50" t="str">
        <x:f>IF(NOT(OR(P990,Q990,R990)),"不调",IF(NOT(S990),"间隔规则跳过",IF(P990,"年末+季度",IF(AND(Q990,R990),"季度+动态",IF(Q990,"季度","动态")))))</x:f>
        <x:v>不调</x:v>
      </x:c>
      <x:c r="U990" s="115" t="n">
        <x:f>IF(OR(T990="年末+季度",T990="季度+动态"),N990*$E$5/2,IF(T990="季度",(J990+K990)/2,IF(T990="动态",N990*$E$5*IF(J990+K990=0,0.5,J990/(J990+K990)),J990)))</x:f>
        <x:v>0.11373815943557397</x:v>
      </x:c>
      <x:c r="V990" s="115" t="n">
        <x:f>IF(OR(T990="年末+季度",T990="季度+动态"),N990*$E$5/2,IF(T990="季度",(J990+K990)/2,IF(T990="动态",N990*$E$5*IF(J990+K990=0,0.5,K990/(J990+K990)),K990)))</x:f>
        <x:v>0.1188134803553016</x:v>
      </x:c>
      <x:c r="W990" s="115" t="n">
        <x:f>IF(OR(T990="年末+季度",T990="季度+动态",T990="动态"),N990*(1-$E$5)*IF(L990+M990=0,$B$7/($B$7+$B$8),L990/(L990+M990)),L990)</x:f>
        <x:v>0.9011278319745514</x:v>
      </x:c>
      <x:c r="X990" s="115" t="n">
        <x:f>IF(OR(T990="年末+季度",T990="季度+动态",T990="动态"),N990*(1-$E$5)*IF(L990+M990=0,$B$8/($B$7+$B$8),M990/(L990+M990)),M990)</x:f>
        <x:v>0.06912240568427852</x:v>
      </x:c>
      <x:c r="Y990" s="115" t="n">
        <x:f>POWER(1-$H$5,(A990-A989)/$H$8)</x:f>
        <x:v>0.9999862671029998</x:v>
      </x:c>
      <x:c r="Z990" s="115" t="n">
        <x:f>U990*Y990</x:f>
        <x:v>0.11373659748114545</x:v>
      </x:c>
      <x:c r="AA990" s="115" t="n">
        <x:f>V990*Y990</x:f>
        <x:v>0.11881184870201365</x:v>
      </x:c>
      <x:c r="AB990" s="115" t="n">
        <x:f>W990*Y990</x:f>
        <x:v>0.9011154568788509</x:v>
      </x:c>
      <x:c r="AC990" s="115" t="n">
        <x:f>X990*Y990</x:f>
        <x:v>0.06912145643340085</x:v>
      </x:c>
      <x:c r="AD990" s="115" t="n">
        <x:f>SUM(Z990:AC990)</x:f>
        <x:v>1.2027853594954108</x:v>
      </x:c>
      <x:c r="AE990" s="115" t="n">
        <x:f>MAX(AE989,AD990)</x:f>
        <x:v>1.2428655454675883</x:v>
      </x:c>
      <x:c r="AF990" s="114" t="n">
        <x:f>AD990/AE990-1</x:f>
        <x:v>-0.03224820747372048</x:v>
      </x:c>
      <x:c r="AG990" s="114" t="n">
        <x:f>AD990/AD989-1</x:f>
        <x:v>-0.003096428221649905</x:v>
      </x:c>
      <x:c r="AH990" s="111" t="n">
        <x:f>IF(OR(T990="年末+季度",T990="季度+动态",T990="季度",T990="动态"),A990,AH989)</x:f>
        <x:v>45197</x:v>
      </x:c>
      <x:c r="AI990" s="117" t="n">
        <x:f>YEAR(A990)</x:f>
        <x:v>2023</x:v>
      </x:c>
      <x:c r="AJ990" s="117" t="n">
        <x:f>MONTH(A990)</x:f>
        <x:v>11</x:v>
      </x:c>
      <x:c r="AK990" s="50" t="n">
        <x:f>IF(MONTH(A990)&lt;&gt;MONTH(A991),1,0)</x:f>
        <x:v>0</x:v>
      </x:c>
      <x:c r="AL990" s="115" t="n">
        <x:f>IF(AK989,AD989,AL989)</x:f>
        <x:v>1.197462571404296</x:v>
      </x:c>
      <x:c r="AM990" s="116" t="str">
        <x:f>IF(AK990,AD990/AL990-1,"")</x:f>
      </x:c>
      <x:c r="AN990" s="115" t="n">
        <x:f>IF(AI990&lt;&gt;AI989,AD990,MAX(AN989,AD990))</x:f>
        <x:v>1.2428655454675883</x:v>
      </x:c>
      <x:c r="AO990" s="116" t="n">
        <x:f>AD990/AN990-1</x:f>
        <x:v>-0.03224820747372048</x:v>
      </x:c>
      <x:c r="AP990" s="112" t="n">
        <x:f>IFERROR(SUM(Z990:AC990)/AD990,0)</x:f>
        <x:v>1</x:v>
      </x:c>
      <x:c r="AQ990" s="50" t="b">
        <x:f>AND(B990&gt;0,C990&gt;0,D990&gt;0,E990&gt;0)</x:f>
        <x:v>1</x:v>
      </x:c>
    </x:row>
    <x:row r="991">
      <x:c r="A991" s="111" t="n">
        <x:f>'净值底稿'!A949</x:f>
        <x:v>45257</x:v>
      </x:c>
      <x:c r="B991" s="113" t="n">
        <x:f>'净值底稿'!F949</x:f>
        <x:v>1.51573430101225</x:v>
      </x:c>
      <x:c r="C991" s="113" t="n">
        <x:f>'净值底稿'!O949</x:f>
        <x:v>1.2399925114797241</x:v>
      </x:c>
      <x:c r="D991" s="113" t="n">
        <x:f>'净值底稿'!P949</x:f>
        <x:v>1.617</x:v>
      </x:c>
      <x:c r="E991" s="113" t="n">
        <x:f>'净值底稿'!Q949</x:f>
        <x:v>1.6769</x:v>
      </x:c>
      <x:c r="F991" s="114" t="n">
        <x:f>IFERROR(B991/B990-1,0)</x:f>
        <x:v>0.010130666282999856</x:v>
      </x:c>
      <x:c r="G991" s="114" t="n">
        <x:f>IFERROR(C991/C990-1,0)</x:f>
        <x:v>-0.0013076792528304848</x:v>
      </x:c>
      <x:c r="H991" s="114" t="n">
        <x:f>IFERROR(D991/D990-1,0)</x:f>
        <x:v>-0.0001236705416769457</x:v>
      </x:c>
      <x:c r="I991" s="114" t="n">
        <x:f>IFERROR(E991/E990-1,0)</x:f>
        <x:v>0.009998193097632946</x:v>
      </x:c>
      <x:c r="J991" s="115" t="n">
        <x:f>Z990*(1+F991)</x:f>
        <x:v>0.11488882499439082</x:v>
      </x:c>
      <x:c r="K991" s="115" t="n">
        <x:f>AA990*(1+G991)</x:f>
        <x:v>0.11865648091247559</x:v>
      </x:c>
      <x:c r="L991" s="115" t="n">
        <x:f>AB990*(1+H991)</x:f>
        <x:v>0.9010040154421852</x:v>
      </x:c>
      <x:c r="M991" s="115" t="n">
        <x:f>AC990*(1+I991)</x:f>
        <x:v>0.06981254610201162</x:v>
      </x:c>
      <x:c r="N991" s="115" t="n">
        <x:f>SUM(J991:M991)</x:f>
        <x:v>1.2043618674510632</x:v>
      </x:c>
      <x:c r="O991" s="116" t="n">
        <x:f>IFERROR((J991+K991)/N991,0)</x:f>
        <x:v>0.19391622420024524</x:v>
      </x:c>
      <x:c r="P991" s="50" t="b">
        <x:f>AND(MONTH(A991)=12,OR(A992="",YEAR(A991)&lt;&gt;YEAR(A992)))</x:f>
        <x:v>0</x:v>
      </x:c>
      <x:c r="Q991" s="50" t="b">
        <x:f>AND(MOD(MONTH(A991),3)=0,OR(A992="",MONTH(A991)&lt;&gt;MONTH(A992)))</x:f>
        <x:v>0</x:v>
      </x:c>
      <x:c r="R991" s="50" t="b">
        <x:f>OR(O991&gt;$E$7,O991&lt;$E$6)</x:f>
        <x:v>0</x:v>
      </x:c>
      <x:c r="S991" s="50" t="b">
        <x:f>AND(OR(P991,Q991,R991),A991-AH990&gt;$E$8)</x:f>
        <x:v>0</x:v>
      </x:c>
      <x:c r="T991" s="50" t="str">
        <x:f>IF(NOT(OR(P991,Q991,R991)),"不调",IF(NOT(S991),"间隔规则跳过",IF(P991,"年末+季度",IF(AND(Q991,R991),"季度+动态",IF(Q991,"季度","动态")))))</x:f>
        <x:v>不调</x:v>
      </x:c>
      <x:c r="U991" s="115" t="n">
        <x:f>IF(OR(T991="年末+季度",T991="季度+动态"),N991*$E$5/2,IF(T991="季度",(J991+K991)/2,IF(T991="动态",N991*$E$5*IF(J991+K991=0,0.5,J991/(J991+K991)),J991)))</x:f>
        <x:v>0.11488882499439082</x:v>
      </x:c>
      <x:c r="V991" s="115" t="n">
        <x:f>IF(OR(T991="年末+季度",T991="季度+动态"),N991*$E$5/2,IF(T991="季度",(J991+K991)/2,IF(T991="动态",N991*$E$5*IF(J991+K991=0,0.5,K991/(J991+K991)),K991)))</x:f>
        <x:v>0.11865648091247559</x:v>
      </x:c>
      <x:c r="W991" s="115" t="n">
        <x:f>IF(OR(T991="年末+季度",T991="季度+动态",T991="动态"),N991*(1-$E$5)*IF(L991+M991=0,$B$7/($B$7+$B$8),L991/(L991+M991)),L991)</x:f>
        <x:v>0.9010040154421852</x:v>
      </x:c>
      <x:c r="X991" s="115" t="n">
        <x:f>IF(OR(T991="年末+季度",T991="季度+动态",T991="动态"),N991*(1-$E$5)*IF(L991+M991=0,$B$8/($B$7+$B$8),M991/(L991+M991)),M991)</x:f>
        <x:v>0.06981254610201162</x:v>
      </x:c>
      <x:c r="Y991" s="115" t="n">
        <x:f>POWER(1-$H$5,(A991-A990)/$H$8)</x:f>
        <x:v>0.9999588018747739</x:v>
      </x:c>
      <x:c r="Z991" s="115" t="n">
        <x:f>U991*Y991</x:f>
        <x:v>0.11488409179019163</x:v>
      </x:c>
      <x:c r="AA991" s="115" t="n">
        <x:f>V991*Y991</x:f>
        <x:v>0.11865159248791607</x:v>
      </x:c>
      <x:c r="AB991" s="115" t="n">
        <x:f>W991*Y991</x:f>
        <x:v>0.9009668957659278</x:v>
      </x:c>
      <x:c r="AC991" s="115" t="n">
        <x:f>X991*Y991</x:f>
        <x:v>0.06980966995599497</x:v>
      </x:c>
      <x:c r="AD991" s="115" t="n">
        <x:f>SUM(Z991:AC991)</x:f>
        <x:v>1.2043122500000305</x:v>
      </x:c>
      <x:c r="AE991" s="115" t="n">
        <x:f>MAX(AE990,AD991)</x:f>
        <x:v>1.2428655454675883</x:v>
      </x:c>
      <x:c r="AF991" s="114" t="n">
        <x:f>AD991/AE991-1</x:f>
        <x:v>-0.03101968318950654</x:v>
      </x:c>
      <x:c r="AG991" s="114" t="n">
        <x:f>AD991/AD990-1</x:f>
        <x:v>0.0012694621634405934</x:v>
      </x:c>
      <x:c r="AH991" s="111" t="n">
        <x:f>IF(OR(T991="年末+季度",T991="季度+动态",T991="季度",T991="动态"),A991,AH990)</x:f>
        <x:v>45197</x:v>
      </x:c>
      <x:c r="AI991" s="117" t="n">
        <x:f>YEAR(A991)</x:f>
        <x:v>2023</x:v>
      </x:c>
      <x:c r="AJ991" s="117" t="n">
        <x:f>MONTH(A991)</x:f>
        <x:v>11</x:v>
      </x:c>
      <x:c r="AK991" s="50" t="n">
        <x:f>IF(MONTH(A991)&lt;&gt;MONTH(A992),1,0)</x:f>
        <x:v>0</x:v>
      </x:c>
      <x:c r="AL991" s="115" t="n">
        <x:f>IF(AK990,AD990,AL990)</x:f>
        <x:v>1.197462571404296</x:v>
      </x:c>
      <x:c r="AM991" s="116" t="str">
        <x:f>IF(AK991,AD991/AL991-1,"")</x:f>
      </x:c>
      <x:c r="AN991" s="115" t="n">
        <x:f>IF(AI991&lt;&gt;AI990,AD991,MAX(AN990,AD991))</x:f>
        <x:v>1.2428655454675883</x:v>
      </x:c>
      <x:c r="AO991" s="116" t="n">
        <x:f>AD991/AN991-1</x:f>
        <x:v>-0.03101968318950654</x:v>
      </x:c>
      <x:c r="AP991" s="112" t="n">
        <x:f>IFERROR(SUM(Z991:AC991)/AD991,0)</x:f>
        <x:v>1</x:v>
      </x:c>
      <x:c r="AQ991" s="50" t="b">
        <x:f>AND(B991&gt;0,C991&gt;0,D991&gt;0,E991&gt;0)</x:f>
        <x:v>1</x:v>
      </x:c>
    </x:row>
    <x:row r="992">
      <x:c r="A992" s="111" t="n">
        <x:f>'净值底稿'!A950</x:f>
        <x:v>45258</x:v>
      </x:c>
      <x:c r="B992" s="113" t="n">
        <x:f>'净值底稿'!F950</x:f>
        <x:v>1.51772545628817</x:v>
      </x:c>
      <x:c r="C992" s="113" t="n">
        <x:f>'净值底稿'!O950</x:f>
        <x:v>1.2463235901771748</x:v>
      </x:c>
      <x:c r="D992" s="113" t="n">
        <x:f>'净值底稿'!P950</x:f>
        <x:v>1.6175</x:v>
      </x:c>
      <x:c r="E992" s="113" t="n">
        <x:f>'净值底稿'!Q950</x:f>
        <x:v>1.6822</x:v>
      </x:c>
      <x:c r="F992" s="114" t="n">
        <x:f>IFERROR(B992/B991-1,0)</x:f>
        <x:v>0.001313657198751983</x:v>
      </x:c>
      <x:c r="G992" s="114" t="n">
        <x:f>IFERROR(C992/C991-1,0)</x:f>
        <x:v>0.0051057394611968565</x:v>
      </x:c>
      <x:c r="H992" s="114" t="n">
        <x:f>IFERROR(D992/D991-1,0)</x:f>
        <x:v>0.0003092145949288305</x:v>
      </x:c>
      <x:c r="I992" s="114" t="n">
        <x:f>IFERROR(E992/E991-1,0)</x:f>
        <x:v>0.0031605939531276217</x:v>
      </x:c>
      <x:c r="J992" s="115" t="n">
        <x:f>Z991*(1+F992)</x:f>
        <x:v>0.1150350101043939</x:v>
      </x:c>
      <x:c r="K992" s="115" t="n">
        <x:f>AA991*(1+G992)</x:f>
        <x:v>0.11925739660581547</x:v>
      </x:c>
      <x:c r="L992" s="115" t="n">
        <x:f>AB991*(1+H992)</x:f>
        <x:v>0.9012454878796463</x:v>
      </x:c>
      <x:c r="M992" s="115" t="n">
        <x:f>AC991*(1+I992)</x:f>
        <x:v>0.07003030997672773</x:v>
      </x:c>
      <x:c r="N992" s="115" t="n">
        <x:f>SUM(J992:M992)</x:f>
        <x:v>1.2055682045665834</x:v>
      </x:c>
      <x:c r="O992" s="116" t="n">
        <x:f>IFERROR((J992+K992)/N992,0)</x:f>
        <x:v>0.19434189274628422</x:v>
      </x:c>
      <x:c r="P992" s="50" t="b">
        <x:f>AND(MONTH(A992)=12,OR(A993="",YEAR(A992)&lt;&gt;YEAR(A993)))</x:f>
        <x:v>0</x:v>
      </x:c>
      <x:c r="Q992" s="50" t="b">
        <x:f>AND(MOD(MONTH(A992),3)=0,OR(A993="",MONTH(A992)&lt;&gt;MONTH(A993)))</x:f>
        <x:v>0</x:v>
      </x:c>
      <x:c r="R992" s="50" t="b">
        <x:f>OR(O992&gt;$E$7,O992&lt;$E$6)</x:f>
        <x:v>0</x:v>
      </x:c>
      <x:c r="S992" s="50" t="b">
        <x:f>AND(OR(P992,Q992,R992),A992-AH991&gt;$E$8)</x:f>
        <x:v>0</x:v>
      </x:c>
      <x:c r="T992" s="50" t="str">
        <x:f>IF(NOT(OR(P992,Q992,R992)),"不调",IF(NOT(S992),"间隔规则跳过",IF(P992,"年末+季度",IF(AND(Q992,R992),"季度+动态",IF(Q992,"季度","动态")))))</x:f>
        <x:v>不调</x:v>
      </x:c>
      <x:c r="U992" s="115" t="n">
        <x:f>IF(OR(T992="年末+季度",T992="季度+动态"),N992*$E$5/2,IF(T992="季度",(J992+K992)/2,IF(T992="动态",N992*$E$5*IF(J992+K992=0,0.5,J992/(J992+K992)),J992)))</x:f>
        <x:v>0.1150350101043939</x:v>
      </x:c>
      <x:c r="V992" s="115" t="n">
        <x:f>IF(OR(T992="年末+季度",T992="季度+动态"),N992*$E$5/2,IF(T992="季度",(J992+K992)/2,IF(T992="动态",N992*$E$5*IF(J992+K992=0,0.5,K992/(J992+K992)),K992)))</x:f>
        <x:v>0.11925739660581547</x:v>
      </x:c>
      <x:c r="W992" s="115" t="n">
        <x:f>IF(OR(T992="年末+季度",T992="季度+动态",T992="动态"),N992*(1-$E$5)*IF(L992+M992=0,$B$7/($B$7+$B$8),L992/(L992+M992)),L992)</x:f>
        <x:v>0.9012454878796463</x:v>
      </x:c>
      <x:c r="X992" s="115" t="n">
        <x:f>IF(OR(T992="年末+季度",T992="季度+动态",T992="动态"),N992*(1-$E$5)*IF(L992+M992=0,$B$8/($B$7+$B$8),M992/(L992+M992)),M992)</x:f>
        <x:v>0.07003030997672773</x:v>
      </x:c>
      <x:c r="Y992" s="115" t="n">
        <x:f>POWER(1-$H$5,(A992-A991)/$H$8)</x:f>
        <x:v>0.9999862671029998</x:v>
      </x:c>
      <x:c r="Z992" s="115" t="n">
        <x:f>U992*Y992</x:f>
        <x:v>0.11503343034044872</x:v>
      </x:c>
      <x:c r="AA992" s="115" t="n">
        <x:f>V992*Y992</x:f>
        <x:v>0.11925575885627136</x:v>
      </x:c>
      <x:c r="AB992" s="115" t="n">
        <x:f>W992*Y992</x:f>
        <x:v>0.9012331111681894</x:v>
      </x:c>
      <x:c r="AC992" s="115" t="n">
        <x:f>X992*Y992</x:f>
        <x:v>0.07002934825769393</x:v>
      </x:c>
      <x:c r="AD992" s="115" t="n">
        <x:f>SUM(Z992:AC992)</x:f>
        <x:v>1.2055516486226034</x:v>
      </x:c>
      <x:c r="AE992" s="115" t="n">
        <x:f>MAX(AE991,AD992)</x:f>
        <x:v>1.2428655454675883</x:v>
      </x:c>
      <x:c r="AF992" s="114" t="n">
        <x:f>AD992/AE992-1</x:f>
        <x:v>-0.030022472648838838</x:v>
      </x:c>
      <x:c r="AG992" s="114" t="n">
        <x:f>AD992/AD991-1</x:f>
        <x:v>0.001029133949748351</x:v>
      </x:c>
      <x:c r="AH992" s="111" t="n">
        <x:f>IF(OR(T992="年末+季度",T992="季度+动态",T992="季度",T992="动态"),A992,AH991)</x:f>
        <x:v>45197</x:v>
      </x:c>
      <x:c r="AI992" s="117" t="n">
        <x:f>YEAR(A992)</x:f>
        <x:v>2023</x:v>
      </x:c>
      <x:c r="AJ992" s="117" t="n">
        <x:f>MONTH(A992)</x:f>
        <x:v>11</x:v>
      </x:c>
      <x:c r="AK992" s="50" t="n">
        <x:f>IF(MONTH(A992)&lt;&gt;MONTH(A993),1,0)</x:f>
        <x:v>0</x:v>
      </x:c>
      <x:c r="AL992" s="115" t="n">
        <x:f>IF(AK991,AD991,AL991)</x:f>
        <x:v>1.197462571404296</x:v>
      </x:c>
      <x:c r="AM992" s="116" t="str">
        <x:f>IF(AK992,AD992/AL992-1,"")</x:f>
      </x:c>
      <x:c r="AN992" s="115" t="n">
        <x:f>IF(AI992&lt;&gt;AI991,AD992,MAX(AN991,AD992))</x:f>
        <x:v>1.2428655454675883</x:v>
      </x:c>
      <x:c r="AO992" s="116" t="n">
        <x:f>AD992/AN992-1</x:f>
        <x:v>-0.030022472648838838</x:v>
      </x:c>
      <x:c r="AP992" s="112" t="n">
        <x:f>IFERROR(SUM(Z992:AC992)/AD992,0)</x:f>
        <x:v>1</x:v>
      </x:c>
      <x:c r="AQ992" s="50" t="b">
        <x:f>AND(B992&gt;0,C992&gt;0,D992&gt;0,E992&gt;0)</x:f>
        <x:v>1</x:v>
      </x:c>
    </x:row>
    <x:row r="993">
      <x:c r="A993" s="111" t="n">
        <x:f>'净值底稿'!A951</x:f>
        <x:v>45259</x:v>
      </x:c>
      <x:c r="B993" s="113" t="n">
        <x:f>'净值底稿'!F951</x:f>
        <x:v>1.5154636311270475</x:v>
      </x:c>
      <x:c r="C993" s="113" t="n">
        <x:f>'净值底稿'!O951</x:f>
        <x:v>1.2392087340138738</x:v>
      </x:c>
      <x:c r="D993" s="113" t="n">
        <x:f>'净值底稿'!P951</x:f>
        <x:v>1.6174</x:v>
      </x:c>
      <x:c r="E993" s="113" t="n">
        <x:f>'净值底稿'!Q951</x:f>
        <x:v>1.6924</x:v>
      </x:c>
      <x:c r="F993" s="114" t="n">
        <x:f>IFERROR(B993/B992-1,0)</x:f>
        <x:v>-0.0014902729289749672</x:v>
      </x:c>
      <x:c r="G993" s="114" t="n">
        <x:f>IFERROR(C993/C992-1,0)</x:f>
        <x:v>-0.005708674873344588</x:v>
      </x:c>
      <x:c r="H993" s="114" t="n">
        <x:f>IFERROR(D993/D992-1,0)</x:f>
        <x:v>-0.00006182380216379624</x:v>
      </x:c>
      <x:c r="I993" s="114" t="n">
        <x:f>IFERROR(E993/E992-1,0)</x:f>
        <x:v>0.006063488289145269</x:v>
      </x:c>
      <x:c r="J993" s="115" t="n">
        <x:f>Z992*(1+F993)</x:f>
        <x:v>0.11486199913328522</x:v>
      </x:c>
      <x:c r="K993" s="115" t="n">
        <x:f>AA992*(1+G993)</x:f>
        <x:v>0.11857496650218692</x:v>
      </x:c>
      <x:c r="L993" s="115" t="n">
        <x:f>AB992*(1+H993)</x:f>
        <x:v>0.9011773935106211</x:v>
      </x:c>
      <x:c r="M993" s="115" t="n">
        <x:f>AC992*(1+I993)</x:f>
        <x:v>0.07045397039075094</x:v>
      </x:c>
      <x:c r="N993" s="115" t="n">
        <x:f>SUM(J993:M993)</x:f>
        <x:v>1.2050683295368443</x:v>
      </x:c>
      <x:c r="O993" s="116" t="n">
        <x:f>IFERROR((J993+K993)/N993,0)</x:f>
        <x:v>0.193712638456934</x:v>
      </x:c>
      <x:c r="P993" s="50" t="b">
        <x:f>AND(MONTH(A993)=12,OR(A994="",YEAR(A993)&lt;&gt;YEAR(A994)))</x:f>
        <x:v>0</x:v>
      </x:c>
      <x:c r="Q993" s="50" t="b">
        <x:f>AND(MOD(MONTH(A993),3)=0,OR(A994="",MONTH(A993)&lt;&gt;MONTH(A994)))</x:f>
        <x:v>0</x:v>
      </x:c>
      <x:c r="R993" s="50" t="b">
        <x:f>OR(O993&gt;$E$7,O993&lt;$E$6)</x:f>
        <x:v>0</x:v>
      </x:c>
      <x:c r="S993" s="50" t="b">
        <x:f>AND(OR(P993,Q993,R993),A993-AH992&gt;$E$8)</x:f>
        <x:v>0</x:v>
      </x:c>
      <x:c r="T993" s="50" t="str">
        <x:f>IF(NOT(OR(P993,Q993,R993)),"不调",IF(NOT(S993),"间隔规则跳过",IF(P993,"年末+季度",IF(AND(Q993,R993),"季度+动态",IF(Q993,"季度","动态")))))</x:f>
        <x:v>不调</x:v>
      </x:c>
      <x:c r="U993" s="115" t="n">
        <x:f>IF(OR(T993="年末+季度",T993="季度+动态"),N993*$E$5/2,IF(T993="季度",(J993+K993)/2,IF(T993="动态",N993*$E$5*IF(J993+K993=0,0.5,J993/(J993+K993)),J993)))</x:f>
        <x:v>0.11486199913328522</x:v>
      </x:c>
      <x:c r="V993" s="115" t="n">
        <x:f>IF(OR(T993="年末+季度",T993="季度+动态"),N993*$E$5/2,IF(T993="季度",(J993+K993)/2,IF(T993="动态",N993*$E$5*IF(J993+K993=0,0.5,K993/(J993+K993)),K993)))</x:f>
        <x:v>0.11857496650218692</x:v>
      </x:c>
      <x:c r="W993" s="115" t="n">
        <x:f>IF(OR(T993="年末+季度",T993="季度+动态",T993="动态"),N993*(1-$E$5)*IF(L993+M993=0,$B$7/($B$7+$B$8),L993/(L993+M993)),L993)</x:f>
        <x:v>0.9011773935106211</x:v>
      </x:c>
      <x:c r="X993" s="115" t="n">
        <x:f>IF(OR(T993="年末+季度",T993="季度+动态",T993="动态"),N993*(1-$E$5)*IF(L993+M993=0,$B$8/($B$7+$B$8),M993/(L993+M993)),M993)</x:f>
        <x:v>0.07045397039075094</x:v>
      </x:c>
      <x:c r="Y993" s="115" t="n">
        <x:f>POWER(1-$H$5,(A993-A992)/$H$8)</x:f>
        <x:v>0.9999862671029998</x:v>
      </x:c>
      <x:c r="Z993" s="115" t="n">
        <x:f>U993*Y993</x:f>
        <x:v>0.11486042174528188</x:v>
      </x:c>
      <x:c r="AA993" s="115" t="n">
        <x:f>V993*Y993</x:f>
        <x:v>0.11857333812438514</x:v>
      </x:c>
      <x:c r="AB993" s="115" t="n">
        <x:f>W993*Y993</x:f>
        <x:v>0.901165017734297</x:v>
      </x:c>
      <x:c r="AC993" s="115" t="n">
        <x:f>X993*Y993</x:f>
        <x:v>0.0704530028536323</x:v>
      </x:c>
      <x:c r="AD993" s="115" t="n">
        <x:f>SUM(Z993:AC993)</x:f>
        <x:v>1.2050517804575964</x:v>
      </x:c>
      <x:c r="AE993" s="115" t="n">
        <x:f>MAX(AE992,AD993)</x:f>
        <x:v>1.2428655454675883</x:v>
      </x:c>
      <x:c r="AF993" s="114" t="n">
        <x:f>AD993/AE993-1</x:f>
        <x:v>-0.03042466270618649</x:v>
      </x:c>
      <x:c r="AG993" s="114" t="n">
        <x:f>AD993/AD992-1</x:f>
        <x:v>-0.00041463853131318285</x:v>
      </x:c>
      <x:c r="AH993" s="111" t="n">
        <x:f>IF(OR(T993="年末+季度",T993="季度+动态",T993="季度",T993="动态"),A993,AH992)</x:f>
        <x:v>45197</x:v>
      </x:c>
      <x:c r="AI993" s="117" t="n">
        <x:f>YEAR(A993)</x:f>
        <x:v>2023</x:v>
      </x:c>
      <x:c r="AJ993" s="117" t="n">
        <x:f>MONTH(A993)</x:f>
        <x:v>11</x:v>
      </x:c>
      <x:c r="AK993" s="50" t="n">
        <x:f>IF(MONTH(A993)&lt;&gt;MONTH(A994),1,0)</x:f>
        <x:v>0</x:v>
      </x:c>
      <x:c r="AL993" s="115" t="n">
        <x:f>IF(AK992,AD992,AL992)</x:f>
        <x:v>1.197462571404296</x:v>
      </x:c>
      <x:c r="AM993" s="116" t="str">
        <x:f>IF(AK993,AD993/AL993-1,"")</x:f>
      </x:c>
      <x:c r="AN993" s="115" t="n">
        <x:f>IF(AI993&lt;&gt;AI992,AD993,MAX(AN992,AD993))</x:f>
        <x:v>1.2428655454675883</x:v>
      </x:c>
      <x:c r="AO993" s="116" t="n">
        <x:f>AD993/AN993-1</x:f>
        <x:v>-0.03042466270618649</x:v>
      </x:c>
      <x:c r="AP993" s="112" t="n">
        <x:f>IFERROR(SUM(Z993:AC993)/AD993,0)</x:f>
        <x:v>1</x:v>
      </x:c>
      <x:c r="AQ993" s="50" t="b">
        <x:f>AND(B993&gt;0,C993&gt;0,D993&gt;0,E993&gt;0)</x:f>
        <x:v>1</x:v>
      </x:c>
    </x:row>
    <x:row r="994">
      <x:c r="A994" s="111" t="n">
        <x:f>'净值底稿'!A952</x:f>
        <x:v>45260</x:v>
      </x:c>
      <x:c r="B994" s="113" t="n">
        <x:f>'净值底稿'!F952</x:f>
        <x:v>1.516429702600315</x:v>
      </x:c>
      <x:c r="C994" s="113" t="n">
        <x:f>'净值底稿'!O952</x:f>
        <x:v>1.2348204485401777</x:v>
      </x:c>
      <x:c r="D994" s="113" t="n">
        <x:f>'净值底稿'!P952</x:f>
        <x:v>1.6182</x:v>
      </x:c>
      <x:c r="E994" s="113" t="n">
        <x:f>'净值底稿'!Q952</x:f>
        <x:v>1.6919</x:v>
      </x:c>
      <x:c r="F994" s="114" t="n">
        <x:f>IFERROR(B994/B993-1,0)</x:f>
        <x:v>0.0006374758545337755</x:v>
      </x:c>
      <x:c r="G994" s="114" t="n">
        <x:f>IFERROR(C994/C993-1,0)</x:f>
        <x:v>-0.0035411996003951174</x:v>
      </x:c>
      <x:c r="H994" s="114" t="n">
        <x:f>IFERROR(D994/D993-1,0)</x:f>
        <x:v>0.0004946209966614212</x:v>
      </x:c>
      <x:c r="I994" s="114" t="n">
        <x:f>IFERROR(E994/E993-1,0)</x:f>
        <x:v>-0.00029543843063106756</x:v>
      </x:c>
      <x:c r="J994" s="115" t="n">
        <x:f>Z993*(1+F994)</x:f>
        <x:v>0.11493364249078607</x:v>
      </x:c>
      <x:c r="K994" s="115" t="n">
        <x:f>AA993*(1+G994)</x:f>
        <x:v>0.11815344626680155</x:v>
      </x:c>
      <x:c r="L994" s="115" t="n">
        <x:f>AB993*(1+H994)</x:f>
        <x:v>0.9016107528735252</x:v>
      </x:c>
      <x:c r="M994" s="115" t="n">
        <x:f>AC993*(1+I994)</x:f>
        <x:v>0.07043218832903599</x:v>
      </x:c>
      <x:c r="N994" s="115" t="n">
        <x:f>SUM(J994:M994)</x:f>
        <x:v>1.2051300299601488</x:v>
      </x:c>
      <x:c r="O994" s="116" t="n">
        <x:f>IFERROR((J994+K994)/N994,0)</x:f>
        <x:v>0.1934123978018333</x:v>
      </x:c>
      <x:c r="P994" s="50" t="b">
        <x:f>AND(MONTH(A994)=12,OR(A995="",YEAR(A994)&lt;&gt;YEAR(A995)))</x:f>
        <x:v>0</x:v>
      </x:c>
      <x:c r="Q994" s="50" t="b">
        <x:f>AND(MOD(MONTH(A994),3)=0,OR(A995="",MONTH(A994)&lt;&gt;MONTH(A995)))</x:f>
        <x:v>0</x:v>
      </x:c>
      <x:c r="R994" s="50" t="b">
        <x:f>OR(O994&gt;$E$7,O994&lt;$E$6)</x:f>
        <x:v>0</x:v>
      </x:c>
      <x:c r="S994" s="50" t="b">
        <x:f>AND(OR(P994,Q994,R994),A994-AH993&gt;$E$8)</x:f>
        <x:v>0</x:v>
      </x:c>
      <x:c r="T994" s="50" t="str">
        <x:f>IF(NOT(OR(P994,Q994,R994)),"不调",IF(NOT(S994),"间隔规则跳过",IF(P994,"年末+季度",IF(AND(Q994,R994),"季度+动态",IF(Q994,"季度","动态")))))</x:f>
        <x:v>不调</x:v>
      </x:c>
      <x:c r="U994" s="115" t="n">
        <x:f>IF(OR(T994="年末+季度",T994="季度+动态"),N994*$E$5/2,IF(T994="季度",(J994+K994)/2,IF(T994="动态",N994*$E$5*IF(J994+K994=0,0.5,J994/(J994+K994)),J994)))</x:f>
        <x:v>0.11493364249078607</x:v>
      </x:c>
      <x:c r="V994" s="115" t="n">
        <x:f>IF(OR(T994="年末+季度",T994="季度+动态"),N994*$E$5/2,IF(T994="季度",(J994+K994)/2,IF(T994="动态",N994*$E$5*IF(J994+K994=0,0.5,K994/(J994+K994)),K994)))</x:f>
        <x:v>0.11815344626680155</x:v>
      </x:c>
      <x:c r="W994" s="115" t="n">
        <x:f>IF(OR(T994="年末+季度",T994="季度+动态",T994="动态"),N994*(1-$E$5)*IF(L994+M994=0,$B$7/($B$7+$B$8),L994/(L994+M994)),L994)</x:f>
        <x:v>0.9016107528735252</x:v>
      </x:c>
      <x:c r="X994" s="115" t="n">
        <x:f>IF(OR(T994="年末+季度",T994="季度+动态",T994="动态"),N994*(1-$E$5)*IF(L994+M994=0,$B$8/($B$7+$B$8),M994/(L994+M994)),M994)</x:f>
        <x:v>0.07043218832903599</x:v>
      </x:c>
      <x:c r="Y994" s="115" t="n">
        <x:f>POWER(1-$H$5,(A994-A993)/$H$8)</x:f>
        <x:v>0.9999862671029998</x:v>
      </x:c>
      <x:c r="Z994" s="115" t="n">
        <x:f>U994*Y994</x:f>
        <x:v>0.11493206411891188</x:v>
      </x:c>
      <x:c r="AA994" s="115" t="n">
        <x:f>V994*Y994</x:f>
        <x:v>0.11815182367769374</x:v>
      </x:c>
      <x:c r="AB994" s="115" t="n">
        <x:f>W994*Y994</x:f>
        <x:v>0.9015983711459217</x:v>
      </x:c>
      <x:c r="AC994" s="115" t="n">
        <x:f>X994*Y994</x:f>
        <x:v>0.07043122109104816</x:v>
      </x:c>
      <x:c r="AD994" s="115" t="n">
        <x:f>SUM(Z994:AC994)</x:f>
        <x:v>1.2051134800335754</x:v>
      </x:c>
      <x:c r="AE994" s="115" t="n">
        <x:f>MAX(AE993,AD994)</x:f>
        <x:v>1.2428655454675883</x:v>
      </x:c>
      <x:c r="AF994" s="114" t="n">
        <x:f>AD994/AE994-1</x:f>
        <x:v>-0.030375019704814377</x:v>
      </x:c>
      <x:c r="AG994" s="114" t="n">
        <x:f>AD994/AD993-1</x:f>
        <x:v>0.00005120076745224189</x:v>
      </x:c>
      <x:c r="AH994" s="111" t="n">
        <x:f>IF(OR(T994="年末+季度",T994="季度+动态",T994="季度",T994="动态"),A994,AH993)</x:f>
        <x:v>45197</x:v>
      </x:c>
      <x:c r="AI994" s="117" t="n">
        <x:f>YEAR(A994)</x:f>
        <x:v>2023</x:v>
      </x:c>
      <x:c r="AJ994" s="117" t="n">
        <x:f>MONTH(A994)</x:f>
        <x:v>11</x:v>
      </x:c>
      <x:c r="AK994" s="50" t="n">
        <x:f>IF(MONTH(A994)&lt;&gt;MONTH(A995),1,0)</x:f>
        <x:v>1</x:v>
      </x:c>
      <x:c r="AL994" s="115" t="n">
        <x:f>IF(AK993,AD993,AL993)</x:f>
        <x:v>1.197462571404296</x:v>
      </x:c>
      <x:c r="AM994" s="116" t="n">
        <x:f>IF(AK994,AD994/AL994-1,"")</x:f>
        <x:v>0.0063892674493426505</x:v>
      </x:c>
      <x:c r="AN994" s="115" t="n">
        <x:f>IF(AI994&lt;&gt;AI993,AD994,MAX(AN993,AD994))</x:f>
        <x:v>1.2428655454675883</x:v>
      </x:c>
      <x:c r="AO994" s="116" t="n">
        <x:f>AD994/AN994-1</x:f>
        <x:v>-0.030375019704814377</x:v>
      </x:c>
      <x:c r="AP994" s="112" t="n">
        <x:f>IFERROR(SUM(Z994:AC994)/AD994,0)</x:f>
        <x:v>1</x:v>
      </x:c>
      <x:c r="AQ994" s="50" t="b">
        <x:f>AND(B994&gt;0,C994&gt;0,D994&gt;0,E994&gt;0)</x:f>
        <x:v>1</x:v>
      </x:c>
    </x:row>
    <x:row r="995">
      <x:c r="A995" s="111" t="n">
        <x:f>'净值底稿'!A953</x:f>
        <x:v>45261</x:v>
      </x:c>
      <x:c r="B995" s="113" t="n">
        <x:f>'净值底稿'!F953</x:f>
        <x:v>1.5450025089169825</x:v>
      </x:c>
      <x:c r="C995" s="113" t="n">
        <x:f>'净值底稿'!O953</x:f>
        <x:v>1.2405533718407666</x:v>
      </x:c>
      <x:c r="D995" s="113" t="n">
        <x:f>'净值底稿'!P953</x:f>
        <x:v>1.6183</x:v>
      </x:c>
      <x:c r="E995" s="113" t="n">
        <x:f>'净值底稿'!Q953</x:f>
        <x:v>1.6926</x:v>
      </x:c>
      <x:c r="F995" s="114" t="n">
        <x:f>IFERROR(B995/B994-1,0)</x:f>
        <x:v>0.018842156855455983</x:v>
      </x:c>
      <x:c r="G995" s="114" t="n">
        <x:f>IFERROR(C995/C994-1,0)</x:f>
        <x:v>0.004642718143651248</x:v>
      </x:c>
      <x:c r="H995" s="114" t="n">
        <x:f>IFERROR(D995/D994-1,0)</x:f>
        <x:v>0.00006179705845998917</x:v>
      </x:c>
      <x:c r="I995" s="114" t="n">
        <x:f>IFERROR(E995/E994-1,0)</x:f>
        <x:v>0.0004137360364089293</x:v>
      </x:c>
      <x:c r="J995" s="115" t="n">
        <x:f>Z994*(1+F995)</x:f>
        <x:v>0.11709763209876174</x:v>
      </x:c>
      <x:c r="K995" s="115" t="n">
        <x:f>AA994*(1+G995)</x:f>
        <x:v>0.11870036929318765</x:v>
      </x:c>
      <x:c r="L995" s="115" t="n">
        <x:f>AB994*(1+H995)</x:f>
        <x:v>0.9016540872731708</x:v>
      </x:c>
      <x:c r="M995" s="115" t="n">
        <x:f>AC994*(1+I995)</x:f>
        <x:v>0.07046036102530182</x:v>
      </x:c>
      <x:c r="N995" s="115" t="n">
        <x:f>SUM(J995:M995)</x:f>
        <x:v>1.207912449690422</x:v>
      </x:c>
      <x:c r="O995" s="116" t="n">
        <x:f>IFERROR((J995+K995)/N995,0)</x:f>
        <x:v>0.19521116903164834</x:v>
      </x:c>
      <x:c r="P995" s="50" t="b">
        <x:f>AND(MONTH(A995)=12,OR(A996="",YEAR(A995)&lt;&gt;YEAR(A996)))</x:f>
        <x:v>0</x:v>
      </x:c>
      <x:c r="Q995" s="50" t="b">
        <x:f>AND(MOD(MONTH(A995),3)=0,OR(A996="",MONTH(A995)&lt;&gt;MONTH(A996)))</x:f>
        <x:v>0</x:v>
      </x:c>
      <x:c r="R995" s="50" t="b">
        <x:f>OR(O995&gt;$E$7,O995&lt;$E$6)</x:f>
        <x:v>0</x:v>
      </x:c>
      <x:c r="S995" s="50" t="b">
        <x:f>AND(OR(P995,Q995,R995),A995-AH994&gt;$E$8)</x:f>
        <x:v>0</x:v>
      </x:c>
      <x:c r="T995" s="50" t="str">
        <x:f>IF(NOT(OR(P995,Q995,R995)),"不调",IF(NOT(S995),"间隔规则跳过",IF(P995,"年末+季度",IF(AND(Q995,R995),"季度+动态",IF(Q995,"季度","动态")))))</x:f>
        <x:v>不调</x:v>
      </x:c>
      <x:c r="U995" s="115" t="n">
        <x:f>IF(OR(T995="年末+季度",T995="季度+动态"),N995*$E$5/2,IF(T995="季度",(J995+K995)/2,IF(T995="动态",N995*$E$5*IF(J995+K995=0,0.5,J995/(J995+K995)),J995)))</x:f>
        <x:v>0.11709763209876174</x:v>
      </x:c>
      <x:c r="V995" s="115" t="n">
        <x:f>IF(OR(T995="年末+季度",T995="季度+动态"),N995*$E$5/2,IF(T995="季度",(J995+K995)/2,IF(T995="动态",N995*$E$5*IF(J995+K995=0,0.5,K995/(J995+K995)),K995)))</x:f>
        <x:v>0.11870036929318765</x:v>
      </x:c>
      <x:c r="W995" s="115" t="n">
        <x:f>IF(OR(T995="年末+季度",T995="季度+动态",T995="动态"),N995*(1-$E$5)*IF(L995+M995=0,$B$7/($B$7+$B$8),L995/(L995+M995)),L995)</x:f>
        <x:v>0.9016540872731708</x:v>
      </x:c>
      <x:c r="X995" s="115" t="n">
        <x:f>IF(OR(T995="年末+季度",T995="季度+动态",T995="动态"),N995*(1-$E$5)*IF(L995+M995=0,$B$8/($B$7+$B$8),M995/(L995+M995)),M995)</x:f>
        <x:v>0.07046036102530182</x:v>
      </x:c>
      <x:c r="Y995" s="115" t="n">
        <x:f>POWER(1-$H$5,(A995-A994)/$H$8)</x:f>
        <x:v>0.9999862671029998</x:v>
      </x:c>
      <x:c r="Z995" s="115" t="n">
        <x:f>U995*Y995</x:f>
        <x:v>0.11709602400904116</x:v>
      </x:c>
      <x:c r="AA995" s="115" t="n">
        <x:f>V995*Y995</x:f>
        <x:v>0.11869873919324227</x:v>
      </x:c>
      <x:c r="AB995" s="115" t="n">
        <x:f>W995*Y995</x:f>
        <x:v>0.9016417049504604</x:v>
      </x:c>
      <x:c r="AC995" s="115" t="n">
        <x:f>X995*Y995</x:f>
        <x:v>0.07045939340042126</x:v>
      </x:c>
      <x:c r="AD995" s="115" t="n">
        <x:f>SUM(Z995:AC995)</x:f>
        <x:v>1.207895861553165</x:v>
      </x:c>
      <x:c r="AE995" s="115" t="n">
        <x:f>MAX(AE994,AD995)</x:f>
        <x:v>1.2428655454675883</x:v>
      </x:c>
      <x:c r="AF995" s="114" t="n">
        <x:f>AD995/AE995-1</x:f>
        <x:v>-0.028136337065540862</x:v>
      </x:c>
      <x:c r="AG995" s="114" t="n">
        <x:f>AD995/AD994-1</x:f>
        <x:v>0.002308812875872812</x:v>
      </x:c>
      <x:c r="AH995" s="111" t="n">
        <x:f>IF(OR(T995="年末+季度",T995="季度+动态",T995="季度",T995="动态"),A995,AH994)</x:f>
        <x:v>45197</x:v>
      </x:c>
      <x:c r="AI995" s="117" t="n">
        <x:f>YEAR(A995)</x:f>
        <x:v>2023</x:v>
      </x:c>
      <x:c r="AJ995" s="117" t="n">
        <x:f>MONTH(A995)</x:f>
        <x:v>12</x:v>
      </x:c>
      <x:c r="AK995" s="50" t="n">
        <x:f>IF(MONTH(A995)&lt;&gt;MONTH(A996),1,0)</x:f>
        <x:v>0</x:v>
      </x:c>
      <x:c r="AL995" s="115" t="n">
        <x:f>IF(AK994,AD994,AL994)</x:f>
        <x:v>1.2051134800335754</x:v>
      </x:c>
      <x:c r="AM995" s="116" t="str">
        <x:f>IF(AK995,AD995/AL995-1,"")</x:f>
      </x:c>
      <x:c r="AN995" s="115" t="n">
        <x:f>IF(AI995&lt;&gt;AI994,AD995,MAX(AN994,AD995))</x:f>
        <x:v>1.2428655454675883</x:v>
      </x:c>
      <x:c r="AO995" s="116" t="n">
        <x:f>AD995/AN995-1</x:f>
        <x:v>-0.028136337065540862</x:v>
      </x:c>
      <x:c r="AP995" s="112" t="n">
        <x:f>IFERROR(SUM(Z995:AC995)/AD995,0)</x:f>
        <x:v>1</x:v>
      </x:c>
      <x:c r="AQ995" s="50" t="b">
        <x:f>AND(B995&gt;0,C995&gt;0,D995&gt;0,E995&gt;0)</x:f>
        <x:v>1</x:v>
      </x:c>
    </x:row>
    <x:row r="996">
      <x:c r="A996" s="111" t="n">
        <x:f>'净值底稿'!A954</x:f>
        <x:v>45264</x:v>
      </x:c>
      <x:c r="B996" s="113" t="n">
        <x:f>'净值底稿'!F954</x:f>
        <x:v>1.5421371113291902</x:v>
      </x:c>
      <x:c r="C996" s="113" t="n">
        <x:f>'净值底稿'!O954</x:f>
        <x:v>1.238812381609998</x:v>
      </x:c>
      <x:c r="D996" s="113" t="n">
        <x:f>'净值底稿'!P954</x:f>
        <x:v>1.6182</x:v>
      </x:c>
      <x:c r="E996" s="113" t="n">
        <x:f>'净值底稿'!Q954</x:f>
        <x:v>1.7145</x:v>
      </x:c>
      <x:c r="F996" s="114" t="n">
        <x:f>IFERROR(B996/B995-1,0)</x:f>
        <x:v>-0.0018546232587033362</x:v>
      </x:c>
      <x:c r="G996" s="114" t="n">
        <x:f>IFERROR(C996/C995-1,0)</x:f>
        <x:v>-0.0014033980885362896</x:v>
      </x:c>
      <x:c r="H996" s="114" t="n">
        <x:f>IFERROR(D996/D995-1,0)</x:f>
        <x:v>-0.00006179323981958529</x:v>
      </x:c>
      <x:c r="I996" s="114" t="n">
        <x:f>IFERROR(E996/E995-1,0)</x:f>
        <x:v>0.01293867422899675</x:v>
      </x:c>
      <x:c r="J996" s="115" t="n">
        <x:f>Z995*(1+F996)</x:f>
        <x:v>0.11687885499941231</x:v>
      </x:c>
      <x:c r="K996" s="115" t="n">
        <x:f>AA995*(1+G996)</x:f>
        <x:v>0.1185321576095468</x:v>
      </x:c>
      <x:c r="L996" s="115" t="n">
        <x:f>AB995*(1+H996)</x:f>
        <x:v>0.901585989588355</x:v>
      </x:c>
      <x:c r="M996" s="115" t="n">
        <x:f>AC995*(1+I996)</x:f>
        <x:v>0.07137104453800204</x:v>
      </x:c>
      <x:c r="N996" s="115" t="n">
        <x:f>SUM(J996:M996)</x:f>
        <x:v>1.2083680467353162</x:v>
      </x:c>
      <x:c r="O996" s="116" t="n">
        <x:f>IFERROR((J996+K996)/N996,0)</x:f>
        <x:v>0.19481731021022614</x:v>
      </x:c>
      <x:c r="P996" s="50" t="b">
        <x:f>AND(MONTH(A996)=12,OR(A997="",YEAR(A996)&lt;&gt;YEAR(A997)))</x:f>
        <x:v>0</x:v>
      </x:c>
      <x:c r="Q996" s="50" t="b">
        <x:f>AND(MOD(MONTH(A996),3)=0,OR(A997="",MONTH(A996)&lt;&gt;MONTH(A997)))</x:f>
        <x:v>0</x:v>
      </x:c>
      <x:c r="R996" s="50" t="b">
        <x:f>OR(O996&gt;$E$7,O996&lt;$E$6)</x:f>
        <x:v>0</x:v>
      </x:c>
      <x:c r="S996" s="50" t="b">
        <x:f>AND(OR(P996,Q996,R996),A996-AH995&gt;$E$8)</x:f>
        <x:v>0</x:v>
      </x:c>
      <x:c r="T996" s="50" t="str">
        <x:f>IF(NOT(OR(P996,Q996,R996)),"不调",IF(NOT(S996),"间隔规则跳过",IF(P996,"年末+季度",IF(AND(Q996,R996),"季度+动态",IF(Q996,"季度","动态")))))</x:f>
        <x:v>不调</x:v>
      </x:c>
      <x:c r="U996" s="115" t="n">
        <x:f>IF(OR(T996="年末+季度",T996="季度+动态"),N996*$E$5/2,IF(T996="季度",(J996+K996)/2,IF(T996="动态",N996*$E$5*IF(J996+K996=0,0.5,J996/(J996+K996)),J996)))</x:f>
        <x:v>0.11687885499941231</x:v>
      </x:c>
      <x:c r="V996" s="115" t="n">
        <x:f>IF(OR(T996="年末+季度",T996="季度+动态"),N996*$E$5/2,IF(T996="季度",(J996+K996)/2,IF(T996="动态",N996*$E$5*IF(J996+K996=0,0.5,K996/(J996+K996)),K996)))</x:f>
        <x:v>0.1185321576095468</x:v>
      </x:c>
      <x:c r="W996" s="115" t="n">
        <x:f>IF(OR(T996="年末+季度",T996="季度+动态",T996="动态"),N996*(1-$E$5)*IF(L996+M996=0,$B$7/($B$7+$B$8),L996/(L996+M996)),L996)</x:f>
        <x:v>0.901585989588355</x:v>
      </x:c>
      <x:c r="X996" s="115" t="n">
        <x:f>IF(OR(T996="年末+季度",T996="季度+动态",T996="动态"),N996*(1-$E$5)*IF(L996+M996=0,$B$8/($B$7+$B$8),M996/(L996+M996)),M996)</x:f>
        <x:v>0.07137104453800204</x:v>
      </x:c>
      <x:c r="Y996" s="115" t="n">
        <x:f>POWER(1-$H$5,(A996-A995)/$H$8)</x:f>
        <x:v>0.9999588018747739</x:v>
      </x:c>
      <x:c r="Z996" s="115" t="n">
        <x:f>U996*Y996</x:f>
        <x:v>0.11687403980970776</x:v>
      </x:c>
      <x:c r="AA996" s="115" t="n">
        <x:f>V996*Y996</x:f>
        <x:v>0.11852727430687429</x:v>
      </x:c>
      <x:c r="AB996" s="115" t="n">
        <x:f>W996*Y996</x:f>
        <x:v>0.9015488459358538</x:v>
      </x:c>
      <x:c r="AC996" s="115" t="n">
        <x:f>X996*Y996</x:f>
        <x:v>0.07136810418477164</x:v>
      </x:c>
      <x:c r="AD996" s="115" t="n">
        <x:f>SUM(Z996:AC996)</x:f>
        <x:v>1.2083182642372075</x:v>
      </x:c>
      <x:c r="AE996" s="115" t="n">
        <x:f>MAX(AE995,AD996)</x:f>
        <x:v>1.2428655454675883</x:v>
      </x:c>
      <x:c r="AF996" s="114" t="n">
        <x:f>AD996/AE996-1</x:f>
        <x:v>-0.027796475134712617</x:v>
      </x:c>
      <x:c r="AG996" s="114" t="n">
        <x:f>AD996/AD995-1</x:f>
        <x:v>0.00034970124286992643</x:v>
      </x:c>
      <x:c r="AH996" s="111" t="n">
        <x:f>IF(OR(T996="年末+季度",T996="季度+动态",T996="季度",T996="动态"),A996,AH995)</x:f>
        <x:v>45197</x:v>
      </x:c>
      <x:c r="AI996" s="117" t="n">
        <x:f>YEAR(A996)</x:f>
        <x:v>2023</x:v>
      </x:c>
      <x:c r="AJ996" s="117" t="n">
        <x:f>MONTH(A996)</x:f>
        <x:v>12</x:v>
      </x:c>
      <x:c r="AK996" s="50" t="n">
        <x:f>IF(MONTH(A996)&lt;&gt;MONTH(A997),1,0)</x:f>
        <x:v>0</x:v>
      </x:c>
      <x:c r="AL996" s="115" t="n">
        <x:f>IF(AK995,AD995,AL995)</x:f>
        <x:v>1.2051134800335754</x:v>
      </x:c>
      <x:c r="AM996" s="116" t="str">
        <x:f>IF(AK996,AD996/AL996-1,"")</x:f>
      </x:c>
      <x:c r="AN996" s="115" t="n">
        <x:f>IF(AI996&lt;&gt;AI995,AD996,MAX(AN995,AD996))</x:f>
        <x:v>1.2428655454675883</x:v>
      </x:c>
      <x:c r="AO996" s="116" t="n">
        <x:f>AD996/AN996-1</x:f>
        <x:v>-0.027796475134712617</x:v>
      </x:c>
      <x:c r="AP996" s="112" t="n">
        <x:f>IFERROR(SUM(Z996:AC996)/AD996,0)</x:f>
        <x:v>1</x:v>
      </x:c>
      <x:c r="AQ996" s="50" t="b">
        <x:f>AND(B996&gt;0,C996&gt;0,D996&gt;0,E996&gt;0)</x:f>
        <x:v>1</x:v>
      </x:c>
    </x:row>
    <x:row r="997">
      <x:c r="A997" s="111" t="n">
        <x:f>'净值底稿'!A955</x:f>
        <x:v>45265</x:v>
      </x:c>
      <x:c r="B997" s="113" t="n">
        <x:f>'净值底稿'!F955</x:f>
        <x:v>1.5087446386359749</x:v>
      </x:c>
      <x:c r="C997" s="113" t="n">
        <x:f>'净值底稿'!O955</x:f>
        <x:v>1.2168119883788566</x:v>
      </x:c>
      <x:c r="D997" s="113" t="n">
        <x:f>'净值底稿'!P955</x:f>
        <x:v>1.6182</x:v>
      </x:c>
      <x:c r="E997" s="113" t="n">
        <x:f>'净值底稿'!Q955</x:f>
        <x:v>1.6908</x:v>
      </x:c>
      <x:c r="F997" s="114" t="n">
        <x:f>IFERROR(B997/B996-1,0)</x:f>
        <x:v>-0.0216533746888653</x:v>
      </x:c>
      <x:c r="G997" s="114" t="n">
        <x:f>IFERROR(C997/C996-1,0)</x:f>
        <x:v>-0.017759261658774395</x:v>
      </x:c>
      <x:c r="H997" s="114" t="n">
        <x:f>IFERROR(D997/D996-1,0)</x:f>
        <x:v>0</x:v>
      </x:c>
      <x:c r="I997" s="114" t="n">
        <x:f>IFERROR(E997/E996-1,0)</x:f>
        <x:v>-0.013823272090988548</x:v>
      </x:c>
      <x:c r="J997" s="115" t="n">
        <x:f>Z996*(1+F997)</x:f>
        <x:v>0.1143433224343068</x:v>
      </x:c>
      <x:c r="K997" s="115" t="n">
        <x:f>AA996*(1+G997)</x:f>
        <x:v>0.11642231742875718</x:v>
      </x:c>
      <x:c r="L997" s="115" t="n">
        <x:f>AB996*(1+H997)</x:f>
        <x:v>0.9015488459358538</x:v>
      </x:c>
      <x:c r="M997" s="115" t="n">
        <x:f>AC996*(1+I997)</x:f>
        <x:v>0.07038156346200752</x:v>
      </x:c>
      <x:c r="N997" s="115" t="n">
        <x:f>SUM(J997:M997)</x:f>
        <x:v>1.2026960492609253</x:v>
      </x:c>
      <x:c r="O997" s="116" t="n">
        <x:f>IFERROR((J997+K997)/N997,0)</x:f>
        <x:v>0.19187361595215424</x:v>
      </x:c>
      <x:c r="P997" s="50" t="b">
        <x:f>AND(MONTH(A997)=12,OR(A998="",YEAR(A997)&lt;&gt;YEAR(A998)))</x:f>
        <x:v>0</x:v>
      </x:c>
      <x:c r="Q997" s="50" t="b">
        <x:f>AND(MOD(MONTH(A997),3)=0,OR(A998="",MONTH(A997)&lt;&gt;MONTH(A998)))</x:f>
        <x:v>0</x:v>
      </x:c>
      <x:c r="R997" s="50" t="b">
        <x:f>OR(O997&gt;$E$7,O997&lt;$E$6)</x:f>
        <x:v>0</x:v>
      </x:c>
      <x:c r="S997" s="50" t="b">
        <x:f>AND(OR(P997,Q997,R997),A997-AH996&gt;$E$8)</x:f>
        <x:v>0</x:v>
      </x:c>
      <x:c r="T997" s="50" t="str">
        <x:f>IF(NOT(OR(P997,Q997,R997)),"不调",IF(NOT(S997),"间隔规则跳过",IF(P997,"年末+季度",IF(AND(Q997,R997),"季度+动态",IF(Q997,"季度","动态")))))</x:f>
        <x:v>不调</x:v>
      </x:c>
      <x:c r="U997" s="115" t="n">
        <x:f>IF(OR(T997="年末+季度",T997="季度+动态"),N997*$E$5/2,IF(T997="季度",(J997+K997)/2,IF(T997="动态",N997*$E$5*IF(J997+K997=0,0.5,J997/(J997+K997)),J997)))</x:f>
        <x:v>0.1143433224343068</x:v>
      </x:c>
      <x:c r="V997" s="115" t="n">
        <x:f>IF(OR(T997="年末+季度",T997="季度+动态"),N997*$E$5/2,IF(T997="季度",(J997+K997)/2,IF(T997="动态",N997*$E$5*IF(J997+K997=0,0.5,K997/(J997+K997)),K997)))</x:f>
        <x:v>0.11642231742875718</x:v>
      </x:c>
      <x:c r="W997" s="115" t="n">
        <x:f>IF(OR(T997="年末+季度",T997="季度+动态",T997="动态"),N997*(1-$E$5)*IF(L997+M997=0,$B$7/($B$7+$B$8),L997/(L997+M997)),L997)</x:f>
        <x:v>0.9015488459358538</x:v>
      </x:c>
      <x:c r="X997" s="115" t="n">
        <x:f>IF(OR(T997="年末+季度",T997="季度+动态",T997="动态"),N997*(1-$E$5)*IF(L997+M997=0,$B$8/($B$7+$B$8),M997/(L997+M997)),M997)</x:f>
        <x:v>0.07038156346200752</x:v>
      </x:c>
      <x:c r="Y997" s="115" t="n">
        <x:f>POWER(1-$H$5,(A997-A996)/$H$8)</x:f>
        <x:v>0.9999862671029998</x:v>
      </x:c>
      <x:c r="Z997" s="115" t="n">
        <x:f>U997*Y997</x:f>
        <x:v>0.11434175216923714</x:v>
      </x:c>
      <x:c r="AA997" s="115" t="n">
        <x:f>V997*Y997</x:f>
        <x:v>0.1164207186130634</x:v>
      </x:c>
      <x:c r="AB997" s="115" t="n">
        <x:f>W997*Y997</x:f>
        <x:v>0.9015364650584119</x:v>
      </x:c>
      <x:c r="AC997" s="115" t="n">
        <x:f>X997*Y997</x:f>
        <x:v>0.07038059691924578</x:v>
      </x:c>
      <x:c r="AD997" s="115" t="n">
        <x:f>SUM(Z997:AC997)</x:f>
        <x:v>1.2026795327599582</x:v>
      </x:c>
      <x:c r="AE997" s="115" t="n">
        <x:f>MAX(AE996,AD997)</x:f>
        <x:v>1.2428655454675883</x:v>
      </x:c>
      <x:c r="AF997" s="114" t="n">
        <x:f>AD997/AE997-1</x:f>
        <x:v>-0.03233335484612809</x:v>
      </x:c>
      <x:c r="AG997" s="114" t="n">
        <x:f>AD997/AD996-1</x:f>
        <x:v>-0.004666594591954509</x:v>
      </x:c>
      <x:c r="AH997" s="111" t="n">
        <x:f>IF(OR(T997="年末+季度",T997="季度+动态",T997="季度",T997="动态"),A997,AH996)</x:f>
        <x:v>45197</x:v>
      </x:c>
      <x:c r="AI997" s="117" t="n">
        <x:f>YEAR(A997)</x:f>
        <x:v>2023</x:v>
      </x:c>
      <x:c r="AJ997" s="117" t="n">
        <x:f>MONTH(A997)</x:f>
        <x:v>12</x:v>
      </x:c>
      <x:c r="AK997" s="50" t="n">
        <x:f>IF(MONTH(A997)&lt;&gt;MONTH(A998),1,0)</x:f>
        <x:v>0</x:v>
      </x:c>
      <x:c r="AL997" s="115" t="n">
        <x:f>IF(AK996,AD996,AL996)</x:f>
        <x:v>1.2051134800335754</x:v>
      </x:c>
      <x:c r="AM997" s="116" t="str">
        <x:f>IF(AK997,AD997/AL997-1,"")</x:f>
      </x:c>
      <x:c r="AN997" s="115" t="n">
        <x:f>IF(AI997&lt;&gt;AI996,AD997,MAX(AN996,AD997))</x:f>
        <x:v>1.2428655454675883</x:v>
      </x:c>
      <x:c r="AO997" s="116" t="n">
        <x:f>AD997/AN997-1</x:f>
        <x:v>-0.03233335484612809</x:v>
      </x:c>
      <x:c r="AP997" s="112" t="n">
        <x:f>IFERROR(SUM(Z997:AC997)/AD997,0)</x:f>
        <x:v>1</x:v>
      </x:c>
      <x:c r="AQ997" s="50" t="b">
        <x:f>AND(B997&gt;0,C997&gt;0,D997&gt;0,E997&gt;0)</x:f>
        <x:v>1</x:v>
      </x:c>
    </x:row>
    <x:row r="998">
      <x:c r="A998" s="111" t="n">
        <x:f>'净值底稿'!A956</x:f>
        <x:v>45266</x:v>
      </x:c>
      <x:c r="B998" s="113" t="n">
        <x:f>'净值底稿'!F956</x:f>
        <x:v>1.51712872551414</x:v>
      </x:c>
      <x:c r="C998" s="113" t="n">
        <x:f>'净值底稿'!O956</x:f>
        <x:v>1.221597252854678</x:v>
      </x:c>
      <x:c r="D998" s="113" t="n">
        <x:f>'净值底稿'!P956</x:f>
        <x:v>1.6179</x:v>
      </x:c>
      <x:c r="E998" s="113" t="n">
        <x:f>'净值底稿'!Q956</x:f>
        <x:v>1.6894</x:v>
      </x:c>
      <x:c r="F998" s="114" t="n">
        <x:f>IFERROR(B998/B997-1,0)</x:f>
        <x:v>0.005556995308195312</x:v>
      </x:c>
      <x:c r="G998" s="114" t="n">
        <x:f>IFERROR(C998/C997-1,0)</x:f>
        <x:v>0.003932624367217752</x:v>
      </x:c>
      <x:c r="H998" s="114" t="n">
        <x:f>IFERROR(D998/D997-1,0)</x:f>
        <x:v>-0.00018539117538018957</x:v>
      </x:c>
      <x:c r="I998" s="114" t="n">
        <x:f>IFERROR(E998/E997-1,0)</x:f>
        <x:v>-0.0008280104092737162</x:v>
      </x:c>
      <x:c r="J998" s="115" t="n">
        <x:f>Z997*(1+F998)</x:f>
        <x:v>0.11497714874957242</x:v>
      </x:c>
      <x:c r="K998" s="115" t="n">
        <x:f>AA997*(1+G998)</x:f>
        <x:v>0.11687855756793013</x:v>
      </x:c>
      <x:c r="L998" s="115" t="n">
        <x:f>AB997*(1+H998)</x:f>
        <x:v>0.9013693281535066</x:v>
      </x:c>
      <x:c r="M998" s="115" t="n">
        <x:f>AC997*(1+I998)</x:f>
        <x:v>0.07032232105238574</x:v>
      </x:c>
      <x:c r="N998" s="115" t="n">
        <x:f>SUM(J998:M998)</x:f>
        <x:v>1.2035473555233949</x:v>
      </x:c>
      <x:c r="O998" s="116" t="n">
        <x:f>IFERROR((J998+K998)/N998,0)</x:f>
        <x:v>0.19264360912219683</x:v>
      </x:c>
      <x:c r="P998" s="50" t="b">
        <x:f>AND(MONTH(A998)=12,OR(A999="",YEAR(A998)&lt;&gt;YEAR(A999)))</x:f>
        <x:v>0</x:v>
      </x:c>
      <x:c r="Q998" s="50" t="b">
        <x:f>AND(MOD(MONTH(A998),3)=0,OR(A999="",MONTH(A998)&lt;&gt;MONTH(A999)))</x:f>
        <x:v>0</x:v>
      </x:c>
      <x:c r="R998" s="50" t="b">
        <x:f>OR(O998&gt;$E$7,O998&lt;$E$6)</x:f>
        <x:v>0</x:v>
      </x:c>
      <x:c r="S998" s="50" t="b">
        <x:f>AND(OR(P998,Q998,R998),A998-AH997&gt;$E$8)</x:f>
        <x:v>0</x:v>
      </x:c>
      <x:c r="T998" s="50" t="str">
        <x:f>IF(NOT(OR(P998,Q998,R998)),"不调",IF(NOT(S998),"间隔规则跳过",IF(P998,"年末+季度",IF(AND(Q998,R998),"季度+动态",IF(Q998,"季度","动态")))))</x:f>
        <x:v>不调</x:v>
      </x:c>
      <x:c r="U998" s="115" t="n">
        <x:f>IF(OR(T998="年末+季度",T998="季度+动态"),N998*$E$5/2,IF(T998="季度",(J998+K998)/2,IF(T998="动态",N998*$E$5*IF(J998+K998=0,0.5,J998/(J998+K998)),J998)))</x:f>
        <x:v>0.11497714874957242</x:v>
      </x:c>
      <x:c r="V998" s="115" t="n">
        <x:f>IF(OR(T998="年末+季度",T998="季度+动态"),N998*$E$5/2,IF(T998="季度",(J998+K998)/2,IF(T998="动态",N998*$E$5*IF(J998+K998=0,0.5,K998/(J998+K998)),K998)))</x:f>
        <x:v>0.11687855756793013</x:v>
      </x:c>
      <x:c r="W998" s="115" t="n">
        <x:f>IF(OR(T998="年末+季度",T998="季度+动态",T998="动态"),N998*(1-$E$5)*IF(L998+M998=0,$B$7/($B$7+$B$8),L998/(L998+M998)),L998)</x:f>
        <x:v>0.9013693281535066</x:v>
      </x:c>
      <x:c r="X998" s="115" t="n">
        <x:f>IF(OR(T998="年末+季度",T998="季度+动态",T998="动态"),N998*(1-$E$5)*IF(L998+M998=0,$B$8/($B$7+$B$8),M998/(L998+M998)),M998)</x:f>
        <x:v>0.07032232105238574</x:v>
      </x:c>
      <x:c r="Y998" s="115" t="n">
        <x:f>POWER(1-$H$5,(A998-A997)/$H$8)</x:f>
        <x:v>0.9999862671029998</x:v>
      </x:c>
      <x:c r="Z998" s="115" t="n">
        <x:f>U998*Y998</x:f>
        <x:v>0.11497556978023125</x:v>
      </x:c>
      <x:c r="AA998" s="115" t="n">
        <x:f>V998*Y998</x:f>
        <x:v>0.1168769524867375</x:v>
      </x:c>
      <x:c r="AB998" s="115" t="n">
        <x:f>W998*Y998</x:f>
        <x:v>0.9013569497413638</x:v>
      </x:c>
      <x:c r="AC998" s="115" t="n">
        <x:f>X998*Y998</x:f>
        <x:v>0.07032135532319392</x:v>
      </x:c>
      <x:c r="AD998" s="115" t="n">
        <x:f>SUM(Z998:AC998)</x:f>
        <x:v>1.2035308273315264</x:v>
      </x:c>
      <x:c r="AE998" s="115" t="n">
        <x:f>MAX(AE997,AD998)</x:f>
        <x:v>1.2428655454675883</x:v>
      </x:c>
      <x:c r="AF998" s="114" t="n">
        <x:f>AD998/AE998-1</x:f>
        <x:v>-0.03164840982156558</x:v>
      </x:c>
      <x:c r="AG998" s="114" t="n">
        <x:f>AD998/AD997-1</x:f>
        <x:v>0.0007078315946846825</x:v>
      </x:c>
      <x:c r="AH998" s="111" t="n">
        <x:f>IF(OR(T998="年末+季度",T998="季度+动态",T998="季度",T998="动态"),A998,AH997)</x:f>
        <x:v>45197</x:v>
      </x:c>
      <x:c r="AI998" s="117" t="n">
        <x:f>YEAR(A998)</x:f>
        <x:v>2023</x:v>
      </x:c>
      <x:c r="AJ998" s="117" t="n">
        <x:f>MONTH(A998)</x:f>
        <x:v>12</x:v>
      </x:c>
      <x:c r="AK998" s="50" t="n">
        <x:f>IF(MONTH(A998)&lt;&gt;MONTH(A999),1,0)</x:f>
        <x:v>0</x:v>
      </x:c>
      <x:c r="AL998" s="115" t="n">
        <x:f>IF(AK997,AD997,AL997)</x:f>
        <x:v>1.2051134800335754</x:v>
      </x:c>
      <x:c r="AM998" s="116" t="str">
        <x:f>IF(AK998,AD998/AL998-1,"")</x:f>
      </x:c>
      <x:c r="AN998" s="115" t="n">
        <x:f>IF(AI998&lt;&gt;AI997,AD998,MAX(AN997,AD998))</x:f>
        <x:v>1.2428655454675883</x:v>
      </x:c>
      <x:c r="AO998" s="116" t="n">
        <x:f>AD998/AN998-1</x:f>
        <x:v>-0.03164840982156558</x:v>
      </x:c>
      <x:c r="AP998" s="112" t="n">
        <x:f>IFERROR(SUM(Z998:AC998)/AD998,0)</x:f>
        <x:v>1</x:v>
      </x:c>
      <x:c r="AQ998" s="50" t="b">
        <x:f>AND(B998&gt;0,C998&gt;0,D998&gt;0,E998&gt;0)</x:f>
        <x:v>1</x:v>
      </x:c>
    </x:row>
    <x:row r="999">
      <x:c r="A999" s="111" t="n">
        <x:f>'净值底稿'!A957</x:f>
        <x:v>45267</x:v>
      </x:c>
      <x:c r="B999" s="113" t="n">
        <x:f>'净值底稿'!F957</x:f>
        <x:v>1.5303728321671923</x:v>
      </x:c>
      <x:c r="C999" s="113" t="n">
        <x:f>'净值底稿'!O957</x:f>
        <x:v>1.220112788328341</x:v>
      </x:c>
      <x:c r="D999" s="113" t="n">
        <x:f>'净值底稿'!P957</x:f>
        <x:v>1.6185</x:v>
      </x:c>
      <x:c r="E999" s="113" t="n">
        <x:f>'净值底稿'!Q957</x:f>
        <x:v>1.6922</x:v>
      </x:c>
      <x:c r="F999" s="114" t="n">
        <x:f>IFERROR(B999/B998-1,0)</x:f>
        <x:v>0.008729718467735292</x:v>
      </x:c>
      <x:c r="G999" s="114" t="n">
        <x:f>IFERROR(C999/C998-1,0)</x:f>
        <x:v>-0.0012151832552570463</x:v>
      </x:c>
      <x:c r="H999" s="114" t="n">
        <x:f>IFERROR(D999/D998-1,0)</x:f>
        <x:v>0.00037085110328205495</x:v>
      </x:c>
      <x:c r="I999" s="114" t="n">
        <x:f>IFERROR(E999/E998-1,0)</x:f>
        <x:v>0.0016573931573338196</x:v>
      </x:c>
      <x:c r="J999" s="115" t="n">
        <x:f>Z998*(1+F999)</x:f>
        <x:v>0.11597927413508012</x:v>
      </x:c>
      <x:c r="K999" s="115" t="n">
        <x:f>AA998*(1+G999)</x:f>
        <x:v>0.11673492557115014</x:v>
      </x:c>
      <x:c r="L999" s="115" t="n">
        <x:f>AB998*(1+H999)</x:f>
        <x:v>0.9016912189606263</x:v>
      </x:c>
      <x:c r="M999" s="115" t="n">
        <x:f>AC998*(1+I999)</x:f>
        <x:v>0.07043790545632102</x:v>
      </x:c>
      <x:c r="N999" s="115" t="n">
        <x:f>SUM(J999:M999)</x:f>
        <x:v>1.2048433241231777</x:v>
      </x:c>
      <x:c r="O999" s="116" t="n">
        <x:f>IFERROR((J999+K999)/N999,0)</x:f>
        <x:v>0.19314893069236827</x:v>
      </x:c>
      <x:c r="P999" s="50" t="b">
        <x:f>AND(MONTH(A999)=12,OR(A1000="",YEAR(A999)&lt;&gt;YEAR(A1000)))</x:f>
        <x:v>0</x:v>
      </x:c>
      <x:c r="Q999" s="50" t="b">
        <x:f>AND(MOD(MONTH(A999),3)=0,OR(A1000="",MONTH(A999)&lt;&gt;MONTH(A1000)))</x:f>
        <x:v>0</x:v>
      </x:c>
      <x:c r="R999" s="50" t="b">
        <x:f>OR(O999&gt;$E$7,O999&lt;$E$6)</x:f>
        <x:v>0</x:v>
      </x:c>
      <x:c r="S999" s="50" t="b">
        <x:f>AND(OR(P999,Q999,R999),A999-AH998&gt;$E$8)</x:f>
        <x:v>0</x:v>
      </x:c>
      <x:c r="T999" s="50" t="str">
        <x:f>IF(NOT(OR(P999,Q999,R999)),"不调",IF(NOT(S999),"间隔规则跳过",IF(P999,"年末+季度",IF(AND(Q999,R999),"季度+动态",IF(Q999,"季度","动态")))))</x:f>
        <x:v>不调</x:v>
      </x:c>
      <x:c r="U999" s="115" t="n">
        <x:f>IF(OR(T999="年末+季度",T999="季度+动态"),N999*$E$5/2,IF(T999="季度",(J999+K999)/2,IF(T999="动态",N999*$E$5*IF(J999+K999=0,0.5,J999/(J999+K999)),J999)))</x:f>
        <x:v>0.11597927413508012</x:v>
      </x:c>
      <x:c r="V999" s="115" t="n">
        <x:f>IF(OR(T999="年末+季度",T999="季度+动态"),N999*$E$5/2,IF(T999="季度",(J999+K999)/2,IF(T999="动态",N999*$E$5*IF(J999+K999=0,0.5,K999/(J999+K999)),K999)))</x:f>
        <x:v>0.11673492557115014</x:v>
      </x:c>
      <x:c r="W999" s="115" t="n">
        <x:f>IF(OR(T999="年末+季度",T999="季度+动态",T999="动态"),N999*(1-$E$5)*IF(L999+M999=0,$B$7/($B$7+$B$8),L999/(L999+M999)),L999)</x:f>
        <x:v>0.9016912189606263</x:v>
      </x:c>
      <x:c r="X999" s="115" t="n">
        <x:f>IF(OR(T999="年末+季度",T999="季度+动态",T999="动态"),N999*(1-$E$5)*IF(L999+M999=0,$B$8/($B$7+$B$8),M999/(L999+M999)),M999)</x:f>
        <x:v>0.07043790545632102</x:v>
      </x:c>
      <x:c r="Y999" s="115" t="n">
        <x:f>POWER(1-$H$5,(A999-A998)/$H$8)</x:f>
        <x:v>0.9999862671029998</x:v>
      </x:c>
      <x:c r="Z999" s="115" t="n">
        <x:f>U999*Y999</x:f>
        <x:v>0.11597768140365426</x:v>
      </x:c>
      <x:c r="AA999" s="115" t="n">
        <x:f>V999*Y999</x:f>
        <x:v>0.11673332246244095</x:v>
      </x:c>
      <x:c r="AB999" s="115" t="n">
        <x:f>W999*Y999</x:f>
        <x:v>0.9016788361279903</x:v>
      </x:c>
      <x:c r="AC999" s="115" t="n">
        <x:f>X999*Y999</x:f>
        <x:v>0.07043693813982048</x:v>
      </x:c>
      <x:c r="AD999" s="115" t="n">
        <x:f>SUM(Z999:AC999)</x:f>
        <x:v>1.204826778133906</x:v>
      </x:c>
      <x:c r="AE999" s="115" t="n">
        <x:f>MAX(AE998,AD999)</x:f>
        <x:v>1.2428655454675883</x:v>
      </x:c>
      <x:c r="AF999" s="114" t="n">
        <x:f>AD999/AE999-1</x:f>
        <x:v>-0.030605697834653167</x:v>
      </x:c>
      <x:c r="AG999" s="114" t="n">
        <x:f>AD999/AD998-1</x:f>
        <x:v>0.0010767907002871002</x:v>
      </x:c>
      <x:c r="AH999" s="111" t="n">
        <x:f>IF(OR(T999="年末+季度",T999="季度+动态",T999="季度",T999="动态"),A999,AH998)</x:f>
        <x:v>45197</x:v>
      </x:c>
      <x:c r="AI999" s="117" t="n">
        <x:f>YEAR(A999)</x:f>
        <x:v>2023</x:v>
      </x:c>
      <x:c r="AJ999" s="117" t="n">
        <x:f>MONTH(A999)</x:f>
        <x:v>12</x:v>
      </x:c>
      <x:c r="AK999" s="50" t="n">
        <x:f>IF(MONTH(A999)&lt;&gt;MONTH(A1000),1,0)</x:f>
        <x:v>0</x:v>
      </x:c>
      <x:c r="AL999" s="115" t="n">
        <x:f>IF(AK998,AD998,AL998)</x:f>
        <x:v>1.2051134800335754</x:v>
      </x:c>
      <x:c r="AM999" s="116" t="str">
        <x:f>IF(AK999,AD999/AL999-1,"")</x:f>
      </x:c>
      <x:c r="AN999" s="115" t="n">
        <x:f>IF(AI999&lt;&gt;AI998,AD999,MAX(AN998,AD999))</x:f>
        <x:v>1.2428655454675883</x:v>
      </x:c>
      <x:c r="AO999" s="116" t="n">
        <x:f>AD999/AN999-1</x:f>
        <x:v>-0.030605697834653167</x:v>
      </x:c>
      <x:c r="AP999" s="112" t="n">
        <x:f>IFERROR(SUM(Z999:AC999)/AD999,0)</x:f>
        <x:v>1</x:v>
      </x:c>
      <x:c r="AQ999" s="50" t="b">
        <x:f>AND(B999&gt;0,C999&gt;0,D999&gt;0,E999&gt;0)</x:f>
        <x:v>1</x:v>
      </x:c>
    </x:row>
    <x:row r="1000">
      <x:c r="A1000" s="111" t="n">
        <x:f>'净值底稿'!A958</x:f>
        <x:v>45268</x:v>
      </x:c>
      <x:c r="B1000" s="113" t="n">
        <x:f>'净值底稿'!F958</x:f>
        <x:v>1.571944615827635</x:v>
      </x:c>
      <x:c r="C1000" s="113" t="n">
        <x:f>'净值底稿'!O958</x:f>
        <x:v>1.2157637568443107</x:v>
      </x:c>
      <x:c r="D1000" s="113" t="n">
        <x:f>'净值底稿'!P958</x:f>
        <x:v>1.6187</x:v>
      </x:c>
      <x:c r="E1000" s="113" t="n">
        <x:f>'净值底稿'!Q958</x:f>
        <x:v>1.6911</x:v>
      </x:c>
      <x:c r="F1000" s="114" t="n">
        <x:f>IFERROR(B1000/B999-1,0)</x:f>
        <x:v>0.027164480959565918</x:v>
      </x:c>
      <x:c r="G1000" s="114" t="n">
        <x:f>IFERROR(C1000/C999-1,0)</x:f>
        <x:v>-0.0035644503734680866</x:v>
      </x:c>
      <x:c r="H1000" s="114" t="n">
        <x:f>IFERROR(D1000/D999-1,0)</x:f>
        <x:v>0.00012357120790862375</x:v>
      </x:c>
      <x:c r="I1000" s="114" t="n">
        <x:f>IFERROR(E1000/E999-1,0)</x:f>
        <x:v>-0.0006500413662686721</x:v>
      </x:c>
      <x:c r="J1000" s="115" t="n">
        <x:f>Z999*(1+F1000)</x:f>
        <x:v>0.11912815492187843</x:v>
      </x:c>
      <x:c r="K1000" s="115" t="n">
        <x:f>AA999*(1+G1000)</x:f>
        <x:v>0.11631723232759353</x:v>
      </x:c>
      <x:c r="L1000" s="115" t="n">
        <x:f>AB999*(1+H1000)</x:f>
        <x:v>0.9017902576709163</x:v>
      </x:c>
      <x:c r="M1000" s="115" t="n">
        <x:f>AC999*(1+I1000)</x:f>
        <x:v>0.07039115121631628</x:v>
      </x:c>
      <x:c r="N1000" s="115" t="n">
        <x:f>SUM(J1000:M1000)</x:f>
        <x:v>1.2076267961367044</x:v>
      </x:c>
      <x:c r="O1000" s="116" t="n">
        <x:f>IFERROR((J1000+K1000)/N1000,0)</x:f>
        <x:v>0.19496535519307848</x:v>
      </x:c>
      <x:c r="P1000" s="50" t="b">
        <x:f>AND(MONTH(A1000)=12,OR(A1001="",YEAR(A1000)&lt;&gt;YEAR(A1001)))</x:f>
        <x:v>0</x:v>
      </x:c>
      <x:c r="Q1000" s="50" t="b">
        <x:f>AND(MOD(MONTH(A1000),3)=0,OR(A1001="",MONTH(A1000)&lt;&gt;MONTH(A1001)))</x:f>
        <x:v>0</x:v>
      </x:c>
      <x:c r="R1000" s="50" t="b">
        <x:f>OR(O1000&gt;$E$7,O1000&lt;$E$6)</x:f>
        <x:v>0</x:v>
      </x:c>
      <x:c r="S1000" s="50" t="b">
        <x:f>AND(OR(P1000,Q1000,R1000),A1000-AH999&gt;$E$8)</x:f>
        <x:v>0</x:v>
      </x:c>
      <x:c r="T1000" s="50" t="str">
        <x:f>IF(NOT(OR(P1000,Q1000,R1000)),"不调",IF(NOT(S1000),"间隔规则跳过",IF(P1000,"年末+季度",IF(AND(Q1000,R1000),"季度+动态",IF(Q1000,"季度","动态")))))</x:f>
        <x:v>不调</x:v>
      </x:c>
      <x:c r="U1000" s="115" t="n">
        <x:f>IF(OR(T1000="年末+季度",T1000="季度+动态"),N1000*$E$5/2,IF(T1000="季度",(J1000+K1000)/2,IF(T1000="动态",N1000*$E$5*IF(J1000+K1000=0,0.5,J1000/(J1000+K1000)),J1000)))</x:f>
        <x:v>0.11912815492187843</x:v>
      </x:c>
      <x:c r="V1000" s="115" t="n">
        <x:f>IF(OR(T1000="年末+季度",T1000="季度+动态"),N1000*$E$5/2,IF(T1000="季度",(J1000+K1000)/2,IF(T1000="动态",N1000*$E$5*IF(J1000+K1000=0,0.5,K1000/(J1000+K1000)),K1000)))</x:f>
        <x:v>0.11631723232759353</x:v>
      </x:c>
      <x:c r="W1000" s="115" t="n">
        <x:f>IF(OR(T1000="年末+季度",T1000="季度+动态",T1000="动态"),N1000*(1-$E$5)*IF(L1000+M1000=0,$B$7/($B$7+$B$8),L1000/(L1000+M1000)),L1000)</x:f>
        <x:v>0.9017902576709163</x:v>
      </x:c>
      <x:c r="X1000" s="115" t="n">
        <x:f>IF(OR(T1000="年末+季度",T1000="季度+动态",T1000="动态"),N1000*(1-$E$5)*IF(L1000+M1000=0,$B$8/($B$7+$B$8),M1000/(L1000+M1000)),M1000)</x:f>
        <x:v>0.07039115121631628</x:v>
      </x:c>
      <x:c r="Y1000" s="115" t="n">
        <x:f>POWER(1-$H$5,(A1000-A999)/$H$8)</x:f>
        <x:v>0.9999862671029998</x:v>
      </x:c>
      <x:c r="Z1000" s="115" t="n">
        <x:f>U1000*Y1000</x:f>
        <x:v>0.11912651894719706</x:v>
      </x:c>
      <x:c r="AA1000" s="115" t="n">
        <x:f>V1000*Y1000</x:f>
        <x:v>0.11631563495502262</x:v>
      </x:c>
      <x:c r="AB1000" s="115" t="n">
        <x:f>W1000*Y1000</x:f>
        <x:v>0.9017778734781918</x:v>
      </x:c>
      <x:c r="AC1000" s="115" t="n">
        <x:f>X1000*Y1000</x:f>
        <x:v>0.0703901845418869</x:v>
      </x:c>
      <x:c r="AD1000" s="115" t="n">
        <x:f>SUM(Z1000:AC1000)</x:f>
        <x:v>1.2076102119222982</x:v>
      </x:c>
      <x:c r="AE1000" s="115" t="n">
        <x:f>MAX(AE999,AD1000)</x:f>
        <x:v>1.2428655454675883</x:v>
      </x:c>
      <x:c r="AF1000" s="114" t="n">
        <x:f>AD1000/AE1000-1</x:f>
        <x:v>-0.028366168548043857</x:v>
      </x:c>
      <x:c r="AG1000" s="114" t="n">
        <x:f>AD1000/AD999-1</x:f>
        <x:v>0.0023102356611823804</x:v>
      </x:c>
      <x:c r="AH1000" s="111" t="n">
        <x:f>IF(OR(T1000="年末+季度",T1000="季度+动态",T1000="季度",T1000="动态"),A1000,AH999)</x:f>
        <x:v>45197</x:v>
      </x:c>
      <x:c r="AI1000" s="117" t="n">
        <x:f>YEAR(A1000)</x:f>
        <x:v>2023</x:v>
      </x:c>
      <x:c r="AJ1000" s="117" t="n">
        <x:f>MONTH(A1000)</x:f>
        <x:v>12</x:v>
      </x:c>
      <x:c r="AK1000" s="50" t="n">
        <x:f>IF(MONTH(A1000)&lt;&gt;MONTH(A1001),1,0)</x:f>
        <x:v>0</x:v>
      </x:c>
      <x:c r="AL1000" s="115" t="n">
        <x:f>IF(AK999,AD999,AL999)</x:f>
        <x:v>1.2051134800335754</x:v>
      </x:c>
      <x:c r="AM1000" s="116" t="str">
        <x:f>IF(AK1000,AD1000/AL1000-1,"")</x:f>
      </x:c>
      <x:c r="AN1000" s="115" t="n">
        <x:f>IF(AI1000&lt;&gt;AI999,AD1000,MAX(AN999,AD1000))</x:f>
        <x:v>1.2428655454675883</x:v>
      </x:c>
      <x:c r="AO1000" s="116" t="n">
        <x:f>AD1000/AN1000-1</x:f>
        <x:v>-0.028366168548043857</x:v>
      </x:c>
      <x:c r="AP1000" s="112" t="n">
        <x:f>IFERROR(SUM(Z1000:AC1000)/AD1000,0)</x:f>
        <x:v>1</x:v>
      </x:c>
      <x:c r="AQ1000" s="50" t="b">
        <x:f>AND(B1000&gt;0,C1000&gt;0,D1000&gt;0,E1000&gt;0)</x:f>
        <x:v>1</x:v>
      </x:c>
    </x:row>
    <x:row r="1001">
      <x:c r="A1001" s="111" t="n">
        <x:f>'净值底稿'!A959</x:f>
        <x:v>45271</x:v>
      </x:c>
      <x:c r="B1001" s="113" t="n">
        <x:f>'净值底稿'!F959</x:f>
        <x:v>1.60695221677418</x:v>
      </x:c>
      <x:c r="C1001" s="113" t="n">
        <x:f>'净值底稿'!O959</x:f>
        <x:v>1.2284273605980698</x:v>
      </x:c>
      <x:c r="D1001" s="113" t="n">
        <x:f>'净值底稿'!P959</x:f>
        <x:v>1.6199</x:v>
      </x:c>
      <x:c r="E1001" s="113" t="n">
        <x:f>'净值底稿'!Q959</x:f>
        <x:v>1.6747</x:v>
      </x:c>
      <x:c r="F1001" s="114" t="n">
        <x:f>IFERROR(B1001/B1000-1,0)</x:f>
        <x:v>0.022270250868930086</x:v>
      </x:c>
      <x:c r="G1001" s="114" t="n">
        <x:f>IFERROR(C1001/C1000-1,0)</x:f>
        <x:v>0.010416171466263613</x:v>
      </x:c>
      <x:c r="H1001" s="114" t="n">
        <x:f>IFERROR(D1001/D1000-1,0)</x:f>
        <x:v>0.000741335639710794</x:v>
      </x:c>
      <x:c r="I1001" s="114" t="n">
        <x:f>IFERROR(E1001/E1000-1,0)</x:f>
        <x:v>-0.009697829814913406</x:v>
      </x:c>
      <x:c r="J1001" s="115" t="n">
        <x:f>Z1000*(1+F1001)</x:f>
        <x:v>0.12177949640929349</x:v>
      </x:c>
      <x:c r="K1001" s="115" t="n">
        <x:f>AA1000*(1+G1001)</x:f>
        <x:v>0.11752719855292146</x:v>
      </x:c>
      <x:c r="L1001" s="115" t="n">
        <x:f>AB1000*(1+H1001)</x:f>
        <x:v>0.9024463935549039</x:v>
      </x:c>
      <x:c r="M1001" s="115" t="n">
        <x:f>AC1000*(1+I1001)</x:f>
        <x:v>0.06970755251155934</x:v>
      </x:c>
      <x:c r="N1001" s="115" t="n">
        <x:f>SUM(J1001:M1001)</x:f>
        <x:v>1.2114606410286781</x:v>
      </x:c>
      <x:c r="O1001" s="116" t="n">
        <x:f>IFERROR((J1001+K1001)/N1001,0)</x:f>
        <x:v>0.1975356745878383</x:v>
      </x:c>
      <x:c r="P1001" s="50" t="b">
        <x:f>AND(MONTH(A1001)=12,OR(A1002="",YEAR(A1001)&lt;&gt;YEAR(A1002)))</x:f>
        <x:v>0</x:v>
      </x:c>
      <x:c r="Q1001" s="50" t="b">
        <x:f>AND(MOD(MONTH(A1001),3)=0,OR(A1002="",MONTH(A1001)&lt;&gt;MONTH(A1002)))</x:f>
        <x:v>0</x:v>
      </x:c>
      <x:c r="R1001" s="50" t="b">
        <x:f>OR(O1001&gt;$E$7,O1001&lt;$E$6)</x:f>
        <x:v>0</x:v>
      </x:c>
      <x:c r="S1001" s="50" t="b">
        <x:f>AND(OR(P1001,Q1001,R1001),A1001-AH1000&gt;$E$8)</x:f>
        <x:v>0</x:v>
      </x:c>
      <x:c r="T1001" s="50" t="str">
        <x:f>IF(NOT(OR(P1001,Q1001,R1001)),"不调",IF(NOT(S1001),"间隔规则跳过",IF(P1001,"年末+季度",IF(AND(Q1001,R1001),"季度+动态",IF(Q1001,"季度","动态")))))</x:f>
        <x:v>不调</x:v>
      </x:c>
      <x:c r="U1001" s="115" t="n">
        <x:f>IF(OR(T1001="年末+季度",T1001="季度+动态"),N1001*$E$5/2,IF(T1001="季度",(J1001+K1001)/2,IF(T1001="动态",N1001*$E$5*IF(J1001+K1001=0,0.5,J1001/(J1001+K1001)),J1001)))</x:f>
        <x:v>0.12177949640929349</x:v>
      </x:c>
      <x:c r="V1001" s="115" t="n">
        <x:f>IF(OR(T1001="年末+季度",T1001="季度+动态"),N1001*$E$5/2,IF(T1001="季度",(J1001+K1001)/2,IF(T1001="动态",N1001*$E$5*IF(J1001+K1001=0,0.5,K1001/(J1001+K1001)),K1001)))</x:f>
        <x:v>0.11752719855292146</x:v>
      </x:c>
      <x:c r="W1001" s="115" t="n">
        <x:f>IF(OR(T1001="年末+季度",T1001="季度+动态",T1001="动态"),N1001*(1-$E$5)*IF(L1001+M1001=0,$B$7/($B$7+$B$8),L1001/(L1001+M1001)),L1001)</x:f>
        <x:v>0.9024463935549039</x:v>
      </x:c>
      <x:c r="X1001" s="115" t="n">
        <x:f>IF(OR(T1001="年末+季度",T1001="季度+动态",T1001="动态"),N1001*(1-$E$5)*IF(L1001+M1001=0,$B$8/($B$7+$B$8),M1001/(L1001+M1001)),M1001)</x:f>
        <x:v>0.06970755251155934</x:v>
      </x:c>
      <x:c r="Y1001" s="115" t="n">
        <x:f>POWER(1-$H$5,(A1001-A1000)/$H$8)</x:f>
        <x:v>0.9999588018747739</x:v>
      </x:c>
      <x:c r="Z1001" s="115" t="n">
        <x:f>U1001*Y1001</x:f>
        <x:v>0.12177447932235046</x:v>
      </x:c>
      <x:c r="AA1001" s="115" t="n">
        <x:f>V1001*Y1001</x:f>
        <x:v>0.117522356652678</x:v>
      </x:c>
      <x:c r="AB1001" s="115" t="n">
        <x:f>W1001*Y1001</x:f>
        <x:v>0.9024092144553724</x:v>
      </x:c>
      <x:c r="AC1001" s="115" t="n">
        <x:f>X1001*Y1001</x:f>
        <x:v>0.06970468069108177</x:v>
      </x:c>
      <x:c r="AD1001" s="115" t="n">
        <x:f>SUM(Z1001:AC1001)</x:f>
        <x:v>1.2114107311214826</x:v>
      </x:c>
      <x:c r="AE1001" s="115" t="n">
        <x:f>MAX(AE1000,AD1001)</x:f>
        <x:v>1.2428655454675883</x:v>
      </x:c>
      <x:c r="AF1001" s="114" t="n">
        <x:f>AD1001/AE1001-1</x:f>
        <x:v>-0.02530830021060071</x:v>
      </x:c>
      <x:c r="AG1001" s="114" t="n">
        <x:f>AD1001/AD1000-1</x:f>
        <x:v>0.0031471406598446716</x:v>
      </x:c>
      <x:c r="AH1001" s="111" t="n">
        <x:f>IF(OR(T1001="年末+季度",T1001="季度+动态",T1001="季度",T1001="动态"),A1001,AH1000)</x:f>
        <x:v>45197</x:v>
      </x:c>
      <x:c r="AI1001" s="117" t="n">
        <x:f>YEAR(A1001)</x:f>
        <x:v>2023</x:v>
      </x:c>
      <x:c r="AJ1001" s="117" t="n">
        <x:f>MONTH(A1001)</x:f>
        <x:v>12</x:v>
      </x:c>
      <x:c r="AK1001" s="50" t="n">
        <x:f>IF(MONTH(A1001)&lt;&gt;MONTH(A1002),1,0)</x:f>
        <x:v>0</x:v>
      </x:c>
      <x:c r="AL1001" s="115" t="n">
        <x:f>IF(AK1000,AD1000,AL1000)</x:f>
        <x:v>1.2051134800335754</x:v>
      </x:c>
      <x:c r="AM1001" s="116" t="str">
        <x:f>IF(AK1001,AD1001/AL1001-1,"")</x:f>
      </x:c>
      <x:c r="AN1001" s="115" t="n">
        <x:f>IF(AI1001&lt;&gt;AI1000,AD1001,MAX(AN1000,AD1001))</x:f>
        <x:v>1.2428655454675883</x:v>
      </x:c>
      <x:c r="AO1001" s="116" t="n">
        <x:f>AD1001/AN1001-1</x:f>
        <x:v>-0.02530830021060071</x:v>
      </x:c>
      <x:c r="AP1001" s="112" t="n">
        <x:f>IFERROR(SUM(Z1001:AC1001)/AD1001,0)</x:f>
        <x:v>1</x:v>
      </x:c>
      <x:c r="AQ1001" s="50" t="b">
        <x:f>AND(B1001&gt;0,C1001&gt;0,D1001&gt;0,E1001&gt;0)</x:f>
        <x:v>1</x:v>
      </x:c>
    </x:row>
    <x:row r="1002">
      <x:c r="A1002" s="111" t="n">
        <x:f>'净值底稿'!A960</x:f>
        <x:v>45272</x:v>
      </x:c>
      <x:c r="B1002" s="113" t="n">
        <x:f>'净值底稿'!F960</x:f>
        <x:v>1.60060598446855</x:v>
      </x:c>
      <x:c r="C1002" s="113" t="n">
        <x:f>'净值底稿'!O960</x:f>
        <x:v>1.2327104020498543</x:v>
      </x:c>
      <x:c r="D1002" s="113" t="n">
        <x:f>'净值底稿'!P960</x:f>
        <x:v>1.6204</x:v>
      </x:c>
      <x:c r="E1002" s="113" t="n">
        <x:f>'净值底稿'!Q960</x:f>
        <x:v>1.6688</x:v>
      </x:c>
      <x:c r="F1002" s="114" t="n">
        <x:f>IFERROR(B1002/B1001-1,0)</x:f>
        <x:v>-0.003949235228891568</x:v>
      </x:c>
      <x:c r="G1002" s="114" t="n">
        <x:f>IFERROR(C1002/C1001-1,0)</x:f>
        <x:v>0.003486605386010977</x:v>
      </x:c>
      <x:c r="H1002" s="114" t="n">
        <x:f>IFERROR(D1002/D1001-1,0)</x:f>
        <x:v>0.0003086610284586122</x:v>
      </x:c>
      <x:c r="I1002" s="114" t="n">
        <x:f>IFERROR(E1002/E1001-1,0)</x:f>
        <x:v>-0.0035230190481877477</x:v>
      </x:c>
      <x:c r="J1002" s="115" t="n">
        <x:f>Z1001*(1+F1002)</x:f>
        <x:v>0.12129356325863071</x:v>
      </x:c>
      <x:c r="K1002" s="115" t="n">
        <x:f>AA1001*(1+G1002)</x:f>
        <x:v>0.11793211073435993</x:v>
      </x:c>
      <x:c r="L1002" s="115" t="n">
        <x:f>AB1001*(1+H1002)</x:f>
        <x:v>0.9026877530115966</x:v>
      </x:c>
      <x:c r="M1002" s="115" t="n">
        <x:f>AC1001*(1+I1002)</x:f>
        <x:v>0.06945910977325924</x:v>
      </x:c>
      <x:c r="N1002" s="115" t="n">
        <x:f>SUM(J1002:M1002)</x:f>
        <x:v>1.2113725367778465</x:v>
      </x:c>
      <x:c r="O1002" s="116" t="n">
        <x:f>IFERROR((J1002+K1002)/N1002,0)</x:f>
        <x:v>0.19748315793035204</x:v>
      </x:c>
      <x:c r="P1002" s="50" t="b">
        <x:f>AND(MONTH(A1002)=12,OR(A1003="",YEAR(A1002)&lt;&gt;YEAR(A1003)))</x:f>
        <x:v>0</x:v>
      </x:c>
      <x:c r="Q1002" s="50" t="b">
        <x:f>AND(MOD(MONTH(A1002),3)=0,OR(A1003="",MONTH(A1002)&lt;&gt;MONTH(A1003)))</x:f>
        <x:v>0</x:v>
      </x:c>
      <x:c r="R1002" s="50" t="b">
        <x:f>OR(O1002&gt;$E$7,O1002&lt;$E$6)</x:f>
        <x:v>0</x:v>
      </x:c>
      <x:c r="S1002" s="50" t="b">
        <x:f>AND(OR(P1002,Q1002,R1002),A1002-AH1001&gt;$E$8)</x:f>
        <x:v>0</x:v>
      </x:c>
      <x:c r="T1002" s="50" t="str">
        <x:f>IF(NOT(OR(P1002,Q1002,R1002)),"不调",IF(NOT(S1002),"间隔规则跳过",IF(P1002,"年末+季度",IF(AND(Q1002,R1002),"季度+动态",IF(Q1002,"季度","动态")))))</x:f>
        <x:v>不调</x:v>
      </x:c>
      <x:c r="U1002" s="115" t="n">
        <x:f>IF(OR(T1002="年末+季度",T1002="季度+动态"),N1002*$E$5/2,IF(T1002="季度",(J1002+K1002)/2,IF(T1002="动态",N1002*$E$5*IF(J1002+K1002=0,0.5,J1002/(J1002+K1002)),J1002)))</x:f>
        <x:v>0.12129356325863071</x:v>
      </x:c>
      <x:c r="V1002" s="115" t="n">
        <x:f>IF(OR(T1002="年末+季度",T1002="季度+动态"),N1002*$E$5/2,IF(T1002="季度",(J1002+K1002)/2,IF(T1002="动态",N1002*$E$5*IF(J1002+K1002=0,0.5,K1002/(J1002+K1002)),K1002)))</x:f>
        <x:v>0.11793211073435993</x:v>
      </x:c>
      <x:c r="W1002" s="115" t="n">
        <x:f>IF(OR(T1002="年末+季度",T1002="季度+动态",T1002="动态"),N1002*(1-$E$5)*IF(L1002+M1002=0,$B$7/($B$7+$B$8),L1002/(L1002+M1002)),L1002)</x:f>
        <x:v>0.9026877530115966</x:v>
      </x:c>
      <x:c r="X1002" s="115" t="n">
        <x:f>IF(OR(T1002="年末+季度",T1002="季度+动态",T1002="动态"),N1002*(1-$E$5)*IF(L1002+M1002=0,$B$8/($B$7+$B$8),M1002/(L1002+M1002)),M1002)</x:f>
        <x:v>0.06945910977325924</x:v>
      </x:c>
      <x:c r="Y1002" s="115" t="n">
        <x:f>POWER(1-$H$5,(A1002-A1001)/$H$8)</x:f>
        <x:v>0.9999862671029998</x:v>
      </x:c>
      <x:c r="Z1002" s="115" t="n">
        <x:f>U1002*Y1002</x:f>
        <x:v>0.12129189754661969</x:v>
      </x:c>
      <x:c r="AA1002" s="115" t="n">
        <x:f>V1002*Y1002</x:f>
        <x:v>0.11793049118483019</x:v>
      </x:c>
      <x:c r="AB1002" s="115" t="n">
        <x:f>W1002*Y1002</x:f>
        <x:v>0.9026753564936612</x:v>
      </x:c>
      <x:c r="AC1002" s="115" t="n">
        <x:f>X1002*Y1002</x:f>
        <x:v>0.069458155898459</x:v>
      </x:c>
      <x:c r="AD1002" s="115" t="n">
        <x:f>SUM(Z1002:AC1002)</x:f>
        <x:v>1.2113559011235702</x:v>
      </x:c>
      <x:c r="AE1002" s="115" t="n">
        <x:f>MAX(AE1001,AD1002)</x:f>
        <x:v>1.2428655454675883</x:v>
      </x:c>
      <x:c r="AF1002" s="114" t="n">
        <x:f>AD1002/AE1002-1</x:f>
        <x:v>-0.025352416002620504</x:v>
      </x:c>
      <x:c r="AG1002" s="114" t="n">
        <x:f>AD1002/AD1001-1</x:f>
        <x:v>-0.000045261278032171504</x:v>
      </x:c>
      <x:c r="AH1002" s="111" t="n">
        <x:f>IF(OR(T1002="年末+季度",T1002="季度+动态",T1002="季度",T1002="动态"),A1002,AH1001)</x:f>
        <x:v>45197</x:v>
      </x:c>
      <x:c r="AI1002" s="117" t="n">
        <x:f>YEAR(A1002)</x:f>
        <x:v>2023</x:v>
      </x:c>
      <x:c r="AJ1002" s="117" t="n">
        <x:f>MONTH(A1002)</x:f>
        <x:v>12</x:v>
      </x:c>
      <x:c r="AK1002" s="50" t="n">
        <x:f>IF(MONTH(A1002)&lt;&gt;MONTH(A1003),1,0)</x:f>
        <x:v>0</x:v>
      </x:c>
      <x:c r="AL1002" s="115" t="n">
        <x:f>IF(AK1001,AD1001,AL1001)</x:f>
        <x:v>1.2051134800335754</x:v>
      </x:c>
      <x:c r="AM1002" s="116" t="str">
        <x:f>IF(AK1002,AD1002/AL1002-1,"")</x:f>
      </x:c>
      <x:c r="AN1002" s="115" t="n">
        <x:f>IF(AI1002&lt;&gt;AI1001,AD1002,MAX(AN1001,AD1002))</x:f>
        <x:v>1.2428655454675883</x:v>
      </x:c>
      <x:c r="AO1002" s="116" t="n">
        <x:f>AD1002/AN1002-1</x:f>
        <x:v>-0.025352416002620504</x:v>
      </x:c>
      <x:c r="AP1002" s="112" t="n">
        <x:f>IFERROR(SUM(Z1002:AC1002)/AD1002,0)</x:f>
        <x:v>1</x:v>
      </x:c>
      <x:c r="AQ1002" s="50" t="b">
        <x:f>AND(B1002&gt;0,C1002&gt;0,D1002&gt;0,E1002&gt;0)</x:f>
        <x:v>1</x:v>
      </x:c>
    </x:row>
    <x:row r="1003">
      <x:c r="A1003" s="111" t="n">
        <x:f>'净值底稿'!A961</x:f>
        <x:v>45273</x:v>
      </x:c>
      <x:c r="B1003" s="113" t="n">
        <x:f>'净值底稿'!F961</x:f>
        <x:v>1.58558384069253</x:v>
      </x:c>
      <x:c r="C1003" s="113" t="n">
        <x:f>'净值底稿'!O961</x:f>
        <x:v>1.222177959756936</x:v>
      </x:c>
      <x:c r="D1003" s="113" t="n">
        <x:f>'净值底稿'!P961</x:f>
        <x:v>1.6221</x:v>
      </x:c>
      <x:c r="E1003" s="113" t="n">
        <x:f>'净值底稿'!Q961</x:f>
        <x:v>1.663</x:v>
      </x:c>
      <x:c r="F1003" s="114" t="n">
        <x:f>IFERROR(B1003/B1002-1,0)</x:f>
        <x:v>-0.009385285274319366</x:v>
      </x:c>
      <x:c r="G1003" s="114" t="n">
        <x:f>IFERROR(C1003/C1002-1,0)</x:f>
        <x:v>-0.008544133541344423</x:v>
      </x:c>
      <x:c r="H1003" s="114" t="n">
        <x:f>IFERROR(D1003/D1002-1,0)</x:f>
        <x:v>0.0010491236731671183</x:v>
      </x:c>
      <x:c r="I1003" s="114" t="n">
        <x:f>IFERROR(E1003/E1002-1,0)</x:f>
        <x:v>-0.003475551294343293</x:v>
      </x:c>
      <x:c r="J1003" s="115" t="n">
        <x:f>Z1002*(1+F1003)</x:f>
        <x:v>0.12015353848668114</x:v>
      </x:c>
      <x:c r="K1003" s="115" t="n">
        <x:f>AA1002*(1+G1003)</x:f>
        <x:v>0.11692287731955066</x:v>
      </x:c>
      <x:c r="L1003" s="115" t="n">
        <x:f>AB1002*(1+H1003)</x:f>
        <x:v>0.9036223745793432</x:v>
      </x:c>
      <x:c r="M1003" s="115" t="n">
        <x:f>AC1002*(1+I1003)</x:f>
        <x:v>0.06921675051482341</x:v>
      </x:c>
      <x:c r="N1003" s="115" t="n">
        <x:f>SUM(J1003:M1003)</x:f>
        <x:v>1.2099155409003983</x:v>
      </x:c>
      <x:c r="O1003" s="116" t="n">
        <x:f>IFERROR((J1003+K1003)/N1003,0)</x:f>
        <x:v>0.1959445992650062</x:v>
      </x:c>
      <x:c r="P1003" s="50" t="b">
        <x:f>AND(MONTH(A1003)=12,OR(A1004="",YEAR(A1003)&lt;&gt;YEAR(A1004)))</x:f>
        <x:v>0</x:v>
      </x:c>
      <x:c r="Q1003" s="50" t="b">
        <x:f>AND(MOD(MONTH(A1003),3)=0,OR(A1004="",MONTH(A1003)&lt;&gt;MONTH(A1004)))</x:f>
        <x:v>0</x:v>
      </x:c>
      <x:c r="R1003" s="50" t="b">
        <x:f>OR(O1003&gt;$E$7,O1003&lt;$E$6)</x:f>
        <x:v>0</x:v>
      </x:c>
      <x:c r="S1003" s="50" t="b">
        <x:f>AND(OR(P1003,Q1003,R1003),A1003-AH1002&gt;$E$8)</x:f>
        <x:v>0</x:v>
      </x:c>
      <x:c r="T1003" s="50" t="str">
        <x:f>IF(NOT(OR(P1003,Q1003,R1003)),"不调",IF(NOT(S1003),"间隔规则跳过",IF(P1003,"年末+季度",IF(AND(Q1003,R1003),"季度+动态",IF(Q1003,"季度","动态")))))</x:f>
        <x:v>不调</x:v>
      </x:c>
      <x:c r="U1003" s="115" t="n">
        <x:f>IF(OR(T1003="年末+季度",T1003="季度+动态"),N1003*$E$5/2,IF(T1003="季度",(J1003+K1003)/2,IF(T1003="动态",N1003*$E$5*IF(J1003+K1003=0,0.5,J1003/(J1003+K1003)),J1003)))</x:f>
        <x:v>0.12015353848668114</x:v>
      </x:c>
      <x:c r="V1003" s="115" t="n">
        <x:f>IF(OR(T1003="年末+季度",T1003="季度+动态"),N1003*$E$5/2,IF(T1003="季度",(J1003+K1003)/2,IF(T1003="动态",N1003*$E$5*IF(J1003+K1003=0,0.5,K1003/(J1003+K1003)),K1003)))</x:f>
        <x:v>0.11692287731955066</x:v>
      </x:c>
      <x:c r="W1003" s="115" t="n">
        <x:f>IF(OR(T1003="年末+季度",T1003="季度+动态",T1003="动态"),N1003*(1-$E$5)*IF(L1003+M1003=0,$B$7/($B$7+$B$8),L1003/(L1003+M1003)),L1003)</x:f>
        <x:v>0.9036223745793432</x:v>
      </x:c>
      <x:c r="X1003" s="115" t="n">
        <x:f>IF(OR(T1003="年末+季度",T1003="季度+动态",T1003="动态"),N1003*(1-$E$5)*IF(L1003+M1003=0,$B$8/($B$7+$B$8),M1003/(L1003+M1003)),M1003)</x:f>
        <x:v>0.06921675051482341</x:v>
      </x:c>
      <x:c r="Y1003" s="115" t="n">
        <x:f>POWER(1-$H$5,(A1003-A1002)/$H$8)</x:f>
        <x:v>0.9999862671029998</x:v>
      </x:c>
      <x:c r="Z1003" s="115" t="n">
        <x:f>U1003*Y1003</x:f>
        <x:v>0.12015188843051289</x:v>
      </x:c>
      <x:c r="AA1003" s="115" t="n">
        <x:f>V1003*Y1003</x:f>
        <x:v>0.11692127162971945</x:v>
      </x:c>
      <x:c r="AB1003" s="115" t="n">
        <x:f>W1003*Y1003</x:f>
        <x:v>0.9036099652263461</x:v>
      </x:c>
      <x:c r="AC1003" s="115" t="n">
        <x:f>X1003*Y1003</x:f>
        <x:v>0.0692157999683179</x:v>
      </x:c>
      <x:c r="AD1003" s="115" t="n">
        <x:f>SUM(Z1003:AC1003)</x:f>
        <x:v>1.2098989252548962</x:v>
      </x:c>
      <x:c r="AE1003" s="115" t="n">
        <x:f>MAX(AE1002,AD1003)</x:f>
        <x:v>1.2428655454675883</x:v>
      </x:c>
      <x:c r="AF1003" s="114" t="n">
        <x:f>AD1003/AE1003-1</x:f>
        <x:v>-0.02652468751178516</x:v>
      </x:c>
      <x:c r="AG1003" s="114" t="n">
        <x:f>AD1003/AD1002-1</x:f>
        <x:v>-0.0012027644949949012</x:v>
      </x:c>
      <x:c r="AH1003" s="111" t="n">
        <x:f>IF(OR(T1003="年末+季度",T1003="季度+动态",T1003="季度",T1003="动态"),A1003,AH1002)</x:f>
        <x:v>45197</x:v>
      </x:c>
      <x:c r="AI1003" s="117" t="n">
        <x:f>YEAR(A1003)</x:f>
        <x:v>2023</x:v>
      </x:c>
      <x:c r="AJ1003" s="117" t="n">
        <x:f>MONTH(A1003)</x:f>
        <x:v>12</x:v>
      </x:c>
      <x:c r="AK1003" s="50" t="n">
        <x:f>IF(MONTH(A1003)&lt;&gt;MONTH(A1004),1,0)</x:f>
        <x:v>0</x:v>
      </x:c>
      <x:c r="AL1003" s="115" t="n">
        <x:f>IF(AK1002,AD1002,AL1002)</x:f>
        <x:v>1.2051134800335754</x:v>
      </x:c>
      <x:c r="AM1003" s="116" t="str">
        <x:f>IF(AK1003,AD1003/AL1003-1,"")</x:f>
      </x:c>
      <x:c r="AN1003" s="115" t="n">
        <x:f>IF(AI1003&lt;&gt;AI1002,AD1003,MAX(AN1002,AD1003))</x:f>
        <x:v>1.2428655454675883</x:v>
      </x:c>
      <x:c r="AO1003" s="116" t="n">
        <x:f>AD1003/AN1003-1</x:f>
        <x:v>-0.02652468751178516</x:v>
      </x:c>
      <x:c r="AP1003" s="112" t="n">
        <x:f>IFERROR(SUM(Z1003:AC1003)/AD1003,0)</x:f>
        <x:v>1</x:v>
      </x:c>
      <x:c r="AQ1003" s="50" t="b">
        <x:f>AND(B1003&gt;0,C1003&gt;0,D1003&gt;0,E1003&gt;0)</x:f>
        <x:v>1</x:v>
      </x:c>
    </x:row>
    <x:row r="1004">
      <x:c r="A1004" s="111" t="n">
        <x:f>'净值底稿'!A962</x:f>
        <x:v>45274</x:v>
      </x:c>
      <x:c r="B1004" s="113" t="n">
        <x:f>'净值底稿'!F962</x:f>
        <x:v>1.5795004992304125</x:v>
      </x:c>
      <x:c r="C1004" s="113" t="n">
        <x:f>'净值底稿'!O962</x:f>
        <x:v>1.2185520009462238</x:v>
      </x:c>
      <x:c r="D1004" s="113" t="n">
        <x:f>'净值底稿'!P962</x:f>
        <x:v>1.6228</x:v>
      </x:c>
      <x:c r="E1004" s="113" t="n">
        <x:f>'净值底稿'!Q962</x:f>
        <x:v>1.6932</x:v>
      </x:c>
      <x:c r="F1004" s="114" t="n">
        <x:f>IFERROR(B1004/B1003-1,0)</x:f>
        <x:v>-0.003836657076084049</x:v>
      </x:c>
      <x:c r="G1004" s="114" t="n">
        <x:f>IFERROR(C1004/C1003-1,0)</x:f>
        <x:v>-0.0029668010143409917</x:v>
      </x:c>
      <x:c r="H1004" s="114" t="n">
        <x:f>IFERROR(D1004/D1003-1,0)</x:f>
        <x:v>0.0004315393625546893</x:v>
      </x:c>
      <x:c r="I1004" s="114" t="n">
        <x:f>IFERROR(E1004/E1003-1,0)</x:f>
        <x:v>0.01815995189416708</x:v>
      </x:c>
      <x:c r="J1004" s="115" t="n">
        <x:f>Z1003*(1+F1004)</x:f>
        <x:v>0.1196909068375611</x:v>
      </x:c>
      <x:c r="K1004" s="115" t="n">
        <x:f>AA1003*(1+G1004)</x:f>
        <x:v>0.11657438948245036</x:v>
      </x:c>
      <x:c r="L1004" s="115" t="n">
        <x:f>AB1003*(1+H1004)</x:f>
        <x:v>0.9039999084947379</x:v>
      </x:c>
      <x:c r="M1004" s="115" t="n">
        <x:f>AC1003*(1+I1004)</x:f>
        <x:v>0.07047275556605885</x:v>
      </x:c>
      <x:c r="N1004" s="115" t="n">
        <x:f>SUM(J1004:M1004)</x:f>
        <x:v>1.2107379603808084</x:v>
      </x:c>
      <x:c r="O1004" s="116" t="n">
        <x:f>IFERROR((J1004+K1004)/N1004,0)</x:f>
        <x:v>0.19514156163543425</x:v>
      </x:c>
      <x:c r="P1004" s="50" t="b">
        <x:f>AND(MONTH(A1004)=12,OR(A1005="",YEAR(A1004)&lt;&gt;YEAR(A1005)))</x:f>
        <x:v>0</x:v>
      </x:c>
      <x:c r="Q1004" s="50" t="b">
        <x:f>AND(MOD(MONTH(A1004),3)=0,OR(A1005="",MONTH(A1004)&lt;&gt;MONTH(A1005)))</x:f>
        <x:v>0</x:v>
      </x:c>
      <x:c r="R1004" s="50" t="b">
        <x:f>OR(O1004&gt;$E$7,O1004&lt;$E$6)</x:f>
        <x:v>0</x:v>
      </x:c>
      <x:c r="S1004" s="50" t="b">
        <x:f>AND(OR(P1004,Q1004,R1004),A1004-AH1003&gt;$E$8)</x:f>
        <x:v>0</x:v>
      </x:c>
      <x:c r="T1004" s="50" t="str">
        <x:f>IF(NOT(OR(P1004,Q1004,R1004)),"不调",IF(NOT(S1004),"间隔规则跳过",IF(P1004,"年末+季度",IF(AND(Q1004,R1004),"季度+动态",IF(Q1004,"季度","动态")))))</x:f>
        <x:v>不调</x:v>
      </x:c>
      <x:c r="U1004" s="115" t="n">
        <x:f>IF(OR(T1004="年末+季度",T1004="季度+动态"),N1004*$E$5/2,IF(T1004="季度",(J1004+K1004)/2,IF(T1004="动态",N1004*$E$5*IF(J1004+K1004=0,0.5,J1004/(J1004+K1004)),J1004)))</x:f>
        <x:v>0.1196909068375611</x:v>
      </x:c>
      <x:c r="V1004" s="115" t="n">
        <x:f>IF(OR(T1004="年末+季度",T1004="季度+动态"),N1004*$E$5/2,IF(T1004="季度",(J1004+K1004)/2,IF(T1004="动态",N1004*$E$5*IF(J1004+K1004=0,0.5,K1004/(J1004+K1004)),K1004)))</x:f>
        <x:v>0.11657438948245036</x:v>
      </x:c>
      <x:c r="W1004" s="115" t="n">
        <x:f>IF(OR(T1004="年末+季度",T1004="季度+动态",T1004="动态"),N1004*(1-$E$5)*IF(L1004+M1004=0,$B$7/($B$7+$B$8),L1004/(L1004+M1004)),L1004)</x:f>
        <x:v>0.9039999084947379</x:v>
      </x:c>
      <x:c r="X1004" s="115" t="n">
        <x:f>IF(OR(T1004="年末+季度",T1004="季度+动态",T1004="动态"),N1004*(1-$E$5)*IF(L1004+M1004=0,$B$8/($B$7+$B$8),M1004/(L1004+M1004)),M1004)</x:f>
        <x:v>0.07047275556605885</x:v>
      </x:c>
      <x:c r="Y1004" s="115" t="n">
        <x:f>POWER(1-$H$5,(A1004-A1003)/$H$8)</x:f>
        <x:v>0.9999862671029998</x:v>
      </x:c>
      <x:c r="Z1004" s="115" t="n">
        <x:f>U1004*Y1004</x:f>
        <x:v>0.11968926313466564</x:v>
      </x:c>
      <x:c r="AA1004" s="115" t="n">
        <x:f>V1004*Y1004</x:f>
        <x:v>0.11657278857836673</x:v>
      </x:c>
      <x:c r="AB1004" s="115" t="n">
        <x:f>W1004*Y1004</x:f>
        <x:v>0.9039874939571063</x:v>
      </x:c>
      <x:c r="AC1004" s="115" t="n">
        <x:f>X1004*Y1004</x:f>
        <x:v>0.07047178777096534</x:v>
      </x:c>
      <x:c r="AD1004" s="115" t="n">
        <x:f>SUM(Z1004:AC1004)</x:f>
        <x:v>1.210721333441104</x:v>
      </x:c>
      <x:c r="AE1004" s="115" t="n">
        <x:f>MAX(AE1003,AD1004)</x:f>
        <x:v>1.2428655454675883</x:v>
      </x:c>
      <x:c r="AF1004" s="114" t="n">
        <x:f>AD1004/AE1004-1</x:f>
        <x:v>-0.025862984249346965</x:v>
      </x:c>
      <x:c r="AG1004" s="114" t="n">
        <x:f>AD1004/AD1003-1</x:f>
        <x:v>0.0006797329669787633</x:v>
      </x:c>
      <x:c r="AH1004" s="111" t="n">
        <x:f>IF(OR(T1004="年末+季度",T1004="季度+动态",T1004="季度",T1004="动态"),A1004,AH1003)</x:f>
        <x:v>45197</x:v>
      </x:c>
      <x:c r="AI1004" s="117" t="n">
        <x:f>YEAR(A1004)</x:f>
        <x:v>2023</x:v>
      </x:c>
      <x:c r="AJ1004" s="117" t="n">
        <x:f>MONTH(A1004)</x:f>
        <x:v>12</x:v>
      </x:c>
      <x:c r="AK1004" s="50" t="n">
        <x:f>IF(MONTH(A1004)&lt;&gt;MONTH(A1005),1,0)</x:f>
        <x:v>0</x:v>
      </x:c>
      <x:c r="AL1004" s="115" t="n">
        <x:f>IF(AK1003,AD1003,AL1003)</x:f>
        <x:v>1.2051134800335754</x:v>
      </x:c>
      <x:c r="AM1004" s="116" t="str">
        <x:f>IF(AK1004,AD1004/AL1004-1,"")</x:f>
      </x:c>
      <x:c r="AN1004" s="115" t="n">
        <x:f>IF(AI1004&lt;&gt;AI1003,AD1004,MAX(AN1003,AD1004))</x:f>
        <x:v>1.2428655454675883</x:v>
      </x:c>
      <x:c r="AO1004" s="116" t="n">
        <x:f>AD1004/AN1004-1</x:f>
        <x:v>-0.025862984249346965</x:v>
      </x:c>
      <x:c r="AP1004" s="112" t="n">
        <x:f>IFERROR(SUM(Z1004:AC1004)/AD1004,0)</x:f>
        <x:v>1</x:v>
      </x:c>
      <x:c r="AQ1004" s="50" t="b">
        <x:f>AND(B1004&gt;0,C1004&gt;0,D1004&gt;0,E1004&gt;0)</x:f>
        <x:v>1</x:v>
      </x:c>
    </x:row>
    <x:row r="1005">
      <x:c r="A1005" s="111" t="n">
        <x:f>'净值底稿'!A963</x:f>
        <x:v>45275</x:v>
      </x:c>
      <x:c r="B1005" s="113" t="n">
        <x:f>'净值底稿'!F963</x:f>
        <x:v>1.5642713699768374</x:v>
      </x:c>
      <x:c r="C1005" s="113" t="n">
        <x:f>'净值底稿'!O963</x:f>
        <x:v>1.2116587010602504</x:v>
      </x:c>
      <x:c r="D1005" s="113" t="n">
        <x:f>'净值底稿'!P963</x:f>
        <x:v>1.6241</x:v>
      </x:c>
      <x:c r="E1005" s="113" t="n">
        <x:f>'净值底稿'!Q963</x:f>
        <x:v>1.6904</x:v>
      </x:c>
      <x:c r="F1005" s="114" t="n">
        <x:f>IFERROR(B1005/B1004-1,0)</x:f>
        <x:v>-0.009641737537275374</x:v>
      </x:c>
      <x:c r="G1005" s="114" t="n">
        <x:f>IFERROR(C1005/C1004-1,0)</x:f>
        <x:v>-0.005656959966107822</x:v>
      </x:c>
      <x:c r="H1005" s="114" t="n">
        <x:f>IFERROR(D1005/D1004-1,0)</x:f>
        <x:v>0.0008010845452304238</x:v>
      </x:c>
      <x:c r="I1005" s="114" t="n">
        <x:f>IFERROR(E1005/E1004-1,0)</x:f>
        <x:v>-0.0016536735175999295</x:v>
      </x:c>
      <x:c r="J1005" s="115" t="n">
        <x:f>Z1004*(1+F1005)</x:f>
        <x:v>0.11853525067349131</x:v>
      </x:c>
      <x:c r="K1005" s="115" t="n">
        <x:f>AA1004*(1+G1005)</x:f>
        <x:v>0.11591334098024135</x:v>
      </x:c>
      <x:c r="L1005" s="115" t="n">
        <x:f>AB1004*(1+H1005)</x:f>
        <x:v>0.904711664367597</x:v>
      </x:c>
      <x:c r="M1005" s="115" t="n">
        <x:f>AC1004*(1+I1005)</x:f>
        <x:v>0.07035525044179057</x:v>
      </x:c>
      <x:c r="N1005" s="115" t="n">
        <x:f>SUM(J1005:M1005)</x:f>
        <x:v>1.2095155064631202</x:v>
      </x:c>
      <x:c r="O1005" s="116" t="n">
        <x:f>IFERROR((J1005+K1005)/N1005,0)</x:f>
        <x:v>0.19383678043062882</x:v>
      </x:c>
      <x:c r="P1005" s="50" t="b">
        <x:f>AND(MONTH(A1005)=12,OR(A1006="",YEAR(A1005)&lt;&gt;YEAR(A1006)))</x:f>
        <x:v>0</x:v>
      </x:c>
      <x:c r="Q1005" s="50" t="b">
        <x:f>AND(MOD(MONTH(A1005),3)=0,OR(A1006="",MONTH(A1005)&lt;&gt;MONTH(A1006)))</x:f>
        <x:v>0</x:v>
      </x:c>
      <x:c r="R1005" s="50" t="b">
        <x:f>OR(O1005&gt;$E$7,O1005&lt;$E$6)</x:f>
        <x:v>0</x:v>
      </x:c>
      <x:c r="S1005" s="50" t="b">
        <x:f>AND(OR(P1005,Q1005,R1005),A1005-AH1004&gt;$E$8)</x:f>
        <x:v>0</x:v>
      </x:c>
      <x:c r="T1005" s="50" t="str">
        <x:f>IF(NOT(OR(P1005,Q1005,R1005)),"不调",IF(NOT(S1005),"间隔规则跳过",IF(P1005,"年末+季度",IF(AND(Q1005,R1005),"季度+动态",IF(Q1005,"季度","动态")))))</x:f>
        <x:v>不调</x:v>
      </x:c>
      <x:c r="U1005" s="115" t="n">
        <x:f>IF(OR(T1005="年末+季度",T1005="季度+动态"),N1005*$E$5/2,IF(T1005="季度",(J1005+K1005)/2,IF(T1005="动态",N1005*$E$5*IF(J1005+K1005=0,0.5,J1005/(J1005+K1005)),J1005)))</x:f>
        <x:v>0.11853525067349131</x:v>
      </x:c>
      <x:c r="V1005" s="115" t="n">
        <x:f>IF(OR(T1005="年末+季度",T1005="季度+动态"),N1005*$E$5/2,IF(T1005="季度",(J1005+K1005)/2,IF(T1005="动态",N1005*$E$5*IF(J1005+K1005=0,0.5,K1005/(J1005+K1005)),K1005)))</x:f>
        <x:v>0.11591334098024135</x:v>
      </x:c>
      <x:c r="W1005" s="115" t="n">
        <x:f>IF(OR(T1005="年末+季度",T1005="季度+动态",T1005="动态"),N1005*(1-$E$5)*IF(L1005+M1005=0,$B$7/($B$7+$B$8),L1005/(L1005+M1005)),L1005)</x:f>
        <x:v>0.904711664367597</x:v>
      </x:c>
      <x:c r="X1005" s="115" t="n">
        <x:f>IF(OR(T1005="年末+季度",T1005="季度+动态",T1005="动态"),N1005*(1-$E$5)*IF(L1005+M1005=0,$B$8/($B$7+$B$8),M1005/(L1005+M1005)),M1005)</x:f>
        <x:v>0.07035525044179057</x:v>
      </x:c>
      <x:c r="Y1005" s="115" t="n">
        <x:f>POWER(1-$H$5,(A1005-A1004)/$H$8)</x:f>
        <x:v>0.9999862671029998</x:v>
      </x:c>
      <x:c r="Z1005" s="115" t="n">
        <x:f>U1005*Y1005</x:f>
        <x:v>0.11853362284110291</x:v>
      </x:c>
      <x:c r="AA1005" s="115" t="n">
        <x:f>V1005*Y1005</x:f>
        <x:v>0.11591174915426872</x:v>
      </x:c>
      <x:c r="AB1005" s="115" t="n">
        <x:f>W1005*Y1005</x:f>
        <x:v>0.9046992400554953</x:v>
      </x:c>
      <x:c r="AC1005" s="115" t="n">
        <x:f>X1005*Y1005</x:f>
        <x:v>0.07035428426038283</x:v>
      </x:c>
      <x:c r="AD1005" s="115" t="n">
        <x:f>SUM(Z1005:AC1005)</x:f>
        <x:v>1.2094988963112496</x:v>
      </x:c>
      <x:c r="AE1005" s="115" t="n">
        <x:f>MAX(AE1004,AD1005)</x:f>
        <x:v>1.2428655454675883</x:v>
      </x:c>
      <x:c r="AF1005" s="114" t="n">
        <x:f>AD1005/AE1005-1</x:f>
        <x:v>-0.02684654770422934</x:v>
      </x:c>
      <x:c r="AG1005" s="114" t="n">
        <x:f>AD1005/AD1004-1</x:f>
        <x:v>-0.0010096767076698265</x:v>
      </x:c>
      <x:c r="AH1005" s="111" t="n">
        <x:f>IF(OR(T1005="年末+季度",T1005="季度+动态",T1005="季度",T1005="动态"),A1005,AH1004)</x:f>
        <x:v>45197</x:v>
      </x:c>
      <x:c r="AI1005" s="117" t="n">
        <x:f>YEAR(A1005)</x:f>
        <x:v>2023</x:v>
      </x:c>
      <x:c r="AJ1005" s="117" t="n">
        <x:f>MONTH(A1005)</x:f>
        <x:v>12</x:v>
      </x:c>
      <x:c r="AK1005" s="50" t="n">
        <x:f>IF(MONTH(A1005)&lt;&gt;MONTH(A1006),1,0)</x:f>
        <x:v>0</x:v>
      </x:c>
      <x:c r="AL1005" s="115" t="n">
        <x:f>IF(AK1004,AD1004,AL1004)</x:f>
        <x:v>1.2051134800335754</x:v>
      </x:c>
      <x:c r="AM1005" s="116" t="str">
        <x:f>IF(AK1005,AD1005/AL1005-1,"")</x:f>
      </x:c>
      <x:c r="AN1005" s="115" t="n">
        <x:f>IF(AI1005&lt;&gt;AI1004,AD1005,MAX(AN1004,AD1005))</x:f>
        <x:v>1.2428655454675883</x:v>
      </x:c>
      <x:c r="AO1005" s="116" t="n">
        <x:f>AD1005/AN1005-1</x:f>
        <x:v>-0.02684654770422934</x:v>
      </x:c>
      <x:c r="AP1005" s="112" t="n">
        <x:f>IFERROR(SUM(Z1005:AC1005)/AD1005,0)</x:f>
        <x:v>1</x:v>
      </x:c>
      <x:c r="AQ1005" s="50" t="b">
        <x:f>AND(B1005&gt;0,C1005&gt;0,D1005&gt;0,E1005&gt;0)</x:f>
        <x:v>1</x:v>
      </x:c>
    </x:row>
    <x:row r="1006">
      <x:c r="A1006" s="111" t="n">
        <x:f>'净值底稿'!A964</x:f>
        <x:v>45278</x:v>
      </x:c>
      <x:c r="B1006" s="113" t="n">
        <x:f>'净值底稿'!F964</x:f>
        <x:v>1.5505896718919</x:v>
      </x:c>
      <x:c r="C1006" s="113" t="n">
        <x:f>'净值底稿'!O964</x:f>
        <x:v>1.1975056286488515</x:v>
      </x:c>
      <x:c r="D1006" s="113" t="n">
        <x:f>'净值底稿'!P964</x:f>
        <x:v>1.6252</x:v>
      </x:c>
      <x:c r="E1006" s="113" t="n">
        <x:f>'净值底稿'!Q964</x:f>
        <x:v>1.6895</x:v>
      </x:c>
      <x:c r="F1006" s="114" t="n">
        <x:f>IFERROR(B1006/B1005-1,0)</x:f>
        <x:v>-0.008746371216357463</x:v>
      </x:c>
      <x:c r="G1006" s="114" t="n">
        <x:f>IFERROR(C1006/C1005-1,0)</x:f>
        <x:v>-0.011680741779029447</x:v>
      </x:c>
      <x:c r="H1006" s="114" t="n">
        <x:f>IFERROR(D1006/D1005-1,0)</x:f>
        <x:v>0.00067729819592377</x:v>
      </x:c>
      <x:c r="I1006" s="114" t="n">
        <x:f>IFERROR(E1006/E1005-1,0)</x:f>
        <x:v>-0.000532418362517717</x:v>
      </x:c>
      <x:c r="J1006" s="115" t="n">
        <x:f>Z1005*(1+F1006)</x:f>
        <x:v>0.11749688377411492</x:v>
      </x:c>
      <x:c r="K1006" s="115" t="n">
        <x:f>AA1005*(1+G1006)</x:f>
        <x:v>0.11455781394324208</x:v>
      </x:c>
      <x:c r="L1006" s="115" t="n">
        <x:f>AB1005*(1+H1006)</x:f>
        <x:v>0.9053119912186385</x:v>
      </x:c>
      <x:c r="M1006" s="115" t="n">
        <x:f>AC1005*(1+I1006)</x:f>
        <x:v>0.07031682634756081</x:v>
      </x:c>
      <x:c r="N1006" s="115" t="n">
        <x:f>SUM(J1006:M1006)</x:f>
        <x:v>1.2076835152835563</x:v>
      </x:c>
      <x:c r="O1006" s="116" t="n">
        <x:f>IFERROR((J1006+K1006)/N1006,0)</x:f>
        <x:v>0.19214860083841753</x:v>
      </x:c>
      <x:c r="P1006" s="50" t="b">
        <x:f>AND(MONTH(A1006)=12,OR(A1007="",YEAR(A1006)&lt;&gt;YEAR(A1007)))</x:f>
        <x:v>0</x:v>
      </x:c>
      <x:c r="Q1006" s="50" t="b">
        <x:f>AND(MOD(MONTH(A1006),3)=0,OR(A1007="",MONTH(A1006)&lt;&gt;MONTH(A1007)))</x:f>
        <x:v>0</x:v>
      </x:c>
      <x:c r="R1006" s="50" t="b">
        <x:f>OR(O1006&gt;$E$7,O1006&lt;$E$6)</x:f>
        <x:v>0</x:v>
      </x:c>
      <x:c r="S1006" s="50" t="b">
        <x:f>AND(OR(P1006,Q1006,R1006),A1006-AH1005&gt;$E$8)</x:f>
        <x:v>0</x:v>
      </x:c>
      <x:c r="T1006" s="50" t="str">
        <x:f>IF(NOT(OR(P1006,Q1006,R1006)),"不调",IF(NOT(S1006),"间隔规则跳过",IF(P1006,"年末+季度",IF(AND(Q1006,R1006),"季度+动态",IF(Q1006,"季度","动态")))))</x:f>
        <x:v>不调</x:v>
      </x:c>
      <x:c r="U1006" s="115" t="n">
        <x:f>IF(OR(T1006="年末+季度",T1006="季度+动态"),N1006*$E$5/2,IF(T1006="季度",(J1006+K1006)/2,IF(T1006="动态",N1006*$E$5*IF(J1006+K1006=0,0.5,J1006/(J1006+K1006)),J1006)))</x:f>
        <x:v>0.11749688377411492</x:v>
      </x:c>
      <x:c r="V1006" s="115" t="n">
        <x:f>IF(OR(T1006="年末+季度",T1006="季度+动态"),N1006*$E$5/2,IF(T1006="季度",(J1006+K1006)/2,IF(T1006="动态",N1006*$E$5*IF(J1006+K1006=0,0.5,K1006/(J1006+K1006)),K1006)))</x:f>
        <x:v>0.11455781394324208</x:v>
      </x:c>
      <x:c r="W1006" s="115" t="n">
        <x:f>IF(OR(T1006="年末+季度",T1006="季度+动态",T1006="动态"),N1006*(1-$E$5)*IF(L1006+M1006=0,$B$7/($B$7+$B$8),L1006/(L1006+M1006)),L1006)</x:f>
        <x:v>0.9053119912186385</x:v>
      </x:c>
      <x:c r="X1006" s="115" t="n">
        <x:f>IF(OR(T1006="年末+季度",T1006="季度+动态",T1006="动态"),N1006*(1-$E$5)*IF(L1006+M1006=0,$B$8/($B$7+$B$8),M1006/(L1006+M1006)),M1006)</x:f>
        <x:v>0.07031682634756081</x:v>
      </x:c>
      <x:c r="Y1006" s="115" t="n">
        <x:f>POWER(1-$H$5,(A1006-A1005)/$H$8)</x:f>
        <x:v>0.9999588018747739</x:v>
      </x:c>
      <x:c r="Z1006" s="115" t="n">
        <x:f>U1006*Y1006</x:f>
        <x:v>0.11749204312278352</x:v>
      </x:c>
      <x:c r="AA1006" s="115" t="n">
        <x:f>V1006*Y1006</x:f>
        <x:v>0.11455309437607762</x:v>
      </x:c>
      <x:c r="AB1006" s="115" t="n">
        <x:f>W1006*Y1006</x:f>
        <x:v>0.9052746940618556</x:v>
      </x:c>
      <x:c r="AC1006" s="115" t="n">
        <x:f>X1006*Y1006</x:f>
        <x:v>0.07031392942614345</x:v>
      </x:c>
      <x:c r="AD1006" s="115" t="n">
        <x:f>SUM(Z1006:AC1006)</x:f>
        <x:v>1.2076337609868601</x:v>
      </x:c>
      <x:c r="AE1006" s="115" t="n">
        <x:f>MAX(AE1005,AD1006)</x:f>
        <x:v>1.2428655454675883</x:v>
      </x:c>
      <x:c r="AF1006" s="114" t="n">
        <x:f>AD1006/AE1006-1</x:f>
        <x:v>-0.0283472211529312</x:v>
      </x:c>
      <x:c r="AG1006" s="114" t="n">
        <x:f>AD1006/AD1005-1</x:f>
        <x:v>-0.0015420727791300992</x:v>
      </x:c>
      <x:c r="AH1006" s="111" t="n">
        <x:f>IF(OR(T1006="年末+季度",T1006="季度+动态",T1006="季度",T1006="动态"),A1006,AH1005)</x:f>
        <x:v>45197</x:v>
      </x:c>
      <x:c r="AI1006" s="117" t="n">
        <x:f>YEAR(A1006)</x:f>
        <x:v>2023</x:v>
      </x:c>
      <x:c r="AJ1006" s="117" t="n">
        <x:f>MONTH(A1006)</x:f>
        <x:v>12</x:v>
      </x:c>
      <x:c r="AK1006" s="50" t="n">
        <x:f>IF(MONTH(A1006)&lt;&gt;MONTH(A1007),1,0)</x:f>
        <x:v>0</x:v>
      </x:c>
      <x:c r="AL1006" s="115" t="n">
        <x:f>IF(AK1005,AD1005,AL1005)</x:f>
        <x:v>1.2051134800335754</x:v>
      </x:c>
      <x:c r="AM1006" s="116" t="str">
        <x:f>IF(AK1006,AD1006/AL1006-1,"")</x:f>
      </x:c>
      <x:c r="AN1006" s="115" t="n">
        <x:f>IF(AI1006&lt;&gt;AI1005,AD1006,MAX(AN1005,AD1006))</x:f>
        <x:v>1.2428655454675883</x:v>
      </x:c>
      <x:c r="AO1006" s="116" t="n">
        <x:f>AD1006/AN1006-1</x:f>
        <x:v>-0.0283472211529312</x:v>
      </x:c>
      <x:c r="AP1006" s="112" t="n">
        <x:f>IFERROR(SUM(Z1006:AC1006)/AD1006,0)</x:f>
        <x:v>1</x:v>
      </x:c>
      <x:c r="AQ1006" s="50" t="b">
        <x:f>AND(B1006&gt;0,C1006&gt;0,D1006&gt;0,E1006&gt;0)</x:f>
        <x:v>1</x:v>
      </x:c>
    </x:row>
    <x:row r="1007">
      <x:c r="A1007" s="111" t="n">
        <x:f>'净值底稿'!A965</x:f>
        <x:v>45279</x:v>
      </x:c>
      <x:c r="B1007" s="113" t="n">
        <x:f>'净值底稿'!F965</x:f>
        <x:v>1.5607640780198024</x:v>
      </x:c>
      <x:c r="C1007" s="113" t="n">
        <x:f>'净值底稿'!O965</x:f>
        <x:v>1.1986582303927356</x:v>
      </x:c>
      <x:c r="D1007" s="113" t="n">
        <x:f>'净值底稿'!P965</x:f>
        <x:v>1.6258</x:v>
      </x:c>
      <x:c r="E1007" s="113" t="n">
        <x:f>'净值底稿'!Q965</x:f>
        <x:v>1.6903</x:v>
      </x:c>
      <x:c r="F1007" s="114" t="n">
        <x:f>IFERROR(B1007/B1006-1,0)</x:f>
        <x:v>0.0065616367194607506</x:v>
      </x:c>
      <x:c r="G1007" s="114" t="n">
        <x:f>IFERROR(C1007/C1006-1,0)</x:f>
        <x:v>0.0009625021513965937</x:v>
      </x:c>
      <x:c r="H1007" s="114" t="n">
        <x:f>IFERROR(D1007/D1006-1,0)</x:f>
        <x:v>0.00036918533103613704</x:v>
      </x:c>
      <x:c r="I1007" s="114" t="n">
        <x:f>IFERROR(E1007/E1006-1,0)</x:f>
        <x:v>0.0004735128736312877</x:v>
      </x:c>
      <x:c r="J1007" s="115" t="n">
        <x:f>Z1006*(1+F1007)</x:f>
        <x:v>0.11826298322718244</x:v>
      </x:c>
      <x:c r="K1007" s="115" t="n">
        <x:f>AA1006*(1+G1007)</x:f>
        <x:v>0.11466335197586373</x:v>
      </x:c>
      <x:c r="L1007" s="115" t="n">
        <x:f>AB1006*(1+H1007)</x:f>
        <x:v>0.9056089081994614</x:v>
      </x:c>
      <x:c r="M1007" s="115" t="n">
        <x:f>AC1006*(1+I1007)</x:f>
        <x:v>0.07034722397692234</x:v>
      </x:c>
      <x:c r="N1007" s="115" t="n">
        <x:f>SUM(J1007:M1007)</x:f>
        <x:v>1.2088824673794298</x:v>
      </x:c>
      <x:c r="O1007" s="116" t="n">
        <x:f>IFERROR((J1007+K1007)/N1007,0)</x:f>
        <x:v>0.19267905812876512</x:v>
      </x:c>
      <x:c r="P1007" s="50" t="b">
        <x:f>AND(MONTH(A1007)=12,OR(A1008="",YEAR(A1007)&lt;&gt;YEAR(A1008)))</x:f>
        <x:v>0</x:v>
      </x:c>
      <x:c r="Q1007" s="50" t="b">
        <x:f>AND(MOD(MONTH(A1007),3)=0,OR(A1008="",MONTH(A1007)&lt;&gt;MONTH(A1008)))</x:f>
        <x:v>0</x:v>
      </x:c>
      <x:c r="R1007" s="50" t="b">
        <x:f>OR(O1007&gt;$E$7,O1007&lt;$E$6)</x:f>
        <x:v>0</x:v>
      </x:c>
      <x:c r="S1007" s="50" t="b">
        <x:f>AND(OR(P1007,Q1007,R1007),A1007-AH1006&gt;$E$8)</x:f>
        <x:v>0</x:v>
      </x:c>
      <x:c r="T1007" s="50" t="str">
        <x:f>IF(NOT(OR(P1007,Q1007,R1007)),"不调",IF(NOT(S1007),"间隔规则跳过",IF(P1007,"年末+季度",IF(AND(Q1007,R1007),"季度+动态",IF(Q1007,"季度","动态")))))</x:f>
        <x:v>不调</x:v>
      </x:c>
      <x:c r="U1007" s="115" t="n">
        <x:f>IF(OR(T1007="年末+季度",T1007="季度+动态"),N1007*$E$5/2,IF(T1007="季度",(J1007+K1007)/2,IF(T1007="动态",N1007*$E$5*IF(J1007+K1007=0,0.5,J1007/(J1007+K1007)),J1007)))</x:f>
        <x:v>0.11826298322718244</x:v>
      </x:c>
      <x:c r="V1007" s="115" t="n">
        <x:f>IF(OR(T1007="年末+季度",T1007="季度+动态"),N1007*$E$5/2,IF(T1007="季度",(J1007+K1007)/2,IF(T1007="动态",N1007*$E$5*IF(J1007+K1007=0,0.5,K1007/(J1007+K1007)),K1007)))</x:f>
        <x:v>0.11466335197586373</x:v>
      </x:c>
      <x:c r="W1007" s="115" t="n">
        <x:f>IF(OR(T1007="年末+季度",T1007="季度+动态",T1007="动态"),N1007*(1-$E$5)*IF(L1007+M1007=0,$B$7/($B$7+$B$8),L1007/(L1007+M1007)),L1007)</x:f>
        <x:v>0.9056089081994614</x:v>
      </x:c>
      <x:c r="X1007" s="115" t="n">
        <x:f>IF(OR(T1007="年末+季度",T1007="季度+动态",T1007="动态"),N1007*(1-$E$5)*IF(L1007+M1007=0,$B$8/($B$7+$B$8),M1007/(L1007+M1007)),M1007)</x:f>
        <x:v>0.07034722397692234</x:v>
      </x:c>
      <x:c r="Y1007" s="115" t="n">
        <x:f>POWER(1-$H$5,(A1007-A1006)/$H$8)</x:f>
        <x:v>0.9999862671029998</x:v>
      </x:c>
      <x:c r="Z1007" s="115" t="n">
        <x:f>U1007*Y1007</x:f>
        <x:v>0.11826135913381484</x:v>
      </x:c>
      <x:c r="AA1007" s="115" t="n">
        <x:f>V1007*Y1007</x:f>
        <x:v>0.11466177731586134</x:v>
      </x:c>
      <x:c r="AB1007" s="115" t="n">
        <x:f>W1007*Y1007</x:f>
        <x:v>0.9055964715656025</x:v>
      </x:c>
      <x:c r="AC1007" s="115" t="n">
        <x:f>X1007*Y1007</x:f>
        <x:v>0.07034625790574121</x:v>
      </x:c>
      <x:c r="AD1007" s="115" t="n">
        <x:f>SUM(Z1007:AC1007)</x:f>
        <x:v>1.2088658659210199</x:v>
      </x:c>
      <x:c r="AE1007" s="115" t="n">
        <x:f>MAX(AE1006,AD1007)</x:f>
        <x:v>1.2428655454675883</x:v>
      </x:c>
      <x:c r="AF1007" s="114" t="n">
        <x:f>AD1007/AE1007-1</x:f>
        <x:v>-0.027355879057518795</x:v>
      </x:c>
      <x:c r="AG1007" s="114" t="n">
        <x:f>AD1007/AD1006-1</x:f>
        <x:v>0.001020263737205207</x:v>
      </x:c>
      <x:c r="AH1007" s="111" t="n">
        <x:f>IF(OR(T1007="年末+季度",T1007="季度+动态",T1007="季度",T1007="动态"),A1007,AH1006)</x:f>
        <x:v>45197</x:v>
      </x:c>
      <x:c r="AI1007" s="117" t="n">
        <x:f>YEAR(A1007)</x:f>
        <x:v>2023</x:v>
      </x:c>
      <x:c r="AJ1007" s="117" t="n">
        <x:f>MONTH(A1007)</x:f>
        <x:v>12</x:v>
      </x:c>
      <x:c r="AK1007" s="50" t="n">
        <x:f>IF(MONTH(A1007)&lt;&gt;MONTH(A1008),1,0)</x:f>
        <x:v>0</x:v>
      </x:c>
      <x:c r="AL1007" s="115" t="n">
        <x:f>IF(AK1006,AD1006,AL1006)</x:f>
        <x:v>1.2051134800335754</x:v>
      </x:c>
      <x:c r="AM1007" s="116" t="str">
        <x:f>IF(AK1007,AD1007/AL1007-1,"")</x:f>
      </x:c>
      <x:c r="AN1007" s="115" t="n">
        <x:f>IF(AI1007&lt;&gt;AI1006,AD1007,MAX(AN1006,AD1007))</x:f>
        <x:v>1.2428655454675883</x:v>
      </x:c>
      <x:c r="AO1007" s="116" t="n">
        <x:f>AD1007/AN1007-1</x:f>
        <x:v>-0.027355879057518795</x:v>
      </x:c>
      <x:c r="AP1007" s="112" t="n">
        <x:f>IFERROR(SUM(Z1007:AC1007)/AD1007,0)</x:f>
        <x:v>1</x:v>
      </x:c>
      <x:c r="AQ1007" s="50" t="b">
        <x:f>AND(B1007&gt;0,C1007&gt;0,D1007&gt;0,E1007&gt;0)</x:f>
        <x:v>1</x:v>
      </x:c>
    </x:row>
    <x:row r="1008">
      <x:c r="A1008" s="111" t="n">
        <x:f>'净值底稿'!A966</x:f>
        <x:v>45280</x:v>
      </x:c>
      <x:c r="B1008" s="113" t="n">
        <x:f>'净值底稿'!F966</x:f>
        <x:v>1.528473191828215</x:v>
      </x:c>
      <x:c r="C1008" s="113" t="n">
        <x:f>'净值底稿'!O966</x:f>
        <x:v>1.1848862867156005</x:v>
      </x:c>
      <x:c r="D1008" s="113" t="n">
        <x:f>'净值底稿'!P966</x:f>
        <x:v>1.6263</x:v>
      </x:c>
      <x:c r="E1008" s="113" t="n">
        <x:f>'净值底稿'!Q966</x:f>
        <x:v>1.6993</x:v>
      </x:c>
      <x:c r="F1008" s="114" t="n">
        <x:f>IFERROR(B1008/B1007-1,0)</x:f>
        <x:v>-0.020689152605662176</x:v>
      </x:c>
      <x:c r="G1008" s="114" t="n">
        <x:f>IFERROR(C1008/C1007-1,0)</x:f>
        <x:v>-0.011489466578494811</x:v>
      </x:c>
      <x:c r="H1008" s="114" t="n">
        <x:f>IFERROR(D1008/D1007-1,0)</x:f>
        <x:v>0.00030754090294027314</x:v>
      </x:c>
      <x:c r="I1008" s="114" t="n">
        <x:f>IFERROR(E1008/E1007-1,0)</x:f>
        <x:v>0.00532449860971429</x:v>
      </x:c>
      <x:c r="J1008" s="115" t="n">
        <x:f>Z1007*(1+F1008)</x:f>
        <x:v>0.11581463182734233</x:v>
      </x:c>
      <x:c r="K1008" s="115" t="n">
        <x:f>AA1007*(1+G1008)</x:f>
        <x:v>0.11334437465755993</x:v>
      </x:c>
      <x:c r="L1008" s="115" t="n">
        <x:f>AB1007*(1+H1008)</x:f>
        <x:v>0.9058749795221673</x:v>
      </x:c>
      <x:c r="M1008" s="115" t="n">
        <x:f>AC1007*(1+I1008)</x:f>
        <x:v>0.07072081645815893</x:v>
      </x:c>
      <x:c r="N1008" s="115" t="n">
        <x:f>SUM(J1008:M1008)</x:f>
        <x:v>1.2057548024652287</x:v>
      </x:c>
      <x:c r="O1008" s="116" t="n">
        <x:f>IFERROR((J1008+K1008)/N1008,0)</x:f>
        <x:v>0.19005440079224625</x:v>
      </x:c>
      <x:c r="P1008" s="50" t="b">
        <x:f>AND(MONTH(A1008)=12,OR(A1009="",YEAR(A1008)&lt;&gt;YEAR(A1009)))</x:f>
        <x:v>0</x:v>
      </x:c>
      <x:c r="Q1008" s="50" t="b">
        <x:f>AND(MOD(MONTH(A1008),3)=0,OR(A1009="",MONTH(A1008)&lt;&gt;MONTH(A1009)))</x:f>
        <x:v>0</x:v>
      </x:c>
      <x:c r="R1008" s="50" t="b">
        <x:f>OR(O1008&gt;$E$7,O1008&lt;$E$6)</x:f>
        <x:v>0</x:v>
      </x:c>
      <x:c r="S1008" s="50" t="b">
        <x:f>AND(OR(P1008,Q1008,R1008),A1008-AH1007&gt;$E$8)</x:f>
        <x:v>0</x:v>
      </x:c>
      <x:c r="T1008" s="50" t="str">
        <x:f>IF(NOT(OR(P1008,Q1008,R1008)),"不调",IF(NOT(S1008),"间隔规则跳过",IF(P1008,"年末+季度",IF(AND(Q1008,R1008),"季度+动态",IF(Q1008,"季度","动态")))))</x:f>
        <x:v>不调</x:v>
      </x:c>
      <x:c r="U1008" s="115" t="n">
        <x:f>IF(OR(T1008="年末+季度",T1008="季度+动态"),N1008*$E$5/2,IF(T1008="季度",(J1008+K1008)/2,IF(T1008="动态",N1008*$E$5*IF(J1008+K1008=0,0.5,J1008/(J1008+K1008)),J1008)))</x:f>
        <x:v>0.11581463182734233</x:v>
      </x:c>
      <x:c r="V1008" s="115" t="n">
        <x:f>IF(OR(T1008="年末+季度",T1008="季度+动态"),N1008*$E$5/2,IF(T1008="季度",(J1008+K1008)/2,IF(T1008="动态",N1008*$E$5*IF(J1008+K1008=0,0.5,K1008/(J1008+K1008)),K1008)))</x:f>
        <x:v>0.11334437465755993</x:v>
      </x:c>
      <x:c r="W1008" s="115" t="n">
        <x:f>IF(OR(T1008="年末+季度",T1008="季度+动态",T1008="动态"),N1008*(1-$E$5)*IF(L1008+M1008=0,$B$7/($B$7+$B$8),L1008/(L1008+M1008)),L1008)</x:f>
        <x:v>0.9058749795221673</x:v>
      </x:c>
      <x:c r="X1008" s="115" t="n">
        <x:f>IF(OR(T1008="年末+季度",T1008="季度+动态",T1008="动态"),N1008*(1-$E$5)*IF(L1008+M1008=0,$B$8/($B$7+$B$8),M1008/(L1008+M1008)),M1008)</x:f>
        <x:v>0.07072081645815893</x:v>
      </x:c>
      <x:c r="Y1008" s="115" t="n">
        <x:f>POWER(1-$H$5,(A1008-A1007)/$H$8)</x:f>
        <x:v>0.9999862671029998</x:v>
      </x:c>
      <x:c r="Z1008" s="115" t="n">
        <x:f>U1008*Y1008</x:f>
        <x:v>0.11581304135693232</x:v>
      </x:c>
      <x:c r="AA1008" s="115" t="n">
        <x:f>V1008*Y1008</x:f>
        <x:v>0.1133428181109372</x:v>
      </x:c>
      <x:c r="AB1008" s="115" t="n">
        <x:f>W1008*Y1008</x:f>
        <x:v>0.9058625392343784</x:v>
      </x:c>
      <x:c r="AC1008" s="115" t="n">
        <x:f>X1008*Y1008</x:f>
        <x:v>0.07071984525647074</x:v>
      </x:c>
      <x:c r="AD1008" s="115" t="n">
        <x:f>SUM(Z1008:AC1008)</x:f>
        <x:v>1.2057382439587188</x:v>
      </x:c>
      <x:c r="AE1008" s="115" t="n">
        <x:f>MAX(AE1007,AD1008)</x:f>
        <x:v>1.2428655454675883</x:v>
      </x:c>
      <x:c r="AF1008" s="114" t="n">
        <x:f>AD1008/AE1008-1</x:f>
        <x:v>-0.02987233948536372</x:v>
      </x:c>
      <x:c r="AG1008" s="114" t="n">
        <x:f>AD1008/AD1007-1</x:f>
        <x:v>-0.0025872365582249035</x:v>
      </x:c>
      <x:c r="AH1008" s="111" t="n">
        <x:f>IF(OR(T1008="年末+季度",T1008="季度+动态",T1008="季度",T1008="动态"),A1008,AH1007)</x:f>
        <x:v>45197</x:v>
      </x:c>
      <x:c r="AI1008" s="117" t="n">
        <x:f>YEAR(A1008)</x:f>
        <x:v>2023</x:v>
      </x:c>
      <x:c r="AJ1008" s="117" t="n">
        <x:f>MONTH(A1008)</x:f>
        <x:v>12</x:v>
      </x:c>
      <x:c r="AK1008" s="50" t="n">
        <x:f>IF(MONTH(A1008)&lt;&gt;MONTH(A1009),1,0)</x:f>
        <x:v>0</x:v>
      </x:c>
      <x:c r="AL1008" s="115" t="n">
        <x:f>IF(AK1007,AD1007,AL1007)</x:f>
        <x:v>1.2051134800335754</x:v>
      </x:c>
      <x:c r="AM1008" s="116" t="str">
        <x:f>IF(AK1008,AD1008/AL1008-1,"")</x:f>
      </x:c>
      <x:c r="AN1008" s="115" t="n">
        <x:f>IF(AI1008&lt;&gt;AI1007,AD1008,MAX(AN1007,AD1008))</x:f>
        <x:v>1.2428655454675883</x:v>
      </x:c>
      <x:c r="AO1008" s="116" t="n">
        <x:f>AD1008/AN1008-1</x:f>
        <x:v>-0.02987233948536372</x:v>
      </x:c>
      <x:c r="AP1008" s="112" t="n">
        <x:f>IFERROR(SUM(Z1008:AC1008)/AD1008,0)</x:f>
        <x:v>1</x:v>
      </x:c>
      <x:c r="AQ1008" s="50" t="b">
        <x:f>AND(B1008&gt;0,C1008&gt;0,D1008&gt;0,E1008&gt;0)</x:f>
        <x:v>1</x:v>
      </x:c>
    </x:row>
    <x:row r="1009">
      <x:c r="A1009" s="111" t="n">
        <x:f>'净值底稿'!A967</x:f>
        <x:v>45281</x:v>
      </x:c>
      <x:c r="B1009" s="113" t="n">
        <x:f>'净值底稿'!F967</x:f>
        <x:v>1.5415981481913175</x:v>
      </x:c>
      <x:c r="C1009" s="113" t="n">
        <x:f>'净值底稿'!O967</x:f>
        <x:v>1.1926610984886141</x:v>
      </x:c>
      <x:c r="D1009" s="113" t="n">
        <x:f>'净值底稿'!P967</x:f>
        <x:v>1.6274</x:v>
      </x:c>
      <x:c r="E1009" s="113" t="n">
        <x:f>'净值底稿'!Q967</x:f>
        <x:v>1.6958</x:v>
      </x:c>
      <x:c r="F1009" s="114" t="n">
        <x:f>IFERROR(B1009/B1008-1,0)</x:f>
        <x:v>0.008586971909794183</x:v>
      </x:c>
      <x:c r="G1009" s="114" t="n">
        <x:f>IFERROR(C1009/C1008-1,0)</x:f>
        <x:v>0.0065616522532003785</x:v>
      </x:c>
      <x:c r="H1009" s="114" t="n">
        <x:f>IFERROR(D1009/D1008-1,0)</x:f>
        <x:v>0.0006763819713460073</x:v>
      </x:c>
      <x:c r="I1009" s="114" t="n">
        <x:f>IFERROR(E1009/E1008-1,0)</x:f>
        <x:v>-0.0020596716294944972</x:v>
      </x:c>
      <x:c r="J1009" s="115" t="n">
        <x:f>Z1008*(1+F1009)</x:f>
        <x:v>0.11680752468985213</x:v>
      </x:c>
      <x:c r="K1009" s="115" t="n">
        <x:f>AA1008*(1+G1009)</x:f>
        <x:v>0.11408653426877892</x:v>
      </x:c>
      <x:c r="L1009" s="115" t="n">
        <x:f>AB1008*(1+H1009)</x:f>
        <x:v>0.9064752483244343</x:v>
      </x:c>
      <x:c r="M1009" s="115" t="n">
        <x:f>AC1008*(1+I1009)</x:f>
        <x:v>0.07057418559755374</x:v>
      </x:c>
      <x:c r="N1009" s="115" t="n">
        <x:f>SUM(J1009:M1009)</x:f>
        <x:v>1.207943492880619</x:v>
      </x:c>
      <x:c r="O1009" s="116" t="n">
        <x:f>IFERROR((J1009+K1009)/N1009,0)</x:f>
        <x:v>0.1911464073605058</x:v>
      </x:c>
      <x:c r="P1009" s="50" t="b">
        <x:f>AND(MONTH(A1009)=12,OR(A1010="",YEAR(A1009)&lt;&gt;YEAR(A1010)))</x:f>
        <x:v>0</x:v>
      </x:c>
      <x:c r="Q1009" s="50" t="b">
        <x:f>AND(MOD(MONTH(A1009),3)=0,OR(A1010="",MONTH(A1009)&lt;&gt;MONTH(A1010)))</x:f>
        <x:v>0</x:v>
      </x:c>
      <x:c r="R1009" s="50" t="b">
        <x:f>OR(O1009&gt;$E$7,O1009&lt;$E$6)</x:f>
        <x:v>0</x:v>
      </x:c>
      <x:c r="S1009" s="50" t="b">
        <x:f>AND(OR(P1009,Q1009,R1009),A1009-AH1008&gt;$E$8)</x:f>
        <x:v>0</x:v>
      </x:c>
      <x:c r="T1009" s="50" t="str">
        <x:f>IF(NOT(OR(P1009,Q1009,R1009)),"不调",IF(NOT(S1009),"间隔规则跳过",IF(P1009,"年末+季度",IF(AND(Q1009,R1009),"季度+动态",IF(Q1009,"季度","动态")))))</x:f>
        <x:v>不调</x:v>
      </x:c>
      <x:c r="U1009" s="115" t="n">
        <x:f>IF(OR(T1009="年末+季度",T1009="季度+动态"),N1009*$E$5/2,IF(T1009="季度",(J1009+K1009)/2,IF(T1009="动态",N1009*$E$5*IF(J1009+K1009=0,0.5,J1009/(J1009+K1009)),J1009)))</x:f>
        <x:v>0.11680752468985213</x:v>
      </x:c>
      <x:c r="V1009" s="115" t="n">
        <x:f>IF(OR(T1009="年末+季度",T1009="季度+动态"),N1009*$E$5/2,IF(T1009="季度",(J1009+K1009)/2,IF(T1009="动态",N1009*$E$5*IF(J1009+K1009=0,0.5,K1009/(J1009+K1009)),K1009)))</x:f>
        <x:v>0.11408653426877892</x:v>
      </x:c>
      <x:c r="W1009" s="115" t="n">
        <x:f>IF(OR(T1009="年末+季度",T1009="季度+动态",T1009="动态"),N1009*(1-$E$5)*IF(L1009+M1009=0,$B$7/($B$7+$B$8),L1009/(L1009+M1009)),L1009)</x:f>
        <x:v>0.9064752483244343</x:v>
      </x:c>
      <x:c r="X1009" s="115" t="n">
        <x:f>IF(OR(T1009="年末+季度",T1009="季度+动态",T1009="动态"),N1009*(1-$E$5)*IF(L1009+M1009=0,$B$8/($B$7+$B$8),M1009/(L1009+M1009)),M1009)</x:f>
        <x:v>0.07057418559755374</x:v>
      </x:c>
      <x:c r="Y1009" s="115" t="n">
        <x:f>POWER(1-$H$5,(A1009-A1008)/$H$8)</x:f>
        <x:v>0.9999862671029998</x:v>
      </x:c>
      <x:c r="Z1009" s="115" t="n">
        <x:f>U1009*Y1009</x:f>
        <x:v>0.11680592058414671</x:v>
      </x:c>
      <x:c r="AA1009" s="115" t="n">
        <x:f>V1009*Y1009</x:f>
        <x:v>0.1140849675301547</x:v>
      </x:c>
      <x:c r="AB1009" s="115" t="n">
        <x:f>W1009*Y1009</x:f>
        <x:v>0.9064627997932158</x:v>
      </x:c>
      <x:c r="AC1009" s="115" t="n">
        <x:f>X1009*Y1009</x:f>
        <x:v>0.07057321640953206</x:v>
      </x:c>
      <x:c r="AD1009" s="115" t="n">
        <x:f>SUM(Z1009:AC1009)</x:f>
        <x:v>1.2079269043170493</x:v>
      </x:c>
      <x:c r="AE1009" s="115" t="n">
        <x:f>MAX(AE1008,AD1009)</x:f>
        <x:v>1.2428655454675883</x:v>
      </x:c>
      <x:c r="AF1009" s="114" t="n">
        <x:f>AD1009/AE1009-1</x:f>
        <x:v>-0.028111360297943144</x:v>
      </x:c>
      <x:c r="AG1009" s="114" t="n">
        <x:f>AD1009/AD1008-1</x:f>
        <x:v>0.0018152035645353504</x:v>
      </x:c>
      <x:c r="AH1009" s="111" t="n">
        <x:f>IF(OR(T1009="年末+季度",T1009="季度+动态",T1009="季度",T1009="动态"),A1009,AH1008)</x:f>
        <x:v>45197</x:v>
      </x:c>
      <x:c r="AI1009" s="117" t="n">
        <x:f>YEAR(A1009)</x:f>
        <x:v>2023</x:v>
      </x:c>
      <x:c r="AJ1009" s="117" t="n">
        <x:f>MONTH(A1009)</x:f>
        <x:v>12</x:v>
      </x:c>
      <x:c r="AK1009" s="50" t="n">
        <x:f>IF(MONTH(A1009)&lt;&gt;MONTH(A1010),1,0)</x:f>
        <x:v>0</x:v>
      </x:c>
      <x:c r="AL1009" s="115" t="n">
        <x:f>IF(AK1008,AD1008,AL1008)</x:f>
        <x:v>1.2051134800335754</x:v>
      </x:c>
      <x:c r="AM1009" s="116" t="str">
        <x:f>IF(AK1009,AD1009/AL1009-1,"")</x:f>
      </x:c>
      <x:c r="AN1009" s="115" t="n">
        <x:f>IF(AI1009&lt;&gt;AI1008,AD1009,MAX(AN1008,AD1009))</x:f>
        <x:v>1.2428655454675883</x:v>
      </x:c>
      <x:c r="AO1009" s="116" t="n">
        <x:f>AD1009/AN1009-1</x:f>
        <x:v>-0.028111360297943144</x:v>
      </x:c>
      <x:c r="AP1009" s="112" t="n">
        <x:f>IFERROR(SUM(Z1009:AC1009)/AD1009,0)</x:f>
        <x:v>1</x:v>
      </x:c>
      <x:c r="AQ1009" s="50" t="b">
        <x:f>AND(B1009&gt;0,C1009&gt;0,D1009&gt;0,E1009&gt;0)</x:f>
        <x:v>1</x:v>
      </x:c>
    </x:row>
    <x:row r="1010">
      <x:c r="A1010" s="111" t="n">
        <x:f>'净值底稿'!A968</x:f>
        <x:v>45282</x:v>
      </x:c>
      <x:c r="B1010" s="113" t="n">
        <x:f>'净值底稿'!F968</x:f>
        <x:v>1.5033796393660626</x:v>
      </x:c>
      <x:c r="C1010" s="113" t="n">
        <x:f>'净值底稿'!O968</x:f>
        <x:v>1.182041018958339</x:v>
      </x:c>
      <x:c r="D1010" s="113" t="n">
        <x:f>'净值底稿'!P968</x:f>
        <x:v>1.6289</x:v>
      </x:c>
      <x:c r="E1010" s="113" t="n">
        <x:f>'净值底稿'!Q968</x:f>
        <x:v>1.7069</x:v>
      </x:c>
      <x:c r="F1010" s="114" t="n">
        <x:f>IFERROR(B1010/B1009-1,0)</x:f>
        <x:v>-0.024791485945993674</x:v>
      </x:c>
      <x:c r="G1010" s="114" t="n">
        <x:f>IFERROR(C1010/C1009-1,0)</x:f>
        <x:v>-0.008904524129891733</x:v>
      </x:c>
      <x:c r="H1010" s="114" t="n">
        <x:f>IFERROR(D1010/D1009-1,0)</x:f>
        <x:v>0.0009217156200074239</x:v>
      </x:c>
      <x:c r="I1010" s="114" t="n">
        <x:f>IFERROR(E1010/E1009-1,0)</x:f>
        <x:v>0.006545583205566752</x:v>
      </x:c>
      <x:c r="J1010" s="115" t="n">
        <x:f>Z1009*(1+F1010)</x:f>
        <x:v>0.11391012824557599</x:v>
      </x:c>
      <x:c r="K1010" s="115" t="n">
        <x:f>AA1009*(1+G1010)</x:f>
        <x:v>0.11306909518392452</x:v>
      </x:c>
      <x:c r="L1010" s="115" t="n">
        <x:f>AB1009*(1+H1010)</x:f>
        <x:v>0.9072983007147408</x:v>
      </x:c>
      <x:c r="M1010" s="115" t="n">
        <x:f>AC1009*(1+I1010)</x:f>
        <x:v>0.07103515926962511</x:v>
      </x:c>
      <x:c r="N1010" s="115" t="n">
        <x:f>SUM(J1010:M1010)</x:f>
        <x:v>1.2053126834138665</x:v>
      </x:c>
      <x:c r="O1010" s="116" t="n">
        <x:f>IFERROR((J1010+K1010)/N1010,0)</x:f>
        <x:v>0.18831563506543053</x:v>
      </x:c>
      <x:c r="P1010" s="50" t="b">
        <x:f>AND(MONTH(A1010)=12,OR(A1011="",YEAR(A1010)&lt;&gt;YEAR(A1011)))</x:f>
        <x:v>0</x:v>
      </x:c>
      <x:c r="Q1010" s="50" t="b">
        <x:f>AND(MOD(MONTH(A1010),3)=0,OR(A1011="",MONTH(A1010)&lt;&gt;MONTH(A1011)))</x:f>
        <x:v>0</x:v>
      </x:c>
      <x:c r="R1010" s="50" t="b">
        <x:f>OR(O1010&gt;$E$7,O1010&lt;$E$6)</x:f>
        <x:v>0</x:v>
      </x:c>
      <x:c r="S1010" s="50" t="b">
        <x:f>AND(OR(P1010,Q1010,R1010),A1010-AH1009&gt;$E$8)</x:f>
        <x:v>0</x:v>
      </x:c>
      <x:c r="T1010" s="50" t="str">
        <x:f>IF(NOT(OR(P1010,Q1010,R1010)),"不调",IF(NOT(S1010),"间隔规则跳过",IF(P1010,"年末+季度",IF(AND(Q1010,R1010),"季度+动态",IF(Q1010,"季度","动态")))))</x:f>
        <x:v>不调</x:v>
      </x:c>
      <x:c r="U1010" s="115" t="n">
        <x:f>IF(OR(T1010="年末+季度",T1010="季度+动态"),N1010*$E$5/2,IF(T1010="季度",(J1010+K1010)/2,IF(T1010="动态",N1010*$E$5*IF(J1010+K1010=0,0.5,J1010/(J1010+K1010)),J1010)))</x:f>
        <x:v>0.11391012824557599</x:v>
      </x:c>
      <x:c r="V1010" s="115" t="n">
        <x:f>IF(OR(T1010="年末+季度",T1010="季度+动态"),N1010*$E$5/2,IF(T1010="季度",(J1010+K1010)/2,IF(T1010="动态",N1010*$E$5*IF(J1010+K1010=0,0.5,K1010/(J1010+K1010)),K1010)))</x:f>
        <x:v>0.11306909518392452</x:v>
      </x:c>
      <x:c r="W1010" s="115" t="n">
        <x:f>IF(OR(T1010="年末+季度",T1010="季度+动态",T1010="动态"),N1010*(1-$E$5)*IF(L1010+M1010=0,$B$7/($B$7+$B$8),L1010/(L1010+M1010)),L1010)</x:f>
        <x:v>0.9072983007147408</x:v>
      </x:c>
      <x:c r="X1010" s="115" t="n">
        <x:f>IF(OR(T1010="年末+季度",T1010="季度+动态",T1010="动态"),N1010*(1-$E$5)*IF(L1010+M1010=0,$B$8/($B$7+$B$8),M1010/(L1010+M1010)),M1010)</x:f>
        <x:v>0.07103515926962511</x:v>
      </x:c>
      <x:c r="Y1010" s="115" t="n">
        <x:f>POWER(1-$H$5,(A1010-A1009)/$H$8)</x:f>
        <x:v>0.9999862671029998</x:v>
      </x:c>
      <x:c r="Z1010" s="115" t="n">
        <x:f>U1010*Y1010</x:f>
        <x:v>0.11390856392951751</x:v>
      </x:c>
      <x:c r="AA1010" s="115" t="n">
        <x:f>V1010*Y1010</x:f>
        <x:v>0.11306754241768645</x:v>
      </x:c>
      <x:c r="AB1010" s="115" t="n">
        <x:f>W1010*Y1010</x:f>
        <x:v>0.9072858408806286</x:v>
      </x:c>
      <x:c r="AC1010" s="115" t="n">
        <x:f>X1010*Y1010</x:f>
        <x:v>0.07103418375109948</x:v>
      </x:c>
      <x:c r="AD1010" s="115" t="n">
        <x:f>SUM(Z1010:AC1010)</x:f>
        <x:v>1.205296130978932</x:v>
      </x:c>
      <x:c r="AE1010" s="115" t="n">
        <x:f>MAX(AE1009,AD1010)</x:f>
        <x:v>1.2428655454675883</x:v>
      </x:c>
      <x:c r="AF1010" s="114" t="n">
        <x:f>AD1010/AE1010-1</x:f>
        <x:v>-0.03022806016762014</x:v>
      </x:c>
      <x:c r="AG1010" s="114" t="n">
        <x:f>AD1010/AD1009-1</x:f>
        <x:v>-0.0021779242839239377</x:v>
      </x:c>
      <x:c r="AH1010" s="111" t="n">
        <x:f>IF(OR(T1010="年末+季度",T1010="季度+动态",T1010="季度",T1010="动态"),A1010,AH1009)</x:f>
        <x:v>45197</x:v>
      </x:c>
      <x:c r="AI1010" s="117" t="n">
        <x:f>YEAR(A1010)</x:f>
        <x:v>2023</x:v>
      </x:c>
      <x:c r="AJ1010" s="117" t="n">
        <x:f>MONTH(A1010)</x:f>
        <x:v>12</x:v>
      </x:c>
      <x:c r="AK1010" s="50" t="n">
        <x:f>IF(MONTH(A1010)&lt;&gt;MONTH(A1011),1,0)</x:f>
        <x:v>0</x:v>
      </x:c>
      <x:c r="AL1010" s="115" t="n">
        <x:f>IF(AK1009,AD1009,AL1009)</x:f>
        <x:v>1.2051134800335754</x:v>
      </x:c>
      <x:c r="AM1010" s="116" t="str">
        <x:f>IF(AK1010,AD1010/AL1010-1,"")</x:f>
      </x:c>
      <x:c r="AN1010" s="115" t="n">
        <x:f>IF(AI1010&lt;&gt;AI1009,AD1010,MAX(AN1009,AD1010))</x:f>
        <x:v>1.2428655454675883</x:v>
      </x:c>
      <x:c r="AO1010" s="116" t="n">
        <x:f>AD1010/AN1010-1</x:f>
        <x:v>-0.03022806016762014</x:v>
      </x:c>
      <x:c r="AP1010" s="112" t="n">
        <x:f>IFERROR(SUM(Z1010:AC1010)/AD1010,0)</x:f>
        <x:v>1</x:v>
      </x:c>
      <x:c r="AQ1010" s="50" t="b">
        <x:f>AND(B1010&gt;0,C1010&gt;0,D1010&gt;0,E1010&gt;0)</x:f>
        <x:v>1</x:v>
      </x:c>
    </x:row>
    <x:row r="1011">
      <x:c r="A1011" s="111" t="n">
        <x:f>'净值底稿'!A969</x:f>
        <x:v>45285</x:v>
      </x:c>
      <x:c r="B1011" s="113" t="n">
        <x:f>'净值底稿'!F969</x:f>
        <x:v>1.507564202678715</x:v>
      </x:c>
      <x:c r="C1011" s="113" t="n">
        <x:f>'净值底稿'!O969</x:f>
        <x:v>1.181605028762794</x:v>
      </x:c>
      <x:c r="D1011" s="113" t="n">
        <x:f>'净值底稿'!P969</x:f>
        <x:v>1.6302</x:v>
      </x:c>
      <x:c r="E1011" s="113" t="n">
        <x:f>'净值底稿'!Q969</x:f>
        <x:v>1.7081</x:v>
      </x:c>
      <x:c r="F1011" s="114" t="n">
        <x:f>IFERROR(B1011/B1010-1,0)</x:f>
        <x:v>0.002783437531731492</x:v>
      </x:c>
      <x:c r="G1011" s="114" t="n">
        <x:f>IFERROR(C1011/C1010-1,0)</x:f>
        <x:v>-0.0003688452334160708</x:v>
      </x:c>
      <x:c r="H1011" s="114" t="n">
        <x:f>IFERROR(D1011/D1010-1,0)</x:f>
        <x:v>0.0007980845969672856</x:v>
      </x:c>
      <x:c r="I1011" s="114" t="n">
        <x:f>IFERROR(E1011/E1010-1,0)</x:f>
        <x:v>0.0007030288827698516</x:v>
      </x:c>
      <x:c r="J1011" s="115" t="n">
        <x:f>Z1010*(1+F1011)</x:f>
        <x:v>0.11422562130154457</x:v>
      </x:c>
      <x:c r="K1011" s="115" t="n">
        <x:f>AA1010*(1+G1011)</x:f>
        <x:v>0.11302583799361161</x:v>
      </x:c>
      <x:c r="L1011" s="115" t="n">
        <x:f>AB1010*(1+H1011)</x:f>
        <x:v>0.9080099317352819</x:v>
      </x:c>
      <x:c r="M1011" s="115" t="n">
        <x:f>AC1010*(1+I1011)</x:f>
        <x:v>0.07108412283394049</x:v>
      </x:c>
      <x:c r="N1011" s="115" t="n">
        <x:f>SUM(J1011:M1011)</x:f>
        <x:v>1.2063455138643786</x:v>
      </x:c>
      <x:c r="O1011" s="116" t="n">
        <x:f>IFERROR((J1011+K1011)/N1011,0)</x:f>
        <x:v>0.18838007576053747</x:v>
      </x:c>
      <x:c r="P1011" s="50" t="b">
        <x:f>AND(MONTH(A1011)=12,OR(A1012="",YEAR(A1011)&lt;&gt;YEAR(A1012)))</x:f>
        <x:v>0</x:v>
      </x:c>
      <x:c r="Q1011" s="50" t="b">
        <x:f>AND(MOD(MONTH(A1011),3)=0,OR(A1012="",MONTH(A1011)&lt;&gt;MONTH(A1012)))</x:f>
        <x:v>0</x:v>
      </x:c>
      <x:c r="R1011" s="50" t="b">
        <x:f>OR(O1011&gt;$E$7,O1011&lt;$E$6)</x:f>
        <x:v>0</x:v>
      </x:c>
      <x:c r="S1011" s="50" t="b">
        <x:f>AND(OR(P1011,Q1011,R1011),A1011-AH1010&gt;$E$8)</x:f>
        <x:v>0</x:v>
      </x:c>
      <x:c r="T1011" s="50" t="str">
        <x:f>IF(NOT(OR(P1011,Q1011,R1011)),"不调",IF(NOT(S1011),"间隔规则跳过",IF(P1011,"年末+季度",IF(AND(Q1011,R1011),"季度+动态",IF(Q1011,"季度","动态")))))</x:f>
        <x:v>不调</x:v>
      </x:c>
      <x:c r="U1011" s="115" t="n">
        <x:f>IF(OR(T1011="年末+季度",T1011="季度+动态"),N1011*$E$5/2,IF(T1011="季度",(J1011+K1011)/2,IF(T1011="动态",N1011*$E$5*IF(J1011+K1011=0,0.5,J1011/(J1011+K1011)),J1011)))</x:f>
        <x:v>0.11422562130154457</x:v>
      </x:c>
      <x:c r="V1011" s="115" t="n">
        <x:f>IF(OR(T1011="年末+季度",T1011="季度+动态"),N1011*$E$5/2,IF(T1011="季度",(J1011+K1011)/2,IF(T1011="动态",N1011*$E$5*IF(J1011+K1011=0,0.5,K1011/(J1011+K1011)),K1011)))</x:f>
        <x:v>0.11302583799361161</x:v>
      </x:c>
      <x:c r="W1011" s="115" t="n">
        <x:f>IF(OR(T1011="年末+季度",T1011="季度+动态",T1011="动态"),N1011*(1-$E$5)*IF(L1011+M1011=0,$B$7/($B$7+$B$8),L1011/(L1011+M1011)),L1011)</x:f>
        <x:v>0.9080099317352819</x:v>
      </x:c>
      <x:c r="X1011" s="115" t="n">
        <x:f>IF(OR(T1011="年末+季度",T1011="季度+动态",T1011="动态"),N1011*(1-$E$5)*IF(L1011+M1011=0,$B$8/($B$7+$B$8),M1011/(L1011+M1011)),M1011)</x:f>
        <x:v>0.07108412283394049</x:v>
      </x:c>
      <x:c r="Y1011" s="115" t="n">
        <x:f>POWER(1-$H$5,(A1011-A1010)/$H$8)</x:f>
        <x:v>0.9999588018747739</x:v>
      </x:c>
      <x:c r="Z1011" s="115" t="n">
        <x:f>U1011*Y1011</x:f>
        <x:v>0.11422091542009416</x:v>
      </x:c>
      <x:c r="AA1011" s="115" t="n">
        <x:f>V1011*Y1011</x:f>
        <x:v>0.11302118154098417</x:v>
      </x:c>
      <x:c r="AB1011" s="115" t="n">
        <x:f>W1011*Y1011</x:f>
        <x:v>0.9079725234284077</x:v>
      </x:c>
      <x:c r="AC1011" s="115" t="n">
        <x:f>X1011*Y1011</x:f>
        <x:v>0.07108119430134639</x:v>
      </x:c>
      <x:c r="AD1011" s="115" t="n">
        <x:f>SUM(Z1011:AC1011)</x:f>
        <x:v>1.2062958146908322</x:v>
      </x:c>
      <x:c r="AE1011" s="115" t="n">
        <x:f>MAX(AE1010,AD1011)</x:f>
        <x:v>1.2428655454675883</x:v>
      </x:c>
      <x:c r="AF1011" s="114" t="n">
        <x:f>AD1011/AE1011-1</x:f>
        <x:v>-0.029423722389052</x:v>
      </x:c>
      <x:c r="AG1011" s="114" t="n">
        <x:f>AD1011/AD1010-1</x:f>
        <x:v>0.0008294092100737949</x:v>
      </x:c>
      <x:c r="AH1011" s="111" t="n">
        <x:f>IF(OR(T1011="年末+季度",T1011="季度+动态",T1011="季度",T1011="动态"),A1011,AH1010)</x:f>
        <x:v>45197</x:v>
      </x:c>
      <x:c r="AI1011" s="117" t="n">
        <x:f>YEAR(A1011)</x:f>
        <x:v>2023</x:v>
      </x:c>
      <x:c r="AJ1011" s="117" t="n">
        <x:f>MONTH(A1011)</x:f>
        <x:v>12</x:v>
      </x:c>
      <x:c r="AK1011" s="50" t="n">
        <x:f>IF(MONTH(A1011)&lt;&gt;MONTH(A1012),1,0)</x:f>
        <x:v>0</x:v>
      </x:c>
      <x:c r="AL1011" s="115" t="n">
        <x:f>IF(AK1010,AD1010,AL1010)</x:f>
        <x:v>1.2051134800335754</x:v>
      </x:c>
      <x:c r="AM1011" s="116" t="str">
        <x:f>IF(AK1011,AD1011/AL1011-1,"")</x:f>
      </x:c>
      <x:c r="AN1011" s="115" t="n">
        <x:f>IF(AI1011&lt;&gt;AI1010,AD1011,MAX(AN1010,AD1011))</x:f>
        <x:v>1.2428655454675883</x:v>
      </x:c>
      <x:c r="AO1011" s="116" t="n">
        <x:f>AD1011/AN1011-1</x:f>
        <x:v>-0.029423722389052</x:v>
      </x:c>
      <x:c r="AP1011" s="112" t="n">
        <x:f>IFERROR(SUM(Z1011:AC1011)/AD1011,0)</x:f>
        <x:v>1</x:v>
      </x:c>
      <x:c r="AQ1011" s="50" t="b">
        <x:f>AND(B1011&gt;0,C1011&gt;0,D1011&gt;0,E1011&gt;0)</x:f>
        <x:v>1</x:v>
      </x:c>
    </x:row>
    <x:row r="1012">
      <x:c r="A1012" s="111" t="n">
        <x:f>'净值底稿'!A970</x:f>
        <x:v>45286</x:v>
      </x:c>
      <x:c r="B1012" s="113" t="n">
        <x:f>'净值底稿'!F970</x:f>
        <x:v>1.4814046713761795</x:v>
      </x:c>
      <x:c r="C1012" s="113" t="n">
        <x:f>'净值底稿'!O970</x:f>
        <x:v>1.1680981676793702</x:v>
      </x:c>
      <x:c r="D1012" s="113" t="n">
        <x:f>'净值底稿'!P970</x:f>
        <x:v>1.6314</x:v>
      </x:c>
      <x:c r="E1012" s="113" t="n">
        <x:f>'净值底稿'!Q970</x:f>
        <x:v>1.713</x:v>
      </x:c>
      <x:c r="F1012" s="114" t="n">
        <x:f>IFERROR(B1012/B1011-1,0)</x:f>
        <x:v>-0.017352183911009567</x:v>
      </x:c>
      <x:c r="G1012" s="114" t="n">
        <x:f>IFERROR(C1012/C1011-1,0)</x:f>
        <x:v>-0.011430944143464017</x:v>
      </x:c>
      <x:c r="H1012" s="114" t="n">
        <x:f>IFERROR(D1012/D1011-1,0)</x:f>
        <x:v>0.0007361059992638808</x:v>
      </x:c>
      <x:c r="I1012" s="114" t="n">
        <x:f>IFERROR(E1012/E1011-1,0)</x:f>
        <x:v>0.002868684503249286</x:v>
      </x:c>
      <x:c r="J1012" s="115" t="n">
        <x:f>Z1011*(1+F1012)</x:f>
        <x:v>0.11223893308924082</x:v>
      </x:c>
      <x:c r="K1012" s="115" t="n">
        <x:f>AA1011*(1+G1012)</x:f>
        <x:v>0.11172924272776087</x:v>
      </x:c>
      <x:c r="L1012" s="115" t="n">
        <x:f>AB1011*(1+H1012)</x:f>
        <x:v>0.9086408874500701</x:v>
      </x:c>
      <x:c r="M1012" s="115" t="n">
        <x:f>AC1011*(1+I1012)</x:f>
        <x:v>0.07128510382191111</x:v>
      </x:c>
      <x:c r="N1012" s="115" t="n">
        <x:f>SUM(J1012:M1012)</x:f>
        <x:v>1.203894167088983</x:v>
      </x:c>
      <x:c r="O1012" s="116" t="n">
        <x:f>IFERROR((J1012+K1012)/N1012,0)</x:f>
        <x:v>0.18603643238720635</x:v>
      </x:c>
      <x:c r="P1012" s="50" t="b">
        <x:f>AND(MONTH(A1012)=12,OR(A1013="",YEAR(A1012)&lt;&gt;YEAR(A1013)))</x:f>
        <x:v>0</x:v>
      </x:c>
      <x:c r="Q1012" s="50" t="b">
        <x:f>AND(MOD(MONTH(A1012),3)=0,OR(A1013="",MONTH(A1012)&lt;&gt;MONTH(A1013)))</x:f>
        <x:v>0</x:v>
      </x:c>
      <x:c r="R1012" s="50" t="b">
        <x:f>OR(O1012&gt;$E$7,O1012&lt;$E$6)</x:f>
        <x:v>0</x:v>
      </x:c>
      <x:c r="S1012" s="50" t="b">
        <x:f>AND(OR(P1012,Q1012,R1012),A1012-AH1011&gt;$E$8)</x:f>
        <x:v>0</x:v>
      </x:c>
      <x:c r="T1012" s="50" t="str">
        <x:f>IF(NOT(OR(P1012,Q1012,R1012)),"不调",IF(NOT(S1012),"间隔规则跳过",IF(P1012,"年末+季度",IF(AND(Q1012,R1012),"季度+动态",IF(Q1012,"季度","动态")))))</x:f>
        <x:v>不调</x:v>
      </x:c>
      <x:c r="U1012" s="115" t="n">
        <x:f>IF(OR(T1012="年末+季度",T1012="季度+动态"),N1012*$E$5/2,IF(T1012="季度",(J1012+K1012)/2,IF(T1012="动态",N1012*$E$5*IF(J1012+K1012=0,0.5,J1012/(J1012+K1012)),J1012)))</x:f>
        <x:v>0.11223893308924082</x:v>
      </x:c>
      <x:c r="V1012" s="115" t="n">
        <x:f>IF(OR(T1012="年末+季度",T1012="季度+动态"),N1012*$E$5/2,IF(T1012="季度",(J1012+K1012)/2,IF(T1012="动态",N1012*$E$5*IF(J1012+K1012=0,0.5,K1012/(J1012+K1012)),K1012)))</x:f>
        <x:v>0.11172924272776087</x:v>
      </x:c>
      <x:c r="W1012" s="115" t="n">
        <x:f>IF(OR(T1012="年末+季度",T1012="季度+动态",T1012="动态"),N1012*(1-$E$5)*IF(L1012+M1012=0,$B$7/($B$7+$B$8),L1012/(L1012+M1012)),L1012)</x:f>
        <x:v>0.9086408874500701</x:v>
      </x:c>
      <x:c r="X1012" s="115" t="n">
        <x:f>IF(OR(T1012="年末+季度",T1012="季度+动态",T1012="动态"),N1012*(1-$E$5)*IF(L1012+M1012=0,$B$8/($B$7+$B$8),M1012/(L1012+M1012)),M1012)</x:f>
        <x:v>0.07128510382191111</x:v>
      </x:c>
      <x:c r="Y1012" s="115" t="n">
        <x:f>POWER(1-$H$5,(A1012-A1011)/$H$8)</x:f>
        <x:v>0.9999862671029998</x:v>
      </x:c>
      <x:c r="Z1012" s="115" t="n">
        <x:f>U1012*Y1012</x:f>
        <x:v>0.1122373917235333</x:v>
      </x:c>
      <x:c r="AA1012" s="115" t="n">
        <x:f>V1012*Y1012</x:f>
        <x:v>0.11172770836157858</x:v>
      </x:c>
      <x:c r="AB1012" s="115" t="n">
        <x:f>W1012*Y1012</x:f>
        <x:v>0.9086284091783525</x:v>
      </x:c>
      <x:c r="AC1012" s="115" t="n">
        <x:f>X1012*Y1012</x:f>
        <x:v>0.07128412487092267</x:v>
      </x:c>
      <x:c r="AD1012" s="115" t="n">
        <x:f>SUM(Z1012:AC1012)</x:f>
        <x:v>1.203877634134387</x:v>
      </x:c>
      <x:c r="AE1012" s="115" t="n">
        <x:f>MAX(AE1011,AD1012)</x:f>
        <x:v>1.2428655454675883</x:v>
      </x:c>
      <x:c r="AF1012" s="114" t="n">
        <x:f>AD1012/AE1012-1</x:f>
        <x:v>-0.03136937175173948</x:v>
      </x:c>
      <x:c r="AG1012" s="114" t="n">
        <x:f>AD1012/AD1011-1</x:f>
        <x:v>-0.0020046331314387267</x:v>
      </x:c>
      <x:c r="AH1012" s="111" t="n">
        <x:f>IF(OR(T1012="年末+季度",T1012="季度+动态",T1012="季度",T1012="动态"),A1012,AH1011)</x:f>
        <x:v>45197</x:v>
      </x:c>
      <x:c r="AI1012" s="117" t="n">
        <x:f>YEAR(A1012)</x:f>
        <x:v>2023</x:v>
      </x:c>
      <x:c r="AJ1012" s="117" t="n">
        <x:f>MONTH(A1012)</x:f>
        <x:v>12</x:v>
      </x:c>
      <x:c r="AK1012" s="50" t="n">
        <x:f>IF(MONTH(A1012)&lt;&gt;MONTH(A1013),1,0)</x:f>
        <x:v>0</x:v>
      </x:c>
      <x:c r="AL1012" s="115" t="n">
        <x:f>IF(AK1011,AD1011,AL1011)</x:f>
        <x:v>1.2051134800335754</x:v>
      </x:c>
      <x:c r="AM1012" s="116" t="str">
        <x:f>IF(AK1012,AD1012/AL1012-1,"")</x:f>
      </x:c>
      <x:c r="AN1012" s="115" t="n">
        <x:f>IF(AI1012&lt;&gt;AI1011,AD1012,MAX(AN1011,AD1012))</x:f>
        <x:v>1.2428655454675883</x:v>
      </x:c>
      <x:c r="AO1012" s="116" t="n">
        <x:f>AD1012/AN1012-1</x:f>
        <x:v>-0.03136937175173948</x:v>
      </x:c>
      <x:c r="AP1012" s="112" t="n">
        <x:f>IFERROR(SUM(Z1012:AC1012)/AD1012,0)</x:f>
        <x:v>1</x:v>
      </x:c>
      <x:c r="AQ1012" s="50" t="b">
        <x:f>AND(B1012&gt;0,C1012&gt;0,D1012&gt;0,E1012&gt;0)</x:f>
        <x:v>1</x:v>
      </x:c>
    </x:row>
    <x:row r="1013">
      <x:c r="A1013" s="111" t="n">
        <x:f>'净值底稿'!A971</x:f>
        <x:v>45287</x:v>
      </x:c>
      <x:c r="B1013" s="113" t="n">
        <x:f>'净值底稿'!F971</x:f>
        <x:v>1.4858056821318735</x:v>
      </x:c>
      <x:c r="C1013" s="113" t="n">
        <x:f>'净值底稿'!O971</x:f>
        <x:v>1.1764399568023443</x:v>
      </x:c>
      <x:c r="D1013" s="113" t="n">
        <x:f>'净值底稿'!P971</x:f>
        <x:v>1.633</x:v>
      </x:c>
      <x:c r="E1013" s="113" t="n">
        <x:f>'净值底稿'!Q971</x:f>
        <x:v>1.7189</x:v>
      </x:c>
      <x:c r="F1013" s="114" t="n">
        <x:f>IFERROR(B1013/B1012-1,0)</x:f>
        <x:v>0.002970836288511025</x:v>
      </x:c>
      <x:c r="G1013" s="114" t="n">
        <x:f>IFERROR(C1013/C1012-1,0)</x:f>
        <x:v>0.007141342529067174</x:v>
      </x:c>
      <x:c r="H1013" s="114" t="n">
        <x:f>IFERROR(D1013/D1012-1,0)</x:f>
        <x:v>0.0009807527277185812</x:v>
      </x:c>
      <x:c r="I1013" s="114" t="n">
        <x:f>IFERROR(E1013/E1012-1,0)</x:f>
        <x:v>0.003444249854057224</x:v>
      </x:c>
      <x:c r="J1013" s="115" t="n">
        <x:f>Z1012*(1+F1013)</x:f>
        <x:v>0.1125708306397934</x:v>
      </x:c>
      <x:c r="K1013" s="115" t="n">
        <x:f>AA1012*(1+G1013)</x:f>
        <x:v>0.11252559419697633</x:v>
      </x:c>
      <x:c r="L1013" s="115" t="n">
        <x:f>AB1012*(1+H1013)</x:f>
        <x:v>0.9095195489691368</x:v>
      </x:c>
      <x:c r="M1013" s="115" t="n">
        <x:f>AC1012*(1+I1013)</x:f>
        <x:v>0.07152964520760595</x:v>
      </x:c>
      <x:c r="N1013" s="115" t="n">
        <x:f>SUM(J1013:M1013)</x:f>
        <x:v>1.2061456190135125</x:v>
      </x:c>
      <x:c r="O1013" s="116" t="n">
        <x:f>IFERROR((J1013+K1013)/N1013,0)</x:f>
        <x:v>0.18662458436890278</x:v>
      </x:c>
      <x:c r="P1013" s="50" t="b">
        <x:f>AND(MONTH(A1013)=12,OR(A1014="",YEAR(A1013)&lt;&gt;YEAR(A1014)))</x:f>
        <x:v>0</x:v>
      </x:c>
      <x:c r="Q1013" s="50" t="b">
        <x:f>AND(MOD(MONTH(A1013),3)=0,OR(A1014="",MONTH(A1013)&lt;&gt;MONTH(A1014)))</x:f>
        <x:v>0</x:v>
      </x:c>
      <x:c r="R1013" s="50" t="b">
        <x:f>OR(O1013&gt;$E$7,O1013&lt;$E$6)</x:f>
        <x:v>0</x:v>
      </x:c>
      <x:c r="S1013" s="50" t="b">
        <x:f>AND(OR(P1013,Q1013,R1013),A1013-AH1012&gt;$E$8)</x:f>
        <x:v>0</x:v>
      </x:c>
      <x:c r="T1013" s="50" t="str">
        <x:f>IF(NOT(OR(P1013,Q1013,R1013)),"不调",IF(NOT(S1013),"间隔规则跳过",IF(P1013,"年末+季度",IF(AND(Q1013,R1013),"季度+动态",IF(Q1013,"季度","动态")))))</x:f>
        <x:v>不调</x:v>
      </x:c>
      <x:c r="U1013" s="115" t="n">
        <x:f>IF(OR(T1013="年末+季度",T1013="季度+动态"),N1013*$E$5/2,IF(T1013="季度",(J1013+K1013)/2,IF(T1013="动态",N1013*$E$5*IF(J1013+K1013=0,0.5,J1013/(J1013+K1013)),J1013)))</x:f>
        <x:v>0.1125708306397934</x:v>
      </x:c>
      <x:c r="V1013" s="115" t="n">
        <x:f>IF(OR(T1013="年末+季度",T1013="季度+动态"),N1013*$E$5/2,IF(T1013="季度",(J1013+K1013)/2,IF(T1013="动态",N1013*$E$5*IF(J1013+K1013=0,0.5,K1013/(J1013+K1013)),K1013)))</x:f>
        <x:v>0.11252559419697633</x:v>
      </x:c>
      <x:c r="W1013" s="115" t="n">
        <x:f>IF(OR(T1013="年末+季度",T1013="季度+动态",T1013="动态"),N1013*(1-$E$5)*IF(L1013+M1013=0,$B$7/($B$7+$B$8),L1013/(L1013+M1013)),L1013)</x:f>
        <x:v>0.9095195489691368</x:v>
      </x:c>
      <x:c r="X1013" s="115" t="n">
        <x:f>IF(OR(T1013="年末+季度",T1013="季度+动态",T1013="动态"),N1013*(1-$E$5)*IF(L1013+M1013=0,$B$8/($B$7+$B$8),M1013/(L1013+M1013)),M1013)</x:f>
        <x:v>0.07152964520760595</x:v>
      </x:c>
      <x:c r="Y1013" s="115" t="n">
        <x:f>POWER(1-$H$5,(A1013-A1012)/$H$8)</x:f>
        <x:v>0.9999862671029998</x:v>
      </x:c>
      <x:c r="Z1013" s="115" t="n">
        <x:f>U1013*Y1013</x:f>
        <x:v>0.11256928471617099</x:v>
      </x:c>
      <x:c r="AA1013" s="115" t="n">
        <x:f>V1013*Y1013</x:f>
        <x:v>0.11252404889458133</x:v>
      </x:c>
      <x:c r="AB1013" s="115" t="n">
        <x:f>W1013*Y1013</x:f>
        <x:v>0.9095070586308511</x:v>
      </x:c>
      <x:c r="AC1013" s="115" t="n">
        <x:f>X1013*Y1013</x:f>
        <x:v>0.07152866289835585</x:v>
      </x:c>
      <x:c r="AD1013" s="115" t="n">
        <x:f>SUM(Z1013:AC1013)</x:f>
        <x:v>1.2061290551399593</x:v>
      </x:c>
      <x:c r="AE1013" s="115" t="n">
        <x:f>MAX(AE1012,AD1013)</x:f>
        <x:v>1.2428655454675883</x:v>
      </x:c>
      <x:c r="AF1013" s="114" t="n">
        <x:f>AD1013/AE1013-1</x:f>
        <x:v>-0.029557895833219883</x:v>
      </x:c>
      <x:c r="AG1013" s="114" t="n">
        <x:f>AD1013/AD1012-1</x:f>
        <x:v>0.001870141068939235</x:v>
      </x:c>
      <x:c r="AH1013" s="111" t="n">
        <x:f>IF(OR(T1013="年末+季度",T1013="季度+动态",T1013="季度",T1013="动态"),A1013,AH1012)</x:f>
        <x:v>45197</x:v>
      </x:c>
      <x:c r="AI1013" s="117" t="n">
        <x:f>YEAR(A1013)</x:f>
        <x:v>2023</x:v>
      </x:c>
      <x:c r="AJ1013" s="117" t="n">
        <x:f>MONTH(A1013)</x:f>
        <x:v>12</x:v>
      </x:c>
      <x:c r="AK1013" s="50" t="n">
        <x:f>IF(MONTH(A1013)&lt;&gt;MONTH(A1014),1,0)</x:f>
        <x:v>0</x:v>
      </x:c>
      <x:c r="AL1013" s="115" t="n">
        <x:f>IF(AK1012,AD1012,AL1012)</x:f>
        <x:v>1.2051134800335754</x:v>
      </x:c>
      <x:c r="AM1013" s="116" t="str">
        <x:f>IF(AK1013,AD1013/AL1013-1,"")</x:f>
      </x:c>
      <x:c r="AN1013" s="115" t="n">
        <x:f>IF(AI1013&lt;&gt;AI1012,AD1013,MAX(AN1012,AD1013))</x:f>
        <x:v>1.2428655454675883</x:v>
      </x:c>
      <x:c r="AO1013" s="116" t="n">
        <x:f>AD1013/AN1013-1</x:f>
        <x:v>-0.029557895833219883</x:v>
      </x:c>
      <x:c r="AP1013" s="112" t="n">
        <x:f>IFERROR(SUM(Z1013:AC1013)/AD1013,0)</x:f>
        <x:v>1</x:v>
      </x:c>
      <x:c r="AQ1013" s="50" t="b">
        <x:f>AND(B1013&gt;0,C1013&gt;0,D1013&gt;0,E1013&gt;0)</x:f>
        <x:v>1</x:v>
      </x:c>
    </x:row>
    <x:row r="1014">
      <x:c r="A1014" s="111" t="n">
        <x:f>'净值底稿'!A972</x:f>
        <x:v>45288</x:v>
      </x:c>
      <x:c r="B1014" s="113" t="n">
        <x:f>'净值底稿'!F972</x:f>
        <x:v>1.5070834016115469</x:v>
      </x:c>
      <x:c r="C1014" s="113" t="n">
        <x:f>'净值底稿'!O972</x:f>
        <x:v>1.1981776192902922</x:v>
      </x:c>
      <x:c r="D1014" s="113" t="n">
        <x:f>'净值底稿'!P972</x:f>
        <x:v>1.6338</x:v>
      </x:c>
      <x:c r="E1014" s="113" t="n">
        <x:f>'净值底稿'!Q972</x:f>
        <x:v>1.7195</x:v>
      </x:c>
      <x:c r="F1014" s="114" t="n">
        <x:f>IFERROR(B1014/B1013-1,0)</x:f>
        <x:v>0.014320660995954526</x:v>
      </x:c>
      <x:c r="G1014" s="114" t="n">
        <x:f>IFERROR(C1014/C1013-1,0)</x:f>
        <x:v>0.018477494208061884</x:v>
      </x:c>
      <x:c r="H1014" s="114" t="n">
        <x:f>IFERROR(D1014/D1013-1,0)</x:f>
        <x:v>0.0004898958971217837</x:v>
      </x:c>
      <x:c r="I1014" s="114" t="n">
        <x:f>IFERROR(E1014/E1013-1,0)</x:f>
        <x:v>0.00034906044563376426</x:v>
      </x:c>
      <x:c r="J1014" s="115" t="n">
        <x:f>Z1013*(1+F1014)</x:f>
        <x:v>0.11418135128114835</x:v>
      </x:c>
      <x:c r="K1014" s="115" t="n">
        <x:f>AA1013*(1+G1014)</x:f>
        <x:v>0.11460321135629863</x:v>
      </x:c>
      <x:c r="L1014" s="115" t="n">
        <x:f>AB1013*(1+H1014)</x:f>
        <x:v>0.9099526224072777</x:v>
      </x:c>
      <x:c r="M1014" s="115" t="n">
        <x:f>AC1013*(1+I1014)</x:f>
        <x:v>0.07155363072530274</x:v>
      </x:c>
      <x:c r="N1014" s="115" t="n">
        <x:f>SUM(J1014:M1014)</x:f>
        <x:v>1.2102908157700276</x:v>
      </x:c>
      <x:c r="O1014" s="116" t="n">
        <x:f>IFERROR((J1014+K1014)/N1014,0)</x:f>
        <x:v>0.18903271813385328</x:v>
      </x:c>
      <x:c r="P1014" s="50" t="b">
        <x:f>AND(MONTH(A1014)=12,OR(A1015="",YEAR(A1014)&lt;&gt;YEAR(A1015)))</x:f>
        <x:v>0</x:v>
      </x:c>
      <x:c r="Q1014" s="50" t="b">
        <x:f>AND(MOD(MONTH(A1014),3)=0,OR(A1015="",MONTH(A1014)&lt;&gt;MONTH(A1015)))</x:f>
        <x:v>0</x:v>
      </x:c>
      <x:c r="R1014" s="50" t="b">
        <x:f>OR(O1014&gt;$E$7,O1014&lt;$E$6)</x:f>
        <x:v>0</x:v>
      </x:c>
      <x:c r="S1014" s="50" t="b">
        <x:f>AND(OR(P1014,Q1014,R1014),A1014-AH1013&gt;$E$8)</x:f>
        <x:v>0</x:v>
      </x:c>
      <x:c r="T1014" s="50" t="str">
        <x:f>IF(NOT(OR(P1014,Q1014,R1014)),"不调",IF(NOT(S1014),"间隔规则跳过",IF(P1014,"年末+季度",IF(AND(Q1014,R1014),"季度+动态",IF(Q1014,"季度","动态")))))</x:f>
        <x:v>不调</x:v>
      </x:c>
      <x:c r="U1014" s="115" t="n">
        <x:f>IF(OR(T1014="年末+季度",T1014="季度+动态"),N1014*$E$5/2,IF(T1014="季度",(J1014+K1014)/2,IF(T1014="动态",N1014*$E$5*IF(J1014+K1014=0,0.5,J1014/(J1014+K1014)),J1014)))</x:f>
        <x:v>0.11418135128114835</x:v>
      </x:c>
      <x:c r="V1014" s="115" t="n">
        <x:f>IF(OR(T1014="年末+季度",T1014="季度+动态"),N1014*$E$5/2,IF(T1014="季度",(J1014+K1014)/2,IF(T1014="动态",N1014*$E$5*IF(J1014+K1014=0,0.5,K1014/(J1014+K1014)),K1014)))</x:f>
        <x:v>0.11460321135629863</x:v>
      </x:c>
      <x:c r="W1014" s="115" t="n">
        <x:f>IF(OR(T1014="年末+季度",T1014="季度+动态",T1014="动态"),N1014*(1-$E$5)*IF(L1014+M1014=0,$B$7/($B$7+$B$8),L1014/(L1014+M1014)),L1014)</x:f>
        <x:v>0.9099526224072777</x:v>
      </x:c>
      <x:c r="X1014" s="115" t="n">
        <x:f>IF(OR(T1014="年末+季度",T1014="季度+动态",T1014="动态"),N1014*(1-$E$5)*IF(L1014+M1014=0,$B$8/($B$7+$B$8),M1014/(L1014+M1014)),M1014)</x:f>
        <x:v>0.07155363072530274</x:v>
      </x:c>
      <x:c r="Y1014" s="115" t="n">
        <x:f>POWER(1-$H$5,(A1014-A1013)/$H$8)</x:f>
        <x:v>0.9999862671029998</x:v>
      </x:c>
      <x:c r="Z1014" s="115" t="n">
        <x:f>U1014*Y1014</x:f>
        <x:v>0.11417978324041186</x:v>
      </x:c>
      <x:c r="AA1014" s="115" t="n">
        <x:f>V1014*Y1014</x:f>
        <x:v>0.11460163752220118</x:v>
      </x:c>
      <x:c r="AB1014" s="115" t="n">
        <x:f>W1014*Y1014</x:f>
        <x:v>0.9099401261216391</x:v>
      </x:c>
      <x:c r="AC1014" s="115" t="n">
        <x:f>X1014*Y1014</x:f>
        <x:v>0.071552648086662</x:v>
      </x:c>
      <x:c r="AD1014" s="115" t="n">
        <x:f>SUM(Z1014:AC1014)</x:f>
        <x:v>1.2102741949709142</x:v>
      </x:c>
      <x:c r="AE1014" s="115" t="n">
        <x:f>MAX(AE1013,AD1014)</x:f>
        <x:v>1.2428655454675883</x:v>
      </x:c>
      <x:c r="AF1014" s="114" t="n">
        <x:f>AD1014/AE1014-1</x:f>
        <x:v>-0.026222748402292106</x:v>
      </x:c>
      <x:c r="AG1014" s="114" t="n">
        <x:f>AD1014/AD1013-1</x:f>
        <x:v>0.0034367299363946557</x:v>
      </x:c>
      <x:c r="AH1014" s="111" t="n">
        <x:f>IF(OR(T1014="年末+季度",T1014="季度+动态",T1014="季度",T1014="动态"),A1014,AH1013)</x:f>
        <x:v>45197</x:v>
      </x:c>
      <x:c r="AI1014" s="117" t="n">
        <x:f>YEAR(A1014)</x:f>
        <x:v>2023</x:v>
      </x:c>
      <x:c r="AJ1014" s="117" t="n">
        <x:f>MONTH(A1014)</x:f>
        <x:v>12</x:v>
      </x:c>
      <x:c r="AK1014" s="50" t="n">
        <x:f>IF(MONTH(A1014)&lt;&gt;MONTH(A1015),1,0)</x:f>
        <x:v>0</x:v>
      </x:c>
      <x:c r="AL1014" s="115" t="n">
        <x:f>IF(AK1013,AD1013,AL1013)</x:f>
        <x:v>1.2051134800335754</x:v>
      </x:c>
      <x:c r="AM1014" s="116" t="str">
        <x:f>IF(AK1014,AD1014/AL1014-1,"")</x:f>
      </x:c>
      <x:c r="AN1014" s="115" t="n">
        <x:f>IF(AI1014&lt;&gt;AI1013,AD1014,MAX(AN1013,AD1014))</x:f>
        <x:v>1.2428655454675883</x:v>
      </x:c>
      <x:c r="AO1014" s="116" t="n">
        <x:f>AD1014/AN1014-1</x:f>
        <x:v>-0.026222748402292106</x:v>
      </x:c>
      <x:c r="AP1014" s="112" t="n">
        <x:f>IFERROR(SUM(Z1014:AC1014)/AD1014,0)</x:f>
        <x:v>1</x:v>
      </x:c>
      <x:c r="AQ1014" s="50" t="b">
        <x:f>AND(B1014&gt;0,C1014&gt;0,D1014&gt;0,E1014&gt;0)</x:f>
        <x:v>1</x:v>
      </x:c>
    </x:row>
    <x:row r="1015">
      <x:c r="A1015" s="111" t="n">
        <x:f>'净值底稿'!A973</x:f>
        <x:v>45289</x:v>
      </x:c>
      <x:c r="B1015" s="113" t="n">
        <x:f>'净值底稿'!F973</x:f>
        <x:v>1.5341940330081725</x:v>
      </x:c>
      <x:c r="C1015" s="113" t="n">
        <x:f>'净值底稿'!O973</x:f>
        <x:v>1.212824713319236</x:v>
      </x:c>
      <x:c r="D1015" s="113" t="n">
        <x:f>'净值底稿'!P973</x:f>
        <x:v>1.6349</x:v>
      </x:c>
      <x:c r="E1015" s="113" t="n">
        <x:f>'净值底稿'!Q973</x:f>
        <x:v>1.7101</x:v>
      </x:c>
      <x:c r="F1015" s="114" t="n">
        <x:f>IFERROR(B1015/B1014-1,0)</x:f>
        <x:v>0.017988806304704674</x:v>
      </x:c>
      <x:c r="G1015" s="114" t="n">
        <x:f>IFERROR(C1015/C1014-1,0)</x:f>
        <x:v>0.012224476399099737</x:v>
      </x:c>
      <x:c r="H1015" s="114" t="n">
        <x:f>IFERROR(D1015/D1014-1,0)</x:f>
        <x:v>0.0006732770228914386</x:v>
      </x:c>
      <x:c r="I1015" s="114" t="n">
        <x:f>IFERROR(E1015/E1014-1,0)</x:f>
        <x:v>-0.005466705437627284</x:v>
      </x:c>
      <x:c r="J1015" s="115" t="n">
        <x:f>Z1014*(1+F1015)</x:f>
        <x:v>0.1162337412450368</x:v>
      </x:c>
      <x:c r="K1015" s="115" t="n">
        <x:f>AA1014*(1+G1015)</x:f>
        <x:v>0.1160025825353895</x:v>
      </x:c>
      <x:c r="L1015" s="115" t="n">
        <x:f>AB1014*(1+H1015)</x:f>
        <x:v>0.9105527679007638</x:v>
      </x:c>
      <x:c r="M1015" s="115" t="n">
        <x:f>AC1014*(1+I1015)</x:f>
        <x:v>0.07116149083629</x:v>
      </x:c>
      <x:c r="N1015" s="115" t="n">
        <x:f>SUM(J1015:M1015)</x:f>
        <x:v>1.2139505825174801</x:v>
      </x:c>
      <x:c r="O1015" s="116" t="n">
        <x:f>IFERROR((J1015+K1015)/N1015,0)</x:f>
        <x:v>0.1913062418890369</x:v>
      </x:c>
      <x:c r="P1015" s="50" t="b">
        <x:f>AND(MONTH(A1015)=12,OR(A1016="",YEAR(A1015)&lt;&gt;YEAR(A1016)))</x:f>
        <x:v>1</x:v>
      </x:c>
      <x:c r="Q1015" s="50" t="b">
        <x:f>AND(MOD(MONTH(A1015),3)=0,OR(A1016="",MONTH(A1015)&lt;&gt;MONTH(A1016)))</x:f>
        <x:v>1</x:v>
      </x:c>
      <x:c r="R1015" s="50" t="b">
        <x:f>OR(O1015&gt;$E$7,O1015&lt;$E$6)</x:f>
        <x:v>0</x:v>
      </x:c>
      <x:c r="S1015" s="50" t="b">
        <x:f>AND(OR(P1015,Q1015,R1015),A1015-AH1014&gt;$E$8)</x:f>
        <x:v>1</x:v>
      </x:c>
      <x:c r="T1015" s="50" t="str">
        <x:f>IF(NOT(OR(P1015,Q1015,R1015)),"不调",IF(NOT(S1015),"间隔规则跳过",IF(P1015,"年末+季度",IF(AND(Q1015,R1015),"季度+动态",IF(Q1015,"季度","动态")))))</x:f>
        <x:v>年末+季度</x:v>
      </x:c>
      <x:c r="U1015" s="115" t="n">
        <x:f>IF(OR(T1015="年末+季度",T1015="季度+动态"),N1015*$E$5/2,IF(T1015="季度",(J1015+K1015)/2,IF(T1015="动态",N1015*$E$5*IF(J1015+K1015=0,0.5,J1015/(J1015+K1015)),J1015)))</x:f>
        <x:v>0.12139505825174801</x:v>
      </x:c>
      <x:c r="V1015" s="115" t="n">
        <x:f>IF(OR(T1015="年末+季度",T1015="季度+动态"),N1015*$E$5/2,IF(T1015="季度",(J1015+K1015)/2,IF(T1015="动态",N1015*$E$5*IF(J1015+K1015=0,0.5,K1015/(J1015+K1015)),K1015)))</x:f>
        <x:v>0.12139505825174801</x:v>
      </x:c>
      <x:c r="W1015" s="115" t="n">
        <x:f>IF(OR(T1015="年末+季度",T1015="季度+动态",T1015="动态"),N1015*(1-$E$5)*IF(L1015+M1015=0,$B$7/($B$7+$B$8),L1015/(L1015+M1015)),L1015)</x:f>
        <x:v>0.9007639876214545</x:v>
      </x:c>
      <x:c r="X1015" s="115" t="n">
        <x:f>IF(OR(T1015="年末+季度",T1015="季度+动态",T1015="动态"),N1015*(1-$E$5)*IF(L1015+M1015=0,$B$8/($B$7+$B$8),M1015/(L1015+M1015)),M1015)</x:f>
        <x:v>0.07039647839252963</x:v>
      </x:c>
      <x:c r="Y1015" s="115" t="n">
        <x:f>POWER(1-$H$5,(A1015-A1014)/$H$8)</x:f>
        <x:v>0.9999862671029998</x:v>
      </x:c>
      <x:c r="Z1015" s="115" t="n">
        <x:f>U1015*Y1015</x:f>
        <x:v>0.1213933911459167</x:v>
      </x:c>
      <x:c r="AA1015" s="115" t="n">
        <x:f>V1015*Y1015</x:f>
        <x:v>0.1213933911459167</x:v>
      </x:c>
      <x:c r="AB1015" s="115" t="n">
        <x:f>W1015*Y1015</x:f>
        <x:v>0.900751617522391</x:v>
      </x:c>
      <x:c r="AC1015" s="115" t="n">
        <x:f>X1015*Y1015</x:f>
        <x:v>0.07039551164494269</x:v>
      </x:c>
      <x:c r="AD1015" s="115" t="n">
        <x:f>SUM(Z1015:AC1015)</x:f>
        <x:v>1.213933911459167</x:v>
      </x:c>
      <x:c r="AE1015" s="115" t="n">
        <x:f>MAX(AE1014,AD1015)</x:f>
        <x:v>1.2428655454675883</x:v>
      </x:c>
      <x:c r="AF1015" s="114" t="n">
        <x:f>AD1015/AE1015-1</x:f>
        <x:v>-0.023278168836466384</x:v>
      </x:c>
      <x:c r="AG1015" s="114" t="n">
        <x:f>AD1015/AD1014-1</x:f>
        <x:v>0.0030238738489676287</x:v>
      </x:c>
      <x:c r="AH1015" s="111" t="n">
        <x:f>IF(OR(T1015="年末+季度",T1015="季度+动态",T1015="季度",T1015="动态"),A1015,AH1014)</x:f>
        <x:v>45289</x:v>
      </x:c>
      <x:c r="AI1015" s="117" t="n">
        <x:f>YEAR(A1015)</x:f>
        <x:v>2023</x:v>
      </x:c>
      <x:c r="AJ1015" s="117" t="n">
        <x:f>MONTH(A1015)</x:f>
        <x:v>12</x:v>
      </x:c>
      <x:c r="AK1015" s="50" t="n">
        <x:f>IF(MONTH(A1015)&lt;&gt;MONTH(A1016),1,0)</x:f>
        <x:v>1</x:v>
      </x:c>
      <x:c r="AL1015" s="115" t="n">
        <x:f>IF(AK1014,AD1014,AL1014)</x:f>
        <x:v>1.2051134800335754</x:v>
      </x:c>
      <x:c r="AM1015" s="116" t="n">
        <x:f>IF(AK1015,AD1015/AL1015-1,"")</x:f>
        <x:v>0.007319170826423527</x:v>
      </x:c>
      <x:c r="AN1015" s="115" t="n">
        <x:f>IF(AI1015&lt;&gt;AI1014,AD1015,MAX(AN1014,AD1015))</x:f>
        <x:v>1.2428655454675883</x:v>
      </x:c>
      <x:c r="AO1015" s="116" t="n">
        <x:f>AD1015/AN1015-1</x:f>
        <x:v>-0.023278168836466384</x:v>
      </x:c>
      <x:c r="AP1015" s="112" t="n">
        <x:f>IFERROR(SUM(Z1015:AC1015)/AD1015,0)</x:f>
        <x:v>1</x:v>
      </x:c>
      <x:c r="AQ1015" s="50" t="b">
        <x:f>AND(B1015&gt;0,C1015&gt;0,D1015&gt;0,E1015&gt;0)</x:f>
        <x:v>1</x:v>
      </x:c>
    </x:row>
    <x:row r="1016">
      <x:c r="A1016" s="111" t="n">
        <x:f>'净值底稿'!A974</x:f>
        <x:v>45293</x:v>
      </x:c>
      <x:c r="B1016" s="113" t="n">
        <x:f>'净值底稿'!F974</x:f>
        <x:v>1.504952609875072</x:v>
      </x:c>
      <x:c r="C1016" s="113" t="n">
        <x:f>'净值底稿'!O974</x:f>
        <x:v>1.209643406529347</x:v>
      </x:c>
      <x:c r="D1016" s="113" t="n">
        <x:f>'净值底稿'!P974</x:f>
        <x:v>1.6345</x:v>
      </x:c>
      <x:c r="E1016" s="113" t="n">
        <x:f>'净值底稿'!Q974</x:f>
        <x:v>1.7238</x:v>
      </x:c>
      <x:c r="F1016" s="114" t="n">
        <x:f>IFERROR(B1016/B1015-1,0)</x:f>
        <x:v>-0.019059794591799628</x:v>
      </x:c>
      <x:c r="G1016" s="114" t="n">
        <x:f>IFERROR(C1016/C1015-1,0)</x:f>
        <x:v>-0.0026230557103197327</x:v>
      </x:c>
      <x:c r="H1016" s="114" t="n">
        <x:f>IFERROR(D1016/D1015-1,0)</x:f>
        <x:v>-0.00024466328215788646</x:v>
      </x:c>
      <x:c r="I1016" s="114" t="n">
        <x:f>IFERROR(E1016/E1015-1,0)</x:f>
        <x:v>0.008011227413601496</x:v>
      </x:c>
      <x:c r="J1016" s="115" t="n">
        <x:f>Z1015*(1+F1016)</x:f>
        <x:v>0.11907965804587353</x:v>
      </x:c>
      <x:c r="K1016" s="115" t="n">
        <x:f>AA1015*(1+G1016)</x:f>
        <x:v>0.12107496951807632</x:v>
      </x:c>
      <x:c r="L1016" s="115" t="n">
        <x:f>AB1015*(1+H1016)</x:f>
        <x:v>0.9005312366752389</x:v>
      </x:c>
      <x:c r="M1016" s="115" t="n">
        <x:f>AC1015*(1+I1016)</x:f>
        <x:v>0.07095946609762716</x:v>
      </x:c>
      <x:c r="N1016" s="115" t="n">
        <x:f>SUM(J1016:M1016)</x:f>
        <x:v>1.211645330336816</x:v>
      </x:c>
      <x:c r="O1016" s="116" t="n">
        <x:f>IFERROR((J1016+K1016)/N1016,0)</x:f>
        <x:v>0.19820538366387389</x:v>
      </x:c>
      <x:c r="P1016" s="50" t="b">
        <x:f>AND(MONTH(A1016)=12,OR(A1017="",YEAR(A1016)&lt;&gt;YEAR(A1017)))</x:f>
        <x:v>0</x:v>
      </x:c>
      <x:c r="Q1016" s="50" t="b">
        <x:f>AND(MOD(MONTH(A1016),3)=0,OR(A1017="",MONTH(A1016)&lt;&gt;MONTH(A1017)))</x:f>
        <x:v>0</x:v>
      </x:c>
      <x:c r="R1016" s="50" t="b">
        <x:f>OR(O1016&gt;$E$7,O1016&lt;$E$6)</x:f>
        <x:v>0</x:v>
      </x:c>
      <x:c r="S1016" s="50" t="b">
        <x:f>AND(OR(P1016,Q1016,R1016),A1016-AH1015&gt;$E$8)</x:f>
        <x:v>0</x:v>
      </x:c>
      <x:c r="T1016" s="50" t="str">
        <x:f>IF(NOT(OR(P1016,Q1016,R1016)),"不调",IF(NOT(S1016),"间隔规则跳过",IF(P1016,"年末+季度",IF(AND(Q1016,R1016),"季度+动态",IF(Q1016,"季度","动态")))))</x:f>
        <x:v>不调</x:v>
      </x:c>
      <x:c r="U1016" s="115" t="n">
        <x:f>IF(OR(T1016="年末+季度",T1016="季度+动态"),N1016*$E$5/2,IF(T1016="季度",(J1016+K1016)/2,IF(T1016="动态",N1016*$E$5*IF(J1016+K1016=0,0.5,J1016/(J1016+K1016)),J1016)))</x:f>
        <x:v>0.11907965804587353</x:v>
      </x:c>
      <x:c r="V1016" s="115" t="n">
        <x:f>IF(OR(T1016="年末+季度",T1016="季度+动态"),N1016*$E$5/2,IF(T1016="季度",(J1016+K1016)/2,IF(T1016="动态",N1016*$E$5*IF(J1016+K1016=0,0.5,K1016/(J1016+K1016)),K1016)))</x:f>
        <x:v>0.12107496951807632</x:v>
      </x:c>
      <x:c r="W1016" s="115" t="n">
        <x:f>IF(OR(T1016="年末+季度",T1016="季度+动态",T1016="动态"),N1016*(1-$E$5)*IF(L1016+M1016=0,$B$7/($B$7+$B$8),L1016/(L1016+M1016)),L1016)</x:f>
        <x:v>0.9005312366752389</x:v>
      </x:c>
      <x:c r="X1016" s="115" t="n">
        <x:f>IF(OR(T1016="年末+季度",T1016="季度+动态",T1016="动态"),N1016*(1-$E$5)*IF(L1016+M1016=0,$B$8/($B$7+$B$8),M1016/(L1016+M1016)),M1016)</x:f>
        <x:v>0.07095946609762716</x:v>
      </x:c>
      <x:c r="Y1016" s="115" t="n">
        <x:f>POWER(1-$H$5,(A1016-A1015)/$H$8)</x:f>
        <x:v>0.9999450695435432</x:v>
      </x:c>
      <x:c r="Z1016" s="115" t="n">
        <x:f>U1016*Y1016</x:f>
        <x:v>0.11907311694590236</x:v>
      </x:c>
      <x:c r="AA1016" s="115" t="n">
        <x:f>V1016*Y1016</x:f>
        <x:v>0.1210683188147352</x:v>
      </x:c>
      <x:c r="AB1016" s="115" t="n">
        <x:f>W1016*Y1016</x:f>
        <x:v>0.9004817700833548</x:v>
      </x:c>
      <x:c r="AC1016" s="115" t="n">
        <x:f>X1016*Y1016</x:f>
        <x:v>0.07095556826176448</x:v>
      </x:c>
      <x:c r="AD1016" s="115" t="n">
        <x:f>SUM(Z1016:AC1016)</x:f>
        <x:v>1.2115787741057569</x:v>
      </x:c>
      <x:c r="AE1016" s="115" t="n">
        <x:f>MAX(AE1015,AD1016)</x:f>
        <x:v>1.2428655454675883</x:v>
      </x:c>
      <x:c r="AF1016" s="114" t="n">
        <x:f>AD1016/AE1016-1</x:f>
        <x:v>-0.025173094125850004</x:v>
      </x:c>
      <x:c r="AG1016" s="114" t="n">
        <x:f>AD1016/AD1015-1</x:f>
        <x:v>-0.0019400869612243854</x:v>
      </x:c>
      <x:c r="AH1016" s="111" t="n">
        <x:f>IF(OR(T1016="年末+季度",T1016="季度+动态",T1016="季度",T1016="动态"),A1016,AH1015)</x:f>
        <x:v>45289</x:v>
      </x:c>
      <x:c r="AI1016" s="117" t="n">
        <x:f>YEAR(A1016)</x:f>
        <x:v>2024</x:v>
      </x:c>
      <x:c r="AJ1016" s="117" t="n">
        <x:f>MONTH(A1016)</x:f>
        <x:v>1</x:v>
      </x:c>
      <x:c r="AK1016" s="50" t="n">
        <x:f>IF(MONTH(A1016)&lt;&gt;MONTH(A1017),1,0)</x:f>
        <x:v>0</x:v>
      </x:c>
      <x:c r="AL1016" s="115" t="n">
        <x:f>IF(AK1015,AD1015,AL1015)</x:f>
        <x:v>1.213933911459167</x:v>
      </x:c>
      <x:c r="AM1016" s="116" t="str">
        <x:f>IF(AK1016,AD1016/AL1016-1,"")</x:f>
      </x:c>
      <x:c r="AN1016" s="115" t="n">
        <x:f>IF(AI1016&lt;&gt;AI1015,AD1016,MAX(AN1015,AD1016))</x:f>
        <x:v>1.2115787741057569</x:v>
      </x:c>
      <x:c r="AO1016" s="116" t="n">
        <x:f>AD1016/AN1016-1</x:f>
        <x:v>0</x:v>
      </x:c>
      <x:c r="AP1016" s="112" t="n">
        <x:f>IFERROR(SUM(Z1016:AC1016)/AD1016,0)</x:f>
        <x:v>1</x:v>
      </x:c>
      <x:c r="AQ1016" s="50" t="b">
        <x:f>AND(B1016&gt;0,C1016&gt;0,D1016&gt;0,E1016&gt;0)</x:f>
        <x:v>1</x:v>
      </x:c>
    </x:row>
    <x:row r="1017">
      <x:c r="A1017" s="111" t="n">
        <x:f>'净值底稿'!A975</x:f>
        <x:v>45294</x:v>
      </x:c>
      <x:c r="B1017" s="113" t="n">
        <x:f>'净值底稿'!F975</x:f>
        <x:v>1.4714449362651623</x:v>
      </x:c>
      <x:c r="C1017" s="113" t="n">
        <x:f>'净值底稿'!O975</x:f>
        <x:v>1.2067656388559567</x:v>
      </x:c>
      <x:c r="D1017" s="113" t="n">
        <x:f>'净值底稿'!P975</x:f>
        <x:v>1.6342</x:v>
      </x:c>
      <x:c r="E1017" s="113" t="n">
        <x:f>'净值底稿'!Q975</x:f>
        <x:v>1.7168</x:v>
      </x:c>
      <x:c r="F1017" s="114" t="n">
        <x:f>IFERROR(B1017/B1016-1,0)</x:f>
        <x:v>-0.022264936045189754</x:v>
      </x:c>
      <x:c r="G1017" s="114" t="n">
        <x:f>IFERROR(C1017/C1016-1,0)</x:f>
        <x:v>-0.002379021501590417</x:v>
      </x:c>
      <x:c r="H1017" s="114" t="n">
        <x:f>IFERROR(D1017/D1016-1,0)</x:f>
        <x:v>-0.0001835423676965764</x:v>
      </x:c>
      <x:c r="I1017" s="114" t="n">
        <x:f>IFERROR(E1017/E1016-1,0)</x:f>
        <x:v>-0.004060795915999504</x:v>
      </x:c>
      <x:c r="J1017" s="115" t="n">
        <x:f>Z1016*(1+F1017)</x:f>
        <x:v>0.11642196161240044</x:v>
      </x:c>
      <x:c r="K1017" s="115" t="n">
        <x:f>AA1016*(1+G1017)</x:f>
        <x:v>0.12078029468111355</x:v>
      </x:c>
      <x:c r="L1017" s="115" t="n">
        <x:f>AB1016*(1+H1017)</x:f>
        <x:v>0.9003164935272061</x:v>
      </x:c>
      <x:c r="M1017" s="115" t="n">
        <x:f>AC1016*(1+I1017)</x:f>
        <x:v>0.07066743217994968</x:v>
      </x:c>
      <x:c r="N1017" s="115" t="n">
        <x:f>SUM(J1017:M1017)</x:f>
        <x:v>1.2081861820006699</x:v>
      </x:c>
      <x:c r="O1017" s="116" t="n">
        <x:f>IFERROR((J1017+K1017)/N1017,0)</x:f>
        <x:v>0.1963292246073565</x:v>
      </x:c>
      <x:c r="P1017" s="50" t="b">
        <x:f>AND(MONTH(A1017)=12,OR(A1018="",YEAR(A1017)&lt;&gt;YEAR(A1018)))</x:f>
        <x:v>0</x:v>
      </x:c>
      <x:c r="Q1017" s="50" t="b">
        <x:f>AND(MOD(MONTH(A1017),3)=0,OR(A1018="",MONTH(A1017)&lt;&gt;MONTH(A1018)))</x:f>
        <x:v>0</x:v>
      </x:c>
      <x:c r="R1017" s="50" t="b">
        <x:f>OR(O1017&gt;$E$7,O1017&lt;$E$6)</x:f>
        <x:v>0</x:v>
      </x:c>
      <x:c r="S1017" s="50" t="b">
        <x:f>AND(OR(P1017,Q1017,R1017),A1017-AH1016&gt;$E$8)</x:f>
        <x:v>0</x:v>
      </x:c>
      <x:c r="T1017" s="50" t="str">
        <x:f>IF(NOT(OR(P1017,Q1017,R1017)),"不调",IF(NOT(S1017),"间隔规则跳过",IF(P1017,"年末+季度",IF(AND(Q1017,R1017),"季度+动态",IF(Q1017,"季度","动态")))))</x:f>
        <x:v>不调</x:v>
      </x:c>
      <x:c r="U1017" s="115" t="n">
        <x:f>IF(OR(T1017="年末+季度",T1017="季度+动态"),N1017*$E$5/2,IF(T1017="季度",(J1017+K1017)/2,IF(T1017="动态",N1017*$E$5*IF(J1017+K1017=0,0.5,J1017/(J1017+K1017)),J1017)))</x:f>
        <x:v>0.11642196161240044</x:v>
      </x:c>
      <x:c r="V1017" s="115" t="n">
        <x:f>IF(OR(T1017="年末+季度",T1017="季度+动态"),N1017*$E$5/2,IF(T1017="季度",(J1017+K1017)/2,IF(T1017="动态",N1017*$E$5*IF(J1017+K1017=0,0.5,K1017/(J1017+K1017)),K1017)))</x:f>
        <x:v>0.12078029468111355</x:v>
      </x:c>
      <x:c r="W1017" s="115" t="n">
        <x:f>IF(OR(T1017="年末+季度",T1017="季度+动态",T1017="动态"),N1017*(1-$E$5)*IF(L1017+M1017=0,$B$7/($B$7+$B$8),L1017/(L1017+M1017)),L1017)</x:f>
        <x:v>0.9003164935272061</x:v>
      </x:c>
      <x:c r="X1017" s="115" t="n">
        <x:f>IF(OR(T1017="年末+季度",T1017="季度+动态",T1017="动态"),N1017*(1-$E$5)*IF(L1017+M1017=0,$B$8/($B$7+$B$8),M1017/(L1017+M1017)),M1017)</x:f>
        <x:v>0.07066743217994968</x:v>
      </x:c>
      <x:c r="Y1017" s="115" t="n">
        <x:f>POWER(1-$H$5,(A1017-A1016)/$H$8)</x:f>
        <x:v>0.9999862671029998</x:v>
      </x:c>
      <x:c r="Z1017" s="115" t="n">
        <x:f>U1017*Y1017</x:f>
        <x:v>0.11642036280159306</x:v>
      </x:c>
      <x:c r="AA1017" s="115" t="n">
        <x:f>V1017*Y1017</x:f>
        <x:v>0.12077863601776703</x:v>
      </x:c>
      <x:c r="AB1017" s="115" t="n">
        <x:f>W1017*Y1017</x:f>
        <x:v>0.9003041295735329</x:v>
      </x:c>
      <x:c r="AC1017" s="115" t="n">
        <x:f>X1017*Y1017</x:f>
        <x:v>0.07066646171138229</x:v>
      </x:c>
      <x:c r="AD1017" s="115" t="n">
        <x:f>SUM(Z1017:AC1017)</x:f>
        <x:v>1.2081695901042753</x:v>
      </x:c>
      <x:c r="AE1017" s="115" t="n">
        <x:f>MAX(AE1016,AD1017)</x:f>
        <x:v>1.2428655454675883</x:v>
      </x:c>
      <x:c r="AF1017" s="114" t="n">
        <x:f>AD1017/AE1017-1</x:f>
        <x:v>-0.027916097191558853</x:v>
      </x:c>
      <x:c r="AG1017" s="114" t="n">
        <x:f>AD1017/AD1016-1</x:f>
        <x:v>-0.0028138360248163297</x:v>
      </x:c>
      <x:c r="AH1017" s="111" t="n">
        <x:f>IF(OR(T1017="年末+季度",T1017="季度+动态",T1017="季度",T1017="动态"),A1017,AH1016)</x:f>
        <x:v>45289</x:v>
      </x:c>
      <x:c r="AI1017" s="117" t="n">
        <x:f>YEAR(A1017)</x:f>
        <x:v>2024</x:v>
      </x:c>
      <x:c r="AJ1017" s="117" t="n">
        <x:f>MONTH(A1017)</x:f>
        <x:v>1</x:v>
      </x:c>
      <x:c r="AK1017" s="50" t="n">
        <x:f>IF(MONTH(A1017)&lt;&gt;MONTH(A1018),1,0)</x:f>
        <x:v>0</x:v>
      </x:c>
      <x:c r="AL1017" s="115" t="n">
        <x:f>IF(AK1016,AD1016,AL1016)</x:f>
        <x:v>1.213933911459167</x:v>
      </x:c>
      <x:c r="AM1017" s="116" t="str">
        <x:f>IF(AK1017,AD1017/AL1017-1,"")</x:f>
      </x:c>
      <x:c r="AN1017" s="115" t="n">
        <x:f>IF(AI1017&lt;&gt;AI1016,AD1017,MAX(AN1016,AD1017))</x:f>
        <x:v>1.2115787741057569</x:v>
      </x:c>
      <x:c r="AO1017" s="116" t="n">
        <x:f>AD1017/AN1017-1</x:f>
        <x:v>-0.0028138360248163297</x:v>
      </x:c>
      <x:c r="AP1017" s="112" t="n">
        <x:f>IFERROR(SUM(Z1017:AC1017)/AD1017,0)</x:f>
        <x:v>1</x:v>
      </x:c>
      <x:c r="AQ1017" s="50" t="b">
        <x:f>AND(B1017&gt;0,C1017&gt;0,D1017&gt;0,E1017&gt;0)</x:f>
        <x:v>1</x:v>
      </x:c>
    </x:row>
    <x:row r="1018">
      <x:c r="A1018" s="111" t="n">
        <x:f>'净值底稿'!A976</x:f>
        <x:v>45295</x:v>
      </x:c>
      <x:c r="B1018" s="113" t="n">
        <x:f>'净值底稿'!F976</x:f>
        <x:v>1.4618920601428171</x:v>
      </x:c>
      <x:c r="C1018" s="113" t="n">
        <x:f>'净值底稿'!O976</x:f>
        <x:v>1.1997266970262221</x:v>
      </x:c>
      <x:c r="D1018" s="113" t="n">
        <x:f>'净值底稿'!P976</x:f>
        <x:v>1.6349</x:v>
      </x:c>
      <x:c r="E1018" s="113" t="n">
        <x:f>'净值底稿'!Q976</x:f>
        <x:v>1.7127</x:v>
      </x:c>
      <x:c r="F1018" s="114" t="n">
        <x:f>IFERROR(B1018/B1017-1,0)</x:f>
        <x:v>-0.00649217370416344</x:v>
      </x:c>
      <x:c r="G1018" s="114" t="n">
        <x:f>IFERROR(C1018/C1017-1,0)</x:f>
        <x:v>-0.005832898785888219</x:v>
      </x:c>
      <x:c r="H1018" s="114" t="n">
        <x:f>IFERROR(D1018/D1017-1,0)</x:f>
        <x:v>0.0004283441439236757</x:v>
      </x:c>
      <x:c r="I1018" s="114" t="n">
        <x:f>IFERROR(E1018/E1017-1,0)</x:f>
        <x:v>-0.0023881640260952075</x:v>
      </x:c>
      <x:c r="J1018" s="115" t="n">
        <x:f>Z1017*(1+F1018)</x:f>
        <x:v>0.11566454158358339</x:v>
      </x:c>
      <x:c r="K1018" s="115" t="n">
        <x:f>AA1017*(1+G1018)</x:f>
        <x:v>0.12007414645837776</x:v>
      </x:c>
      <x:c r="L1018" s="115" t="n">
        <x:f>AB1017*(1+H1018)</x:f>
        <x:v>0.900689769575186</x:v>
      </x:c>
      <x:c r="M1018" s="115" t="n">
        <x:f>AC1017*(1+I1018)</x:f>
        <x:v>0.07049769860967173</x:v>
      </x:c>
      <x:c r="N1018" s="115" t="n">
        <x:f>SUM(J1018:M1018)</x:f>
        <x:v>1.2069261562268188</x:v>
      </x:c>
      <x:c r="O1018" s="116" t="n">
        <x:f>IFERROR((J1018+K1018)/N1018,0)</x:f>
        <x:v>0.19532155039123913</x:v>
      </x:c>
      <x:c r="P1018" s="50" t="b">
        <x:f>AND(MONTH(A1018)=12,OR(A1019="",YEAR(A1018)&lt;&gt;YEAR(A1019)))</x:f>
        <x:v>0</x:v>
      </x:c>
      <x:c r="Q1018" s="50" t="b">
        <x:f>AND(MOD(MONTH(A1018),3)=0,OR(A1019="",MONTH(A1018)&lt;&gt;MONTH(A1019)))</x:f>
        <x:v>0</x:v>
      </x:c>
      <x:c r="R1018" s="50" t="b">
        <x:f>OR(O1018&gt;$E$7,O1018&lt;$E$6)</x:f>
        <x:v>0</x:v>
      </x:c>
      <x:c r="S1018" s="50" t="b">
        <x:f>AND(OR(P1018,Q1018,R1018),A1018-AH1017&gt;$E$8)</x:f>
        <x:v>0</x:v>
      </x:c>
      <x:c r="T1018" s="50" t="str">
        <x:f>IF(NOT(OR(P1018,Q1018,R1018)),"不调",IF(NOT(S1018),"间隔规则跳过",IF(P1018,"年末+季度",IF(AND(Q1018,R1018),"季度+动态",IF(Q1018,"季度","动态")))))</x:f>
        <x:v>不调</x:v>
      </x:c>
      <x:c r="U1018" s="115" t="n">
        <x:f>IF(OR(T1018="年末+季度",T1018="季度+动态"),N1018*$E$5/2,IF(T1018="季度",(J1018+K1018)/2,IF(T1018="动态",N1018*$E$5*IF(J1018+K1018=0,0.5,J1018/(J1018+K1018)),J1018)))</x:f>
        <x:v>0.11566454158358339</x:v>
      </x:c>
      <x:c r="V1018" s="115" t="n">
        <x:f>IF(OR(T1018="年末+季度",T1018="季度+动态"),N1018*$E$5/2,IF(T1018="季度",(J1018+K1018)/2,IF(T1018="动态",N1018*$E$5*IF(J1018+K1018=0,0.5,K1018/(J1018+K1018)),K1018)))</x:f>
        <x:v>0.12007414645837776</x:v>
      </x:c>
      <x:c r="W1018" s="115" t="n">
        <x:f>IF(OR(T1018="年末+季度",T1018="季度+动态",T1018="动态"),N1018*(1-$E$5)*IF(L1018+M1018=0,$B$7/($B$7+$B$8),L1018/(L1018+M1018)),L1018)</x:f>
        <x:v>0.900689769575186</x:v>
      </x:c>
      <x:c r="X1018" s="115" t="n">
        <x:f>IF(OR(T1018="年末+季度",T1018="季度+动态",T1018="动态"),N1018*(1-$E$5)*IF(L1018+M1018=0,$B$8/($B$7+$B$8),M1018/(L1018+M1018)),M1018)</x:f>
        <x:v>0.07049769860967173</x:v>
      </x:c>
      <x:c r="Y1018" s="115" t="n">
        <x:f>POWER(1-$H$5,(A1018-A1017)/$H$8)</x:f>
        <x:v>0.9999862671029998</x:v>
      </x:c>
      <x:c r="Z1018" s="115" t="n">
        <x:f>U1018*Y1018</x:f>
        <x:v>0.11566295317434724</x:v>
      </x:c>
      <x:c r="AA1018" s="115" t="n">
        <x:f>V1018*Y1018</x:f>
        <x:v>0.12007249749249205</x:v>
      </x:c>
      <x:c r="AB1018" s="115" t="n">
        <x:f>W1018*Y1018</x:f>
        <x:v>0.9006774004953513</x:v>
      </x:c>
      <x:c r="AC1018" s="115" t="n">
        <x:f>X1018*Y1018</x:f>
        <x:v>0.07049673047203797</x:v>
      </x:c>
      <x:c r="AD1018" s="115" t="n">
        <x:f>SUM(Z1018:AC1018)</x:f>
        <x:v>1.2069095816342283</x:v>
      </x:c>
      <x:c r="AE1018" s="115" t="n">
        <x:f>MAX(AE1017,AD1018)</x:f>
        <x:v>1.2428655454675883</x:v>
      </x:c>
      <x:c r="AF1018" s="114" t="n">
        <x:f>AD1018/AE1018-1</x:f>
        <x:v>-0.028929890256015334</x:v>
      </x:c>
      <x:c r="AG1018" s="114" t="n">
        <x:f>AD1018/AD1017-1</x:f>
        <x:v>-0.001042906956413403</x:v>
      </x:c>
      <x:c r="AH1018" s="111" t="n">
        <x:f>IF(OR(T1018="年末+季度",T1018="季度+动态",T1018="季度",T1018="动态"),A1018,AH1017)</x:f>
        <x:v>45289</x:v>
      </x:c>
      <x:c r="AI1018" s="117" t="n">
        <x:f>YEAR(A1018)</x:f>
        <x:v>2024</x:v>
      </x:c>
      <x:c r="AJ1018" s="117" t="n">
        <x:f>MONTH(A1018)</x:f>
        <x:v>1</x:v>
      </x:c>
      <x:c r="AK1018" s="50" t="n">
        <x:f>IF(MONTH(A1018)&lt;&gt;MONTH(A1019),1,0)</x:f>
        <x:v>0</x:v>
      </x:c>
      <x:c r="AL1018" s="115" t="n">
        <x:f>IF(AK1017,AD1017,AL1017)</x:f>
        <x:v>1.213933911459167</x:v>
      </x:c>
      <x:c r="AM1018" s="116" t="str">
        <x:f>IF(AK1018,AD1018/AL1018-1,"")</x:f>
      </x:c>
      <x:c r="AN1018" s="115" t="n">
        <x:f>IF(AI1018&lt;&gt;AI1017,AD1018,MAX(AN1017,AD1018))</x:f>
        <x:v>1.2115787741057569</x:v>
      </x:c>
      <x:c r="AO1018" s="116" t="n">
        <x:f>AD1018/AN1018-1</x:f>
        <x:v>-0.003853808412065285</x:v>
      </x:c>
      <x:c r="AP1018" s="112" t="n">
        <x:f>IFERROR(SUM(Z1018:AC1018)/AD1018,0)</x:f>
        <x:v>1</x:v>
      </x:c>
      <x:c r="AQ1018" s="50" t="b">
        <x:f>AND(B1018&gt;0,C1018&gt;0,D1018&gt;0,E1018&gt;0)</x:f>
        <x:v>1</x:v>
      </x:c>
    </x:row>
    <x:row r="1019">
      <x:c r="A1019" s="111" t="n">
        <x:f>'净值底稿'!A977</x:f>
        <x:v>45296</x:v>
      </x:c>
      <x:c r="B1019" s="113" t="n">
        <x:f>'净值底稿'!F977</x:f>
        <x:v>1.4325509838213715</x:v>
      </x:c>
      <x:c r="C1019" s="113" t="n">
        <x:f>'净值底稿'!O977</x:f>
        <x:v>1.1834421502078483</x:v>
      </x:c>
      <x:c r="D1019" s="113" t="n">
        <x:f>'净值底稿'!P977</x:f>
        <x:v>1.6356</x:v>
      </x:c>
      <x:c r="E1019" s="113" t="n">
        <x:f>'净值底稿'!Q977</x:f>
        <x:v>1.7117</x:v>
      </x:c>
      <x:c r="F1019" s="114" t="n">
        <x:f>IFERROR(B1019/B1018-1,0)</x:f>
        <x:v>-0.020070617469924</x:v>
      </x:c>
      <x:c r="G1019" s="114" t="n">
        <x:f>IFERROR(C1019/C1018-1,0)</x:f>
        <x:v>-0.013573547090965477</x:v>
      </x:c>
      <x:c r="H1019" s="114" t="n">
        <x:f>IFERROR(D1019/D1018-1,0)</x:f>
        <x:v>0.0004281607437763846</x:v>
      </x:c>
      <x:c r="I1019" s="114" t="n">
        <x:f>IFERROR(E1019/E1018-1,0)</x:f>
        <x:v>-0.0005838734162433301</x:v>
      </x:c>
      <x:c r="J1019" s="115" t="n">
        <x:f>Z1018*(1+F1019)</x:f>
        <x:v>0.11334152628574319</x:v>
      </x:c>
      <x:c r="K1019" s="115" t="n">
        <x:f>AA1018*(1+G1019)</x:f>
        <x:v>0.11844268779344787</x:v>
      </x:c>
      <x:c r="L1019" s="115" t="n">
        <x:f>AB1018*(1+H1019)</x:f>
        <x:v>0.9010630352010499</x:v>
      </x:c>
      <x:c r="M1019" s="115" t="n">
        <x:f>AC1018*(1+I1019)</x:f>
        <x:v>0.07045556930518328</x:v>
      </x:c>
      <x:c r="N1019" s="115" t="n">
        <x:f>SUM(J1019:M1019)</x:f>
        <x:v>1.2033028185854244</x:v>
      </x:c>
      <x:c r="O1019" s="116" t="n">
        <x:f>IFERROR((J1019+K1019)/N1019,0)</x:f>
        <x:v>0.19262334509585155</x:v>
      </x:c>
      <x:c r="P1019" s="50" t="b">
        <x:f>AND(MONTH(A1019)=12,OR(A1020="",YEAR(A1019)&lt;&gt;YEAR(A1020)))</x:f>
        <x:v>0</x:v>
      </x:c>
      <x:c r="Q1019" s="50" t="b">
        <x:f>AND(MOD(MONTH(A1019),3)=0,OR(A1020="",MONTH(A1019)&lt;&gt;MONTH(A1020)))</x:f>
        <x:v>0</x:v>
      </x:c>
      <x:c r="R1019" s="50" t="b">
        <x:f>OR(O1019&gt;$E$7,O1019&lt;$E$6)</x:f>
        <x:v>0</x:v>
      </x:c>
      <x:c r="S1019" s="50" t="b">
        <x:f>AND(OR(P1019,Q1019,R1019),A1019-AH1018&gt;$E$8)</x:f>
        <x:v>0</x:v>
      </x:c>
      <x:c r="T1019" s="50" t="str">
        <x:f>IF(NOT(OR(P1019,Q1019,R1019)),"不调",IF(NOT(S1019),"间隔规则跳过",IF(P1019,"年末+季度",IF(AND(Q1019,R1019),"季度+动态",IF(Q1019,"季度","动态")))))</x:f>
        <x:v>不调</x:v>
      </x:c>
      <x:c r="U1019" s="115" t="n">
        <x:f>IF(OR(T1019="年末+季度",T1019="季度+动态"),N1019*$E$5/2,IF(T1019="季度",(J1019+K1019)/2,IF(T1019="动态",N1019*$E$5*IF(J1019+K1019=0,0.5,J1019/(J1019+K1019)),J1019)))</x:f>
        <x:v>0.11334152628574319</x:v>
      </x:c>
      <x:c r="V1019" s="115" t="n">
        <x:f>IF(OR(T1019="年末+季度",T1019="季度+动态"),N1019*$E$5/2,IF(T1019="季度",(J1019+K1019)/2,IF(T1019="动态",N1019*$E$5*IF(J1019+K1019=0,0.5,K1019/(J1019+K1019)),K1019)))</x:f>
        <x:v>0.11844268779344787</x:v>
      </x:c>
      <x:c r="W1019" s="115" t="n">
        <x:f>IF(OR(T1019="年末+季度",T1019="季度+动态",T1019="动态"),N1019*(1-$E$5)*IF(L1019+M1019=0,$B$7/($B$7+$B$8),L1019/(L1019+M1019)),L1019)</x:f>
        <x:v>0.9010630352010499</x:v>
      </x:c>
      <x:c r="X1019" s="115" t="n">
        <x:f>IF(OR(T1019="年末+季度",T1019="季度+动态",T1019="动态"),N1019*(1-$E$5)*IF(L1019+M1019=0,$B$8/($B$7+$B$8),M1019/(L1019+M1019)),M1019)</x:f>
        <x:v>0.07045556930518328</x:v>
      </x:c>
      <x:c r="Y1019" s="115" t="n">
        <x:f>POWER(1-$H$5,(A1019-A1018)/$H$8)</x:f>
        <x:v>0.9999862671029998</x:v>
      </x:c>
      <x:c r="Z1019" s="115" t="n">
        <x:f>U1019*Y1019</x:f>
        <x:v>0.11333996977823686</x:v>
      </x:c>
      <x:c r="AA1019" s="115" t="n">
        <x:f>V1019*Y1019</x:f>
        <x:v>0.11844106123221597</x:v>
      </x:c>
      <x:c r="AB1019" s="115" t="n">
        <x:f>W1019*Y1019</x:f>
        <x:v>0.9010506609951968</x:v>
      </x:c>
      <x:c r="AC1019" s="115" t="n">
        <x:f>X1019*Y1019</x:f>
        <x:v>0.07045460174610692</x:v>
      </x:c>
      <x:c r="AD1019" s="115" t="n">
        <x:f>SUM(Z1019:AC1019)</x:f>
        <x:v>1.2032862937517566</x:v>
      </x:c>
      <x:c r="AE1019" s="115" t="n">
        <x:f>MAX(AE1018,AD1019)</x:f>
        <x:v>1.2428655454675883</x:v>
      </x:c>
      <x:c r="AF1019" s="114" t="n">
        <x:f>AD1019/AE1019-1</x:f>
        <x:v>-0.03184515964753154</x:v>
      </x:c>
      <x:c r="AG1019" s="114" t="n">
        <x:f>AD1019/AD1018-1</x:f>
        <x:v>-0.0030021204053791717</x:v>
      </x:c>
      <x:c r="AH1019" s="111" t="n">
        <x:f>IF(OR(T1019="年末+季度",T1019="季度+动态",T1019="季度",T1019="动态"),A1019,AH1018)</x:f>
        <x:v>45289</x:v>
      </x:c>
      <x:c r="AI1019" s="117" t="n">
        <x:f>YEAR(A1019)</x:f>
        <x:v>2024</x:v>
      </x:c>
      <x:c r="AJ1019" s="117" t="n">
        <x:f>MONTH(A1019)</x:f>
        <x:v>1</x:v>
      </x:c>
      <x:c r="AK1019" s="50" t="n">
        <x:f>IF(MONTH(A1019)&lt;&gt;MONTH(A1020),1,0)</x:f>
        <x:v>0</x:v>
      </x:c>
      <x:c r="AL1019" s="115" t="n">
        <x:f>IF(AK1018,AD1018,AL1018)</x:f>
        <x:v>1.213933911459167</x:v>
      </x:c>
      <x:c r="AM1019" s="116" t="str">
        <x:f>IF(AK1019,AD1019/AL1019-1,"")</x:f>
      </x:c>
      <x:c r="AN1019" s="115" t="n">
        <x:f>IF(AI1019&lt;&gt;AI1018,AD1019,MAX(AN1018,AD1019))</x:f>
        <x:v>1.2115787741057569</x:v>
      </x:c>
      <x:c r="AO1019" s="116" t="n">
        <x:f>AD1019/AN1019-1</x:f>
        <x:v>-0.006844359220572249</x:v>
      </x:c>
      <x:c r="AP1019" s="112" t="n">
        <x:f>IFERROR(SUM(Z1019:AC1019)/AD1019,0)</x:f>
        <x:v>1</x:v>
      </x:c>
      <x:c r="AQ1019" s="50" t="b">
        <x:f>AND(B1019&gt;0,C1019&gt;0,D1019&gt;0,E1019&gt;0)</x:f>
        <x:v>1</x:v>
      </x:c>
    </x:row>
    <x:row r="1020">
      <x:c r="A1020" s="111" t="n">
        <x:f>'净值底稿'!A978</x:f>
        <x:v>45299</x:v>
      </x:c>
      <x:c r="B1020" s="113" t="n">
        <x:f>'净值底稿'!F978</x:f>
        <x:v>1.400600160751889</x:v>
      </x:c>
      <x:c r="C1020" s="113" t="n">
        <x:f>'净值底稿'!O978</x:f>
        <x:v>1.1615231538177688</x:v>
      </x:c>
      <x:c r="D1020" s="113" t="n">
        <x:f>'净值底稿'!P978</x:f>
        <x:v>1.6362</x:v>
      </x:c>
      <x:c r="E1020" s="113" t="n">
        <x:f>'净值底稿'!Q978</x:f>
        <x:v>1.7081</x:v>
      </x:c>
      <x:c r="F1020" s="114" t="n">
        <x:f>IFERROR(B1020/B1019-1,0)</x:f>
        <x:v>-0.022303445692559376</x:v>
      </x:c>
      <x:c r="G1020" s="114" t="n">
        <x:f>IFERROR(C1020/C1019-1,0)</x:f>
        <x:v>-0.018521392352156663</x:v>
      </x:c>
      <x:c r="H1020" s="114" t="n">
        <x:f>IFERROR(D1020/D1019-1,0)</x:f>
        <x:v>0.00036683785766711274</x:v>
      </x:c>
      <x:c r="I1020" s="114" t="n">
        <x:f>IFERROR(E1020/E1019-1,0)</x:f>
        <x:v>-0.0021031722848630086</x:v>
      </x:c>
      <x:c r="J1020" s="115" t="n">
        <x:f>Z1019*(1+F1020)</x:f>
        <x:v>0.11081209791749164</x:v>
      </x:c>
      <x:c r="K1020" s="115" t="n">
        <x:f>AA1019*(1+G1020)</x:f>
        <x:v>0.11624736786652828</x:v>
      </x:c>
      <x:c r="L1020" s="115" t="n">
        <x:f>AB1019*(1+H1020)</x:f>
        <x:v>0.9013812004893258</x:v>
      </x:c>
      <x:c r="M1020" s="115" t="n">
        <x:f>AC1019*(1+I1020)</x:f>
        <x:v>0.07030642358037345</x:v>
      </x:c>
      <x:c r="N1020" s="115" t="n">
        <x:f>SUM(J1020:M1020)</x:f>
        <x:v>1.1987470898537191</x:v>
      </x:c>
      <x:c r="O1020" s="116" t="n">
        <x:f>IFERROR((J1020+K1020)/N1020,0)</x:f>
        <x:v>0.18941398707522833</x:v>
      </x:c>
      <x:c r="P1020" s="50" t="b">
        <x:f>AND(MONTH(A1020)=12,OR(A1021="",YEAR(A1020)&lt;&gt;YEAR(A1021)))</x:f>
        <x:v>0</x:v>
      </x:c>
      <x:c r="Q1020" s="50" t="b">
        <x:f>AND(MOD(MONTH(A1020),3)=0,OR(A1021="",MONTH(A1020)&lt;&gt;MONTH(A1021)))</x:f>
        <x:v>0</x:v>
      </x:c>
      <x:c r="R1020" s="50" t="b">
        <x:f>OR(O1020&gt;$E$7,O1020&lt;$E$6)</x:f>
        <x:v>0</x:v>
      </x:c>
      <x:c r="S1020" s="50" t="b">
        <x:f>AND(OR(P1020,Q1020,R1020),A1020-AH1019&gt;$E$8)</x:f>
        <x:v>0</x:v>
      </x:c>
      <x:c r="T1020" s="50" t="str">
        <x:f>IF(NOT(OR(P1020,Q1020,R1020)),"不调",IF(NOT(S1020),"间隔规则跳过",IF(P1020,"年末+季度",IF(AND(Q1020,R1020),"季度+动态",IF(Q1020,"季度","动态")))))</x:f>
        <x:v>不调</x:v>
      </x:c>
      <x:c r="U1020" s="115" t="n">
        <x:f>IF(OR(T1020="年末+季度",T1020="季度+动态"),N1020*$E$5/2,IF(T1020="季度",(J1020+K1020)/2,IF(T1020="动态",N1020*$E$5*IF(J1020+K1020=0,0.5,J1020/(J1020+K1020)),J1020)))</x:f>
        <x:v>0.11081209791749164</x:v>
      </x:c>
      <x:c r="V1020" s="115" t="n">
        <x:f>IF(OR(T1020="年末+季度",T1020="季度+动态"),N1020*$E$5/2,IF(T1020="季度",(J1020+K1020)/2,IF(T1020="动态",N1020*$E$5*IF(J1020+K1020=0,0.5,K1020/(J1020+K1020)),K1020)))</x:f>
        <x:v>0.11624736786652828</x:v>
      </x:c>
      <x:c r="W1020" s="115" t="n">
        <x:f>IF(OR(T1020="年末+季度",T1020="季度+动态",T1020="动态"),N1020*(1-$E$5)*IF(L1020+M1020=0,$B$7/($B$7+$B$8),L1020/(L1020+M1020)),L1020)</x:f>
        <x:v>0.9013812004893258</x:v>
      </x:c>
      <x:c r="X1020" s="115" t="n">
        <x:f>IF(OR(T1020="年末+季度",T1020="季度+动态",T1020="动态"),N1020*(1-$E$5)*IF(L1020+M1020=0,$B$8/($B$7+$B$8),M1020/(L1020+M1020)),M1020)</x:f>
        <x:v>0.07030642358037345</x:v>
      </x:c>
      <x:c r="Y1020" s="115" t="n">
        <x:f>POWER(1-$H$5,(A1020-A1019)/$H$8)</x:f>
        <x:v>0.9999588018747739</x:v>
      </x:c>
      <x:c r="Z1020" s="115" t="n">
        <x:f>U1020*Y1020</x:f>
        <x:v>0.11080753266680507</x:v>
      </x:c>
      <x:c r="AA1020" s="115" t="n">
        <x:f>V1020*Y1020</x:f>
        <x:v>0.11624257869290971</x:v>
      </x:c>
      <x:c r="AB1020" s="115" t="n">
        <x:f>W1020*Y1020</x:f>
        <x:v>0.9013440652737517</x:v>
      </x:c>
      <x:c r="AC1020" s="115" t="n">
        <x:f>X1020*Y1020</x:f>
        <x:v>0.07030352708753058</x:v>
      </x:c>
      <x:c r="AD1020" s="115" t="n">
        <x:f>SUM(Z1020:AC1020)</x:f>
        <x:v>1.198697703720997</x:v>
      </x:c>
      <x:c r="AE1020" s="115" t="n">
        <x:f>MAX(AE1019,AD1020)</x:f>
        <x:v>1.2428655454675883</x:v>
      </x:c>
      <x:c r="AF1020" s="114" t="n">
        <x:f>AD1020/AE1020-1</x:f>
        <x:v>-0.03553710367759422</x:v>
      </x:c>
      <x:c r="AG1020" s="114" t="n">
        <x:f>AD1020/AD1019-1</x:f>
        <x:v>-0.0038133817816977666</x:v>
      </x:c>
      <x:c r="AH1020" s="111" t="n">
        <x:f>IF(OR(T1020="年末+季度",T1020="季度+动态",T1020="季度",T1020="动态"),A1020,AH1019)</x:f>
        <x:v>45289</x:v>
      </x:c>
      <x:c r="AI1020" s="117" t="n">
        <x:f>YEAR(A1020)</x:f>
        <x:v>2024</x:v>
      </x:c>
      <x:c r="AJ1020" s="117" t="n">
        <x:f>MONTH(A1020)</x:f>
        <x:v>1</x:v>
      </x:c>
      <x:c r="AK1020" s="50" t="n">
        <x:f>IF(MONTH(A1020)&lt;&gt;MONTH(A1021),1,0)</x:f>
        <x:v>0</x:v>
      </x:c>
      <x:c r="AL1020" s="115" t="n">
        <x:f>IF(AK1019,AD1019,AL1019)</x:f>
        <x:v>1.213933911459167</x:v>
      </x:c>
      <x:c r="AM1020" s="116" t="str">
        <x:f>IF(AK1020,AD1020/AL1020-1,"")</x:f>
      </x:c>
      <x:c r="AN1020" s="115" t="n">
        <x:f>IF(AI1020&lt;&gt;AI1019,AD1020,MAX(AN1019,AD1020))</x:f>
        <x:v>1.2115787741057569</x:v>
      </x:c>
      <x:c r="AO1020" s="116" t="n">
        <x:f>AD1020/AN1020-1</x:f>
        <x:v>-0.010631640847510893</x:v>
      </x:c>
      <x:c r="AP1020" s="112" t="n">
        <x:f>IFERROR(SUM(Z1020:AC1020)/AD1020,0)</x:f>
        <x:v>1</x:v>
      </x:c>
      <x:c r="AQ1020" s="50" t="b">
        <x:f>AND(B1020&gt;0,C1020&gt;0,D1020&gt;0,E1020&gt;0)</x:f>
        <x:v>1</x:v>
      </x:c>
    </x:row>
    <x:row r="1021">
      <x:c r="A1021" s="111" t="n">
        <x:f>'净值底稿'!A979</x:f>
        <x:v>45300</x:v>
      </x:c>
      <x:c r="B1021" s="113" t="n">
        <x:f>'净值底稿'!F979</x:f>
        <x:v>1.4100072695527606</x:v>
      </x:c>
      <x:c r="C1021" s="113" t="n">
        <x:f>'净值底稿'!O979</x:f>
        <x:v>1.1662257544451304</x:v>
      </x:c>
      <x:c r="D1021" s="113" t="n">
        <x:f>'净值底稿'!P979</x:f>
        <x:v>1.6375</x:v>
      </x:c>
      <x:c r="E1021" s="113" t="n">
        <x:f>'净值底稿'!Q979</x:f>
        <x:v>1.7066</x:v>
      </x:c>
      <x:c r="F1021" s="114" t="n">
        <x:f>IFERROR(B1021/B1020-1,0)</x:f>
        <x:v>0.006716484164775105</x:v>
      </x:c>
      <x:c r="G1021" s="114" t="n">
        <x:f>IFERROR(C1021/C1020-1,0)</x:f>
        <x:v>0.004048649923081404</x:v>
      </x:c>
      <x:c r="H1021" s="114" t="n">
        <x:f>IFERROR(D1021/D1020-1,0)</x:f>
        <x:v>0.0007945238968340984</x:v>
      </x:c>
      <x:c r="I1021" s="114" t="n">
        <x:f>IFERROR(E1021/E1020-1,0)</x:f>
        <x:v>-0.0008781687254845183</x:v>
      </x:c>
      <x:c r="J1021" s="115" t="n">
        <x:f>Z1020*(1+F1021)</x:f>
        <x:v>0.11155176970529947</x:v>
      </x:c>
      <x:c r="K1021" s="115" t="n">
        <x:f>AA1020*(1+G1021)</x:f>
        <x:v>0.11671320420019354</x:v>
      </x:c>
      <x:c r="L1021" s="115" t="n">
        <x:f>AB1020*(1+H1021)</x:f>
        <x:v>0.9020602046728813</x:v>
      </x:c>
      <x:c r="M1021" s="115" t="n">
        <x:f>AC1020*(1+I1021)</x:f>
        <x:v>0.07024178872875106</x:v>
      </x:c>
      <x:c r="N1021" s="115" t="n">
        <x:f>SUM(J1021:M1021)</x:f>
        <x:v>1.2005669673071253</x:v>
      </x:c>
      <x:c r="O1021" s="116" t="n">
        <x:f>IFERROR((J1021+K1021)/N1021,0)</x:f>
        <x:v>0.19013097987985786</x:v>
      </x:c>
      <x:c r="P1021" s="50" t="b">
        <x:f>AND(MONTH(A1021)=12,OR(A1022="",YEAR(A1021)&lt;&gt;YEAR(A1022)))</x:f>
        <x:v>0</x:v>
      </x:c>
      <x:c r="Q1021" s="50" t="b">
        <x:f>AND(MOD(MONTH(A1021),3)=0,OR(A1022="",MONTH(A1021)&lt;&gt;MONTH(A1022)))</x:f>
        <x:v>0</x:v>
      </x:c>
      <x:c r="R1021" s="50" t="b">
        <x:f>OR(O1021&gt;$E$7,O1021&lt;$E$6)</x:f>
        <x:v>0</x:v>
      </x:c>
      <x:c r="S1021" s="50" t="b">
        <x:f>AND(OR(P1021,Q1021,R1021),A1021-AH1020&gt;$E$8)</x:f>
        <x:v>0</x:v>
      </x:c>
      <x:c r="T1021" s="50" t="str">
        <x:f>IF(NOT(OR(P1021,Q1021,R1021)),"不调",IF(NOT(S1021),"间隔规则跳过",IF(P1021,"年末+季度",IF(AND(Q1021,R1021),"季度+动态",IF(Q1021,"季度","动态")))))</x:f>
        <x:v>不调</x:v>
      </x:c>
      <x:c r="U1021" s="115" t="n">
        <x:f>IF(OR(T1021="年末+季度",T1021="季度+动态"),N1021*$E$5/2,IF(T1021="季度",(J1021+K1021)/2,IF(T1021="动态",N1021*$E$5*IF(J1021+K1021=0,0.5,J1021/(J1021+K1021)),J1021)))</x:f>
        <x:v>0.11155176970529947</x:v>
      </x:c>
      <x:c r="V1021" s="115" t="n">
        <x:f>IF(OR(T1021="年末+季度",T1021="季度+动态"),N1021*$E$5/2,IF(T1021="季度",(J1021+K1021)/2,IF(T1021="动态",N1021*$E$5*IF(J1021+K1021=0,0.5,K1021/(J1021+K1021)),K1021)))</x:f>
        <x:v>0.11671320420019354</x:v>
      </x:c>
      <x:c r="W1021" s="115" t="n">
        <x:f>IF(OR(T1021="年末+季度",T1021="季度+动态",T1021="动态"),N1021*(1-$E$5)*IF(L1021+M1021=0,$B$7/($B$7+$B$8),L1021/(L1021+M1021)),L1021)</x:f>
        <x:v>0.9020602046728813</x:v>
      </x:c>
      <x:c r="X1021" s="115" t="n">
        <x:f>IF(OR(T1021="年末+季度",T1021="季度+动态",T1021="动态"),N1021*(1-$E$5)*IF(L1021+M1021=0,$B$8/($B$7+$B$8),M1021/(L1021+M1021)),M1021)</x:f>
        <x:v>0.07024178872875106</x:v>
      </x:c>
      <x:c r="Y1021" s="115" t="n">
        <x:f>POWER(1-$H$5,(A1021-A1020)/$H$8)</x:f>
        <x:v>0.9999862671029998</x:v>
      </x:c>
      <x:c r="Z1021" s="115" t="n">
        <x:f>U1021*Y1021</x:f>
        <x:v>0.11155023777633591</x:v>
      </x:c>
      <x:c r="AA1021" s="115" t="n">
        <x:f>V1021*Y1021</x:f>
        <x:v>0.11671160138978169</x:v>
      </x:c>
      <x:c r="AB1021" s="115" t="n">
        <x:f>W1021*Y1021</x:f>
        <x:v>0.9020478167730025</x:v>
      </x:c>
      <x:c r="AC1021" s="115" t="n">
        <x:f>X1021*Y1021</x:f>
        <x:v>0.07024082410550134</x:v>
      </x:c>
      <x:c r="AD1021" s="115" t="n">
        <x:f>SUM(Z1021:AC1021)</x:f>
        <x:v>1.2005504800446214</x:v>
      </x:c>
      <x:c r="AE1021" s="115" t="n">
        <x:f>MAX(AE1020,AD1021)</x:f>
        <x:v>1.2428655454675883</x:v>
      </x:c>
      <x:c r="AF1021" s="114" t="n">
        <x:f>AD1021/AE1021-1</x:f>
        <x:v>-0.034046374185268125</x:v>
      </x:c>
      <x:c r="AG1021" s="114" t="n">
        <x:f>AD1021/AD1020-1</x:f>
        <x:v>0.0015456576899022245</x:v>
      </x:c>
      <x:c r="AH1021" s="111" t="n">
        <x:f>IF(OR(T1021="年末+季度",T1021="季度+动态",T1021="季度",T1021="动态"),A1021,AH1020)</x:f>
        <x:v>45289</x:v>
      </x:c>
      <x:c r="AI1021" s="117" t="n">
        <x:f>YEAR(A1021)</x:f>
        <x:v>2024</x:v>
      </x:c>
      <x:c r="AJ1021" s="117" t="n">
        <x:f>MONTH(A1021)</x:f>
        <x:v>1</x:v>
      </x:c>
      <x:c r="AK1021" s="50" t="n">
        <x:f>IF(MONTH(A1021)&lt;&gt;MONTH(A1022),1,0)</x:f>
        <x:v>0</x:v>
      </x:c>
      <x:c r="AL1021" s="115" t="n">
        <x:f>IF(AK1020,AD1020,AL1020)</x:f>
        <x:v>1.213933911459167</x:v>
      </x:c>
      <x:c r="AM1021" s="116" t="str">
        <x:f>IF(AK1021,AD1021/AL1021-1,"")</x:f>
      </x:c>
      <x:c r="AN1021" s="115" t="n">
        <x:f>IF(AI1021&lt;&gt;AI1020,AD1021,MAX(AN1020,AD1021))</x:f>
        <x:v>1.2115787741057569</x:v>
      </x:c>
      <x:c r="AO1021" s="116" t="n">
        <x:f>AD1021/AN1021-1</x:f>
        <x:v>-0.009102416035040917</x:v>
      </x:c>
      <x:c r="AP1021" s="112" t="n">
        <x:f>IFERROR(SUM(Z1021:AC1021)/AD1021,0)</x:f>
        <x:v>1</x:v>
      </x:c>
      <x:c r="AQ1021" s="50" t="b">
        <x:f>AND(B1021&gt;0,C1021&gt;0,D1021&gt;0,E1021&gt;0)</x:f>
        <x:v>1</x:v>
      </x:c>
    </x:row>
    <x:row r="1022">
      <x:c r="A1022" s="111" t="n">
        <x:f>'净值底稿'!A980</x:f>
        <x:v>45301</x:v>
      </x:c>
      <x:c r="B1022" s="113" t="n">
        <x:f>'净值底稿'!F980</x:f>
        <x:v>1.3909889172355847</x:v>
      </x:c>
      <x:c r="C1022" s="113" t="n">
        <x:f>'净值底稿'!O980</x:f>
        <x:v>1.1578816236077334</x:v>
      </x:c>
      <x:c r="D1022" s="113" t="n">
        <x:f>'净值底稿'!P980</x:f>
        <x:v>1.6375</x:v>
      </x:c>
      <x:c r="E1022" s="113" t="n">
        <x:f>'净值底稿'!Q980</x:f>
        <x:v>1.7048</x:v>
      </x:c>
      <x:c r="F1022" s="114" t="n">
        <x:f>IFERROR(B1022/B1021-1,0)</x:f>
        <x:v>-0.01348812359187923</x:v>
      </x:c>
      <x:c r="G1022" s="114" t="n">
        <x:f>IFERROR(C1022/C1021-1,0)</x:f>
        <x:v>-0.007154816128517982</x:v>
      </x:c>
      <x:c r="H1022" s="114" t="n">
        <x:f>IFERROR(D1022/D1021-1,0)</x:f>
        <x:v>0</x:v>
      </x:c>
      <x:c r="I1022" s="114" t="n">
        <x:f>IFERROR(E1022/E1021-1,0)</x:f>
        <x:v>-0.0010547287003397354</x:v>
      </x:c>
      <x:c r="J1022" s="115" t="n">
        <x:f>Z1021*(1+F1022)</x:f>
        <x:v>0.11004563438250517</x:v>
      </x:c>
      <x:c r="K1022" s="115" t="n">
        <x:f>AA1021*(1+G1022)</x:f>
        <x:v>0.11587655134177292</x:v>
      </x:c>
      <x:c r="L1022" s="115" t="n">
        <x:f>AB1021*(1+H1022)</x:f>
        <x:v>0.9020478167730025</x:v>
      </x:c>
      <x:c r="M1022" s="115" t="n">
        <x:f>AC1021*(1+I1022)</x:f>
        <x:v>0.07016673909238175</x:v>
      </x:c>
      <x:c r="N1022" s="115" t="n">
        <x:f>SUM(J1022:M1022)</x:f>
        <x:v>1.1981367415896622</x:v>
      </x:c>
      <x:c r="O1022" s="116" t="n">
        <x:f>IFERROR((J1022+K1022)/N1022,0)</x:f>
        <x:v>0.18856127008051632</x:v>
      </x:c>
      <x:c r="P1022" s="50" t="b">
        <x:f>AND(MONTH(A1022)=12,OR(A1023="",YEAR(A1022)&lt;&gt;YEAR(A1023)))</x:f>
        <x:v>0</x:v>
      </x:c>
      <x:c r="Q1022" s="50" t="b">
        <x:f>AND(MOD(MONTH(A1022),3)=0,OR(A1023="",MONTH(A1022)&lt;&gt;MONTH(A1023)))</x:f>
        <x:v>0</x:v>
      </x:c>
      <x:c r="R1022" s="50" t="b">
        <x:f>OR(O1022&gt;$E$7,O1022&lt;$E$6)</x:f>
        <x:v>0</x:v>
      </x:c>
      <x:c r="S1022" s="50" t="b">
        <x:f>AND(OR(P1022,Q1022,R1022),A1022-AH1021&gt;$E$8)</x:f>
        <x:v>0</x:v>
      </x:c>
      <x:c r="T1022" s="50" t="str">
        <x:f>IF(NOT(OR(P1022,Q1022,R1022)),"不调",IF(NOT(S1022),"间隔规则跳过",IF(P1022,"年末+季度",IF(AND(Q1022,R1022),"季度+动态",IF(Q1022,"季度","动态")))))</x:f>
        <x:v>不调</x:v>
      </x:c>
      <x:c r="U1022" s="115" t="n">
        <x:f>IF(OR(T1022="年末+季度",T1022="季度+动态"),N1022*$E$5/2,IF(T1022="季度",(J1022+K1022)/2,IF(T1022="动态",N1022*$E$5*IF(J1022+K1022=0,0.5,J1022/(J1022+K1022)),J1022)))</x:f>
        <x:v>0.11004563438250517</x:v>
      </x:c>
      <x:c r="V1022" s="115" t="n">
        <x:f>IF(OR(T1022="年末+季度",T1022="季度+动态"),N1022*$E$5/2,IF(T1022="季度",(J1022+K1022)/2,IF(T1022="动态",N1022*$E$5*IF(J1022+K1022=0,0.5,K1022/(J1022+K1022)),K1022)))</x:f>
        <x:v>0.11587655134177292</x:v>
      </x:c>
      <x:c r="W1022" s="115" t="n">
        <x:f>IF(OR(T1022="年末+季度",T1022="季度+动态",T1022="动态"),N1022*(1-$E$5)*IF(L1022+M1022=0,$B$7/($B$7+$B$8),L1022/(L1022+M1022)),L1022)</x:f>
        <x:v>0.9020478167730025</x:v>
      </x:c>
      <x:c r="X1022" s="115" t="n">
        <x:f>IF(OR(T1022="年末+季度",T1022="季度+动态",T1022="动态"),N1022*(1-$E$5)*IF(L1022+M1022=0,$B$8/($B$7+$B$8),M1022/(L1022+M1022)),M1022)</x:f>
        <x:v>0.07016673909238175</x:v>
      </x:c>
      <x:c r="Y1022" s="115" t="n">
        <x:f>POWER(1-$H$5,(A1022-A1021)/$H$8)</x:f>
        <x:v>0.9999862671029998</x:v>
      </x:c>
      <x:c r="Z1022" s="115" t="n">
        <x:f>U1022*Y1022</x:f>
        <x:v>0.11004412313714287</x:v>
      </x:c>
      <x:c r="AA1022" s="115" t="n">
        <x:f>V1022*Y1022</x:f>
        <x:v>0.11587496002102861</x:v>
      </x:c>
      <x:c r="AB1022" s="115" t="n">
        <x:f>W1022*Y1022</x:f>
        <x:v>0.9020354290432454</x:v>
      </x:c>
      <x:c r="AC1022" s="115" t="n">
        <x:f>X1022*Y1022</x:f>
        <x:v>0.07016577549978095</x:v>
      </x:c>
      <x:c r="AD1022" s="115" t="n">
        <x:f>SUM(Z1022:AC1022)</x:f>
        <x:v>1.1981202877011978</x:v>
      </x:c>
      <x:c r="AE1022" s="115" t="n">
        <x:f>MAX(AE1021,AD1022)</x:f>
        <x:v>1.2428655454675883</x:v>
      </x:c>
      <x:c r="AF1022" s="114" t="n">
        <x:f>AD1022/AE1022-1</x:f>
        <x:v>-0.03600168813880544</x:v>
      </x:c>
      <x:c r="AG1022" s="114" t="n">
        <x:f>AD1022/AD1021-1</x:f>
        <x:v>-0.002024231703554258</x:v>
      </x:c>
      <x:c r="AH1022" s="111" t="n">
        <x:f>IF(OR(T1022="年末+季度",T1022="季度+动态",T1022="季度",T1022="动态"),A1022,AH1021)</x:f>
        <x:v>45289</x:v>
      </x:c>
      <x:c r="AI1022" s="117" t="n">
        <x:f>YEAR(A1022)</x:f>
        <x:v>2024</x:v>
      </x:c>
      <x:c r="AJ1022" s="117" t="n">
        <x:f>MONTH(A1022)</x:f>
        <x:v>1</x:v>
      </x:c>
      <x:c r="AK1022" s="50" t="n">
        <x:f>IF(MONTH(A1022)&lt;&gt;MONTH(A1023),1,0)</x:f>
        <x:v>0</x:v>
      </x:c>
      <x:c r="AL1022" s="115" t="n">
        <x:f>IF(AK1021,AD1021,AL1021)</x:f>
        <x:v>1.213933911459167</x:v>
      </x:c>
      <x:c r="AM1022" s="116" t="str">
        <x:f>IF(AK1022,AD1022/AL1022-1,"")</x:f>
      </x:c>
      <x:c r="AN1022" s="115" t="n">
        <x:f>IF(AI1022&lt;&gt;AI1021,AD1022,MAX(AN1021,AD1022))</x:f>
        <x:v>1.2115787741057569</x:v>
      </x:c>
      <x:c r="AO1022" s="116" t="n">
        <x:f>AD1022/AN1022-1</x:f>
        <x:v>-0.011108222339478058</x:v>
      </x:c>
      <x:c r="AP1022" s="112" t="n">
        <x:f>IFERROR(SUM(Z1022:AC1022)/AD1022,0)</x:f>
        <x:v>1</x:v>
      </x:c>
      <x:c r="AQ1022" s="50" t="b">
        <x:f>AND(B1022&gt;0,C1022&gt;0,D1022&gt;0,E1022&gt;0)</x:f>
        <x:v>1</x:v>
      </x:c>
    </x:row>
    <x:row r="1023">
      <x:c r="A1023" s="111" t="n">
        <x:f>'净值底稿'!A981</x:f>
        <x:v>45302</x:v>
      </x:c>
      <x:c r="B1023" s="113" t="n">
        <x:f>'净值底稿'!F981</x:f>
        <x:v>1.4136601569489922</x:v>
      </x:c>
      <x:c r="C1023" s="113" t="n">
        <x:f>'净值底稿'!O981</x:f>
        <x:v>1.1728081632316945</x:v>
      </x:c>
      <x:c r="D1023" s="113" t="n">
        <x:f>'净值底稿'!P981</x:f>
        <x:v>1.6376</x:v>
      </x:c>
      <x:c r="E1023" s="113" t="n">
        <x:f>'净值底稿'!Q981</x:f>
        <x:v>1.7051</x:v>
      </x:c>
      <x:c r="F1023" s="114" t="n">
        <x:f>IFERROR(B1023/B1022-1,0)</x:f>
        <x:v>0.01629864870416342</x:v>
      </x:c>
      <x:c r="G1023" s="114" t="n">
        <x:f>IFERROR(C1023/C1022-1,0)</x:f>
        <x:v>0.012891248396751376</x:v>
      </x:c>
      <x:c r="H1023" s="114" t="n">
        <x:f>IFERROR(D1023/D1022-1,0)</x:f>
        <x:v>0.00006106870229016792</x:v>
      </x:c>
      <x:c r="I1023" s="114" t="n">
        <x:f>IFERROR(E1023/E1022-1,0)</x:f>
        <x:v>0.00017597372125766064</x:v>
      </x:c>
      <x:c r="J1023" s="115" t="n">
        <x:f>Z1022*(1+F1023)</x:f>
        <x:v>0.11183769364211286</x:v>
      </x:c>
      <x:c r="K1023" s="115" t="n">
        <x:f>AA1022*(1+G1023)</x:f>
        <x:v>0.11736873291362332</x:v>
      </x:c>
      <x:c r="L1023" s="115" t="n">
        <x:f>AB1022*(1+H1023)</x:f>
        <x:v>0.9020905151763169</x:v>
      </x:c>
      <x:c r="M1023" s="115" t="n">
        <x:f>AC1022*(1+I1023)</x:f>
        <x:v>0.07017812283240057</x:v>
      </x:c>
      <x:c r="N1023" s="115" t="n">
        <x:f>SUM(J1023:M1023)</x:f>
        <x:v>1.2014750645644536</x:v>
      </x:c>
      <x:c r="O1023" s="116" t="n">
        <x:f>IFERROR((J1023+K1023)/N1023,0)</x:f>
        <x:v>0.19077085602174004</x:v>
      </x:c>
      <x:c r="P1023" s="50" t="b">
        <x:f>AND(MONTH(A1023)=12,OR(A1024="",YEAR(A1023)&lt;&gt;YEAR(A1024)))</x:f>
        <x:v>0</x:v>
      </x:c>
      <x:c r="Q1023" s="50" t="b">
        <x:f>AND(MOD(MONTH(A1023),3)=0,OR(A1024="",MONTH(A1023)&lt;&gt;MONTH(A1024)))</x:f>
        <x:v>0</x:v>
      </x:c>
      <x:c r="R1023" s="50" t="b">
        <x:f>OR(O1023&gt;$E$7,O1023&lt;$E$6)</x:f>
        <x:v>0</x:v>
      </x:c>
      <x:c r="S1023" s="50" t="b">
        <x:f>AND(OR(P1023,Q1023,R1023),A1023-AH1022&gt;$E$8)</x:f>
        <x:v>0</x:v>
      </x:c>
      <x:c r="T1023" s="50" t="str">
        <x:f>IF(NOT(OR(P1023,Q1023,R1023)),"不调",IF(NOT(S1023),"间隔规则跳过",IF(P1023,"年末+季度",IF(AND(Q1023,R1023),"季度+动态",IF(Q1023,"季度","动态")))))</x:f>
        <x:v>不调</x:v>
      </x:c>
      <x:c r="U1023" s="115" t="n">
        <x:f>IF(OR(T1023="年末+季度",T1023="季度+动态"),N1023*$E$5/2,IF(T1023="季度",(J1023+K1023)/2,IF(T1023="动态",N1023*$E$5*IF(J1023+K1023=0,0.5,J1023/(J1023+K1023)),J1023)))</x:f>
        <x:v>0.11183769364211286</x:v>
      </x:c>
      <x:c r="V1023" s="115" t="n">
        <x:f>IF(OR(T1023="年末+季度",T1023="季度+动态"),N1023*$E$5/2,IF(T1023="季度",(J1023+K1023)/2,IF(T1023="动态",N1023*$E$5*IF(J1023+K1023=0,0.5,K1023/(J1023+K1023)),K1023)))</x:f>
        <x:v>0.11736873291362332</x:v>
      </x:c>
      <x:c r="W1023" s="115" t="n">
        <x:f>IF(OR(T1023="年末+季度",T1023="季度+动态",T1023="动态"),N1023*(1-$E$5)*IF(L1023+M1023=0,$B$7/($B$7+$B$8),L1023/(L1023+M1023)),L1023)</x:f>
        <x:v>0.9020905151763169</x:v>
      </x:c>
      <x:c r="X1023" s="115" t="n">
        <x:f>IF(OR(T1023="年末+季度",T1023="季度+动态",T1023="动态"),N1023*(1-$E$5)*IF(L1023+M1023=0,$B$8/($B$7+$B$8),M1023/(L1023+M1023)),M1023)</x:f>
        <x:v>0.07017812283240057</x:v>
      </x:c>
      <x:c r="Y1023" s="115" t="n">
        <x:f>POWER(1-$H$5,(A1023-A1022)/$H$8)</x:f>
        <x:v>0.9999862671029998</x:v>
      </x:c>
      <x:c r="Z1023" s="115" t="n">
        <x:f>U1023*Y1023</x:f>
        <x:v>0.11183615778658533</x:v>
      </x:c>
      <x:c r="AA1023" s="115" t="n">
        <x:f>V1023*Y1023</x:f>
        <x:v>0.11736712110090317</x:v>
      </x:c>
      <x:c r="AB1023" s="115" t="n">
        <x:f>W1023*Y1023</x:f>
        <x:v>0.9020781268601871</x:v>
      </x:c>
      <x:c r="AC1023" s="115" t="n">
        <x:f>X1023*Y1023</x:f>
        <x:v>0.07017715908346804</x:v>
      </x:c>
      <x:c r="AD1023" s="115" t="n">
        <x:f>SUM(Z1023:AC1023)</x:f>
        <x:v>1.2014585648311435</x:v>
      </x:c>
      <x:c r="AE1023" s="115" t="n">
        <x:f>MAX(AE1022,AD1023)</x:f>
        <x:v>1.2428655454675883</x:v>
      </x:c>
      <x:c r="AF1023" s="114" t="n">
        <x:f>AD1023/AE1023-1</x:f>
        <x:v>-0.033315736193223366</x:v>
      </x:c>
      <x:c r="AG1023" s="114" t="n">
        <x:f>AD1023/AD1022-1</x:f>
        <x:v>0.0027862620842109553</x:v>
      </x:c>
      <x:c r="AH1023" s="111" t="n">
        <x:f>IF(OR(T1023="年末+季度",T1023="季度+动态",T1023="季度",T1023="动态"),A1023,AH1022)</x:f>
        <x:v>45289</x:v>
      </x:c>
      <x:c r="AI1023" s="117" t="n">
        <x:f>YEAR(A1023)</x:f>
        <x:v>2024</x:v>
      </x:c>
      <x:c r="AJ1023" s="117" t="n">
        <x:f>MONTH(A1023)</x:f>
        <x:v>1</x:v>
      </x:c>
      <x:c r="AK1023" s="50" t="n">
        <x:f>IF(MONTH(A1023)&lt;&gt;MONTH(A1024),1,0)</x:f>
        <x:v>0</x:v>
      </x:c>
      <x:c r="AL1023" s="115" t="n">
        <x:f>IF(AK1022,AD1022,AL1022)</x:f>
        <x:v>1.213933911459167</x:v>
      </x:c>
      <x:c r="AM1023" s="116" t="str">
        <x:f>IF(AK1023,AD1023/AL1023-1,"")</x:f>
      </x:c>
      <x:c r="AN1023" s="115" t="n">
        <x:f>IF(AI1023&lt;&gt;AI1022,AD1023,MAX(AN1022,AD1023))</x:f>
        <x:v>1.2115787741057569</x:v>
      </x:c>
      <x:c r="AO1023" s="116" t="n">
        <x:f>AD1023/AN1023-1</x:f>
        <x:v>-0.008352910673994685</x:v>
      </x:c>
      <x:c r="AP1023" s="112" t="n">
        <x:f>IFERROR(SUM(Z1023:AC1023)/AD1023,0)</x:f>
        <x:v>1</x:v>
      </x:c>
      <x:c r="AQ1023" s="50" t="b">
        <x:f>AND(B1023&gt;0,C1023&gt;0,D1023&gt;0,E1023&gt;0)</x:f>
        <x:v>1</x:v>
      </x:c>
    </x:row>
    <x:row r="1024">
      <x:c r="A1024" s="111" t="n">
        <x:f>'净值底稿'!A982</x:f>
        <x:v>45303</x:v>
      </x:c>
      <x:c r="B1024" s="113" t="n">
        <x:f>'净值底稿'!F982</x:f>
        <x:v>1.3924234831974274</x:v>
      </x:c>
      <x:c r="C1024" s="113" t="n">
        <x:f>'净值底稿'!O982</x:f>
        <x:v>1.1665393285793477</x:v>
      </x:c>
      <x:c r="D1024" s="113" t="n">
        <x:f>'净值底稿'!P982</x:f>
        <x:v>1.6375</x:v>
      </x:c>
      <x:c r="E1024" s="113" t="n">
        <x:f>'净值底稿'!Q982</x:f>
        <x:v>1.7084</x:v>
      </x:c>
      <x:c r="F1024" s="114" t="n">
        <x:f>IFERROR(B1024/B1023-1,0)</x:f>
        <x:v>-0.015022474565173027</x:v>
      </x:c>
      <x:c r="G1024" s="114" t="n">
        <x:f>IFERROR(C1024/C1023-1,0)</x:f>
        <x:v>-0.005345149231459012</x:v>
      </x:c>
      <x:c r="H1024" s="114" t="n">
        <x:f>IFERROR(D1024/D1023-1,0)</x:f>
        <x:v>-0.00006106497313140835</x:v>
      </x:c>
      <x:c r="I1024" s="114" t="n">
        <x:f>IFERROR(E1024/E1023-1,0)</x:f>
        <x:v>0.001935370359509525</x:v>
      </x:c>
      <x:c r="J1024" s="115" t="n">
        <x:f>Z1023*(1+F1024)</x:f>
        <x:v>0.11015610195076968</x:v>
      </x:c>
      <x:c r="K1024" s="115" t="n">
        <x:f>AA1023*(1+G1024)</x:f>
        <x:v>0.11673977632375211</x:v>
      </x:c>
      <x:c r="L1024" s="115" t="n">
        <x:f>AB1023*(1+H1024)</x:f>
        <x:v>0.9020230414836079</x:v>
      </x:c>
      <x:c r="M1024" s="115" t="n">
        <x:f>AC1023*(1+I1024)</x:f>
        <x:v>0.07031297787707277</x:v>
      </x:c>
      <x:c r="N1024" s="115" t="n">
        <x:f>SUM(J1024:M1024)</x:f>
        <x:v>1.1992318976352025</x:v>
      </x:c>
      <x:c r="O1024" s="116" t="n">
        <x:f>IFERROR((J1024+K1024)/N1024,0)</x:f>
        <x:v>0.18920100334384354</x:v>
      </x:c>
      <x:c r="P1024" s="50" t="b">
        <x:f>AND(MONTH(A1024)=12,OR(A1025="",YEAR(A1024)&lt;&gt;YEAR(A1025)))</x:f>
        <x:v>0</x:v>
      </x:c>
      <x:c r="Q1024" s="50" t="b">
        <x:f>AND(MOD(MONTH(A1024),3)=0,OR(A1025="",MONTH(A1024)&lt;&gt;MONTH(A1025)))</x:f>
        <x:v>0</x:v>
      </x:c>
      <x:c r="R1024" s="50" t="b">
        <x:f>OR(O1024&gt;$E$7,O1024&lt;$E$6)</x:f>
        <x:v>0</x:v>
      </x:c>
      <x:c r="S1024" s="50" t="b">
        <x:f>AND(OR(P1024,Q1024,R1024),A1024-AH1023&gt;$E$8)</x:f>
        <x:v>0</x:v>
      </x:c>
      <x:c r="T1024" s="50" t="str">
        <x:f>IF(NOT(OR(P1024,Q1024,R1024)),"不调",IF(NOT(S1024),"间隔规则跳过",IF(P1024,"年末+季度",IF(AND(Q1024,R1024),"季度+动态",IF(Q1024,"季度","动态")))))</x:f>
        <x:v>不调</x:v>
      </x:c>
      <x:c r="U1024" s="115" t="n">
        <x:f>IF(OR(T1024="年末+季度",T1024="季度+动态"),N1024*$E$5/2,IF(T1024="季度",(J1024+K1024)/2,IF(T1024="动态",N1024*$E$5*IF(J1024+K1024=0,0.5,J1024/(J1024+K1024)),J1024)))</x:f>
        <x:v>0.11015610195076968</x:v>
      </x:c>
      <x:c r="V1024" s="115" t="n">
        <x:f>IF(OR(T1024="年末+季度",T1024="季度+动态"),N1024*$E$5/2,IF(T1024="季度",(J1024+K1024)/2,IF(T1024="动态",N1024*$E$5*IF(J1024+K1024=0,0.5,K1024/(J1024+K1024)),K1024)))</x:f>
        <x:v>0.11673977632375211</x:v>
      </x:c>
      <x:c r="W1024" s="115" t="n">
        <x:f>IF(OR(T1024="年末+季度",T1024="季度+动态",T1024="动态"),N1024*(1-$E$5)*IF(L1024+M1024=0,$B$7/($B$7+$B$8),L1024/(L1024+M1024)),L1024)</x:f>
        <x:v>0.9020230414836079</x:v>
      </x:c>
      <x:c r="X1024" s="115" t="n">
        <x:f>IF(OR(T1024="年末+季度",T1024="季度+动态",T1024="动态"),N1024*(1-$E$5)*IF(L1024+M1024=0,$B$8/($B$7+$B$8),M1024/(L1024+M1024)),M1024)</x:f>
        <x:v>0.07031297787707277</x:v>
      </x:c>
      <x:c r="Y1024" s="115" t="n">
        <x:f>POWER(1-$H$5,(A1024-A1023)/$H$8)</x:f>
        <x:v>0.9999862671029998</x:v>
      </x:c>
      <x:c r="Z1024" s="115" t="n">
        <x:f>U1024*Y1024</x:f>
        <x:v>0.11015458918836764</x:v>
      </x:c>
      <x:c r="AA1024" s="115" t="n">
        <x:f>V1024*Y1024</x:f>
        <x:v>0.11673817314842802</x:v>
      </x:c>
      <x:c r="AB1024" s="115" t="n">
        <x:f>W1024*Y1024</x:f>
        <x:v>0.9020106540940873</x:v>
      </x:c>
      <x:c r="AC1024" s="115" t="n">
        <x:f>X1024*Y1024</x:f>
        <x:v>0.07031201227618981</x:v>
      </x:c>
      <x:c r="AD1024" s="115" t="n">
        <x:f>SUM(Z1024:AC1024)</x:f>
        <x:v>1.1992154287070727</x:v>
      </x:c>
      <x:c r="AE1024" s="115" t="n">
        <x:f>MAX(AE1023,AD1024)</x:f>
        <x:v>1.2428655454675883</x:v>
      </x:c>
      <x:c r="AF1024" s="114" t="n">
        <x:f>AD1024/AE1024-1</x:f>
        <x:v>-0.03512054616019922</x:v>
      </x:c>
      <x:c r="AG1024" s="114" t="n">
        <x:f>AD1024/AD1023-1</x:f>
        <x:v>-0.001867010806474334</x:v>
      </x:c>
      <x:c r="AH1024" s="111" t="n">
        <x:f>IF(OR(T1024="年末+季度",T1024="季度+动态",T1024="季度",T1024="动态"),A1024,AH1023)</x:f>
        <x:v>45289</x:v>
      </x:c>
      <x:c r="AI1024" s="117" t="n">
        <x:f>YEAR(A1024)</x:f>
        <x:v>2024</x:v>
      </x:c>
      <x:c r="AJ1024" s="117" t="n">
        <x:f>MONTH(A1024)</x:f>
        <x:v>1</x:v>
      </x:c>
      <x:c r="AK1024" s="50" t="n">
        <x:f>IF(MONTH(A1024)&lt;&gt;MONTH(A1025),1,0)</x:f>
        <x:v>0</x:v>
      </x:c>
      <x:c r="AL1024" s="115" t="n">
        <x:f>IF(AK1023,AD1023,AL1023)</x:f>
        <x:v>1.213933911459167</x:v>
      </x:c>
      <x:c r="AM1024" s="116" t="str">
        <x:f>IF(AK1024,AD1024/AL1024-1,"")</x:f>
      </x:c>
      <x:c r="AN1024" s="115" t="n">
        <x:f>IF(AI1024&lt;&gt;AI1023,AD1024,MAX(AN1023,AD1024))</x:f>
        <x:v>1.2115787741057569</x:v>
      </x:c>
      <x:c r="AO1024" s="116" t="n">
        <x:f>AD1024/AN1024-1</x:f>
        <x:v>-0.010204326505975136</x:v>
      </x:c>
      <x:c r="AP1024" s="112" t="n">
        <x:f>IFERROR(SUM(Z1024:AC1024)/AD1024,0)</x:f>
        <x:v>1</x:v>
      </x:c>
      <x:c r="AQ1024" s="50" t="b">
        <x:f>AND(B1024&gt;0,C1024&gt;0,D1024&gt;0,E1024&gt;0)</x:f>
        <x:v>1</x:v>
      </x:c>
    </x:row>
    <x:row r="1025">
      <x:c r="A1025" s="111" t="n">
        <x:f>'净值底稿'!A983</x:f>
        <x:v>45306</x:v>
      </x:c>
      <x:c r="B1025" s="113" t="n">
        <x:f>'净值底稿'!F983</x:f>
        <x:v>1.3949138771723928</x:v>
      </x:c>
      <x:c r="C1025" s="113" t="n">
        <x:f>'净值底稿'!O983</x:f>
        <x:v>1.165063404267325</x:v>
      </x:c>
      <x:c r="D1025" s="113" t="n">
        <x:f>'净值底稿'!P983</x:f>
        <x:v>1.638</x:v>
      </x:c>
      <x:c r="E1025" s="113" t="n">
        <x:f>'净值底稿'!Q983</x:f>
        <x:v>1.7229</x:v>
      </x:c>
      <x:c r="F1025" s="114" t="n">
        <x:f>IFERROR(B1025/B1024-1,0)</x:f>
        <x:v>0.0017885320127226656</x:v>
      </x:c>
      <x:c r="G1025" s="114" t="n">
        <x:f>IFERROR(C1025/C1024-1,0)</x:f>
        <x:v>-0.0012652160761869036</x:v>
      </x:c>
      <x:c r="H1025" s="114" t="n">
        <x:f>IFERROR(D1025/D1024-1,0)</x:f>
        <x:v>0.0003053435114503955</x:v>
      </x:c>
      <x:c r="I1025" s="114" t="n">
        <x:f>IFERROR(E1025/E1024-1,0)</x:f>
        <x:v>0.008487473659564593</x:v>
      </x:c>
      <x:c r="J1025" s="115" t="n">
        <x:f>Z1024*(1+F1025)</x:f>
        <x:v>0.11035160419747934</x:v>
      </x:c>
      <x:c r="K1025" s="115" t="n">
        <x:f>AA1024*(1+G1025)</x:f>
        <x:v>0.11659047413505594</x:v>
      </x:c>
      <x:c r="L1025" s="115" t="n">
        <x:f>AB1024*(1+H1025)</x:f>
        <x:v>0.9022860771945741</x:v>
      </x:c>
      <x:c r="M1025" s="115" t="n">
        <x:f>AC1024*(1+I1025)</x:f>
        <x:v>0.07090878362833496</x:v>
      </x:c>
      <x:c r="N1025" s="115" t="n">
        <x:f>SUM(J1025:M1025)</x:f>
        <x:v>1.2001369391554442</x:v>
      </x:c>
      <x:c r="O1025" s="116" t="n">
        <x:f>IFERROR((J1025+K1025)/N1025,0)</x:f>
        <x:v>0.1890968196447966</x:v>
      </x:c>
      <x:c r="P1025" s="50" t="b">
        <x:f>AND(MONTH(A1025)=12,OR(A1026="",YEAR(A1025)&lt;&gt;YEAR(A1026)))</x:f>
        <x:v>0</x:v>
      </x:c>
      <x:c r="Q1025" s="50" t="b">
        <x:f>AND(MOD(MONTH(A1025),3)=0,OR(A1026="",MONTH(A1025)&lt;&gt;MONTH(A1026)))</x:f>
        <x:v>0</x:v>
      </x:c>
      <x:c r="R1025" s="50" t="b">
        <x:f>OR(O1025&gt;$E$7,O1025&lt;$E$6)</x:f>
        <x:v>0</x:v>
      </x:c>
      <x:c r="S1025" s="50" t="b">
        <x:f>AND(OR(P1025,Q1025,R1025),A1025-AH1024&gt;$E$8)</x:f>
        <x:v>0</x:v>
      </x:c>
      <x:c r="T1025" s="50" t="str">
        <x:f>IF(NOT(OR(P1025,Q1025,R1025)),"不调",IF(NOT(S1025),"间隔规则跳过",IF(P1025,"年末+季度",IF(AND(Q1025,R1025),"季度+动态",IF(Q1025,"季度","动态")))))</x:f>
        <x:v>不调</x:v>
      </x:c>
      <x:c r="U1025" s="115" t="n">
        <x:f>IF(OR(T1025="年末+季度",T1025="季度+动态"),N1025*$E$5/2,IF(T1025="季度",(J1025+K1025)/2,IF(T1025="动态",N1025*$E$5*IF(J1025+K1025=0,0.5,J1025/(J1025+K1025)),J1025)))</x:f>
        <x:v>0.11035160419747934</x:v>
      </x:c>
      <x:c r="V1025" s="115" t="n">
        <x:f>IF(OR(T1025="年末+季度",T1025="季度+动态"),N1025*$E$5/2,IF(T1025="季度",(J1025+K1025)/2,IF(T1025="动态",N1025*$E$5*IF(J1025+K1025=0,0.5,K1025/(J1025+K1025)),K1025)))</x:f>
        <x:v>0.11659047413505594</x:v>
      </x:c>
      <x:c r="W1025" s="115" t="n">
        <x:f>IF(OR(T1025="年末+季度",T1025="季度+动态",T1025="动态"),N1025*(1-$E$5)*IF(L1025+M1025=0,$B$7/($B$7+$B$8),L1025/(L1025+M1025)),L1025)</x:f>
        <x:v>0.9022860771945741</x:v>
      </x:c>
      <x:c r="X1025" s="115" t="n">
        <x:f>IF(OR(T1025="年末+季度",T1025="季度+动态",T1025="动态"),N1025*(1-$E$5)*IF(L1025+M1025=0,$B$8/($B$7+$B$8),M1025/(L1025+M1025)),M1025)</x:f>
        <x:v>0.07090878362833496</x:v>
      </x:c>
      <x:c r="Y1025" s="115" t="n">
        <x:f>POWER(1-$H$5,(A1025-A1024)/$H$8)</x:f>
        <x:v>0.9999588018747739</x:v>
      </x:c>
      <x:c r="Z1025" s="115" t="n">
        <x:f>U1025*Y1025</x:f>
        <x:v>0.11034705791827072</x:v>
      </x:c>
      <x:c r="AA1025" s="115" t="n">
        <x:f>V1025*Y1025</x:f>
        <x:v>0.11658567082610236</x:v>
      </x:c>
      <x:c r="AB1025" s="115" t="n">
        <x:f>W1025*Y1025</x:f>
        <x:v>0.9022489046997761</x:v>
      </x:c>
      <x:c r="AC1025" s="115" t="n">
        <x:f>X1025*Y1025</x:f>
        <x:v>0.0709058623193874</x:v>
      </x:c>
      <x:c r="AD1025" s="115" t="n">
        <x:f>SUM(Z1025:AC1025)</x:f>
        <x:v>1.2000874957635366</x:v>
      </x:c>
      <x:c r="AE1025" s="115" t="n">
        <x:f>MAX(AE1024,AD1025)</x:f>
        <x:v>1.2428655454675883</x:v>
      </x:c>
      <x:c r="AF1025" s="114" t="n">
        <x:f>AD1025/AE1025-1</x:f>
        <x:v>-0.034418887755036986</x:v>
      </x:c>
      <x:c r="AG1025" s="114" t="n">
        <x:f>AD1025/AD1024-1</x:f>
        <x:v>0.0007271979959464492</x:v>
      </x:c>
      <x:c r="AH1025" s="111" t="n">
        <x:f>IF(OR(T1025="年末+季度",T1025="季度+动态",T1025="季度",T1025="动态"),A1025,AH1024)</x:f>
        <x:v>45289</x:v>
      </x:c>
      <x:c r="AI1025" s="117" t="n">
        <x:f>YEAR(A1025)</x:f>
        <x:v>2024</x:v>
      </x:c>
      <x:c r="AJ1025" s="117" t="n">
        <x:f>MONTH(A1025)</x:f>
        <x:v>1</x:v>
      </x:c>
      <x:c r="AK1025" s="50" t="n">
        <x:f>IF(MONTH(A1025)&lt;&gt;MONTH(A1026),1,0)</x:f>
        <x:v>0</x:v>
      </x:c>
      <x:c r="AL1025" s="115" t="n">
        <x:f>IF(AK1024,AD1024,AL1024)</x:f>
        <x:v>1.213933911459167</x:v>
      </x:c>
      <x:c r="AM1025" s="116" t="str">
        <x:f>IF(AK1025,AD1025/AL1025-1,"")</x:f>
      </x:c>
      <x:c r="AN1025" s="115" t="n">
        <x:f>IF(AI1025&lt;&gt;AI1024,AD1025,MAX(AN1024,AD1025))</x:f>
        <x:v>1.2115787741057569</x:v>
      </x:c>
      <x:c r="AO1025" s="116" t="n">
        <x:f>AD1025/AN1025-1</x:f>
        <x:v>-0.009484549075813753</x:v>
      </x:c>
      <x:c r="AP1025" s="112" t="n">
        <x:f>IFERROR(SUM(Z1025:AC1025)/AD1025,0)</x:f>
        <x:v>1</x:v>
      </x:c>
      <x:c r="AQ1025" s="50" t="b">
        <x:f>AND(B1025&gt;0,C1025&gt;0,D1025&gt;0,E1025&gt;0)</x:f>
        <x:v>1</x:v>
      </x:c>
    </x:row>
    <x:row r="1026">
      <x:c r="A1026" s="111" t="n">
        <x:f>'净值底稿'!A984</x:f>
        <x:v>45307</x:v>
      </x:c>
      <x:c r="B1026" s="113" t="n">
        <x:f>'净值底稿'!F984</x:f>
        <x:v>1.3904373712976112</x:v>
      </x:c>
      <x:c r="C1026" s="113" t="n">
        <x:f>'净值底稿'!O984</x:f>
        <x:v>1.163622141841307</x:v>
      </x:c>
      <x:c r="D1026" s="113" t="n">
        <x:f>'净值底稿'!P984</x:f>
        <x:v>1.6379</x:v>
      </x:c>
      <x:c r="E1026" s="113" t="n">
        <x:f>'净值底稿'!Q984</x:f>
        <x:v>1.7206</x:v>
      </x:c>
      <x:c r="F1026" s="114" t="n">
        <x:f>IFERROR(B1026/B1025-1,0)</x:f>
        <x:v>-0.003209162908218932</x:v>
      </x:c>
      <x:c r="G1026" s="114" t="n">
        <x:f>IFERROR(C1026/C1025-1,0)</x:f>
        <x:v>-0.001237067803124603</x:v>
      </x:c>
      <x:c r="H1026" s="114" t="n">
        <x:f>IFERROR(D1026/D1025-1,0)</x:f>
        <x:v>-0.00006105006105006083</x:v>
      </x:c>
      <x:c r="I1026" s="114" t="n">
        <x:f>IFERROR(E1026/E1025-1,0)</x:f>
        <x:v>-0.001334958500203265</x:v>
      </x:c>
      <x:c r="J1026" s="115" t="n">
        <x:f>Z1025*(1+F1026)</x:f>
        <x:v>0.10999293623296832</x:v>
      </x:c>
      <x:c r="K1026" s="115" t="n">
        <x:f>AA1025*(1+G1026)</x:f>
        <x:v>0.1164414464464177</x:v>
      </x:c>
      <x:c r="L1026" s="115" t="n">
        <x:f>AB1025*(1+H1026)</x:f>
        <x:v>0.9021938223490619</x:v>
      </x:c>
      <x:c r="M1026" s="115" t="n">
        <x:f>AC1025*(1+I1026)</x:f>
        <x:v>0.0708112059357699</x:v>
      </x:c>
      <x:c r="N1026" s="115" t="n">
        <x:f>SUM(J1026:M1026)</x:f>
        <x:v>1.199439410964218</x:v>
      </x:c>
      <x:c r="O1026" s="116" t="n">
        <x:f>IFERROR((J1026+K1026)/N1026,0)</x:f>
        <x:v>0.1887835105379417</x:v>
      </x:c>
      <x:c r="P1026" s="50" t="b">
        <x:f>AND(MONTH(A1026)=12,OR(A1027="",YEAR(A1026)&lt;&gt;YEAR(A1027)))</x:f>
        <x:v>0</x:v>
      </x:c>
      <x:c r="Q1026" s="50" t="b">
        <x:f>AND(MOD(MONTH(A1026),3)=0,OR(A1027="",MONTH(A1026)&lt;&gt;MONTH(A1027)))</x:f>
        <x:v>0</x:v>
      </x:c>
      <x:c r="R1026" s="50" t="b">
        <x:f>OR(O1026&gt;$E$7,O1026&lt;$E$6)</x:f>
        <x:v>0</x:v>
      </x:c>
      <x:c r="S1026" s="50" t="b">
        <x:f>AND(OR(P1026,Q1026,R1026),A1026-AH1025&gt;$E$8)</x:f>
        <x:v>0</x:v>
      </x:c>
      <x:c r="T1026" s="50" t="str">
        <x:f>IF(NOT(OR(P1026,Q1026,R1026)),"不调",IF(NOT(S1026),"间隔规则跳过",IF(P1026,"年末+季度",IF(AND(Q1026,R1026),"季度+动态",IF(Q1026,"季度","动态")))))</x:f>
        <x:v>不调</x:v>
      </x:c>
      <x:c r="U1026" s="115" t="n">
        <x:f>IF(OR(T1026="年末+季度",T1026="季度+动态"),N1026*$E$5/2,IF(T1026="季度",(J1026+K1026)/2,IF(T1026="动态",N1026*$E$5*IF(J1026+K1026=0,0.5,J1026/(J1026+K1026)),J1026)))</x:f>
        <x:v>0.10999293623296832</x:v>
      </x:c>
      <x:c r="V1026" s="115" t="n">
        <x:f>IF(OR(T1026="年末+季度",T1026="季度+动态"),N1026*$E$5/2,IF(T1026="季度",(J1026+K1026)/2,IF(T1026="动态",N1026*$E$5*IF(J1026+K1026=0,0.5,K1026/(J1026+K1026)),K1026)))</x:f>
        <x:v>0.1164414464464177</x:v>
      </x:c>
      <x:c r="W1026" s="115" t="n">
        <x:f>IF(OR(T1026="年末+季度",T1026="季度+动态",T1026="动态"),N1026*(1-$E$5)*IF(L1026+M1026=0,$B$7/($B$7+$B$8),L1026/(L1026+M1026)),L1026)</x:f>
        <x:v>0.9021938223490619</x:v>
      </x:c>
      <x:c r="X1026" s="115" t="n">
        <x:f>IF(OR(T1026="年末+季度",T1026="季度+动态",T1026="动态"),N1026*(1-$E$5)*IF(L1026+M1026=0,$B$8/($B$7+$B$8),M1026/(L1026+M1026)),M1026)</x:f>
        <x:v>0.0708112059357699</x:v>
      </x:c>
      <x:c r="Y1026" s="115" t="n">
        <x:f>POWER(1-$H$5,(A1026-A1025)/$H$8)</x:f>
        <x:v>0.9999862671029998</x:v>
      </x:c>
      <x:c r="Z1026" s="115" t="n">
        <x:f>U1026*Y1026</x:f>
        <x:v>0.10999142571130428</x:v>
      </x:c>
      <x:c r="AA1026" s="115" t="n">
        <x:f>V1026*Y1026</x:f>
        <x:v>0.1164398473680271</x:v>
      </x:c>
      <x:c r="AB1026" s="115" t="n">
        <x:f>W1026*Y1026</x:f>
        <x:v>0.9021814326142253</x:v>
      </x:c>
      <x:c r="AC1026" s="115" t="n">
        <x:f>X1026*Y1026</x:f>
        <x:v>0.07081023349277231</x:v>
      </x:c>
      <x:c r="AD1026" s="115" t="n">
        <x:f>SUM(Z1026:AC1026)</x:f>
        <x:v>1.199422939186329</x:v>
      </x:c>
      <x:c r="AE1026" s="115" t="n">
        <x:f>MAX(AE1025,AD1026)</x:f>
        <x:v>1.2428655454675883</x:v>
      </x:c>
      <x:c r="AF1026" s="114" t="n">
        <x:f>AD1026/AE1026-1</x:f>
        <x:v>-0.03495358483440425</x:v>
      </x:c>
      <x:c r="AG1026" s="114" t="n">
        <x:f>AD1026/AD1025-1</x:f>
        <x:v>-0.0005537567715301339</x:v>
      </x:c>
      <x:c r="AH1026" s="111" t="n">
        <x:f>IF(OR(T1026="年末+季度",T1026="季度+动态",T1026="季度",T1026="动态"),A1026,AH1025)</x:f>
        <x:v>45289</x:v>
      </x:c>
      <x:c r="AI1026" s="117" t="n">
        <x:f>YEAR(A1026)</x:f>
        <x:v>2024</x:v>
      </x:c>
      <x:c r="AJ1026" s="117" t="n">
        <x:f>MONTH(A1026)</x:f>
        <x:v>1</x:v>
      </x:c>
      <x:c r="AK1026" s="50" t="n">
        <x:f>IF(MONTH(A1026)&lt;&gt;MONTH(A1027),1,0)</x:f>
        <x:v>0</x:v>
      </x:c>
      <x:c r="AL1026" s="115" t="n">
        <x:f>IF(AK1025,AD1025,AL1025)</x:f>
        <x:v>1.213933911459167</x:v>
      </x:c>
      <x:c r="AM1026" s="116" t="str">
        <x:f>IF(AK1026,AD1026/AL1026-1,"")</x:f>
      </x:c>
      <x:c r="AN1026" s="115" t="n">
        <x:f>IF(AI1026&lt;&gt;AI1025,AD1026,MAX(AN1025,AD1026))</x:f>
        <x:v>1.2115787741057569</x:v>
      </x:c>
      <x:c r="AO1026" s="116" t="n">
        <x:f>AD1026/AN1026-1</x:f>
        <x:v>-0.010033053714068152</x:v>
      </x:c>
      <x:c r="AP1026" s="112" t="n">
        <x:f>IFERROR(SUM(Z1026:AC1026)/AD1026,0)</x:f>
        <x:v>1</x:v>
      </x:c>
      <x:c r="AQ1026" s="50" t="b">
        <x:f>AND(B1026&gt;0,C1026&gt;0,D1026&gt;0,E1026&gt;0)</x:f>
        <x:v>1</x:v>
      </x:c>
    </x:row>
    <x:row r="1027">
      <x:c r="A1027" s="111" t="n">
        <x:f>'净值底稿'!A985</x:f>
        <x:v>45308</x:v>
      </x:c>
      <x:c r="B1027" s="113" t="n">
        <x:f>'净值底稿'!F985</x:f>
        <x:v>1.3603552063592237</x:v>
      </x:c>
      <x:c r="C1027" s="113" t="n">
        <x:f>'净值底稿'!O985</x:f>
        <x:v>1.1367242071890642</x:v>
      </x:c>
      <x:c r="D1027" s="113" t="n">
        <x:f>'净值底稿'!P985</x:f>
        <x:v>1.6386</x:v>
      </x:c>
      <x:c r="E1027" s="113" t="n">
        <x:f>'净值底稿'!Q985</x:f>
        <x:v>1.7023</x:v>
      </x:c>
      <x:c r="F1027" s="114" t="n">
        <x:f>IFERROR(B1027/B1026-1,0)</x:f>
        <x:v>-0.02163503769343722</x:v>
      </x:c>
      <x:c r="G1027" s="114" t="n">
        <x:f>IFERROR(C1027/C1026-1,0)</x:f>
        <x:v>-0.02311569510844802</x:v>
      </x:c>
      <x:c r="H1027" s="114" t="n">
        <x:f>IFERROR(D1027/D1026-1,0)</x:f>
        <x:v>0.0004273765187130518</x:v>
      </x:c>
      <x:c r="I1027" s="114" t="n">
        <x:f>IFERROR(E1027/E1026-1,0)</x:f>
        <x:v>-0.010635824712309616</x:v>
      </x:c>
      <x:c r="J1027" s="115" t="n">
        <x:f>Z1026*(1+F1027)</x:f>
        <x:v>0.10761175707008531</x:v>
      </x:c>
      <x:c r="K1027" s="115" t="n">
        <x:f>AA1026*(1+G1027)</x:f>
        <x:v>0.11374825935779355</x:v>
      </x:c>
      <x:c r="L1027" s="115" t="n">
        <x:f>AB1026*(1+H1027)</x:f>
        <x:v>0.9025670037741436</x:v>
      </x:c>
      <x:c r="M1027" s="115" t="n">
        <x:f>AC1026*(1+I1027)</x:f>
        <x:v>0.07005710826150546</x:v>
      </x:c>
      <x:c r="N1027" s="115" t="n">
        <x:f>SUM(J1027:M1027)</x:f>
        <x:v>1.1939841284635277</x:v>
      </x:c>
      <x:c r="O1027" s="116" t="n">
        <x:f>IFERROR((J1027+K1027)/N1027,0)</x:f>
        <x:v>0.18539611302265369</x:v>
      </x:c>
      <x:c r="P1027" s="50" t="b">
        <x:f>AND(MONTH(A1027)=12,OR(A1028="",YEAR(A1027)&lt;&gt;YEAR(A1028)))</x:f>
        <x:v>0</x:v>
      </x:c>
      <x:c r="Q1027" s="50" t="b">
        <x:f>AND(MOD(MONTH(A1027),3)=0,OR(A1028="",MONTH(A1027)&lt;&gt;MONTH(A1028)))</x:f>
        <x:v>0</x:v>
      </x:c>
      <x:c r="R1027" s="50" t="b">
        <x:f>OR(O1027&gt;$E$7,O1027&lt;$E$6)</x:f>
        <x:v>0</x:v>
      </x:c>
      <x:c r="S1027" s="50" t="b">
        <x:f>AND(OR(P1027,Q1027,R1027),A1027-AH1026&gt;$E$8)</x:f>
        <x:v>0</x:v>
      </x:c>
      <x:c r="T1027" s="50" t="str">
        <x:f>IF(NOT(OR(P1027,Q1027,R1027)),"不调",IF(NOT(S1027),"间隔规则跳过",IF(P1027,"年末+季度",IF(AND(Q1027,R1027),"季度+动态",IF(Q1027,"季度","动态")))))</x:f>
        <x:v>不调</x:v>
      </x:c>
      <x:c r="U1027" s="115" t="n">
        <x:f>IF(OR(T1027="年末+季度",T1027="季度+动态"),N1027*$E$5/2,IF(T1027="季度",(J1027+K1027)/2,IF(T1027="动态",N1027*$E$5*IF(J1027+K1027=0,0.5,J1027/(J1027+K1027)),J1027)))</x:f>
        <x:v>0.10761175707008531</x:v>
      </x:c>
      <x:c r="V1027" s="115" t="n">
        <x:f>IF(OR(T1027="年末+季度",T1027="季度+动态"),N1027*$E$5/2,IF(T1027="季度",(J1027+K1027)/2,IF(T1027="动态",N1027*$E$5*IF(J1027+K1027=0,0.5,K1027/(J1027+K1027)),K1027)))</x:f>
        <x:v>0.11374825935779355</x:v>
      </x:c>
      <x:c r="W1027" s="115" t="n">
        <x:f>IF(OR(T1027="年末+季度",T1027="季度+动态",T1027="动态"),N1027*(1-$E$5)*IF(L1027+M1027=0,$B$7/($B$7+$B$8),L1027/(L1027+M1027)),L1027)</x:f>
        <x:v>0.9025670037741436</x:v>
      </x:c>
      <x:c r="X1027" s="115" t="n">
        <x:f>IF(OR(T1027="年末+季度",T1027="季度+动态",T1027="动态"),N1027*(1-$E$5)*IF(L1027+M1027=0,$B$8/($B$7+$B$8),M1027/(L1027+M1027)),M1027)</x:f>
        <x:v>0.07005710826150546</x:v>
      </x:c>
      <x:c r="Y1027" s="115" t="n">
        <x:f>POWER(1-$H$5,(A1027-A1026)/$H$8)</x:f>
        <x:v>0.9999862671029998</x:v>
      </x:c>
      <x:c r="Z1027" s="115" t="n">
        <x:f>U1027*Y1027</x:f>
        <x:v>0.10761027924890945</x:v>
      </x:c>
      <x:c r="AA1027" s="115" t="n">
        <x:f>V1027*Y1027</x:f>
        <x:v>0.11374669726466383</x:v>
      </x:c>
      <x:c r="AB1027" s="115" t="n">
        <x:f>W1027*Y1027</x:f>
        <x:v>0.902554608914445</x:v>
      </x:c>
      <x:c r="AC1027" s="115" t="n">
        <x:f>X1027*Y1027</x:f>
        <x:v>0.07005614617445358</x:v>
      </x:c>
      <x:c r="AD1027" s="115" t="n">
        <x:f>SUM(Z1027:AC1027)</x:f>
        <x:v>1.1939677316024717</x:v>
      </x:c>
      <x:c r="AE1027" s="115" t="n">
        <x:f>MAX(AE1026,AD1027)</x:f>
        <x:v>1.2428655454675883</x:v>
      </x:c>
      <x:c r="AF1027" s="114" t="n">
        <x:f>AD1027/AE1027-1</x:f>
        <x:v>-0.03934280264139145</x:v>
      </x:c>
      <x:c r="AG1027" s="114" t="n">
        <x:f>AD1027/AD1026-1</x:f>
        <x:v>-0.004548193473403073</x:v>
      </x:c>
      <x:c r="AH1027" s="111" t="n">
        <x:f>IF(OR(T1027="年末+季度",T1027="季度+动态",T1027="季度",T1027="动态"),A1027,AH1026)</x:f>
        <x:v>45289</x:v>
      </x:c>
      <x:c r="AI1027" s="117" t="n">
        <x:f>YEAR(A1027)</x:f>
        <x:v>2024</x:v>
      </x:c>
      <x:c r="AJ1027" s="117" t="n">
        <x:f>MONTH(A1027)</x:f>
        <x:v>1</x:v>
      </x:c>
      <x:c r="AK1027" s="50" t="n">
        <x:f>IF(MONTH(A1027)&lt;&gt;MONTH(A1028),1,0)</x:f>
        <x:v>0</x:v>
      </x:c>
      <x:c r="AL1027" s="115" t="n">
        <x:f>IF(AK1026,AD1026,AL1026)</x:f>
        <x:v>1.213933911459167</x:v>
      </x:c>
      <x:c r="AM1027" s="116" t="str">
        <x:f>IF(AK1027,AD1027/AL1027-1,"")</x:f>
      </x:c>
      <x:c r="AN1027" s="115" t="n">
        <x:f>IF(AI1027&lt;&gt;AI1026,AD1027,MAX(AN1026,AD1027))</x:f>
        <x:v>1.2115787741057569</x:v>
      </x:c>
      <x:c r="AO1027" s="116" t="n">
        <x:f>AD1027/AN1027-1</x:f>
        <x:v>-0.014535614918050666</x:v>
      </x:c>
      <x:c r="AP1027" s="112" t="n">
        <x:f>IFERROR(SUM(Z1027:AC1027)/AD1027,0)</x:f>
        <x:v>1</x:v>
      </x:c>
      <x:c r="AQ1027" s="50" t="b">
        <x:f>AND(B1027&gt;0,C1027&gt;0,D1027&gt;0,E1027&gt;0)</x:f>
        <x:v>1</x:v>
      </x:c>
    </x:row>
    <x:row r="1028">
      <x:c r="A1028" s="111" t="n">
        <x:f>'净值底稿'!A986</x:f>
        <x:v>45309</x:v>
      </x:c>
      <x:c r="B1028" s="113" t="n">
        <x:f>'净值底稿'!F986</x:f>
        <x:v>1.396323001807428</x:v>
      </x:c>
      <x:c r="C1028" s="113" t="n">
        <x:f>'净值底稿'!O986</x:f>
        <x:v>1.1330834234380613</x:v>
      </x:c>
      <x:c r="D1028" s="113" t="n">
        <x:f>'净值底稿'!P986</x:f>
        <x:v>1.6394</x:v>
      </x:c>
      <x:c r="E1028" s="113" t="n">
        <x:f>'净值底稿'!Q986</x:f>
        <x:v>1.6976</x:v>
      </x:c>
      <x:c r="F1028" s="114" t="n">
        <x:f>IFERROR(B1028/B1027-1,0)</x:f>
        <x:v>0.026440002787555983</x:v>
      </x:c>
      <x:c r="G1028" s="114" t="n">
        <x:f>IFERROR(C1028/C1027-1,0)</x:f>
        <x:v>-0.003202873421694674</x:v>
      </x:c>
      <x:c r="H1028" s="114" t="n">
        <x:f>IFERROR(D1028/D1027-1,0)</x:f>
        <x:v>0.00048822165263029405</x:v>
      </x:c>
      <x:c r="I1028" s="114" t="n">
        <x:f>IFERROR(E1028/E1027-1,0)</x:f>
        <x:v>-0.002760970451741729</x:v>
      </x:c>
      <x:c r="J1028" s="115" t="n">
        <x:f>Z1027*(1+F1028)</x:f>
        <x:v>0.1104554953322203</x:v>
      </x:c>
      <x:c r="K1028" s="115" t="n">
        <x:f>AA1027*(1+G1028)</x:f>
        <x:v>0.11338238099118929</x:v>
      </x:c>
      <x:c r="L1028" s="115" t="n">
        <x:f>AB1027*(1+H1028)</x:f>
        <x:v>0.9029952556171983</x:v>
      </x:c>
      <x:c r="M1028" s="115" t="n">
        <x:f>AC1027*(1+I1028)</x:f>
        <x:v>0.06986272322490301</x:v>
      </x:c>
      <x:c r="N1028" s="115" t="n">
        <x:f>SUM(J1028:M1028)</x:f>
        <x:v>1.1966958551655107</x:v>
      </x:c>
      <x:c r="O1028" s="116" t="n">
        <x:f>IFERROR((J1028+K1028)/N1028,0)</x:f>
        <x:v>0.18704658778353617</x:v>
      </x:c>
      <x:c r="P1028" s="50" t="b">
        <x:f>AND(MONTH(A1028)=12,OR(A1029="",YEAR(A1028)&lt;&gt;YEAR(A1029)))</x:f>
        <x:v>0</x:v>
      </x:c>
      <x:c r="Q1028" s="50" t="b">
        <x:f>AND(MOD(MONTH(A1028),3)=0,OR(A1029="",MONTH(A1028)&lt;&gt;MONTH(A1029)))</x:f>
        <x:v>0</x:v>
      </x:c>
      <x:c r="R1028" s="50" t="b">
        <x:f>OR(O1028&gt;$E$7,O1028&lt;$E$6)</x:f>
        <x:v>0</x:v>
      </x:c>
      <x:c r="S1028" s="50" t="b">
        <x:f>AND(OR(P1028,Q1028,R1028),A1028-AH1027&gt;$E$8)</x:f>
        <x:v>0</x:v>
      </x:c>
      <x:c r="T1028" s="50" t="str">
        <x:f>IF(NOT(OR(P1028,Q1028,R1028)),"不调",IF(NOT(S1028),"间隔规则跳过",IF(P1028,"年末+季度",IF(AND(Q1028,R1028),"季度+动态",IF(Q1028,"季度","动态")))))</x:f>
        <x:v>不调</x:v>
      </x:c>
      <x:c r="U1028" s="115" t="n">
        <x:f>IF(OR(T1028="年末+季度",T1028="季度+动态"),N1028*$E$5/2,IF(T1028="季度",(J1028+K1028)/2,IF(T1028="动态",N1028*$E$5*IF(J1028+K1028=0,0.5,J1028/(J1028+K1028)),J1028)))</x:f>
        <x:v>0.1104554953322203</x:v>
      </x:c>
      <x:c r="V1028" s="115" t="n">
        <x:f>IF(OR(T1028="年末+季度",T1028="季度+动态"),N1028*$E$5/2,IF(T1028="季度",(J1028+K1028)/2,IF(T1028="动态",N1028*$E$5*IF(J1028+K1028=0,0.5,K1028/(J1028+K1028)),K1028)))</x:f>
        <x:v>0.11338238099118929</x:v>
      </x:c>
      <x:c r="W1028" s="115" t="n">
        <x:f>IF(OR(T1028="年末+季度",T1028="季度+动态",T1028="动态"),N1028*(1-$E$5)*IF(L1028+M1028=0,$B$7/($B$7+$B$8),L1028/(L1028+M1028)),L1028)</x:f>
        <x:v>0.9029952556171983</x:v>
      </x:c>
      <x:c r="X1028" s="115" t="n">
        <x:f>IF(OR(T1028="年末+季度",T1028="季度+动态",T1028="动态"),N1028*(1-$E$5)*IF(L1028+M1028=0,$B$8/($B$7+$B$8),M1028/(L1028+M1028)),M1028)</x:f>
        <x:v>0.06986272322490301</x:v>
      </x:c>
      <x:c r="Y1028" s="115" t="n">
        <x:f>POWER(1-$H$5,(A1028-A1027)/$H$8)</x:f>
        <x:v>0.9999862671029998</x:v>
      </x:c>
      <x:c r="Z1028" s="115" t="n">
        <x:f>U1028*Y1028</x:f>
        <x:v>0.11045397845827978</x:v>
      </x:c>
      <x:c r="AA1028" s="115" t="n">
        <x:f>V1028*Y1028</x:f>
        <x:v>0.11338082392262949</x:v>
      </x:c>
      <x:c r="AB1028" s="115" t="n">
        <x:f>W1028*Y1028</x:f>
        <x:v>0.9029828548763612</x:v>
      </x:c>
      <x:c r="AC1028" s="115" t="n">
        <x:f>X1028*Y1028</x:f>
        <x:v>0.06986176380732081</x:v>
      </x:c>
      <x:c r="AD1028" s="115" t="n">
        <x:f>SUM(Z1028:AC1028)</x:f>
        <x:v>1.1966794210645915</x:v>
      </x:c>
      <x:c r="AE1028" s="115" t="n">
        <x:f>MAX(AE1027,AD1028)</x:f>
        <x:v>1.2428655454675883</x:v>
      </x:c>
      <x:c r="AF1028" s="114" t="n">
        <x:f>AD1028/AE1028-1</x:f>
        <x:v>-0.03716099828450936</x:v>
      </x:c>
      <x:c r="AG1028" s="114" t="n">
        <x:f>AD1028/AD1027-1</x:f>
        <x:v>0.00227115808103151</x:v>
      </x:c>
      <x:c r="AH1028" s="111" t="n">
        <x:f>IF(OR(T1028="年末+季度",T1028="季度+动态",T1028="季度",T1028="动态"),A1028,AH1027)</x:f>
        <x:v>45289</x:v>
      </x:c>
      <x:c r="AI1028" s="117" t="n">
        <x:f>YEAR(A1028)</x:f>
        <x:v>2024</x:v>
      </x:c>
      <x:c r="AJ1028" s="117" t="n">
        <x:f>MONTH(A1028)</x:f>
        <x:v>1</x:v>
      </x:c>
      <x:c r="AK1028" s="50" t="n">
        <x:f>IF(MONTH(A1028)&lt;&gt;MONTH(A1029),1,0)</x:f>
        <x:v>0</x:v>
      </x:c>
      <x:c r="AL1028" s="115" t="n">
        <x:f>IF(AK1027,AD1027,AL1027)</x:f>
        <x:v>1.213933911459167</x:v>
      </x:c>
      <x:c r="AM1028" s="116" t="str">
        <x:f>IF(AK1028,AD1028/AL1028-1,"")</x:f>
      </x:c>
      <x:c r="AN1028" s="115" t="n">
        <x:f>IF(AI1028&lt;&gt;AI1027,AD1028,MAX(AN1027,AD1028))</x:f>
        <x:v>1.2115787741057569</x:v>
      </x:c>
      <x:c r="AO1028" s="116" t="n">
        <x:f>AD1028/AN1028-1</x:f>
        <x:v>-0.012297469516303061</x:v>
      </x:c>
      <x:c r="AP1028" s="112" t="n">
        <x:f>IFERROR(SUM(Z1028:AC1028)/AD1028,0)</x:f>
        <x:v>1</x:v>
      </x:c>
      <x:c r="AQ1028" s="50" t="b">
        <x:f>AND(B1028&gt;0,C1028&gt;0,D1028&gt;0,E1028&gt;0)</x:f>
        <x:v>1</x:v>
      </x:c>
    </x:row>
    <x:row r="1029">
      <x:c r="A1029" s="111" t="n">
        <x:f>'净值底稿'!A987</x:f>
        <x:v>45310</x:v>
      </x:c>
      <x:c r="B1029" s="113" t="n">
        <x:f>'净值底稿'!F987</x:f>
        <x:v>1.394808752137801</x:v>
      </x:c>
      <x:c r="C1029" s="113" t="n">
        <x:f>'净值底稿'!O987</x:f>
        <x:v>1.122412310120598</x:v>
      </x:c>
      <x:c r="D1029" s="113" t="n">
        <x:f>'净值底稿'!P987</x:f>
        <x:v>1.6402</x:v>
      </x:c>
      <x:c r="E1029" s="113" t="n">
        <x:f>'净值底稿'!Q987</x:f>
        <x:v>1.7092</x:v>
      </x:c>
      <x:c r="F1029" s="114" t="n">
        <x:f>IFERROR(B1029/B1028-1,0)</x:f>
        <x:v>-0.0010844551494653132</x:v>
      </x:c>
      <x:c r="G1029" s="114" t="n">
        <x:f>IFERROR(C1029/C1028-1,0)</x:f>
        <x:v>-0.009417764920683802</x:v>
      </x:c>
      <x:c r="H1029" s="114" t="n">
        <x:f>IFERROR(D1029/D1028-1,0)</x:f>
        <x:v>0.00048798340856426314</x:v>
      </x:c>
      <x:c r="I1029" s="114" t="n">
        <x:f>IFERROR(E1029/E1028-1,0)</x:f>
        <x:v>0.006833176248821848</x:v>
      </x:c>
      <x:c r="J1029" s="115" t="n">
        <x:f>Z1028*(1+F1029)</x:f>
        <x:v>0.11033419607256177</x:v>
      </x:c>
      <x:c r="K1029" s="115" t="n">
        <x:f>AA1028*(1+G1029)</x:f>
        <x:v>0.11231302997641272</x:v>
      </x:c>
      <x:c r="L1029" s="115" t="n">
        <x:f>AB1028*(1+H1029)</x:f>
        <x:v>0.9034234955277589</x:v>
      </x:c>
      <x:c r="M1029" s="115" t="n">
        <x:f>AC1028*(1+I1029)</x:f>
        <x:v>0.0703391415524698</x:v>
      </x:c>
      <x:c r="N1029" s="115" t="n">
        <x:f>SUM(J1029:M1029)</x:f>
        <x:v>1.1964098631292033</x:v>
      </x:c>
      <x:c r="O1029" s="116" t="n">
        <x:f>IFERROR((J1029+K1029)/N1029,0)</x:f>
        <x:v>0.1860961138072215</x:v>
      </x:c>
      <x:c r="P1029" s="50" t="b">
        <x:f>AND(MONTH(A1029)=12,OR(A1030="",YEAR(A1029)&lt;&gt;YEAR(A1030)))</x:f>
        <x:v>0</x:v>
      </x:c>
      <x:c r="Q1029" s="50" t="b">
        <x:f>AND(MOD(MONTH(A1029),3)=0,OR(A1030="",MONTH(A1029)&lt;&gt;MONTH(A1030)))</x:f>
        <x:v>0</x:v>
      </x:c>
      <x:c r="R1029" s="50" t="b">
        <x:f>OR(O1029&gt;$E$7,O1029&lt;$E$6)</x:f>
        <x:v>0</x:v>
      </x:c>
      <x:c r="S1029" s="50" t="b">
        <x:f>AND(OR(P1029,Q1029,R1029),A1029-AH1028&gt;$E$8)</x:f>
        <x:v>0</x:v>
      </x:c>
      <x:c r="T1029" s="50" t="str">
        <x:f>IF(NOT(OR(P1029,Q1029,R1029)),"不调",IF(NOT(S1029),"间隔规则跳过",IF(P1029,"年末+季度",IF(AND(Q1029,R1029),"季度+动态",IF(Q1029,"季度","动态")))))</x:f>
        <x:v>不调</x:v>
      </x:c>
      <x:c r="U1029" s="115" t="n">
        <x:f>IF(OR(T1029="年末+季度",T1029="季度+动态"),N1029*$E$5/2,IF(T1029="季度",(J1029+K1029)/2,IF(T1029="动态",N1029*$E$5*IF(J1029+K1029=0,0.5,J1029/(J1029+K1029)),J1029)))</x:f>
        <x:v>0.11033419607256177</x:v>
      </x:c>
      <x:c r="V1029" s="115" t="n">
        <x:f>IF(OR(T1029="年末+季度",T1029="季度+动态"),N1029*$E$5/2,IF(T1029="季度",(J1029+K1029)/2,IF(T1029="动态",N1029*$E$5*IF(J1029+K1029=0,0.5,K1029/(J1029+K1029)),K1029)))</x:f>
        <x:v>0.11231302997641272</x:v>
      </x:c>
      <x:c r="W1029" s="115" t="n">
        <x:f>IF(OR(T1029="年末+季度",T1029="季度+动态",T1029="动态"),N1029*(1-$E$5)*IF(L1029+M1029=0,$B$7/($B$7+$B$8),L1029/(L1029+M1029)),L1029)</x:f>
        <x:v>0.9034234955277589</x:v>
      </x:c>
      <x:c r="X1029" s="115" t="n">
        <x:f>IF(OR(T1029="年末+季度",T1029="季度+动态",T1029="动态"),N1029*(1-$E$5)*IF(L1029+M1029=0,$B$8/($B$7+$B$8),M1029/(L1029+M1029)),M1029)</x:f>
        <x:v>0.0703391415524698</x:v>
      </x:c>
      <x:c r="Y1029" s="115" t="n">
        <x:f>POWER(1-$H$5,(A1029-A1028)/$H$8)</x:f>
        <x:v>0.9999862671029998</x:v>
      </x:c>
      <x:c r="Z1029" s="115" t="n">
        <x:f>U1029*Y1029</x:f>
        <x:v>0.1103326808644115</x:v>
      </x:c>
      <x:c r="AA1029" s="115" t="n">
        <x:f>V1029*Y1029</x:f>
        <x:v>0.11231148759314027</x:v>
      </x:c>
      <x:c r="AB1029" s="115" t="n">
        <x:f>W1029*Y1029</x:f>
        <x:v>0.9034110889059472</x:v>
      </x:c>
      <x:c r="AC1029" s="115" t="n">
        <x:f>X1029*Y1029</x:f>
        <x:v>0.07033817559228378</x:v>
      </x:c>
      <x:c r="AD1029" s="115" t="n">
        <x:f>SUM(Z1029:AC1029)</x:f>
        <x:v>1.1963934329557828</x:v>
      </x:c>
      <x:c r="AE1029" s="115" t="n">
        <x:f>MAX(AE1028,AD1029)</x:f>
        <x:v>1.2428655454675883</x:v>
      </x:c>
      <x:c r="AF1029" s="114" t="n">
        <x:f>AD1029/AE1029-1</x:f>
        <x:v>-0.03739110210374519</x:v>
      </x:c>
      <x:c r="AG1029" s="114" t="n">
        <x:f>AD1029/AD1028-1</x:f>
        <x:v>-0.00023898473039185575</x:v>
      </x:c>
      <x:c r="AH1029" s="111" t="n">
        <x:f>IF(OR(T1029="年末+季度",T1029="季度+动态",T1029="季度",T1029="动态"),A1029,AH1028)</x:f>
        <x:v>45289</x:v>
      </x:c>
      <x:c r="AI1029" s="117" t="n">
        <x:f>YEAR(A1029)</x:f>
        <x:v>2024</x:v>
      </x:c>
      <x:c r="AJ1029" s="117" t="n">
        <x:f>MONTH(A1029)</x:f>
        <x:v>1</x:v>
      </x:c>
      <x:c r="AK1029" s="50" t="n">
        <x:f>IF(MONTH(A1029)&lt;&gt;MONTH(A1030),1,0)</x:f>
        <x:v>0</x:v>
      </x:c>
      <x:c r="AL1029" s="115" t="n">
        <x:f>IF(AK1028,AD1028,AL1028)</x:f>
        <x:v>1.213933911459167</x:v>
      </x:c>
      <x:c r="AM1029" s="116" t="str">
        <x:f>IF(AK1029,AD1029/AL1029-1,"")</x:f>
      </x:c>
      <x:c r="AN1029" s="115" t="n">
        <x:f>IF(AI1029&lt;&gt;AI1028,AD1029,MAX(AN1028,AD1029))</x:f>
        <x:v>1.2115787741057569</x:v>
      </x:c>
      <x:c r="AO1029" s="116" t="n">
        <x:f>AD1029/AN1029-1</x:f>
        <x:v>-0.012533515339258172</x:v>
      </x:c>
      <x:c r="AP1029" s="112" t="n">
        <x:f>IFERROR(SUM(Z1029:AC1029)/AD1029,0)</x:f>
        <x:v>1</x:v>
      </x:c>
      <x:c r="AQ1029" s="50" t="b">
        <x:f>AND(B1029&gt;0,C1029&gt;0,D1029&gt;0,E1029&gt;0)</x:f>
        <x:v>1</x:v>
      </x:c>
    </x:row>
    <x:row r="1030">
      <x:c r="A1030" s="111" t="n">
        <x:f>'净值底稿'!A988</x:f>
        <x:v>45313</x:v>
      </x:c>
      <x:c r="B1030" s="113" t="n">
        <x:f>'净值底稿'!F988</x:f>
        <x:v>1.356850795844709</x:v>
      </x:c>
      <x:c r="C1030" s="113" t="n">
        <x:f>'净值底稿'!O988</x:f>
        <x:v>1.0674120144045234</x:v>
      </x:c>
      <x:c r="D1030" s="113" t="n">
        <x:f>'净值底稿'!P988</x:f>
        <x:v>1.6416</x:v>
      </x:c>
      <x:c r="E1030" s="113" t="n">
        <x:f>'净值底稿'!Q988</x:f>
        <x:v>1.7055</x:v>
      </x:c>
      <x:c r="F1030" s="114" t="n">
        <x:f>IFERROR(B1030/B1029-1,0)</x:f>
        <x:v>-0.027213735384807758</x:v>
      </x:c>
      <x:c r="G1030" s="114" t="n">
        <x:f>IFERROR(C1030/C1029-1,0)</x:f>
        <x:v>-0.04900186430614362</x:v>
      </x:c>
      <x:c r="H1030" s="114" t="n">
        <x:f>IFERROR(D1030/D1029-1,0)</x:f>
        <x:v>0.000853554444579796</x:v>
      </x:c>
      <x:c r="I1030" s="114" t="n">
        <x:f>IFERROR(E1030/E1029-1,0)</x:f>
        <x:v>-0.00216475544114203</x:v>
      </x:c>
      <x:c r="J1030" s="115" t="n">
        <x:f>Z1029*(1+F1030)</x:f>
        <x:v>0.10733011648307096</x:v>
      </x:c>
      <x:c r="K1030" s="115" t="n">
        <x:f>AA1029*(1+G1030)</x:f>
        <x:v>0.10680801531808008</x:v>
      </x:c>
      <x:c r="L1030" s="115" t="n">
        <x:f>AB1029*(1+H1030)</x:f>
        <x:v>0.9041821994561656</x:v>
      </x:c>
      <x:c r="M1030" s="115" t="n">
        <x:f>AC1029*(1+I1030)</x:f>
        <x:v>0.07018591064395038</x:v>
      </x:c>
      <x:c r="N1030" s="115" t="n">
        <x:f>SUM(J1030:M1030)</x:f>
        <x:v>1.188506241901267</x:v>
      </x:c>
      <x:c r="O1030" s="116" t="n">
        <x:f>IFERROR((J1030+K1030)/N1030,0)</x:f>
        <x:v>0.18017417515501796</x:v>
      </x:c>
      <x:c r="P1030" s="50" t="b">
        <x:f>AND(MONTH(A1030)=12,OR(A1031="",YEAR(A1030)&lt;&gt;YEAR(A1031)))</x:f>
        <x:v>0</x:v>
      </x:c>
      <x:c r="Q1030" s="50" t="b">
        <x:f>AND(MOD(MONTH(A1030),3)=0,OR(A1031="",MONTH(A1030)&lt;&gt;MONTH(A1031)))</x:f>
        <x:v>0</x:v>
      </x:c>
      <x:c r="R1030" s="50" t="b">
        <x:f>OR(O1030&gt;$E$7,O1030&lt;$E$6)</x:f>
        <x:v>0</x:v>
      </x:c>
      <x:c r="S1030" s="50" t="b">
        <x:f>AND(OR(P1030,Q1030,R1030),A1030-AH1029&gt;$E$8)</x:f>
        <x:v>0</x:v>
      </x:c>
      <x:c r="T1030" s="50" t="str">
        <x:f>IF(NOT(OR(P1030,Q1030,R1030)),"不调",IF(NOT(S1030),"间隔规则跳过",IF(P1030,"年末+季度",IF(AND(Q1030,R1030),"季度+动态",IF(Q1030,"季度","动态")))))</x:f>
        <x:v>不调</x:v>
      </x:c>
      <x:c r="U1030" s="115" t="n">
        <x:f>IF(OR(T1030="年末+季度",T1030="季度+动态"),N1030*$E$5/2,IF(T1030="季度",(J1030+K1030)/2,IF(T1030="动态",N1030*$E$5*IF(J1030+K1030=0,0.5,J1030/(J1030+K1030)),J1030)))</x:f>
        <x:v>0.10733011648307096</x:v>
      </x:c>
      <x:c r="V1030" s="115" t="n">
        <x:f>IF(OR(T1030="年末+季度",T1030="季度+动态"),N1030*$E$5/2,IF(T1030="季度",(J1030+K1030)/2,IF(T1030="动态",N1030*$E$5*IF(J1030+K1030=0,0.5,K1030/(J1030+K1030)),K1030)))</x:f>
        <x:v>0.10680801531808008</x:v>
      </x:c>
      <x:c r="W1030" s="115" t="n">
        <x:f>IF(OR(T1030="年末+季度",T1030="季度+动态",T1030="动态"),N1030*(1-$E$5)*IF(L1030+M1030=0,$B$7/($B$7+$B$8),L1030/(L1030+M1030)),L1030)</x:f>
        <x:v>0.9041821994561656</x:v>
      </x:c>
      <x:c r="X1030" s="115" t="n">
        <x:f>IF(OR(T1030="年末+季度",T1030="季度+动态",T1030="动态"),N1030*(1-$E$5)*IF(L1030+M1030=0,$B$8/($B$7+$B$8),M1030/(L1030+M1030)),M1030)</x:f>
        <x:v>0.07018591064395038</x:v>
      </x:c>
      <x:c r="Y1030" s="115" t="n">
        <x:f>POWER(1-$H$5,(A1030-A1029)/$H$8)</x:f>
        <x:v>0.9999588018747739</x:v>
      </x:c>
      <x:c r="Z1030" s="115" t="n">
        <x:f>U1030*Y1030</x:f>
        <x:v>0.10732569468349157</x:v>
      </x:c>
      <x:c r="AA1030" s="115" t="n">
        <x:f>V1030*Y1030</x:f>
        <x:v>0.10680361502808985</x:v>
      </x:c>
      <x:c r="AB1030" s="115" t="n">
        <x:f>W1030*Y1030</x:f>
        <x:v>0.9041449488446852</x:v>
      </x:c>
      <x:c r="AC1030" s="115" t="n">
        <x:f>X1030*Y1030</x:f>
        <x:v>0.07018301911601457</x:v>
      </x:c>
      <x:c r="AD1030" s="115" t="n">
        <x:f>SUM(Z1030:AC1030)</x:f>
        <x:v>1.1884572776722813</x:v>
      </x:c>
      <x:c r="AE1030" s="115" t="n">
        <x:f>MAX(AE1029,AD1030)</x:f>
        <x:v>1.2428655454675883</x:v>
      </x:c>
      <x:c r="AF1030" s="114" t="n">
        <x:f>AD1030/AE1030-1</x:f>
        <x:v>-0.04377647123111594</x:v>
      </x:c>
      <x:c r="AG1030" s="114" t="n">
        <x:f>AD1030/AD1029-1</x:f>
        <x:v>-0.0066333992354794535</x:v>
      </x:c>
      <x:c r="AH1030" s="111" t="n">
        <x:f>IF(OR(T1030="年末+季度",T1030="季度+动态",T1030="季度",T1030="动态"),A1030,AH1029)</x:f>
        <x:v>45289</x:v>
      </x:c>
      <x:c r="AI1030" s="117" t="n">
        <x:f>YEAR(A1030)</x:f>
        <x:v>2024</x:v>
      </x:c>
      <x:c r="AJ1030" s="117" t="n">
        <x:f>MONTH(A1030)</x:f>
        <x:v>1</x:v>
      </x:c>
      <x:c r="AK1030" s="50" t="n">
        <x:f>IF(MONTH(A1030)&lt;&gt;MONTH(A1031),1,0)</x:f>
        <x:v>0</x:v>
      </x:c>
      <x:c r="AL1030" s="115" t="n">
        <x:f>IF(AK1029,AD1029,AL1029)</x:f>
        <x:v>1.213933911459167</x:v>
      </x:c>
      <x:c r="AM1030" s="116" t="str">
        <x:f>IF(AK1030,AD1030/AL1030-1,"")</x:f>
      </x:c>
      <x:c r="AN1030" s="115" t="n">
        <x:f>IF(AI1030&lt;&gt;AI1029,AD1030,MAX(AN1029,AD1030))</x:f>
        <x:v>1.2115787741057569</x:v>
      </x:c>
      <x:c r="AO1030" s="116" t="n">
        <x:f>AD1030/AN1030-1</x:f>
        <x:v>-0.019083774763668293</x:v>
      </x:c>
      <x:c r="AP1030" s="112" t="n">
        <x:f>IFERROR(SUM(Z1030:AC1030)/AD1030,0)</x:f>
        <x:v>1</x:v>
      </x:c>
      <x:c r="AQ1030" s="50" t="b">
        <x:f>AND(B1030&gt;0,C1030&gt;0,D1030&gt;0,E1030&gt;0)</x:f>
        <x:v>1</x:v>
      </x:c>
    </x:row>
    <x:row r="1031">
      <x:c r="A1031" s="111" t="n">
        <x:f>'净值底稿'!A989</x:f>
        <x:v>45314</x:v>
      </x:c>
      <x:c r="B1031" s="113" t="n">
        <x:f>'净值底稿'!F989</x:f>
        <x:v>1.3797658292557222</x:v>
      </x:c>
      <x:c r="C1031" s="113" t="n">
        <x:f>'净值底稿'!O989</x:f>
        <x:v>1.0756851962832659</x:v>
      </x:c>
      <x:c r="D1031" s="113" t="n">
        <x:f>'净值底稿'!P989</x:f>
        <x:v>1.6418</x:v>
      </x:c>
      <x:c r="E1031" s="113" t="n">
        <x:f>'净值底稿'!Q989</x:f>
        <x:v>1.7056</x:v>
      </x:c>
      <x:c r="F1031" s="114" t="n">
        <x:f>IFERROR(B1031/B1030-1,0)</x:f>
        <x:v>0.01688839589525215</x:v>
      </x:c>
      <x:c r="G1031" s="114" t="n">
        <x:f>IFERROR(C1031/C1030-1,0)</x:f>
        <x:v>0.00775069211054169</x:v>
      </x:c>
      <x:c r="H1031" s="114" t="n">
        <x:f>IFERROR(D1031/D1030-1,0)</x:f>
        <x:v>0.0001218323586744674</x:v>
      </x:c>
      <x:c r="I1031" s="114" t="n">
        <x:f>IFERROR(E1031/E1030-1,0)</x:f>
        <x:v>0.00005863383172100001</x:v>
      </x:c>
      <x:c r="J1031" s="115" t="n">
        <x:f>Z1030*(1+F1031)</x:f>
        <x:v>0.10913825350503933</x:v>
      </x:c>
      <x:c r="K1031" s="115" t="n">
        <x:f>AA1030*(1+G1031)</x:f>
        <x:v>0.1076314169644654</x:v>
      </x:c>
      <x:c r="L1031" s="115" t="n">
        <x:f>AB1030*(1+H1031)</x:f>
        <x:v>0.9042551029563866</x:v>
      </x:c>
      <x:c r="M1031" s="115" t="n">
        <x:f>AC1030*(1+I1031)</x:f>
        <x:v>0.07018713421534709</x:v>
      </x:c>
      <x:c r="N1031" s="115" t="n">
        <x:f>SUM(J1031:M1031)</x:f>
        <x:v>1.1912119076412384</x:v>
      </x:c>
      <x:c r="O1031" s="116" t="n">
        <x:f>IFERROR((J1031+K1031)/N1031,0)</x:f>
        <x:v>0.18197406278345402</x:v>
      </x:c>
      <x:c r="P1031" s="50" t="b">
        <x:f>AND(MONTH(A1031)=12,OR(A1032="",YEAR(A1031)&lt;&gt;YEAR(A1032)))</x:f>
        <x:v>0</x:v>
      </x:c>
      <x:c r="Q1031" s="50" t="b">
        <x:f>AND(MOD(MONTH(A1031),3)=0,OR(A1032="",MONTH(A1031)&lt;&gt;MONTH(A1032)))</x:f>
        <x:v>0</x:v>
      </x:c>
      <x:c r="R1031" s="50" t="b">
        <x:f>OR(O1031&gt;$E$7,O1031&lt;$E$6)</x:f>
        <x:v>0</x:v>
      </x:c>
      <x:c r="S1031" s="50" t="b">
        <x:f>AND(OR(P1031,Q1031,R1031),A1031-AH1030&gt;$E$8)</x:f>
        <x:v>0</x:v>
      </x:c>
      <x:c r="T1031" s="50" t="str">
        <x:f>IF(NOT(OR(P1031,Q1031,R1031)),"不调",IF(NOT(S1031),"间隔规则跳过",IF(P1031,"年末+季度",IF(AND(Q1031,R1031),"季度+动态",IF(Q1031,"季度","动态")))))</x:f>
        <x:v>不调</x:v>
      </x:c>
      <x:c r="U1031" s="115" t="n">
        <x:f>IF(OR(T1031="年末+季度",T1031="季度+动态"),N1031*$E$5/2,IF(T1031="季度",(J1031+K1031)/2,IF(T1031="动态",N1031*$E$5*IF(J1031+K1031=0,0.5,J1031/(J1031+K1031)),J1031)))</x:f>
        <x:v>0.10913825350503933</x:v>
      </x:c>
      <x:c r="V1031" s="115" t="n">
        <x:f>IF(OR(T1031="年末+季度",T1031="季度+动态"),N1031*$E$5/2,IF(T1031="季度",(J1031+K1031)/2,IF(T1031="动态",N1031*$E$5*IF(J1031+K1031=0,0.5,K1031/(J1031+K1031)),K1031)))</x:f>
        <x:v>0.1076314169644654</x:v>
      </x:c>
      <x:c r="W1031" s="115" t="n">
        <x:f>IF(OR(T1031="年末+季度",T1031="季度+动态",T1031="动态"),N1031*(1-$E$5)*IF(L1031+M1031=0,$B$7/($B$7+$B$8),L1031/(L1031+M1031)),L1031)</x:f>
        <x:v>0.9042551029563866</x:v>
      </x:c>
      <x:c r="X1031" s="115" t="n">
        <x:f>IF(OR(T1031="年末+季度",T1031="季度+动态",T1031="动态"),N1031*(1-$E$5)*IF(L1031+M1031=0,$B$8/($B$7+$B$8),M1031/(L1031+M1031)),M1031)</x:f>
        <x:v>0.07018713421534709</x:v>
      </x:c>
      <x:c r="Y1031" s="115" t="n">
        <x:f>POWER(1-$H$5,(A1031-A1030)/$H$8)</x:f>
        <x:v>0.9999862671029998</x:v>
      </x:c>
      <x:c r="Z1031" s="115" t="n">
        <x:f>U1031*Y1031</x:f>
        <x:v>0.10913675472064516</x:v>
      </x:c>
      <x:c r="AA1031" s="115" t="n">
        <x:f>V1031*Y1031</x:f>
        <x:v>0.10762993887330224</x:v>
      </x:c>
      <x:c r="AB1031" s="115" t="n">
        <x:f>W1031*Y1031</x:f>
        <x:v>0.9042426849141957</x:v>
      </x:c>
      <x:c r="AC1031" s="115" t="n">
        <x:f>X1031*Y1031</x:f>
        <x:v>0.07018617034266217</x:v>
      </x:c>
      <x:c r="AD1031" s="115" t="n">
        <x:f>SUM(Z1031:AC1031)</x:f>
        <x:v>1.1911955488508053</x:v>
      </x:c>
      <x:c r="AE1031" s="115" t="n">
        <x:f>MAX(AE1030,AD1031)</x:f>
        <x:v>1.2428655454675883</x:v>
      </x:c>
      <x:c r="AF1031" s="114" t="n">
        <x:f>AD1031/AE1031-1</x:f>
        <x:v>-0.04157327943091693</x:v>
      </x:c>
      <x:c r="AG1031" s="114" t="n">
        <x:f>AD1031/AD1030-1</x:f>
        <x:v>0.0023040552066686537</x:v>
      </x:c>
      <x:c r="AH1031" s="111" t="n">
        <x:f>IF(OR(T1031="年末+季度",T1031="季度+动态",T1031="季度",T1031="动态"),A1031,AH1030)</x:f>
        <x:v>45289</x:v>
      </x:c>
      <x:c r="AI1031" s="117" t="n">
        <x:f>YEAR(A1031)</x:f>
        <x:v>2024</x:v>
      </x:c>
      <x:c r="AJ1031" s="117" t="n">
        <x:f>MONTH(A1031)</x:f>
        <x:v>1</x:v>
      </x:c>
      <x:c r="AK1031" s="50" t="n">
        <x:f>IF(MONTH(A1031)&lt;&gt;MONTH(A1032),1,0)</x:f>
        <x:v>0</x:v>
      </x:c>
      <x:c r="AL1031" s="115" t="n">
        <x:f>IF(AK1030,AD1030,AL1030)</x:f>
        <x:v>1.213933911459167</x:v>
      </x:c>
      <x:c r="AM1031" s="116" t="str">
        <x:f>IF(AK1031,AD1031/AL1031-1,"")</x:f>
      </x:c>
      <x:c r="AN1031" s="115" t="n">
        <x:f>IF(AI1031&lt;&gt;AI1030,AD1031,MAX(AN1030,AD1031))</x:f>
        <x:v>1.2115787741057569</x:v>
      </x:c>
      <x:c r="AO1031" s="116" t="n">
        <x:f>AD1031/AN1031-1</x:f>
        <x:v>-0.01682368962760683</x:v>
      </x:c>
      <x:c r="AP1031" s="112" t="n">
        <x:f>IFERROR(SUM(Z1031:AC1031)/AD1031,0)</x:f>
        <x:v>1</x:v>
      </x:c>
      <x:c r="AQ1031" s="50" t="b">
        <x:f>AND(B1031&gt;0,C1031&gt;0,D1031&gt;0,E1031&gt;0)</x:f>
        <x:v>1</x:v>
      </x:c>
    </x:row>
    <x:row r="1032">
      <x:c r="A1032" s="111" t="n">
        <x:f>'净值底稿'!A990</x:f>
        <x:v>45315</x:v>
      </x:c>
      <x:c r="B1032" s="113" t="n">
        <x:f>'净值底稿'!F990</x:f>
        <x:v>1.3790546647095914</x:v>
      </x:c>
      <x:c r="C1032" s="113" t="n">
        <x:f>'净值底稿'!O990</x:f>
        <x:v>1.0909240678594856</x:v>
      </x:c>
      <x:c r="D1032" s="113" t="n">
        <x:f>'净值底稿'!P990</x:f>
        <x:v>1.6421</x:v>
      </x:c>
      <x:c r="E1032" s="113" t="n">
        <x:f>'净值底稿'!Q990</x:f>
        <x:v>1.704</x:v>
      </x:c>
      <x:c r="F1032" s="114" t="n">
        <x:f>IFERROR(B1032/B1031-1,0)</x:f>
        <x:v>-0.0005154240894010842</x:v>
      </x:c>
      <x:c r="G1032" s="114" t="n">
        <x:f>IFERROR(C1032/C1031-1,0)</x:f>
        <x:v>0.01416666477225248</x:v>
      </x:c>
      <x:c r="H1032" s="114" t="n">
        <x:f>IFERROR(D1032/D1031-1,0)</x:f>
        <x:v>0.0001827262760385473</x:v>
      </x:c>
      <x:c r="I1032" s="114" t="n">
        <x:f>IFERROR(E1032/E1031-1,0)</x:f>
        <x:v>-0.0009380863039399889</x:v>
      </x:c>
      <x:c r="J1032" s="115" t="n">
        <x:f>Z1031*(1+F1032)</x:f>
        <x:v>0.10908050300822308</x:v>
      </x:c>
      <x:c r="K1032" s="115" t="n">
        <x:f>AA1031*(1+G1032)</x:f>
        <x:v>0.10915469613677835</x:v>
      </x:c>
      <x:c r="L1032" s="115" t="n">
        <x:f>AB1031*(1+H1032)</x:f>
        <x:v>0.9044079138126452</x:v>
      </x:c>
      <x:c r="M1032" s="115" t="n">
        <x:f>AC1031*(1+I1032)</x:f>
        <x:v>0.07012032965753771</x:v>
      </x:c>
      <x:c r="N1032" s="115" t="n">
        <x:f>SUM(J1032:M1032)</x:f>
        <x:v>1.1927634426151843</x:v>
      </x:c>
      <x:c r="O1032" s="116" t="n">
        <x:f>IFERROR((J1032+K1032)/N1032,0)</x:f>
        <x:v>0.18296603613748552</x:v>
      </x:c>
      <x:c r="P1032" s="50" t="b">
        <x:f>AND(MONTH(A1032)=12,OR(A1033="",YEAR(A1032)&lt;&gt;YEAR(A1033)))</x:f>
        <x:v>0</x:v>
      </x:c>
      <x:c r="Q1032" s="50" t="b">
        <x:f>AND(MOD(MONTH(A1032),3)=0,OR(A1033="",MONTH(A1032)&lt;&gt;MONTH(A1033)))</x:f>
        <x:v>0</x:v>
      </x:c>
      <x:c r="R1032" s="50" t="b">
        <x:f>OR(O1032&gt;$E$7,O1032&lt;$E$6)</x:f>
        <x:v>0</x:v>
      </x:c>
      <x:c r="S1032" s="50" t="b">
        <x:f>AND(OR(P1032,Q1032,R1032),A1032-AH1031&gt;$E$8)</x:f>
        <x:v>0</x:v>
      </x:c>
      <x:c r="T1032" s="50" t="str">
        <x:f>IF(NOT(OR(P1032,Q1032,R1032)),"不调",IF(NOT(S1032),"间隔规则跳过",IF(P1032,"年末+季度",IF(AND(Q1032,R1032),"季度+动态",IF(Q1032,"季度","动态")))))</x:f>
        <x:v>不调</x:v>
      </x:c>
      <x:c r="U1032" s="115" t="n">
        <x:f>IF(OR(T1032="年末+季度",T1032="季度+动态"),N1032*$E$5/2,IF(T1032="季度",(J1032+K1032)/2,IF(T1032="动态",N1032*$E$5*IF(J1032+K1032=0,0.5,J1032/(J1032+K1032)),J1032)))</x:f>
        <x:v>0.10908050300822308</x:v>
      </x:c>
      <x:c r="V1032" s="115" t="n">
        <x:f>IF(OR(T1032="年末+季度",T1032="季度+动态"),N1032*$E$5/2,IF(T1032="季度",(J1032+K1032)/2,IF(T1032="动态",N1032*$E$5*IF(J1032+K1032=0,0.5,K1032/(J1032+K1032)),K1032)))</x:f>
        <x:v>0.10915469613677835</x:v>
      </x:c>
      <x:c r="W1032" s="115" t="n">
        <x:f>IF(OR(T1032="年末+季度",T1032="季度+动态",T1032="动态"),N1032*(1-$E$5)*IF(L1032+M1032=0,$B$7/($B$7+$B$8),L1032/(L1032+M1032)),L1032)</x:f>
        <x:v>0.9044079138126452</x:v>
      </x:c>
      <x:c r="X1032" s="115" t="n">
        <x:f>IF(OR(T1032="年末+季度",T1032="季度+动态",T1032="动态"),N1032*(1-$E$5)*IF(L1032+M1032=0,$B$8/($B$7+$B$8),M1032/(L1032+M1032)),M1032)</x:f>
        <x:v>0.07012032965753771</x:v>
      </x:c>
      <x:c r="Y1032" s="115" t="n">
        <x:f>POWER(1-$H$5,(A1032-A1031)/$H$8)</x:f>
        <x:v>0.9999862671029998</x:v>
      </x:c>
      <x:c r="Z1032" s="115" t="n">
        <x:f>U1032*Y1032</x:f>
        <x:v>0.10907900501691054</x:v>
      </x:c>
      <x:c r="AA1032" s="115" t="n">
        <x:f>V1032*Y1032</x:f>
        <x:v>0.10915319712657921</x:v>
      </x:c>
      <x:c r="AB1032" s="115" t="n">
        <x:f>W1032*Y1032</x:f>
        <x:v>0.9043954936719186</x:v>
      </x:c>
      <x:c r="AC1032" s="115" t="n">
        <x:f>X1032*Y1032</x:f>
        <x:v>0.07011936670227291</x:v>
      </x:c>
      <x:c r="AD1032" s="115" t="n">
        <x:f>SUM(Z1032:AC1032)</x:f>
        <x:v>1.1927470625176813</x:v>
      </x:c>
      <x:c r="AE1032" s="115" t="n">
        <x:f>MAX(AE1031,AD1032)</x:f>
        <x:v>1.2428655454675883</x:v>
      </x:c>
      <x:c r="AF1032" s="114" t="n">
        <x:f>AD1032/AE1032-1</x:f>
        <x:v>-0.04032494354089733</x:v>
      </x:c>
      <x:c r="AG1032" s="114" t="n">
        <x:f>AD1032/AD1031-1</x:f>
        <x:v>0.0013024844395808088</x:v>
      </x:c>
      <x:c r="AH1032" s="111" t="n">
        <x:f>IF(OR(T1032="年末+季度",T1032="季度+动态",T1032="季度",T1032="动态"),A1032,AH1031)</x:f>
        <x:v>45289</x:v>
      </x:c>
      <x:c r="AI1032" s="117" t="n">
        <x:f>YEAR(A1032)</x:f>
        <x:v>2024</x:v>
      </x:c>
      <x:c r="AJ1032" s="117" t="n">
        <x:f>MONTH(A1032)</x:f>
        <x:v>1</x:v>
      </x:c>
      <x:c r="AK1032" s="50" t="n">
        <x:f>IF(MONTH(A1032)&lt;&gt;MONTH(A1033),1,0)</x:f>
        <x:v>0</x:v>
      </x:c>
      <x:c r="AL1032" s="115" t="n">
        <x:f>IF(AK1031,AD1031,AL1031)</x:f>
        <x:v>1.213933911459167</x:v>
      </x:c>
      <x:c r="AM1032" s="116" t="str">
        <x:f>IF(AK1032,AD1032/AL1032-1,"")</x:f>
      </x:c>
      <x:c r="AN1032" s="115" t="n">
        <x:f>IF(AI1032&lt;&gt;AI1031,AD1032,MAX(AN1031,AD1032))</x:f>
        <x:v>1.2115787741057569</x:v>
      </x:c>
      <x:c r="AO1032" s="116" t="n">
        <x:f>AD1032/AN1032-1</x:f>
        <x:v>-0.015543117781982363</x:v>
      </x:c>
      <x:c r="AP1032" s="112" t="n">
        <x:f>IFERROR(SUM(Z1032:AC1032)/AD1032,0)</x:f>
        <x:v>1</x:v>
      </x:c>
      <x:c r="AQ1032" s="50" t="b">
        <x:f>AND(B1032&gt;0,C1032&gt;0,D1032&gt;0,E1032&gt;0)</x:f>
        <x:v>1</x:v>
      </x:c>
    </x:row>
    <x:row r="1033">
      <x:c r="A1033" s="111" t="n">
        <x:f>'净值底稿'!A991</x:f>
        <x:v>45316</x:v>
      </x:c>
      <x:c r="B1033" s="113" t="n">
        <x:f>'净值底稿'!F991</x:f>
        <x:v>1.4067046595688042</x:v>
      </x:c>
      <x:c r="C1033" s="113" t="n">
        <x:f>'净值底稿'!O991</x:f>
        <x:v>1.126181941087479</x:v>
      </x:c>
      <x:c r="D1033" s="113" t="n">
        <x:f>'净值底稿'!P991</x:f>
        <x:v>1.6431</x:v>
      </x:c>
      <x:c r="E1033" s="113" t="n">
        <x:f>'净值底稿'!Q991</x:f>
        <x:v>1.6962</x:v>
      </x:c>
      <x:c r="F1033" s="114" t="n">
        <x:f>IFERROR(B1033/B1032-1,0)</x:f>
        <x:v>0.020049962896166562</x:v>
      </x:c>
      <x:c r="G1033" s="114" t="n">
        <x:f>IFERROR(C1033/C1032-1,0)</x:f>
        <x:v>0.0323192734185187</x:v>
      </x:c>
      <x:c r="H1033" s="114" t="n">
        <x:f>IFERROR(D1033/D1032-1,0)</x:f>
        <x:v>0.000608976310821685</x:v>
      </x:c>
      <x:c r="I1033" s="114" t="n">
        <x:f>IFERROR(E1033/E1032-1,0)</x:f>
        <x:v>-0.004577464788732444</x:v>
      </x:c>
      <x:c r="J1033" s="115" t="n">
        <x:f>Z1032*(1+F1033)</x:f>
        <x:v>0.11126603502025036</x:v>
      </x:c>
      <x:c r="K1033" s="115" t="n">
        <x:f>AA1032*(1+G1033)</x:f>
        <x:v>0.11268094914901859</x:v>
      </x:c>
      <x:c r="L1033" s="115" t="n">
        <x:f>AB1032*(1+H1033)</x:f>
        <x:v>0.9049462491031787</x:v>
      </x:c>
      <x:c r="M1033" s="115" t="n">
        <x:f>AC1032*(1+I1033)</x:f>
        <x:v>0.06979839777018504</x:v>
      </x:c>
      <x:c r="N1033" s="115" t="n">
        <x:f>SUM(J1033:M1033)</x:f>
        <x:v>1.1986916310426328</x:v>
      </x:c>
      <x:c r="O1033" s="116" t="n">
        <x:f>IFERROR((J1033+K1033)/N1033,0)</x:f>
        <x:v>0.18682618479156132</x:v>
      </x:c>
      <x:c r="P1033" s="50" t="b">
        <x:f>AND(MONTH(A1033)=12,OR(A1034="",YEAR(A1033)&lt;&gt;YEAR(A1034)))</x:f>
        <x:v>0</x:v>
      </x:c>
      <x:c r="Q1033" s="50" t="b">
        <x:f>AND(MOD(MONTH(A1033),3)=0,OR(A1034="",MONTH(A1033)&lt;&gt;MONTH(A1034)))</x:f>
        <x:v>0</x:v>
      </x:c>
      <x:c r="R1033" s="50" t="b">
        <x:f>OR(O1033&gt;$E$7,O1033&lt;$E$6)</x:f>
        <x:v>0</x:v>
      </x:c>
      <x:c r="S1033" s="50" t="b">
        <x:f>AND(OR(P1033,Q1033,R1033),A1033-AH1032&gt;$E$8)</x:f>
        <x:v>0</x:v>
      </x:c>
      <x:c r="T1033" s="50" t="str">
        <x:f>IF(NOT(OR(P1033,Q1033,R1033)),"不调",IF(NOT(S1033),"间隔规则跳过",IF(P1033,"年末+季度",IF(AND(Q1033,R1033),"季度+动态",IF(Q1033,"季度","动态")))))</x:f>
        <x:v>不调</x:v>
      </x:c>
      <x:c r="U1033" s="115" t="n">
        <x:f>IF(OR(T1033="年末+季度",T1033="季度+动态"),N1033*$E$5/2,IF(T1033="季度",(J1033+K1033)/2,IF(T1033="动态",N1033*$E$5*IF(J1033+K1033=0,0.5,J1033/(J1033+K1033)),J1033)))</x:f>
        <x:v>0.11126603502025036</x:v>
      </x:c>
      <x:c r="V1033" s="115" t="n">
        <x:f>IF(OR(T1033="年末+季度",T1033="季度+动态"),N1033*$E$5/2,IF(T1033="季度",(J1033+K1033)/2,IF(T1033="动态",N1033*$E$5*IF(J1033+K1033=0,0.5,K1033/(J1033+K1033)),K1033)))</x:f>
        <x:v>0.11268094914901859</x:v>
      </x:c>
      <x:c r="W1033" s="115" t="n">
        <x:f>IF(OR(T1033="年末+季度",T1033="季度+动态",T1033="动态"),N1033*(1-$E$5)*IF(L1033+M1033=0,$B$7/($B$7+$B$8),L1033/(L1033+M1033)),L1033)</x:f>
        <x:v>0.9049462491031787</x:v>
      </x:c>
      <x:c r="X1033" s="115" t="n">
        <x:f>IF(OR(T1033="年末+季度",T1033="季度+动态",T1033="动态"),N1033*(1-$E$5)*IF(L1033+M1033=0,$B$8/($B$7+$B$8),M1033/(L1033+M1033)),M1033)</x:f>
        <x:v>0.06979839777018504</x:v>
      </x:c>
      <x:c r="Y1033" s="115" t="n">
        <x:f>POWER(1-$H$5,(A1033-A1032)/$H$8)</x:f>
        <x:v>0.9999862671029998</x:v>
      </x:c>
      <x:c r="Z1033" s="115" t="n">
        <x:f>U1033*Y1033</x:f>
        <x:v>0.1112645070152518</x:v>
      </x:c>
      <x:c r="AA1033" s="115" t="n">
        <x:f>V1033*Y1033</x:f>
        <x:v>0.11267940171315004</x:v>
      </x:c>
      <x:c r="AB1033" s="115" t="n">
        <x:f>W1033*Y1033</x:f>
        <x:v>0.9049338215695489</x:v>
      </x:c>
      <x:c r="AC1033" s="115" t="n">
        <x:f>X1033*Y1033</x:f>
        <x:v>0.06979743923597768</x:v>
      </x:c>
      <x:c r="AD1033" s="115" t="n">
        <x:f>SUM(Z1033:AC1033)</x:f>
        <x:v>1.1986751695339284</x:v>
      </x:c>
      <x:c r="AE1033" s="115" t="n">
        <x:f>MAX(AE1032,AD1033)</x:f>
        <x:v>1.2428655454675883</x:v>
      </x:c>
      <x:c r="AF1033" s="114" t="n">
        <x:f>AD1033/AE1033-1</x:f>
        <x:v>-0.03555523451012932</x:v>
      </x:c>
      <x:c r="AG1033" s="114" t="n">
        <x:f>AD1033/AD1032-1</x:f>
        <x:v>0.004970129210575491</x:v>
      </x:c>
      <x:c r="AH1033" s="111" t="n">
        <x:f>IF(OR(T1033="年末+季度",T1033="季度+动态",T1033="季度",T1033="动态"),A1033,AH1032)</x:f>
        <x:v>45289</x:v>
      </x:c>
      <x:c r="AI1033" s="117" t="n">
        <x:f>YEAR(A1033)</x:f>
        <x:v>2024</x:v>
      </x:c>
      <x:c r="AJ1033" s="117" t="n">
        <x:f>MONTH(A1033)</x:f>
        <x:v>1</x:v>
      </x:c>
      <x:c r="AK1033" s="50" t="n">
        <x:f>IF(MONTH(A1033)&lt;&gt;MONTH(A1034),1,0)</x:f>
        <x:v>0</x:v>
      </x:c>
      <x:c r="AL1033" s="115" t="n">
        <x:f>IF(AK1032,AD1032,AL1032)</x:f>
        <x:v>1.213933911459167</x:v>
      </x:c>
      <x:c r="AM1033" s="116" t="str">
        <x:f>IF(AK1033,AD1033/AL1033-1,"")</x:f>
      </x:c>
      <x:c r="AN1033" s="115" t="n">
        <x:f>IF(AI1033&lt;&gt;AI1032,AD1033,MAX(AN1032,AD1033))</x:f>
        <x:v>1.2115787741057569</x:v>
      </x:c>
      <x:c r="AO1033" s="116" t="n">
        <x:f>AD1033/AN1033-1</x:f>
        <x:v>-0.010650239875118594</x:v>
      </x:c>
      <x:c r="AP1033" s="112" t="n">
        <x:f>IFERROR(SUM(Z1033:AC1033)/AD1033,0)</x:f>
        <x:v>1</x:v>
      </x:c>
      <x:c r="AQ1033" s="50" t="b">
        <x:f>AND(B1033&gt;0,C1033&gt;0,D1033&gt;0,E1033&gt;0)</x:f>
        <x:v>1</x:v>
      </x:c>
    </x:row>
    <x:row r="1034">
      <x:c r="A1034" s="111" t="n">
        <x:f>'净值底稿'!A992</x:f>
        <x:v>45317</x:v>
      </x:c>
      <x:c r="B1034" s="113" t="n">
        <x:f>'净值底稿'!F992</x:f>
        <x:v>1.366189717345223</x:v>
      </x:c>
      <x:c r="C1034" s="113" t="n">
        <x:f>'净值底稿'!O992</x:f>
        <x:v>1.1215238412621749</x:v>
      </x:c>
      <x:c r="D1034" s="113" t="n">
        <x:f>'净值底稿'!P992</x:f>
        <x:v>1.6433</x:v>
      </x:c>
      <x:c r="E1034" s="113" t="n">
        <x:f>'净值底稿'!Q992</x:f>
        <x:v>1.7079</x:v>
      </x:c>
      <x:c r="F1034" s="114" t="n">
        <x:f>IFERROR(B1034/B1033-1,0)</x:f>
        <x:v>-0.028801313728498035</x:v>
      </x:c>
      <x:c r="G1034" s="114" t="n">
        <x:f>IFERROR(C1034/C1033-1,0)</x:f>
        <x:v>-0.004136187640165878</x:v>
      </x:c>
      <x:c r="H1034" s="114" t="n">
        <x:f>IFERROR(D1034/D1033-1,0)</x:f>
        <x:v>0.00012172113687536346</x:v>
      </x:c>
      <x:c r="I1034" s="114" t="n">
        <x:f>IFERROR(E1034/E1033-1,0)</x:f>
        <x:v>0.006897771489211113</x:v>
      </x:c>
      <x:c r="J1034" s="115" t="n">
        <x:f>Z1033*(1+F1034)</x:f>
        <x:v>0.10805994304185886</x:v>
      </x:c>
      <x:c r="K1034" s="115" t="n">
        <x:f>AA1033*(1+G1034)</x:f>
        <x:v>0.11221333856448282</x:v>
      </x:c>
      <x:c r="L1034" s="115" t="n">
        <x:f>AB1033*(1+H1034)</x:f>
        <x:v>0.9050439711431073</x:v>
      </x:c>
      <x:c r="M1034" s="115" t="n">
        <x:f>AC1033*(1+I1034)</x:f>
        <x:v>0.07027888602235956</x:v>
      </x:c>
      <x:c r="N1034" s="115" t="n">
        <x:f>SUM(J1034:M1034)</x:f>
        <x:v>1.1955961387718086</x:v>
      </x:c>
      <x:c r="O1034" s="116" t="n">
        <x:f>IFERROR((J1034+K1034)/N1034,0)</x:f>
        <x:v>0.18423719721328327</x:v>
      </x:c>
      <x:c r="P1034" s="50" t="b">
        <x:f>AND(MONTH(A1034)=12,OR(A1035="",YEAR(A1034)&lt;&gt;YEAR(A1035)))</x:f>
        <x:v>0</x:v>
      </x:c>
      <x:c r="Q1034" s="50" t="b">
        <x:f>AND(MOD(MONTH(A1034),3)=0,OR(A1035="",MONTH(A1034)&lt;&gt;MONTH(A1035)))</x:f>
        <x:v>0</x:v>
      </x:c>
      <x:c r="R1034" s="50" t="b">
        <x:f>OR(O1034&gt;$E$7,O1034&lt;$E$6)</x:f>
        <x:v>0</x:v>
      </x:c>
      <x:c r="S1034" s="50" t="b">
        <x:f>AND(OR(P1034,Q1034,R1034),A1034-AH1033&gt;$E$8)</x:f>
        <x:v>0</x:v>
      </x:c>
      <x:c r="T1034" s="50" t="str">
        <x:f>IF(NOT(OR(P1034,Q1034,R1034)),"不调",IF(NOT(S1034),"间隔规则跳过",IF(P1034,"年末+季度",IF(AND(Q1034,R1034),"季度+动态",IF(Q1034,"季度","动态")))))</x:f>
        <x:v>不调</x:v>
      </x:c>
      <x:c r="U1034" s="115" t="n">
        <x:f>IF(OR(T1034="年末+季度",T1034="季度+动态"),N1034*$E$5/2,IF(T1034="季度",(J1034+K1034)/2,IF(T1034="动态",N1034*$E$5*IF(J1034+K1034=0,0.5,J1034/(J1034+K1034)),J1034)))</x:f>
        <x:v>0.10805994304185886</x:v>
      </x:c>
      <x:c r="V1034" s="115" t="n">
        <x:f>IF(OR(T1034="年末+季度",T1034="季度+动态"),N1034*$E$5/2,IF(T1034="季度",(J1034+K1034)/2,IF(T1034="动态",N1034*$E$5*IF(J1034+K1034=0,0.5,K1034/(J1034+K1034)),K1034)))</x:f>
        <x:v>0.11221333856448282</x:v>
      </x:c>
      <x:c r="W1034" s="115" t="n">
        <x:f>IF(OR(T1034="年末+季度",T1034="季度+动态",T1034="动态"),N1034*(1-$E$5)*IF(L1034+M1034=0,$B$7/($B$7+$B$8),L1034/(L1034+M1034)),L1034)</x:f>
        <x:v>0.9050439711431073</x:v>
      </x:c>
      <x:c r="X1034" s="115" t="n">
        <x:f>IF(OR(T1034="年末+季度",T1034="季度+动态",T1034="动态"),N1034*(1-$E$5)*IF(L1034+M1034=0,$B$8/($B$7+$B$8),M1034/(L1034+M1034)),M1034)</x:f>
        <x:v>0.07027888602235956</x:v>
      </x:c>
      <x:c r="Y1034" s="115" t="n">
        <x:f>POWER(1-$H$5,(A1034-A1033)/$H$8)</x:f>
        <x:v>0.9999862671029998</x:v>
      </x:c>
      <x:c r="Z1034" s="115" t="n">
        <x:f>U1034*Y1034</x:f>
        <x:v>0.10805845906579122</x:v>
      </x:c>
      <x:c r="AA1034" s="115" t="n">
        <x:f>V1034*Y1034</x:f>
        <x:v>0.11221179755026225</x:v>
      </x:c>
      <x:c r="AB1034" s="115" t="n">
        <x:f>W1034*Y1034</x:f>
        <x:v>0.905031542267471</x:v>
      </x:c>
      <x:c r="AC1034" s="115" t="n">
        <x:f>X1034*Y1034</x:f>
        <x:v>0.07027792088965652</x:v>
      </x:c>
      <x:c r="AD1034" s="115" t="n">
        <x:f>SUM(Z1034:AC1034)</x:f>
        <x:v>1.195579719773181</x:v>
      </x:c>
      <x:c r="AE1034" s="115" t="n">
        <x:f>MAX(AE1033,AD1034)</x:f>
        <x:v>1.2428655454675883</x:v>
      </x:c>
      <x:c r="AF1034" s="114" t="n">
        <x:f>AD1034/AE1034-1</x:f>
        <x:v>-0.038045809433567945</x:v>
      </x:c>
      <x:c r="AG1034" s="114" t="n">
        <x:f>AD1034/AD1033-1</x:f>
        <x:v>-0.0025823924941658083</x:v>
      </x:c>
      <x:c r="AH1034" s="111" t="n">
        <x:f>IF(OR(T1034="年末+季度",T1034="季度+动态",T1034="季度",T1034="动态"),A1034,AH1033)</x:f>
        <x:v>45289</x:v>
      </x:c>
      <x:c r="AI1034" s="117" t="n">
        <x:f>YEAR(A1034)</x:f>
        <x:v>2024</x:v>
      </x:c>
      <x:c r="AJ1034" s="117" t="n">
        <x:f>MONTH(A1034)</x:f>
        <x:v>1</x:v>
      </x:c>
      <x:c r="AK1034" s="50" t="n">
        <x:f>IF(MONTH(A1034)&lt;&gt;MONTH(A1035),1,0)</x:f>
        <x:v>0</x:v>
      </x:c>
      <x:c r="AL1034" s="115" t="n">
        <x:f>IF(AK1033,AD1033,AL1033)</x:f>
        <x:v>1.213933911459167</x:v>
      </x:c>
      <x:c r="AM1034" s="116" t="str">
        <x:f>IF(AK1034,AD1034/AL1034-1,"")</x:f>
      </x:c>
      <x:c r="AN1034" s="115" t="n">
        <x:f>IF(AI1034&lt;&gt;AI1033,AD1034,MAX(AN1033,AD1034))</x:f>
        <x:v>1.2115787741057569</x:v>
      </x:c>
      <x:c r="AO1034" s="116" t="n">
        <x:f>AD1034/AN1034-1</x:f>
        <x:v>-0.01320512926976991</x:v>
      </x:c>
      <x:c r="AP1034" s="112" t="n">
        <x:f>IFERROR(SUM(Z1034:AC1034)/AD1034,0)</x:f>
        <x:v>1</x:v>
      </x:c>
      <x:c r="AQ1034" s="50" t="b">
        <x:f>AND(B1034&gt;0,C1034&gt;0,D1034&gt;0,E1034&gt;0)</x:f>
        <x:v>1</x:v>
      </x:c>
    </x:row>
    <x:row r="1035">
      <x:c r="A1035" s="111" t="n">
        <x:f>'净值底稿'!A993</x:f>
        <x:v>45320</x:v>
      </x:c>
      <x:c r="B1035" s="113" t="n">
        <x:f>'净值底稿'!F993</x:f>
        <x:v>1.307708549202164</x:v>
      </x:c>
      <x:c r="C1035" s="113" t="n">
        <x:f>'净值底稿'!O993</x:f>
        <x:v>1.0976425838902537</x:v>
      </x:c>
      <x:c r="D1035" s="113" t="n">
        <x:f>'净值底稿'!P993</x:f>
        <x:v>1.6445</x:v>
      </x:c>
      <x:c r="E1035" s="113" t="n">
        <x:f>'净值底稿'!Q993</x:f>
        <x:v>1.7079</x:v>
      </x:c>
      <x:c r="F1035" s="114" t="n">
        <x:f>IFERROR(B1035/B1034-1,0)</x:f>
        <x:v>-0.042806037405038855</x:v>
      </x:c>
      <x:c r="G1035" s="114" t="n">
        <x:f>IFERROR(C1035/C1034-1,0)</x:f>
        <x:v>-0.02129357976469315</x:v>
      </x:c>
      <x:c r="H1035" s="114" t="n">
        <x:f>IFERROR(D1035/D1034-1,0)</x:f>
        <x:v>0.0007302379358609112</x:v>
      </x:c>
      <x:c r="I1035" s="114" t="n">
        <x:f>IFERROR(E1035/E1034-1,0)</x:f>
        <x:v>0</x:v>
      </x:c>
      <x:c r="J1035" s="115" t="n">
        <x:f>Z1034*(1+F1035)</x:f>
        <x:v>0.1034329046250901</x:v>
      </x:c>
      <x:c r="K1035" s="115" t="n">
        <x:f>AA1034*(1+G1035)</x:f>
        <x:v>0.10982240668858614</x:v>
      </x:c>
      <x:c r="L1035" s="115" t="n">
        <x:f>AB1034*(1+H1035)</x:f>
        <x:v>0.9056924306327854</x:v>
      </x:c>
      <x:c r="M1035" s="115" t="n">
        <x:f>AC1034*(1+I1035)</x:f>
        <x:v>0.07027792088965652</x:v>
      </x:c>
      <x:c r="N1035" s="115" t="n">
        <x:f>SUM(J1035:M1035)</x:f>
        <x:v>1.189225662836118</x:v>
      </x:c>
      <x:c r="O1035" s="116" t="n">
        <x:f>IFERROR((J1035+K1035)/N1035,0)</x:f>
        <x:v>0.17932282995398496</x:v>
      </x:c>
      <x:c r="P1035" s="50" t="b">
        <x:f>AND(MONTH(A1035)=12,OR(A1036="",YEAR(A1035)&lt;&gt;YEAR(A1036)))</x:f>
        <x:v>0</x:v>
      </x:c>
      <x:c r="Q1035" s="50" t="b">
        <x:f>AND(MOD(MONTH(A1035),3)=0,OR(A1036="",MONTH(A1035)&lt;&gt;MONTH(A1036)))</x:f>
        <x:v>0</x:v>
      </x:c>
      <x:c r="R1035" s="50" t="b">
        <x:f>OR(O1035&gt;$E$7,O1035&lt;$E$6)</x:f>
        <x:v>0</x:v>
      </x:c>
      <x:c r="S1035" s="50" t="b">
        <x:f>AND(OR(P1035,Q1035,R1035),A1035-AH1034&gt;$E$8)</x:f>
        <x:v>0</x:v>
      </x:c>
      <x:c r="T1035" s="50" t="str">
        <x:f>IF(NOT(OR(P1035,Q1035,R1035)),"不调",IF(NOT(S1035),"间隔规则跳过",IF(P1035,"年末+季度",IF(AND(Q1035,R1035),"季度+动态",IF(Q1035,"季度","动态")))))</x:f>
        <x:v>不调</x:v>
      </x:c>
      <x:c r="U1035" s="115" t="n">
        <x:f>IF(OR(T1035="年末+季度",T1035="季度+动态"),N1035*$E$5/2,IF(T1035="季度",(J1035+K1035)/2,IF(T1035="动态",N1035*$E$5*IF(J1035+K1035=0,0.5,J1035/(J1035+K1035)),J1035)))</x:f>
        <x:v>0.1034329046250901</x:v>
      </x:c>
      <x:c r="V1035" s="115" t="n">
        <x:f>IF(OR(T1035="年末+季度",T1035="季度+动态"),N1035*$E$5/2,IF(T1035="季度",(J1035+K1035)/2,IF(T1035="动态",N1035*$E$5*IF(J1035+K1035=0,0.5,K1035/(J1035+K1035)),K1035)))</x:f>
        <x:v>0.10982240668858614</x:v>
      </x:c>
      <x:c r="W1035" s="115" t="n">
        <x:f>IF(OR(T1035="年末+季度",T1035="季度+动态",T1035="动态"),N1035*(1-$E$5)*IF(L1035+M1035=0,$B$7/($B$7+$B$8),L1035/(L1035+M1035)),L1035)</x:f>
        <x:v>0.9056924306327854</x:v>
      </x:c>
      <x:c r="X1035" s="115" t="n">
        <x:f>IF(OR(T1035="年末+季度",T1035="季度+动态",T1035="动态"),N1035*(1-$E$5)*IF(L1035+M1035=0,$B$8/($B$7+$B$8),M1035/(L1035+M1035)),M1035)</x:f>
        <x:v>0.07027792088965652</x:v>
      </x:c>
      <x:c r="Y1035" s="115" t="n">
        <x:f>POWER(1-$H$5,(A1035-A1034)/$H$8)</x:f>
        <x:v>0.9999588018747739</x:v>
      </x:c>
      <x:c r="Z1035" s="115" t="n">
        <x:f>U1035*Y1035</x:f>
        <x:v>0.10342864338333285</x:v>
      </x:c>
      <x:c r="AA1035" s="115" t="n">
        <x:f>V1035*Y1035</x:f>
        <x:v>0.10981788221132276</x:v>
      </x:c>
      <x:c r="AB1035" s="115" t="n">
        <x:f>W1035*Y1035</x:f>
        <x:v>0.9056551178026119</x:v>
      </x:c>
      <x:c r="AC1035" s="115" t="n">
        <x:f>X1035*Y1035</x:f>
        <x:v>0.07027502557107108</x:v>
      </x:c>
      <x:c r="AD1035" s="115" t="n">
        <x:f>SUM(Z1035:AC1035)</x:f>
        <x:v>1.1891766689683387</x:v>
      </x:c>
      <x:c r="AE1035" s="115" t="n">
        <x:f>MAX(AE1034,AD1035)</x:f>
        <x:v>1.2428655454675883</x:v>
      </x:c>
      <x:c r="AF1035" s="114" t="n">
        <x:f>AD1035/AE1035-1</x:f>
        <x:v>-0.043197654561299204</x:v>
      </x:c>
      <x:c r="AG1035" s="114" t="n">
        <x:f>AD1035/AD1034-1</x:f>
        <x:v>-0.005355603393855657</x:v>
      </x:c>
      <x:c r="AH1035" s="111" t="n">
        <x:f>IF(OR(T1035="年末+季度",T1035="季度+动态",T1035="季度",T1035="动态"),A1035,AH1034)</x:f>
        <x:v>45289</x:v>
      </x:c>
      <x:c r="AI1035" s="117" t="n">
        <x:f>YEAR(A1035)</x:f>
        <x:v>2024</x:v>
      </x:c>
      <x:c r="AJ1035" s="117" t="n">
        <x:f>MONTH(A1035)</x:f>
        <x:v>1</x:v>
      </x:c>
      <x:c r="AK1035" s="50" t="n">
        <x:f>IF(MONTH(A1035)&lt;&gt;MONTH(A1036),1,0)</x:f>
        <x:v>0</x:v>
      </x:c>
      <x:c r="AL1035" s="115" t="n">
        <x:f>IF(AK1034,AD1034,AL1034)</x:f>
        <x:v>1.213933911459167</x:v>
      </x:c>
      <x:c r="AM1035" s="116" t="str">
        <x:f>IF(AK1035,AD1035/AL1035-1,"")</x:f>
      </x:c>
      <x:c r="AN1035" s="115" t="n">
        <x:f>IF(AI1035&lt;&gt;AI1034,AD1035,MAX(AN1034,AD1035))</x:f>
        <x:v>1.2115787741057569</x:v>
      </x:c>
      <x:c r="AO1035" s="116" t="n">
        <x:f>AD1035/AN1035-1</x:f>
        <x:v>-0.018490011228492143</x:v>
      </x:c>
      <x:c r="AP1035" s="112" t="n">
        <x:f>IFERROR(SUM(Z1035:AC1035)/AD1035,0)</x:f>
        <x:v>1</x:v>
      </x:c>
      <x:c r="AQ1035" s="50" t="b">
        <x:f>AND(B1035&gt;0,C1035&gt;0,D1035&gt;0,E1035&gt;0)</x:f>
        <x:v>1</x:v>
      </x:c>
    </x:row>
    <x:row r="1036">
      <x:c r="A1036" s="111" t="n">
        <x:f>'净值底稿'!A994</x:f>
        <x:v>45321</x:v>
      </x:c>
      <x:c r="B1036" s="113" t="n">
        <x:f>'净值底稿'!F994</x:f>
        <x:v>1.2792226779952727</x:v>
      </x:c>
      <x:c r="C1036" s="113" t="n">
        <x:f>'净值底稿'!O994</x:f>
        <x:v>1.069599570828899</x:v>
      </x:c>
      <x:c r="D1036" s="113" t="n">
        <x:f>'净值底稿'!P994</x:f>
        <x:v>1.6474</x:v>
      </x:c>
      <x:c r="E1036" s="113" t="n">
        <x:f>'净值底稿'!Q994</x:f>
        <x:v>1.7112</x:v>
      </x:c>
      <x:c r="F1036" s="114" t="n">
        <x:f>IFERROR(B1036/B1035-1,0)</x:f>
        <x:v>-0.02178304273094389</x:v>
      </x:c>
      <x:c r="G1036" s="114" t="n">
        <x:f>IFERROR(C1036/C1035-1,0)</x:f>
        <x:v>-0.025548401158020817</x:v>
      </x:c>
      <x:c r="H1036" s="114" t="n">
        <x:f>IFERROR(D1036/D1035-1,0)</x:f>
        <x:v>0.0017634539373669877</x:v>
      </x:c>
      <x:c r="I1036" s="114" t="n">
        <x:f>IFERROR(E1036/E1035-1,0)</x:f>
        <x:v>0.0019321974354471472</x:v>
      </x:c>
      <x:c r="J1036" s="115" t="n">
        <x:f>Z1035*(1+F1036)</x:f>
        <x:v>0.10117565282491016</x:v>
      </x:c>
      <x:c r="K1036" s="115" t="n">
        <x:f>AA1035*(1+G1036)</x:f>
        <x:v>0.10701221090226361</x:v>
      </x:c>
      <x:c r="L1036" s="115" t="n">
        <x:f>AB1035*(1+H1036)</x:f>
        <x:v>0.9072521988859975</x:v>
      </x:c>
      <x:c r="M1036" s="115" t="n">
        <x:f>AC1035*(1+I1036)</x:f>
        <x:v>0.07041081079525549</x:v>
      </x:c>
      <x:c r="N1036" s="115" t="n">
        <x:f>SUM(J1036:M1036)</x:f>
        <x:v>1.1858508734084268</x:v>
      </x:c>
      <x:c r="O1036" s="116" t="n">
        <x:f>IFERROR((J1036+K1036)/N1036,0)</x:f>
        <x:v>0.17555990251016193</x:v>
      </x:c>
      <x:c r="P1036" s="50" t="b">
        <x:f>AND(MONTH(A1036)=12,OR(A1037="",YEAR(A1036)&lt;&gt;YEAR(A1037)))</x:f>
        <x:v>0</x:v>
      </x:c>
      <x:c r="Q1036" s="50" t="b">
        <x:f>AND(MOD(MONTH(A1036),3)=0,OR(A1037="",MONTH(A1036)&lt;&gt;MONTH(A1037)))</x:f>
        <x:v>0</x:v>
      </x:c>
      <x:c r="R1036" s="50" t="b">
        <x:f>OR(O1036&gt;$E$7,O1036&lt;$E$6)</x:f>
        <x:v>0</x:v>
      </x:c>
      <x:c r="S1036" s="50" t="b">
        <x:f>AND(OR(P1036,Q1036,R1036),A1036-AH1035&gt;$E$8)</x:f>
        <x:v>0</x:v>
      </x:c>
      <x:c r="T1036" s="50" t="str">
        <x:f>IF(NOT(OR(P1036,Q1036,R1036)),"不调",IF(NOT(S1036),"间隔规则跳过",IF(P1036,"年末+季度",IF(AND(Q1036,R1036),"季度+动态",IF(Q1036,"季度","动态")))))</x:f>
        <x:v>不调</x:v>
      </x:c>
      <x:c r="U1036" s="115" t="n">
        <x:f>IF(OR(T1036="年末+季度",T1036="季度+动态"),N1036*$E$5/2,IF(T1036="季度",(J1036+K1036)/2,IF(T1036="动态",N1036*$E$5*IF(J1036+K1036=0,0.5,J1036/(J1036+K1036)),J1036)))</x:f>
        <x:v>0.10117565282491016</x:v>
      </x:c>
      <x:c r="V1036" s="115" t="n">
        <x:f>IF(OR(T1036="年末+季度",T1036="季度+动态"),N1036*$E$5/2,IF(T1036="季度",(J1036+K1036)/2,IF(T1036="动态",N1036*$E$5*IF(J1036+K1036=0,0.5,K1036/(J1036+K1036)),K1036)))</x:f>
        <x:v>0.10701221090226361</x:v>
      </x:c>
      <x:c r="W1036" s="115" t="n">
        <x:f>IF(OR(T1036="年末+季度",T1036="季度+动态",T1036="动态"),N1036*(1-$E$5)*IF(L1036+M1036=0,$B$7/($B$7+$B$8),L1036/(L1036+M1036)),L1036)</x:f>
        <x:v>0.9072521988859975</x:v>
      </x:c>
      <x:c r="X1036" s="115" t="n">
        <x:f>IF(OR(T1036="年末+季度",T1036="季度+动态",T1036="动态"),N1036*(1-$E$5)*IF(L1036+M1036=0,$B$8/($B$7+$B$8),M1036/(L1036+M1036)),M1036)</x:f>
        <x:v>0.07041081079525549</x:v>
      </x:c>
      <x:c r="Y1036" s="115" t="n">
        <x:f>POWER(1-$H$5,(A1036-A1035)/$H$8)</x:f>
        <x:v>0.9999862671029998</x:v>
      </x:c>
      <x:c r="Z1036" s="115" t="n">
        <x:f>U1036*Y1036</x:f>
        <x:v>0.10117426339009099</x:v>
      </x:c>
      <x:c r="AA1036" s="115" t="n">
        <x:f>V1036*Y1036</x:f>
        <x:v>0.10701074131459352</x:v>
      </x:c>
      <x:c r="AB1036" s="115" t="n">
        <x:f>W1036*Y1036</x:f>
        <x:v>0.9072397396849969</x:v>
      </x:c>
      <x:c r="AC1036" s="115" t="n">
        <x:f>X1036*Y1036</x:f>
        <x:v>0.07040984385084313</x:v>
      </x:c>
      <x:c r="AD1036" s="115" t="n">
        <x:f>SUM(Z1036:AC1036)</x:f>
        <x:v>1.1858345882405246</x:v>
      </x:c>
      <x:c r="AE1036" s="115" t="n">
        <x:f>MAX(AE1035,AD1036)</x:f>
        <x:v>1.2428655454675883</x:v>
      </x:c>
      <x:c r="AF1036" s="114" t="n">
        <x:f>AD1036/AE1036-1</x:f>
        <x:v>-0.04588666685229226</x:v>
      </x:c>
      <x:c r="AG1036" s="114" t="n">
        <x:f>AD1036/AD1035-1</x:f>
        <x:v>-0.0028104156556599813</x:v>
      </x:c>
      <x:c r="AH1036" s="111" t="n">
        <x:f>IF(OR(T1036="年末+季度",T1036="季度+动态",T1036="季度",T1036="动态"),A1036,AH1035)</x:f>
        <x:v>45289</x:v>
      </x:c>
      <x:c r="AI1036" s="117" t="n">
        <x:f>YEAR(A1036)</x:f>
        <x:v>2024</x:v>
      </x:c>
      <x:c r="AJ1036" s="117" t="n">
        <x:f>MONTH(A1036)</x:f>
        <x:v>1</x:v>
      </x:c>
      <x:c r="AK1036" s="50" t="n">
        <x:f>IF(MONTH(A1036)&lt;&gt;MONTH(A1037),1,0)</x:f>
        <x:v>0</x:v>
      </x:c>
      <x:c r="AL1036" s="115" t="n">
        <x:f>IF(AK1035,AD1035,AL1035)</x:f>
        <x:v>1.213933911459167</x:v>
      </x:c>
      <x:c r="AM1036" s="116" t="str">
        <x:f>IF(AK1036,AD1036/AL1036-1,"")</x:f>
      </x:c>
      <x:c r="AN1036" s="115" t="n">
        <x:f>IF(AI1036&lt;&gt;AI1035,AD1036,MAX(AN1035,AD1036))</x:f>
        <x:v>1.2115787741057569</x:v>
      </x:c>
      <x:c r="AO1036" s="116" t="n">
        <x:f>AD1036/AN1036-1</x:f>
        <x:v>-0.02124846226712218</x:v>
      </x:c>
      <x:c r="AP1036" s="112" t="n">
        <x:f>IFERROR(SUM(Z1036:AC1036)/AD1036,0)</x:f>
        <x:v>1</x:v>
      </x:c>
      <x:c r="AQ1036" s="50" t="b">
        <x:f>AND(B1036&gt;0,C1036&gt;0,D1036&gt;0,E1036&gt;0)</x:f>
        <x:v>1</x:v>
      </x:c>
    </x:row>
    <x:row r="1037">
      <x:c r="A1037" s="111" t="n">
        <x:f>'净值底稿'!A995</x:f>
        <x:v>45322</x:v>
      </x:c>
      <x:c r="B1037" s="113" t="n">
        <x:f>'净值底稿'!F995</x:f>
        <x:v>1.2549399502674445</x:v>
      </x:c>
      <x:c r="C1037" s="113" t="n">
        <x:f>'净值底稿'!O995</x:f>
        <x:v>1.033686972217073</x:v>
      </x:c>
      <x:c r="D1037" s="113" t="n">
        <x:f>'净值底稿'!P995</x:f>
        <x:v>1.6491</x:v>
      </x:c>
      <x:c r="E1037" s="113" t="n">
        <x:f>'净值底稿'!Q995</x:f>
        <x:v>1.7109</x:v>
      </x:c>
      <x:c r="F1037" s="114" t="n">
        <x:f>IFERROR(B1037/B1036-1,0)</x:f>
        <x:v>-0.01898240872799617</x:v>
      </x:c>
      <x:c r="G1037" s="114" t="n">
        <x:f>IFERROR(C1037/C1036-1,0)</x:f>
        <x:v>-0.033575741418814475</x:v>
      </x:c>
      <x:c r="H1037" s="114" t="n">
        <x:f>IFERROR(D1037/D1036-1,0)</x:f>
        <x:v>0.0010319291004006192</x:v>
      </x:c>
      <x:c r="I1037" s="114" t="n">
        <x:f>IFERROR(E1037/E1036-1,0)</x:f>
        <x:v>-0.0001753155680224161</x:v>
      </x:c>
      <x:c r="J1037" s="115" t="n">
        <x:f>Z1036*(1+F1037)</x:f>
        <x:v>0.09925373216966635</x:v>
      </x:c>
      <x:c r="K1037" s="115" t="n">
        <x:f>AA1036*(1+G1037)</x:f>
        <x:v>0.10341777633517908</x:v>
      </x:c>
      <x:c r="L1037" s="115" t="n">
        <x:f>AB1036*(1+H1037)</x:f>
        <x:v>0.9081759467734177</x:v>
      </x:c>
      <x:c r="M1037" s="115" t="n">
        <x:f>AC1036*(1+I1037)</x:f>
        <x:v>0.07039749990907405</x:v>
      </x:c>
      <x:c r="N1037" s="115" t="n">
        <x:f>SUM(J1037:M1037)</x:f>
        <x:v>1.1812449551873372</x:v>
      </x:c>
      <x:c r="O1037" s="116" t="n">
        <x:f>IFERROR((J1037+K1037)/N1037,0)</x:f>
        <x:v>0.17157449656384197</x:v>
      </x:c>
      <x:c r="P1037" s="50" t="b">
        <x:f>AND(MONTH(A1037)=12,OR(A1038="",YEAR(A1037)&lt;&gt;YEAR(A1038)))</x:f>
        <x:v>0</x:v>
      </x:c>
      <x:c r="Q1037" s="50" t="b">
        <x:f>AND(MOD(MONTH(A1037),3)=0,OR(A1038="",MONTH(A1037)&lt;&gt;MONTH(A1038)))</x:f>
        <x:v>0</x:v>
      </x:c>
      <x:c r="R1037" s="50" t="b">
        <x:f>OR(O1037&gt;$E$7,O1037&lt;$E$6)</x:f>
        <x:v>0</x:v>
      </x:c>
      <x:c r="S1037" s="50" t="b">
        <x:f>AND(OR(P1037,Q1037,R1037),A1037-AH1036&gt;$E$8)</x:f>
        <x:v>0</x:v>
      </x:c>
      <x:c r="T1037" s="50" t="str">
        <x:f>IF(NOT(OR(P1037,Q1037,R1037)),"不调",IF(NOT(S1037),"间隔规则跳过",IF(P1037,"年末+季度",IF(AND(Q1037,R1037),"季度+动态",IF(Q1037,"季度","动态")))))</x:f>
        <x:v>不调</x:v>
      </x:c>
      <x:c r="U1037" s="115" t="n">
        <x:f>IF(OR(T1037="年末+季度",T1037="季度+动态"),N1037*$E$5/2,IF(T1037="季度",(J1037+K1037)/2,IF(T1037="动态",N1037*$E$5*IF(J1037+K1037=0,0.5,J1037/(J1037+K1037)),J1037)))</x:f>
        <x:v>0.09925373216966635</x:v>
      </x:c>
      <x:c r="V1037" s="115" t="n">
        <x:f>IF(OR(T1037="年末+季度",T1037="季度+动态"),N1037*$E$5/2,IF(T1037="季度",(J1037+K1037)/2,IF(T1037="动态",N1037*$E$5*IF(J1037+K1037=0,0.5,K1037/(J1037+K1037)),K1037)))</x:f>
        <x:v>0.10341777633517908</x:v>
      </x:c>
      <x:c r="W1037" s="115" t="n">
        <x:f>IF(OR(T1037="年末+季度",T1037="季度+动态",T1037="动态"),N1037*(1-$E$5)*IF(L1037+M1037=0,$B$7/($B$7+$B$8),L1037/(L1037+M1037)),L1037)</x:f>
        <x:v>0.9081759467734177</x:v>
      </x:c>
      <x:c r="X1037" s="115" t="n">
        <x:f>IF(OR(T1037="年末+季度",T1037="季度+动态",T1037="动态"),N1037*(1-$E$5)*IF(L1037+M1037=0,$B$8/($B$7+$B$8),M1037/(L1037+M1037)),M1037)</x:f>
        <x:v>0.07039749990907405</x:v>
      </x:c>
      <x:c r="Y1037" s="115" t="n">
        <x:f>POWER(1-$H$5,(A1037-A1036)/$H$8)</x:f>
        <x:v>0.9999862671029998</x:v>
      </x:c>
      <x:c r="Z1037" s="115" t="n">
        <x:f>U1037*Y1037</x:f>
        <x:v>0.09925236912838557</x:v>
      </x:c>
      <x:c r="AA1037" s="115" t="n">
        <x:f>V1037*Y1037</x:f>
        <x:v>0.10341635610950868</x:v>
      </x:c>
      <x:c r="AB1037" s="115" t="n">
        <x:f>W1037*Y1037</x:f>
        <x:v>0.9081634748866826</x:v>
      </x:c>
      <x:c r="AC1037" s="115" t="n">
        <x:f>X1037*Y1037</x:f>
        <x:v>0.07039653314745872</x:v>
      </x:c>
      <x:c r="AD1037" s="115" t="n">
        <x:f>SUM(Z1037:AC1037)</x:f>
        <x:v>1.1812287332720355</x:v>
      </x:c>
      <x:c r="AE1037" s="115" t="n">
        <x:f>MAX(AE1036,AD1037)</x:f>
        <x:v>1.2428655454675883</x:v>
      </x:c>
      <x:c r="AF1037" s="114" t="n">
        <x:f>AD1037/AE1037-1</x:f>
        <x:v>-0.04959250211764776</x:v>
      </x:c>
      <x:c r="AG1037" s="114" t="n">
        <x:f>AD1037/AD1036-1</x:f>
        <x:v>-0.0038840619207464178</x:v>
      </x:c>
      <x:c r="AH1037" s="111" t="n">
        <x:f>IF(OR(T1037="年末+季度",T1037="季度+动态",T1037="季度",T1037="动态"),A1037,AH1036)</x:f>
        <x:v>45289</x:v>
      </x:c>
      <x:c r="AI1037" s="117" t="n">
        <x:f>YEAR(A1037)</x:f>
        <x:v>2024</x:v>
      </x:c>
      <x:c r="AJ1037" s="117" t="n">
        <x:f>MONTH(A1037)</x:f>
        <x:v>1</x:v>
      </x:c>
      <x:c r="AK1037" s="50" t="n">
        <x:f>IF(MONTH(A1037)&lt;&gt;MONTH(A1038),1,0)</x:f>
        <x:v>1</x:v>
      </x:c>
      <x:c r="AL1037" s="115" t="n">
        <x:f>IF(AK1036,AD1036,AL1036)</x:f>
        <x:v>1.213933911459167</x:v>
      </x:c>
      <x:c r="AM1037" s="116" t="n">
        <x:f>IF(AK1037,AD1037/AL1037-1,"")</x:f>
        <x:v>-0.02694148163949006</x:v>
      </x:c>
      <x:c r="AN1037" s="115" t="n">
        <x:f>IF(AI1037&lt;&gt;AI1036,AD1037,MAX(AN1036,AD1037))</x:f>
        <x:v>1.2115787741057569</x:v>
      </x:c>
      <x:c r="AO1037" s="116" t="n">
        <x:f>AD1037/AN1037-1</x:f>
        <x:v>-0.025049993844702523</x:v>
      </x:c>
      <x:c r="AP1037" s="112" t="n">
        <x:f>IFERROR(SUM(Z1037:AC1037)/AD1037,0)</x:f>
        <x:v>1</x:v>
      </x:c>
      <x:c r="AQ1037" s="50" t="b">
        <x:f>AND(B1037&gt;0,C1037&gt;0,D1037&gt;0,E1037&gt;0)</x:f>
        <x:v>1</x:v>
      </x:c>
    </x:row>
    <x:row r="1038">
      <x:c r="A1038" s="111" t="n">
        <x:f>'净值底稿'!A996</x:f>
        <x:v>45323</x:v>
      </x:c>
      <x:c r="B1038" s="113" t="n">
        <x:f>'净值底稿'!F996</x:f>
        <x:v>1.289296272182742</x:v>
      </x:c>
      <x:c r="C1038" s="113" t="n">
        <x:f>'净值底稿'!O996</x:f>
        <x:v>1.0268965908933454</x:v>
      </x:c>
      <x:c r="D1038" s="113" t="n">
        <x:f>'净值底稿'!P996</x:f>
        <x:v>1.6493</x:v>
      </x:c>
      <x:c r="E1038" s="113" t="n">
        <x:f>'净值底稿'!Q996</x:f>
        <x:v>1.7111</x:v>
      </x:c>
      <x:c r="F1038" s="114" t="n">
        <x:f>IFERROR(B1038/B1037-1,0)</x:f>
        <x:v>0.02737686524998706</x:v>
      </x:c>
      <x:c r="G1038" s="114" t="n">
        <x:f>IFERROR(C1038/C1037-1,0)</x:f>
        <x:v>-0.006569088617962793</x:v>
      </x:c>
      <x:c r="H1038" s="114" t="n">
        <x:f>IFERROR(D1038/D1037-1,0)</x:f>
        <x:v>0.00012127827299734939</x:v>
      </x:c>
      <x:c r="I1038" s="114" t="n">
        <x:f>IFERROR(E1038/E1037-1,0)</x:f>
        <x:v>0.00011689753930688163</x:v>
      </x:c>
      <x:c r="J1038" s="115" t="n">
        <x:f>Z1037*(1+F1038)</x:f>
        <x:v>0.10196958786375536</x:v>
      </x:c>
      <x:c r="K1038" s="115" t="n">
        <x:f>AA1037*(1+G1038)</x:f>
        <x:v>0.10273700490167852</x:v>
      </x:c>
      <x:c r="L1038" s="115" t="n">
        <x:f>AB1037*(1+H1038)</x:f>
        <x:v>0.9082736153845161</x:v>
      </x:c>
      <x:c r="M1038" s="115" t="n">
        <x:f>AC1037*(1+I1038)</x:f>
        <x:v>0.0704047623289594</x:v>
      </x:c>
      <x:c r="N1038" s="115" t="n">
        <x:f>SUM(J1038:M1038)</x:f>
        <x:v>1.1833849704789094</x:v>
      </x:c>
      <x:c r="O1038" s="116" t="n">
        <x:f>IFERROR((J1038+K1038)/N1038,0)</x:f>
        <x:v>0.1729839383396852</x:v>
      </x:c>
      <x:c r="P1038" s="50" t="b">
        <x:f>AND(MONTH(A1038)=12,OR(A1039="",YEAR(A1038)&lt;&gt;YEAR(A1039)))</x:f>
        <x:v>0</x:v>
      </x:c>
      <x:c r="Q1038" s="50" t="b">
        <x:f>AND(MOD(MONTH(A1038),3)=0,OR(A1039="",MONTH(A1038)&lt;&gt;MONTH(A1039)))</x:f>
        <x:v>0</x:v>
      </x:c>
      <x:c r="R1038" s="50" t="b">
        <x:f>OR(O1038&gt;$E$7,O1038&lt;$E$6)</x:f>
        <x:v>0</x:v>
      </x:c>
      <x:c r="S1038" s="50" t="b">
        <x:f>AND(OR(P1038,Q1038,R1038),A1038-AH1037&gt;$E$8)</x:f>
        <x:v>0</x:v>
      </x:c>
      <x:c r="T1038" s="50" t="str">
        <x:f>IF(NOT(OR(P1038,Q1038,R1038)),"不调",IF(NOT(S1038),"间隔规则跳过",IF(P1038,"年末+季度",IF(AND(Q1038,R1038),"季度+动态",IF(Q1038,"季度","动态")))))</x:f>
        <x:v>不调</x:v>
      </x:c>
      <x:c r="U1038" s="115" t="n">
        <x:f>IF(OR(T1038="年末+季度",T1038="季度+动态"),N1038*$E$5/2,IF(T1038="季度",(J1038+K1038)/2,IF(T1038="动态",N1038*$E$5*IF(J1038+K1038=0,0.5,J1038/(J1038+K1038)),J1038)))</x:f>
        <x:v>0.10196958786375536</x:v>
      </x:c>
      <x:c r="V1038" s="115" t="n">
        <x:f>IF(OR(T1038="年末+季度",T1038="季度+动态"),N1038*$E$5/2,IF(T1038="季度",(J1038+K1038)/2,IF(T1038="动态",N1038*$E$5*IF(J1038+K1038=0,0.5,K1038/(J1038+K1038)),K1038)))</x:f>
        <x:v>0.10273700490167852</x:v>
      </x:c>
      <x:c r="W1038" s="115" t="n">
        <x:f>IF(OR(T1038="年末+季度",T1038="季度+动态",T1038="动态"),N1038*(1-$E$5)*IF(L1038+M1038=0,$B$7/($B$7+$B$8),L1038/(L1038+M1038)),L1038)</x:f>
        <x:v>0.9082736153845161</x:v>
      </x:c>
      <x:c r="X1038" s="115" t="n">
        <x:f>IF(OR(T1038="年末+季度",T1038="季度+动态",T1038="动态"),N1038*(1-$E$5)*IF(L1038+M1038=0,$B$8/($B$7+$B$8),M1038/(L1038+M1038)),M1038)</x:f>
        <x:v>0.0704047623289594</x:v>
      </x:c>
      <x:c r="Y1038" s="115" t="n">
        <x:f>POWER(1-$H$5,(A1038-A1037)/$H$8)</x:f>
        <x:v>0.9999862671029998</x:v>
      </x:c>
      <x:c r="Z1038" s="115" t="n">
        <x:f>U1038*Y1038</x:f>
        <x:v>0.10196818752590807</x:v>
      </x:c>
      <x:c r="AA1038" s="115" t="n">
        <x:f>V1038*Y1038</x:f>
        <x:v>0.1027355940249721</x:v>
      </x:c>
      <x:c r="AB1038" s="115" t="n">
        <x:f>W1038*Y1038</x:f>
        <x:v>0.908261142156508</x:v>
      </x:c>
      <x:c r="AC1038" s="115" t="n">
        <x:f>X1038*Y1038</x:f>
        <x:v>0.07040379546761001</x:v>
      </x:c>
      <x:c r="AD1038" s="115" t="n">
        <x:f>SUM(Z1038:AC1038)</x:f>
        <x:v>1.1833687191749982</x:v>
      </x:c>
      <x:c r="AE1038" s="115" t="n">
        <x:f>MAX(AE1037,AD1038)</x:f>
        <x:v>1.2428655454675883</x:v>
      </x:c>
      <x:c r="AF1038" s="114" t="n">
        <x:f>AD1038/AE1038-1</x:f>
        <x:v>-0.04787068602035016</x:v>
      </x:c>
      <x:c r="AG1038" s="114" t="n">
        <x:f>AD1038/AD1037-1</x:f>
        <x:v>0.00181166089402085</x:v>
      </x:c>
      <x:c r="AH1038" s="111" t="n">
        <x:f>IF(OR(T1038="年末+季度",T1038="季度+动态",T1038="季度",T1038="动态"),A1038,AH1037)</x:f>
        <x:v>45289</x:v>
      </x:c>
      <x:c r="AI1038" s="117" t="n">
        <x:f>YEAR(A1038)</x:f>
        <x:v>2024</x:v>
      </x:c>
      <x:c r="AJ1038" s="117" t="n">
        <x:f>MONTH(A1038)</x:f>
        <x:v>2</x:v>
      </x:c>
      <x:c r="AK1038" s="50" t="n">
        <x:f>IF(MONTH(A1038)&lt;&gt;MONTH(A1039),1,0)</x:f>
        <x:v>0</x:v>
      </x:c>
      <x:c r="AL1038" s="115" t="n">
        <x:f>IF(AK1037,AD1037,AL1037)</x:f>
        <x:v>1.1812287332720355</x:v>
      </x:c>
      <x:c r="AM1038" s="116" t="str">
        <x:f>IF(AK1038,AD1038/AL1038-1,"")</x:f>
      </x:c>
      <x:c r="AN1038" s="115" t="n">
        <x:f>IF(AI1038&lt;&gt;AI1037,AD1038,MAX(AN1037,AD1038))</x:f>
        <x:v>1.2115787741057569</x:v>
      </x:c>
      <x:c r="AO1038" s="116" t="n">
        <x:f>AD1038/AN1038-1</x:f>
        <x:v>-0.023283715044925546</x:v>
      </x:c>
      <x:c r="AP1038" s="112" t="n">
        <x:f>IFERROR(SUM(Z1038:AC1038)/AD1038,0)</x:f>
        <x:v>1</x:v>
      </x:c>
      <x:c r="AQ1038" s="50" t="b">
        <x:f>AND(B1038&gt;0,C1038&gt;0,D1038&gt;0,E1038&gt;0)</x:f>
        <x:v>1</x:v>
      </x:c>
    </x:row>
    <x:row r="1039">
      <x:c r="A1039" s="111" t="n">
        <x:f>'净值底稿'!A997</x:f>
        <x:v>45324</x:v>
      </x:c>
      <x:c r="B1039" s="113" t="n">
        <x:f>'净值底稿'!F997</x:f>
        <x:v>1.270857446349026</x:v>
      </x:c>
      <x:c r="C1039" s="113" t="n">
        <x:f>'净值底稿'!O997</x:f>
        <x:v>0.9903374182270664</x:v>
      </x:c>
      <x:c r="D1039" s="113" t="n">
        <x:f>'净值底稿'!P997</x:f>
        <x:v>1.6496</x:v>
      </x:c>
      <x:c r="E1039" s="113" t="n">
        <x:f>'净值底稿'!Q997</x:f>
        <x:v>1.7231</x:v>
      </x:c>
      <x:c r="F1039" s="114" t="n">
        <x:f>IFERROR(B1039/B1038-1,0)</x:f>
        <x:v>-0.014301465250108447</x:v>
      </x:c>
      <x:c r="G1039" s="114" t="n">
        <x:f>IFERROR(C1039/C1038-1,0)</x:f>
        <x:v>-0.03560161070792378</x:v>
      </x:c>
      <x:c r="H1039" s="114" t="n">
        <x:f>IFERROR(D1039/D1038-1,0)</x:f>
        <x:v>0.0001818953495422715</x:v>
      </x:c>
      <x:c r="I1039" s="114" t="n">
        <x:f>IFERROR(E1039/E1038-1,0)</x:f>
        <x:v>0.007013032552159348</x:v>
      </x:c>
      <x:c r="J1039" s="115" t="n">
        <x:f>Z1038*(1+F1039)</x:f>
        <x:v>0.10050989303538975</x:v>
      </x:c>
      <x:c r="K1039" s="115" t="n">
        <x:f>AA1038*(1+G1039)</x:f>
        <x:v>0.09907804140064774</x:v>
      </x:c>
      <x:c r="L1039" s="115" t="n">
        <x:f>AB1038*(1+H1039)</x:f>
        <x:v>0.9084263506344362</x:v>
      </x:c>
      <x:c r="M1039" s="115" t="n">
        <x:f>AC1038*(1+I1039)</x:f>
        <x:v>0.07089753957701993</x:v>
      </x:c>
      <x:c r="N1039" s="115" t="n">
        <x:f>SUM(J1039:M1039)</x:f>
        <x:v>1.1789118246474937</x:v>
      </x:c>
      <x:c r="O1039" s="116" t="n">
        <x:f>IFERROR((J1039+K1039)/N1039,0)</x:f>
        <x:v>0.1692984413789524</x:v>
      </x:c>
      <x:c r="P1039" s="50" t="b">
        <x:f>AND(MONTH(A1039)=12,OR(A1040="",YEAR(A1039)&lt;&gt;YEAR(A1040)))</x:f>
        <x:v>0</x:v>
      </x:c>
      <x:c r="Q1039" s="50" t="b">
        <x:f>AND(MOD(MONTH(A1039),3)=0,OR(A1040="",MONTH(A1039)&lt;&gt;MONTH(A1040)))</x:f>
        <x:v>0</x:v>
      </x:c>
      <x:c r="R1039" s="50" t="b">
        <x:f>OR(O1039&gt;$E$7,O1039&lt;$E$6)</x:f>
        <x:v>0</x:v>
      </x:c>
      <x:c r="S1039" s="50" t="b">
        <x:f>AND(OR(P1039,Q1039,R1039),A1039-AH1038&gt;$E$8)</x:f>
        <x:v>0</x:v>
      </x:c>
      <x:c r="T1039" s="50" t="str">
        <x:f>IF(NOT(OR(P1039,Q1039,R1039)),"不调",IF(NOT(S1039),"间隔规则跳过",IF(P1039,"年末+季度",IF(AND(Q1039,R1039),"季度+动态",IF(Q1039,"季度","动态")))))</x:f>
        <x:v>不调</x:v>
      </x:c>
      <x:c r="U1039" s="115" t="n">
        <x:f>IF(OR(T1039="年末+季度",T1039="季度+动态"),N1039*$E$5/2,IF(T1039="季度",(J1039+K1039)/2,IF(T1039="动态",N1039*$E$5*IF(J1039+K1039=0,0.5,J1039/(J1039+K1039)),J1039)))</x:f>
        <x:v>0.10050989303538975</x:v>
      </x:c>
      <x:c r="V1039" s="115" t="n">
        <x:f>IF(OR(T1039="年末+季度",T1039="季度+动态"),N1039*$E$5/2,IF(T1039="季度",(J1039+K1039)/2,IF(T1039="动态",N1039*$E$5*IF(J1039+K1039=0,0.5,K1039/(J1039+K1039)),K1039)))</x:f>
        <x:v>0.09907804140064774</x:v>
      </x:c>
      <x:c r="W1039" s="115" t="n">
        <x:f>IF(OR(T1039="年末+季度",T1039="季度+动态",T1039="动态"),N1039*(1-$E$5)*IF(L1039+M1039=0,$B$7/($B$7+$B$8),L1039/(L1039+M1039)),L1039)</x:f>
        <x:v>0.9084263506344362</x:v>
      </x:c>
      <x:c r="X1039" s="115" t="n">
        <x:f>IF(OR(T1039="年末+季度",T1039="季度+动态",T1039="动态"),N1039*(1-$E$5)*IF(L1039+M1039=0,$B$8/($B$7+$B$8),M1039/(L1039+M1039)),M1039)</x:f>
        <x:v>0.07089753957701993</x:v>
      </x:c>
      <x:c r="Y1039" s="115" t="n">
        <x:f>POWER(1-$H$5,(A1039-A1038)/$H$8)</x:f>
        <x:v>0.9999862671029998</x:v>
      </x:c>
      <x:c r="Z1039" s="115" t="n">
        <x:f>U1039*Y1039</x:f>
        <x:v>0.10050851274338118</x:v>
      </x:c>
      <x:c r="AA1039" s="115" t="n">
        <x:f>V1039*Y1039</x:f>
        <x:v>0.0990766807721102</x:v>
      </x:c>
      <x:c r="AB1039" s="115" t="n">
        <x:f>W1039*Y1039</x:f>
        <x:v>0.9084138753089307</x:v>
      </x:c>
      <x:c r="AC1039" s="115" t="n">
        <x:f>X1039*Y1039</x:f>
        <x:v>0.07089656594841134</x:v>
      </x:c>
      <x:c r="AD1039" s="115" t="n">
        <x:f>SUM(Z1039:AC1039)</x:f>
        <x:v>1.1788956347728334</x:v>
      </x:c>
      <x:c r="AE1039" s="115" t="n">
        <x:f>MAX(AE1038,AD1039)</x:f>
        <x:v>1.2428655454675883</x:v>
      </x:c>
      <x:c r="AF1039" s="114" t="n">
        <x:f>AD1039/AE1039-1</x:f>
        <x:v>-0.051469695115482716</x:v>
      </x:c>
      <x:c r="AG1039" s="114" t="n">
        <x:f>AD1039/AD1038-1</x:f>
        <x:v>-0.0037799582916837604</x:v>
      </x:c>
      <x:c r="AH1039" s="111" t="n">
        <x:f>IF(OR(T1039="年末+季度",T1039="季度+动态",T1039="季度",T1039="动态"),A1039,AH1038)</x:f>
        <x:v>45289</x:v>
      </x:c>
      <x:c r="AI1039" s="117" t="n">
        <x:f>YEAR(A1039)</x:f>
        <x:v>2024</x:v>
      </x:c>
      <x:c r="AJ1039" s="117" t="n">
        <x:f>MONTH(A1039)</x:f>
        <x:v>2</x:v>
      </x:c>
      <x:c r="AK1039" s="50" t="n">
        <x:f>IF(MONTH(A1039)&lt;&gt;MONTH(A1040),1,0)</x:f>
        <x:v>0</x:v>
      </x:c>
      <x:c r="AL1039" s="115" t="n">
        <x:f>IF(AK1038,AD1038,AL1038)</x:f>
        <x:v>1.1812287332720355</x:v>
      </x:c>
      <x:c r="AM1039" s="116" t="str">
        <x:f>IF(AK1039,AD1039/AL1039-1,"")</x:f>
      </x:c>
      <x:c r="AN1039" s="115" t="n">
        <x:f>IF(AI1039&lt;&gt;AI1038,AD1039,MAX(AN1038,AD1039))</x:f>
        <x:v>1.2115787741057569</x:v>
      </x:c>
      <x:c r="AO1039" s="116" t="n">
        <x:f>AD1039/AN1039-1</x:f>
        <x:v>-0.02697566186486411</x:v>
      </x:c>
      <x:c r="AP1039" s="112" t="n">
        <x:f>IFERROR(SUM(Z1039:AC1039)/AD1039,0)</x:f>
        <x:v>1</x:v>
      </x:c>
      <x:c r="AQ1039" s="50" t="b">
        <x:f>AND(B1039&gt;0,C1039&gt;0,D1039&gt;0,E1039&gt;0)</x:f>
        <x:v>1</x:v>
      </x:c>
    </x:row>
    <x:row r="1040">
      <x:c r="A1040" s="111" t="n">
        <x:f>'净值底稿'!A998</x:f>
        <x:v>45327</x:v>
      </x:c>
      <x:c r="B1040" s="113" t="n">
        <x:f>'净值底稿'!F998</x:f>
        <x:v>1.2742504017605394</x:v>
      </x:c>
      <x:c r="C1040" s="113" t="n">
        <x:f>'净值底稿'!O998</x:f>
        <x:v>0.9513802337718218</x:v>
      </x:c>
      <x:c r="D1040" s="113" t="n">
        <x:f>'净值底稿'!P998</x:f>
        <x:v>1.6513</x:v>
      </x:c>
      <x:c r="E1040" s="113" t="n">
        <x:f>'净值底稿'!Q998</x:f>
        <x:v>1.7079</x:v>
      </x:c>
      <x:c r="F1040" s="114" t="n">
        <x:f>IFERROR(B1040/B1039-1,0)</x:f>
        <x:v>0.002669815895764538</x:v>
      </x:c>
      <x:c r="G1040" s="114" t="n">
        <x:f>IFERROR(C1040/C1039-1,0)</x:f>
        <x:v>-0.03933728418036253</x:v>
      </x:c>
      <x:c r="H1040" s="114" t="n">
        <x:f>IFERROR(D1040/D1039-1,0)</x:f>
        <x:v>0.0010305528612997161</x:v>
      </x:c>
      <x:c r="I1040" s="114" t="n">
        <x:f>IFERROR(E1040/E1039-1,0)</x:f>
        <x:v>-0.008821310428878237</x:v>
      </x:c>
      <x:c r="J1040" s="115" t="n">
        <x:f>Z1039*(1+F1040)</x:f>
        <x:v>0.10077685196836311</x:v>
      </x:c>
      <x:c r="K1040" s="115" t="n">
        <x:f>AA1039*(1+G1040)</x:f>
        <x:v>0.09517927322493064</x:v>
      </x:c>
      <x:c r="L1040" s="115" t="n">
        <x:f>AB1039*(1+H1040)</x:f>
        <x:v>0.9093500438273747</x:v>
      </x:c>
      <x:c r="M1040" s="115" t="n">
        <x:f>AC1039*(1+I1040)</x:f>
        <x:v>0.07027116533183897</x:v>
      </x:c>
      <x:c r="N1040" s="115" t="n">
        <x:f>SUM(J1040:M1040)</x:f>
        <x:v>1.1755773343525076</x:v>
      </x:c>
      <x:c r="O1040" s="116" t="n">
        <x:f>IFERROR((J1040+K1040)/N1040,0)</x:f>
        <x:v>0.1666892678746854</x:v>
      </x:c>
      <x:c r="P1040" s="50" t="b">
        <x:f>AND(MONTH(A1040)=12,OR(A1041="",YEAR(A1040)&lt;&gt;YEAR(A1041)))</x:f>
        <x:v>0</x:v>
      </x:c>
      <x:c r="Q1040" s="50" t="b">
        <x:f>AND(MOD(MONTH(A1040),3)=0,OR(A1041="",MONTH(A1040)&lt;&gt;MONTH(A1041)))</x:f>
        <x:v>0</x:v>
      </x:c>
      <x:c r="R1040" s="50" t="b">
        <x:f>OR(O1040&gt;$E$7,O1040&lt;$E$6)</x:f>
        <x:v>0</x:v>
      </x:c>
      <x:c r="S1040" s="50" t="b">
        <x:f>AND(OR(P1040,Q1040,R1040),A1040-AH1039&gt;$E$8)</x:f>
        <x:v>0</x:v>
      </x:c>
      <x:c r="T1040" s="50" t="str">
        <x:f>IF(NOT(OR(P1040,Q1040,R1040)),"不调",IF(NOT(S1040),"间隔规则跳过",IF(P1040,"年末+季度",IF(AND(Q1040,R1040),"季度+动态",IF(Q1040,"季度","动态")))))</x:f>
        <x:v>不调</x:v>
      </x:c>
      <x:c r="U1040" s="115" t="n">
        <x:f>IF(OR(T1040="年末+季度",T1040="季度+动态"),N1040*$E$5/2,IF(T1040="季度",(J1040+K1040)/2,IF(T1040="动态",N1040*$E$5*IF(J1040+K1040=0,0.5,J1040/(J1040+K1040)),J1040)))</x:f>
        <x:v>0.10077685196836311</x:v>
      </x:c>
      <x:c r="V1040" s="115" t="n">
        <x:f>IF(OR(T1040="年末+季度",T1040="季度+动态"),N1040*$E$5/2,IF(T1040="季度",(J1040+K1040)/2,IF(T1040="动态",N1040*$E$5*IF(J1040+K1040=0,0.5,K1040/(J1040+K1040)),K1040)))</x:f>
        <x:v>0.09517927322493064</x:v>
      </x:c>
      <x:c r="W1040" s="115" t="n">
        <x:f>IF(OR(T1040="年末+季度",T1040="季度+动态",T1040="动态"),N1040*(1-$E$5)*IF(L1040+M1040=0,$B$7/($B$7+$B$8),L1040/(L1040+M1040)),L1040)</x:f>
        <x:v>0.9093500438273747</x:v>
      </x:c>
      <x:c r="X1040" s="115" t="n">
        <x:f>IF(OR(T1040="年末+季度",T1040="季度+动态",T1040="动态"),N1040*(1-$E$5)*IF(L1040+M1040=0,$B$8/($B$7+$B$8),M1040/(L1040+M1040)),M1040)</x:f>
        <x:v>0.07027116533183897</x:v>
      </x:c>
      <x:c r="Y1040" s="115" t="n">
        <x:f>POWER(1-$H$5,(A1040-A1039)/$H$8)</x:f>
        <x:v>0.9999588018747739</x:v>
      </x:c>
      <x:c r="Z1040" s="115" t="n">
        <x:f>U1040*Y1040</x:f>
        <x:v>0.10077270015099583</x:v>
      </x:c>
      <x:c r="AA1040" s="115" t="n">
        <x:f>V1040*Y1040</x:f>
        <x:v>0.09517535201731339</x:v>
      </x:c>
      <x:c r="AB1040" s="115" t="n">
        <x:f>W1040*Y1040</x:f>
        <x:v>0.9093125803103947</x:v>
      </x:c>
      <x:c r="AC1040" s="115" t="n">
        <x:f>X1040*Y1040</x:f>
        <x:v>0.07026827029156985</x:v>
      </x:c>
      <x:c r="AD1040" s="115" t="n">
        <x:f>SUM(Z1040:AC1040)</x:f>
        <x:v>1.1755289027702738</x:v>
      </x:c>
      <x:c r="AE1040" s="115" t="n">
        <x:f>MAX(AE1039,AD1040)</x:f>
        <x:v>1.2428655454675883</x:v>
      </x:c>
      <x:c r="AF1040" s="114" t="n">
        <x:f>AD1040/AE1040-1</x:f>
        <x:v>-0.0541785416313727</x:v>
      </x:c>
      <x:c r="AG1040" s="114" t="n">
        <x:f>AD1040/AD1039-1</x:f>
        <x:v>-0.0028558354982868295</x:v>
      </x:c>
      <x:c r="AH1040" s="111" t="n">
        <x:f>IF(OR(T1040="年末+季度",T1040="季度+动态",T1040="季度",T1040="动态"),A1040,AH1039)</x:f>
        <x:v>45289</x:v>
      </x:c>
      <x:c r="AI1040" s="117" t="n">
        <x:f>YEAR(A1040)</x:f>
        <x:v>2024</x:v>
      </x:c>
      <x:c r="AJ1040" s="117" t="n">
        <x:f>MONTH(A1040)</x:f>
        <x:v>2</x:v>
      </x:c>
      <x:c r="AK1040" s="50" t="n">
        <x:f>IF(MONTH(A1040)&lt;&gt;MONTH(A1041),1,0)</x:f>
        <x:v>0</x:v>
      </x:c>
      <x:c r="AL1040" s="115" t="n">
        <x:f>IF(AK1039,AD1039,AL1039)</x:f>
        <x:v>1.1812287332720355</x:v>
      </x:c>
      <x:c r="AM1040" s="116" t="str">
        <x:f>IF(AK1040,AD1040/AL1040-1,"")</x:f>
      </x:c>
      <x:c r="AN1040" s="115" t="n">
        <x:f>IF(AI1040&lt;&gt;AI1039,AD1040,MAX(AN1039,AD1040))</x:f>
        <x:v>1.2115787741057569</x:v>
      </x:c>
      <x:c r="AO1040" s="116" t="n">
        <x:f>AD1040/AN1040-1</x:f>
        <x:v>-0.029754459310407433</x:v>
      </x:c>
      <x:c r="AP1040" s="112" t="n">
        <x:f>IFERROR(SUM(Z1040:AC1040)/AD1040,0)</x:f>
        <x:v>1</x:v>
      </x:c>
      <x:c r="AQ1040" s="50" t="b">
        <x:f>AND(B1040&gt;0,C1040&gt;0,D1040&gt;0,E1040&gt;0)</x:f>
        <x:v>1</x:v>
      </x:c>
    </x:row>
    <x:row r="1041">
      <x:c r="A1041" s="111" t="n">
        <x:f>'净值底稿'!A999</x:f>
        <x:v>45328</x:v>
      </x:c>
      <x:c r="B1041" s="113" t="n">
        <x:f>'净值底稿'!F999</x:f>
        <x:v>1.3570029188248878</x:v>
      </x:c>
      <x:c r="C1041" s="113" t="n">
        <x:f>'净值底稿'!O999</x:f>
        <x:v>0.9906030308800998</x:v>
      </x:c>
      <x:c r="D1041" s="113" t="n">
        <x:f>'净值底稿'!P999</x:f>
        <x:v>1.6494</x:v>
      </x:c>
      <x:c r="E1041" s="113" t="n">
        <x:f>'净值底稿'!Q999</x:f>
        <x:v>1.7065</x:v>
      </x:c>
      <x:c r="F1041" s="114" t="n">
        <x:f>IFERROR(B1041/B1040-1,0)</x:f>
        <x:v>0.06494211573330899</x:v>
      </x:c>
      <x:c r="G1041" s="114" t="n">
        <x:f>IFERROR(C1041/C1040-1,0)</x:f>
        <x:v>0.04122725669081451</x:v>
      </x:c>
      <x:c r="H1041" s="114" t="n">
        <x:f>IFERROR(D1041/D1040-1,0)</x:f>
        <x:v>-0.0011506086113970415</x:v>
      </x:c>
      <x:c r="I1041" s="114" t="n">
        <x:f>IFERROR(E1041/E1040-1,0)</x:f>
        <x:v>-0.0008197201241291197</x:v>
      </x:c>
      <x:c r="J1041" s="115" t="n">
        <x:f>Z1040*(1+F1041)</x:f>
        <x:v>0.10731709250695985</x:v>
      </x:c>
      <x:c r="K1041" s="115" t="n">
        <x:f>AA1040*(1+G1041)</x:f>
        <x:v>0.0990991706855698</x:v>
      </x:c>
      <x:c r="L1041" s="115" t="n">
        <x:f>AB1040*(1+H1041)</x:f>
        <x:v>0.9082663174250379</x:v>
      </x:c>
      <x:c r="M1041" s="115" t="n">
        <x:f>AC1040*(1+I1041)</x:f>
        <x:v>0.0702106699763241</x:v>
      </x:c>
      <x:c r="N1041" s="115" t="n">
        <x:f>SUM(J1041:M1041)</x:f>
        <x:v>1.1848932505938916</x:v>
      </x:c>
      <x:c r="O1041" s="116" t="n">
        <x:f>IFERROR((J1041+K1041)/N1041,0)</x:f>
        <x:v>0.1742066326135876</x:v>
      </x:c>
      <x:c r="P1041" s="50" t="b">
        <x:f>AND(MONTH(A1041)=12,OR(A1042="",YEAR(A1041)&lt;&gt;YEAR(A1042)))</x:f>
        <x:v>0</x:v>
      </x:c>
      <x:c r="Q1041" s="50" t="b">
        <x:f>AND(MOD(MONTH(A1041),3)=0,OR(A1042="",MONTH(A1041)&lt;&gt;MONTH(A1042)))</x:f>
        <x:v>0</x:v>
      </x:c>
      <x:c r="R1041" s="50" t="b">
        <x:f>OR(O1041&gt;$E$7,O1041&lt;$E$6)</x:f>
        <x:v>0</x:v>
      </x:c>
      <x:c r="S1041" s="50" t="b">
        <x:f>AND(OR(P1041,Q1041,R1041),A1041-AH1040&gt;$E$8)</x:f>
        <x:v>0</x:v>
      </x:c>
      <x:c r="T1041" s="50" t="str">
        <x:f>IF(NOT(OR(P1041,Q1041,R1041)),"不调",IF(NOT(S1041),"间隔规则跳过",IF(P1041,"年末+季度",IF(AND(Q1041,R1041),"季度+动态",IF(Q1041,"季度","动态")))))</x:f>
        <x:v>不调</x:v>
      </x:c>
      <x:c r="U1041" s="115" t="n">
        <x:f>IF(OR(T1041="年末+季度",T1041="季度+动态"),N1041*$E$5/2,IF(T1041="季度",(J1041+K1041)/2,IF(T1041="动态",N1041*$E$5*IF(J1041+K1041=0,0.5,J1041/(J1041+K1041)),J1041)))</x:f>
        <x:v>0.10731709250695985</x:v>
      </x:c>
      <x:c r="V1041" s="115" t="n">
        <x:f>IF(OR(T1041="年末+季度",T1041="季度+动态"),N1041*$E$5/2,IF(T1041="季度",(J1041+K1041)/2,IF(T1041="动态",N1041*$E$5*IF(J1041+K1041=0,0.5,K1041/(J1041+K1041)),K1041)))</x:f>
        <x:v>0.0990991706855698</x:v>
      </x:c>
      <x:c r="W1041" s="115" t="n">
        <x:f>IF(OR(T1041="年末+季度",T1041="季度+动态",T1041="动态"),N1041*(1-$E$5)*IF(L1041+M1041=0,$B$7/($B$7+$B$8),L1041/(L1041+M1041)),L1041)</x:f>
        <x:v>0.9082663174250379</x:v>
      </x:c>
      <x:c r="X1041" s="115" t="n">
        <x:f>IF(OR(T1041="年末+季度",T1041="季度+动态",T1041="动态"),N1041*(1-$E$5)*IF(L1041+M1041=0,$B$8/($B$7+$B$8),M1041/(L1041+M1041)),M1041)</x:f>
        <x:v>0.0702106699763241</x:v>
      </x:c>
      <x:c r="Y1041" s="115" t="n">
        <x:f>POWER(1-$H$5,(A1041-A1040)/$H$8)</x:f>
        <x:v>0.9999862671029998</x:v>
      </x:c>
      <x:c r="Z1041" s="115" t="n">
        <x:f>U1041*Y1041</x:f>
        <x:v>0.10731561873238209</x:v>
      </x:c>
      <x:c r="AA1041" s="115" t="n">
        <x:f>V1041*Y1041</x:f>
        <x:v>0.09909780976686595</x:v>
      </x:c>
      <x:c r="AB1041" s="115" t="n">
        <x:f>W1041*Y1041</x:f>
        <x:v>0.908253844297252</x:v>
      </x:c>
      <x:c r="AC1041" s="115" t="n">
        <x:f>X1041*Y1041</x:f>
        <x:v>0.07020970578042499</x:v>
      </x:c>
      <x:c r="AD1041" s="115" t="n">
        <x:f>SUM(Z1041:AC1041)</x:f>
        <x:v>1.1848769785769249</x:v>
      </x:c>
      <x:c r="AE1041" s="115" t="n">
        <x:f>MAX(AE1040,AD1041)</x:f>
        <x:v>1.2428655454675883</x:v>
      </x:c>
      <x:c r="AF1041" s="114" t="n">
        <x:f>AD1041/AE1041-1</x:f>
        <x:v>-0.04665715217718669</x:v>
      </x:c>
      <x:c r="AG1041" s="114" t="n">
        <x:f>AD1041/AD1040-1</x:f>
        <x:v>0.007952229659875965</x:v>
      </x:c>
      <x:c r="AH1041" s="111" t="n">
        <x:f>IF(OR(T1041="年末+季度",T1041="季度+动态",T1041="季度",T1041="动态"),A1041,AH1040)</x:f>
        <x:v>45289</x:v>
      </x:c>
      <x:c r="AI1041" s="117" t="n">
        <x:f>YEAR(A1041)</x:f>
        <x:v>2024</x:v>
      </x:c>
      <x:c r="AJ1041" s="117" t="n">
        <x:f>MONTH(A1041)</x:f>
        <x:v>2</x:v>
      </x:c>
      <x:c r="AK1041" s="50" t="n">
        <x:f>IF(MONTH(A1041)&lt;&gt;MONTH(A1042),1,0)</x:f>
        <x:v>0</x:v>
      </x:c>
      <x:c r="AL1041" s="115" t="n">
        <x:f>IF(AK1040,AD1040,AL1040)</x:f>
        <x:v>1.1812287332720355</x:v>
      </x:c>
      <x:c r="AM1041" s="116" t="str">
        <x:f>IF(AK1041,AD1041/AL1041-1,"")</x:f>
      </x:c>
      <x:c r="AN1041" s="115" t="n">
        <x:f>IF(AI1041&lt;&gt;AI1040,AD1041,MAX(AN1040,AD1041))</x:f>
        <x:v>1.2115787741057569</x:v>
      </x:c>
      <x:c r="AO1041" s="116" t="n">
        <x:f>AD1041/AN1041-1</x:f>
        <x:v>-0.022038843944373387</x:v>
      </x:c>
      <x:c r="AP1041" s="112" t="n">
        <x:f>IFERROR(SUM(Z1041:AC1041)/AD1041,0)</x:f>
        <x:v>1</x:v>
      </x:c>
      <x:c r="AQ1041" s="50" t="b">
        <x:f>AND(B1041&gt;0,C1041&gt;0,D1041&gt;0,E1041&gt;0)</x:f>
        <x:v>1</x:v>
      </x:c>
    </x:row>
    <x:row r="1042">
      <x:c r="A1042" s="111" t="n">
        <x:f>'净值底稿'!A1000</x:f>
        <x:v>45329</x:v>
      </x:c>
      <x:c r="B1042" s="113" t="n">
        <x:f>'净值底稿'!F1000</x:f>
        <x:v>1.3729189940453685</x:v>
      </x:c>
      <x:c r="C1042" s="113" t="n">
        <x:f>'净值底稿'!O1000</x:f>
        <x:v>1.0138897910921791</x:v>
      </x:c>
      <x:c r="D1042" s="113" t="n">
        <x:f>'净值底稿'!P1000</x:f>
        <x:v>1.6507</x:v>
      </x:c>
      <x:c r="E1042" s="113" t="n">
        <x:f>'净值底稿'!Q1000</x:f>
        <x:v>1.7108</x:v>
      </x:c>
      <x:c r="F1042" s="114" t="n">
        <x:f>IFERROR(B1042/B1041-1,0)</x:f>
        <x:v>0.011728843762741192</x:v>
      </x:c>
      <x:c r="G1042" s="114" t="n">
        <x:f>IFERROR(C1042/C1041-1,0)</x:f>
        <x:v>0.02350766097635515</x:v>
      </x:c>
      <x:c r="H1042" s="114" t="n">
        <x:f>IFERROR(D1042/D1041-1,0)</x:f>
        <x:v>0.000788165393476481</x:v>
      </x:c>
      <x:c r="I1042" s="114" t="n">
        <x:f>IFERROR(E1042/E1041-1,0)</x:f>
        <x:v>0.0025197773220042574</x:v>
      </x:c>
      <x:c r="J1042" s="115" t="n">
        <x:f>Z1041*(1+F1042)</x:f>
        <x:v>0.1085743068577961</x:v>
      </x:c>
      <x:c r="K1042" s="115" t="n">
        <x:f>AA1041*(1+G1042)</x:f>
        <x:v>0.10142736748236478</x:v>
      </x:c>
      <x:c r="L1042" s="115" t="n">
        <x:f>AB1041*(1+H1042)</x:f>
        <x:v>0.908969698545819</x:v>
      </x:c>
      <x:c r="M1042" s="115" t="n">
        <x:f>AC1041*(1+I1042)</x:f>
        <x:v>0.0703866186048351</x:v>
      </x:c>
      <x:c r="N1042" s="115" t="n">
        <x:f>SUM(J1042:M1042)</x:f>
        <x:v>1.189357991490815</x:v>
      </x:c>
      <x:c r="O1042" s="116" t="n">
        <x:f>IFERROR((J1042+K1042)/N1042,0)</x:f>
        <x:v>0.17656725379793495</x:v>
      </x:c>
      <x:c r="P1042" s="50" t="b">
        <x:f>AND(MONTH(A1042)=12,OR(A1043="",YEAR(A1042)&lt;&gt;YEAR(A1043)))</x:f>
        <x:v>0</x:v>
      </x:c>
      <x:c r="Q1042" s="50" t="b">
        <x:f>AND(MOD(MONTH(A1042),3)=0,OR(A1043="",MONTH(A1042)&lt;&gt;MONTH(A1043)))</x:f>
        <x:v>0</x:v>
      </x:c>
      <x:c r="R1042" s="50" t="b">
        <x:f>OR(O1042&gt;$E$7,O1042&lt;$E$6)</x:f>
        <x:v>0</x:v>
      </x:c>
      <x:c r="S1042" s="50" t="b">
        <x:f>AND(OR(P1042,Q1042,R1042),A1042-AH1041&gt;$E$8)</x:f>
        <x:v>0</x:v>
      </x:c>
      <x:c r="T1042" s="50" t="str">
        <x:f>IF(NOT(OR(P1042,Q1042,R1042)),"不调",IF(NOT(S1042),"间隔规则跳过",IF(P1042,"年末+季度",IF(AND(Q1042,R1042),"季度+动态",IF(Q1042,"季度","动态")))))</x:f>
        <x:v>不调</x:v>
      </x:c>
      <x:c r="U1042" s="115" t="n">
        <x:f>IF(OR(T1042="年末+季度",T1042="季度+动态"),N1042*$E$5/2,IF(T1042="季度",(J1042+K1042)/2,IF(T1042="动态",N1042*$E$5*IF(J1042+K1042=0,0.5,J1042/(J1042+K1042)),J1042)))</x:f>
        <x:v>0.1085743068577961</x:v>
      </x:c>
      <x:c r="V1042" s="115" t="n">
        <x:f>IF(OR(T1042="年末+季度",T1042="季度+动态"),N1042*$E$5/2,IF(T1042="季度",(J1042+K1042)/2,IF(T1042="动态",N1042*$E$5*IF(J1042+K1042=0,0.5,K1042/(J1042+K1042)),K1042)))</x:f>
        <x:v>0.10142736748236478</x:v>
      </x:c>
      <x:c r="W1042" s="115" t="n">
        <x:f>IF(OR(T1042="年末+季度",T1042="季度+动态",T1042="动态"),N1042*(1-$E$5)*IF(L1042+M1042=0,$B$7/($B$7+$B$8),L1042/(L1042+M1042)),L1042)</x:f>
        <x:v>0.908969698545819</x:v>
      </x:c>
      <x:c r="X1042" s="115" t="n">
        <x:f>IF(OR(T1042="年末+季度",T1042="季度+动态",T1042="动态"),N1042*(1-$E$5)*IF(L1042+M1042=0,$B$8/($B$7+$B$8),M1042/(L1042+M1042)),M1042)</x:f>
        <x:v>0.0703866186048351</x:v>
      </x:c>
      <x:c r="Y1042" s="115" t="n">
        <x:f>POWER(1-$H$5,(A1042-A1041)/$H$8)</x:f>
        <x:v>0.9999862671029998</x:v>
      </x:c>
      <x:c r="Z1042" s="115" t="n">
        <x:f>U1042*Y1042</x:f>
        <x:v>0.10857281581802314</x:v>
      </x:c>
      <x:c r="AA1042" s="115" t="n">
        <x:f>V1042*Y1042</x:f>
        <x:v>0.10142597459077414</x:v>
      </x:c>
      <x:c r="AB1042" s="115" t="n">
        <x:f>W1042*Y1042</x:f>
        <x:v>0.9089572157585726</x:v>
      </x:c>
      <x:c r="AC1042" s="115" t="n">
        <x:f>X1042*Y1042</x:f>
        <x:v>0.07038565199265161</x:v>
      </x:c>
      <x:c r="AD1042" s="115" t="n">
        <x:f>SUM(Z1042:AC1042)</x:f>
        <x:v>1.1893416581600214</x:v>
      </x:c>
      <x:c r="AE1042" s="115" t="n">
        <x:f>MAX(AE1041,AD1042)</x:f>
        <x:v>1.2428655454675883</x:v>
      </x:c>
      <x:c r="AF1042" s="114" t="n">
        <x:f>AD1042/AE1042-1</x:f>
        <x:v>-0.04306490553443598</x:v>
      </x:c>
      <x:c r="AG1042" s="114" t="n">
        <x:f>AD1042/AD1041-1</x:f>
        <x:v>0.0037680532779518217</x:v>
      </x:c>
      <x:c r="AH1042" s="111" t="n">
        <x:f>IF(OR(T1042="年末+季度",T1042="季度+动态",T1042="季度",T1042="动态"),A1042,AH1041)</x:f>
        <x:v>45289</x:v>
      </x:c>
      <x:c r="AI1042" s="117" t="n">
        <x:f>YEAR(A1042)</x:f>
        <x:v>2024</x:v>
      </x:c>
      <x:c r="AJ1042" s="117" t="n">
        <x:f>MONTH(A1042)</x:f>
        <x:v>2</x:v>
      </x:c>
      <x:c r="AK1042" s="50" t="n">
        <x:f>IF(MONTH(A1042)&lt;&gt;MONTH(A1043),1,0)</x:f>
        <x:v>0</x:v>
      </x:c>
      <x:c r="AL1042" s="115" t="n">
        <x:f>IF(AK1041,AD1041,AL1041)</x:f>
        <x:v>1.1812287332720355</x:v>
      </x:c>
      <x:c r="AM1042" s="116" t="str">
        <x:f>IF(AK1042,AD1042/AL1042-1,"")</x:f>
      </x:c>
      <x:c r="AN1042" s="115" t="n">
        <x:f>IF(AI1042&lt;&gt;AI1041,AD1042,MAX(AN1041,AD1042))</x:f>
        <x:v>1.2115787741057569</x:v>
      </x:c>
      <x:c r="AO1042" s="116" t="n">
        <x:f>AD1042/AN1042-1</x:f>
        <x:v>-0.01835383420458836</x:v>
      </x:c>
      <x:c r="AP1042" s="112" t="n">
        <x:f>IFERROR(SUM(Z1042:AC1042)/AD1042,0)</x:f>
        <x:v>1</x:v>
      </x:c>
      <x:c r="AQ1042" s="50" t="b">
        <x:f>AND(B1042&gt;0,C1042&gt;0,D1042&gt;0,E1042&gt;0)</x:f>
        <x:v>1</x:v>
      </x:c>
    </x:row>
    <x:row r="1043">
      <x:c r="A1043" s="111" t="n">
        <x:f>'净值底稿'!A1001</x:f>
        <x:v>45330</x:v>
      </x:c>
      <x:c r="B1043" s="113" t="n">
        <x:f>'净值底稿'!F1001</x:f>
        <x:v>1.3982886028592105</x:v>
      </x:c>
      <x:c r="C1043" s="113" t="n">
        <x:f>'净值底稿'!O1001</x:f>
        <x:v>1.0458442226526516</x:v>
      </x:c>
      <x:c r="D1043" s="113" t="n">
        <x:f>'净值底稿'!P1001</x:f>
        <x:v>1.6504</x:v>
      </x:c>
      <x:c r="E1043" s="113" t="n">
        <x:f>'净值底稿'!Q1001</x:f>
        <x:v>1.7127</x:v>
      </x:c>
      <x:c r="F1043" s="114" t="n">
        <x:f>IFERROR(B1043/B1042-1,0)</x:f>
        <x:v>0.018478591179723836</x:v>
      </x:c>
      <x:c r="G1043" s="114" t="n">
        <x:f>IFERROR(C1043/C1042-1,0)</x:f>
        <x:v>0.03151667157635618</x:v>
      </x:c>
      <x:c r="H1043" s="114" t="n">
        <x:f>IFERROR(D1043/D1042-1,0)</x:f>
        <x:v>-0.00018174107954194163</x:v>
      </x:c>
      <x:c r="I1043" s="114" t="n">
        <x:f>IFERROR(E1043/E1042-1,0)</x:f>
        <x:v>0.001110591536123362</x:v>
      </x:c>
      <x:c r="J1043" s="115" t="n">
        <x:f>Z1042*(1+F1043)</x:f>
        <x:v>0.11057908849475584</x:v>
      </x:c>
      <x:c r="K1043" s="115" t="n">
        <x:f>AA1042*(1+G1043)</x:f>
        <x:v>0.10462258372126342</x:v>
      </x:c>
      <x:c r="L1043" s="115" t="n">
        <x:f>AB1042*(1+H1043)</x:f>
        <x:v>0.9087920208929232</x:v>
      </x:c>
      <x:c r="M1043" s="115" t="n">
        <x:f>AC1042*(1+I1043)</x:f>
        <x:v>0.07046382170201917</x:v>
      </x:c>
      <x:c r="N1043" s="115" t="n">
        <x:f>SUM(J1043:M1043)</x:f>
        <x:v>1.1944575148109617</x:v>
      </x:c>
      <x:c r="O1043" s="116" t="n">
        <x:f>IFERROR((J1043+K1043)/N1043,0)</x:f>
        <x:v>0.18016687035543302</x:v>
      </x:c>
      <x:c r="P1043" s="50" t="b">
        <x:f>AND(MONTH(A1043)=12,OR(A1044="",YEAR(A1043)&lt;&gt;YEAR(A1044)))</x:f>
        <x:v>0</x:v>
      </x:c>
      <x:c r="Q1043" s="50" t="b">
        <x:f>AND(MOD(MONTH(A1043),3)=0,OR(A1044="",MONTH(A1043)&lt;&gt;MONTH(A1044)))</x:f>
        <x:v>0</x:v>
      </x:c>
      <x:c r="R1043" s="50" t="b">
        <x:f>OR(O1043&gt;$E$7,O1043&lt;$E$6)</x:f>
        <x:v>0</x:v>
      </x:c>
      <x:c r="S1043" s="50" t="b">
        <x:f>AND(OR(P1043,Q1043,R1043),A1043-AH1042&gt;$E$8)</x:f>
        <x:v>0</x:v>
      </x:c>
      <x:c r="T1043" s="50" t="str">
        <x:f>IF(NOT(OR(P1043,Q1043,R1043)),"不调",IF(NOT(S1043),"间隔规则跳过",IF(P1043,"年末+季度",IF(AND(Q1043,R1043),"季度+动态",IF(Q1043,"季度","动态")))))</x:f>
        <x:v>不调</x:v>
      </x:c>
      <x:c r="U1043" s="115" t="n">
        <x:f>IF(OR(T1043="年末+季度",T1043="季度+动态"),N1043*$E$5/2,IF(T1043="季度",(J1043+K1043)/2,IF(T1043="动态",N1043*$E$5*IF(J1043+K1043=0,0.5,J1043/(J1043+K1043)),J1043)))</x:f>
        <x:v>0.11057908849475584</x:v>
      </x:c>
      <x:c r="V1043" s="115" t="n">
        <x:f>IF(OR(T1043="年末+季度",T1043="季度+动态"),N1043*$E$5/2,IF(T1043="季度",(J1043+K1043)/2,IF(T1043="动态",N1043*$E$5*IF(J1043+K1043=0,0.5,K1043/(J1043+K1043)),K1043)))</x:f>
        <x:v>0.10462258372126342</x:v>
      </x:c>
      <x:c r="W1043" s="115" t="n">
        <x:f>IF(OR(T1043="年末+季度",T1043="季度+动态",T1043="动态"),N1043*(1-$E$5)*IF(L1043+M1043=0,$B$7/($B$7+$B$8),L1043/(L1043+M1043)),L1043)</x:f>
        <x:v>0.9087920208929232</x:v>
      </x:c>
      <x:c r="X1043" s="115" t="n">
        <x:f>IF(OR(T1043="年末+季度",T1043="季度+动态",T1043="动态"),N1043*(1-$E$5)*IF(L1043+M1043=0,$B$8/($B$7+$B$8),M1043/(L1043+M1043)),M1043)</x:f>
        <x:v>0.07046382170201917</x:v>
      </x:c>
      <x:c r="Y1043" s="115" t="n">
        <x:f>POWER(1-$H$5,(A1043-A1042)/$H$8)</x:f>
        <x:v>0.9999862671029998</x:v>
      </x:c>
      <x:c r="Z1043" s="115" t="n">
        <x:f>U1043*Y1043</x:f>
        <x:v>0.11057756992352316</x:v>
      </x:c>
      <x:c r="AA1043" s="115" t="n">
        <x:f>V1043*Y1043</x:f>
        <x:v>0.10462114695009728</x:v>
      </x:c>
      <x:c r="AB1043" s="115" t="n">
        <x:f>W1043*Y1043</x:f>
        <x:v>0.9087795405457056</x:v>
      </x:c>
      <x:c r="AC1043" s="115" t="n">
        <x:f>X1043*Y1043</x:f>
        <x:v>0.0704628540296135</x:v>
      </x:c>
      <x:c r="AD1043" s="115" t="n">
        <x:f>SUM(Z1043:AC1043)</x:f>
        <x:v>1.1944411114489395</x:v>
      </x:c>
      <x:c r="AE1043" s="115" t="n">
        <x:f>MAX(AE1042,AD1043)</x:f>
        <x:v>1.2428655454675883</x:v>
      </x:c>
      <x:c r="AF1043" s="114" t="n">
        <x:f>AD1043/AE1043-1</x:f>
        <x:v>-0.03896192488016126</x:v>
      </x:c>
      <x:c r="AG1043" s="114" t="n">
        <x:f>AD1043/AD1042-1</x:f>
        <x:v>0.004287626901766206</x:v>
      </x:c>
      <x:c r="AH1043" s="111" t="n">
        <x:f>IF(OR(T1043="年末+季度",T1043="季度+动态",T1043="季度",T1043="动态"),A1043,AH1042)</x:f>
        <x:v>45289</x:v>
      </x:c>
      <x:c r="AI1043" s="117" t="n">
        <x:f>YEAR(A1043)</x:f>
        <x:v>2024</x:v>
      </x:c>
      <x:c r="AJ1043" s="117" t="n">
        <x:f>MONTH(A1043)</x:f>
        <x:v>2</x:v>
      </x:c>
      <x:c r="AK1043" s="50" t="n">
        <x:f>IF(MONTH(A1043)&lt;&gt;MONTH(A1044),1,0)</x:f>
        <x:v>0</x:v>
      </x:c>
      <x:c r="AL1043" s="115" t="n">
        <x:f>IF(AK1042,AD1042,AL1042)</x:f>
        <x:v>1.1812287332720355</x:v>
      </x:c>
      <x:c r="AM1043" s="116" t="str">
        <x:f>IF(AK1043,AD1043/AL1043-1,"")</x:f>
      </x:c>
      <x:c r="AN1043" s="115" t="n">
        <x:f>IF(AI1043&lt;&gt;AI1042,AD1043,MAX(AN1042,AD1043))</x:f>
        <x:v>1.2115787741057569</x:v>
      </x:c>
      <x:c r="AO1043" s="116" t="n">
        <x:f>AD1043/AN1043-1</x:f>
        <x:v>-0.01414490169610838</x:v>
      </x:c>
      <x:c r="AP1043" s="112" t="n">
        <x:f>IFERROR(SUM(Z1043:AC1043)/AD1043,0)</x:f>
        <x:v>1</x:v>
      </x:c>
      <x:c r="AQ1043" s="50" t="b">
        <x:f>AND(B1043&gt;0,C1043&gt;0,D1043&gt;0,E1043&gt;0)</x:f>
        <x:v>1</x:v>
      </x:c>
    </x:row>
    <x:row r="1044">
      <x:c r="A1044" s="111" t="n">
        <x:f>'净值底稿'!A1002</x:f>
        <x:v>45341</x:v>
      </x:c>
      <x:c r="B1044" s="113" t="n">
        <x:f>'净值底稿'!F1002</x:f>
        <x:v>1.4708905660682325</x:v>
      </x:c>
      <x:c r="C1044" s="113" t="n">
        <x:f>'净值底稿'!O1002</x:f>
        <x:v>1.0555776432166841</x:v>
      </x:c>
      <x:c r="D1044" s="113" t="n">
        <x:f>'净值底稿'!P1002</x:f>
        <x:v>1.652</x:v>
      </x:c>
      <x:c r="E1044" s="113" t="n">
        <x:f>'净值底稿'!Q1002</x:f>
        <x:v>1.7084</x:v>
      </x:c>
      <x:c r="F1044" s="114" t="n">
        <x:f>IFERROR(B1044/B1043-1,0)</x:f>
        <x:v>0.05192201599910495</x:v>
      </x:c>
      <x:c r="G1044" s="114" t="n">
        <x:f>IFERROR(C1044/C1043-1,0)</x:f>
        <x:v>0.009306759413313825</x:v>
      </x:c>
      <x:c r="H1044" s="114" t="n">
        <x:f>IFERROR(D1044/D1043-1,0)</x:f>
        <x:v>0.0009694619486184664</x:v>
      </x:c>
      <x:c r="I1044" s="114" t="n">
        <x:f>IFERROR(E1044/E1043-1,0)</x:f>
        <x:v>-0.0025106556898464305</x:v>
      </x:c>
      <x:c r="J1044" s="115" t="n">
        <x:f>Z1043*(1+F1044)</x:f>
        <x:v>0.11631898027823448</x:v>
      </x:c>
      <x:c r="K1044" s="115" t="n">
        <x:f>AA1043*(1+G1044)</x:f>
        <x:v>0.10559483079430679</x:v>
      </x:c>
      <x:c r="L1044" s="115" t="n">
        <x:f>AB1043*(1+H1044)</x:f>
        <x:v>0.9096605677299476</x:v>
      </x:c>
      <x:c r="M1044" s="115" t="n">
        <x:f>AC1043*(1+I1044)</x:f>
        <x:v>0.07028594606422123</x:v>
      </x:c>
      <x:c r="N1044" s="115" t="n">
        <x:f>SUM(J1044:M1044)</x:f>
        <x:v>1.2018603248667104</x:v>
      </x:c>
      <x:c r="O1044" s="116" t="n">
        <x:f>IFERROR((J1044+K1044)/N1044,0)</x:f>
        <x:v>0.18464193091418682</x:v>
      </x:c>
      <x:c r="P1044" s="50" t="b">
        <x:f>AND(MONTH(A1044)=12,OR(A1045="",YEAR(A1044)&lt;&gt;YEAR(A1045)))</x:f>
        <x:v>0</x:v>
      </x:c>
      <x:c r="Q1044" s="50" t="b">
        <x:f>AND(MOD(MONTH(A1044),3)=0,OR(A1045="",MONTH(A1044)&lt;&gt;MONTH(A1045)))</x:f>
        <x:v>0</x:v>
      </x:c>
      <x:c r="R1044" s="50" t="b">
        <x:f>OR(O1044&gt;$E$7,O1044&lt;$E$6)</x:f>
        <x:v>0</x:v>
      </x:c>
      <x:c r="S1044" s="50" t="b">
        <x:f>AND(OR(P1044,Q1044,R1044),A1044-AH1043&gt;$E$8)</x:f>
        <x:v>0</x:v>
      </x:c>
      <x:c r="T1044" s="50" t="str">
        <x:f>IF(NOT(OR(P1044,Q1044,R1044)),"不调",IF(NOT(S1044),"间隔规则跳过",IF(P1044,"年末+季度",IF(AND(Q1044,R1044),"季度+动态",IF(Q1044,"季度","动态")))))</x:f>
        <x:v>不调</x:v>
      </x:c>
      <x:c r="U1044" s="115" t="n">
        <x:f>IF(OR(T1044="年末+季度",T1044="季度+动态"),N1044*$E$5/2,IF(T1044="季度",(J1044+K1044)/2,IF(T1044="动态",N1044*$E$5*IF(J1044+K1044=0,0.5,J1044/(J1044+K1044)),J1044)))</x:f>
        <x:v>0.11631898027823448</x:v>
      </x:c>
      <x:c r="V1044" s="115" t="n">
        <x:f>IF(OR(T1044="年末+季度",T1044="季度+动态"),N1044*$E$5/2,IF(T1044="季度",(J1044+K1044)/2,IF(T1044="动态",N1044*$E$5*IF(J1044+K1044=0,0.5,K1044/(J1044+K1044)),K1044)))</x:f>
        <x:v>0.10559483079430679</x:v>
      </x:c>
      <x:c r="W1044" s="115" t="n">
        <x:f>IF(OR(T1044="年末+季度",T1044="季度+动态",T1044="动态"),N1044*(1-$E$5)*IF(L1044+M1044=0,$B$7/($B$7+$B$8),L1044/(L1044+M1044)),L1044)</x:f>
        <x:v>0.9096605677299476</x:v>
      </x:c>
      <x:c r="X1044" s="115" t="n">
        <x:f>IF(OR(T1044="年末+季度",T1044="季度+动态",T1044="动态"),N1044*(1-$E$5)*IF(L1044+M1044=0,$B$8/($B$7+$B$8),M1044/(L1044+M1044)),M1044)</x:f>
        <x:v>0.07028594606422123</x:v>
      </x:c>
      <x:c r="Y1044" s="115" t="n">
        <x:f>POWER(1-$H$5,(A1044-A1043)/$H$8)</x:f>
        <x:v>0.9998489485051548</x:v>
      </x:c>
      <x:c r="Z1044" s="115" t="n">
        <x:f>U1044*Y1044</x:f>
        <x:v>0.11630141012238458</x:v>
      </x:c>
      <x:c r="AA1044" s="115" t="n">
        <x:f>V1044*Y1044</x:f>
        <x:v>0.10557888053726738</x:v>
      </x:c>
      <x:c r="AB1044" s="115" t="n">
        <x:f>W1044*Y1044</x:f>
        <x:v>0.9095231621413903</x:v>
      </x:c>
      <x:c r="AC1044" s="115" t="n">
        <x:f>X1044*Y1044</x:f>
        <x:v>0.07027532926700161</x:v>
      </x:c>
      <x:c r="AD1044" s="115" t="n">
        <x:f>SUM(Z1044:AC1044)</x:f>
        <x:v>1.2016787820680437</x:v>
      </x:c>
      <x:c r="AE1044" s="115" t="n">
        <x:f>MAX(AE1043,AD1044)</x:f>
        <x:v>1.2428655454675883</x:v>
      </x:c>
      <x:c r="AF1044" s="114" t="n">
        <x:f>AD1044/AE1044-1</x:f>
        <x:v>-0.0331385511085589</x:v>
      </x:c>
      <x:c r="AG1044" s="114" t="n">
        <x:f>AD1044/AD1043-1</x:f>
        <x:v>0.006059462077895539</x:v>
      </x:c>
      <x:c r="AH1044" s="111" t="n">
        <x:f>IF(OR(T1044="年末+季度",T1044="季度+动态",T1044="季度",T1044="动态"),A1044,AH1043)</x:f>
        <x:v>45289</x:v>
      </x:c>
      <x:c r="AI1044" s="117" t="n">
        <x:f>YEAR(A1044)</x:f>
        <x:v>2024</x:v>
      </x:c>
      <x:c r="AJ1044" s="117" t="n">
        <x:f>MONTH(A1044)</x:f>
        <x:v>2</x:v>
      </x:c>
      <x:c r="AK1044" s="50" t="n">
        <x:f>IF(MONTH(A1044)&lt;&gt;MONTH(A1045),1,0)</x:f>
        <x:v>0</x:v>
      </x:c>
      <x:c r="AL1044" s="115" t="n">
        <x:f>IF(AK1043,AD1043,AL1043)</x:f>
        <x:v>1.1812287332720355</x:v>
      </x:c>
      <x:c r="AM1044" s="116" t="str">
        <x:f>IF(AK1044,AD1044/AL1044-1,"")</x:f>
      </x:c>
      <x:c r="AN1044" s="115" t="n">
        <x:f>IF(AI1044&lt;&gt;AI1043,AD1044,MAX(AN1043,AD1044))</x:f>
        <x:v>1.2115787741057569</x:v>
      </x:c>
      <x:c r="AO1044" s="116" t="n">
        <x:f>AD1044/AN1044-1</x:f>
        <x:v>-0.008171150113636005</x:v>
      </x:c>
      <x:c r="AP1044" s="112" t="n">
        <x:f>IFERROR(SUM(Z1044:AC1044)/AD1044,0)</x:f>
        <x:v>1</x:v>
      </x:c>
      <x:c r="AQ1044" s="50" t="b">
        <x:f>AND(B1044&gt;0,C1044&gt;0,D1044&gt;0,E1044&gt;0)</x:f>
        <x:v>1</x:v>
      </x:c>
    </x:row>
    <x:row r="1045">
      <x:c r="A1045" s="111" t="n">
        <x:f>'净值底稿'!A1003</x:f>
        <x:v>45342</x:v>
      </x:c>
      <x:c r="B1045" s="113" t="n">
        <x:f>'净值底稿'!F1003</x:f>
        <x:v>1.460665889552435</x:v>
      </x:c>
      <x:c r="C1045" s="113" t="n">
        <x:f>'净值底稿'!O1003</x:f>
        <x:v>1.060583109995955</x:v>
      </x:c>
      <x:c r="D1045" s="113" t="n">
        <x:f>'净值底稿'!P1003</x:f>
        <x:v>1.6533</x:v>
      </x:c>
      <x:c r="E1045" s="113" t="n">
        <x:f>'净值底稿'!Q1003</x:f>
        <x:v>1.7089</x:v>
      </x:c>
      <x:c r="F1045" s="114" t="n">
        <x:f>IFERROR(B1045/B1044-1,0)</x:f>
        <x:v>-0.006951350937771439</x:v>
      </x:c>
      <x:c r="G1045" s="114" t="n">
        <x:f>IFERROR(C1045/C1044-1,0)</x:f>
        <x:v>0.004741921933868909</x:v>
      </x:c>
      <x:c r="H1045" s="114" t="n">
        <x:f>IFERROR(D1045/D1044-1,0)</x:f>
        <x:v>0.0007869249394674149</x:v>
      </x:c>
      <x:c r="I1045" s="114" t="n">
        <x:f>IFERROR(E1045/E1044-1,0)</x:f>
        <x:v>0.0002926715055022733</x:v>
      </x:c>
      <x:c r="J1045" s="115" t="n">
        <x:f>Z1044*(1+F1045)</x:f>
        <x:v>0.1154929582060662</x:v>
      </x:c>
      <x:c r="K1045" s="115" t="n">
        <x:f>AA1044*(1+G1045)</x:f>
        <x:v>0.10607952734664038</x:v>
      </x:c>
      <x:c r="L1045" s="115" t="n">
        <x:f>AB1044*(1+H1045)</x:f>
        <x:v>0.9102388886007026</x:v>
      </x:c>
      <x:c r="M1045" s="115" t="n">
        <x:f>AC1044*(1+I1045)</x:f>
        <x:v>0.07029589685341786</x:v>
      </x:c>
      <x:c r="N1045" s="115" t="n">
        <x:f>SUM(J1045:M1045)</x:f>
        <x:v>1.202107271006827</x:v>
      </x:c>
      <x:c r="O1045" s="116" t="n">
        <x:f>IFERROR((J1045+K1045)/N1045,0)</x:f>
        <x:v>0.18432006102677356</x:v>
      </x:c>
      <x:c r="P1045" s="50" t="b">
        <x:f>AND(MONTH(A1045)=12,OR(A1046="",YEAR(A1045)&lt;&gt;YEAR(A1046)))</x:f>
        <x:v>0</x:v>
      </x:c>
      <x:c r="Q1045" s="50" t="b">
        <x:f>AND(MOD(MONTH(A1045),3)=0,OR(A1046="",MONTH(A1045)&lt;&gt;MONTH(A1046)))</x:f>
        <x:v>0</x:v>
      </x:c>
      <x:c r="R1045" s="50" t="b">
        <x:f>OR(O1045&gt;$E$7,O1045&lt;$E$6)</x:f>
        <x:v>0</x:v>
      </x:c>
      <x:c r="S1045" s="50" t="b">
        <x:f>AND(OR(P1045,Q1045,R1045),A1045-AH1044&gt;$E$8)</x:f>
        <x:v>0</x:v>
      </x:c>
      <x:c r="T1045" s="50" t="str">
        <x:f>IF(NOT(OR(P1045,Q1045,R1045)),"不调",IF(NOT(S1045),"间隔规则跳过",IF(P1045,"年末+季度",IF(AND(Q1045,R1045),"季度+动态",IF(Q1045,"季度","动态")))))</x:f>
        <x:v>不调</x:v>
      </x:c>
      <x:c r="U1045" s="115" t="n">
        <x:f>IF(OR(T1045="年末+季度",T1045="季度+动态"),N1045*$E$5/2,IF(T1045="季度",(J1045+K1045)/2,IF(T1045="动态",N1045*$E$5*IF(J1045+K1045=0,0.5,J1045/(J1045+K1045)),J1045)))</x:f>
        <x:v>0.1154929582060662</x:v>
      </x:c>
      <x:c r="V1045" s="115" t="n">
        <x:f>IF(OR(T1045="年末+季度",T1045="季度+动态"),N1045*$E$5/2,IF(T1045="季度",(J1045+K1045)/2,IF(T1045="动态",N1045*$E$5*IF(J1045+K1045=0,0.5,K1045/(J1045+K1045)),K1045)))</x:f>
        <x:v>0.10607952734664038</x:v>
      </x:c>
      <x:c r="W1045" s="115" t="n">
        <x:f>IF(OR(T1045="年末+季度",T1045="季度+动态",T1045="动态"),N1045*(1-$E$5)*IF(L1045+M1045=0,$B$7/($B$7+$B$8),L1045/(L1045+M1045)),L1045)</x:f>
        <x:v>0.9102388886007026</x:v>
      </x:c>
      <x:c r="X1045" s="115" t="n">
        <x:f>IF(OR(T1045="年末+季度",T1045="季度+动态",T1045="动态"),N1045*(1-$E$5)*IF(L1045+M1045=0,$B$8/($B$7+$B$8),M1045/(L1045+M1045)),M1045)</x:f>
        <x:v>0.07029589685341786</x:v>
      </x:c>
      <x:c r="Y1045" s="115" t="n">
        <x:f>POWER(1-$H$5,(A1045-A1044)/$H$8)</x:f>
        <x:v>0.9999862671029998</x:v>
      </x:c>
      <x:c r="Z1045" s="115" t="n">
        <x:f>U1045*Y1045</x:f>
        <x:v>0.1154913721531669</x:v>
      </x:c>
      <x:c r="AA1045" s="115" t="n">
        <x:f>V1045*Y1045</x:f>
        <x:v>0.10607807056741748</x:v>
      </x:c>
      <x:c r="AB1045" s="115" t="n">
        <x:f>W1045*Y1045</x:f>
        <x:v>0.9102263883837998</x:v>
      </x:c>
      <x:c r="AC1045" s="115" t="n">
        <x:f>X1045*Y1045</x:f>
        <x:v>0.07029493148710683</x:v>
      </x:c>
      <x:c r="AD1045" s="115" t="n">
        <x:f>SUM(Z1045:AC1045)</x:f>
        <x:v>1.202090762591491</x:v>
      </x:c>
      <x:c r="AE1045" s="115" t="n">
        <x:f>MAX(AE1044,AD1045)</x:f>
        <x:v>1.2428655454675883</x:v>
      </x:c>
      <x:c r="AF1045" s="114" t="n">
        <x:f>AD1045/AE1045-1</x:f>
        <x:v>-0.032807074767494004</x:v>
      </x:c>
      <x:c r="AG1045" s="114" t="n">
        <x:f>AD1045/AD1044-1</x:f>
        <x:v>0.0003428374783636112</x:v>
      </x:c>
      <x:c r="AH1045" s="111" t="n">
        <x:f>IF(OR(T1045="年末+季度",T1045="季度+动态",T1045="季度",T1045="动态"),A1045,AH1044)</x:f>
        <x:v>45289</x:v>
      </x:c>
      <x:c r="AI1045" s="117" t="n">
        <x:f>YEAR(A1045)</x:f>
        <x:v>2024</x:v>
      </x:c>
      <x:c r="AJ1045" s="117" t="n">
        <x:f>MONTH(A1045)</x:f>
        <x:v>2</x:v>
      </x:c>
      <x:c r="AK1045" s="50" t="n">
        <x:f>IF(MONTH(A1045)&lt;&gt;MONTH(A1046),1,0)</x:f>
        <x:v>0</x:v>
      </x:c>
      <x:c r="AL1045" s="115" t="n">
        <x:f>IF(AK1044,AD1044,AL1044)</x:f>
        <x:v>1.1812287332720355</x:v>
      </x:c>
      <x:c r="AM1045" s="116" t="str">
        <x:f>IF(AK1045,AD1045/AL1045-1,"")</x:f>
      </x:c>
      <x:c r="AN1045" s="115" t="n">
        <x:f>IF(AI1045&lt;&gt;AI1044,AD1045,MAX(AN1044,AD1045))</x:f>
        <x:v>1.2115787741057569</x:v>
      </x:c>
      <x:c r="AO1045" s="116" t="n">
        <x:f>AD1045/AN1045-1</x:f>
        <x:v>-0.00783111401177261</x:v>
      </x:c>
      <x:c r="AP1045" s="112" t="n">
        <x:f>IFERROR(SUM(Z1045:AC1045)/AD1045,0)</x:f>
        <x:v>1</x:v>
      </x:c>
      <x:c r="AQ1045" s="50" t="b">
        <x:f>AND(B1045&gt;0,C1045&gt;0,D1045&gt;0,E1045&gt;0)</x:f>
        <x:v>1</x:v>
      </x:c>
    </x:row>
    <x:row r="1046">
      <x:c r="A1046" s="111" t="n">
        <x:f>'净值底稿'!A1004</x:f>
        <x:v>45343</x:v>
      </x:c>
      <x:c r="B1046" s="113" t="n">
        <x:f>'净值底稿'!F1004</x:f>
        <x:v>1.438550477403775</x:v>
      </x:c>
      <x:c r="C1046" s="113" t="n">
        <x:f>'净值底稿'!O1004</x:f>
        <x:v>1.0700437806827312</x:v>
      </x:c>
      <x:c r="D1046" s="113" t="n">
        <x:f>'净值底稿'!P1004</x:f>
        <x:v>1.6537</x:v>
      </x:c>
      <x:c r="E1046" s="113" t="n">
        <x:f>'净值底稿'!Q1004</x:f>
        <x:v>1.7087</x:v>
      </x:c>
      <x:c r="F1046" s="114" t="n">
        <x:f>IFERROR(B1046/B1045-1,0)</x:f>
        <x:v>-0.01514063709356317</x:v>
      </x:c>
      <x:c r="G1046" s="114" t="n">
        <x:f>IFERROR(C1046/C1045-1,0)</x:f>
        <x:v>0.008920253959929791</x:v>
      </x:c>
      <x:c r="H1046" s="114" t="n">
        <x:f>IFERROR(D1046/D1045-1,0)</x:f>
        <x:v>0.0002419403617008875</x:v>
      </x:c>
      <x:c r="I1046" s="114" t="n">
        <x:f>IFERROR(E1046/E1045-1,0)</x:f>
        <x:v>-0.00011703434958154624</x:v>
      </x:c>
      <x:c r="J1046" s="115" t="n">
        <x:f>Z1045*(1+F1046)</x:f>
        <x:v>0.11374275919995816</x:v>
      </x:c>
      <x:c r="K1046" s="115" t="n">
        <x:f>AA1045*(1+G1046)</x:f>
        <x:v>0.1070243138964582</x:v>
      </x:c>
      <x:c r="L1046" s="115" t="n">
        <x:f>AB1045*(1+H1046)</x:f>
        <x:v>0.910446608885435</x:v>
      </x:c>
      <x:c r="M1046" s="115" t="n">
        <x:f>AC1045*(1+I1046)</x:f>
        <x:v>0.07028670456552136</x:v>
      </x:c>
      <x:c r="N1046" s="115" t="n">
        <x:f>SUM(J1046:M1046)</x:f>
        <x:v>1.2015003865473728</x:v>
      </x:c>
      <x:c r="O1046" s="116" t="n">
        <x:f>IFERROR((J1046+K1046)/N1046,0)</x:f>
        <x:v>0.1837428231969295</x:v>
      </x:c>
      <x:c r="P1046" s="50" t="b">
        <x:f>AND(MONTH(A1046)=12,OR(A1047="",YEAR(A1046)&lt;&gt;YEAR(A1047)))</x:f>
        <x:v>0</x:v>
      </x:c>
      <x:c r="Q1046" s="50" t="b">
        <x:f>AND(MOD(MONTH(A1046),3)=0,OR(A1047="",MONTH(A1046)&lt;&gt;MONTH(A1047)))</x:f>
        <x:v>0</x:v>
      </x:c>
      <x:c r="R1046" s="50" t="b">
        <x:f>OR(O1046&gt;$E$7,O1046&lt;$E$6)</x:f>
        <x:v>0</x:v>
      </x:c>
      <x:c r="S1046" s="50" t="b">
        <x:f>AND(OR(P1046,Q1046,R1046),A1046-AH1045&gt;$E$8)</x:f>
        <x:v>0</x:v>
      </x:c>
      <x:c r="T1046" s="50" t="str">
        <x:f>IF(NOT(OR(P1046,Q1046,R1046)),"不调",IF(NOT(S1046),"间隔规则跳过",IF(P1046,"年末+季度",IF(AND(Q1046,R1046),"季度+动态",IF(Q1046,"季度","动态")))))</x:f>
        <x:v>不调</x:v>
      </x:c>
      <x:c r="U1046" s="115" t="n">
        <x:f>IF(OR(T1046="年末+季度",T1046="季度+动态"),N1046*$E$5/2,IF(T1046="季度",(J1046+K1046)/2,IF(T1046="动态",N1046*$E$5*IF(J1046+K1046=0,0.5,J1046/(J1046+K1046)),J1046)))</x:f>
        <x:v>0.11374275919995816</x:v>
      </x:c>
      <x:c r="V1046" s="115" t="n">
        <x:f>IF(OR(T1046="年末+季度",T1046="季度+动态"),N1046*$E$5/2,IF(T1046="季度",(J1046+K1046)/2,IF(T1046="动态",N1046*$E$5*IF(J1046+K1046=0,0.5,K1046/(J1046+K1046)),K1046)))</x:f>
        <x:v>0.1070243138964582</x:v>
      </x:c>
      <x:c r="W1046" s="115" t="n">
        <x:f>IF(OR(T1046="年末+季度",T1046="季度+动态",T1046="动态"),N1046*(1-$E$5)*IF(L1046+M1046=0,$B$7/($B$7+$B$8),L1046/(L1046+M1046)),L1046)</x:f>
        <x:v>0.910446608885435</x:v>
      </x:c>
      <x:c r="X1046" s="115" t="n">
        <x:f>IF(OR(T1046="年末+季度",T1046="季度+动态",T1046="动态"),N1046*(1-$E$5)*IF(L1046+M1046=0,$B$8/($B$7+$B$8),M1046/(L1046+M1046)),M1046)</x:f>
        <x:v>0.07028670456552136</x:v>
      </x:c>
      <x:c r="Y1046" s="115" t="n">
        <x:f>POWER(1-$H$5,(A1046-A1045)/$H$8)</x:f>
        <x:v>0.9999862671029998</x:v>
      </x:c>
      <x:c r="Z1046" s="115" t="n">
        <x:f>U1046*Y1046</x:f>
        <x:v>0.11374119718236154</x:v>
      </x:c>
      <x:c r="AA1046" s="115" t="n">
        <x:f>V1046*Y1046</x:f>
        <x:v>0.10702284414257894</x:v>
      </x:c>
      <x:c r="AB1046" s="115" t="n">
        <x:f>W1046*Y1046</x:f>
        <x:v>0.910434105815931</x:v>
      </x:c>
      <x:c r="AC1046" s="115" t="n">
        <x:f>X1046*Y1046</x:f>
        <x:v>0.07028573932544707</x:v>
      </x:c>
      <x:c r="AD1046" s="115" t="n">
        <x:f>SUM(Z1046:AC1046)</x:f>
        <x:v>1.2014838864663184</x:v>
      </x:c>
      <x:c r="AE1046" s="115" t="n">
        <x:f>MAX(AE1045,AD1046)</x:f>
        <x:v>1.2428655454675883</x:v>
      </x:c>
      <x:c r="AF1046" s="114" t="n">
        <x:f>AD1046/AE1046-1</x:f>
        <x:v>-0.033295362601512446</x:v>
      </x:c>
      <x:c r="AG1046" s="114" t="n">
        <x:f>AD1046/AD1045-1</x:f>
        <x:v>-0.0005048505021901795</x:v>
      </x:c>
      <x:c r="AH1046" s="111" t="n">
        <x:f>IF(OR(T1046="年末+季度",T1046="季度+动态",T1046="季度",T1046="动态"),A1046,AH1045)</x:f>
        <x:v>45289</x:v>
      </x:c>
      <x:c r="AI1046" s="117" t="n">
        <x:f>YEAR(A1046)</x:f>
        <x:v>2024</x:v>
      </x:c>
      <x:c r="AJ1046" s="117" t="n">
        <x:f>MONTH(A1046)</x:f>
        <x:v>2</x:v>
      </x:c>
      <x:c r="AK1046" s="50" t="n">
        <x:f>IF(MONTH(A1046)&lt;&gt;MONTH(A1047),1,0)</x:f>
        <x:v>0</x:v>
      </x:c>
      <x:c r="AL1046" s="115" t="n">
        <x:f>IF(AK1045,AD1045,AL1045)</x:f>
        <x:v>1.1812287332720355</x:v>
      </x:c>
      <x:c r="AM1046" s="116" t="str">
        <x:f>IF(AK1046,AD1046/AL1046-1,"")</x:f>
      </x:c>
      <x:c r="AN1046" s="115" t="n">
        <x:f>IF(AI1046&lt;&gt;AI1045,AD1046,MAX(AN1045,AD1046))</x:f>
        <x:v>1.2115787741057569</x:v>
      </x:c>
      <x:c r="AO1046" s="116" t="n">
        <x:f>AD1046/AN1046-1</x:f>
        <x:v>-0.008332010972121329</x:v>
      </x:c>
      <x:c r="AP1046" s="112" t="n">
        <x:f>IFERROR(SUM(Z1046:AC1046)/AD1046,0)</x:f>
        <x:v>1</x:v>
      </x:c>
      <x:c r="AQ1046" s="50" t="b">
        <x:f>AND(B1046&gt;0,C1046&gt;0,D1046&gt;0,E1046&gt;0)</x:f>
        <x:v>1</x:v>
      </x:c>
    </x:row>
    <x:row r="1047">
      <x:c r="A1047" s="111" t="n">
        <x:f>'净值底稿'!A1005</x:f>
        <x:v>45344</x:v>
      </x:c>
      <x:c r="B1047" s="113" t="n">
        <x:f>'净值底稿'!F1005</x:f>
        <x:v>1.45879512906733</x:v>
      </x:c>
      <x:c r="C1047" s="113" t="n">
        <x:f>'净值底稿'!O1005</x:f>
        <x:v>1.0837651928641294</x:v>
      </x:c>
      <x:c r="D1047" s="113" t="n">
        <x:f>'净值底稿'!P1005</x:f>
        <x:v>1.655</x:v>
      </x:c>
      <x:c r="E1047" s="113" t="n">
        <x:f>'净值底稿'!Q1005</x:f>
        <x:v>1.7077</x:v>
      </x:c>
      <x:c r="F1047" s="114" t="n">
        <x:f>IFERROR(B1047/B1046-1,0)</x:f>
        <x:v>0.01407295189258262</x:v>
      </x:c>
      <x:c r="G1047" s="114" t="n">
        <x:f>IFERROR(C1047/C1046-1,0)</x:f>
        <x:v>0.012823225020422546</x:v>
      </x:c>
      <x:c r="H1047" s="114" t="n">
        <x:f>IFERROR(D1047/D1046-1,0)</x:f>
        <x:v>0.0007861159823425723</x:v>
      </x:c>
      <x:c r="I1047" s="114" t="n">
        <x:f>IFERROR(E1047/E1046-1,0)</x:f>
        <x:v>-0.000585240241119056</x:v>
      </x:c>
      <x:c r="J1047" s="115" t="n">
        <x:f>Z1046*(1+F1047)</x:f>
        <x:v>0.11534187157851367</x:v>
      </x:c>
      <x:c r="K1047" s="115" t="n">
        <x:f>AA1046*(1+G1047)</x:f>
        <x:v>0.10839522215534485</x:v>
      </x:c>
      <x:c r="L1047" s="115" t="n">
        <x:f>AB1046*(1+H1047)</x:f>
        <x:v>0.9111498126173827</x:v>
      </x:c>
      <x:c r="M1047" s="115" t="n">
        <x:f>AC1046*(1+I1047)</x:f>
        <x:v>0.07024460528241702</x:v>
      </x:c>
      <x:c r="N1047" s="115" t="n">
        <x:f>SUM(J1047:M1047)</x:f>
        <x:v>1.2051315116336583</x:v>
      </x:c>
      <x:c r="O1047" s="116" t="n">
        <x:f>IFERROR((J1047+K1047)/N1047,0)</x:f>
        <x:v>0.18565367478489037</x:v>
      </x:c>
      <x:c r="P1047" s="50" t="b">
        <x:f>AND(MONTH(A1047)=12,OR(A1048="",YEAR(A1047)&lt;&gt;YEAR(A1048)))</x:f>
        <x:v>0</x:v>
      </x:c>
      <x:c r="Q1047" s="50" t="b">
        <x:f>AND(MOD(MONTH(A1047),3)=0,OR(A1048="",MONTH(A1047)&lt;&gt;MONTH(A1048)))</x:f>
        <x:v>0</x:v>
      </x:c>
      <x:c r="R1047" s="50" t="b">
        <x:f>OR(O1047&gt;$E$7,O1047&lt;$E$6)</x:f>
        <x:v>0</x:v>
      </x:c>
      <x:c r="S1047" s="50" t="b">
        <x:f>AND(OR(P1047,Q1047,R1047),A1047-AH1046&gt;$E$8)</x:f>
        <x:v>0</x:v>
      </x:c>
      <x:c r="T1047" s="50" t="str">
        <x:f>IF(NOT(OR(P1047,Q1047,R1047)),"不调",IF(NOT(S1047),"间隔规则跳过",IF(P1047,"年末+季度",IF(AND(Q1047,R1047),"季度+动态",IF(Q1047,"季度","动态")))))</x:f>
        <x:v>不调</x:v>
      </x:c>
      <x:c r="U1047" s="115" t="n">
        <x:f>IF(OR(T1047="年末+季度",T1047="季度+动态"),N1047*$E$5/2,IF(T1047="季度",(J1047+K1047)/2,IF(T1047="动态",N1047*$E$5*IF(J1047+K1047=0,0.5,J1047/(J1047+K1047)),J1047)))</x:f>
        <x:v>0.11534187157851367</x:v>
      </x:c>
      <x:c r="V1047" s="115" t="n">
        <x:f>IF(OR(T1047="年末+季度",T1047="季度+动态"),N1047*$E$5/2,IF(T1047="季度",(J1047+K1047)/2,IF(T1047="动态",N1047*$E$5*IF(J1047+K1047=0,0.5,K1047/(J1047+K1047)),K1047)))</x:f>
        <x:v>0.10839522215534485</x:v>
      </x:c>
      <x:c r="W1047" s="115" t="n">
        <x:f>IF(OR(T1047="年末+季度",T1047="季度+动态",T1047="动态"),N1047*(1-$E$5)*IF(L1047+M1047=0,$B$7/($B$7+$B$8),L1047/(L1047+M1047)),L1047)</x:f>
        <x:v>0.9111498126173827</x:v>
      </x:c>
      <x:c r="X1047" s="115" t="n">
        <x:f>IF(OR(T1047="年末+季度",T1047="季度+动态",T1047="动态"),N1047*(1-$E$5)*IF(L1047+M1047=0,$B$8/($B$7+$B$8),M1047/(L1047+M1047)),M1047)</x:f>
        <x:v>0.07024460528241702</x:v>
      </x:c>
      <x:c r="Y1047" s="115" t="n">
        <x:f>POWER(1-$H$5,(A1047-A1046)/$H$8)</x:f>
        <x:v>0.9999862671029998</x:v>
      </x:c>
      <x:c r="Z1047" s="115" t="n">
        <x:f>U1047*Y1047</x:f>
        <x:v>0.11534028760047146</x:v>
      </x:c>
      <x:c r="AA1047" s="115" t="n">
        <x:f>V1047*Y1047</x:f>
        <x:v>0.10839373357492367</x:v>
      </x:c>
      <x:c r="AB1047" s="115" t="n">
        <x:f>W1047*Y1047</x:f>
        <x:v>0.9111372998908542</x:v>
      </x:c>
      <x:c r="AC1047" s="115" t="n">
        <x:f>X1047*Y1047</x:f>
        <x:v>0.07024364062048785</x:v>
      </x:c>
      <x:c r="AD1047" s="115" t="n">
        <x:f>SUM(Z1047:AC1047)</x:f>
        <x:v>1.2051149616867372</x:v>
      </x:c>
      <x:c r="AE1047" s="115" t="n">
        <x:f>MAX(AE1046,AD1047)</x:f>
        <x:v>1.2428655454675883</x:v>
      </x:c>
      <x:c r="AF1047" s="114" t="n">
        <x:f>AD1047/AE1047-1</x:f>
        <x:v>-0.030373827578146217</x:v>
      </x:c>
      <x:c r="AG1047" s="114" t="n">
        <x:f>AD1047/AD1046-1</x:f>
        <x:v>0.0030221588997736415</x:v>
      </x:c>
      <x:c r="AH1047" s="111" t="n">
        <x:f>IF(OR(T1047="年末+季度",T1047="季度+动态",T1047="季度",T1047="动态"),A1047,AH1046)</x:f>
        <x:v>45289</x:v>
      </x:c>
      <x:c r="AI1047" s="117" t="n">
        <x:f>YEAR(A1047)</x:f>
        <x:v>2024</x:v>
      </x:c>
      <x:c r="AJ1047" s="117" t="n">
        <x:f>MONTH(A1047)</x:f>
        <x:v>2</x:v>
      </x:c>
      <x:c r="AK1047" s="50" t="n">
        <x:f>IF(MONTH(A1047)&lt;&gt;MONTH(A1048),1,0)</x:f>
        <x:v>0</x:v>
      </x:c>
      <x:c r="AL1047" s="115" t="n">
        <x:f>IF(AK1046,AD1046,AL1046)</x:f>
        <x:v>1.1812287332720355</x:v>
      </x:c>
      <x:c r="AM1047" s="116" t="str">
        <x:f>IF(AK1047,AD1047/AL1047-1,"")</x:f>
      </x:c>
      <x:c r="AN1047" s="115" t="n">
        <x:f>IF(AI1047&lt;&gt;AI1046,AD1047,MAX(AN1046,AD1047))</x:f>
        <x:v>1.2115787741057569</x:v>
      </x:c>
      <x:c r="AO1047" s="116" t="n">
        <x:f>AD1047/AN1047-1</x:f>
        <x:v>-0.005335032733460143</x:v>
      </x:c>
      <x:c r="AP1047" s="112" t="n">
        <x:f>IFERROR(SUM(Z1047:AC1047)/AD1047,0)</x:f>
        <x:v>1</x:v>
      </x:c>
      <x:c r="AQ1047" s="50" t="b">
        <x:f>AND(B1047&gt;0,C1047&gt;0,D1047&gt;0,E1047&gt;0)</x:f>
        <x:v>1</x:v>
      </x:c>
    </x:row>
    <x:row r="1048">
      <x:c r="A1048" s="111" t="n">
        <x:f>'净值底稿'!A1006</x:f>
        <x:v>45345</x:v>
      </x:c>
      <x:c r="B1048" s="113" t="n">
        <x:f>'净值底稿'!F1006</x:f>
        <x:v>1.463860090678785</x:v>
      </x:c>
      <x:c r="C1048" s="113" t="n">
        <x:f>'净值底稿'!O1006</x:f>
        <x:v>1.0985572766944398</x:v>
      </x:c>
      <x:c r="D1048" s="113" t="n">
        <x:f>'净值底稿'!P1006</x:f>
        <x:v>1.6562</x:v>
      </x:c>
      <x:c r="E1048" s="113" t="n">
        <x:f>'净值底稿'!Q1006</x:f>
        <x:v>1.7024</x:v>
      </x:c>
      <x:c r="F1048" s="114" t="n">
        <x:f>IFERROR(B1048/B1047-1,0)</x:f>
        <x:v>0.003472017084875656</x:v>
      </x:c>
      <x:c r="G1048" s="114" t="n">
        <x:f>IFERROR(C1048/C1047-1,0)</x:f>
        <x:v>0.013648790280132994</x:v>
      </x:c>
      <x:c r="H1048" s="114" t="n">
        <x:f>IFERROR(D1048/D1047-1,0)</x:f>
        <x:v>0.0007250755287009358</x:v>
      </x:c>
      <x:c r="I1048" s="114" t="n">
        <x:f>IFERROR(E1048/E1047-1,0)</x:f>
        <x:v>-0.0031035896234702376</x:v>
      </x:c>
      <x:c r="J1048" s="115" t="n">
        <x:f>Z1047*(1+F1048)</x:f>
        <x:v>0.11574075104959478</x:v>
      </x:c>
      <x:c r="K1048" s="115" t="n">
        <x:f>AA1047*(1+G1048)</x:f>
        <x:v>0.10987317691216841</x:v>
      </x:c>
      <x:c r="L1048" s="115" t="n">
        <x:f>AB1047*(1+H1048)</x:f>
        <x:v>0.9117979432502917</x:v>
      </x:c>
      <x:c r="M1048" s="115" t="n">
        <x:f>AC1047*(1+I1048)</x:f>
        <x:v>0.07002563318634333</x:v>
      </x:c>
      <x:c r="N1048" s="115" t="n">
        <x:f>SUM(J1048:M1048)</x:f>
        <x:v>1.2074375043983983</x:v>
      </x:c>
      <x:c r="O1048" s="116" t="n">
        <x:f>IFERROR((J1048+K1048)/N1048,0)</x:f>
        <x:v>0.18685350350631572</x:v>
      </x:c>
      <x:c r="P1048" s="50" t="b">
        <x:f>AND(MONTH(A1048)=12,OR(A1049="",YEAR(A1048)&lt;&gt;YEAR(A1049)))</x:f>
        <x:v>0</x:v>
      </x:c>
      <x:c r="Q1048" s="50" t="b">
        <x:f>AND(MOD(MONTH(A1048),3)=0,OR(A1049="",MONTH(A1048)&lt;&gt;MONTH(A1049)))</x:f>
        <x:v>0</x:v>
      </x:c>
      <x:c r="R1048" s="50" t="b">
        <x:f>OR(O1048&gt;$E$7,O1048&lt;$E$6)</x:f>
        <x:v>0</x:v>
      </x:c>
      <x:c r="S1048" s="50" t="b">
        <x:f>AND(OR(P1048,Q1048,R1048),A1048-AH1047&gt;$E$8)</x:f>
        <x:v>0</x:v>
      </x:c>
      <x:c r="T1048" s="50" t="str">
        <x:f>IF(NOT(OR(P1048,Q1048,R1048)),"不调",IF(NOT(S1048),"间隔规则跳过",IF(P1048,"年末+季度",IF(AND(Q1048,R1048),"季度+动态",IF(Q1048,"季度","动态")))))</x:f>
        <x:v>不调</x:v>
      </x:c>
      <x:c r="U1048" s="115" t="n">
        <x:f>IF(OR(T1048="年末+季度",T1048="季度+动态"),N1048*$E$5/2,IF(T1048="季度",(J1048+K1048)/2,IF(T1048="动态",N1048*$E$5*IF(J1048+K1048=0,0.5,J1048/(J1048+K1048)),J1048)))</x:f>
        <x:v>0.11574075104959478</x:v>
      </x:c>
      <x:c r="V1048" s="115" t="n">
        <x:f>IF(OR(T1048="年末+季度",T1048="季度+动态"),N1048*$E$5/2,IF(T1048="季度",(J1048+K1048)/2,IF(T1048="动态",N1048*$E$5*IF(J1048+K1048=0,0.5,K1048/(J1048+K1048)),K1048)))</x:f>
        <x:v>0.10987317691216841</x:v>
      </x:c>
      <x:c r="W1048" s="115" t="n">
        <x:f>IF(OR(T1048="年末+季度",T1048="季度+动态",T1048="动态"),N1048*(1-$E$5)*IF(L1048+M1048=0,$B$7/($B$7+$B$8),L1048/(L1048+M1048)),L1048)</x:f>
        <x:v>0.9117979432502917</x:v>
      </x:c>
      <x:c r="X1048" s="115" t="n">
        <x:f>IF(OR(T1048="年末+季度",T1048="季度+动态",T1048="动态"),N1048*(1-$E$5)*IF(L1048+M1048=0,$B$8/($B$7+$B$8),M1048/(L1048+M1048)),M1048)</x:f>
        <x:v>0.07002563318634333</x:v>
      </x:c>
      <x:c r="Y1048" s="115" t="n">
        <x:f>POWER(1-$H$5,(A1048-A1047)/$H$8)</x:f>
        <x:v>0.9999862671029998</x:v>
      </x:c>
      <x:c r="Z1048" s="115" t="n">
        <x:f>U1048*Y1048</x:f>
        <x:v>0.11573916159378188</x:v>
      </x:c>
      <x:c r="AA1048" s="115" t="n">
        <x:f>V1048*Y1048</x:f>
        <x:v>0.1098716680351468</x:v>
      </x:c>
      <x:c r="AB1048" s="115" t="n">
        <x:f>W1048*Y1048</x:f>
        <x:v>0.9117854216230521</x:v>
      </x:c>
      <x:c r="AC1048" s="115" t="n">
        <x:f>X1048*Y1048</x:f>
        <x:v>0.07002467153153541</x:v>
      </x:c>
      <x:c r="AD1048" s="115" t="n">
        <x:f>SUM(Z1048:AC1048)</x:f>
        <x:v>1.2074209227835162</x:v>
      </x:c>
      <x:c r="AE1048" s="115" t="n">
        <x:f>MAX(AE1047,AD1048)</x:f>
        <x:v>1.2428655454675883</x:v>
      </x:c>
      <x:c r="AF1048" s="114" t="n">
        <x:f>AD1048/AE1048-1</x:f>
        <x:v>-0.028518469124298673</x:v>
      </x:c>
      <x:c r="AG1048" s="114" t="n">
        <x:f>AD1048/AD1047-1</x:f>
        <x:v>0.0019134781079737095</x:v>
      </x:c>
      <x:c r="AH1048" s="111" t="n">
        <x:f>IF(OR(T1048="年末+季度",T1048="季度+动态",T1048="季度",T1048="动态"),A1048,AH1047)</x:f>
        <x:v>45289</x:v>
      </x:c>
      <x:c r="AI1048" s="117" t="n">
        <x:f>YEAR(A1048)</x:f>
        <x:v>2024</x:v>
      </x:c>
      <x:c r="AJ1048" s="117" t="n">
        <x:f>MONTH(A1048)</x:f>
        <x:v>2</x:v>
      </x:c>
      <x:c r="AK1048" s="50" t="n">
        <x:f>IF(MONTH(A1048)&lt;&gt;MONTH(A1049),1,0)</x:f>
        <x:v>0</x:v>
      </x:c>
      <x:c r="AL1048" s="115" t="n">
        <x:f>IF(AK1047,AD1047,AL1047)</x:f>
        <x:v>1.1812287332720355</x:v>
      </x:c>
      <x:c r="AM1048" s="116" t="str">
        <x:f>IF(AK1048,AD1048/AL1048-1,"")</x:f>
      </x:c>
      <x:c r="AN1048" s="115" t="n">
        <x:f>IF(AI1048&lt;&gt;AI1047,AD1048,MAX(AN1047,AD1048))</x:f>
        <x:v>1.2115787741057569</x:v>
      </x:c>
      <x:c r="AO1048" s="116" t="n">
        <x:f>AD1048/AN1048-1</x:f>
        <x:v>-0.0034317630938273114</x:v>
      </x:c>
      <x:c r="AP1048" s="112" t="n">
        <x:f>IFERROR(SUM(Z1048:AC1048)/AD1048,0)</x:f>
        <x:v>1</x:v>
      </x:c>
      <x:c r="AQ1048" s="50" t="b">
        <x:f>AND(B1048&gt;0,C1048&gt;0,D1048&gt;0,E1048&gt;0)</x:f>
        <x:v>1</x:v>
      </x:c>
    </x:row>
    <x:row r="1049">
      <x:c r="A1049" s="111" t="n">
        <x:f>'净值底稿'!A1007</x:f>
        <x:v>45348</x:v>
      </x:c>
      <x:c r="B1049" s="113" t="n">
        <x:f>'净值底稿'!F1007</x:f>
        <x:v>1.4695950309828225</x:v>
      </x:c>
      <x:c r="C1049" s="113" t="n">
        <x:f>'净值底稿'!O1007</x:f>
        <x:v>1.1020859674166763</x:v>
      </x:c>
      <x:c r="D1049" s="113" t="n">
        <x:f>'净值底稿'!P1007</x:f>
        <x:v>1.658</x:v>
      </x:c>
      <x:c r="E1049" s="113" t="n">
        <x:f>'净值底稿'!Q1007</x:f>
        <x:v>1.7117</x:v>
      </x:c>
      <x:c r="F1049" s="114" t="n">
        <x:f>IFERROR(B1049/B1048-1,0)</x:f>
        <x:v>0.003917683350038059</x:v>
      </x:c>
      <x:c r="G1049" s="114" t="n">
        <x:f>IFERROR(C1049/C1048-1,0)</x:f>
        <x:v>0.0032121135575691184</x:v>
      </x:c>
      <x:c r="H1049" s="114" t="n">
        <x:f>IFERROR(D1049/D1048-1,0)</x:f>
        <x:v>0.0010868252626494712</x:v>
      </x:c>
      <x:c r="I1049" s="114" t="n">
        <x:f>IFERROR(E1049/E1048-1,0)</x:f>
        <x:v>0.005462875939849621</x:v>
      </x:c>
      <x:c r="J1049" s="115" t="n">
        <x:f>Z1048*(1+F1049)</x:f>
        <x:v>0.1161925909801052</x:v>
      </x:c>
      <x:c r="K1049" s="115" t="n">
        <x:f>AA1048*(1+G1049)</x:f>
        <x:v>0.11022458830963522</x:v>
      </x:c>
      <x:c r="L1049" s="115" t="n">
        <x:f>AB1048*(1+H1049)</x:f>
        <x:v>0.9127763730533875</x:v>
      </x:c>
      <x:c r="M1049" s="115" t="n">
        <x:f>AC1048*(1+I1049)</x:f>
        <x:v>0.0704072076248409</x:v>
      </x:c>
      <x:c r="N1049" s="115" t="n">
        <x:f>SUM(J1049:M1049)</x:f>
        <x:v>1.209600759967969</x:v>
      </x:c>
      <x:c r="O1049" s="116" t="n">
        <x:f>IFERROR((J1049+K1049)/N1049,0)</x:f>
        <x:v>0.1871833970207956</x:v>
      </x:c>
      <x:c r="P1049" s="50" t="b">
        <x:f>AND(MONTH(A1049)=12,OR(A1050="",YEAR(A1049)&lt;&gt;YEAR(A1050)))</x:f>
        <x:v>0</x:v>
      </x:c>
      <x:c r="Q1049" s="50" t="b">
        <x:f>AND(MOD(MONTH(A1049),3)=0,OR(A1050="",MONTH(A1049)&lt;&gt;MONTH(A1050)))</x:f>
        <x:v>0</x:v>
      </x:c>
      <x:c r="R1049" s="50" t="b">
        <x:f>OR(O1049&gt;$E$7,O1049&lt;$E$6)</x:f>
        <x:v>0</x:v>
      </x:c>
      <x:c r="S1049" s="50" t="b">
        <x:f>AND(OR(P1049,Q1049,R1049),A1049-AH1048&gt;$E$8)</x:f>
        <x:v>0</x:v>
      </x:c>
      <x:c r="T1049" s="50" t="str">
        <x:f>IF(NOT(OR(P1049,Q1049,R1049)),"不调",IF(NOT(S1049),"间隔规则跳过",IF(P1049,"年末+季度",IF(AND(Q1049,R1049),"季度+动态",IF(Q1049,"季度","动态")))))</x:f>
        <x:v>不调</x:v>
      </x:c>
      <x:c r="U1049" s="115" t="n">
        <x:f>IF(OR(T1049="年末+季度",T1049="季度+动态"),N1049*$E$5/2,IF(T1049="季度",(J1049+K1049)/2,IF(T1049="动态",N1049*$E$5*IF(J1049+K1049=0,0.5,J1049/(J1049+K1049)),J1049)))</x:f>
        <x:v>0.1161925909801052</x:v>
      </x:c>
      <x:c r="V1049" s="115" t="n">
        <x:f>IF(OR(T1049="年末+季度",T1049="季度+动态"),N1049*$E$5/2,IF(T1049="季度",(J1049+K1049)/2,IF(T1049="动态",N1049*$E$5*IF(J1049+K1049=0,0.5,K1049/(J1049+K1049)),K1049)))</x:f>
        <x:v>0.11022458830963522</x:v>
      </x:c>
      <x:c r="W1049" s="115" t="n">
        <x:f>IF(OR(T1049="年末+季度",T1049="季度+动态",T1049="动态"),N1049*(1-$E$5)*IF(L1049+M1049=0,$B$7/($B$7+$B$8),L1049/(L1049+M1049)),L1049)</x:f>
        <x:v>0.9127763730533875</x:v>
      </x:c>
      <x:c r="X1049" s="115" t="n">
        <x:f>IF(OR(T1049="年末+季度",T1049="季度+动态",T1049="动态"),N1049*(1-$E$5)*IF(L1049+M1049=0,$B$8/($B$7+$B$8),M1049/(L1049+M1049)),M1049)</x:f>
        <x:v>0.0704072076248409</x:v>
      </x:c>
      <x:c r="Y1049" s="115" t="n">
        <x:f>POWER(1-$H$5,(A1049-A1048)/$H$8)</x:f>
        <x:v>0.9999588018747739</x:v>
      </x:c>
      <x:c r="Z1049" s="115" t="n">
        <x:f>U1049*Y1049</x:f>
        <x:v>0.11618780406319167</x:v>
      </x:c>
      <x:c r="AA1049" s="115" t="n">
        <x:f>V1049*Y1049</x:f>
        <x:v>0.11022004726324304</x:v>
      </x:c>
      <x:c r="AB1049" s="115" t="n">
        <x:f>W1049*Y1049</x:f>
        <x:v>0.9127387683780671</x:v>
      </x:c>
      <x:c r="AC1049" s="115" t="n">
        <x:f>X1049*Y1049</x:f>
        <x:v>0.07040430697988435</x:v>
      </x:c>
      <x:c r="AD1049" s="115" t="n">
        <x:f>SUM(Z1049:AC1049)</x:f>
        <x:v>1.209550926684386</x:v>
      </x:c>
      <x:c r="AE1049" s="115" t="n">
        <x:f>MAX(AE1048,AD1049)</x:f>
        <x:v>1.2428655454675883</x:v>
      </x:c>
      <x:c r="AF1049" s="114" t="n">
        <x:f>AD1049/AE1049-1</x:f>
        <x:v>-0.026804684468639595</x:v>
      </x:c>
      <x:c r="AG1049" s="114" t="n">
        <x:f>AD1049/AD1048-1</x:f>
        <x:v>0.001764093913462661</x:v>
      </x:c>
      <x:c r="AH1049" s="111" t="n">
        <x:f>IF(OR(T1049="年末+季度",T1049="季度+动态",T1049="季度",T1049="动态"),A1049,AH1048)</x:f>
        <x:v>45289</x:v>
      </x:c>
      <x:c r="AI1049" s="117" t="n">
        <x:f>YEAR(A1049)</x:f>
        <x:v>2024</x:v>
      </x:c>
      <x:c r="AJ1049" s="117" t="n">
        <x:f>MONTH(A1049)</x:f>
        <x:v>2</x:v>
      </x:c>
      <x:c r="AK1049" s="50" t="n">
        <x:f>IF(MONTH(A1049)&lt;&gt;MONTH(A1050),1,0)</x:f>
        <x:v>0</x:v>
      </x:c>
      <x:c r="AL1049" s="115" t="n">
        <x:f>IF(AK1048,AD1048,AL1048)</x:f>
        <x:v>1.1812287332720355</x:v>
      </x:c>
      <x:c r="AM1049" s="116" t="str">
        <x:f>IF(AK1049,AD1049/AL1049-1,"")</x:f>
      </x:c>
      <x:c r="AN1049" s="115" t="n">
        <x:f>IF(AI1049&lt;&gt;AI1048,AD1049,MAX(AN1048,AD1049))</x:f>
        <x:v>1.2115787741057569</x:v>
      </x:c>
      <x:c r="AO1049" s="116" t="n">
        <x:f>AD1049/AN1049-1</x:f>
        <x:v>-0.0016737231327509372</x:v>
      </x:c>
      <x:c r="AP1049" s="112" t="n">
        <x:f>IFERROR(SUM(Z1049:AC1049)/AD1049,0)</x:f>
        <x:v>1</x:v>
      </x:c>
      <x:c r="AQ1049" s="50" t="b">
        <x:f>AND(B1049&gt;0,C1049&gt;0,D1049&gt;0,E1049&gt;0)</x:f>
        <x:v>1</x:v>
      </x:c>
    </x:row>
    <x:row r="1050">
      <x:c r="A1050" s="111" t="n">
        <x:f>'净值底稿'!A1008</x:f>
        <x:v>45349</x:v>
      </x:c>
      <x:c r="B1050" s="113" t="n">
        <x:f>'净值底稿'!F1008</x:f>
        <x:v>1.53512359919595</x:v>
      </x:c>
      <x:c r="C1050" s="113" t="n">
        <x:f>'净值底稿'!O1008</x:f>
        <x:v>1.123750629917629</x:v>
      </x:c>
      <x:c r="D1050" s="113" t="n">
        <x:f>'净值底稿'!P1008</x:f>
        <x:v>1.6588</x:v>
      </x:c>
      <x:c r="E1050" s="113" t="n">
        <x:f>'净值底稿'!Q1008</x:f>
        <x:v>1.7141</x:v>
      </x:c>
      <x:c r="F1050" s="114" t="n">
        <x:f>IFERROR(B1050/B1049-1,0)</x:f>
        <x:v>0.04458954122164105</x:v>
      </x:c>
      <x:c r="G1050" s="114" t="n">
        <x:f>IFERROR(C1050/C1049-1,0)</x:f>
        <x:v>0.019657869840894016</x:v>
      </x:c>
      <x:c r="H1050" s="114" t="n">
        <x:f>IFERROR(D1050/D1049-1,0)</x:f>
        <x:v>0.0004825090470446103</x:v>
      </x:c>
      <x:c r="I1050" s="114" t="n">
        <x:f>IFERROR(E1050/E1049-1,0)</x:f>
        <x:v>0.001402114856575265</x:v>
      </x:c>
      <x:c r="J1050" s="115" t="n">
        <x:f>Z1049*(1+F1050)</x:f>
        <x:v>0.1213685649419193</x:v>
      </x:c>
      <x:c r="K1050" s="115" t="n">
        <x:f>AA1049*(1+G1050)</x:f>
        <x:v>0.11238673860620106</x:v>
      </x:c>
      <x:c r="L1050" s="115" t="n">
        <x:f>AB1049*(1+H1050)</x:f>
        <x:v>0.9131791730913978</x:v>
      </x:c>
      <x:c r="M1050" s="115" t="n">
        <x:f>AC1049*(1+I1050)</x:f>
        <x:v>0.07050302190466773</x:v>
      </x:c>
      <x:c r="N1050" s="115" t="n">
        <x:f>SUM(J1050:M1050)</x:f>
        <x:v>1.2174374985441858</x:v>
      </x:c>
      <x:c r="O1050" s="116" t="n">
        <x:f>IFERROR((J1050+K1050)/N1050,0)</x:f>
        <x:v>0.19200599934505502</x:v>
      </x:c>
      <x:c r="P1050" s="50" t="b">
        <x:f>AND(MONTH(A1050)=12,OR(A1051="",YEAR(A1050)&lt;&gt;YEAR(A1051)))</x:f>
        <x:v>0</x:v>
      </x:c>
      <x:c r="Q1050" s="50" t="b">
        <x:f>AND(MOD(MONTH(A1050),3)=0,OR(A1051="",MONTH(A1050)&lt;&gt;MONTH(A1051)))</x:f>
        <x:v>0</x:v>
      </x:c>
      <x:c r="R1050" s="50" t="b">
        <x:f>OR(O1050&gt;$E$7,O1050&lt;$E$6)</x:f>
        <x:v>0</x:v>
      </x:c>
      <x:c r="S1050" s="50" t="b">
        <x:f>AND(OR(P1050,Q1050,R1050),A1050-AH1049&gt;$E$8)</x:f>
        <x:v>0</x:v>
      </x:c>
      <x:c r="T1050" s="50" t="str">
        <x:f>IF(NOT(OR(P1050,Q1050,R1050)),"不调",IF(NOT(S1050),"间隔规则跳过",IF(P1050,"年末+季度",IF(AND(Q1050,R1050),"季度+动态",IF(Q1050,"季度","动态")))))</x:f>
        <x:v>不调</x:v>
      </x:c>
      <x:c r="U1050" s="115" t="n">
        <x:f>IF(OR(T1050="年末+季度",T1050="季度+动态"),N1050*$E$5/2,IF(T1050="季度",(J1050+K1050)/2,IF(T1050="动态",N1050*$E$5*IF(J1050+K1050=0,0.5,J1050/(J1050+K1050)),J1050)))</x:f>
        <x:v>0.1213685649419193</x:v>
      </x:c>
      <x:c r="V1050" s="115" t="n">
        <x:f>IF(OR(T1050="年末+季度",T1050="季度+动态"),N1050*$E$5/2,IF(T1050="季度",(J1050+K1050)/2,IF(T1050="动态",N1050*$E$5*IF(J1050+K1050=0,0.5,K1050/(J1050+K1050)),K1050)))</x:f>
        <x:v>0.11238673860620106</x:v>
      </x:c>
      <x:c r="W1050" s="115" t="n">
        <x:f>IF(OR(T1050="年末+季度",T1050="季度+动态",T1050="动态"),N1050*(1-$E$5)*IF(L1050+M1050=0,$B$7/($B$7+$B$8),L1050/(L1050+M1050)),L1050)</x:f>
        <x:v>0.9131791730913978</x:v>
      </x:c>
      <x:c r="X1050" s="115" t="n">
        <x:f>IF(OR(T1050="年末+季度",T1050="季度+动态",T1050="动态"),N1050*(1-$E$5)*IF(L1050+M1050=0,$B$8/($B$7+$B$8),M1050/(L1050+M1050)),M1050)</x:f>
        <x:v>0.07050302190466773</x:v>
      </x:c>
      <x:c r="Y1050" s="115" t="n">
        <x:f>POWER(1-$H$5,(A1050-A1049)/$H$8)</x:f>
        <x:v>0.9999862671029998</x:v>
      </x:c>
      <x:c r="Z1050" s="115" t="n">
        <x:f>U1050*Y1050</x:f>
        <x:v>0.12136689819991789</x:v>
      </x:c>
      <x:c r="AA1050" s="115" t="n">
        <x:f>V1050*Y1050</x:f>
        <x:v>0.1123851952106956</x:v>
      </x:c>
      <x:c r="AB1050" s="115" t="n">
        <x:f>W1050*Y1050</x:f>
        <x:v>0.913166632495871</x:v>
      </x:c>
      <x:c r="AC1050" s="115" t="n">
        <x:f>X1050*Y1050</x:f>
        <x:v>0.0705020536939297</x:v>
      </x:c>
      <x:c r="AD1050" s="115" t="n">
        <x:f>SUM(Z1050:AC1050)</x:f>
        <x:v>1.2174207796004142</x:v>
      </x:c>
      <x:c r="AE1050" s="115" t="n">
        <x:f>MAX(AE1049,AD1050)</x:f>
        <x:v>1.2428655454675883</x:v>
      </x:c>
      <x:c r="AF1050" s="114" t="n">
        <x:f>AD1050/AE1050-1</x:f>
        <x:v>-0.020472661713058726</x:v>
      </x:c>
      <x:c r="AG1050" s="114" t="n">
        <x:f>AD1050/AD1049-1</x:f>
        <x:v>0.00650642543642288</x:v>
      </x:c>
      <x:c r="AH1050" s="111" t="n">
        <x:f>IF(OR(T1050="年末+季度",T1050="季度+动态",T1050="季度",T1050="动态"),A1050,AH1049)</x:f>
        <x:v>45289</x:v>
      </x:c>
      <x:c r="AI1050" s="117" t="n">
        <x:f>YEAR(A1050)</x:f>
        <x:v>2024</x:v>
      </x:c>
      <x:c r="AJ1050" s="117" t="n">
        <x:f>MONTH(A1050)</x:f>
        <x:v>2</x:v>
      </x:c>
      <x:c r="AK1050" s="50" t="n">
        <x:f>IF(MONTH(A1050)&lt;&gt;MONTH(A1051),1,0)</x:f>
        <x:v>0</x:v>
      </x:c>
      <x:c r="AL1050" s="115" t="n">
        <x:f>IF(AK1049,AD1049,AL1049)</x:f>
        <x:v>1.1812287332720355</x:v>
      </x:c>
      <x:c r="AM1050" s="116" t="str">
        <x:f>IF(AK1050,AD1050/AL1050-1,"")</x:f>
      </x:c>
      <x:c r="AN1050" s="115" t="n">
        <x:f>IF(AI1050&lt;&gt;AI1049,AD1050,MAX(AN1049,AD1050))</x:f>
        <x:v>1.2174207796004142</x:v>
      </x:c>
      <x:c r="AO1050" s="116" t="n">
        <x:f>AD1050/AN1050-1</x:f>
        <x:v>0</x:v>
      </x:c>
      <x:c r="AP1050" s="112" t="n">
        <x:f>IFERROR(SUM(Z1050:AC1050)/AD1050,0)</x:f>
        <x:v>1</x:v>
      </x:c>
      <x:c r="AQ1050" s="50" t="b">
        <x:f>AND(B1050&gt;0,C1050&gt;0,D1050&gt;0,E1050&gt;0)</x:f>
        <x:v>1</x:v>
      </x:c>
    </x:row>
    <x:row r="1051">
      <x:c r="A1051" s="111" t="n">
        <x:f>'净值底稿'!A1009</x:f>
        <x:v>45350</x:v>
      </x:c>
      <x:c r="B1051" s="113" t="n">
        <x:f>'净值底稿'!F1009</x:f>
        <x:v>1.467215477356485</x:v>
      </x:c>
      <x:c r="C1051" s="113" t="n">
        <x:f>'净值底稿'!O1009</x:f>
        <x:v>1.0863826716078697</x:v>
      </x:c>
      <x:c r="D1051" s="113" t="n">
        <x:f>'净值底稿'!P1009</x:f>
        <x:v>1.6605</x:v>
      </x:c>
      <x:c r="E1051" s="113" t="n">
        <x:f>'净值底稿'!Q1009</x:f>
        <x:v>1.7101</x:v>
      </x:c>
      <x:c r="F1051" s="114" t="n">
        <x:f>IFERROR(B1051/B1050-1,0)</x:f>
        <x:v>-0.04423625685582133</x:v>
      </x:c>
      <x:c r="G1051" s="114" t="n">
        <x:f>IFERROR(C1051/C1050-1,0)</x:f>
        <x:v>-0.03325289198057968</x:v>
      </x:c>
      <x:c r="H1051" s="114" t="n">
        <x:f>IFERROR(D1051/D1050-1,0)</x:f>
        <x:v>0.001024837231733855</x:v>
      </x:c>
      <x:c r="I1051" s="114" t="n">
        <x:f>IFERROR(E1051/E1050-1,0)</x:f>
        <x:v>-0.0023335861384983225</x:v>
      </x:c>
      <x:c r="J1051" s="115" t="n">
        <x:f>Z1050*(1+F1051)</x:f>
        <x:v>0.115998080917352</x:v>
      </x:c>
      <x:c r="K1051" s="115" t="n">
        <x:f>AA1050*(1+G1051)</x:f>
        <x:v>0.10864806245413797</x:v>
      </x:c>
      <x:c r="L1051" s="115" t="n">
        <x:f>AB1050*(1+H1051)</x:f>
        <x:v>0.9141024796596299</x:v>
      </x:c>
      <x:c r="M1051" s="115" t="n">
        <x:f>AC1050*(1+I1051)</x:f>
        <x:v>0.07033753107869388</x:v>
      </x:c>
      <x:c r="N1051" s="115" t="n">
        <x:f>SUM(J1051:M1051)</x:f>
        <x:v>1.2090861541098137</x:v>
      </x:c>
      <x:c r="O1051" s="116" t="n">
        <x:f>IFERROR((J1051+K1051)/N1051,0)</x:f>
        <x:v>0.18579829287424524</x:v>
      </x:c>
      <x:c r="P1051" s="50" t="b">
        <x:f>AND(MONTH(A1051)=12,OR(A1052="",YEAR(A1051)&lt;&gt;YEAR(A1052)))</x:f>
        <x:v>0</x:v>
      </x:c>
      <x:c r="Q1051" s="50" t="b">
        <x:f>AND(MOD(MONTH(A1051),3)=0,OR(A1052="",MONTH(A1051)&lt;&gt;MONTH(A1052)))</x:f>
        <x:v>0</x:v>
      </x:c>
      <x:c r="R1051" s="50" t="b">
        <x:f>OR(O1051&gt;$E$7,O1051&lt;$E$6)</x:f>
        <x:v>0</x:v>
      </x:c>
      <x:c r="S1051" s="50" t="b">
        <x:f>AND(OR(P1051,Q1051,R1051),A1051-AH1050&gt;$E$8)</x:f>
        <x:v>0</x:v>
      </x:c>
      <x:c r="T1051" s="50" t="str">
        <x:f>IF(NOT(OR(P1051,Q1051,R1051)),"不调",IF(NOT(S1051),"间隔规则跳过",IF(P1051,"年末+季度",IF(AND(Q1051,R1051),"季度+动态",IF(Q1051,"季度","动态")))))</x:f>
        <x:v>不调</x:v>
      </x:c>
      <x:c r="U1051" s="115" t="n">
        <x:f>IF(OR(T1051="年末+季度",T1051="季度+动态"),N1051*$E$5/2,IF(T1051="季度",(J1051+K1051)/2,IF(T1051="动态",N1051*$E$5*IF(J1051+K1051=0,0.5,J1051/(J1051+K1051)),J1051)))</x:f>
        <x:v>0.115998080917352</x:v>
      </x:c>
      <x:c r="V1051" s="115" t="n">
        <x:f>IF(OR(T1051="年末+季度",T1051="季度+动态"),N1051*$E$5/2,IF(T1051="季度",(J1051+K1051)/2,IF(T1051="动态",N1051*$E$5*IF(J1051+K1051=0,0.5,K1051/(J1051+K1051)),K1051)))</x:f>
        <x:v>0.10864806245413797</x:v>
      </x:c>
      <x:c r="W1051" s="115" t="n">
        <x:f>IF(OR(T1051="年末+季度",T1051="季度+动态",T1051="动态"),N1051*(1-$E$5)*IF(L1051+M1051=0,$B$7/($B$7+$B$8),L1051/(L1051+M1051)),L1051)</x:f>
        <x:v>0.9141024796596299</x:v>
      </x:c>
      <x:c r="X1051" s="115" t="n">
        <x:f>IF(OR(T1051="年末+季度",T1051="季度+动态",T1051="动态"),N1051*(1-$E$5)*IF(L1051+M1051=0,$B$8/($B$7+$B$8),M1051/(L1051+M1051)),M1051)</x:f>
        <x:v>0.07033753107869388</x:v>
      </x:c>
      <x:c r="Y1051" s="115" t="n">
        <x:f>POWER(1-$H$5,(A1051-A1050)/$H$8)</x:f>
        <x:v>0.9999862671029998</x:v>
      </x:c>
      <x:c r="Z1051" s="115" t="n">
        <x:f>U1051*Y1051</x:f>
        <x:v>0.11599648792765455</x:v>
      </x:c>
      <x:c r="AA1051" s="115" t="n">
        <x:f>V1051*Y1051</x:f>
        <x:v>0.10864657040148701</x:v>
      </x:c>
      <x:c r="AB1051" s="115" t="n">
        <x:f>W1051*Y1051</x:f>
        <x:v>0.9140899263844291</x:v>
      </x:c>
      <x:c r="AC1051" s="115" t="n">
        <x:f>X1051*Y1051</x:f>
        <x:v>0.07033656514062432</x:v>
      </x:c>
      <x:c r="AD1051" s="115" t="n">
        <x:f>SUM(Z1051:AC1051)</x:f>
        <x:v>1.209069549854195</x:v>
      </x:c>
      <x:c r="AE1051" s="115" t="n">
        <x:f>MAX(AE1050,AD1051)</x:f>
        <x:v>1.2428655454675883</x:v>
      </x:c>
      <x:c r="AF1051" s="114" t="n">
        <x:f>AD1051/AE1051-1</x:f>
        <x:v>-0.027191996541088947</x:v>
      </x:c>
      <x:c r="AG1051" s="114" t="n">
        <x:f>AD1051/AD1050-1</x:f>
        <x:v>-0.006859772632565209</x:v>
      </x:c>
      <x:c r="AH1051" s="111" t="n">
        <x:f>IF(OR(T1051="年末+季度",T1051="季度+动态",T1051="季度",T1051="动态"),A1051,AH1050)</x:f>
        <x:v>45289</x:v>
      </x:c>
      <x:c r="AI1051" s="117" t="n">
        <x:f>YEAR(A1051)</x:f>
        <x:v>2024</x:v>
      </x:c>
      <x:c r="AJ1051" s="117" t="n">
        <x:f>MONTH(A1051)</x:f>
        <x:v>2</x:v>
      </x:c>
      <x:c r="AK1051" s="50" t="n">
        <x:f>IF(MONTH(A1051)&lt;&gt;MONTH(A1052),1,0)</x:f>
        <x:v>0</x:v>
      </x:c>
      <x:c r="AL1051" s="115" t="n">
        <x:f>IF(AK1050,AD1050,AL1050)</x:f>
        <x:v>1.1812287332720355</x:v>
      </x:c>
      <x:c r="AM1051" s="116" t="str">
        <x:f>IF(AK1051,AD1051/AL1051-1,"")</x:f>
      </x:c>
      <x:c r="AN1051" s="115" t="n">
        <x:f>IF(AI1051&lt;&gt;AI1050,AD1051,MAX(AN1050,AD1051))</x:f>
        <x:v>1.2174207796004142</x:v>
      </x:c>
      <x:c r="AO1051" s="116" t="n">
        <x:f>AD1051/AN1051-1</x:f>
        <x:v>-0.006859772632565209</x:v>
      </x:c>
      <x:c r="AP1051" s="112" t="n">
        <x:f>IFERROR(SUM(Z1051:AC1051)/AD1051,0)</x:f>
        <x:v>1</x:v>
      </x:c>
      <x:c r="AQ1051" s="50" t="b">
        <x:f>AND(B1051&gt;0,C1051&gt;0,D1051&gt;0,E1051&gt;0)</x:f>
        <x:v>1</x:v>
      </x:c>
    </x:row>
    <x:row r="1052">
      <x:c r="A1052" s="111" t="n">
        <x:f>'净值底稿'!A1010</x:f>
        <x:v>45351</x:v>
      </x:c>
      <x:c r="B1052" s="113" t="n">
        <x:f>'净值底稿'!F1010</x:f>
        <x:v>1.5192925973125675</x:v>
      </x:c>
      <x:c r="C1052" s="113" t="n">
        <x:f>'净值底稿'!O1010</x:f>
        <x:v>1.1165814960807585</x:v>
      </x:c>
      <x:c r="D1052" s="113" t="n">
        <x:f>'净值底稿'!P1010</x:f>
        <x:v>1.6621</x:v>
      </x:c>
      <x:c r="E1052" s="113" t="n">
        <x:f>'净值底稿'!Q1010</x:f>
        <x:v>1.713</x:v>
      </x:c>
      <x:c r="F1052" s="114" t="n">
        <x:f>IFERROR(B1052/B1051-1,0)</x:f>
        <x:v>0.035493845832318405</x:v>
      </x:c>
      <x:c r="G1052" s="114" t="n">
        <x:f>IFERROR(C1052/C1051-1,0)</x:f>
        <x:v>0.027797594035805062</x:v>
      </x:c>
      <x:c r="H1052" s="114" t="n">
        <x:f>IFERROR(D1052/D1051-1,0)</x:f>
        <x:v>0.0009635651912074383</x:v>
      </x:c>
      <x:c r="I1052" s="114" t="n">
        <x:f>IFERROR(E1052/E1051-1,0)</x:f>
        <x:v>0.0016958072627333287</x:v>
      </x:c>
      <x:c r="J1052" s="115" t="n">
        <x:f>Z1051*(1+F1052)</x:f>
        <x:v>0.1201136493872491</x:v>
      </x:c>
      <x:c r="K1052" s="115" t="n">
        <x:f>AA1051*(1+G1052)</x:f>
        <x:v>0.11166668365889006</x:v>
      </x:c>
      <x:c r="L1052" s="115" t="n">
        <x:f>AB1051*(1+H1052)</x:f>
        <x:v>0.9149707116191265</x:v>
      </x:c>
      <x:c r="M1052" s="115" t="n">
        <x:f>AC1051*(1+I1052)</x:f>
        <x:v>0.07045584239862551</x:v>
      </x:c>
      <x:c r="N1052" s="115" t="n">
        <x:f>SUM(J1052:M1052)</x:f>
        <x:v>1.217206887063891</x:v>
      </x:c>
      <x:c r="O1052" s="116" t="n">
        <x:f>IFERROR((J1052+K1052)/N1052,0)</x:f>
        <x:v>0.1904198337270606</x:v>
      </x:c>
      <x:c r="P1052" s="50" t="b">
        <x:f>AND(MONTH(A1052)=12,OR(A1053="",YEAR(A1052)&lt;&gt;YEAR(A1053)))</x:f>
        <x:v>0</x:v>
      </x:c>
      <x:c r="Q1052" s="50" t="b">
        <x:f>AND(MOD(MONTH(A1052),3)=0,OR(A1053="",MONTH(A1052)&lt;&gt;MONTH(A1053)))</x:f>
        <x:v>0</x:v>
      </x:c>
      <x:c r="R1052" s="50" t="b">
        <x:f>OR(O1052&gt;$E$7,O1052&lt;$E$6)</x:f>
        <x:v>0</x:v>
      </x:c>
      <x:c r="S1052" s="50" t="b">
        <x:f>AND(OR(P1052,Q1052,R1052),A1052-AH1051&gt;$E$8)</x:f>
        <x:v>0</x:v>
      </x:c>
      <x:c r="T1052" s="50" t="str">
        <x:f>IF(NOT(OR(P1052,Q1052,R1052)),"不调",IF(NOT(S1052),"间隔规则跳过",IF(P1052,"年末+季度",IF(AND(Q1052,R1052),"季度+动态",IF(Q1052,"季度","动态")))))</x:f>
        <x:v>不调</x:v>
      </x:c>
      <x:c r="U1052" s="115" t="n">
        <x:f>IF(OR(T1052="年末+季度",T1052="季度+动态"),N1052*$E$5/2,IF(T1052="季度",(J1052+K1052)/2,IF(T1052="动态",N1052*$E$5*IF(J1052+K1052=0,0.5,J1052/(J1052+K1052)),J1052)))</x:f>
        <x:v>0.1201136493872491</x:v>
      </x:c>
      <x:c r="V1052" s="115" t="n">
        <x:f>IF(OR(T1052="年末+季度",T1052="季度+动态"),N1052*$E$5/2,IF(T1052="季度",(J1052+K1052)/2,IF(T1052="动态",N1052*$E$5*IF(J1052+K1052=0,0.5,K1052/(J1052+K1052)),K1052)))</x:f>
        <x:v>0.11166668365889006</x:v>
      </x:c>
      <x:c r="W1052" s="115" t="n">
        <x:f>IF(OR(T1052="年末+季度",T1052="季度+动态",T1052="动态"),N1052*(1-$E$5)*IF(L1052+M1052=0,$B$7/($B$7+$B$8),L1052/(L1052+M1052)),L1052)</x:f>
        <x:v>0.9149707116191265</x:v>
      </x:c>
      <x:c r="X1052" s="115" t="n">
        <x:f>IF(OR(T1052="年末+季度",T1052="季度+动态",T1052="动态"),N1052*(1-$E$5)*IF(L1052+M1052=0,$B$8/($B$7+$B$8),M1052/(L1052+M1052)),M1052)</x:f>
        <x:v>0.07045584239862551</x:v>
      </x:c>
      <x:c r="Y1052" s="115" t="n">
        <x:f>POWER(1-$H$5,(A1052-A1051)/$H$8)</x:f>
        <x:v>0.9999862671029998</x:v>
      </x:c>
      <x:c r="Z1052" s="115" t="n">
        <x:f>U1052*Y1052</x:f>
        <x:v>0.12011199987887373</x:v>
      </x:c>
      <x:c r="AA1052" s="115" t="n">
        <x:f>V1052*Y1052</x:f>
        <x:v>0.11166515015182502</x:v>
      </x:c>
      <x:c r="AB1052" s="115" t="n">
        <x:f>W1052*Y1052</x:f>
        <x:v>0.9149581464205856</x:v>
      </x:c>
      <x:c r="AC1052" s="115" t="n">
        <x:f>X1052*Y1052</x:f>
        <x:v>0.07045487483579879</x:v>
      </x:c>
      <x:c r="AD1052" s="115" t="n">
        <x:f>SUM(Z1052:AC1052)</x:f>
        <x:v>1.2171901712870832</x:v>
      </x:c>
      <x:c r="AE1052" s="115" t="n">
        <x:f>MAX(AE1051,AD1052)</x:f>
        <x:v>1.2428655454675883</x:v>
      </x:c>
      <x:c r="AF1052" s="114" t="n">
        <x:f>AD1052/AE1052-1</x:f>
        <x:v>-0.02065820737740831</x:v>
      </x:c>
      <x:c r="AG1052" s="114" t="n">
        <x:f>AD1052/AD1051-1</x:f>
        <x:v>0.006716422089918295</x:v>
      </x:c>
      <x:c r="AH1052" s="111" t="n">
        <x:f>IF(OR(T1052="年末+季度",T1052="季度+动态",T1052="季度",T1052="动态"),A1052,AH1051)</x:f>
        <x:v>45289</x:v>
      </x:c>
      <x:c r="AI1052" s="117" t="n">
        <x:f>YEAR(A1052)</x:f>
        <x:v>2024</x:v>
      </x:c>
      <x:c r="AJ1052" s="117" t="n">
        <x:f>MONTH(A1052)</x:f>
        <x:v>2</x:v>
      </x:c>
      <x:c r="AK1052" s="50" t="n">
        <x:f>IF(MONTH(A1052)&lt;&gt;MONTH(A1053),1,0)</x:f>
        <x:v>1</x:v>
      </x:c>
      <x:c r="AL1052" s="115" t="n">
        <x:f>IF(AK1051,AD1051,AL1051)</x:f>
        <x:v>1.1812287332720355</x:v>
      </x:c>
      <x:c r="AM1052" s="116" t="n">
        <x:f>IF(AK1052,AD1052/AL1052-1,"")</x:f>
        <x:v>0.030444093512213888</x:v>
      </x:c>
      <x:c r="AN1052" s="115" t="n">
        <x:f>IF(AI1052&lt;&gt;AI1051,AD1052,MAX(AN1051,AD1052))</x:f>
        <x:v>1.2174207796004142</x:v>
      </x:c>
      <x:c r="AO1052" s="116" t="n">
        <x:f>AD1052/AN1052-1</x:f>
        <x:v>-0.0001894236710882069</x:v>
      </x:c>
      <x:c r="AP1052" s="112" t="n">
        <x:f>IFERROR(SUM(Z1052:AC1052)/AD1052,0)</x:f>
        <x:v>1</x:v>
      </x:c>
      <x:c r="AQ1052" s="50" t="b">
        <x:f>AND(B1052&gt;0,C1052&gt;0,D1052&gt;0,E1052&gt;0)</x:f>
        <x:v>1</x:v>
      </x:c>
    </x:row>
    <x:row r="1053">
      <x:c r="A1053" s="111" t="n">
        <x:f>'净值底稿'!A1011</x:f>
        <x:v>45352</x:v>
      </x:c>
      <x:c r="B1053" s="113" t="n">
        <x:f>'净值底稿'!F1011</x:f>
        <x:v>1.55142422524417</x:v>
      </x:c>
      <x:c r="C1053" s="113" t="n">
        <x:f>'净值底稿'!O1011</x:f>
        <x:v>1.1262488838284446</x:v>
      </x:c>
      <x:c r="D1053" s="113" t="n">
        <x:f>'净值底稿'!P1011</x:f>
        <x:v>1.6597</x:v>
      </x:c>
      <x:c r="E1053" s="113" t="n">
        <x:f>'净值底稿'!Q1011</x:f>
        <x:v>1.7215</x:v>
      </x:c>
      <x:c r="F1053" s="114" t="n">
        <x:f>IFERROR(B1053/B1052-1,0)</x:f>
        <x:v>0.021149071606377357</x:v>
      </x:c>
      <x:c r="G1053" s="114" t="n">
        <x:f>IFERROR(C1053/C1052-1,0)</x:f>
        <x:v>0.00865802252824266</x:v>
      </x:c>
      <x:c r="H1053" s="114" t="n">
        <x:f>IFERROR(D1053/D1052-1,0)</x:f>
        <x:v>-0.0014439564406473204</x:v>
      </x:c>
      <x:c r="I1053" s="114" t="n">
        <x:f>IFERROR(E1053/E1052-1,0)</x:f>
        <x:v>0.004962054874489086</x:v>
      </x:c>
      <x:c r="J1053" s="115" t="n">
        <x:f>Z1052*(1+F1053)</x:f>
        <x:v>0.12265225716509723</x:v>
      </x:c>
      <x:c r="K1053" s="115" t="n">
        <x:f>AA1052*(1+G1053)</x:f>
        <x:v>0.11263194953745911</x:v>
      </x:c>
      <x:c r="L1053" s="115" t="n">
        <x:f>AB1052*(1+H1053)</x:f>
        <x:v>0.9136369867121389</x:v>
      </x:c>
      <x:c r="M1053" s="115" t="n">
        <x:f>AC1052*(1+I1053)</x:f>
        <x:v>0.07080447579090929</x:v>
      </x:c>
      <x:c r="N1053" s="115" t="n">
        <x:f>SUM(J1053:M1053)</x:f>
        <x:v>1.2197256692056044</x:v>
      </x:c>
      <x:c r="O1053" s="116" t="n">
        <x:f>IFERROR((J1053+K1053)/N1053,0)</x:f>
        <x:v>0.1928992827180514</x:v>
      </x:c>
      <x:c r="P1053" s="50" t="b">
        <x:f>AND(MONTH(A1053)=12,OR(A1054="",YEAR(A1053)&lt;&gt;YEAR(A1054)))</x:f>
        <x:v>0</x:v>
      </x:c>
      <x:c r="Q1053" s="50" t="b">
        <x:f>AND(MOD(MONTH(A1053),3)=0,OR(A1054="",MONTH(A1053)&lt;&gt;MONTH(A1054)))</x:f>
        <x:v>0</x:v>
      </x:c>
      <x:c r="R1053" s="50" t="b">
        <x:f>OR(O1053&gt;$E$7,O1053&lt;$E$6)</x:f>
        <x:v>0</x:v>
      </x:c>
      <x:c r="S1053" s="50" t="b">
        <x:f>AND(OR(P1053,Q1053,R1053),A1053-AH1052&gt;$E$8)</x:f>
        <x:v>0</x:v>
      </x:c>
      <x:c r="T1053" s="50" t="str">
        <x:f>IF(NOT(OR(P1053,Q1053,R1053)),"不调",IF(NOT(S1053),"间隔规则跳过",IF(P1053,"年末+季度",IF(AND(Q1053,R1053),"季度+动态",IF(Q1053,"季度","动态")))))</x:f>
        <x:v>不调</x:v>
      </x:c>
      <x:c r="U1053" s="115" t="n">
        <x:f>IF(OR(T1053="年末+季度",T1053="季度+动态"),N1053*$E$5/2,IF(T1053="季度",(J1053+K1053)/2,IF(T1053="动态",N1053*$E$5*IF(J1053+K1053=0,0.5,J1053/(J1053+K1053)),J1053)))</x:f>
        <x:v>0.12265225716509723</x:v>
      </x:c>
      <x:c r="V1053" s="115" t="n">
        <x:f>IF(OR(T1053="年末+季度",T1053="季度+动态"),N1053*$E$5/2,IF(T1053="季度",(J1053+K1053)/2,IF(T1053="动态",N1053*$E$5*IF(J1053+K1053=0,0.5,K1053/(J1053+K1053)),K1053)))</x:f>
        <x:v>0.11263194953745911</x:v>
      </x:c>
      <x:c r="W1053" s="115" t="n">
        <x:f>IF(OR(T1053="年末+季度",T1053="季度+动态",T1053="动态"),N1053*(1-$E$5)*IF(L1053+M1053=0,$B$7/($B$7+$B$8),L1053/(L1053+M1053)),L1053)</x:f>
        <x:v>0.9136369867121389</x:v>
      </x:c>
      <x:c r="X1053" s="115" t="n">
        <x:f>IF(OR(T1053="年末+季度",T1053="季度+动态",T1053="动态"),N1053*(1-$E$5)*IF(L1053+M1053=0,$B$8/($B$7+$B$8),M1053/(L1053+M1053)),M1053)</x:f>
        <x:v>0.07080447579090929</x:v>
      </x:c>
      <x:c r="Y1053" s="115" t="n">
        <x:f>POWER(1-$H$5,(A1053-A1052)/$H$8)</x:f>
        <x:v>0.9999862671029998</x:v>
      </x:c>
      <x:c r="Z1053" s="115" t="n">
        <x:f>U1053*Y1053</x:f>
        <x:v>0.12265057279428274</x:v>
      </x:c>
      <x:c r="AA1053" s="115" t="n">
        <x:f>V1053*Y1053</x:f>
        <x:v>0.11263040277449718</x:v>
      </x:c>
      <x:c r="AB1053" s="115" t="n">
        <x:f>W1053*Y1053</x:f>
        <x:v>0.9136244398295048</x:v>
      </x:c>
      <x:c r="AC1053" s="115" t="n">
        <x:f>X1053*Y1053</x:f>
        <x:v>0.07080350344033609</x:v>
      </x:c>
      <x:c r="AD1053" s="115" t="n">
        <x:f>SUM(Z1053:AC1053)</x:f>
        <x:v>1.2197089188386208</x:v>
      </x:c>
      <x:c r="AE1053" s="115" t="n">
        <x:f>MAX(AE1052,AD1053)</x:f>
        <x:v>1.2428655454675883</x:v>
      </x:c>
      <x:c r="AF1053" s="114" t="n">
        <x:f>AD1053/AE1053-1</x:f>
        <x:v>-0.018631642588704644</x:v>
      </x:c>
      <x:c r="AG1053" s="114" t="n">
        <x:f>AD1053/AD1052-1</x:f>
        <x:v>0.0020693130875959476</x:v>
      </x:c>
      <x:c r="AH1053" s="111" t="n">
        <x:f>IF(OR(T1053="年末+季度",T1053="季度+动态",T1053="季度",T1053="动态"),A1053,AH1052)</x:f>
        <x:v>45289</x:v>
      </x:c>
      <x:c r="AI1053" s="117" t="n">
        <x:f>YEAR(A1053)</x:f>
        <x:v>2024</x:v>
      </x:c>
      <x:c r="AJ1053" s="117" t="n">
        <x:f>MONTH(A1053)</x:f>
        <x:v>3</x:v>
      </x:c>
      <x:c r="AK1053" s="50" t="n">
        <x:f>IF(MONTH(A1053)&lt;&gt;MONTH(A1054),1,0)</x:f>
        <x:v>0</x:v>
      </x:c>
      <x:c r="AL1053" s="115" t="n">
        <x:f>IF(AK1052,AD1052,AL1052)</x:f>
        <x:v>1.2171901712870832</x:v>
      </x:c>
      <x:c r="AM1053" s="116" t="str">
        <x:f>IF(AK1053,AD1053/AL1053-1,"")</x:f>
      </x:c>
      <x:c r="AN1053" s="115" t="n">
        <x:f>IF(AI1053&lt;&gt;AI1052,AD1053,MAX(AN1052,AD1053))</x:f>
        <x:v>1.2197089188386208</x:v>
      </x:c>
      <x:c r="AO1053" s="116" t="n">
        <x:f>AD1053/AN1053-1</x:f>
        <x:v>0</x:v>
      </x:c>
      <x:c r="AP1053" s="112" t="n">
        <x:f>IFERROR(SUM(Z1053:AC1053)/AD1053,0)</x:f>
        <x:v>1</x:v>
      </x:c>
      <x:c r="AQ1053" s="50" t="b">
        <x:f>AND(B1053&gt;0,C1053&gt;0,D1053&gt;0,E1053&gt;0)</x:f>
        <x:v>1</x:v>
      </x:c>
    </x:row>
    <x:row r="1054">
      <x:c r="A1054" s="111" t="n">
        <x:f>'净值底稿'!A1012</x:f>
        <x:v>45355</x:v>
      </x:c>
      <x:c r="B1054" s="113" t="n">
        <x:f>'净值底稿'!F1012</x:f>
        <x:v>1.58346007857523</x:v>
      </x:c>
      <x:c r="C1054" s="113" t="n">
        <x:f>'净值底稿'!O1012</x:f>
        <x:v>1.1276220997161785</x:v>
      </x:c>
      <x:c r="D1054" s="113" t="n">
        <x:f>'净值底稿'!P1012</x:f>
        <x:v>1.6609</x:v>
      </x:c>
      <x:c r="E1054" s="113" t="n">
        <x:f>'净值底稿'!Q1012</x:f>
        <x:v>1.7414</x:v>
      </x:c>
      <x:c r="F1054" s="114" t="n">
        <x:f>IFERROR(B1054/B1053-1,0)</x:f>
        <x:v>0.020649318741956746</x:v>
      </x:c>
      <x:c r="G1054" s="114" t="n">
        <x:f>IFERROR(C1054/C1053-1,0)</x:f>
        <x:v>0.0012192827957049346</x:v>
      </x:c>
      <x:c r="H1054" s="114" t="n">
        <x:f>IFERROR(D1054/D1053-1,0)</x:f>
        <x:v>0.0007230222329337455</x:v>
      </x:c>
      <x:c r="I1054" s="114" t="n">
        <x:f>IFERROR(E1054/E1053-1,0)</x:f>
        <x:v>0.011559686320069762</x:v>
      </x:c>
      <x:c r="J1054" s="115" t="n">
        <x:f>Z1053*(1+F1054)</x:f>
        <x:v>0.12518322356579545</x:v>
      </x:c>
      <x:c r="K1054" s="115" t="n">
        <x:f>AA1053*(1+G1054)</x:f>
        <x:v>0.11276773108687344</x:v>
      </x:c>
      <x:c r="L1054" s="115" t="n">
        <x:f>AB1053*(1+H1054)</x:f>
        <x:v>0.9142850106120531</x:v>
      </x:c>
      <x:c r="M1054" s="115" t="n">
        <x:f>AC1053*(1+I1054)</x:f>
        <x:v>0.07162196973046836</x:v>
      </x:c>
      <x:c r="N1054" s="115" t="n">
        <x:f>SUM(J1054:M1054)</x:f>
        <x:v>1.2238579349951904</x:v>
      </x:c>
      <x:c r="O1054" s="116" t="n">
        <x:f>IFERROR((J1054+K1054)/N1054,0)</x:f>
        <x:v>0.1944269411086541</x:v>
      </x:c>
      <x:c r="P1054" s="50" t="b">
        <x:f>AND(MONTH(A1054)=12,OR(A1055="",YEAR(A1054)&lt;&gt;YEAR(A1055)))</x:f>
        <x:v>0</x:v>
      </x:c>
      <x:c r="Q1054" s="50" t="b">
        <x:f>AND(MOD(MONTH(A1054),3)=0,OR(A1055="",MONTH(A1054)&lt;&gt;MONTH(A1055)))</x:f>
        <x:v>0</x:v>
      </x:c>
      <x:c r="R1054" s="50" t="b">
        <x:f>OR(O1054&gt;$E$7,O1054&lt;$E$6)</x:f>
        <x:v>0</x:v>
      </x:c>
      <x:c r="S1054" s="50" t="b">
        <x:f>AND(OR(P1054,Q1054,R1054),A1054-AH1053&gt;$E$8)</x:f>
        <x:v>0</x:v>
      </x:c>
      <x:c r="T1054" s="50" t="str">
        <x:f>IF(NOT(OR(P1054,Q1054,R1054)),"不调",IF(NOT(S1054),"间隔规则跳过",IF(P1054,"年末+季度",IF(AND(Q1054,R1054),"季度+动态",IF(Q1054,"季度","动态")))))</x:f>
        <x:v>不调</x:v>
      </x:c>
      <x:c r="U1054" s="115" t="n">
        <x:f>IF(OR(T1054="年末+季度",T1054="季度+动态"),N1054*$E$5/2,IF(T1054="季度",(J1054+K1054)/2,IF(T1054="动态",N1054*$E$5*IF(J1054+K1054=0,0.5,J1054/(J1054+K1054)),J1054)))</x:f>
        <x:v>0.12518322356579545</x:v>
      </x:c>
      <x:c r="V1054" s="115" t="n">
        <x:f>IF(OR(T1054="年末+季度",T1054="季度+动态"),N1054*$E$5/2,IF(T1054="季度",(J1054+K1054)/2,IF(T1054="动态",N1054*$E$5*IF(J1054+K1054=0,0.5,K1054/(J1054+K1054)),K1054)))</x:f>
        <x:v>0.11276773108687344</x:v>
      </x:c>
      <x:c r="W1054" s="115" t="n">
        <x:f>IF(OR(T1054="年末+季度",T1054="季度+动态",T1054="动态"),N1054*(1-$E$5)*IF(L1054+M1054=0,$B$7/($B$7+$B$8),L1054/(L1054+M1054)),L1054)</x:f>
        <x:v>0.9142850106120531</x:v>
      </x:c>
      <x:c r="X1054" s="115" t="n">
        <x:f>IF(OR(T1054="年末+季度",T1054="季度+动态",T1054="动态"),N1054*(1-$E$5)*IF(L1054+M1054=0,$B$8/($B$7+$B$8),M1054/(L1054+M1054)),M1054)</x:f>
        <x:v>0.07162196973046836</x:v>
      </x:c>
      <x:c r="Y1054" s="115" t="n">
        <x:f>POWER(1-$H$5,(A1054-A1053)/$H$8)</x:f>
        <x:v>0.9999588018747739</x:v>
      </x:c>
      <x:c r="Z1054" s="115" t="n">
        <x:f>U1054*Y1054</x:f>
        <x:v>0.12517806625167477</x:v>
      </x:c>
      <x:c r="AA1054" s="115" t="n">
        <x:f>V1054*Y1054</x:f>
        <x:v>0.11276308526776666</x:v>
      </x:c>
      <x:c r="AB1054" s="115" t="n">
        <x:f>W1054*Y1054</x:f>
        <x:v>0.9142473437836937</x:v>
      </x:c>
      <x:c r="AC1054" s="115" t="n">
        <x:f>X1054*Y1054</x:f>
        <x:v>0.07161901903959046</x:v>
      </x:c>
      <x:c r="AD1054" s="115" t="n">
        <x:f>SUM(Z1054:AC1054)</x:f>
        <x:v>1.2238075143427256</x:v>
      </x:c>
      <x:c r="AE1054" s="115" t="n">
        <x:f>MAX(AE1053,AD1054)</x:f>
        <x:v>1.2428655454675883</x:v>
      </x:c>
      <x:c r="AF1054" s="114" t="n">
        <x:f>AD1054/AE1054-1</x:f>
        <x:v>-0.015333944362978302</x:v>
      </x:c>
      <x:c r="AG1054" s="114" t="n">
        <x:f>AD1054/AD1053-1</x:f>
        <x:v>0.0033603062507794323</x:v>
      </x:c>
      <x:c r="AH1054" s="111" t="n">
        <x:f>IF(OR(T1054="年末+季度",T1054="季度+动态",T1054="季度",T1054="动态"),A1054,AH1053)</x:f>
        <x:v>45289</x:v>
      </x:c>
      <x:c r="AI1054" s="117" t="n">
        <x:f>YEAR(A1054)</x:f>
        <x:v>2024</x:v>
      </x:c>
      <x:c r="AJ1054" s="117" t="n">
        <x:f>MONTH(A1054)</x:f>
        <x:v>3</x:v>
      </x:c>
      <x:c r="AK1054" s="50" t="n">
        <x:f>IF(MONTH(A1054)&lt;&gt;MONTH(A1055),1,0)</x:f>
        <x:v>0</x:v>
      </x:c>
      <x:c r="AL1054" s="115" t="n">
        <x:f>IF(AK1053,AD1053,AL1053)</x:f>
        <x:v>1.2171901712870832</x:v>
      </x:c>
      <x:c r="AM1054" s="116" t="str">
        <x:f>IF(AK1054,AD1054/AL1054-1,"")</x:f>
      </x:c>
      <x:c r="AN1054" s="115" t="n">
        <x:f>IF(AI1054&lt;&gt;AI1053,AD1054,MAX(AN1053,AD1054))</x:f>
        <x:v>1.2238075143427256</x:v>
      </x:c>
      <x:c r="AO1054" s="116" t="n">
        <x:f>AD1054/AN1054-1</x:f>
        <x:v>0</x:v>
      </x:c>
      <x:c r="AP1054" s="112" t="n">
        <x:f>IFERROR(SUM(Z1054:AC1054)/AD1054,0)</x:f>
        <x:v>1</x:v>
      </x:c>
      <x:c r="AQ1054" s="50" t="b">
        <x:f>AND(B1054&gt;0,C1054&gt;0,D1054&gt;0,E1054&gt;0)</x:f>
        <x:v>1</x:v>
      </x:c>
    </x:row>
    <x:row r="1055">
      <x:c r="A1055" s="111" t="n">
        <x:f>'净值底稿'!A1013</x:f>
        <x:v>45356</x:v>
      </x:c>
      <x:c r="B1055" s="113" t="n">
        <x:f>'净值底稿'!F1013</x:f>
        <x:v>1.5838702086403198</x:v>
      </x:c>
      <x:c r="C1055" s="113" t="n">
        <x:f>'净值底稿'!O1013</x:f>
        <x:v>1.120972972551361</x:v>
      </x:c>
      <x:c r="D1055" s="113" t="n">
        <x:f>'净值底稿'!P1013</x:f>
        <x:v>1.6621</x:v>
      </x:c>
      <x:c r="E1055" s="113" t="n">
        <x:f>'净值底稿'!Q1013</x:f>
        <x:v>1.7676</x:v>
      </x:c>
      <x:c r="F1055" s="114" t="n">
        <x:f>IFERROR(B1055/B1054-1,0)</x:f>
        <x:v>0.0002590087812373021</x:v>
      </x:c>
      <x:c r="G1055" s="114" t="n">
        <x:f>IFERROR(C1055/C1054-1,0)</x:f>
        <x:v>-0.00589659174513435</x:v>
      </x:c>
      <x:c r="H1055" s="114" t="n">
        <x:f>IFERROR(D1055/D1054-1,0)</x:f>
        <x:v>0.0007224998494790302</x:v>
      </x:c>
      <x:c r="I1055" s="114" t="n">
        <x:f>IFERROR(E1055/E1054-1,0)</x:f>
        <x:v>0.015045365797634158</x:v>
      </x:c>
      <x:c r="J1055" s="115" t="n">
        <x:f>Z1054*(1+F1055)</x:f>
        <x:v>0.12521048847005226</x:v>
      </x:c>
      <x:c r="K1055" s="115" t="n">
        <x:f>AA1054*(1+G1055)</x:f>
        <x:v>0.11209816739002086</x:v>
      </x:c>
      <x:c r="L1055" s="115" t="n">
        <x:f>AB1054*(1+H1055)</x:f>
        <x:v>0.9149078873519639</x:v>
      </x:c>
      <x:c r="M1055" s="115" t="n">
        <x:f>AC1054*(1+I1055)</x:f>
        <x:v>0.07269655337910882</x:v>
      </x:c>
      <x:c r="N1055" s="115" t="n">
        <x:f>SUM(J1055:M1055)</x:f>
        <x:v>1.224913096591146</x:v>
      </x:c>
      <x:c r="O1055" s="116" t="n">
        <x:f>IFERROR((J1055+K1055)/N1055,0)</x:f>
        <x:v>0.19373509559207733</x:v>
      </x:c>
      <x:c r="P1055" s="50" t="b">
        <x:f>AND(MONTH(A1055)=12,OR(A1056="",YEAR(A1055)&lt;&gt;YEAR(A1056)))</x:f>
        <x:v>0</x:v>
      </x:c>
      <x:c r="Q1055" s="50" t="b">
        <x:f>AND(MOD(MONTH(A1055),3)=0,OR(A1056="",MONTH(A1055)&lt;&gt;MONTH(A1056)))</x:f>
        <x:v>0</x:v>
      </x:c>
      <x:c r="R1055" s="50" t="b">
        <x:f>OR(O1055&gt;$E$7,O1055&lt;$E$6)</x:f>
        <x:v>0</x:v>
      </x:c>
      <x:c r="S1055" s="50" t="b">
        <x:f>AND(OR(P1055,Q1055,R1055),A1055-AH1054&gt;$E$8)</x:f>
        <x:v>0</x:v>
      </x:c>
      <x:c r="T1055" s="50" t="str">
        <x:f>IF(NOT(OR(P1055,Q1055,R1055)),"不调",IF(NOT(S1055),"间隔规则跳过",IF(P1055,"年末+季度",IF(AND(Q1055,R1055),"季度+动态",IF(Q1055,"季度","动态")))))</x:f>
        <x:v>不调</x:v>
      </x:c>
      <x:c r="U1055" s="115" t="n">
        <x:f>IF(OR(T1055="年末+季度",T1055="季度+动态"),N1055*$E$5/2,IF(T1055="季度",(J1055+K1055)/2,IF(T1055="动态",N1055*$E$5*IF(J1055+K1055=0,0.5,J1055/(J1055+K1055)),J1055)))</x:f>
        <x:v>0.12521048847005226</x:v>
      </x:c>
      <x:c r="V1055" s="115" t="n">
        <x:f>IF(OR(T1055="年末+季度",T1055="季度+动态"),N1055*$E$5/2,IF(T1055="季度",(J1055+K1055)/2,IF(T1055="动态",N1055*$E$5*IF(J1055+K1055=0,0.5,K1055/(J1055+K1055)),K1055)))</x:f>
        <x:v>0.11209816739002086</x:v>
      </x:c>
      <x:c r="W1055" s="115" t="n">
        <x:f>IF(OR(T1055="年末+季度",T1055="季度+动态",T1055="动态"),N1055*(1-$E$5)*IF(L1055+M1055=0,$B$7/($B$7+$B$8),L1055/(L1055+M1055)),L1055)</x:f>
        <x:v>0.9149078873519639</x:v>
      </x:c>
      <x:c r="X1055" s="115" t="n">
        <x:f>IF(OR(T1055="年末+季度",T1055="季度+动态",T1055="动态"),N1055*(1-$E$5)*IF(L1055+M1055=0,$B$8/($B$7+$B$8),M1055/(L1055+M1055)),M1055)</x:f>
        <x:v>0.07269655337910882</x:v>
      </x:c>
      <x:c r="Y1055" s="115" t="n">
        <x:f>POWER(1-$H$5,(A1055-A1054)/$H$8)</x:f>
        <x:v>0.9999862671029998</x:v>
      </x:c>
      <x:c r="Z1055" s="115" t="n">
        <x:f>U1055*Y1055</x:f>
        <x:v>0.12520876896731076</x:v>
      </x:c>
      <x:c r="AA1055" s="115" t="n">
        <x:f>V1055*Y1055</x:f>
        <x:v>0.11209662795743418</x:v>
      </x:c>
      <x:c r="AB1055" s="115" t="n">
        <x:f>W1055*Y1055</x:f>
        <x:v>0.9148953230161823</x:v>
      </x:c>
      <x:c r="AC1055" s="115" t="n">
        <x:f>X1055*Y1055</x:f>
        <x:v>0.072695555044829</x:v>
      </x:c>
      <x:c r="AD1055" s="115" t="n">
        <x:f>SUM(Z1055:AC1055)</x:f>
        <x:v>1.2248962749857562</x:v>
      </x:c>
      <x:c r="AE1055" s="115" t="n">
        <x:f>MAX(AE1054,AD1055)</x:f>
        <x:v>1.2428655454675883</x:v>
      </x:c>
      <x:c r="AF1055" s="114" t="n">
        <x:f>AD1055/AE1055-1</x:f>
        <x:v>-0.014457935974942382</x:v>
      </x:c>
      <x:c r="AG1055" s="114" t="n">
        <x:f>AD1055/AD1054-1</x:f>
        <x:v>0.0008896502352457869</x:v>
      </x:c>
      <x:c r="AH1055" s="111" t="n">
        <x:f>IF(OR(T1055="年末+季度",T1055="季度+动态",T1055="季度",T1055="动态"),A1055,AH1054)</x:f>
        <x:v>45289</x:v>
      </x:c>
      <x:c r="AI1055" s="117" t="n">
        <x:f>YEAR(A1055)</x:f>
        <x:v>2024</x:v>
      </x:c>
      <x:c r="AJ1055" s="117" t="n">
        <x:f>MONTH(A1055)</x:f>
        <x:v>3</x:v>
      </x:c>
      <x:c r="AK1055" s="50" t="n">
        <x:f>IF(MONTH(A1055)&lt;&gt;MONTH(A1056),1,0)</x:f>
        <x:v>0</x:v>
      </x:c>
      <x:c r="AL1055" s="115" t="n">
        <x:f>IF(AK1054,AD1054,AL1054)</x:f>
        <x:v>1.2171901712870832</x:v>
      </x:c>
      <x:c r="AM1055" s="116" t="str">
        <x:f>IF(AK1055,AD1055/AL1055-1,"")</x:f>
      </x:c>
      <x:c r="AN1055" s="115" t="n">
        <x:f>IF(AI1055&lt;&gt;AI1054,AD1055,MAX(AN1054,AD1055))</x:f>
        <x:v>1.2248962749857562</x:v>
      </x:c>
      <x:c r="AO1055" s="116" t="n">
        <x:f>AD1055/AN1055-1</x:f>
        <x:v>0</x:v>
      </x:c>
      <x:c r="AP1055" s="112" t="n">
        <x:f>IFERROR(SUM(Z1055:AC1055)/AD1055,0)</x:f>
        <x:v>1</x:v>
      </x:c>
      <x:c r="AQ1055" s="50" t="b">
        <x:f>AND(B1055&gt;0,C1055&gt;0,D1055&gt;0,E1055&gt;0)</x:f>
        <x:v>1</x:v>
      </x:c>
    </x:row>
    <x:row r="1056">
      <x:c r="A1056" s="111" t="n">
        <x:f>'净值底稿'!A1014</x:f>
        <x:v>45357</x:v>
      </x:c>
      <x:c r="B1056" s="113" t="n">
        <x:f>'净值底稿'!F1014</x:f>
        <x:v>1.5735699503901124</x:v>
      </x:c>
      <x:c r="C1056" s="113" t="n">
        <x:f>'净值底稿'!O1014</x:f>
        <x:v>1.122094436494356</x:v>
      </x:c>
      <x:c r="D1056" s="113" t="n">
        <x:f>'净值底稿'!P1014</x:f>
        <x:v>1.6656</x:v>
      </x:c>
      <x:c r="E1056" s="113" t="n">
        <x:f>'净值底稿'!Q1014</x:f>
        <x:v>1.7792</x:v>
      </x:c>
      <x:c r="F1056" s="114" t="n">
        <x:f>IFERROR(B1056/B1055-1,0)</x:f>
        <x:v>-0.0065032211566437015</x:v>
      </x:c>
      <x:c r="G1056" s="114" t="n">
        <x:f>IFERROR(C1056/C1055-1,0)</x:f>
        <x:v>0.00100043798597782</x:v>
      </x:c>
      <x:c r="H1056" s="114" t="n">
        <x:f>IFERROR(D1056/D1055-1,0)</x:f>
        <x:v>0.002105769809277458</x:v>
      </x:c>
      <x:c r="I1056" s="114" t="n">
        <x:f>IFERROR(E1056/E1055-1,0)</x:f>
        <x:v>0.006562570717356664</x:v>
      </x:c>
      <x:c r="J1056" s="115" t="n">
        <x:f>Z1055*(1+F1056)</x:f>
        <x:v>0.12439450865196523</x:v>
      </x:c>
      <x:c r="K1056" s="115" t="n">
        <x:f>AA1055*(1+G1056)</x:f>
        <x:v>0.11220877368214281</x:v>
      </x:c>
      <x:c r="L1056" s="115" t="n">
        <x:f>AB1055*(1+H1056)</x:f>
        <x:v>0.9168218819660389</x:v>
      </x:c>
      <x:c r="M1056" s="115" t="n">
        <x:f>AC1055*(1+I1056)</x:f>
        <x:v>0.07317262476564818</x:v>
      </x:c>
      <x:c r="N1056" s="115" t="n">
        <x:f>SUM(J1056:M1056)</x:f>
        <x:v>1.226597789065795</x:v>
      </x:c>
      <x:c r="O1056" s="116" t="n">
        <x:f>IFERROR((J1056+K1056)/N1056,0)</x:f>
        <x:v>0.19289394163535098</x:v>
      </x:c>
      <x:c r="P1056" s="50" t="b">
        <x:f>AND(MONTH(A1056)=12,OR(A1057="",YEAR(A1056)&lt;&gt;YEAR(A1057)))</x:f>
        <x:v>0</x:v>
      </x:c>
      <x:c r="Q1056" s="50" t="b">
        <x:f>AND(MOD(MONTH(A1056),3)=0,OR(A1057="",MONTH(A1056)&lt;&gt;MONTH(A1057)))</x:f>
        <x:v>0</x:v>
      </x:c>
      <x:c r="R1056" s="50" t="b">
        <x:f>OR(O1056&gt;$E$7,O1056&lt;$E$6)</x:f>
        <x:v>0</x:v>
      </x:c>
      <x:c r="S1056" s="50" t="b">
        <x:f>AND(OR(P1056,Q1056,R1056),A1056-AH1055&gt;$E$8)</x:f>
        <x:v>0</x:v>
      </x:c>
      <x:c r="T1056" s="50" t="str">
        <x:f>IF(NOT(OR(P1056,Q1056,R1056)),"不调",IF(NOT(S1056),"间隔规则跳过",IF(P1056,"年末+季度",IF(AND(Q1056,R1056),"季度+动态",IF(Q1056,"季度","动态")))))</x:f>
        <x:v>不调</x:v>
      </x:c>
      <x:c r="U1056" s="115" t="n">
        <x:f>IF(OR(T1056="年末+季度",T1056="季度+动态"),N1056*$E$5/2,IF(T1056="季度",(J1056+K1056)/2,IF(T1056="动态",N1056*$E$5*IF(J1056+K1056=0,0.5,J1056/(J1056+K1056)),J1056)))</x:f>
        <x:v>0.12439450865196523</x:v>
      </x:c>
      <x:c r="V1056" s="115" t="n">
        <x:f>IF(OR(T1056="年末+季度",T1056="季度+动态"),N1056*$E$5/2,IF(T1056="季度",(J1056+K1056)/2,IF(T1056="动态",N1056*$E$5*IF(J1056+K1056=0,0.5,K1056/(J1056+K1056)),K1056)))</x:f>
        <x:v>0.11220877368214281</x:v>
      </x:c>
      <x:c r="W1056" s="115" t="n">
        <x:f>IF(OR(T1056="年末+季度",T1056="季度+动态",T1056="动态"),N1056*(1-$E$5)*IF(L1056+M1056=0,$B$7/($B$7+$B$8),L1056/(L1056+M1056)),L1056)</x:f>
        <x:v>0.9168218819660389</x:v>
      </x:c>
      <x:c r="X1056" s="115" t="n">
        <x:f>IF(OR(T1056="年末+季度",T1056="季度+动态",T1056="动态"),N1056*(1-$E$5)*IF(L1056+M1056=0,$B$8/($B$7+$B$8),M1056/(L1056+M1056)),M1056)</x:f>
        <x:v>0.07317262476564818</x:v>
      </x:c>
      <x:c r="Y1056" s="115" t="n">
        <x:f>POWER(1-$H$5,(A1056-A1055)/$H$8)</x:f>
        <x:v>0.9999862671029998</x:v>
      </x:c>
      <x:c r="Z1056" s="115" t="n">
        <x:f>U1056*Y1056</x:f>
        <x:v>0.12439280035499052</x:v>
      </x:c>
      <x:c r="AA1056" s="115" t="n">
        <x:f>V1056*Y1056</x:f>
        <x:v>0.11220723273061131</x:v>
      </x:c>
      <x:c r="AB1056" s="115" t="n">
        <x:f>W1056*Y1056</x:f>
        <x:v>0.9168092913455662</x:v>
      </x:c>
      <x:c r="AC1056" s="115" t="n">
        <x:f>X1056*Y1056</x:f>
        <x:v>0.07317161989352904</x:v>
      </x:c>
      <x:c r="AD1056" s="115" t="n">
        <x:f>SUM(Z1056:AC1056)</x:f>
        <x:v>1.226580944324697</x:v>
      </x:c>
      <x:c r="AE1056" s="115" t="n">
        <x:f>MAX(AE1055,AD1056)</x:f>
        <x:v>1.2428655454675883</x:v>
      </x:c>
      <x:c r="AF1056" s="114" t="n">
        <x:f>AD1056/AE1056-1</x:f>
        <x:v>-0.013102464061600982</x:v>
      </x:c>
      <x:c r="AG1056" s="114" t="n">
        <x:f>AD1056/AD1055-1</x:f>
        <x:v>0.0013753567329286565</x:v>
      </x:c>
      <x:c r="AH1056" s="111" t="n">
        <x:f>IF(OR(T1056="年末+季度",T1056="季度+动态",T1056="季度",T1056="动态"),A1056,AH1055)</x:f>
        <x:v>45289</x:v>
      </x:c>
      <x:c r="AI1056" s="117" t="n">
        <x:f>YEAR(A1056)</x:f>
        <x:v>2024</x:v>
      </x:c>
      <x:c r="AJ1056" s="117" t="n">
        <x:f>MONTH(A1056)</x:f>
        <x:v>3</x:v>
      </x:c>
      <x:c r="AK1056" s="50" t="n">
        <x:f>IF(MONTH(A1056)&lt;&gt;MONTH(A1057),1,0)</x:f>
        <x:v>0</x:v>
      </x:c>
      <x:c r="AL1056" s="115" t="n">
        <x:f>IF(AK1055,AD1055,AL1055)</x:f>
        <x:v>1.2171901712870832</x:v>
      </x:c>
      <x:c r="AM1056" s="116" t="str">
        <x:f>IF(AK1056,AD1056/AL1056-1,"")</x:f>
      </x:c>
      <x:c r="AN1056" s="115" t="n">
        <x:f>IF(AI1056&lt;&gt;AI1055,AD1056,MAX(AN1055,AD1056))</x:f>
        <x:v>1.226580944324697</x:v>
      </x:c>
      <x:c r="AO1056" s="116" t="n">
        <x:f>AD1056/AN1056-1</x:f>
        <x:v>0</x:v>
      </x:c>
      <x:c r="AP1056" s="112" t="n">
        <x:f>IFERROR(SUM(Z1056:AC1056)/AD1056,0)</x:f>
        <x:v>1</x:v>
      </x:c>
      <x:c r="AQ1056" s="50" t="b">
        <x:f>AND(B1056&gt;0,C1056&gt;0,D1056&gt;0,E1056&gt;0)</x:f>
        <x:v>1</x:v>
      </x:c>
    </x:row>
    <x:row r="1057">
      <x:c r="A1057" s="111" t="n">
        <x:f>'净值底稿'!A1015</x:f>
        <x:v>45358</x:v>
      </x:c>
      <x:c r="B1057" s="113" t="n">
        <x:f>'净值底稿'!F1015</x:f>
        <x:v>1.5462660888911575</x:v>
      </x:c>
      <x:c r="C1057" s="113" t="n">
        <x:f>'净值底稿'!O1015</x:f>
        <x:v>1.1115517935666375</x:v>
      </x:c>
      <x:c r="D1057" s="113" t="n">
        <x:f>'净值底稿'!P1015</x:f>
        <x:v>1.6657</x:v>
      </x:c>
      <x:c r="E1057" s="113" t="n">
        <x:f>'净值底稿'!Q1015</x:f>
        <x:v>1.7977</x:v>
      </x:c>
      <x:c r="F1057" s="114" t="n">
        <x:f>IFERROR(B1057/B1056-1,0)</x:f>
        <x:v>-0.017351539721628395</x:v>
      </x:c>
      <x:c r="G1057" s="114" t="n">
        <x:f>IFERROR(C1057/C1056-1,0)</x:f>
        <x:v>-0.009395504143711597</x:v>
      </x:c>
      <x:c r="H1057" s="114" t="n">
        <x:f>IFERROR(D1057/D1056-1,0)</x:f>
        <x:v>0.00006003842459167963</x:v>
      </x:c>
      <x:c r="I1057" s="114" t="n">
        <x:f>IFERROR(E1057/E1056-1,0)</x:f>
        <x:v>0.010397931654676285</x:v>
      </x:c>
      <x:c r="J1057" s="115" t="n">
        <x:f>Z1056*(1+F1057)</x:f>
        <x:v>0.12223439373854632</x:v>
      </x:c>
      <x:c r="K1057" s="115" t="n">
        <x:f>AA1056*(1+G1057)</x:f>
        <x:v>0.11115298921053644</x:v>
      </x:c>
      <x:c r="L1057" s="115" t="n">
        <x:f>AB1056*(1+H1057)</x:f>
        <x:v>0.9168643351310696</x:v>
      </x:c>
      <x:c r="M1057" s="115" t="n">
        <x:f>AC1056*(1+I1057)</x:f>
        <x:v>0.07393245339624391</x:v>
      </x:c>
      <x:c r="N1057" s="115" t="n">
        <x:f>SUM(J1057:M1057)</x:f>
        <x:v>1.2241841714763964</x:v>
      </x:c>
      <x:c r="O1057" s="116" t="n">
        <x:f>IFERROR((J1057+K1057)/N1057,0)</x:f>
        <x:v>0.1906472803578336</x:v>
      </x:c>
      <x:c r="P1057" s="50" t="b">
        <x:f>AND(MONTH(A1057)=12,OR(A1058="",YEAR(A1057)&lt;&gt;YEAR(A1058)))</x:f>
        <x:v>0</x:v>
      </x:c>
      <x:c r="Q1057" s="50" t="b">
        <x:f>AND(MOD(MONTH(A1057),3)=0,OR(A1058="",MONTH(A1057)&lt;&gt;MONTH(A1058)))</x:f>
        <x:v>0</x:v>
      </x:c>
      <x:c r="R1057" s="50" t="b">
        <x:f>OR(O1057&gt;$E$7,O1057&lt;$E$6)</x:f>
        <x:v>0</x:v>
      </x:c>
      <x:c r="S1057" s="50" t="b">
        <x:f>AND(OR(P1057,Q1057,R1057),A1057-AH1056&gt;$E$8)</x:f>
        <x:v>0</x:v>
      </x:c>
      <x:c r="T1057" s="50" t="str">
        <x:f>IF(NOT(OR(P1057,Q1057,R1057)),"不调",IF(NOT(S1057),"间隔规则跳过",IF(P1057,"年末+季度",IF(AND(Q1057,R1057),"季度+动态",IF(Q1057,"季度","动态")))))</x:f>
        <x:v>不调</x:v>
      </x:c>
      <x:c r="U1057" s="115" t="n">
        <x:f>IF(OR(T1057="年末+季度",T1057="季度+动态"),N1057*$E$5/2,IF(T1057="季度",(J1057+K1057)/2,IF(T1057="动态",N1057*$E$5*IF(J1057+K1057=0,0.5,J1057/(J1057+K1057)),J1057)))</x:f>
        <x:v>0.12223439373854632</x:v>
      </x:c>
      <x:c r="V1057" s="115" t="n">
        <x:f>IF(OR(T1057="年末+季度",T1057="季度+动态"),N1057*$E$5/2,IF(T1057="季度",(J1057+K1057)/2,IF(T1057="动态",N1057*$E$5*IF(J1057+K1057=0,0.5,K1057/(J1057+K1057)),K1057)))</x:f>
        <x:v>0.11115298921053644</x:v>
      </x:c>
      <x:c r="W1057" s="115" t="n">
        <x:f>IF(OR(T1057="年末+季度",T1057="季度+动态",T1057="动态"),N1057*(1-$E$5)*IF(L1057+M1057=0,$B$7/($B$7+$B$8),L1057/(L1057+M1057)),L1057)</x:f>
        <x:v>0.9168643351310696</x:v>
      </x:c>
      <x:c r="X1057" s="115" t="n">
        <x:f>IF(OR(T1057="年末+季度",T1057="季度+动态",T1057="动态"),N1057*(1-$E$5)*IF(L1057+M1057=0,$B$8/($B$7+$B$8),M1057/(L1057+M1057)),M1057)</x:f>
        <x:v>0.07393245339624391</x:v>
      </x:c>
      <x:c r="Y1057" s="115" t="n">
        <x:f>POWER(1-$H$5,(A1057-A1056)/$H$8)</x:f>
        <x:v>0.9999862671029998</x:v>
      </x:c>
      <x:c r="Z1057" s="115" t="n">
        <x:f>U1057*Y1057</x:f>
        <x:v>0.12223271510620722</x:v>
      </x:c>
      <x:c r="AA1057" s="115" t="n">
        <x:f>V1057*Y1057</x:f>
        <x:v>0.11115146275798435</x:v>
      </x:c>
      <x:c r="AB1057" s="115" t="n">
        <x:f>W1057*Y1057</x:f>
        <x:v>0.9168517439275921</x:v>
      </x:c>
      <x:c r="AC1057" s="115" t="n">
        <x:f>X1057*Y1057</x:f>
        <x:v>0.07393143808947644</x:v>
      </x:c>
      <x:c r="AD1057" s="115" t="n">
        <x:f>SUM(Z1057:AC1057)</x:f>
        <x:v>1.2241673598812601</x:v>
      </x:c>
      <x:c r="AE1057" s="115" t="n">
        <x:f>MAX(AE1056,AD1057)</x:f>
        <x:v>1.2428655454675883</x:v>
      </x:c>
      <x:c r="AF1057" s="114" t="n">
        <x:f>AD1057/AE1057-1</x:f>
        <x:v>-0.015044415427328928</x:v>
      </x:c>
      <x:c r="AG1057" s="114" t="n">
        <x:f>AD1057/AD1056-1</x:f>
        <x:v>-0.001967733523502435</x:v>
      </x:c>
      <x:c r="AH1057" s="111" t="n">
        <x:f>IF(OR(T1057="年末+季度",T1057="季度+动态",T1057="季度",T1057="动态"),A1057,AH1056)</x:f>
        <x:v>45289</x:v>
      </x:c>
      <x:c r="AI1057" s="117" t="n">
        <x:f>YEAR(A1057)</x:f>
        <x:v>2024</x:v>
      </x:c>
      <x:c r="AJ1057" s="117" t="n">
        <x:f>MONTH(A1057)</x:f>
        <x:v>3</x:v>
      </x:c>
      <x:c r="AK1057" s="50" t="n">
        <x:f>IF(MONTH(A1057)&lt;&gt;MONTH(A1058),1,0)</x:f>
        <x:v>0</x:v>
      </x:c>
      <x:c r="AL1057" s="115" t="n">
        <x:f>IF(AK1056,AD1056,AL1056)</x:f>
        <x:v>1.2171901712870832</x:v>
      </x:c>
      <x:c r="AM1057" s="116" t="str">
        <x:f>IF(AK1057,AD1057/AL1057-1,"")</x:f>
      </x:c>
      <x:c r="AN1057" s="115" t="n">
        <x:f>IF(AI1057&lt;&gt;AI1056,AD1057,MAX(AN1056,AD1057))</x:f>
        <x:v>1.226580944324697</x:v>
      </x:c>
      <x:c r="AO1057" s="116" t="n">
        <x:f>AD1057/AN1057-1</x:f>
        <x:v>-0.001967733523502435</x:v>
      </x:c>
      <x:c r="AP1057" s="112" t="n">
        <x:f>IFERROR(SUM(Z1057:AC1057)/AD1057,0)</x:f>
        <x:v>1</x:v>
      </x:c>
      <x:c r="AQ1057" s="50" t="b">
        <x:f>AND(B1057&gt;0,C1057&gt;0,D1057&gt;0,E1057&gt;0)</x:f>
        <x:v>1</x:v>
      </x:c>
    </x:row>
    <x:row r="1058">
      <x:c r="A1058" s="111" t="n">
        <x:f>'净值底稿'!A1016</x:f>
        <x:v>45359</x:v>
      </x:c>
      <x:c r="B1058" s="113" t="n">
        <x:f>'净值底稿'!F1016</x:f>
        <x:v>1.59447295179031</x:v>
      </x:c>
      <x:c r="C1058" s="113" t="n">
        <x:f>'净值底稿'!O1016</x:f>
        <x:v>1.1206574537212783</x:v>
      </x:c>
      <x:c r="D1058" s="113" t="n">
        <x:f>'净值底稿'!P1016</x:f>
        <x:v>1.6655</x:v>
      </x:c>
      <x:c r="E1058" s="113" t="n">
        <x:f>'净值底稿'!Q1016</x:f>
        <x:v>1.8005</x:v>
      </x:c>
      <x:c r="F1058" s="114" t="n">
        <x:f>IFERROR(B1058/B1057-1,0)</x:f>
        <x:v>0.031176304806452837</x:v>
      </x:c>
      <x:c r="G1058" s="114" t="n">
        <x:f>IFERROR(C1058/C1057-1,0)</x:f>
        <x:v>0.008191845136989562</x:v>
      </x:c>
      <x:c r="H1058" s="114" t="n">
        <x:f>IFERROR(D1058/D1057-1,0)</x:f>
        <x:v>-0.0001200696403914625</x:v>
      </x:c>
      <x:c r="I1058" s="114" t="n">
        <x:f>IFERROR(E1058/E1057-1,0)</x:f>
        <x:v>0.001557545752906453</x:v>
      </x:c>
      <x:c r="J1058" s="115" t="n">
        <x:f>Z1057*(1+F1058)</x:f>
        <x:v>0.12604347948967864</x:v>
      </x:c>
      <x:c r="K1058" s="115" t="n">
        <x:f>AA1057*(1+G1058)</x:f>
        <x:v>0.11206199832764761</x:v>
      </x:c>
      <x:c r="L1058" s="115" t="n">
        <x:f>AB1057*(1+H1058)</x:f>
        <x:v>0.9167416578684063</x:v>
      </x:c>
      <x:c r="M1058" s="115" t="n">
        <x:f>AC1057*(1+I1058)</x:f>
        <x:v>0.07404658968687897</x:v>
      </x:c>
      <x:c r="N1058" s="115" t="n">
        <x:f>SUM(J1058:M1058)</x:f>
        <x:v>1.2288937253726115</x:v>
      </x:c>
      <x:c r="O1058" s="116" t="n">
        <x:f>IFERROR((J1058+K1058)/N1058,0)</x:f>
        <x:v>0.19375595537777732</x:v>
      </x:c>
      <x:c r="P1058" s="50" t="b">
        <x:f>AND(MONTH(A1058)=12,OR(A1059="",YEAR(A1058)&lt;&gt;YEAR(A1059)))</x:f>
        <x:v>0</x:v>
      </x:c>
      <x:c r="Q1058" s="50" t="b">
        <x:f>AND(MOD(MONTH(A1058),3)=0,OR(A1059="",MONTH(A1058)&lt;&gt;MONTH(A1059)))</x:f>
        <x:v>0</x:v>
      </x:c>
      <x:c r="R1058" s="50" t="b">
        <x:f>OR(O1058&gt;$E$7,O1058&lt;$E$6)</x:f>
        <x:v>0</x:v>
      </x:c>
      <x:c r="S1058" s="50" t="b">
        <x:f>AND(OR(P1058,Q1058,R1058),A1058-AH1057&gt;$E$8)</x:f>
        <x:v>0</x:v>
      </x:c>
      <x:c r="T1058" s="50" t="str">
        <x:f>IF(NOT(OR(P1058,Q1058,R1058)),"不调",IF(NOT(S1058),"间隔规则跳过",IF(P1058,"年末+季度",IF(AND(Q1058,R1058),"季度+动态",IF(Q1058,"季度","动态")))))</x:f>
        <x:v>不调</x:v>
      </x:c>
      <x:c r="U1058" s="115" t="n">
        <x:f>IF(OR(T1058="年末+季度",T1058="季度+动态"),N1058*$E$5/2,IF(T1058="季度",(J1058+K1058)/2,IF(T1058="动态",N1058*$E$5*IF(J1058+K1058=0,0.5,J1058/(J1058+K1058)),J1058)))</x:f>
        <x:v>0.12604347948967864</x:v>
      </x:c>
      <x:c r="V1058" s="115" t="n">
        <x:f>IF(OR(T1058="年末+季度",T1058="季度+动态"),N1058*$E$5/2,IF(T1058="季度",(J1058+K1058)/2,IF(T1058="动态",N1058*$E$5*IF(J1058+K1058=0,0.5,K1058/(J1058+K1058)),K1058)))</x:f>
        <x:v>0.11206199832764761</x:v>
      </x:c>
      <x:c r="W1058" s="115" t="n">
        <x:f>IF(OR(T1058="年末+季度",T1058="季度+动态",T1058="动态"),N1058*(1-$E$5)*IF(L1058+M1058=0,$B$7/($B$7+$B$8),L1058/(L1058+M1058)),L1058)</x:f>
        <x:v>0.9167416578684063</x:v>
      </x:c>
      <x:c r="X1058" s="115" t="n">
        <x:f>IF(OR(T1058="年末+季度",T1058="季度+动态",T1058="动态"),N1058*(1-$E$5)*IF(L1058+M1058=0,$B$8/($B$7+$B$8),M1058/(L1058+M1058)),M1058)</x:f>
        <x:v>0.07404658968687897</x:v>
      </x:c>
      <x:c r="Y1058" s="115" t="n">
        <x:f>POWER(1-$H$5,(A1058-A1057)/$H$8)</x:f>
        <x:v>0.9999862671029998</x:v>
      </x:c>
      <x:c r="Z1058" s="115" t="n">
        <x:f>U1058*Y1058</x:f>
        <x:v>0.12604174854755726</x:v>
      </x:c>
      <x:c r="AA1058" s="115" t="n">
        <x:f>V1058*Y1058</x:f>
        <x:v>0.11206045939176694</x:v>
      </x:c>
      <x:c r="AB1058" s="115" t="n">
        <x:f>W1058*Y1058</x:f>
        <x:v>0.916729068349643</x:v>
      </x:c>
      <x:c r="AC1058" s="115" t="n">
        <x:f>X1058*Y1058</x:f>
        <x:v>0.07404557281268957</x:v>
      </x:c>
      <x:c r="AD1058" s="115" t="n">
        <x:f>SUM(Z1058:AC1058)</x:f>
        <x:v>1.2288768491016568</x:v>
      </x:c>
      <x:c r="AE1058" s="115" t="n">
        <x:f>MAX(AE1057,AD1058)</x:f>
        <x:v>1.2428655454675883</x:v>
      </x:c>
      <x:c r="AF1058" s="114" t="n">
        <x:f>AD1058/AE1058-1</x:f>
        <x:v>-0.011255196844859539</x:v>
      </x:c>
      <x:c r="AG1058" s="114" t="n">
        <x:f>AD1058/AD1057-1</x:f>
        <x:v>0.0038470958912459885</x:v>
      </x:c>
      <x:c r="AH1058" s="111" t="n">
        <x:f>IF(OR(T1058="年末+季度",T1058="季度+动态",T1058="季度",T1058="动态"),A1058,AH1057)</x:f>
        <x:v>45289</x:v>
      </x:c>
      <x:c r="AI1058" s="117" t="n">
        <x:f>YEAR(A1058)</x:f>
        <x:v>2024</x:v>
      </x:c>
      <x:c r="AJ1058" s="117" t="n">
        <x:f>MONTH(A1058)</x:f>
        <x:v>3</x:v>
      </x:c>
      <x:c r="AK1058" s="50" t="n">
        <x:f>IF(MONTH(A1058)&lt;&gt;MONTH(A1059),1,0)</x:f>
        <x:v>0</x:v>
      </x:c>
      <x:c r="AL1058" s="115" t="n">
        <x:f>IF(AK1057,AD1057,AL1057)</x:f>
        <x:v>1.2171901712870832</x:v>
      </x:c>
      <x:c r="AM1058" s="116" t="str">
        <x:f>IF(AK1058,AD1058/AL1058-1,"")</x:f>
      </x:c>
      <x:c r="AN1058" s="115" t="n">
        <x:f>IF(AI1058&lt;&gt;AI1057,AD1058,MAX(AN1057,AD1058))</x:f>
        <x:v>1.2288768491016568</x:v>
      </x:c>
      <x:c r="AO1058" s="116" t="n">
        <x:f>AD1058/AN1058-1</x:f>
        <x:v>0</x:v>
      </x:c>
      <x:c r="AP1058" s="112" t="n">
        <x:f>IFERROR(SUM(Z1058:AC1058)/AD1058,0)</x:f>
        <x:v>1</x:v>
      </x:c>
      <x:c r="AQ1058" s="50" t="b">
        <x:f>AND(B1058&gt;0,C1058&gt;0,D1058&gt;0,E1058&gt;0)</x:f>
        <x:v>1</x:v>
      </x:c>
    </x:row>
    <x:row r="1059">
      <x:c r="A1059" s="111" t="n">
        <x:f>'净值底稿'!A1017</x:f>
        <x:v>45362</x:v>
      </x:c>
      <x:c r="B1059" s="113" t="n">
        <x:f>'净值底稿'!F1017</x:f>
        <x:v>1.6027503251297777</x:v>
      </x:c>
      <x:c r="C1059" s="113" t="n">
        <x:f>'净值底稿'!O1017</x:f>
        <x:v>1.1372633424341663</x:v>
      </x:c>
      <x:c r="D1059" s="113" t="n">
        <x:f>'净值底稿'!P1017</x:f>
        <x:v>1.6643</x:v>
      </x:c>
      <x:c r="E1059" s="113" t="n">
        <x:f>'净值底稿'!Q1017</x:f>
        <x:v>1.8058</x:v>
      </x:c>
      <x:c r="F1059" s="114" t="n">
        <x:f>IFERROR(B1059/B1058-1,0)</x:f>
        <x:v>0.005191291159987177</x:v>
      </x:c>
      <x:c r="G1059" s="114" t="n">
        <x:f>IFERROR(C1059/C1058-1,0)</x:f>
        <x:v>0.014817988010293437</x:v>
      </x:c>
      <x:c r="H1059" s="114" t="n">
        <x:f>IFERROR(D1059/D1058-1,0)</x:f>
        <x:v>-0.0007205043530471578</x:v>
      </x:c>
      <x:c r="I1059" s="114" t="n">
        <x:f>IFERROR(E1059/E1058-1,0)</x:f>
        <x:v>0.0029436267703415453</x:v>
      </x:c>
      <x:c r="J1059" s="115" t="n">
        <x:f>Z1058*(1+F1059)</x:f>
        <x:v>0.1266960679625815</x:v>
      </x:c>
      <x:c r="K1059" s="115" t="n">
        <x:f>AA1058*(1+G1059)</x:f>
        <x:v>0.11372096993546212</x:v>
      </x:c>
      <x:c r="L1059" s="115" t="n">
        <x:f>AB1058*(1+H1059)</x:f>
        <x:v>0.9160685610653322</x:v>
      </x:c>
      <x:c r="M1059" s="115" t="n">
        <x:f>AC1058*(1+I1059)</x:f>
        <x:v>0.07426353534304628</x:v>
      </x:c>
      <x:c r="N1059" s="115" t="n">
        <x:f>SUM(J1059:M1059)</x:f>
        <x:v>1.230749134306422</x:v>
      </x:c>
      <x:c r="O1059" s="116" t="n">
        <x:f>IFERROR((J1059+K1059)/N1059,0)</x:f>
        <x:v>0.19534203291032867</x:v>
      </x:c>
      <x:c r="P1059" s="50" t="b">
        <x:f>AND(MONTH(A1059)=12,OR(A1060="",YEAR(A1059)&lt;&gt;YEAR(A1060)))</x:f>
        <x:v>0</x:v>
      </x:c>
      <x:c r="Q1059" s="50" t="b">
        <x:f>AND(MOD(MONTH(A1059),3)=0,OR(A1060="",MONTH(A1059)&lt;&gt;MONTH(A1060)))</x:f>
        <x:v>0</x:v>
      </x:c>
      <x:c r="R1059" s="50" t="b">
        <x:f>OR(O1059&gt;$E$7,O1059&lt;$E$6)</x:f>
        <x:v>0</x:v>
      </x:c>
      <x:c r="S1059" s="50" t="b">
        <x:f>AND(OR(P1059,Q1059,R1059),A1059-AH1058&gt;$E$8)</x:f>
        <x:v>0</x:v>
      </x:c>
      <x:c r="T1059" s="50" t="str">
        <x:f>IF(NOT(OR(P1059,Q1059,R1059)),"不调",IF(NOT(S1059),"间隔规则跳过",IF(P1059,"年末+季度",IF(AND(Q1059,R1059),"季度+动态",IF(Q1059,"季度","动态")))))</x:f>
        <x:v>不调</x:v>
      </x:c>
      <x:c r="U1059" s="115" t="n">
        <x:f>IF(OR(T1059="年末+季度",T1059="季度+动态"),N1059*$E$5/2,IF(T1059="季度",(J1059+K1059)/2,IF(T1059="动态",N1059*$E$5*IF(J1059+K1059=0,0.5,J1059/(J1059+K1059)),J1059)))</x:f>
        <x:v>0.1266960679625815</x:v>
      </x:c>
      <x:c r="V1059" s="115" t="n">
        <x:f>IF(OR(T1059="年末+季度",T1059="季度+动态"),N1059*$E$5/2,IF(T1059="季度",(J1059+K1059)/2,IF(T1059="动态",N1059*$E$5*IF(J1059+K1059=0,0.5,K1059/(J1059+K1059)),K1059)))</x:f>
        <x:v>0.11372096993546212</x:v>
      </x:c>
      <x:c r="W1059" s="115" t="n">
        <x:f>IF(OR(T1059="年末+季度",T1059="季度+动态",T1059="动态"),N1059*(1-$E$5)*IF(L1059+M1059=0,$B$7/($B$7+$B$8),L1059/(L1059+M1059)),L1059)</x:f>
        <x:v>0.9160685610653322</x:v>
      </x:c>
      <x:c r="X1059" s="115" t="n">
        <x:f>IF(OR(T1059="年末+季度",T1059="季度+动态",T1059="动态"),N1059*(1-$E$5)*IF(L1059+M1059=0,$B$8/($B$7+$B$8),M1059/(L1059+M1059)),M1059)</x:f>
        <x:v>0.07426353534304628</x:v>
      </x:c>
      <x:c r="Y1059" s="115" t="n">
        <x:f>POWER(1-$H$5,(A1059-A1058)/$H$8)</x:f>
        <x:v>0.9999588018747739</x:v>
      </x:c>
      <x:c r="Z1059" s="115" t="n">
        <x:f>U1059*Y1059</x:f>
        <x:v>0.12669084832210795</x:v>
      </x:c>
      <x:c r="AA1059" s="115" t="n">
        <x:f>V1059*Y1059</x:f>
        <x:v>0.11371628484470188</x:v>
      </x:c>
      <x:c r="AB1059" s="115" t="n">
        <x:f>W1059*Y1059</x:f>
        <x:v>0.9160308207580378</x:v>
      </x:c>
      <x:c r="AC1059" s="115" t="n">
        <x:f>X1059*Y1059</x:f>
        <x:v>0.07426047582461748</x:v>
      </x:c>
      <x:c r="AD1059" s="115" t="n">
        <x:f>SUM(Z1059:AC1059)</x:f>
        <x:v>1.230698429749465</x:v>
      </x:c>
      <x:c r="AE1059" s="115" t="n">
        <x:f>MAX(AE1058,AD1059)</x:f>
        <x:v>1.2428655454675883</x:v>
      </x:c>
      <x:c r="AF1059" s="114" t="n">
        <x:f>AD1059/AE1059-1</x:f>
        <x:v>-0.00978956715188839</x:v>
      </x:c>
      <x:c r="AG1059" s="114" t="n">
        <x:f>AD1059/AD1058-1</x:f>
        <x:v>0.0014823134223251877</x:v>
      </x:c>
      <x:c r="AH1059" s="111" t="n">
        <x:f>IF(OR(T1059="年末+季度",T1059="季度+动态",T1059="季度",T1059="动态"),A1059,AH1058)</x:f>
        <x:v>45289</x:v>
      </x:c>
      <x:c r="AI1059" s="117" t="n">
        <x:f>YEAR(A1059)</x:f>
        <x:v>2024</x:v>
      </x:c>
      <x:c r="AJ1059" s="117" t="n">
        <x:f>MONTH(A1059)</x:f>
        <x:v>3</x:v>
      </x:c>
      <x:c r="AK1059" s="50" t="n">
        <x:f>IF(MONTH(A1059)&lt;&gt;MONTH(A1060),1,0)</x:f>
        <x:v>0</x:v>
      </x:c>
      <x:c r="AL1059" s="115" t="n">
        <x:f>IF(AK1058,AD1058,AL1058)</x:f>
        <x:v>1.2171901712870832</x:v>
      </x:c>
      <x:c r="AM1059" s="116" t="str">
        <x:f>IF(AK1059,AD1059/AL1059-1,"")</x:f>
      </x:c>
      <x:c r="AN1059" s="115" t="n">
        <x:f>IF(AI1059&lt;&gt;AI1058,AD1059,MAX(AN1058,AD1059))</x:f>
        <x:v>1.230698429749465</x:v>
      </x:c>
      <x:c r="AO1059" s="116" t="n">
        <x:f>AD1059/AN1059-1</x:f>
        <x:v>0</x:v>
      </x:c>
      <x:c r="AP1059" s="112" t="n">
        <x:f>IFERROR(SUM(Z1059:AC1059)/AD1059,0)</x:f>
        <x:v>1</x:v>
      </x:c>
      <x:c r="AQ1059" s="50" t="b">
        <x:f>AND(B1059&gt;0,C1059&gt;0,D1059&gt;0,E1059&gt;0)</x:f>
        <x:v>1</x:v>
      </x:c>
    </x:row>
    <x:row r="1060">
      <x:c r="A1060" s="111" t="n">
        <x:f>'净值底稿'!A1018</x:f>
        <x:v>45363</x:v>
      </x:c>
      <x:c r="B1060" s="113" t="n">
        <x:f>'净值底稿'!F1018</x:f>
        <x:v>1.5931451251848925</x:v>
      </x:c>
      <x:c r="C1060" s="113" t="n">
        <x:f>'净值底稿'!O1018</x:f>
        <x:v>1.142685996839381</x:v>
      </x:c>
      <x:c r="D1060" s="113" t="n">
        <x:f>'净值底稿'!P1018</x:f>
        <x:v>1.6612</x:v>
      </x:c>
      <x:c r="E1060" s="113" t="n">
        <x:f>'净值底稿'!Q1018</x:f>
        <x:v>1.799</x:v>
      </x:c>
      <x:c r="F1060" s="114" t="n">
        <x:f>IFERROR(B1060/B1059-1,0)</x:f>
        <x:v>-0.0059929483677424455</x:v>
      </x:c>
      <x:c r="G1060" s="114" t="n">
        <x:f>IFERROR(C1060/C1059-1,0)</x:f>
        <x:v>0.004768160726616122</x:v>
      </x:c>
      <x:c r="H1060" s="114" t="n">
        <x:f>IFERROR(D1060/D1059-1,0)</x:f>
        <x:v>-0.0018626449558372116</x:v>
      </x:c>
      <x:c r="I1060" s="114" t="n">
        <x:f>IFERROR(E1060/E1059-1,0)</x:f>
        <x:v>-0.003765644035884419</x:v>
      </x:c>
      <x:c r="J1060" s="115" t="n">
        <x:f>Z1059*(1+F1060)</x:f>
        <x:v>0.12593159660944805</x:v>
      </x:c>
      <x:c r="K1060" s="115" t="n">
        <x:f>AA1059*(1+G1060)</x:f>
        <x:v>0.11425850236807508</x:v>
      </x:c>
      <x:c r="L1060" s="115" t="n">
        <x:f>AB1059*(1+H1060)</x:f>
        <x:v>0.9143245805703614</x:v>
      </x:c>
      <x:c r="M1060" s="115" t="n">
        <x:f>AC1059*(1+I1060)</x:f>
        <x:v>0.07398083730672657</x:v>
      </x:c>
      <x:c r="N1060" s="115" t="n">
        <x:f>SUM(J1060:M1060)</x:f>
        <x:v>1.228495516854611</x:v>
      </x:c>
      <x:c r="O1060" s="116" t="n">
        <x:f>IFERROR((J1060+K1060)/N1060,0)</x:f>
        <x:v>0.19551564957477086</x:v>
      </x:c>
      <x:c r="P1060" s="50" t="b">
        <x:f>AND(MONTH(A1060)=12,OR(A1061="",YEAR(A1060)&lt;&gt;YEAR(A1061)))</x:f>
        <x:v>0</x:v>
      </x:c>
      <x:c r="Q1060" s="50" t="b">
        <x:f>AND(MOD(MONTH(A1060),3)=0,OR(A1061="",MONTH(A1060)&lt;&gt;MONTH(A1061)))</x:f>
        <x:v>0</x:v>
      </x:c>
      <x:c r="R1060" s="50" t="b">
        <x:f>OR(O1060&gt;$E$7,O1060&lt;$E$6)</x:f>
        <x:v>0</x:v>
      </x:c>
      <x:c r="S1060" s="50" t="b">
        <x:f>AND(OR(P1060,Q1060,R1060),A1060-AH1059&gt;$E$8)</x:f>
        <x:v>0</x:v>
      </x:c>
      <x:c r="T1060" s="50" t="str">
        <x:f>IF(NOT(OR(P1060,Q1060,R1060)),"不调",IF(NOT(S1060),"间隔规则跳过",IF(P1060,"年末+季度",IF(AND(Q1060,R1060),"季度+动态",IF(Q1060,"季度","动态")))))</x:f>
        <x:v>不调</x:v>
      </x:c>
      <x:c r="U1060" s="115" t="n">
        <x:f>IF(OR(T1060="年末+季度",T1060="季度+动态"),N1060*$E$5/2,IF(T1060="季度",(J1060+K1060)/2,IF(T1060="动态",N1060*$E$5*IF(J1060+K1060=0,0.5,J1060/(J1060+K1060)),J1060)))</x:f>
        <x:v>0.12593159660944805</x:v>
      </x:c>
      <x:c r="V1060" s="115" t="n">
        <x:f>IF(OR(T1060="年末+季度",T1060="季度+动态"),N1060*$E$5/2,IF(T1060="季度",(J1060+K1060)/2,IF(T1060="动态",N1060*$E$5*IF(J1060+K1060=0,0.5,K1060/(J1060+K1060)),K1060)))</x:f>
        <x:v>0.11425850236807508</x:v>
      </x:c>
      <x:c r="W1060" s="115" t="n">
        <x:f>IF(OR(T1060="年末+季度",T1060="季度+动态",T1060="动态"),N1060*(1-$E$5)*IF(L1060+M1060=0,$B$7/($B$7+$B$8),L1060/(L1060+M1060)),L1060)</x:f>
        <x:v>0.9143245805703614</x:v>
      </x:c>
      <x:c r="X1060" s="115" t="n">
        <x:f>IF(OR(T1060="年末+季度",T1060="季度+动态",T1060="动态"),N1060*(1-$E$5)*IF(L1060+M1060=0,$B$8/($B$7+$B$8),M1060/(L1060+M1060)),M1060)</x:f>
        <x:v>0.07398083730672657</x:v>
      </x:c>
      <x:c r="Y1060" s="115" t="n">
        <x:f>POWER(1-$H$5,(A1060-A1059)/$H$8)</x:f>
        <x:v>0.9999862671029998</x:v>
      </x:c>
      <x:c r="Z1060" s="115" t="n">
        <x:f>U1060*Y1060</x:f>
        <x:v>0.12592986720380275</x:v>
      </x:c>
      <x:c r="AA1060" s="115" t="n">
        <x:f>V1060*Y1060</x:f>
        <x:v>0.11425693326783067</x:v>
      </x:c>
      <x:c r="AB1060" s="115" t="n">
        <x:f>W1060*Y1060</x:f>
        <x:v>0.9143120242450716</x:v>
      </x:c>
      <x:c r="AC1060" s="115" t="n">
        <x:f>X1060*Y1060</x:f>
        <x:v>0.07397982133550784</x:v>
      </x:c>
      <x:c r="AD1060" s="115" t="n">
        <x:f>SUM(Z1060:AC1060)</x:f>
        <x:v>1.2284786460522128</x:v>
      </x:c>
      <x:c r="AE1060" s="115" t="n">
        <x:f>MAX(AE1059,AD1060)</x:f>
        <x:v>1.2428655454675883</x:v>
      </x:c>
      <x:c r="AF1060" s="114" t="n">
        <x:f>AD1060/AE1060-1</x:f>
        <x:v>-0.01157558793695812</x:v>
      </x:c>
      <x:c r="AG1060" s="114" t="n">
        <x:f>AD1060/AD1059-1</x:f>
        <x:v>-0.0018036780120894713</x:v>
      </x:c>
      <x:c r="AH1060" s="111" t="n">
        <x:f>IF(OR(T1060="年末+季度",T1060="季度+动态",T1060="季度",T1060="动态"),A1060,AH1059)</x:f>
        <x:v>45289</x:v>
      </x:c>
      <x:c r="AI1060" s="117" t="n">
        <x:f>YEAR(A1060)</x:f>
        <x:v>2024</x:v>
      </x:c>
      <x:c r="AJ1060" s="117" t="n">
        <x:f>MONTH(A1060)</x:f>
        <x:v>3</x:v>
      </x:c>
      <x:c r="AK1060" s="50" t="n">
        <x:f>IF(MONTH(A1060)&lt;&gt;MONTH(A1061),1,0)</x:f>
        <x:v>0</x:v>
      </x:c>
      <x:c r="AL1060" s="115" t="n">
        <x:f>IF(AK1059,AD1059,AL1059)</x:f>
        <x:v>1.2171901712870832</x:v>
      </x:c>
      <x:c r="AM1060" s="116" t="str">
        <x:f>IF(AK1060,AD1060/AL1060-1,"")</x:f>
      </x:c>
      <x:c r="AN1060" s="115" t="n">
        <x:f>IF(AI1060&lt;&gt;AI1059,AD1060,MAX(AN1059,AD1060))</x:f>
        <x:v>1.230698429749465</x:v>
      </x:c>
      <x:c r="AO1060" s="116" t="n">
        <x:f>AD1060/AN1060-1</x:f>
        <x:v>-0.0018036780120894713</x:v>
      </x:c>
      <x:c r="AP1060" s="112" t="n">
        <x:f>IFERROR(SUM(Z1060:AC1060)/AD1060,0)</x:f>
        <x:v>1</x:v>
      </x:c>
      <x:c r="AQ1060" s="50" t="b">
        <x:f>AND(B1060&gt;0,C1060&gt;0,D1060&gt;0,E1060&gt;0)</x:f>
        <x:v>1</x:v>
      </x:c>
    </x:row>
    <x:row r="1061">
      <x:c r="A1061" s="111" t="n">
        <x:f>'净值底稿'!A1019</x:f>
        <x:v>45364</x:v>
      </x:c>
      <x:c r="B1061" s="113" t="n">
        <x:f>'净值底稿'!F1019</x:f>
        <x:v>1.5986211348555326</x:v>
      </x:c>
      <x:c r="C1061" s="113" t="n">
        <x:f>'净值底稿'!O1019</x:f>
        <x:v>1.144002394094277</x:v>
      </x:c>
      <x:c r="D1061" s="113" t="n">
        <x:f>'净值底稿'!P1019</x:f>
        <x:v>1.6606</x:v>
      </x:c>
      <x:c r="E1061" s="113" t="n">
        <x:f>'净值底稿'!Q1019</x:f>
        <x:v>1.7968</x:v>
      </x:c>
      <x:c r="F1061" s="114" t="n">
        <x:f>IFERROR(B1061/B1060-1,0)</x:f>
        <x:v>0.0034372321667837102</x:v>
      </x:c>
      <x:c r="G1061" s="114" t="n">
        <x:f>IFERROR(C1061/C1060-1,0)</x:f>
        <x:v>0.0011520201162322774</x:v>
      </x:c>
      <x:c r="H1061" s="114" t="n">
        <x:f>IFERROR(D1061/D1060-1,0)</x:f>
        <x:v>-0.0003611846857692891</x:v>
      </x:c>
      <x:c r="I1061" s="114" t="n">
        <x:f>IFERROR(E1061/E1060-1,0)</x:f>
        <x:v>-0.001222901612006666</x:v>
      </x:c>
      <x:c r="J1061" s="115" t="n">
        <x:f>Z1060*(1+F1061)</x:f>
        <x:v>0.12636271739411448</x:v>
      </x:c>
      <x:c r="K1061" s="115" t="n">
        <x:f>AA1060*(1+G1061)</x:f>
        <x:v>0.11438855955337421</x:v>
      </x:c>
      <x:c r="L1061" s="115" t="n">
        <x:f>AB1060*(1+H1061)</x:f>
        <x:v>0.9139817887438996</x:v>
      </x:c>
      <x:c r="M1061" s="115" t="n">
        <x:f>AC1060*(1+I1061)</x:f>
        <x:v>0.07388935129274068</x:v>
      </x:c>
      <x:c r="N1061" s="115" t="n">
        <x:f>SUM(J1061:M1061)</x:f>
        <x:v>1.228622416984129</x:v>
      </x:c>
      <x:c r="O1061" s="116" t="n">
        <x:f>IFERROR((J1061+K1061)/N1061,0)</x:f>
        <x:v>0.1959522092543739</x:v>
      </x:c>
      <x:c r="P1061" s="50" t="b">
        <x:f>AND(MONTH(A1061)=12,OR(A1062="",YEAR(A1061)&lt;&gt;YEAR(A1062)))</x:f>
        <x:v>0</x:v>
      </x:c>
      <x:c r="Q1061" s="50" t="b">
        <x:f>AND(MOD(MONTH(A1061),3)=0,OR(A1062="",MONTH(A1061)&lt;&gt;MONTH(A1062)))</x:f>
        <x:v>0</x:v>
      </x:c>
      <x:c r="R1061" s="50" t="b">
        <x:f>OR(O1061&gt;$E$7,O1061&lt;$E$6)</x:f>
        <x:v>0</x:v>
      </x:c>
      <x:c r="S1061" s="50" t="b">
        <x:f>AND(OR(P1061,Q1061,R1061),A1061-AH1060&gt;$E$8)</x:f>
        <x:v>0</x:v>
      </x:c>
      <x:c r="T1061" s="50" t="str">
        <x:f>IF(NOT(OR(P1061,Q1061,R1061)),"不调",IF(NOT(S1061),"间隔规则跳过",IF(P1061,"年末+季度",IF(AND(Q1061,R1061),"季度+动态",IF(Q1061,"季度","动态")))))</x:f>
        <x:v>不调</x:v>
      </x:c>
      <x:c r="U1061" s="115" t="n">
        <x:f>IF(OR(T1061="年末+季度",T1061="季度+动态"),N1061*$E$5/2,IF(T1061="季度",(J1061+K1061)/2,IF(T1061="动态",N1061*$E$5*IF(J1061+K1061=0,0.5,J1061/(J1061+K1061)),J1061)))</x:f>
        <x:v>0.12636271739411448</x:v>
      </x:c>
      <x:c r="V1061" s="115" t="n">
        <x:f>IF(OR(T1061="年末+季度",T1061="季度+动态"),N1061*$E$5/2,IF(T1061="季度",(J1061+K1061)/2,IF(T1061="动态",N1061*$E$5*IF(J1061+K1061=0,0.5,K1061/(J1061+K1061)),K1061)))</x:f>
        <x:v>0.11438855955337421</x:v>
      </x:c>
      <x:c r="W1061" s="115" t="n">
        <x:f>IF(OR(T1061="年末+季度",T1061="季度+动态",T1061="动态"),N1061*(1-$E$5)*IF(L1061+M1061=0,$B$7/($B$7+$B$8),L1061/(L1061+M1061)),L1061)</x:f>
        <x:v>0.9139817887438996</x:v>
      </x:c>
      <x:c r="X1061" s="115" t="n">
        <x:f>IF(OR(T1061="年末+季度",T1061="季度+动态",T1061="动态"),N1061*(1-$E$5)*IF(L1061+M1061=0,$B$8/($B$7+$B$8),M1061/(L1061+M1061)),M1061)</x:f>
        <x:v>0.07388935129274068</x:v>
      </x:c>
      <x:c r="Y1061" s="115" t="n">
        <x:f>POWER(1-$H$5,(A1061-A1060)/$H$8)</x:f>
        <x:v>0.9999862671029998</x:v>
      </x:c>
      <x:c r="Z1061" s="115" t="n">
        <x:f>U1061*Y1061</x:f>
        <x:v>0.12636098206793184</x:v>
      </x:c>
      <x:c r="AA1061" s="115" t="n">
        <x:f>V1061*Y1061</x:f>
        <x:v>0.11438698866706785</x:v>
      </x:c>
      <x:c r="AB1061" s="115" t="n">
        <x:f>W1061*Y1061</x:f>
        <x:v>0.9139692371261346</x:v>
      </x:c>
      <x:c r="AC1061" s="115" t="n">
        <x:f>X1061*Y1061</x:f>
        <x:v>0.07388833657788997</x:v>
      </x:c>
      <x:c r="AD1061" s="115" t="n">
        <x:f>SUM(Z1061:AC1061)</x:f>
        <x:v>1.2286055444390243</x:v>
      </x:c>
      <x:c r="AE1061" s="115" t="n">
        <x:f>MAX(AE1060,AD1061)</x:f>
        <x:v>1.2428655454675883</x:v>
      </x:c>
      <x:c r="AF1061" s="114" t="n">
        <x:f>AD1061/AE1061-1</x:f>
        <x:v>-0.011473486476929584</x:v>
      </x:c>
      <x:c r="AG1061" s="114" t="n">
        <x:f>AD1061/AD1060-1</x:f>
        <x:v>0.00010329718568513613</x:v>
      </x:c>
      <x:c r="AH1061" s="111" t="n">
        <x:f>IF(OR(T1061="年末+季度",T1061="季度+动态",T1061="季度",T1061="动态"),A1061,AH1060)</x:f>
        <x:v>45289</x:v>
      </x:c>
      <x:c r="AI1061" s="117" t="n">
        <x:f>YEAR(A1061)</x:f>
        <x:v>2024</x:v>
      </x:c>
      <x:c r="AJ1061" s="117" t="n">
        <x:f>MONTH(A1061)</x:f>
        <x:v>3</x:v>
      </x:c>
      <x:c r="AK1061" s="50" t="n">
        <x:f>IF(MONTH(A1061)&lt;&gt;MONTH(A1062),1,0)</x:f>
        <x:v>0</x:v>
      </x:c>
      <x:c r="AL1061" s="115" t="n">
        <x:f>IF(AK1060,AD1060,AL1060)</x:f>
        <x:v>1.2171901712870832</x:v>
      </x:c>
      <x:c r="AM1061" s="116" t="str">
        <x:f>IF(AK1061,AD1061/AL1061-1,"")</x:f>
      </x:c>
      <x:c r="AN1061" s="115" t="n">
        <x:f>IF(AI1061&lt;&gt;AI1060,AD1061,MAX(AN1060,AD1061))</x:f>
        <x:v>1.230698429749465</x:v>
      </x:c>
      <x:c r="AO1061" s="116" t="n">
        <x:f>AD1061/AN1061-1</x:f>
        <x:v>-0.0017005671412668733</x:v>
      </x:c>
      <x:c r="AP1061" s="112" t="n">
        <x:f>IFERROR(SUM(Z1061:AC1061)/AD1061,0)</x:f>
        <x:v>1</x:v>
      </x:c>
      <x:c r="AQ1061" s="50" t="b">
        <x:f>AND(B1061&gt;0,C1061&gt;0,D1061&gt;0,E1061&gt;0)</x:f>
        <x:v>1</x:v>
      </x:c>
    </x:row>
    <x:row r="1062">
      <x:c r="A1062" s="111" t="n">
        <x:f>'净值底稿'!A1020</x:f>
        <x:v>45365</x:v>
      </x:c>
      <x:c r="B1062" s="113" t="n">
        <x:f>'净值底稿'!F1020</x:f>
        <x:v>1.5903771163428175</x:v>
      </x:c>
      <x:c r="C1062" s="113" t="n">
        <x:f>'净值底稿'!O1020</x:f>
        <x:v>1.1391544874141692</x:v>
      </x:c>
      <x:c r="D1062" s="113" t="n">
        <x:f>'净值底稿'!P1020</x:f>
        <x:v>1.6596</x:v>
      </x:c>
      <x:c r="E1062" s="113" t="n">
        <x:f>'净值底稿'!Q1020</x:f>
        <x:v>1.7987</x:v>
      </x:c>
      <x:c r="F1062" s="114" t="n">
        <x:f>IFERROR(B1062/B1061-1,0)</x:f>
        <x:v>-0.005156955787063322</x:v>
      </x:c>
      <x:c r="G1062" s="114" t="n">
        <x:f>IFERROR(C1062/C1061-1,0)</x:f>
        <x:v>-0.004237671796085585</x:v>
      </x:c>
      <x:c r="H1062" s="114" t="n">
        <x:f>IFERROR(D1062/D1061-1,0)</x:f>
        <x:v>-0.0006021919788029573</x:v>
      </x:c>
      <x:c r="I1062" s="114" t="n">
        <x:f>IFERROR(E1062/E1061-1,0)</x:f>
        <x:v>0.0010574354407835163</x:v>
      </x:c>
      <x:c r="J1062" s="115" t="n">
        <x:f>Z1061*(1+F1062)</x:f>
        <x:v>0.1257093440701976</x:v>
      </x:c>
      <x:c r="K1062" s="115" t="n">
        <x:f>AA1061*(1+G1062)</x:f>
        <x:v>0.11390225415135426</x:v>
      </x:c>
      <x:c r="L1062" s="115" t="n">
        <x:f>AB1061*(1+H1062)</x:f>
        <x:v>0.9134188521826646</x:v>
      </x:c>
      <x:c r="M1062" s="115" t="n">
        <x:f>AC1061*(1+I1062)</x:f>
        <x:v>0.07396646872364797</x:v>
      </x:c>
      <x:c r="N1062" s="115" t="n">
        <x:f>SUM(J1062:M1062)</x:f>
        <x:v>1.2269969191278642</x:v>
      </x:c>
      <x:c r="O1062" s="116" t="n">
        <x:f>IFERROR((J1062+K1062)/N1062,0)</x:f>
        <x:v>0.19528296647384016</x:v>
      </x:c>
      <x:c r="P1062" s="50" t="b">
        <x:f>AND(MONTH(A1062)=12,OR(A1063="",YEAR(A1062)&lt;&gt;YEAR(A1063)))</x:f>
        <x:v>0</x:v>
      </x:c>
      <x:c r="Q1062" s="50" t="b">
        <x:f>AND(MOD(MONTH(A1062),3)=0,OR(A1063="",MONTH(A1062)&lt;&gt;MONTH(A1063)))</x:f>
        <x:v>0</x:v>
      </x:c>
      <x:c r="R1062" s="50" t="b">
        <x:f>OR(O1062&gt;$E$7,O1062&lt;$E$6)</x:f>
        <x:v>0</x:v>
      </x:c>
      <x:c r="S1062" s="50" t="b">
        <x:f>AND(OR(P1062,Q1062,R1062),A1062-AH1061&gt;$E$8)</x:f>
        <x:v>0</x:v>
      </x:c>
      <x:c r="T1062" s="50" t="str">
        <x:f>IF(NOT(OR(P1062,Q1062,R1062)),"不调",IF(NOT(S1062),"间隔规则跳过",IF(P1062,"年末+季度",IF(AND(Q1062,R1062),"季度+动态",IF(Q1062,"季度","动态")))))</x:f>
        <x:v>不调</x:v>
      </x:c>
      <x:c r="U1062" s="115" t="n">
        <x:f>IF(OR(T1062="年末+季度",T1062="季度+动态"),N1062*$E$5/2,IF(T1062="季度",(J1062+K1062)/2,IF(T1062="动态",N1062*$E$5*IF(J1062+K1062=0,0.5,J1062/(J1062+K1062)),J1062)))</x:f>
        <x:v>0.1257093440701976</x:v>
      </x:c>
      <x:c r="V1062" s="115" t="n">
        <x:f>IF(OR(T1062="年末+季度",T1062="季度+动态"),N1062*$E$5/2,IF(T1062="季度",(J1062+K1062)/2,IF(T1062="动态",N1062*$E$5*IF(J1062+K1062=0,0.5,K1062/(J1062+K1062)),K1062)))</x:f>
        <x:v>0.11390225415135426</x:v>
      </x:c>
      <x:c r="W1062" s="115" t="n">
        <x:f>IF(OR(T1062="年末+季度",T1062="季度+动态",T1062="动态"),N1062*(1-$E$5)*IF(L1062+M1062=0,$B$7/($B$7+$B$8),L1062/(L1062+M1062)),L1062)</x:f>
        <x:v>0.9134188521826646</x:v>
      </x:c>
      <x:c r="X1062" s="115" t="n">
        <x:f>IF(OR(T1062="年末+季度",T1062="季度+动态",T1062="动态"),N1062*(1-$E$5)*IF(L1062+M1062=0,$B$8/($B$7+$B$8),M1062/(L1062+M1062)),M1062)</x:f>
        <x:v>0.07396646872364797</x:v>
      </x:c>
      <x:c r="Y1062" s="115" t="n">
        <x:f>POWER(1-$H$5,(A1062-A1061)/$H$8)</x:f>
        <x:v>0.9999862671029998</x:v>
      </x:c>
      <x:c r="Z1062" s="115" t="n">
        <x:f>U1062*Y1062</x:f>
        <x:v>0.1257076177167235</x:v>
      </x:c>
      <x:c r="AA1062" s="115" t="n">
        <x:f>V1062*Y1062</x:f>
        <x:v>0.1139006899434299</x:v>
      </x:c>
      <x:c r="AB1062" s="115" t="n">
        <x:f>W1062*Y1062</x:f>
        <x:v>0.9134063082956495</x:v>
      </x:c>
      <x:c r="AC1062" s="115" t="n">
        <x:f>X1062*Y1062</x:f>
        <x:v>0.07396545294975151</x:v>
      </x:c>
      <x:c r="AD1062" s="115" t="n">
        <x:f>SUM(Z1062:AC1062)</x:f>
        <x:v>1.2269800689055546</x:v>
      </x:c>
      <x:c r="AE1062" s="115" t="n">
        <x:f>MAX(AE1061,AD1062)</x:f>
        <x:v>1.2428655454675883</x:v>
      </x:c>
      <x:c r="AF1062" s="114" t="n">
        <x:f>AD1062/AE1062-1</x:f>
        <x:v>-0.012781331512458416</x:v>
      </x:c>
      <x:c r="AG1062" s="114" t="n">
        <x:f>AD1062/AD1061-1</x:f>
        <x:v>-0.0013230247420150665</x:v>
      </x:c>
      <x:c r="AH1062" s="111" t="n">
        <x:f>IF(OR(T1062="年末+季度",T1062="季度+动态",T1062="季度",T1062="动态"),A1062,AH1061)</x:f>
        <x:v>45289</x:v>
      </x:c>
      <x:c r="AI1062" s="117" t="n">
        <x:f>YEAR(A1062)</x:f>
        <x:v>2024</x:v>
      </x:c>
      <x:c r="AJ1062" s="117" t="n">
        <x:f>MONTH(A1062)</x:f>
        <x:v>3</x:v>
      </x:c>
      <x:c r="AK1062" s="50" t="n">
        <x:f>IF(MONTH(A1062)&lt;&gt;MONTH(A1063),1,0)</x:f>
        <x:v>0</x:v>
      </x:c>
      <x:c r="AL1062" s="115" t="n">
        <x:f>IF(AK1061,AD1061,AL1061)</x:f>
        <x:v>1.2171901712870832</x:v>
      </x:c>
      <x:c r="AM1062" s="116" t="str">
        <x:f>IF(AK1062,AD1062/AL1062-1,"")</x:f>
      </x:c>
      <x:c r="AN1062" s="115" t="n">
        <x:f>IF(AI1062&lt;&gt;AI1061,AD1062,MAX(AN1061,AD1062))</x:f>
        <x:v>1.230698429749465</x:v>
      </x:c>
      <x:c r="AO1062" s="116" t="n">
        <x:f>AD1062/AN1062-1</x:f>
        <x:v>-0.0030213419908785566</x:v>
      </x:c>
      <x:c r="AP1062" s="112" t="n">
        <x:f>IFERROR(SUM(Z1062:AC1062)/AD1062,0)</x:f>
        <x:v>1</x:v>
      </x:c>
      <x:c r="AQ1062" s="50" t="b">
        <x:f>AND(B1062&gt;0,C1062&gt;0,D1062&gt;0,E1062&gt;0)</x:f>
        <x:v>1</x:v>
      </x:c>
    </x:row>
    <x:row r="1063">
      <x:c r="A1063" s="111" t="n">
        <x:f>'净值底稿'!A1021</x:f>
        <x:v>45366</x:v>
      </x:c>
      <x:c r="B1063" s="113" t="n">
        <x:f>'净值底稿'!F1021</x:f>
        <x:v>1.629471798433495</x:v>
      </x:c>
      <x:c r="C1063" s="113" t="n">
        <x:f>'净值底稿'!O1021</x:f>
        <x:v>1.1498801137419106</x:v>
      </x:c>
      <x:c r="D1063" s="113" t="n">
        <x:f>'净值底稿'!P1021</x:f>
        <x:v>1.6607</x:v>
      </x:c>
      <x:c r="E1063" s="113" t="n">
        <x:f>'净值底稿'!Q1021</x:f>
        <x:v>1.8048</x:v>
      </x:c>
      <x:c r="F1063" s="114" t="n">
        <x:f>IFERROR(B1063/B1062-1,0)</x:f>
        <x:v>0.024582020005782246</x:v>
      </x:c>
      <x:c r="G1063" s="114" t="n">
        <x:f>IFERROR(C1063/C1062-1,0)</x:f>
        <x:v>0.0094154273597149</x:v>
      </x:c>
      <x:c r="H1063" s="114" t="n">
        <x:f>IFERROR(D1063/D1062-1,0)</x:f>
        <x:v>0.0006628103157388932</x:v>
      </x:c>
      <x:c r="I1063" s="114" t="n">
        <x:f>IFERROR(E1063/E1062-1,0)</x:f>
        <x:v>0.0033913381886918614</x:v>
      </x:c>
      <x:c r="J1063" s="115" t="n">
        <x:f>Z1062*(1+F1063)</x:f>
        <x:v>0.12879776489031522</x:v>
      </x:c>
      <x:c r="K1063" s="115" t="n">
        <x:f>AA1062*(1+G1063)</x:f>
        <x:v>0.11497311361581368</x:v>
      </x:c>
      <x:c r="L1063" s="115" t="n">
        <x:f>AB1062*(1+H1063)</x:f>
        <x:v>0.9140117234192489</x:v>
      </x:c>
      <x:c r="M1063" s="115" t="n">
        <x:f>AC1062*(1+I1063)</x:f>
        <x:v>0.0742162948149839</x:v>
      </x:c>
      <x:c r="N1063" s="115" t="n">
        <x:f>SUM(J1063:M1063)</x:f>
        <x:v>1.2319988967403614</x:v>
      </x:c>
      <x:c r="O1063" s="116" t="n">
        <x:f>IFERROR((J1063+K1063)/N1063,0)</x:f>
        <x:v>0.197866150003138</x:v>
      </x:c>
      <x:c r="P1063" s="50" t="b">
        <x:f>AND(MONTH(A1063)=12,OR(A1064="",YEAR(A1063)&lt;&gt;YEAR(A1064)))</x:f>
        <x:v>0</x:v>
      </x:c>
      <x:c r="Q1063" s="50" t="b">
        <x:f>AND(MOD(MONTH(A1063),3)=0,OR(A1064="",MONTH(A1063)&lt;&gt;MONTH(A1064)))</x:f>
        <x:v>0</x:v>
      </x:c>
      <x:c r="R1063" s="50" t="b">
        <x:f>OR(O1063&gt;$E$7,O1063&lt;$E$6)</x:f>
        <x:v>0</x:v>
      </x:c>
      <x:c r="S1063" s="50" t="b">
        <x:f>AND(OR(P1063,Q1063,R1063),A1063-AH1062&gt;$E$8)</x:f>
        <x:v>0</x:v>
      </x:c>
      <x:c r="T1063" s="50" t="str">
        <x:f>IF(NOT(OR(P1063,Q1063,R1063)),"不调",IF(NOT(S1063),"间隔规则跳过",IF(P1063,"年末+季度",IF(AND(Q1063,R1063),"季度+动态",IF(Q1063,"季度","动态")))))</x:f>
        <x:v>不调</x:v>
      </x:c>
      <x:c r="U1063" s="115" t="n">
        <x:f>IF(OR(T1063="年末+季度",T1063="季度+动态"),N1063*$E$5/2,IF(T1063="季度",(J1063+K1063)/2,IF(T1063="动态",N1063*$E$5*IF(J1063+K1063=0,0.5,J1063/(J1063+K1063)),J1063)))</x:f>
        <x:v>0.12879776489031522</x:v>
      </x:c>
      <x:c r="V1063" s="115" t="n">
        <x:f>IF(OR(T1063="年末+季度",T1063="季度+动态"),N1063*$E$5/2,IF(T1063="季度",(J1063+K1063)/2,IF(T1063="动态",N1063*$E$5*IF(J1063+K1063=0,0.5,K1063/(J1063+K1063)),K1063)))</x:f>
        <x:v>0.11497311361581368</x:v>
      </x:c>
      <x:c r="W1063" s="115" t="n">
        <x:f>IF(OR(T1063="年末+季度",T1063="季度+动态",T1063="动态"),N1063*(1-$E$5)*IF(L1063+M1063=0,$B$7/($B$7+$B$8),L1063/(L1063+M1063)),L1063)</x:f>
        <x:v>0.9140117234192489</x:v>
      </x:c>
      <x:c r="X1063" s="115" t="n">
        <x:f>IF(OR(T1063="年末+季度",T1063="季度+动态",T1063="动态"),N1063*(1-$E$5)*IF(L1063+M1063=0,$B$8/($B$7+$B$8),M1063/(L1063+M1063)),M1063)</x:f>
        <x:v>0.0742162948149839</x:v>
      </x:c>
      <x:c r="Y1063" s="115" t="n">
        <x:f>POWER(1-$H$5,(A1063-A1062)/$H$8)</x:f>
        <x:v>0.9999862671029998</x:v>
      </x:c>
      <x:c r="Z1063" s="115" t="n">
        <x:f>U1063*Y1063</x:f>
        <x:v>0.12879599612387613</x:v>
      </x:c>
      <x:c r="AA1063" s="115" t="n">
        <x:f>V1063*Y1063</x:f>
        <x:v>0.11497153470188659</x:v>
      </x:c>
      <x:c r="AB1063" s="115" t="n">
        <x:f>W1063*Y1063</x:f>
        <x:v>0.9139991713903941</x:v>
      </x:c>
      <x:c r="AC1063" s="115" t="n">
        <x:f>X1063*Y1063</x:f>
        <x:v>0.07421527561025147</x:v>
      </x:c>
      <x:c r="AD1063" s="115" t="n">
        <x:f>SUM(Z1063:AC1063)</x:f>
        <x:v>1.2319819778264083</x:v>
      </x:c>
      <x:c r="AE1063" s="115" t="n">
        <x:f>MAX(AE1062,AD1063)</x:f>
        <x:v>1.2428655454675883</x:v>
      </x:c>
      <x:c r="AF1063" s="114" t="n">
        <x:f>AD1063/AE1063-1</x:f>
        <x:v>-0.008756834301883787</x:v>
      </x:c>
      <x:c r="AG1063" s="114" t="n">
        <x:f>AD1063/AD1062-1</x:f>
        <x:v>0.0040766016071600575</x:v>
      </x:c>
      <x:c r="AH1063" s="111" t="n">
        <x:f>IF(OR(T1063="年末+季度",T1063="季度+动态",T1063="季度",T1063="动态"),A1063,AH1062)</x:f>
        <x:v>45289</x:v>
      </x:c>
      <x:c r="AI1063" s="117" t="n">
        <x:f>YEAR(A1063)</x:f>
        <x:v>2024</x:v>
      </x:c>
      <x:c r="AJ1063" s="117" t="n">
        <x:f>MONTH(A1063)</x:f>
        <x:v>3</x:v>
      </x:c>
      <x:c r="AK1063" s="50" t="n">
        <x:f>IF(MONTH(A1063)&lt;&gt;MONTH(A1064),1,0)</x:f>
        <x:v>0</x:v>
      </x:c>
      <x:c r="AL1063" s="115" t="n">
        <x:f>IF(AK1062,AD1062,AL1062)</x:f>
        <x:v>1.2171901712870832</x:v>
      </x:c>
      <x:c r="AM1063" s="116" t="str">
        <x:f>IF(AK1063,AD1063/AL1063-1,"")</x:f>
      </x:c>
      <x:c r="AN1063" s="115" t="n">
        <x:f>IF(AI1063&lt;&gt;AI1062,AD1063,MAX(AN1062,AD1063))</x:f>
        <x:v>1.2319819778264083</x:v>
      </x:c>
      <x:c r="AO1063" s="116" t="n">
        <x:f>AD1063/AN1063-1</x:f>
        <x:v>0</x:v>
      </x:c>
      <x:c r="AP1063" s="112" t="n">
        <x:f>IFERROR(SUM(Z1063:AC1063)/AD1063,0)</x:f>
        <x:v>1</x:v>
      </x:c>
      <x:c r="AQ1063" s="50" t="b">
        <x:f>AND(B1063&gt;0,C1063&gt;0,D1063&gt;0,E1063&gt;0)</x:f>
        <x:v>1</x:v>
      </x:c>
    </x:row>
    <x:row r="1064">
      <x:c r="A1064" s="111" t="n">
        <x:f>'净值底稿'!A1022</x:f>
        <x:v>45369</x:v>
      </x:c>
      <x:c r="B1064" s="113" t="n">
        <x:f>'净值底稿'!F1022</x:f>
        <x:v>1.670913514347185</x:v>
      </x:c>
      <x:c r="C1064" s="113" t="n">
        <x:f>'净值底稿'!O1022</x:f>
        <x:v>1.164103834798985</x:v>
      </x:c>
      <x:c r="D1064" s="113" t="n">
        <x:f>'净值底稿'!P1022</x:f>
        <x:v>1.6624</x:v>
      </x:c>
      <x:c r="E1064" s="113" t="n">
        <x:f>'净值底稿'!Q1022</x:f>
        <x:v>1.7918</x:v>
      </x:c>
      <x:c r="F1064" s="114" t="n">
        <x:f>IFERROR(B1064/B1063-1,0)</x:f>
        <x:v>0.0254326070285662</x:v>
      </x:c>
      <x:c r="G1064" s="114" t="n">
        <x:f>IFERROR(C1064/C1063-1,0)</x:f>
        <x:v>0.012369742625418567</x:v>
      </x:c>
      <x:c r="H1064" s="114" t="n">
        <x:f>IFERROR(D1064/D1063-1,0)</x:f>
        <x:v>0.0010236647196966153</x:v>
      </x:c>
      <x:c r="I1064" s="114" t="n">
        <x:f>IFERROR(E1064/E1063-1,0)</x:f>
        <x:v>-0.007203014184397061</x:v>
      </x:c>
      <x:c r="J1064" s="115" t="n">
        <x:f>Z1063*(1+F1064)</x:f>
        <x:v>0.1320716140801474</x:v>
      </x:c>
      <x:c r="K1064" s="115" t="n">
        <x:f>AA1063*(1+G1064)</x:f>
        <x:v>0.11639370299539831</x:v>
      </x:c>
      <x:c r="L1064" s="115" t="n">
        <x:f>AB1063*(1+H1064)</x:f>
        <x:v>0.9149348000959784</x:v>
      </x:c>
      <x:c r="M1064" s="115" t="n">
        <x:f>AC1063*(1+I1064)</x:f>
        <x:v>0.07368070192733189</x:v>
      </x:c>
      <x:c r="N1064" s="115" t="n">
        <x:f>SUM(J1064:M1064)</x:f>
        <x:v>1.237080819098856</x:v>
      </x:c>
      <x:c r="O1064" s="116" t="n">
        <x:f>IFERROR((J1064+K1064)/N1064,0)</x:f>
        <x:v>0.20084808788526748</x:v>
      </x:c>
      <x:c r="P1064" s="50" t="b">
        <x:f>AND(MONTH(A1064)=12,OR(A1065="",YEAR(A1064)&lt;&gt;YEAR(A1065)))</x:f>
        <x:v>0</x:v>
      </x:c>
      <x:c r="Q1064" s="50" t="b">
        <x:f>AND(MOD(MONTH(A1064),3)=0,OR(A1065="",MONTH(A1064)&lt;&gt;MONTH(A1065)))</x:f>
        <x:v>0</x:v>
      </x:c>
      <x:c r="R1064" s="50" t="b">
        <x:f>OR(O1064&gt;$E$7,O1064&lt;$E$6)</x:f>
        <x:v>0</x:v>
      </x:c>
      <x:c r="S1064" s="50" t="b">
        <x:f>AND(OR(P1064,Q1064,R1064),A1064-AH1063&gt;$E$8)</x:f>
        <x:v>0</x:v>
      </x:c>
      <x:c r="T1064" s="50" t="str">
        <x:f>IF(NOT(OR(P1064,Q1064,R1064)),"不调",IF(NOT(S1064),"间隔规则跳过",IF(P1064,"年末+季度",IF(AND(Q1064,R1064),"季度+动态",IF(Q1064,"季度","动态")))))</x:f>
        <x:v>不调</x:v>
      </x:c>
      <x:c r="U1064" s="115" t="n">
        <x:f>IF(OR(T1064="年末+季度",T1064="季度+动态"),N1064*$E$5/2,IF(T1064="季度",(J1064+K1064)/2,IF(T1064="动态",N1064*$E$5*IF(J1064+K1064=0,0.5,J1064/(J1064+K1064)),J1064)))</x:f>
        <x:v>0.1320716140801474</x:v>
      </x:c>
      <x:c r="V1064" s="115" t="n">
        <x:f>IF(OR(T1064="年末+季度",T1064="季度+动态"),N1064*$E$5/2,IF(T1064="季度",(J1064+K1064)/2,IF(T1064="动态",N1064*$E$5*IF(J1064+K1064=0,0.5,K1064/(J1064+K1064)),K1064)))</x:f>
        <x:v>0.11639370299539831</x:v>
      </x:c>
      <x:c r="W1064" s="115" t="n">
        <x:f>IF(OR(T1064="年末+季度",T1064="季度+动态",T1064="动态"),N1064*(1-$E$5)*IF(L1064+M1064=0,$B$7/($B$7+$B$8),L1064/(L1064+M1064)),L1064)</x:f>
        <x:v>0.9149348000959784</x:v>
      </x:c>
      <x:c r="X1064" s="115" t="n">
        <x:f>IF(OR(T1064="年末+季度",T1064="季度+动态",T1064="动态"),N1064*(1-$E$5)*IF(L1064+M1064=0,$B$8/($B$7+$B$8),M1064/(L1064+M1064)),M1064)</x:f>
        <x:v>0.07368070192733189</x:v>
      </x:c>
      <x:c r="Y1064" s="115" t="n">
        <x:f>POWER(1-$H$5,(A1064-A1063)/$H$8)</x:f>
        <x:v>0.9999588018747739</x:v>
      </x:c>
      <x:c r="Z1064" s="115" t="n">
        <x:f>U1064*Y1064</x:f>
        <x:v>0.1320661729772517</x:v>
      </x:c>
      <x:c r="AA1064" s="115" t="n">
        <x:f>V1064*Y1064</x:f>
        <x:v>0.11638890779304678</x:v>
      </x:c>
      <x:c r="AB1064" s="115" t="n">
        <x:f>W1064*Y1064</x:f>
        <x:v>0.9148971064975103</x:v>
      </x:c>
      <x:c r="AC1064" s="115" t="n">
        <x:f>X1064*Y1064</x:f>
        <x:v>0.07367766642054714</x:v>
      </x:c>
      <x:c r="AD1064" s="115" t="n">
        <x:f>SUM(Z1064:AC1064)</x:f>
        <x:v>1.237029853688356</x:v>
      </x:c>
      <x:c r="AE1064" s="115" t="n">
        <x:f>MAX(AE1063,AD1064)</x:f>
        <x:v>1.2428655454675883</x:v>
      </x:c>
      <x:c r="AF1064" s="114" t="n">
        <x:f>AD1064/AE1064-1</x:f>
        <x:v>-0.004695352446218881</x:v>
      </x:c>
      <x:c r="AG1064" s="114" t="n">
        <x:f>AD1064/AD1063-1</x:f>
        <x:v>0.00409736177379294</x:v>
      </x:c>
      <x:c r="AH1064" s="111" t="n">
        <x:f>IF(OR(T1064="年末+季度",T1064="季度+动态",T1064="季度",T1064="动态"),A1064,AH1063)</x:f>
        <x:v>45289</x:v>
      </x:c>
      <x:c r="AI1064" s="117" t="n">
        <x:f>YEAR(A1064)</x:f>
        <x:v>2024</x:v>
      </x:c>
      <x:c r="AJ1064" s="117" t="n">
        <x:f>MONTH(A1064)</x:f>
        <x:v>3</x:v>
      </x:c>
      <x:c r="AK1064" s="50" t="n">
        <x:f>IF(MONTH(A1064)&lt;&gt;MONTH(A1065),1,0)</x:f>
        <x:v>0</x:v>
      </x:c>
      <x:c r="AL1064" s="115" t="n">
        <x:f>IF(AK1063,AD1063,AL1063)</x:f>
        <x:v>1.2171901712870832</x:v>
      </x:c>
      <x:c r="AM1064" s="116" t="str">
        <x:f>IF(AK1064,AD1064/AL1064-1,"")</x:f>
      </x:c>
      <x:c r="AN1064" s="115" t="n">
        <x:f>IF(AI1064&lt;&gt;AI1063,AD1064,MAX(AN1063,AD1064))</x:f>
        <x:v>1.237029853688356</x:v>
      </x:c>
      <x:c r="AO1064" s="116" t="n">
        <x:f>AD1064/AN1064-1</x:f>
        <x:v>0</x:v>
      </x:c>
      <x:c r="AP1064" s="112" t="n">
        <x:f>IFERROR(SUM(Z1064:AC1064)/AD1064,0)</x:f>
        <x:v>1</x:v>
      </x:c>
      <x:c r="AQ1064" s="50" t="b">
        <x:f>AND(B1064&gt;0,C1064&gt;0,D1064&gt;0,E1064&gt;0)</x:f>
        <x:v>1</x:v>
      </x:c>
    </x:row>
    <x:row r="1065">
      <x:c r="A1065" s="111" t="n">
        <x:f>'净值底稿'!A1023</x:f>
        <x:v>45370</x:v>
      </x:c>
      <x:c r="B1065" s="113" t="n">
        <x:f>'净值底稿'!F1023</x:f>
        <x:v>1.6657897067342324</x:v>
      </x:c>
      <x:c r="C1065" s="113" t="n">
        <x:f>'净值底稿'!O1023</x:f>
        <x:v>1.1587458633770835</x:v>
      </x:c>
      <x:c r="D1065" s="113" t="n">
        <x:f>'净值底稿'!P1023</x:f>
        <x:v>1.6637</x:v>
      </x:c>
      <x:c r="E1065" s="113" t="n">
        <x:f>'净值底稿'!Q1023</x:f>
        <x:v>1.7945</x:v>
      </x:c>
      <x:c r="F1065" s="114" t="n">
        <x:f>IFERROR(B1065/B1064-1,0)</x:f>
        <x:v>-0.0030664708669582152</x:v>
      </x:c>
      <x:c r="G1065" s="114" t="n">
        <x:f>IFERROR(C1065/C1064-1,0)</x:f>
        <x:v>-0.00460265765109058</x:v>
      </x:c>
      <x:c r="H1065" s="114" t="n">
        <x:f>IFERROR(D1065/D1064-1,0)</x:f>
        <x:v>0.0007820019249278332</x:v>
      </x:c>
      <x:c r="I1065" s="114" t="n">
        <x:f>IFERROR(E1065/E1064-1,0)</x:f>
        <x:v>0.001506864605424596</x:v>
      </x:c>
      <x:c r="J1065" s="115" t="n">
        <x:f>Z1064*(1+F1065)</x:f>
        <x:v>0.1316611959053063</x:v>
      </x:c>
      <x:c r="K1065" s="115" t="n">
        <x:f>AA1064*(1+G1065)</x:f>
        <x:v>0.11585320949609104</x:v>
      </x:c>
      <x:c r="L1065" s="115" t="n">
        <x:f>AB1064*(1+H1065)</x:f>
        <x:v>0.9156125577959023</x:v>
      </x:c>
      <x:c r="M1065" s="115" t="n">
        <x:f>AC1064*(1+I1065)</x:f>
        <x:v>0.07378868868828654</x:v>
      </x:c>
      <x:c r="N1065" s="115" t="n">
        <x:f>SUM(J1065:M1065)</x:f>
        <x:v>1.2369156518855864</x:v>
      </x:c>
      <x:c r="O1065" s="116" t="n">
        <x:f>IFERROR((J1065+K1065)/N1065,0)</x:f>
        <x:v>0.20010613094278495</x:v>
      </x:c>
      <x:c r="P1065" s="50" t="b">
        <x:f>AND(MONTH(A1065)=12,OR(A1066="",YEAR(A1065)&lt;&gt;YEAR(A1066)))</x:f>
        <x:v>0</x:v>
      </x:c>
      <x:c r="Q1065" s="50" t="b">
        <x:f>AND(MOD(MONTH(A1065),3)=0,OR(A1066="",MONTH(A1065)&lt;&gt;MONTH(A1066)))</x:f>
        <x:v>0</x:v>
      </x:c>
      <x:c r="R1065" s="50" t="b">
        <x:f>OR(O1065&gt;$E$7,O1065&lt;$E$6)</x:f>
        <x:v>0</x:v>
      </x:c>
      <x:c r="S1065" s="50" t="b">
        <x:f>AND(OR(P1065,Q1065,R1065),A1065-AH1064&gt;$E$8)</x:f>
        <x:v>0</x:v>
      </x:c>
      <x:c r="T1065" s="50" t="str">
        <x:f>IF(NOT(OR(P1065,Q1065,R1065)),"不调",IF(NOT(S1065),"间隔规则跳过",IF(P1065,"年末+季度",IF(AND(Q1065,R1065),"季度+动态",IF(Q1065,"季度","动态")))))</x:f>
        <x:v>不调</x:v>
      </x:c>
      <x:c r="U1065" s="115" t="n">
        <x:f>IF(OR(T1065="年末+季度",T1065="季度+动态"),N1065*$E$5/2,IF(T1065="季度",(J1065+K1065)/2,IF(T1065="动态",N1065*$E$5*IF(J1065+K1065=0,0.5,J1065/(J1065+K1065)),J1065)))</x:f>
        <x:v>0.1316611959053063</x:v>
      </x:c>
      <x:c r="V1065" s="115" t="n">
        <x:f>IF(OR(T1065="年末+季度",T1065="季度+动态"),N1065*$E$5/2,IF(T1065="季度",(J1065+K1065)/2,IF(T1065="动态",N1065*$E$5*IF(J1065+K1065=0,0.5,K1065/(J1065+K1065)),K1065)))</x:f>
        <x:v>0.11585320949609104</x:v>
      </x:c>
      <x:c r="W1065" s="115" t="n">
        <x:f>IF(OR(T1065="年末+季度",T1065="季度+动态",T1065="动态"),N1065*(1-$E$5)*IF(L1065+M1065=0,$B$7/($B$7+$B$8),L1065/(L1065+M1065)),L1065)</x:f>
        <x:v>0.9156125577959023</x:v>
      </x:c>
      <x:c r="X1065" s="115" t="n">
        <x:f>IF(OR(T1065="年末+季度",T1065="季度+动态",T1065="动态"),N1065*(1-$E$5)*IF(L1065+M1065=0,$B$8/($B$7+$B$8),M1065/(L1065+M1065)),M1065)</x:f>
        <x:v>0.07378868868828654</x:v>
      </x:c>
      <x:c r="Y1065" s="115" t="n">
        <x:f>POWER(1-$H$5,(A1065-A1064)/$H$8)</x:f>
        <x:v>0.9999862671029998</x:v>
      </x:c>
      <x:c r="Z1065" s="115" t="n">
        <x:f>U1065*Y1065</x:f>
        <x:v>0.13165938781566403</x:v>
      </x:c>
      <x:c r="AA1065" s="115" t="n">
        <x:f>V1065*Y1065</x:f>
        <x:v>0.11585161849589788</x:v>
      </x:c>
      <x:c r="AB1065" s="115" t="n">
        <x:f>W1065*Y1065</x:f>
        <x:v>0.915599983782954</x:v>
      </x:c>
      <x:c r="AC1065" s="115" t="n">
        <x:f>X1065*Y1065</x:f>
        <x:v>0.073787675355825</x:v>
      </x:c>
      <x:c r="AD1065" s="115" t="n">
        <x:f>SUM(Z1065:AC1065)</x:f>
        <x:v>1.236898665450341</x:v>
      </x:c>
      <x:c r="AE1065" s="115" t="n">
        <x:f>MAX(AE1064,AD1065)</x:f>
        <x:v>1.2428655454675883</x:v>
      </x:c>
      <x:c r="AF1065" s="114" t="n">
        <x:f>AD1065/AE1065-1</x:f>
        <x:v>-0.00480090548732881</x:v>
      </x:c>
      <x:c r="AG1065" s="114" t="n">
        <x:f>AD1065/AD1064-1</x:f>
        <x:v>-0.00010605098787530576</x:v>
      </x:c>
      <x:c r="AH1065" s="111" t="n">
        <x:f>IF(OR(T1065="年末+季度",T1065="季度+动态",T1065="季度",T1065="动态"),A1065,AH1064)</x:f>
        <x:v>45289</x:v>
      </x:c>
      <x:c r="AI1065" s="117" t="n">
        <x:f>YEAR(A1065)</x:f>
        <x:v>2024</x:v>
      </x:c>
      <x:c r="AJ1065" s="117" t="n">
        <x:f>MONTH(A1065)</x:f>
        <x:v>3</x:v>
      </x:c>
      <x:c r="AK1065" s="50" t="n">
        <x:f>IF(MONTH(A1065)&lt;&gt;MONTH(A1066),1,0)</x:f>
        <x:v>0</x:v>
      </x:c>
      <x:c r="AL1065" s="115" t="n">
        <x:f>IF(AK1064,AD1064,AL1064)</x:f>
        <x:v>1.2171901712870832</x:v>
      </x:c>
      <x:c r="AM1065" s="116" t="str">
        <x:f>IF(AK1065,AD1065/AL1065-1,"")</x:f>
      </x:c>
      <x:c r="AN1065" s="115" t="n">
        <x:f>IF(AI1065&lt;&gt;AI1064,AD1065,MAX(AN1064,AD1065))</x:f>
        <x:v>1.237029853688356</x:v>
      </x:c>
      <x:c r="AO1065" s="116" t="n">
        <x:f>AD1065/AN1065-1</x:f>
        <x:v>-0.00010605098787530576</x:v>
      </x:c>
      <x:c r="AP1065" s="112" t="n">
        <x:f>IFERROR(SUM(Z1065:AC1065)/AD1065,0)</x:f>
        <x:v>1</x:v>
      </x:c>
      <x:c r="AQ1065" s="50" t="b">
        <x:f>AND(B1065&gt;0,C1065&gt;0,D1065&gt;0,E1065&gt;0)</x:f>
        <x:v>1</x:v>
      </x:c>
    </x:row>
    <x:row r="1066">
      <x:c r="A1066" s="111" t="n">
        <x:f>'净值底稿'!A1024</x:f>
        <x:v>45371</x:v>
      </x:c>
      <x:c r="B1066" s="113" t="n">
        <x:f>'净值底稿'!F1024</x:f>
        <x:v>1.667706348093675</x:v>
      </x:c>
      <x:c r="C1066" s="113" t="n">
        <x:f>'净值底稿'!O1024</x:f>
        <x:v>1.1655955749170228</x:v>
      </x:c>
      <x:c r="D1066" s="113" t="n">
        <x:f>'净值底稿'!P1024</x:f>
        <x:v>1.6632</x:v>
      </x:c>
      <x:c r="E1066" s="113" t="n">
        <x:f>'净值底稿'!Q1024</x:f>
        <x:v>1.7982</x:v>
      </x:c>
      <x:c r="F1066" s="114" t="n">
        <x:f>IFERROR(B1066/B1065-1,0)</x:f>
        <x:v>0.0011505902285828817</x:v>
      </x:c>
      <x:c r="G1066" s="114" t="n">
        <x:f>IFERROR(C1066/C1065-1,0)</x:f>
        <x:v>0.005911314772659715</x:v>
      </x:c>
      <x:c r="H1066" s="114" t="n">
        <x:f>IFERROR(D1066/D1065-1,0)</x:f>
        <x:v>-0.000300534952214937</x:v>
      </x:c>
      <x:c r="I1066" s="114" t="n">
        <x:f>IFERROR(E1066/E1065-1,0)</x:f>
        <x:v>0.0020618556701030855</x:v>
      </x:c>
      <x:c r="J1066" s="115" t="n">
        <x:f>Z1065*(1+F1066)</x:f>
        <x:v>0.13181087382078593</x:v>
      </x:c>
      <x:c r="K1066" s="115" t="n">
        <x:f>AA1065*(1+G1066)</x:f>
        <x:v>0.11653645387974922</x:v>
      </x:c>
      <x:c r="L1066" s="115" t="n">
        <x:f>AB1065*(1+H1066)</x:f>
        <x:v>0.9153248139855799</x:v>
      </x:c>
      <x:c r="M1066" s="115" t="n">
        <x:f>AC1065*(1+I1066)</x:f>
        <x:v>0.07393981489264113</x:v>
      </x:c>
      <x:c r="N1066" s="115" t="n">
        <x:f>SUM(J1066:M1066)</x:f>
        <x:v>1.237611956578756</x:v>
      </x:c>
      <x:c r="O1066" s="116" t="n">
        <x:f>IFERROR((J1066+K1066)/N1066,0)</x:f>
        <x:v>0.2006665549572294</x:v>
      </x:c>
      <x:c r="P1066" s="50" t="b">
        <x:f>AND(MONTH(A1066)=12,OR(A1067="",YEAR(A1066)&lt;&gt;YEAR(A1067)))</x:f>
        <x:v>0</x:v>
      </x:c>
      <x:c r="Q1066" s="50" t="b">
        <x:f>AND(MOD(MONTH(A1066),3)=0,OR(A1067="",MONTH(A1066)&lt;&gt;MONTH(A1067)))</x:f>
        <x:v>0</x:v>
      </x:c>
      <x:c r="R1066" s="50" t="b">
        <x:f>OR(O1066&gt;$E$7,O1066&lt;$E$6)</x:f>
        <x:v>0</x:v>
      </x:c>
      <x:c r="S1066" s="50" t="b">
        <x:f>AND(OR(P1066,Q1066,R1066),A1066-AH1065&gt;$E$8)</x:f>
        <x:v>0</x:v>
      </x:c>
      <x:c r="T1066" s="50" t="str">
        <x:f>IF(NOT(OR(P1066,Q1066,R1066)),"不调",IF(NOT(S1066),"间隔规则跳过",IF(P1066,"年末+季度",IF(AND(Q1066,R1066),"季度+动态",IF(Q1066,"季度","动态")))))</x:f>
        <x:v>不调</x:v>
      </x:c>
      <x:c r="U1066" s="115" t="n">
        <x:f>IF(OR(T1066="年末+季度",T1066="季度+动态"),N1066*$E$5/2,IF(T1066="季度",(J1066+K1066)/2,IF(T1066="动态",N1066*$E$5*IF(J1066+K1066=0,0.5,J1066/(J1066+K1066)),J1066)))</x:f>
        <x:v>0.13181087382078593</x:v>
      </x:c>
      <x:c r="V1066" s="115" t="n">
        <x:f>IF(OR(T1066="年末+季度",T1066="季度+动态"),N1066*$E$5/2,IF(T1066="季度",(J1066+K1066)/2,IF(T1066="动态",N1066*$E$5*IF(J1066+K1066=0,0.5,K1066/(J1066+K1066)),K1066)))</x:f>
        <x:v>0.11653645387974922</x:v>
      </x:c>
      <x:c r="W1066" s="115" t="n">
        <x:f>IF(OR(T1066="年末+季度",T1066="季度+动态",T1066="动态"),N1066*(1-$E$5)*IF(L1066+M1066=0,$B$7/($B$7+$B$8),L1066/(L1066+M1066)),L1066)</x:f>
        <x:v>0.9153248139855799</x:v>
      </x:c>
      <x:c r="X1066" s="115" t="n">
        <x:f>IF(OR(T1066="年末+季度",T1066="季度+动态",T1066="动态"),N1066*(1-$E$5)*IF(L1066+M1066=0,$B$8/($B$7+$B$8),M1066/(L1066+M1066)),M1066)</x:f>
        <x:v>0.07393981489264113</x:v>
      </x:c>
      <x:c r="Y1066" s="115" t="n">
        <x:f>POWER(1-$H$5,(A1066-A1065)/$H$8)</x:f>
        <x:v>0.9999862671029998</x:v>
      </x:c>
      <x:c r="Z1066" s="115" t="n">
        <x:f>U1066*Y1066</x:f>
        <x:v>0.13180906367563225</x:v>
      </x:c>
      <x:c r="AA1066" s="115" t="n">
        <x:f>V1066*Y1066</x:f>
        <x:v>0.11653485349663131</x:v>
      </x:c>
      <x:c r="AB1066" s="115" t="n">
        <x:f>W1066*Y1066</x:f>
        <x:v>0.9153122439241876</x:v>
      </x:c>
      <x:c r="AC1066" s="115" t="n">
        <x:f>X1066*Y1066</x:f>
        <x:v>0.073938799484779</x:v>
      </x:c>
      <x:c r="AD1066" s="115" t="n">
        <x:f>SUM(Z1066:AC1066)</x:f>
        <x:v>1.2375949605812302</x:v>
      </x:c>
      <x:c r="AE1066" s="115" t="n">
        <x:f>MAX(AE1065,AD1066)</x:f>
        <x:v>1.2428655454675883</x:v>
      </x:c>
      <x:c r="AF1066" s="114" t="n">
        <x:f>AD1066/AE1066-1</x:f>
        <x:v>-0.0042406718132774746</x:v>
      </x:c>
      <x:c r="AG1066" s="114" t="n">
        <x:f>AD1066/AD1065-1</x:f>
        <x:v>0.0005629362779169256</x:v>
      </x:c>
      <x:c r="AH1066" s="111" t="n">
        <x:f>IF(OR(T1066="年末+季度",T1066="季度+动态",T1066="季度",T1066="动态"),A1066,AH1065)</x:f>
        <x:v>45289</x:v>
      </x:c>
      <x:c r="AI1066" s="117" t="n">
        <x:f>YEAR(A1066)</x:f>
        <x:v>2024</x:v>
      </x:c>
      <x:c r="AJ1066" s="117" t="n">
        <x:f>MONTH(A1066)</x:f>
        <x:v>3</x:v>
      </x:c>
      <x:c r="AK1066" s="50" t="n">
        <x:f>IF(MONTH(A1066)&lt;&gt;MONTH(A1067),1,0)</x:f>
        <x:v>0</x:v>
      </x:c>
      <x:c r="AL1066" s="115" t="n">
        <x:f>IF(AK1065,AD1065,AL1065)</x:f>
        <x:v>1.2171901712870832</x:v>
      </x:c>
      <x:c r="AM1066" s="116" t="str">
        <x:f>IF(AK1066,AD1066/AL1066-1,"")</x:f>
      </x:c>
      <x:c r="AN1066" s="115" t="n">
        <x:f>IF(AI1066&lt;&gt;AI1065,AD1066,MAX(AN1065,AD1066))</x:f>
        <x:v>1.2375949605812302</x:v>
      </x:c>
      <x:c r="AO1066" s="116" t="n">
        <x:f>AD1066/AN1066-1</x:f>
        <x:v>0</x:v>
      </x:c>
      <x:c r="AP1066" s="112" t="n">
        <x:f>IFERROR(SUM(Z1066:AC1066)/AD1066,0)</x:f>
        <x:v>1</x:v>
      </x:c>
      <x:c r="AQ1066" s="50" t="b">
        <x:f>AND(B1066&gt;0,C1066&gt;0,D1066&gt;0,E1066&gt;0)</x:f>
        <x:v>1</x:v>
      </x:c>
    </x:row>
    <x:row r="1067">
      <x:c r="A1067" s="111" t="n">
        <x:f>'净值底稿'!A1025</x:f>
        <x:v>45372</x:v>
      </x:c>
      <x:c r="B1067" s="113" t="n">
        <x:f>'净值底稿'!F1025</x:f>
        <x:v>1.6587543633985224</x:v>
      </x:c>
      <x:c r="C1067" s="113" t="n">
        <x:f>'净值底稿'!O1025</x:f>
        <x:v>1.1639531464607467</x:v>
      </x:c>
      <x:c r="D1067" s="113" t="n">
        <x:f>'净值底稿'!P1025</x:f>
        <x:v>1.6637</x:v>
      </x:c>
      <x:c r="E1067" s="113" t="n">
        <x:f>'净值底稿'!Q1025</x:f>
        <x:v>1.8317</x:v>
      </x:c>
      <x:c r="F1067" s="114" t="n">
        <x:f>IFERROR(B1067/B1066-1,0)</x:f>
        <x:v>-0.005367842309520032</x:v>
      </x:c>
      <x:c r="G1067" s="114" t="n">
        <x:f>IFERROR(C1067/C1066-1,0)</x:f>
        <x:v>-0.0014090894746173754</x:v>
      </x:c>
      <x:c r="H1067" s="114" t="n">
        <x:f>IFERROR(D1067/D1066-1,0)</x:f>
        <x:v>0.00030062530062524573</x:v>
      </x:c>
      <x:c r="I1067" s="114" t="n">
        <x:f>IFERROR(E1067/E1066-1,0)</x:f>
        <x:v>0.018629740851963117</x:v>
      </x:c>
      <x:c r="J1067" s="115" t="n">
        <x:f>Z1066*(1+F1067)</x:f>
        <x:v>0.13110153340685596</x:v>
      </x:c>
      <x:c r="K1067" s="115" t="n">
        <x:f>AA1066*(1+G1067)</x:f>
        <x:v>0.11637064546114313</x:v>
      </x:c>
      <x:c r="L1067" s="115" t="n">
        <x:f>AB1066*(1+H1067)</x:f>
        <x:v>0.9155874099426833</x:v>
      </x:c>
      <x:c r="M1067" s="115" t="n">
        <x:f>AC1066*(1+I1067)</x:f>
        <x:v>0.0753162601580857</x:v>
      </x:c>
      <x:c r="N1067" s="115" t="n">
        <x:f>SUM(J1067:M1067)</x:f>
        <x:v>1.2383758489687682</x:v>
      </x:c>
      <x:c r="O1067" s="116" t="n">
        <x:f>IFERROR((J1067+K1067)/N1067,0)</x:f>
        <x:v>0.19983608294208616</x:v>
      </x:c>
      <x:c r="P1067" s="50" t="b">
        <x:f>AND(MONTH(A1067)=12,OR(A1068="",YEAR(A1067)&lt;&gt;YEAR(A1068)))</x:f>
        <x:v>0</x:v>
      </x:c>
      <x:c r="Q1067" s="50" t="b">
        <x:f>AND(MOD(MONTH(A1067),3)=0,OR(A1068="",MONTH(A1067)&lt;&gt;MONTH(A1068)))</x:f>
        <x:v>0</x:v>
      </x:c>
      <x:c r="R1067" s="50" t="b">
        <x:f>OR(O1067&gt;$E$7,O1067&lt;$E$6)</x:f>
        <x:v>0</x:v>
      </x:c>
      <x:c r="S1067" s="50" t="b">
        <x:f>AND(OR(P1067,Q1067,R1067),A1067-AH1066&gt;$E$8)</x:f>
        <x:v>0</x:v>
      </x:c>
      <x:c r="T1067" s="50" t="str">
        <x:f>IF(NOT(OR(P1067,Q1067,R1067)),"不调",IF(NOT(S1067),"间隔规则跳过",IF(P1067,"年末+季度",IF(AND(Q1067,R1067),"季度+动态",IF(Q1067,"季度","动态")))))</x:f>
        <x:v>不调</x:v>
      </x:c>
      <x:c r="U1067" s="115" t="n">
        <x:f>IF(OR(T1067="年末+季度",T1067="季度+动态"),N1067*$E$5/2,IF(T1067="季度",(J1067+K1067)/2,IF(T1067="动态",N1067*$E$5*IF(J1067+K1067=0,0.5,J1067/(J1067+K1067)),J1067)))</x:f>
        <x:v>0.13110153340685596</x:v>
      </x:c>
      <x:c r="V1067" s="115" t="n">
        <x:f>IF(OR(T1067="年末+季度",T1067="季度+动态"),N1067*$E$5/2,IF(T1067="季度",(J1067+K1067)/2,IF(T1067="动态",N1067*$E$5*IF(J1067+K1067=0,0.5,K1067/(J1067+K1067)),K1067)))</x:f>
        <x:v>0.11637064546114313</x:v>
      </x:c>
      <x:c r="W1067" s="115" t="n">
        <x:f>IF(OR(T1067="年末+季度",T1067="季度+动态",T1067="动态"),N1067*(1-$E$5)*IF(L1067+M1067=0,$B$7/($B$7+$B$8),L1067/(L1067+M1067)),L1067)</x:f>
        <x:v>0.9155874099426833</x:v>
      </x:c>
      <x:c r="X1067" s="115" t="n">
        <x:f>IF(OR(T1067="年末+季度",T1067="季度+动态",T1067="动态"),N1067*(1-$E$5)*IF(L1067+M1067=0,$B$8/($B$7+$B$8),M1067/(L1067+M1067)),M1067)</x:f>
        <x:v>0.0753162601580857</x:v>
      </x:c>
      <x:c r="Y1067" s="115" t="n">
        <x:f>POWER(1-$H$5,(A1067-A1066)/$H$8)</x:f>
        <x:v>0.9999862671029998</x:v>
      </x:c>
      <x:c r="Z1067" s="115" t="n">
        <x:f>U1067*Y1067</x:f>
        <x:v>0.1310997330030011</x:v>
      </x:c>
      <x:c r="AA1067" s="115" t="n">
        <x:f>V1067*Y1067</x:f>
        <x:v>0.11636904735505517</x:v>
      </x:c>
      <x:c r="AB1067" s="115" t="n">
        <x:f>W1067*Y1067</x:f>
        <x:v>0.9155748362750878</x:v>
      </x:c>
      <x:c r="AC1067" s="115" t="n">
        <x:f>X1067*Y1067</x:f>
        <x:v>0.0753152258476425</x:v>
      </x:c>
      <x:c r="AD1067" s="115" t="n">
        <x:f>SUM(Z1067:AC1067)</x:f>
        <x:v>1.2383588424807868</x:v>
      </x:c>
      <x:c r="AE1067" s="115" t="n">
        <x:f>MAX(AE1066,AD1067)</x:f>
        <x:v>1.2428655454675883</x:v>
      </x:c>
      <x:c r="AF1067" s="114" t="n">
        <x:f>AD1067/AE1067-1</x:f>
        <x:v>-0.0036260583481747544</x:v>
      </x:c>
      <x:c r="AG1067" s="114" t="n">
        <x:f>AD1067/AD1066-1</x:f>
        <x:v>0.0006172309389478325</x:v>
      </x:c>
      <x:c r="AH1067" s="111" t="n">
        <x:f>IF(OR(T1067="年末+季度",T1067="季度+动态",T1067="季度",T1067="动态"),A1067,AH1066)</x:f>
        <x:v>45289</x:v>
      </x:c>
      <x:c r="AI1067" s="117" t="n">
        <x:f>YEAR(A1067)</x:f>
        <x:v>2024</x:v>
      </x:c>
      <x:c r="AJ1067" s="117" t="n">
        <x:f>MONTH(A1067)</x:f>
        <x:v>3</x:v>
      </x:c>
      <x:c r="AK1067" s="50" t="n">
        <x:f>IF(MONTH(A1067)&lt;&gt;MONTH(A1068),1,0)</x:f>
        <x:v>0</x:v>
      </x:c>
      <x:c r="AL1067" s="115" t="n">
        <x:f>IF(AK1066,AD1066,AL1066)</x:f>
        <x:v>1.2171901712870832</x:v>
      </x:c>
      <x:c r="AM1067" s="116" t="str">
        <x:f>IF(AK1067,AD1067/AL1067-1,"")</x:f>
      </x:c>
      <x:c r="AN1067" s="115" t="n">
        <x:f>IF(AI1067&lt;&gt;AI1066,AD1067,MAX(AN1066,AD1067))</x:f>
        <x:v>1.2383588424807868</x:v>
      </x:c>
      <x:c r="AO1067" s="116" t="n">
        <x:f>AD1067/AN1067-1</x:f>
        <x:v>0</x:v>
      </x:c>
      <x:c r="AP1067" s="112" t="n">
        <x:f>IFERROR(SUM(Z1067:AC1067)/AD1067,0)</x:f>
        <x:v>1</x:v>
      </x:c>
      <x:c r="AQ1067" s="50" t="b">
        <x:f>AND(B1067&gt;0,C1067&gt;0,D1067&gt;0,E1067&gt;0)</x:f>
        <x:v>1</x:v>
      </x:c>
    </x:row>
    <x:row r="1068">
      <x:c r="A1068" s="111" t="n">
        <x:f>'净值底稿'!A1026</x:f>
        <x:v>45373</x:v>
      </x:c>
      <x:c r="B1068" s="113" t="n">
        <x:f>'净值底稿'!F1026</x:f>
        <x:v>1.6693170812615223</x:v>
      </x:c>
      <x:c r="C1068" s="113" t="n">
        <x:f>'净值底稿'!O1026</x:f>
        <x:v>1.1505154251193503</x:v>
      </x:c>
      <x:c r="D1068" s="113" t="n">
        <x:f>'净值底稿'!P1026</x:f>
        <x:v>1.6634</x:v>
      </x:c>
      <x:c r="E1068" s="113" t="n">
        <x:f>'净值底稿'!Q1026</x:f>
        <x:v>1.8192</x:v>
      </x:c>
      <x:c r="F1068" s="114" t="n">
        <x:f>IFERROR(B1068/B1067-1,0)</x:f>
        <x:v>0.006367861388083096</x:v>
      </x:c>
      <x:c r="G1068" s="114" t="n">
        <x:f>IFERROR(C1068/C1067-1,0)</x:f>
        <x:v>-0.011544898849456864</x:v>
      </x:c>
      <x:c r="H1068" s="114" t="n">
        <x:f>IFERROR(D1068/D1067-1,0)</x:f>
        <x:v>-0.00018032097132891778</x:v>
      </x:c>
      <x:c r="I1068" s="114" t="n">
        <x:f>IFERROR(E1068/E1067-1,0)</x:f>
        <x:v>-0.006824261614893357</x:v>
      </x:c>
      <x:c r="J1068" s="115" t="n">
        <x:f>Z1067*(1+F1068)</x:f>
        <x:v>0.1319345579307789</x:v>
      </x:c>
      <x:c r="K1068" s="115" t="n">
        <x:f>AA1067*(1+G1068)</x:f>
        <x:v>0.1150255784741334</x:v>
      </x:c>
      <x:c r="L1068" s="115" t="n">
        <x:f>AB1067*(1+H1068)</x:f>
        <x:v>0.9154097389312864</x:v>
      </x:c>
      <x:c r="M1068" s="115" t="n">
        <x:f>AC1067*(1+I1068)</x:f>
        <x:v>0.07480125504287341</x:v>
      </x:c>
      <x:c r="N1068" s="115" t="n">
        <x:f>SUM(J1068:M1068)</x:f>
        <x:v>1.237171130379072</x:v>
      </x:c>
      <x:c r="O1068" s="116" t="n">
        <x:f>IFERROR((J1068+K1068)/N1068,0)</x:f>
        <x:v>0.19961679539777427</x:v>
      </x:c>
      <x:c r="P1068" s="50" t="b">
        <x:f>AND(MONTH(A1068)=12,OR(A1069="",YEAR(A1068)&lt;&gt;YEAR(A1069)))</x:f>
        <x:v>0</x:v>
      </x:c>
      <x:c r="Q1068" s="50" t="b">
        <x:f>AND(MOD(MONTH(A1068),3)=0,OR(A1069="",MONTH(A1068)&lt;&gt;MONTH(A1069)))</x:f>
        <x:v>0</x:v>
      </x:c>
      <x:c r="R1068" s="50" t="b">
        <x:f>OR(O1068&gt;$E$7,O1068&lt;$E$6)</x:f>
        <x:v>0</x:v>
      </x:c>
      <x:c r="S1068" s="50" t="b">
        <x:f>AND(OR(P1068,Q1068,R1068),A1068-AH1067&gt;$E$8)</x:f>
        <x:v>0</x:v>
      </x:c>
      <x:c r="T1068" s="50" t="str">
        <x:f>IF(NOT(OR(P1068,Q1068,R1068)),"不调",IF(NOT(S1068),"间隔规则跳过",IF(P1068,"年末+季度",IF(AND(Q1068,R1068),"季度+动态",IF(Q1068,"季度","动态")))))</x:f>
        <x:v>不调</x:v>
      </x:c>
      <x:c r="U1068" s="115" t="n">
        <x:f>IF(OR(T1068="年末+季度",T1068="季度+动态"),N1068*$E$5/2,IF(T1068="季度",(J1068+K1068)/2,IF(T1068="动态",N1068*$E$5*IF(J1068+K1068=0,0.5,J1068/(J1068+K1068)),J1068)))</x:f>
        <x:v>0.1319345579307789</x:v>
      </x:c>
      <x:c r="V1068" s="115" t="n">
        <x:f>IF(OR(T1068="年末+季度",T1068="季度+动态"),N1068*$E$5/2,IF(T1068="季度",(J1068+K1068)/2,IF(T1068="动态",N1068*$E$5*IF(J1068+K1068=0,0.5,K1068/(J1068+K1068)),K1068)))</x:f>
        <x:v>0.1150255784741334</x:v>
      </x:c>
      <x:c r="W1068" s="115" t="n">
        <x:f>IF(OR(T1068="年末+季度",T1068="季度+动态",T1068="动态"),N1068*(1-$E$5)*IF(L1068+M1068=0,$B$7/($B$7+$B$8),L1068/(L1068+M1068)),L1068)</x:f>
        <x:v>0.9154097389312864</x:v>
      </x:c>
      <x:c r="X1068" s="115" t="n">
        <x:f>IF(OR(T1068="年末+季度",T1068="季度+动态",T1068="动态"),N1068*(1-$E$5)*IF(L1068+M1068=0,$B$8/($B$7+$B$8),M1068/(L1068+M1068)),M1068)</x:f>
        <x:v>0.07480125504287341</x:v>
      </x:c>
      <x:c r="Y1068" s="115" t="n">
        <x:f>POWER(1-$H$5,(A1068-A1067)/$H$8)</x:f>
        <x:v>0.9999862671029998</x:v>
      </x:c>
      <x:c r="Z1068" s="115" t="n">
        <x:f>U1068*Y1068</x:f>
        <x:v>0.13193274608708408</x:v>
      </x:c>
      <x:c r="AA1068" s="115" t="n">
        <x:f>V1068*Y1068</x:f>
        <x:v>0.11502399883971183</x:v>
      </x:c>
      <x:c r="AB1068" s="115" t="n">
        <x:f>W1068*Y1068</x:f>
        <x:v>0.9153971677036287</x:v>
      </x:c>
      <x:c r="AC1068" s="115" t="n">
        <x:f>X1068*Y1068</x:f>
        <x:v>0.07480022780494242</x:v>
      </x:c>
      <x:c r="AD1068" s="115" t="n">
        <x:f>SUM(Z1068:AC1068)</x:f>
        <x:v>1.237154140435367</x:v>
      </x:c>
      <x:c r="AE1068" s="115" t="n">
        <x:f>MAX(AE1067,AD1068)</x:f>
        <x:v>1.2428655454675883</x:v>
      </x:c>
      <x:c r="AF1068" s="114" t="n">
        <x:f>AD1068/AE1068-1</x:f>
        <x:v>-0.004595352291363541</x:v>
      </x:c>
      <x:c r="AG1068" s="114" t="n">
        <x:f>AD1068/AD1067-1</x:f>
        <x:v>-0.0009728214505307919</x:v>
      </x:c>
      <x:c r="AH1068" s="111" t="n">
        <x:f>IF(OR(T1068="年末+季度",T1068="季度+动态",T1068="季度",T1068="动态"),A1068,AH1067)</x:f>
        <x:v>45289</x:v>
      </x:c>
      <x:c r="AI1068" s="117" t="n">
        <x:f>YEAR(A1068)</x:f>
        <x:v>2024</x:v>
      </x:c>
      <x:c r="AJ1068" s="117" t="n">
        <x:f>MONTH(A1068)</x:f>
        <x:v>3</x:v>
      </x:c>
      <x:c r="AK1068" s="50" t="n">
        <x:f>IF(MONTH(A1068)&lt;&gt;MONTH(A1069),1,0)</x:f>
        <x:v>0</x:v>
      </x:c>
      <x:c r="AL1068" s="115" t="n">
        <x:f>IF(AK1067,AD1067,AL1067)</x:f>
        <x:v>1.2171901712870832</x:v>
      </x:c>
      <x:c r="AM1068" s="116" t="str">
        <x:f>IF(AK1068,AD1068/AL1068-1,"")</x:f>
      </x:c>
      <x:c r="AN1068" s="115" t="n">
        <x:f>IF(AI1068&lt;&gt;AI1067,AD1068,MAX(AN1067,AD1068))</x:f>
        <x:v>1.2383588424807868</x:v>
      </x:c>
      <x:c r="AO1068" s="116" t="n">
        <x:f>AD1068/AN1068-1</x:f>
        <x:v>-0.0009728214505307919</x:v>
      </x:c>
      <x:c r="AP1068" s="112" t="n">
        <x:f>IFERROR(SUM(Z1068:AC1068)/AD1068,0)</x:f>
        <x:v>1</x:v>
      </x:c>
      <x:c r="AQ1068" s="50" t="b">
        <x:f>AND(B1068&gt;0,C1068&gt;0,D1068&gt;0,E1068&gt;0)</x:f>
        <x:v>1</x:v>
      </x:c>
    </x:row>
    <x:row r="1069">
      <x:c r="A1069" s="111" t="n">
        <x:f>'净值底稿'!A1027</x:f>
        <x:v>45376</x:v>
      </x:c>
      <x:c r="B1069" s="113" t="n">
        <x:f>'净值底稿'!F1027</x:f>
        <x:v>1.6254990515228875</x:v>
      </x:c>
      <x:c r="C1069" s="113" t="n">
        <x:f>'净值底稿'!O1027</x:f>
        <x:v>1.1347199202538314</x:v>
      </x:c>
      <x:c r="D1069" s="113" t="n">
        <x:f>'净值底稿'!P1027</x:f>
        <x:v>1.6628</x:v>
      </x:c>
      <x:c r="E1069" s="113" t="n">
        <x:f>'净值底稿'!Q1027</x:f>
        <x:v>1.8194</x:v>
      </x:c>
      <x:c r="F1069" s="114" t="n">
        <x:f>IFERROR(B1069/B1068-1,0)</x:f>
        <x:v>-0.026249075283840573</x:v>
      </x:c>
      <x:c r="G1069" s="114" t="n">
        <x:f>IFERROR(C1069/C1068-1,0)</x:f>
        <x:v>-0.013729068312039683</x:v>
      </x:c>
      <x:c r="H1069" s="114" t="n">
        <x:f>IFERROR(D1069/D1068-1,0)</x:f>
        <x:v>-0.0003607069856919054</x:v>
      </x:c>
      <x:c r="I1069" s="114" t="n">
        <x:f>IFERROR(E1069/E1068-1,0)</x:f>
        <x:v>0.00010993843447670848</x:v>
      </x:c>
      <x:c r="J1069" s="115" t="n">
        <x:f>Z1068*(1+F1069)</x:f>
        <x:v>0.12846963350264037</x:v>
      </x:c>
      <x:c r="K1069" s="115" t="n">
        <x:f>AA1068*(1+G1069)</x:f>
        <x:v>0.11344482650211746</x:v>
      </x:c>
      <x:c r="L1069" s="115" t="n">
        <x:f>AB1068*(1+H1069)</x:f>
        <x:v>0.9150669775505554</x:v>
      </x:c>
      <x:c r="M1069" s="115" t="n">
        <x:f>AC1068*(1+I1069)</x:f>
        <x:v>0.07480845122488579</x:v>
      </x:c>
      <x:c r="N1069" s="115" t="n">
        <x:f>SUM(J1069:M1069)</x:f>
        <x:v>1.2317898887801992</x:v>
      </x:c>
      <x:c r="O1069" s="116" t="n">
        <x:f>IFERROR((J1069+K1069)/N1069,0)</x:f>
        <x:v>0.19639263336080612</x:v>
      </x:c>
      <x:c r="P1069" s="50" t="b">
        <x:f>AND(MONTH(A1069)=12,OR(A1070="",YEAR(A1069)&lt;&gt;YEAR(A1070)))</x:f>
        <x:v>0</x:v>
      </x:c>
      <x:c r="Q1069" s="50" t="b">
        <x:f>AND(MOD(MONTH(A1069),3)=0,OR(A1070="",MONTH(A1069)&lt;&gt;MONTH(A1070)))</x:f>
        <x:v>0</x:v>
      </x:c>
      <x:c r="R1069" s="50" t="b">
        <x:f>OR(O1069&gt;$E$7,O1069&lt;$E$6)</x:f>
        <x:v>0</x:v>
      </x:c>
      <x:c r="S1069" s="50" t="b">
        <x:f>AND(OR(P1069,Q1069,R1069),A1069-AH1068&gt;$E$8)</x:f>
        <x:v>0</x:v>
      </x:c>
      <x:c r="T1069" s="50" t="str">
        <x:f>IF(NOT(OR(P1069,Q1069,R1069)),"不调",IF(NOT(S1069),"间隔规则跳过",IF(P1069,"年末+季度",IF(AND(Q1069,R1069),"季度+动态",IF(Q1069,"季度","动态")))))</x:f>
        <x:v>不调</x:v>
      </x:c>
      <x:c r="U1069" s="115" t="n">
        <x:f>IF(OR(T1069="年末+季度",T1069="季度+动态"),N1069*$E$5/2,IF(T1069="季度",(J1069+K1069)/2,IF(T1069="动态",N1069*$E$5*IF(J1069+K1069=0,0.5,J1069/(J1069+K1069)),J1069)))</x:f>
        <x:v>0.12846963350264037</x:v>
      </x:c>
      <x:c r="V1069" s="115" t="n">
        <x:f>IF(OR(T1069="年末+季度",T1069="季度+动态"),N1069*$E$5/2,IF(T1069="季度",(J1069+K1069)/2,IF(T1069="动态",N1069*$E$5*IF(J1069+K1069=0,0.5,K1069/(J1069+K1069)),K1069)))</x:f>
        <x:v>0.11344482650211746</x:v>
      </x:c>
      <x:c r="W1069" s="115" t="n">
        <x:f>IF(OR(T1069="年末+季度",T1069="季度+动态",T1069="动态"),N1069*(1-$E$5)*IF(L1069+M1069=0,$B$7/($B$7+$B$8),L1069/(L1069+M1069)),L1069)</x:f>
        <x:v>0.9150669775505554</x:v>
      </x:c>
      <x:c r="X1069" s="115" t="n">
        <x:f>IF(OR(T1069="年末+季度",T1069="季度+动态",T1069="动态"),N1069*(1-$E$5)*IF(L1069+M1069=0,$B$8/($B$7+$B$8),M1069/(L1069+M1069)),M1069)</x:f>
        <x:v>0.07480845122488579</x:v>
      </x:c>
      <x:c r="Y1069" s="115" t="n">
        <x:f>POWER(1-$H$5,(A1069-A1068)/$H$8)</x:f>
        <x:v>0.9999588018747739</x:v>
      </x:c>
      <x:c r="Z1069" s="115" t="n">
        <x:f>U1069*Y1069</x:f>
        <x:v>0.1284643407945916</x:v>
      </x:c>
      <x:c r="AA1069" s="115" t="n">
        <x:f>V1069*Y1069</x:f>
        <x:v>0.11344015278794897</x:v>
      </x:c>
      <x:c r="AB1069" s="115" t="n">
        <x:f>W1069*Y1069</x:f>
        <x:v>0.9150292785066241</x:v>
      </x:c>
      <x:c r="AC1069" s="115" t="n">
        <x:f>X1069*Y1069</x:f>
        <x:v>0.07480536925694425</x:v>
      </x:c>
      <x:c r="AD1069" s="115" t="n">
        <x:f>SUM(Z1069:AC1069)</x:f>
        <x:v>1.2317391413461087</x:v>
      </x:c>
      <x:c r="AE1069" s="115" t="n">
        <x:f>MAX(AE1068,AD1069)</x:f>
        <x:v>1.2428655454675883</x:v>
      </x:c>
      <x:c r="AF1069" s="114" t="n">
        <x:f>AD1069/AE1069-1</x:f>
        <x:v>-0.008952218654748823</x:v>
      </x:c>
      <x:c r="AG1069" s="114" t="n">
        <x:f>AD1069/AD1068-1</x:f>
        <x:v>-0.004376980129050523</x:v>
      </x:c>
      <x:c r="AH1069" s="111" t="n">
        <x:f>IF(OR(T1069="年末+季度",T1069="季度+动态",T1069="季度",T1069="动态"),A1069,AH1068)</x:f>
        <x:v>45289</x:v>
      </x:c>
      <x:c r="AI1069" s="117" t="n">
        <x:f>YEAR(A1069)</x:f>
        <x:v>2024</x:v>
      </x:c>
      <x:c r="AJ1069" s="117" t="n">
        <x:f>MONTH(A1069)</x:f>
        <x:v>3</x:v>
      </x:c>
      <x:c r="AK1069" s="50" t="n">
        <x:f>IF(MONTH(A1069)&lt;&gt;MONTH(A1070),1,0)</x:f>
        <x:v>0</x:v>
      </x:c>
      <x:c r="AL1069" s="115" t="n">
        <x:f>IF(AK1068,AD1068,AL1068)</x:f>
        <x:v>1.2171901712870832</x:v>
      </x:c>
      <x:c r="AM1069" s="116" t="str">
        <x:f>IF(AK1069,AD1069/AL1069-1,"")</x:f>
      </x:c>
      <x:c r="AN1069" s="115" t="n">
        <x:f>IF(AI1069&lt;&gt;AI1068,AD1069,MAX(AN1068,AD1069))</x:f>
        <x:v>1.2383588424807868</x:v>
      </x:c>
      <x:c r="AO1069" s="116" t="n">
        <x:f>AD1069/AN1069-1</x:f>
        <x:v>-0.005345543559423294</x:v>
      </x:c>
      <x:c r="AP1069" s="112" t="n">
        <x:f>IFERROR(SUM(Z1069:AC1069)/AD1069,0)</x:f>
        <x:v>1</x:v>
      </x:c>
      <x:c r="AQ1069" s="50" t="b">
        <x:f>AND(B1069&gt;0,C1069&gt;0,D1069&gt;0,E1069&gt;0)</x:f>
        <x:v>1</x:v>
      </x:c>
    </x:row>
    <x:row r="1070">
      <x:c r="A1070" s="111" t="n">
        <x:f>'净值底稿'!A1028</x:f>
        <x:v>45377</x:v>
      </x:c>
      <x:c r="B1070" s="113" t="n">
        <x:f>'净值底稿'!F1028</x:f>
        <x:v>1.611397172022155</x:v>
      </x:c>
      <x:c r="C1070" s="113" t="n">
        <x:f>'净值底稿'!O1028</x:f>
        <x:v>1.1351530390441142</x:v>
      </x:c>
      <x:c r="D1070" s="113" t="n">
        <x:f>'净值底稿'!P1028</x:f>
        <x:v>1.6628</x:v>
      </x:c>
      <x:c r="E1070" s="113" t="n">
        <x:f>'净值底稿'!Q1028</x:f>
        <x:v>1.8238</x:v>
      </x:c>
      <x:c r="F1070" s="114" t="n">
        <x:f>IFERROR(B1070/B1069-1,0)</x:f>
        <x:v>-0.00867541539782557</x:v>
      </x:c>
      <x:c r="G1070" s="114" t="n">
        <x:f>IFERROR(C1070/C1069-1,0)</x:f>
        <x:v>0.0003816966482670381</x:v>
      </x:c>
      <x:c r="H1070" s="114" t="n">
        <x:f>IFERROR(D1070/D1069-1,0)</x:f>
        <x:v>0</x:v>
      </x:c>
      <x:c r="I1070" s="114" t="n">
        <x:f>IFERROR(E1070/E1069-1,0)</x:f>
        <x:v>0.002418379685610761</x:v>
      </x:c>
      <x:c r="J1070" s="115" t="n">
        <x:f>Z1069*(1+F1070)</x:f>
        <x:v>0.1273498592743907</x:v>
      </x:c>
      <x:c r="K1070" s="115" t="n">
        <x:f>AA1069*(1+G1070)</x:f>
        <x:v>0.11348345251404704</x:v>
      </x:c>
      <x:c r="L1070" s="115" t="n">
        <x:f>AB1069*(1+H1070)</x:f>
        <x:v>0.9150292785066241</x:v>
      </x:c>
      <x:c r="M1070" s="115" t="n">
        <x:f>AC1069*(1+I1070)</x:f>
        <x:v>0.07498627704232987</x:v>
      </x:c>
      <x:c r="N1070" s="115" t="n">
        <x:f>SUM(J1070:M1070)</x:f>
        <x:v>1.2308488673373918</x:v>
      </x:c>
      <x:c r="O1070" s="116" t="n">
        <x:f>IFERROR((J1070+K1070)/N1070,0)</x:f>
        <x:v>0.19566440541917657</x:v>
      </x:c>
      <x:c r="P1070" s="50" t="b">
        <x:f>AND(MONTH(A1070)=12,OR(A1071="",YEAR(A1070)&lt;&gt;YEAR(A1071)))</x:f>
        <x:v>0</x:v>
      </x:c>
      <x:c r="Q1070" s="50" t="b">
        <x:f>AND(MOD(MONTH(A1070),3)=0,OR(A1071="",MONTH(A1070)&lt;&gt;MONTH(A1071)))</x:f>
        <x:v>0</x:v>
      </x:c>
      <x:c r="R1070" s="50" t="b">
        <x:f>OR(O1070&gt;$E$7,O1070&lt;$E$6)</x:f>
        <x:v>0</x:v>
      </x:c>
      <x:c r="S1070" s="50" t="b">
        <x:f>AND(OR(P1070,Q1070,R1070),A1070-AH1069&gt;$E$8)</x:f>
        <x:v>0</x:v>
      </x:c>
      <x:c r="T1070" s="50" t="str">
        <x:f>IF(NOT(OR(P1070,Q1070,R1070)),"不调",IF(NOT(S1070),"间隔规则跳过",IF(P1070,"年末+季度",IF(AND(Q1070,R1070),"季度+动态",IF(Q1070,"季度","动态")))))</x:f>
        <x:v>不调</x:v>
      </x:c>
      <x:c r="U1070" s="115" t="n">
        <x:f>IF(OR(T1070="年末+季度",T1070="季度+动态"),N1070*$E$5/2,IF(T1070="季度",(J1070+K1070)/2,IF(T1070="动态",N1070*$E$5*IF(J1070+K1070=0,0.5,J1070/(J1070+K1070)),J1070)))</x:f>
        <x:v>0.1273498592743907</x:v>
      </x:c>
      <x:c r="V1070" s="115" t="n">
        <x:f>IF(OR(T1070="年末+季度",T1070="季度+动态"),N1070*$E$5/2,IF(T1070="季度",(J1070+K1070)/2,IF(T1070="动态",N1070*$E$5*IF(J1070+K1070=0,0.5,K1070/(J1070+K1070)),K1070)))</x:f>
        <x:v>0.11348345251404704</x:v>
      </x:c>
      <x:c r="W1070" s="115" t="n">
        <x:f>IF(OR(T1070="年末+季度",T1070="季度+动态",T1070="动态"),N1070*(1-$E$5)*IF(L1070+M1070=0,$B$7/($B$7+$B$8),L1070/(L1070+M1070)),L1070)</x:f>
        <x:v>0.9150292785066241</x:v>
      </x:c>
      <x:c r="X1070" s="115" t="n">
        <x:f>IF(OR(T1070="年末+季度",T1070="季度+动态",T1070="动态"),N1070*(1-$E$5)*IF(L1070+M1070=0,$B$8/($B$7+$B$8),M1070/(L1070+M1070)),M1070)</x:f>
        <x:v>0.07498627704232987</x:v>
      </x:c>
      <x:c r="Y1070" s="115" t="n">
        <x:f>POWER(1-$H$5,(A1070-A1069)/$H$8)</x:f>
        <x:v>0.9999862671029998</x:v>
      </x:c>
      <x:c r="Z1070" s="115" t="n">
        <x:f>U1070*Y1070</x:f>
        <x:v>0.12734811039189028</x:v>
      </x:c>
      <x:c r="AA1070" s="115" t="n">
        <x:f>V1070*Y1070</x:f>
        <x:v>0.11348189405748244</x:v>
      </x:c>
      <x:c r="AB1070" s="115" t="n">
        <x:f>W1070*Y1070</x:f>
        <x:v>0.9150167125037901</x:v>
      </x:c>
      <x:c r="AC1070" s="115" t="n">
        <x:f>X1070*Y1070</x:f>
        <x:v>0.07498524726351082</x:v>
      </x:c>
      <x:c r="AD1070" s="115" t="n">
        <x:f>SUM(Z1070:AC1070)</x:f>
        <x:v>1.2308319642166736</x:v>
      </x:c>
      <x:c r="AE1070" s="115" t="n">
        <x:f>MAX(AE1069,AD1070)</x:f>
        <x:v>1.2428655454675883</x:v>
      </x:c>
      <x:c r="AF1070" s="114" t="n">
        <x:f>AD1070/AE1070-1</x:f>
        <x:v>-0.009682126352925313</x:v>
      </x:c>
      <x:c r="AG1070" s="114" t="n">
        <x:f>AD1070/AD1069-1</x:f>
        <x:v>-0.0007365010163139507</x:v>
      </x:c>
      <x:c r="AH1070" s="111" t="n">
        <x:f>IF(OR(T1070="年末+季度",T1070="季度+动态",T1070="季度",T1070="动态"),A1070,AH1069)</x:f>
        <x:v>45289</x:v>
      </x:c>
      <x:c r="AI1070" s="117" t="n">
        <x:f>YEAR(A1070)</x:f>
        <x:v>2024</x:v>
      </x:c>
      <x:c r="AJ1070" s="117" t="n">
        <x:f>MONTH(A1070)</x:f>
        <x:v>3</x:v>
      </x:c>
      <x:c r="AK1070" s="50" t="n">
        <x:f>IF(MONTH(A1070)&lt;&gt;MONTH(A1071),1,0)</x:f>
        <x:v>0</x:v>
      </x:c>
      <x:c r="AL1070" s="115" t="n">
        <x:f>IF(AK1069,AD1069,AL1069)</x:f>
        <x:v>1.2171901712870832</x:v>
      </x:c>
      <x:c r="AM1070" s="116" t="str">
        <x:f>IF(AK1070,AD1070/AL1070-1,"")</x:f>
      </x:c>
      <x:c r="AN1070" s="115" t="n">
        <x:f>IF(AI1070&lt;&gt;AI1069,AD1070,MAX(AN1069,AD1070))</x:f>
        <x:v>1.2383588424807868</x:v>
      </x:c>
      <x:c r="AO1070" s="116" t="n">
        <x:f>AD1070/AN1070-1</x:f>
        <x:v>-0.006078107577472958</x:v>
      </x:c>
      <x:c r="AP1070" s="112" t="n">
        <x:f>IFERROR(SUM(Z1070:AC1070)/AD1070,0)</x:f>
        <x:v>1</x:v>
      </x:c>
      <x:c r="AQ1070" s="50" t="b">
        <x:f>AND(B1070&gt;0,C1070&gt;0,D1070&gt;0,E1070&gt;0)</x:f>
        <x:v>1</x:v>
      </x:c>
    </x:row>
    <x:row r="1071">
      <x:c r="A1071" s="111" t="n">
        <x:f>'净值底稿'!A1029</x:f>
        <x:v>45378</x:v>
      </x:c>
      <x:c r="B1071" s="113" t="n">
        <x:f>'净值底稿'!F1029</x:f>
        <x:v>1.569552572083345</x:v>
      </x:c>
      <x:c r="C1071" s="113" t="n">
        <x:f>'净值底稿'!O1029</x:f>
        <x:v>1.1101787516262551</x:v>
      </x:c>
      <x:c r="D1071" s="113" t="n">
        <x:f>'净值底稿'!P1029</x:f>
        <x:v>1.6646</x:v>
      </x:c>
      <x:c r="E1071" s="113" t="n">
        <x:f>'净值底稿'!Q1029</x:f>
        <x:v>1.8356</x:v>
      </x:c>
      <x:c r="F1071" s="114" t="n">
        <x:f>IFERROR(B1071/B1070-1,0)</x:f>
        <x:v>-0.02596789957518597</x:v>
      </x:c>
      <x:c r="G1071" s="114" t="n">
        <x:f>IFERROR(C1071/C1070-1,0)</x:f>
        <x:v>-0.022000810955753902</x:v>
      </x:c>
      <x:c r="H1071" s="114" t="n">
        <x:f>IFERROR(D1071/D1070-1,0)</x:f>
        <x:v>0.0010825114265096136</x:v>
      </x:c>
      <x:c r="I1071" s="114" t="n">
        <x:f>IFERROR(E1071/E1070-1,0)</x:f>
        <x:v>0.006470007676280254</x:v>
      </x:c>
      <x:c r="J1071" s="115" t="n">
        <x:f>Z1070*(1+F1071)</x:f>
        <x:v>0.12404114745014398</x:v>
      </x:c>
      <x:c r="K1071" s="115" t="n">
        <x:f>AA1070*(1+G1071)</x:f>
        <x:v>0.11098520035942287</x:v>
      </x:c>
      <x:c r="L1071" s="115" t="n">
        <x:f>AB1070*(1+H1071)</x:f>
        <x:v>0.9160072285505227</x:v>
      </x:c>
      <x:c r="M1071" s="115" t="n">
        <x:f>AC1070*(1+I1071)</x:f>
        <x:v>0.0754704023889135</x:v>
      </x:c>
      <x:c r="N1071" s="115" t="n">
        <x:f>SUM(J1071:M1071)</x:f>
        <x:v>1.226503978749003</x:v>
      </x:c>
      <x:c r="O1071" s="116" t="n">
        <x:f>IFERROR((J1071+K1071)/N1071,0)</x:f>
        <x:v>0.19162298034229502</x:v>
      </x:c>
      <x:c r="P1071" s="50" t="b">
        <x:f>AND(MONTH(A1071)=12,OR(A1072="",YEAR(A1071)&lt;&gt;YEAR(A1072)))</x:f>
        <x:v>0</x:v>
      </x:c>
      <x:c r="Q1071" s="50" t="b">
        <x:f>AND(MOD(MONTH(A1071),3)=0,OR(A1072="",MONTH(A1071)&lt;&gt;MONTH(A1072)))</x:f>
        <x:v>0</x:v>
      </x:c>
      <x:c r="R1071" s="50" t="b">
        <x:f>OR(O1071&gt;$E$7,O1071&lt;$E$6)</x:f>
        <x:v>0</x:v>
      </x:c>
      <x:c r="S1071" s="50" t="b">
        <x:f>AND(OR(P1071,Q1071,R1071),A1071-AH1070&gt;$E$8)</x:f>
        <x:v>0</x:v>
      </x:c>
      <x:c r="T1071" s="50" t="str">
        <x:f>IF(NOT(OR(P1071,Q1071,R1071)),"不调",IF(NOT(S1071),"间隔规则跳过",IF(P1071,"年末+季度",IF(AND(Q1071,R1071),"季度+动态",IF(Q1071,"季度","动态")))))</x:f>
        <x:v>不调</x:v>
      </x:c>
      <x:c r="U1071" s="115" t="n">
        <x:f>IF(OR(T1071="年末+季度",T1071="季度+动态"),N1071*$E$5/2,IF(T1071="季度",(J1071+K1071)/2,IF(T1071="动态",N1071*$E$5*IF(J1071+K1071=0,0.5,J1071/(J1071+K1071)),J1071)))</x:f>
        <x:v>0.12404114745014398</x:v>
      </x:c>
      <x:c r="V1071" s="115" t="n">
        <x:f>IF(OR(T1071="年末+季度",T1071="季度+动态"),N1071*$E$5/2,IF(T1071="季度",(J1071+K1071)/2,IF(T1071="动态",N1071*$E$5*IF(J1071+K1071=0,0.5,K1071/(J1071+K1071)),K1071)))</x:f>
        <x:v>0.11098520035942287</x:v>
      </x:c>
      <x:c r="W1071" s="115" t="n">
        <x:f>IF(OR(T1071="年末+季度",T1071="季度+动态",T1071="动态"),N1071*(1-$E$5)*IF(L1071+M1071=0,$B$7/($B$7+$B$8),L1071/(L1071+M1071)),L1071)</x:f>
        <x:v>0.9160072285505227</x:v>
      </x:c>
      <x:c r="X1071" s="115" t="n">
        <x:f>IF(OR(T1071="年末+季度",T1071="季度+动态",T1071="动态"),N1071*(1-$E$5)*IF(L1071+M1071=0,$B$8/($B$7+$B$8),M1071/(L1071+M1071)),M1071)</x:f>
        <x:v>0.0754704023889135</x:v>
      </x:c>
      <x:c r="Y1071" s="115" t="n">
        <x:f>POWER(1-$H$5,(A1071-A1070)/$H$8)</x:f>
        <x:v>0.9999862671029998</x:v>
      </x:c>
      <x:c r="Z1071" s="115" t="n">
        <x:f>U1071*Y1071</x:f>
        <x:v>0.12403944400584226</x:v>
      </x:c>
      <x:c r="AA1071" s="115" t="n">
        <x:f>V1071*Y1071</x:f>
        <x:v>0.11098367621109778</x:v>
      </x:c>
      <x:c r="AB1071" s="115" t="n">
        <x:f>W1071*Y1071</x:f>
        <x:v>0.9159946491176015</x:v>
      </x:c>
      <x:c r="AC1071" s="115" t="n">
        <x:f>X1071*Y1071</x:f>
        <x:v>0.07546936596165094</x:v>
      </x:c>
      <x:c r="AD1071" s="115" t="n">
        <x:f>SUM(Z1071:AC1071)</x:f>
        <x:v>1.2264871352961926</x:v>
      </x:c>
      <x:c r="AE1071" s="115" t="n">
        <x:f>MAX(AE1070,AD1071)</x:f>
        <x:v>1.2428655454675883</x:v>
      </x:c>
      <x:c r="AF1071" s="114" t="n">
        <x:f>AD1071/AE1071-1</x:f>
        <x:v>-0.013177942079997007</x:v>
      </x:c>
      <x:c r="AG1071" s="114" t="n">
        <x:f>AD1071/AD1070-1</x:f>
        <x:v>-0.003529993570849599</x:v>
      </x:c>
      <x:c r="AH1071" s="111" t="n">
        <x:f>IF(OR(T1071="年末+季度",T1071="季度+动态",T1071="季度",T1071="动态"),A1071,AH1070)</x:f>
        <x:v>45289</x:v>
      </x:c>
      <x:c r="AI1071" s="117" t="n">
        <x:f>YEAR(A1071)</x:f>
        <x:v>2024</x:v>
      </x:c>
      <x:c r="AJ1071" s="117" t="n">
        <x:f>MONTH(A1071)</x:f>
        <x:v>3</x:v>
      </x:c>
      <x:c r="AK1071" s="50" t="n">
        <x:f>IF(MONTH(A1071)&lt;&gt;MONTH(A1072),1,0)</x:f>
        <x:v>0</x:v>
      </x:c>
      <x:c r="AL1071" s="115" t="n">
        <x:f>IF(AK1070,AD1070,AL1070)</x:f>
        <x:v>1.2171901712870832</x:v>
      </x:c>
      <x:c r="AM1071" s="116" t="str">
        <x:f>IF(AK1071,AD1071/AL1071-1,"")</x:f>
      </x:c>
      <x:c r="AN1071" s="115" t="n">
        <x:f>IF(AI1071&lt;&gt;AI1070,AD1071,MAX(AN1070,AD1071))</x:f>
        <x:v>1.2383588424807868</x:v>
      </x:c>
      <x:c r="AO1071" s="116" t="n">
        <x:f>AD1071/AN1071-1</x:f>
        <x:v>-0.0095866454676512</x:v>
      </x:c>
      <x:c r="AP1071" s="112" t="n">
        <x:f>IFERROR(SUM(Z1071:AC1071)/AD1071,0)</x:f>
        <x:v>1</x:v>
      </x:c>
      <x:c r="AQ1071" s="50" t="b">
        <x:f>AND(B1071&gt;0,C1071&gt;0,D1071&gt;0,E1071&gt;0)</x:f>
        <x:v>1</x:v>
      </x:c>
    </x:row>
    <x:row r="1072">
      <x:c r="A1072" s="111" t="n">
        <x:f>'净值底稿'!A1030</x:f>
        <x:v>45379</x:v>
      </x:c>
      <x:c r="B1072" s="113" t="n">
        <x:f>'净值底稿'!F1030</x:f>
        <x:v>1.5950357611506725</x:v>
      </x:c>
      <x:c r="C1072" s="113" t="n">
        <x:f>'净值底稿'!O1030</x:f>
        <x:v>1.124881561349105</x:v>
      </x:c>
      <x:c r="D1072" s="113" t="n">
        <x:f>'净值底稿'!P1030</x:f>
        <x:v>1.6647</x:v>
      </x:c>
      <x:c r="E1072" s="113" t="n">
        <x:f>'净值底稿'!Q1030</x:f>
        <x:v>1.8451</x:v>
      </x:c>
      <x:c r="F1072" s="114" t="n">
        <x:f>IFERROR(B1072/B1071-1,0)</x:f>
        <x:v>0.016235957635686304</x:v>
      </x:c>
      <x:c r="G1072" s="114" t="n">
        <x:f>IFERROR(C1072/C1071-1,0)</x:f>
        <x:v>0.013243641802108241</x:v>
      </x:c>
      <x:c r="H1072" s="114" t="n">
        <x:f>IFERROR(D1072/D1071-1,0)</x:f>
        <x:v>0.000060074492370443267</x:v>
      </x:c>
      <x:c r="I1072" s="114" t="n">
        <x:f>IFERROR(E1072/E1071-1,0)</x:f>
        <x:v>0.0051754194813684595</x:v>
      </x:c>
      <x:c r="J1072" s="115" t="n">
        <x:f>Z1071*(1+F1072)</x:f>
        <x:v>0.1260533431638752</x:v>
      </x:c>
      <x:c r="K1072" s="115" t="n">
        <x:f>AA1071*(1+G1072)</x:f>
        <x:v>0.11245350426471873</x:v>
      </x:c>
      <x:c r="L1072" s="115" t="n">
        <x:f>AB1071*(1+H1072)</x:f>
        <x:v>0.9160496770311614</x:v>
      </x:c>
      <x:c r="M1072" s="115" t="n">
        <x:f>AC1071*(1+I1072)</x:f>
        <x:v>0.07585995158849539</x:v>
      </x:c>
      <x:c r="N1072" s="115" t="n">
        <x:f>SUM(J1072:M1072)</x:f>
        <x:v>1.2304164760482508</x:v>
      </x:c>
      <x:c r="O1072" s="116" t="n">
        <x:f>IFERROR((J1072+K1072)/N1072,0)</x:f>
        <x:v>0.193842371320165</x:v>
      </x:c>
      <x:c r="P1072" s="50" t="b">
        <x:f>AND(MONTH(A1072)=12,OR(A1073="",YEAR(A1072)&lt;&gt;YEAR(A1073)))</x:f>
        <x:v>0</x:v>
      </x:c>
      <x:c r="Q1072" s="50" t="b">
        <x:f>AND(MOD(MONTH(A1072),3)=0,OR(A1073="",MONTH(A1072)&lt;&gt;MONTH(A1073)))</x:f>
        <x:v>0</x:v>
      </x:c>
      <x:c r="R1072" s="50" t="b">
        <x:f>OR(O1072&gt;$E$7,O1072&lt;$E$6)</x:f>
        <x:v>0</x:v>
      </x:c>
      <x:c r="S1072" s="50" t="b">
        <x:f>AND(OR(P1072,Q1072,R1072),A1072-AH1071&gt;$E$8)</x:f>
        <x:v>0</x:v>
      </x:c>
      <x:c r="T1072" s="50" t="str">
        <x:f>IF(NOT(OR(P1072,Q1072,R1072)),"不调",IF(NOT(S1072),"间隔规则跳过",IF(P1072,"年末+季度",IF(AND(Q1072,R1072),"季度+动态",IF(Q1072,"季度","动态")))))</x:f>
        <x:v>不调</x:v>
      </x:c>
      <x:c r="U1072" s="115" t="n">
        <x:f>IF(OR(T1072="年末+季度",T1072="季度+动态"),N1072*$E$5/2,IF(T1072="季度",(J1072+K1072)/2,IF(T1072="动态",N1072*$E$5*IF(J1072+K1072=0,0.5,J1072/(J1072+K1072)),J1072)))</x:f>
        <x:v>0.1260533431638752</x:v>
      </x:c>
      <x:c r="V1072" s="115" t="n">
        <x:f>IF(OR(T1072="年末+季度",T1072="季度+动态"),N1072*$E$5/2,IF(T1072="季度",(J1072+K1072)/2,IF(T1072="动态",N1072*$E$5*IF(J1072+K1072=0,0.5,K1072/(J1072+K1072)),K1072)))</x:f>
        <x:v>0.11245350426471873</x:v>
      </x:c>
      <x:c r="W1072" s="115" t="n">
        <x:f>IF(OR(T1072="年末+季度",T1072="季度+动态",T1072="动态"),N1072*(1-$E$5)*IF(L1072+M1072=0,$B$7/($B$7+$B$8),L1072/(L1072+M1072)),L1072)</x:f>
        <x:v>0.9160496770311614</x:v>
      </x:c>
      <x:c r="X1072" s="115" t="n">
        <x:f>IF(OR(T1072="年末+季度",T1072="季度+动态",T1072="动态"),N1072*(1-$E$5)*IF(L1072+M1072=0,$B$8/($B$7+$B$8),M1072/(L1072+M1072)),M1072)</x:f>
        <x:v>0.07585995158849539</x:v>
      </x:c>
      <x:c r="Y1072" s="115" t="n">
        <x:f>POWER(1-$H$5,(A1072-A1071)/$H$8)</x:f>
        <x:v>0.9999862671029998</x:v>
      </x:c>
      <x:c r="Z1072" s="115" t="n">
        <x:f>U1072*Y1072</x:f>
        <x:v>0.126051612086297</x:v>
      </x:c>
      <x:c r="AA1072" s="115" t="n">
        <x:f>V1072*Y1072</x:f>
        <x:v>0.11245195995232735</x:v>
      </x:c>
      <x:c r="AB1072" s="115" t="n">
        <x:f>W1072*Y1072</x:f>
        <x:v>0.9160370970152996</x:v>
      </x:c>
      <x:c r="AC1072" s="115" t="n">
        <x:f>X1072*Y1072</x:f>
        <x:v>0.07585890981159378</x:v>
      </x:c>
      <x:c r="AD1072" s="115" t="n">
        <x:f>SUM(Z1072:AC1072)</x:f>
        <x:v>1.2303995788655178</x:v>
      </x:c>
      <x:c r="AE1072" s="115" t="n">
        <x:f>MAX(AE1071,AD1072)</x:f>
        <x:v>1.2428655454675883</x:v>
      </x:c>
      <x:c r="AF1072" s="114" t="n">
        <x:f>AD1072/AE1072-1</x:f>
        <x:v>-0.010030020260462402</x:v>
      </x:c>
      <x:c r="AG1072" s="114" t="n">
        <x:f>AD1072/AD1071-1</x:f>
        <x:v>0.0031899589133319584</x:v>
      </x:c>
      <x:c r="AH1072" s="111" t="n">
        <x:f>IF(OR(T1072="年末+季度",T1072="季度+动态",T1072="季度",T1072="动态"),A1072,AH1071)</x:f>
        <x:v>45289</x:v>
      </x:c>
      <x:c r="AI1072" s="117" t="n">
        <x:f>YEAR(A1072)</x:f>
        <x:v>2024</x:v>
      </x:c>
      <x:c r="AJ1072" s="117" t="n">
        <x:f>MONTH(A1072)</x:f>
        <x:v>3</x:v>
      </x:c>
      <x:c r="AK1072" s="50" t="n">
        <x:f>IF(MONTH(A1072)&lt;&gt;MONTH(A1073),1,0)</x:f>
        <x:v>0</x:v>
      </x:c>
      <x:c r="AL1072" s="115" t="n">
        <x:f>IF(AK1071,AD1071,AL1071)</x:f>
        <x:v>1.2171901712870832</x:v>
      </x:c>
      <x:c r="AM1072" s="116" t="str">
        <x:f>IF(AK1072,AD1072/AL1072-1,"")</x:f>
      </x:c>
      <x:c r="AN1072" s="115" t="n">
        <x:f>IF(AI1072&lt;&gt;AI1071,AD1072,MAX(AN1071,AD1072))</x:f>
        <x:v>1.2383588424807868</x:v>
      </x:c>
      <x:c r="AO1072" s="116" t="n">
        <x:f>AD1072/AN1072-1</x:f>
        <x:v>-0.006427267559477645</x:v>
      </x:c>
      <x:c r="AP1072" s="112" t="n">
        <x:f>IFERROR(SUM(Z1072:AC1072)/AD1072,0)</x:f>
        <x:v>1</x:v>
      </x:c>
      <x:c r="AQ1072" s="50" t="b">
        <x:f>AND(B1072&gt;0,C1072&gt;0,D1072&gt;0,E1072&gt;0)</x:f>
        <x:v>1</x:v>
      </x:c>
    </x:row>
    <x:row r="1073">
      <x:c r="A1073" s="111" t="n">
        <x:f>'净值底稿'!A1031</x:f>
        <x:v>45380</x:v>
      </x:c>
      <x:c r="B1073" s="113" t="n">
        <x:f>'净值底稿'!F1031</x:f>
        <x:v>1.593075715443945</x:v>
      </x:c>
      <x:c r="C1073" s="113" t="n">
        <x:f>'净值底稿'!O1031</x:f>
        <x:v>1.1369340996974524</x:v>
      </x:c>
      <x:c r="D1073" s="113" t="n">
        <x:f>'净值底稿'!P1031</x:f>
        <x:v>1.6656</x:v>
      </x:c>
      <x:c r="E1073" s="113" t="n">
        <x:f>'净值底稿'!Q1031</x:f>
        <x:v>1.8754</x:v>
      </x:c>
      <x:c r="F1073" s="114" t="n">
        <x:f>IFERROR(B1073/B1072-1,0)</x:f>
        <x:v>-0.0012288412300633933</x:v>
      </x:c>
      <x:c r="G1073" s="114" t="n">
        <x:f>IFERROR(C1073/C1072-1,0)</x:f>
        <x:v>0.01071449542998315</x:v>
      </x:c>
      <x:c r="H1073" s="114" t="n">
        <x:f>IFERROR(D1073/D1072-1,0)</x:f>
        <x:v>0.0005406379527841398</x:v>
      </x:c>
      <x:c r="I1073" s="114" t="n">
        <x:f>IFERROR(E1073/E1072-1,0)</x:f>
        <x:v>0.01642187415316232</x:v>
      </x:c>
      <x:c r="J1073" s="115" t="n">
        <x:f>Z1072*(1+F1073)</x:f>
        <x:v>0.1258967146682494</x:v>
      </x:c>
      <x:c r="K1073" s="115" t="n">
        <x:f>AA1072*(1+G1073)</x:f>
        <x:v>0.11365682596332921</x:v>
      </x:c>
      <x:c r="L1073" s="115" t="n">
        <x:f>AB1072*(1+H1073)</x:f>
        <x:v>0.9165323414361043</x:v>
      </x:c>
      <x:c r="M1073" s="115" t="n">
        <x:f>AC1072*(1+I1073)</x:f>
        <x:v>0.07710465528191586</x:v>
      </x:c>
      <x:c r="N1073" s="115" t="n">
        <x:f>SUM(J1073:M1073)</x:f>
        <x:v>1.2331905373495988</x:v>
      </x:c>
      <x:c r="O1073" s="116" t="n">
        <x:f>IFERROR((J1073+K1073)/N1073,0)</x:f>
        <x:v>0.19425509146902192</x:v>
      </x:c>
      <x:c r="P1073" s="50" t="b">
        <x:f>AND(MONTH(A1073)=12,OR(A1074="",YEAR(A1073)&lt;&gt;YEAR(A1074)))</x:f>
        <x:v>0</x:v>
      </x:c>
      <x:c r="Q1073" s="50" t="b">
        <x:f>AND(MOD(MONTH(A1073),3)=0,OR(A1074="",MONTH(A1073)&lt;&gt;MONTH(A1074)))</x:f>
        <x:v>1</x:v>
      </x:c>
      <x:c r="R1073" s="50" t="b">
        <x:f>OR(O1073&gt;$E$7,O1073&lt;$E$6)</x:f>
        <x:v>0</x:v>
      </x:c>
      <x:c r="S1073" s="50" t="b">
        <x:f>AND(OR(P1073,Q1073,R1073),A1073-AH1072&gt;$E$8)</x:f>
        <x:v>1</x:v>
      </x:c>
      <x:c r="T1073" s="50" t="str">
        <x:f>IF(NOT(OR(P1073,Q1073,R1073)),"不调",IF(NOT(S1073),"间隔规则跳过",IF(P1073,"年末+季度",IF(AND(Q1073,R1073),"季度+动态",IF(Q1073,"季度","动态")))))</x:f>
        <x:v>季度</x:v>
      </x:c>
      <x:c r="U1073" s="115" t="n">
        <x:f>IF(OR(T1073="年末+季度",T1073="季度+动态"),N1073*$E$5/2,IF(T1073="季度",(J1073+K1073)/2,IF(T1073="动态",N1073*$E$5*IF(J1073+K1073=0,0.5,J1073/(J1073+K1073)),J1073)))</x:f>
        <x:v>0.1197767703157893</x:v>
      </x:c>
      <x:c r="V1073" s="115" t="n">
        <x:f>IF(OR(T1073="年末+季度",T1073="季度+动态"),N1073*$E$5/2,IF(T1073="季度",(J1073+K1073)/2,IF(T1073="动态",N1073*$E$5*IF(J1073+K1073=0,0.5,K1073/(J1073+K1073)),K1073)))</x:f>
        <x:v>0.1197767703157893</x:v>
      </x:c>
      <x:c r="W1073" s="115" t="n">
        <x:f>IF(OR(T1073="年末+季度",T1073="季度+动态",T1073="动态"),N1073*(1-$E$5)*IF(L1073+M1073=0,$B$7/($B$7+$B$8),L1073/(L1073+M1073)),L1073)</x:f>
        <x:v>0.9165323414361043</x:v>
      </x:c>
      <x:c r="X1073" s="115" t="n">
        <x:f>IF(OR(T1073="年末+季度",T1073="季度+动态",T1073="动态"),N1073*(1-$E$5)*IF(L1073+M1073=0,$B$8/($B$7+$B$8),M1073/(L1073+M1073)),M1073)</x:f>
        <x:v>0.07710465528191586</x:v>
      </x:c>
      <x:c r="Y1073" s="115" t="n">
        <x:f>POWER(1-$H$5,(A1073-A1072)/$H$8)</x:f>
        <x:v>0.9999862671029998</x:v>
      </x:c>
      <x:c r="Z1073" s="115" t="n">
        <x:f>U1073*Y1073</x:f>
        <x:v>0.11977512543373954</x:v>
      </x:c>
      <x:c r="AA1073" s="115" t="n">
        <x:f>V1073*Y1073</x:f>
        <x:v>0.11977512543373954</x:v>
      </x:c>
      <x:c r="AB1073" s="115" t="n">
        <x:f>W1073*Y1073</x:f>
        <x:v>0.916519754791862</x:v>
      </x:c>
      <x:c r="AC1073" s="115" t="n">
        <x:f>X1073*Y1073</x:f>
        <x:v>0.07710359641162663</x:v>
      </x:c>
      <x:c r="AD1073" s="115" t="n">
        <x:f>SUM(Z1073:AC1073)</x:f>
        <x:v>1.2331736020709678</x:v>
      </x:c>
      <x:c r="AE1073" s="115" t="n">
        <x:f>MAX(AE1072,AD1073)</x:f>
        <x:v>1.2428655454675883</x:v>
      </x:c>
      <x:c r="AF1073" s="114" t="n">
        <x:f>AD1073/AE1073-1</x:f>
        <x:v>-0.007798062656064864</x:v>
      </x:c>
      <x:c r="AG1073" s="114" t="n">
        <x:f>AD1073/AD1072-1</x:f>
        <x:v>0.0022545709971779626</x:v>
      </x:c>
      <x:c r="AH1073" s="111" t="n">
        <x:f>IF(OR(T1073="年末+季度",T1073="季度+动态",T1073="季度",T1073="动态"),A1073,AH1072)</x:f>
        <x:v>45380</x:v>
      </x:c>
      <x:c r="AI1073" s="117" t="n">
        <x:f>YEAR(A1073)</x:f>
        <x:v>2024</x:v>
      </x:c>
      <x:c r="AJ1073" s="117" t="n">
        <x:f>MONTH(A1073)</x:f>
        <x:v>3</x:v>
      </x:c>
      <x:c r="AK1073" s="50" t="n">
        <x:f>IF(MONTH(A1073)&lt;&gt;MONTH(A1074),1,0)</x:f>
        <x:v>1</x:v>
      </x:c>
      <x:c r="AL1073" s="115" t="n">
        <x:f>IF(AK1072,AD1072,AL1072)</x:f>
        <x:v>1.2171901712870832</x:v>
      </x:c>
      <x:c r="AM1073" s="116" t="n">
        <x:f>IF(AK1073,AD1073/AL1073-1,"")</x:f>
        <x:v>0.0131314162412135</x:v>
      </x:c>
      <x:c r="AN1073" s="115" t="n">
        <x:f>IF(AI1073&lt;&gt;AI1072,AD1073,MAX(AN1072,AD1073))</x:f>
        <x:v>1.2383588424807868</x:v>
      </x:c>
      <x:c r="AO1073" s="116" t="n">
        <x:f>AD1073/AN1073-1</x:f>
        <x:v>-0.004187187293330452</x:v>
      </x:c>
      <x:c r="AP1073" s="112" t="n">
        <x:f>IFERROR(SUM(Z1073:AC1073)/AD1073,0)</x:f>
        <x:v>1</x:v>
      </x:c>
      <x:c r="AQ1073" s="50" t="b">
        <x:f>AND(B1073&gt;0,C1073&gt;0,D1073&gt;0,E1073&gt;0)</x:f>
        <x:v>1</x:v>
      </x:c>
    </x:row>
    <x:row r="1074">
      <x:c r="A1074" s="111" t="n">
        <x:f>'净值底稿'!A1032</x:f>
        <x:v>45383</x:v>
      </x:c>
      <x:c r="B1074" s="113" t="n">
        <x:f>'净值底稿'!F1032</x:f>
        <x:v>1.63045227664017</x:v>
      </x:c>
      <x:c r="C1074" s="113" t="n">
        <x:f>'净值底稿'!O1032</x:f>
        <x:v>1.1597235596358524</x:v>
      </x:c>
      <x:c r="D1074" s="113" t="n">
        <x:f>'净值底稿'!P1032</x:f>
        <x:v>1.6649</x:v>
      </x:c>
      <x:c r="E1074" s="113" t="n">
        <x:f>'净值底稿'!Q1032</x:f>
        <x:v>1.8965</x:v>
      </x:c>
      <x:c r="F1074" s="114" t="n">
        <x:f>IFERROR(B1074/B1073-1,0)</x:f>
        <x:v>0.02346188623295231</x:v>
      </x:c>
      <x:c r="G1074" s="114" t="n">
        <x:f>IFERROR(C1074/C1073-1,0)</x:f>
        <x:v>0.020044662170361827</x:v>
      </x:c>
      <x:c r="H1074" s="114" t="n">
        <x:f>IFERROR(D1074/D1073-1,0)</x:f>
        <x:v>-0.00042026897214209047</x:v>
      </x:c>
      <x:c r="I1074" s="114" t="n">
        <x:f>IFERROR(E1074/E1073-1,0)</x:f>
        <x:v>0.011250933134264729</x:v>
      </x:c>
      <x:c r="J1074" s="115" t="n">
        <x:f>Z1073*(1+F1074)</x:f>
        <x:v>0.12258527580020354</x:v>
      </x:c>
      <x:c r="K1074" s="115" t="n">
        <x:f>AA1073*(1+G1074)</x:f>
        <x:v>0.12217597735947157</x:v>
      </x:c>
      <x:c r="L1074" s="115" t="n">
        <x:f>AB1073*(1+H1074)</x:f>
        <x:v>0.9161345699765677</x:v>
      </x:c>
      <x:c r="M1074" s="115" t="n">
        <x:f>AC1073*(1+I1074)</x:f>
        <x:v>0.07797108381926518</x:v>
      </x:c>
      <x:c r="N1074" s="115" t="n">
        <x:f>SUM(J1074:M1074)</x:f>
        <x:v>1.2388669069555078</x:v>
      </x:c>
      <x:c r="O1074" s="116" t="n">
        <x:f>IFERROR((J1074+K1074)/N1074,0)</x:f>
        <x:v>0.19756864259226303</x:v>
      </x:c>
      <x:c r="P1074" s="50" t="b">
        <x:f>AND(MONTH(A1074)=12,OR(A1075="",YEAR(A1074)&lt;&gt;YEAR(A1075)))</x:f>
        <x:v>0</x:v>
      </x:c>
      <x:c r="Q1074" s="50" t="b">
        <x:f>AND(MOD(MONTH(A1074),3)=0,OR(A1075="",MONTH(A1074)&lt;&gt;MONTH(A1075)))</x:f>
        <x:v>0</x:v>
      </x:c>
      <x:c r="R1074" s="50" t="b">
        <x:f>OR(O1074&gt;$E$7,O1074&lt;$E$6)</x:f>
        <x:v>0</x:v>
      </x:c>
      <x:c r="S1074" s="50" t="b">
        <x:f>AND(OR(P1074,Q1074,R1074),A1074-AH1073&gt;$E$8)</x:f>
        <x:v>0</x:v>
      </x:c>
      <x:c r="T1074" s="50" t="str">
        <x:f>IF(NOT(OR(P1074,Q1074,R1074)),"不调",IF(NOT(S1074),"间隔规则跳过",IF(P1074,"年末+季度",IF(AND(Q1074,R1074),"季度+动态",IF(Q1074,"季度","动态")))))</x:f>
        <x:v>不调</x:v>
      </x:c>
      <x:c r="U1074" s="115" t="n">
        <x:f>IF(OR(T1074="年末+季度",T1074="季度+动态"),N1074*$E$5/2,IF(T1074="季度",(J1074+K1074)/2,IF(T1074="动态",N1074*$E$5*IF(J1074+K1074=0,0.5,J1074/(J1074+K1074)),J1074)))</x:f>
        <x:v>0.12258527580020354</x:v>
      </x:c>
      <x:c r="V1074" s="115" t="n">
        <x:f>IF(OR(T1074="年末+季度",T1074="季度+动态"),N1074*$E$5/2,IF(T1074="季度",(J1074+K1074)/2,IF(T1074="动态",N1074*$E$5*IF(J1074+K1074=0,0.5,K1074/(J1074+K1074)),K1074)))</x:f>
        <x:v>0.12217597735947157</x:v>
      </x:c>
      <x:c r="W1074" s="115" t="n">
        <x:f>IF(OR(T1074="年末+季度",T1074="季度+动态",T1074="动态"),N1074*(1-$E$5)*IF(L1074+M1074=0,$B$7/($B$7+$B$8),L1074/(L1074+M1074)),L1074)</x:f>
        <x:v>0.9161345699765677</x:v>
      </x:c>
      <x:c r="X1074" s="115" t="n">
        <x:f>IF(OR(T1074="年末+季度",T1074="季度+动态",T1074="动态"),N1074*(1-$E$5)*IF(L1074+M1074=0,$B$8/($B$7+$B$8),M1074/(L1074+M1074)),M1074)</x:f>
        <x:v>0.07797108381926518</x:v>
      </x:c>
      <x:c r="Y1074" s="115" t="n">
        <x:f>POWER(1-$H$5,(A1074-A1073)/$H$8)</x:f>
        <x:v>0.9999588018747739</x:v>
      </x:c>
      <x:c r="Z1074" s="115" t="n">
        <x:f>U1074*Y1074</x:f>
        <x:v>0.12258022551666024</x:v>
      </x:c>
      <x:c r="AA1074" s="115" t="n">
        <x:f>V1074*Y1074</x:f>
        <x:v>0.1221709439382567</x:v>
      </x:c>
      <x:c r="AB1074" s="115" t="n">
        <x:f>W1074*Y1074</x:f>
        <x:v>0.9160968269498299</x:v>
      </x:c>
      <x:c r="AC1074" s="115" t="n">
        <x:f>X1074*Y1074</x:f>
        <x:v>0.07796787155678998</x:v>
      </x:c>
      <x:c r="AD1074" s="115" t="n">
        <x:f>SUM(Z1074:AC1074)</x:f>
        <x:v>1.2388158679615366</x:v>
      </x:c>
      <x:c r="AE1074" s="115" t="n">
        <x:f>MAX(AE1073,AD1074)</x:f>
        <x:v>1.2428655454675883</x:v>
      </x:c>
      <x:c r="AF1074" s="114" t="n">
        <x:f>AD1074/AE1074-1</x:f>
        <x:v>-0.0032583391830434127</x:v>
      </x:c>
      <x:c r="AG1074" s="114" t="n">
        <x:f>AD1074/AD1073-1</x:f>
        <x:v>0.004575402750345292</x:v>
      </x:c>
      <x:c r="AH1074" s="111" t="n">
        <x:f>IF(OR(T1074="年末+季度",T1074="季度+动态",T1074="季度",T1074="动态"),A1074,AH1073)</x:f>
        <x:v>45380</x:v>
      </x:c>
      <x:c r="AI1074" s="117" t="n">
        <x:f>YEAR(A1074)</x:f>
        <x:v>2024</x:v>
      </x:c>
      <x:c r="AJ1074" s="117" t="n">
        <x:f>MONTH(A1074)</x:f>
        <x:v>4</x:v>
      </x:c>
      <x:c r="AK1074" s="50" t="n">
        <x:f>IF(MONTH(A1074)&lt;&gt;MONTH(A1075),1,0)</x:f>
        <x:v>0</x:v>
      </x:c>
      <x:c r="AL1074" s="115" t="n">
        <x:f>IF(AK1073,AD1073,AL1073)</x:f>
        <x:v>1.2331736020709678</x:v>
      </x:c>
      <x:c r="AM1074" s="116" t="str">
        <x:f>IF(AK1074,AD1074/AL1074-1,"")</x:f>
      </x:c>
      <x:c r="AN1074" s="115" t="n">
        <x:f>IF(AI1074&lt;&gt;AI1073,AD1074,MAX(AN1073,AD1074))</x:f>
        <x:v>1.2388158679615366</x:v>
      </x:c>
      <x:c r="AO1074" s="116" t="n">
        <x:f>AD1074/AN1074-1</x:f>
        <x:v>0</x:v>
      </x:c>
      <x:c r="AP1074" s="112" t="n">
        <x:f>IFERROR(SUM(Z1074:AC1074)/AD1074,0)</x:f>
        <x:v>1</x:v>
      </x:c>
      <x:c r="AQ1074" s="50" t="b">
        <x:f>AND(B1074&gt;0,C1074&gt;0,D1074&gt;0,E1074&gt;0)</x:f>
        <x:v>1</x:v>
      </x:c>
    </x:row>
    <x:row r="1075">
      <x:c r="A1075" s="111" t="n">
        <x:f>'净值底稿'!A1033</x:f>
        <x:v>45384</x:v>
      </x:c>
      <x:c r="B1075" s="113" t="n">
        <x:f>'净值底稿'!F1033</x:f>
        <x:v>1.6046256758784825</x:v>
      </x:c>
      <x:c r="C1075" s="113" t="n">
        <x:f>'净值底稿'!O1033</x:f>
        <x:v>1.1569589893353416</x:v>
      </x:c>
      <x:c r="D1075" s="113" t="n">
        <x:f>'净值底稿'!P1033</x:f>
        <x:v>1.666</x:v>
      </x:c>
      <x:c r="E1075" s="113" t="n">
        <x:f>'净值底稿'!Q1033</x:f>
        <x:v>1.8968</x:v>
      </x:c>
      <x:c r="F1075" s="114" t="n">
        <x:f>IFERROR(B1075/B1074-1,0)</x:f>
        <x:v>-0.015840145174262688</x:v>
      </x:c>
      <x:c r="G1075" s="114" t="n">
        <x:f>IFERROR(C1075/C1074-1,0)</x:f>
        <x:v>-0.002383818348381972</x:v>
      </x:c>
      <x:c r="H1075" s="114" t="n">
        <x:f>IFERROR(D1075/D1074-1,0)</x:f>
        <x:v>0.0006607003423628743</x:v>
      </x:c>
      <x:c r="I1075" s="114" t="n">
        <x:f>IFERROR(E1075/E1074-1,0)</x:f>
        <x:v>0.00015818613234896972</x:v>
      </x:c>
      <x:c r="J1075" s="115" t="n">
        <x:f>Z1074*(1+F1075)</x:f>
        <x:v>0.12063853694898248</x:v>
      </x:c>
      <x:c r="K1075" s="115" t="n">
        <x:f>AA1074*(1+G1075)</x:f>
        <x:v>0.12187971060045753</x:v>
      </x:c>
      <x:c r="L1075" s="115" t="n">
        <x:f>AB1074*(1+H1075)</x:f>
        <x:v>0.9167020924370332</x:v>
      </x:c>
      <x:c r="M1075" s="115" t="n">
        <x:f>AC1074*(1+I1075)</x:f>
        <x:v>0.07798020499283903</x:v>
      </x:c>
      <x:c r="N1075" s="115" t="n">
        <x:f>SUM(J1075:M1075)</x:f>
        <x:v>1.2372005449793122</x:v>
      </x:c>
      <x:c r="O1075" s="116" t="n">
        <x:f>IFERROR((J1075+K1075)/N1075,0)</x:f>
        <x:v>0.1960217755590265</x:v>
      </x:c>
      <x:c r="P1075" s="50" t="b">
        <x:f>AND(MONTH(A1075)=12,OR(A1076="",YEAR(A1075)&lt;&gt;YEAR(A1076)))</x:f>
        <x:v>0</x:v>
      </x:c>
      <x:c r="Q1075" s="50" t="b">
        <x:f>AND(MOD(MONTH(A1075),3)=0,OR(A1076="",MONTH(A1075)&lt;&gt;MONTH(A1076)))</x:f>
        <x:v>0</x:v>
      </x:c>
      <x:c r="R1075" s="50" t="b">
        <x:f>OR(O1075&gt;$E$7,O1075&lt;$E$6)</x:f>
        <x:v>0</x:v>
      </x:c>
      <x:c r="S1075" s="50" t="b">
        <x:f>AND(OR(P1075,Q1075,R1075),A1075-AH1074&gt;$E$8)</x:f>
        <x:v>0</x:v>
      </x:c>
      <x:c r="T1075" s="50" t="str">
        <x:f>IF(NOT(OR(P1075,Q1075,R1075)),"不调",IF(NOT(S1075),"间隔规则跳过",IF(P1075,"年末+季度",IF(AND(Q1075,R1075),"季度+动态",IF(Q1075,"季度","动态")))))</x:f>
        <x:v>不调</x:v>
      </x:c>
      <x:c r="U1075" s="115" t="n">
        <x:f>IF(OR(T1075="年末+季度",T1075="季度+动态"),N1075*$E$5/2,IF(T1075="季度",(J1075+K1075)/2,IF(T1075="动态",N1075*$E$5*IF(J1075+K1075=0,0.5,J1075/(J1075+K1075)),J1075)))</x:f>
        <x:v>0.12063853694898248</x:v>
      </x:c>
      <x:c r="V1075" s="115" t="n">
        <x:f>IF(OR(T1075="年末+季度",T1075="季度+动态"),N1075*$E$5/2,IF(T1075="季度",(J1075+K1075)/2,IF(T1075="动态",N1075*$E$5*IF(J1075+K1075=0,0.5,K1075/(J1075+K1075)),K1075)))</x:f>
        <x:v>0.12187971060045753</x:v>
      </x:c>
      <x:c r="W1075" s="115" t="n">
        <x:f>IF(OR(T1075="年末+季度",T1075="季度+动态",T1075="动态"),N1075*(1-$E$5)*IF(L1075+M1075=0,$B$7/($B$7+$B$8),L1075/(L1075+M1075)),L1075)</x:f>
        <x:v>0.9167020924370332</x:v>
      </x:c>
      <x:c r="X1075" s="115" t="n">
        <x:f>IF(OR(T1075="年末+季度",T1075="季度+动态",T1075="动态"),N1075*(1-$E$5)*IF(L1075+M1075=0,$B$8/($B$7+$B$8),M1075/(L1075+M1075)),M1075)</x:f>
        <x:v>0.07798020499283903</x:v>
      </x:c>
      <x:c r="Y1075" s="115" t="n">
        <x:f>POWER(1-$H$5,(A1075-A1074)/$H$8)</x:f>
        <x:v>0.9999862671029998</x:v>
      </x:c>
      <x:c r="Z1075" s="115" t="n">
        <x:f>U1075*Y1075</x:f>
        <x:v>0.1206368802323803</x:v>
      </x:c>
      <x:c r="AA1075" s="115" t="n">
        <x:f>V1075*Y1075</x:f>
        <x:v>0.12187803683894544</x:v>
      </x:c>
      <x:c r="AB1075" s="115" t="n">
        <x:f>W1075*Y1075</x:f>
        <x:v>0.9166895034616178</x:v>
      </x:c>
      <x:c r="AC1075" s="115" t="n">
        <x:f>X1075*Y1075</x:f>
        <x:v>0.0779791340987158</x:v>
      </x:c>
      <x:c r="AD1075" s="115" t="n">
        <x:f>SUM(Z1075:AC1075)</x:f>
        <x:v>1.2371835546316592</x:v>
      </x:c>
      <x:c r="AE1075" s="115" t="n">
        <x:f>MAX(AE1074,AD1075)</x:f>
        <x:v>1.2428655454675883</x:v>
      </x:c>
      <x:c r="AF1075" s="114" t="n">
        <x:f>AD1075/AE1075-1</x:f>
        <x:v>-0.004571685856647911</x:v>
      </x:c>
      <x:c r="AG1075" s="114" t="n">
        <x:f>AD1075/AD1074-1</x:f>
        <x:v>-0.001317639991618269</x:v>
      </x:c>
      <x:c r="AH1075" s="111" t="n">
        <x:f>IF(OR(T1075="年末+季度",T1075="季度+动态",T1075="季度",T1075="动态"),A1075,AH1074)</x:f>
        <x:v>45380</x:v>
      </x:c>
      <x:c r="AI1075" s="117" t="n">
        <x:f>YEAR(A1075)</x:f>
        <x:v>2024</x:v>
      </x:c>
      <x:c r="AJ1075" s="117" t="n">
        <x:f>MONTH(A1075)</x:f>
        <x:v>4</x:v>
      </x:c>
      <x:c r="AK1075" s="50" t="n">
        <x:f>IF(MONTH(A1075)&lt;&gt;MONTH(A1076),1,0)</x:f>
        <x:v>0</x:v>
      </x:c>
      <x:c r="AL1075" s="115" t="n">
        <x:f>IF(AK1074,AD1074,AL1074)</x:f>
        <x:v>1.2331736020709678</x:v>
      </x:c>
      <x:c r="AM1075" s="116" t="str">
        <x:f>IF(AK1075,AD1075/AL1075-1,"")</x:f>
      </x:c>
      <x:c r="AN1075" s="115" t="n">
        <x:f>IF(AI1075&lt;&gt;AI1074,AD1075,MAX(AN1074,AD1075))</x:f>
        <x:v>1.2388158679615366</x:v>
      </x:c>
      <x:c r="AO1075" s="116" t="n">
        <x:f>AD1075/AN1075-1</x:f>
        <x:v>-0.001317639991618269</x:v>
      </x:c>
      <x:c r="AP1075" s="112" t="n">
        <x:f>IFERROR(SUM(Z1075:AC1075)/AD1075,0)</x:f>
        <x:v>1</x:v>
      </x:c>
      <x:c r="AQ1075" s="50" t="b">
        <x:f>AND(B1075&gt;0,C1075&gt;0,D1075&gt;0,E1075&gt;0)</x:f>
        <x:v>1</x:v>
      </x:c>
    </x:row>
    <x:row r="1076">
      <x:c r="A1076" s="111" t="n">
        <x:f>'净值底稿'!A1034</x:f>
        <x:v>45385</x:v>
      </x:c>
      <x:c r="B1076" s="113" t="n">
        <x:f>'净值底稿'!F1034</x:f>
        <x:v>1.5761472475431924</x:v>
      </x:c>
      <x:c r="C1076" s="113" t="n">
        <x:f>'净值底稿'!O1034</x:f>
        <x:v>1.1527274888971055</x:v>
      </x:c>
      <x:c r="D1076" s="113" t="n">
        <x:f>'净值底稿'!P1034</x:f>
        <x:v>1.6673</x:v>
      </x:c>
      <x:c r="E1076" s="113" t="n">
        <x:f>'净值底稿'!Q1034</x:f>
        <x:v>1.91</x:v>
      </x:c>
      <x:c r="F1076" s="114" t="n">
        <x:f>IFERROR(B1076/B1075-1,0)</x:f>
        <x:v>-0.017747708243356586</x:v>
      </x:c>
      <x:c r="G1076" s="114" t="n">
        <x:f>IFERROR(C1076/C1075-1,0)</x:f>
        <x:v>-0.003657433389810172</x:v>
      </x:c>
      <x:c r="H1076" s="114" t="n">
        <x:f>IFERROR(D1076/D1075-1,0)</x:f>
        <x:v>0.0007803121248499689</x:v>
      </x:c>
      <x:c r="I1076" s="114" t="n">
        <x:f>IFERROR(E1076/E1075-1,0)</x:f>
        <x:v>0.006959088991986384</x:v>
      </x:c>
      <x:c r="J1076" s="115" t="n">
        <x:f>Z1075*(1+F1076)</x:f>
        <x:v>0.11849585207862726</x:v>
      </x:c>
      <x:c r="K1076" s="115" t="n">
        <x:f>AA1075*(1+G1076)</x:f>
        <x:v>0.12143227603752617</x:v>
      </x:c>
      <x:c r="L1076" s="115" t="n">
        <x:f>AB1075*(1+H1076)</x:f>
        <x:v>0.9174048073958916</x:v>
      </x:c>
      <x:c r="M1076" s="115" t="n">
        <x:f>AC1075*(1+I1076)</x:f>
        <x:v>0.07852179783242681</x:v>
      </x:c>
      <x:c r="N1076" s="115" t="n">
        <x:f>SUM(J1076:M1076)</x:f>
        <x:v>1.2358547333444718</x:v>
      </x:c>
      <x:c r="O1076" s="116" t="n">
        <x:f>IFERROR((J1076+K1076)/N1076,0)</x:f>
        <x:v>0.1941394256482391</x:v>
      </x:c>
      <x:c r="P1076" s="50" t="b">
        <x:f>AND(MONTH(A1076)=12,OR(A1077="",YEAR(A1076)&lt;&gt;YEAR(A1077)))</x:f>
        <x:v>0</x:v>
      </x:c>
      <x:c r="Q1076" s="50" t="b">
        <x:f>AND(MOD(MONTH(A1076),3)=0,OR(A1077="",MONTH(A1076)&lt;&gt;MONTH(A1077)))</x:f>
        <x:v>0</x:v>
      </x:c>
      <x:c r="R1076" s="50" t="b">
        <x:f>OR(O1076&gt;$E$7,O1076&lt;$E$6)</x:f>
        <x:v>0</x:v>
      </x:c>
      <x:c r="S1076" s="50" t="b">
        <x:f>AND(OR(P1076,Q1076,R1076),A1076-AH1075&gt;$E$8)</x:f>
        <x:v>0</x:v>
      </x:c>
      <x:c r="T1076" s="50" t="str">
        <x:f>IF(NOT(OR(P1076,Q1076,R1076)),"不调",IF(NOT(S1076),"间隔规则跳过",IF(P1076,"年末+季度",IF(AND(Q1076,R1076),"季度+动态",IF(Q1076,"季度","动态")))))</x:f>
        <x:v>不调</x:v>
      </x:c>
      <x:c r="U1076" s="115" t="n">
        <x:f>IF(OR(T1076="年末+季度",T1076="季度+动态"),N1076*$E$5/2,IF(T1076="季度",(J1076+K1076)/2,IF(T1076="动态",N1076*$E$5*IF(J1076+K1076=0,0.5,J1076/(J1076+K1076)),J1076)))</x:f>
        <x:v>0.11849585207862726</x:v>
      </x:c>
      <x:c r="V1076" s="115" t="n">
        <x:f>IF(OR(T1076="年末+季度",T1076="季度+动态"),N1076*$E$5/2,IF(T1076="季度",(J1076+K1076)/2,IF(T1076="动态",N1076*$E$5*IF(J1076+K1076=0,0.5,K1076/(J1076+K1076)),K1076)))</x:f>
        <x:v>0.12143227603752617</x:v>
      </x:c>
      <x:c r="W1076" s="115" t="n">
        <x:f>IF(OR(T1076="年末+季度",T1076="季度+动态",T1076="动态"),N1076*(1-$E$5)*IF(L1076+M1076=0,$B$7/($B$7+$B$8),L1076/(L1076+M1076)),L1076)</x:f>
        <x:v>0.9174048073958916</x:v>
      </x:c>
      <x:c r="X1076" s="115" t="n">
        <x:f>IF(OR(T1076="年末+季度",T1076="季度+动态",T1076="动态"),N1076*(1-$E$5)*IF(L1076+M1076=0,$B$8/($B$7+$B$8),M1076/(L1076+M1076)),M1076)</x:f>
        <x:v>0.07852179783242681</x:v>
      </x:c>
      <x:c r="Y1076" s="115" t="n">
        <x:f>POWER(1-$H$5,(A1076-A1075)/$H$8)</x:f>
        <x:v>0.9999862671029998</x:v>
      </x:c>
      <x:c r="Z1076" s="115" t="n">
        <x:f>U1076*Y1076</x:f>
        <x:v>0.11849422478729571</x:v>
      </x:c>
      <x:c r="AA1076" s="115" t="n">
        <x:f>V1076*Y1076</x:f>
        <x:v>0.12143060842058684</x:v>
      </x:c>
      <x:c r="AB1076" s="115" t="n">
        <x:f>W1076*Y1076</x:f>
        <x:v>0.9173922087701641</x:v>
      </x:c>
      <x:c r="AC1076" s="115" t="n">
        <x:f>X1076*Y1076</x:f>
        <x:v>0.0785207195006649</x:v>
      </x:c>
      <x:c r="AD1076" s="115" t="n">
        <x:f>SUM(Z1076:AC1076)</x:f>
        <x:v>1.2358377614787117</x:v>
      </x:c>
      <x:c r="AE1076" s="115" t="n">
        <x:f>MAX(AE1075,AD1076)</x:f>
        <x:v>1.2428655454675883</x:v>
      </x:c>
      <x:c r="AF1076" s="114" t="n">
        <x:f>AD1076/AE1076-1</x:f>
        <x:v>-0.005654500613123559</x:v>
      </x:c>
      <x:c r="AG1076" s="114" t="n">
        <x:f>AD1076/AD1075-1</x:f>
        <x:v>-0.001087787780486793</x:v>
      </x:c>
      <x:c r="AH1076" s="111" t="n">
        <x:f>IF(OR(T1076="年末+季度",T1076="季度+动态",T1076="季度",T1076="动态"),A1076,AH1075)</x:f>
        <x:v>45380</x:v>
      </x:c>
      <x:c r="AI1076" s="117" t="n">
        <x:f>YEAR(A1076)</x:f>
        <x:v>2024</x:v>
      </x:c>
      <x:c r="AJ1076" s="117" t="n">
        <x:f>MONTH(A1076)</x:f>
        <x:v>4</x:v>
      </x:c>
      <x:c r="AK1076" s="50" t="n">
        <x:f>IF(MONTH(A1076)&lt;&gt;MONTH(A1077),1,0)</x:f>
        <x:v>0</x:v>
      </x:c>
      <x:c r="AL1076" s="115" t="n">
        <x:f>IF(AK1075,AD1075,AL1075)</x:f>
        <x:v>1.2331736020709678</x:v>
      </x:c>
      <x:c r="AM1076" s="116" t="str">
        <x:f>IF(AK1076,AD1076/AL1076-1,"")</x:f>
      </x:c>
      <x:c r="AN1076" s="115" t="n">
        <x:f>IF(AI1076&lt;&gt;AI1075,AD1076,MAX(AN1075,AD1076))</x:f>
        <x:v>1.2388158679615366</x:v>
      </x:c>
      <x:c r="AO1076" s="116" t="n">
        <x:f>AD1076/AN1076-1</x:f>
        <x:v>-0.0024039944594230755</x:v>
      </x:c>
      <x:c r="AP1076" s="112" t="n">
        <x:f>IFERROR(SUM(Z1076:AC1076)/AD1076,0)</x:f>
        <x:v>1</x:v>
      </x:c>
      <x:c r="AQ1076" s="50" t="b">
        <x:f>AND(B1076&gt;0,C1076&gt;0,D1076&gt;0,E1076&gt;0)</x:f>
        <x:v>1</x:v>
      </x:c>
    </x:row>
    <x:row r="1077">
      <x:c r="A1077" s="111" t="n">
        <x:f>'净值底稿'!A1035</x:f>
        <x:v>45390</x:v>
      </x:c>
      <x:c r="B1077" s="113" t="n">
        <x:f>'净值底稿'!F1035</x:f>
        <x:v>1.57941857087277</x:v>
      </x:c>
      <x:c r="C1077" s="113" t="n">
        <x:f>'净值底稿'!O1035</x:f>
        <x:v>1.1355295769502156</x:v>
      </x:c>
      <x:c r="D1077" s="113" t="n">
        <x:f>'净值底稿'!P1035</x:f>
        <x:v>1.6687</x:v>
      </x:c>
      <x:c r="E1077" s="113" t="n">
        <x:f>'净值底稿'!Q1035</x:f>
        <x:v>1.9666</x:v>
      </x:c>
      <x:c r="F1077" s="114" t="n">
        <x:f>IFERROR(B1077/B1076-1,0)</x:f>
        <x:v>0.002075518854394387</x:v>
      </x:c>
      <x:c r="G1077" s="114" t="n">
        <x:f>IFERROR(C1077/C1076-1,0)</x:f>
        <x:v>-0.01491932144634145</x:v>
      </x:c>
      <x:c r="H1077" s="114" t="n">
        <x:f>IFERROR(D1077/D1076-1,0)</x:f>
        <x:v>0.0008396809212498635</x:v>
      </x:c>
      <x:c r="I1077" s="114" t="n">
        <x:f>IFERROR(E1077/E1076-1,0)</x:f>
        <x:v>0.02963350785340313</x:v>
      </x:c>
      <x:c r="J1077" s="115" t="n">
        <x:f>Z1076*(1+F1077)</x:f>
        <x:v>0.11874016178497859</x:v>
      </x:c>
      <x:c r="K1077" s="115" t="n">
        <x:f>AA1076*(1+G1077)</x:f>
        <x:v>0.11961894614013528</x:v>
      </x:c>
      <x:c r="L1077" s="115" t="n">
        <x:f>AB1076*(1+H1077)</x:f>
        <x:v>0.9181625255051717</x:v>
      </x:c>
      <x:c r="M1077" s="115" t="n">
        <x:f>AC1076*(1+I1077)</x:f>
        <x:v>0.08084756385864272</x:v>
      </x:c>
      <x:c r="N1077" s="115" t="n">
        <x:f>SUM(J1077:M1077)</x:f>
        <x:v>1.2373691972889285</x:v>
      </x:c>
      <x:c r="O1077" s="116" t="n">
        <x:f>IFERROR((J1077+K1077)/N1077,0)</x:f>
        <x:v>0.19263378177455673</x:v>
      </x:c>
      <x:c r="P1077" s="50" t="b">
        <x:f>AND(MONTH(A1077)=12,OR(A1078="",YEAR(A1077)&lt;&gt;YEAR(A1078)))</x:f>
        <x:v>0</x:v>
      </x:c>
      <x:c r="Q1077" s="50" t="b">
        <x:f>AND(MOD(MONTH(A1077),3)=0,OR(A1078="",MONTH(A1077)&lt;&gt;MONTH(A1078)))</x:f>
        <x:v>0</x:v>
      </x:c>
      <x:c r="R1077" s="50" t="b">
        <x:f>OR(O1077&gt;$E$7,O1077&lt;$E$6)</x:f>
        <x:v>0</x:v>
      </x:c>
      <x:c r="S1077" s="50" t="b">
        <x:f>AND(OR(P1077,Q1077,R1077),A1077-AH1076&gt;$E$8)</x:f>
        <x:v>0</x:v>
      </x:c>
      <x:c r="T1077" s="50" t="str">
        <x:f>IF(NOT(OR(P1077,Q1077,R1077)),"不调",IF(NOT(S1077),"间隔规则跳过",IF(P1077,"年末+季度",IF(AND(Q1077,R1077),"季度+动态",IF(Q1077,"季度","动态")))))</x:f>
        <x:v>不调</x:v>
      </x:c>
      <x:c r="U1077" s="115" t="n">
        <x:f>IF(OR(T1077="年末+季度",T1077="季度+动态"),N1077*$E$5/2,IF(T1077="季度",(J1077+K1077)/2,IF(T1077="动态",N1077*$E$5*IF(J1077+K1077=0,0.5,J1077/(J1077+K1077)),J1077)))</x:f>
        <x:v>0.11874016178497859</x:v>
      </x:c>
      <x:c r="V1077" s="115" t="n">
        <x:f>IF(OR(T1077="年末+季度",T1077="季度+动态"),N1077*$E$5/2,IF(T1077="季度",(J1077+K1077)/2,IF(T1077="动态",N1077*$E$5*IF(J1077+K1077=0,0.5,K1077/(J1077+K1077)),K1077)))</x:f>
        <x:v>0.11961894614013528</x:v>
      </x:c>
      <x:c r="W1077" s="115" t="n">
        <x:f>IF(OR(T1077="年末+季度",T1077="季度+动态",T1077="动态"),N1077*(1-$E$5)*IF(L1077+M1077=0,$B$7/($B$7+$B$8),L1077/(L1077+M1077)),L1077)</x:f>
        <x:v>0.9181625255051717</x:v>
      </x:c>
      <x:c r="X1077" s="115" t="n">
        <x:f>IF(OR(T1077="年末+季度",T1077="季度+动态",T1077="动态"),N1077*(1-$E$5)*IF(L1077+M1077=0,$B$8/($B$7+$B$8),M1077/(L1077+M1077)),M1077)</x:f>
        <x:v>0.08084756385864272</x:v>
      </x:c>
      <x:c r="Y1077" s="115" t="n">
        <x:f>POWER(1-$H$5,(A1077-A1076)/$H$8)</x:f>
        <x:v>0.9999313374008972</x:v>
      </x:c>
      <x:c r="Z1077" s="115" t="n">
        <x:f>U1077*Y1077</x:f>
        <x:v>0.11873200877685255</x:v>
      </x:c>
      <x:c r="AA1077" s="115" t="n">
        <x:f>V1077*Y1077</x:f>
        <x:v>0.11961073279239137</x:v>
      </x:c>
      <x:c r="AB1077" s="115" t="n">
        <x:f>W1077*Y1077</x:f>
        <x:v>0.9180994820797718</x:v>
      </x:c>
      <x:c r="AC1077" s="115" t="n">
        <x:f>X1077*Y1077</x:f>
        <x:v>0.08084201265477706</x:v>
      </x:c>
      <x:c r="AD1077" s="115" t="n">
        <x:f>SUM(Z1077:AC1077)</x:f>
        <x:v>1.2372842363037928</x:v>
      </x:c>
      <x:c r="AE1077" s="115" t="n">
        <x:f>MAX(AE1076,AD1077)</x:f>
        <x:v>1.2428655454675883</x:v>
      </x:c>
      <x:c r="AF1077" s="114" t="n">
        <x:f>AD1077/AE1077-1</x:f>
        <x:v>-0.004490678162371697</x:v>
      </x:c>
      <x:c r="AG1077" s="114" t="n">
        <x:f>AD1077/AD1076-1</x:f>
        <x:v>0.0011704407084554003</x:v>
      </x:c>
      <x:c r="AH1077" s="111" t="n">
        <x:f>IF(OR(T1077="年末+季度",T1077="季度+动态",T1077="季度",T1077="动态"),A1077,AH1076)</x:f>
        <x:v>45380</x:v>
      </x:c>
      <x:c r="AI1077" s="117" t="n">
        <x:f>YEAR(A1077)</x:f>
        <x:v>2024</x:v>
      </x:c>
      <x:c r="AJ1077" s="117" t="n">
        <x:f>MONTH(A1077)</x:f>
        <x:v>4</x:v>
      </x:c>
      <x:c r="AK1077" s="50" t="n">
        <x:f>IF(MONTH(A1077)&lt;&gt;MONTH(A1078),1,0)</x:f>
        <x:v>0</x:v>
      </x:c>
      <x:c r="AL1077" s="115" t="n">
        <x:f>IF(AK1076,AD1076,AL1076)</x:f>
        <x:v>1.2331736020709678</x:v>
      </x:c>
      <x:c r="AM1077" s="116" t="str">
        <x:f>IF(AK1077,AD1077/AL1077-1,"")</x:f>
      </x:c>
      <x:c r="AN1077" s="115" t="n">
        <x:f>IF(AI1077&lt;&gt;AI1076,AD1077,MAX(AN1076,AD1077))</x:f>
        <x:v>1.2388158679615366</x:v>
      </x:c>
      <x:c r="AO1077" s="116" t="n">
        <x:f>AD1077/AN1077-1</x:f>
        <x:v>-0.0012363674839458438</x:v>
      </x:c>
      <x:c r="AP1077" s="112" t="n">
        <x:f>IFERROR(SUM(Z1077:AC1077)/AD1077,0)</x:f>
        <x:v>1</x:v>
      </x:c>
      <x:c r="AQ1077" s="50" t="b">
        <x:f>AND(B1077&gt;0,C1077&gt;0,D1077&gt;0,E1077&gt;0)</x:f>
        <x:v>1</x:v>
      </x:c>
    </x:row>
    <x:row r="1078">
      <x:c r="A1078" s="111" t="n">
        <x:f>'净值底稿'!A1036</x:f>
        <x:v>45391</x:v>
      </x:c>
      <x:c r="B1078" s="113" t="n">
        <x:f>'净值底稿'!F1036</x:f>
        <x:v>1.57930525544255</x:v>
      </x:c>
      <x:c r="C1078" s="113" t="n">
        <x:f>'净值底稿'!O1036</x:f>
        <x:v>1.145121595530091</x:v>
      </x:c>
      <x:c r="D1078" s="113" t="n">
        <x:f>'净值底稿'!P1036</x:f>
        <x:v>1.6698</x:v>
      </x:c>
      <x:c r="E1078" s="113" t="n">
        <x:f>'净值底稿'!Q1036</x:f>
        <x:v>1.9714</x:v>
      </x:c>
      <x:c r="F1078" s="114" t="n">
        <x:f>IFERROR(B1078/B1077-1,0)</x:f>
        <x:v>-0.00007174502839824015</x:v>
      </x:c>
      <x:c r="G1078" s="114" t="n">
        <x:f>IFERROR(C1078/C1077-1,0)</x:f>
        <x:v>0.008447176343603147</x:v>
      </x:c>
      <x:c r="H1078" s="114" t="n">
        <x:f>IFERROR(D1078/D1077-1,0)</x:f>
        <x:v>0.0006591957811470373</x:v>
      </x:c>
      <x:c r="I1078" s="114" t="n">
        <x:f>IFERROR(E1078/E1077-1,0)</x:f>
        <x:v>0.0024407607037526535</x:v>
      </x:c>
      <x:c r="J1078" s="115" t="n">
        <x:f>Z1077*(1+F1078)</x:f>
        <x:v>0.11872349034551108</x:v>
      </x:c>
      <x:c r="K1078" s="115" t="n">
        <x:f>AA1077*(1+G1078)</x:f>
        <x:v>0.12062110574487629</x:v>
      </x:c>
      <x:c r="L1078" s="115" t="n">
        <x:f>AB1077*(1+H1078)</x:f>
        <x:v>0.918704689385032</x:v>
      </x:c>
      <x:c r="M1078" s="115" t="n">
        <x:f>AC1077*(1+I1078)</x:f>
        <x:v>0.08103932866247711</x:v>
      </x:c>
      <x:c r="N1078" s="115" t="n">
        <x:f>SUM(J1078:M1078)</x:f>
        <x:v>1.2390886141378965</x:v>
      </x:c>
      <x:c r="O1078" s="116" t="n">
        <x:f>IFERROR((J1078+K1078)/N1078,0)</x:f>
        <x:v>0.19316180728277682</x:v>
      </x:c>
      <x:c r="P1078" s="50" t="b">
        <x:f>AND(MONTH(A1078)=12,OR(A1079="",YEAR(A1078)&lt;&gt;YEAR(A1079)))</x:f>
        <x:v>0</x:v>
      </x:c>
      <x:c r="Q1078" s="50" t="b">
        <x:f>AND(MOD(MONTH(A1078),3)=0,OR(A1079="",MONTH(A1078)&lt;&gt;MONTH(A1079)))</x:f>
        <x:v>0</x:v>
      </x:c>
      <x:c r="R1078" s="50" t="b">
        <x:f>OR(O1078&gt;$E$7,O1078&lt;$E$6)</x:f>
        <x:v>0</x:v>
      </x:c>
      <x:c r="S1078" s="50" t="b">
        <x:f>AND(OR(P1078,Q1078,R1078),A1078-AH1077&gt;$E$8)</x:f>
        <x:v>0</x:v>
      </x:c>
      <x:c r="T1078" s="50" t="str">
        <x:f>IF(NOT(OR(P1078,Q1078,R1078)),"不调",IF(NOT(S1078),"间隔规则跳过",IF(P1078,"年末+季度",IF(AND(Q1078,R1078),"季度+动态",IF(Q1078,"季度","动态")))))</x:f>
        <x:v>不调</x:v>
      </x:c>
      <x:c r="U1078" s="115" t="n">
        <x:f>IF(OR(T1078="年末+季度",T1078="季度+动态"),N1078*$E$5/2,IF(T1078="季度",(J1078+K1078)/2,IF(T1078="动态",N1078*$E$5*IF(J1078+K1078=0,0.5,J1078/(J1078+K1078)),J1078)))</x:f>
        <x:v>0.11872349034551108</x:v>
      </x:c>
      <x:c r="V1078" s="115" t="n">
        <x:f>IF(OR(T1078="年末+季度",T1078="季度+动态"),N1078*$E$5/2,IF(T1078="季度",(J1078+K1078)/2,IF(T1078="动态",N1078*$E$5*IF(J1078+K1078=0,0.5,K1078/(J1078+K1078)),K1078)))</x:f>
        <x:v>0.12062110574487629</x:v>
      </x:c>
      <x:c r="W1078" s="115" t="n">
        <x:f>IF(OR(T1078="年末+季度",T1078="季度+动态",T1078="动态"),N1078*(1-$E$5)*IF(L1078+M1078=0,$B$7/($B$7+$B$8),L1078/(L1078+M1078)),L1078)</x:f>
        <x:v>0.918704689385032</x:v>
      </x:c>
      <x:c r="X1078" s="115" t="n">
        <x:f>IF(OR(T1078="年末+季度",T1078="季度+动态",T1078="动态"),N1078*(1-$E$5)*IF(L1078+M1078=0,$B$8/($B$7+$B$8),M1078/(L1078+M1078)),M1078)</x:f>
        <x:v>0.08103932866247711</x:v>
      </x:c>
      <x:c r="Y1078" s="115" t="n">
        <x:f>POWER(1-$H$5,(A1078-A1077)/$H$8)</x:f>
        <x:v>0.9999862671029998</x:v>
      </x:c>
      <x:c r="Z1078" s="115" t="n">
        <x:f>U1078*Y1078</x:f>
        <x:v>0.11872185992804665</x:v>
      </x:c>
      <x:c r="AA1078" s="115" t="n">
        <x:f>V1078*Y1078</x:f>
        <x:v>0.12061944926765504</x:v>
      </x:c>
      <x:c r="AB1078" s="115" t="n">
        <x:f>W1078*Y1078</x:f>
        <x:v>0.918692072908159</x:v>
      </x:c>
      <x:c r="AC1078" s="115" t="n">
        <x:f>X1078*Y1078</x:f>
        <x:v>0.08103821575772362</x:v>
      </x:c>
      <x:c r="AD1078" s="115" t="n">
        <x:f>SUM(Z1078:AC1078)</x:f>
        <x:v>1.2390715978615843</x:v>
      </x:c>
      <x:c r="AE1078" s="115" t="n">
        <x:f>MAX(AE1077,AD1078)</x:f>
        <x:v>1.2428655454675883</x:v>
      </x:c>
      <x:c r="AF1078" s="114" t="n">
        <x:f>AD1078/AE1078-1</x:f>
        <x:v>-0.003052580884424394</x:v>
      </x:c>
      <x:c r="AG1078" s="114" t="n">
        <x:f>AD1078/AD1077-1</x:f>
        <x:v>0.0014445844417536602</x:v>
      </x:c>
      <x:c r="AH1078" s="111" t="n">
        <x:f>IF(OR(T1078="年末+季度",T1078="季度+动态",T1078="季度",T1078="动态"),A1078,AH1077)</x:f>
        <x:v>45380</x:v>
      </x:c>
      <x:c r="AI1078" s="117" t="n">
        <x:f>YEAR(A1078)</x:f>
        <x:v>2024</x:v>
      </x:c>
      <x:c r="AJ1078" s="117" t="n">
        <x:f>MONTH(A1078)</x:f>
        <x:v>4</x:v>
      </x:c>
      <x:c r="AK1078" s="50" t="n">
        <x:f>IF(MONTH(A1078)&lt;&gt;MONTH(A1079),1,0)</x:f>
        <x:v>0</x:v>
      </x:c>
      <x:c r="AL1078" s="115" t="n">
        <x:f>IF(AK1077,AD1077,AL1077)</x:f>
        <x:v>1.2331736020709678</x:v>
      </x:c>
      <x:c r="AM1078" s="116" t="str">
        <x:f>IF(AK1078,AD1078/AL1078-1,"")</x:f>
      </x:c>
      <x:c r="AN1078" s="115" t="n">
        <x:f>IF(AI1078&lt;&gt;AI1077,AD1078,MAX(AN1077,AD1078))</x:f>
        <x:v>1.2390715978615843</x:v>
      </x:c>
      <x:c r="AO1078" s="116" t="n">
        <x:f>AD1078/AN1078-1</x:f>
        <x:v>0</x:v>
      </x:c>
      <x:c r="AP1078" s="112" t="n">
        <x:f>IFERROR(SUM(Z1078:AC1078)/AD1078,0)</x:f>
        <x:v>1</x:v>
      </x:c>
      <x:c r="AQ1078" s="50" t="b">
        <x:f>AND(B1078&gt;0,C1078&gt;0,D1078&gt;0,E1078&gt;0)</x:f>
        <x:v>1</x:v>
      </x:c>
    </x:row>
    <x:row r="1079">
      <x:c r="A1079" s="111" t="n">
        <x:f>'净值底稿'!A1037</x:f>
        <x:v>45392</x:v>
      </x:c>
      <x:c r="B1079" s="113" t="n">
        <x:f>'净值底稿'!F1037</x:f>
        <x:v>1.54847007197032</x:v>
      </x:c>
      <x:c r="C1079" s="113" t="n">
        <x:f>'净值底稿'!O1037</x:f>
        <x:v>1.1291571811444323</x:v>
      </x:c>
      <x:c r="D1079" s="113" t="n">
        <x:f>'净值底稿'!P1037</x:f>
        <x:v>1.6698</x:v>
      </x:c>
      <x:c r="E1079" s="113" t="n">
        <x:f>'净值底稿'!Q1037</x:f>
        <x:v>1.9793</x:v>
      </x:c>
      <x:c r="F1079" s="114" t="n">
        <x:f>IFERROR(B1079/B1078-1,0)</x:f>
        <x:v>-0.019524524069027716</x:v>
      </x:c>
      <x:c r="G1079" s="114" t="n">
        <x:f>IFERROR(C1079/C1078-1,0)</x:f>
        <x:v>-0.01394123947009196</x:v>
      </x:c>
      <x:c r="H1079" s="114" t="n">
        <x:f>IFERROR(D1079/D1078-1,0)</x:f>
        <x:v>0</x:v>
      </x:c>
      <x:c r="I1079" s="114" t="n">
        <x:f>IFERROR(E1079/E1078-1,0)</x:f>
        <x:v>0.004007304453687688</x:v>
      </x:c>
      <x:c r="J1079" s="115" t="n">
        <x:f>Z1078*(1+F1079)</x:f>
        <x:v>0.11640387211636177</x:v>
      </x:c>
      <x:c r="K1079" s="115" t="n">
        <x:f>AA1078*(1+G1079)</x:f>
        <x:v>0.11893786464066405</x:v>
      </x:c>
      <x:c r="L1079" s="115" t="n">
        <x:f>AB1078*(1+H1079)</x:f>
        <x:v>0.918692072908159</x:v>
      </x:c>
      <x:c r="M1079" s="115" t="n">
        <x:f>AC1078*(1+I1079)</x:f>
        <x:v>0.08136296056064844</x:v>
      </x:c>
      <x:c r="N1079" s="115" t="n">
        <x:f>SUM(J1079:M1079)</x:f>
        <x:v>1.2353967702258333</x:v>
      </x:c>
      <x:c r="O1079" s="116" t="n">
        <x:f>IFERROR((J1079+K1079)/N1079,0)</x:f>
        <x:v>0.19049890887605675</x:v>
      </x:c>
      <x:c r="P1079" s="50" t="b">
        <x:f>AND(MONTH(A1079)=12,OR(A1080="",YEAR(A1079)&lt;&gt;YEAR(A1080)))</x:f>
        <x:v>0</x:v>
      </x:c>
      <x:c r="Q1079" s="50" t="b">
        <x:f>AND(MOD(MONTH(A1079),3)=0,OR(A1080="",MONTH(A1079)&lt;&gt;MONTH(A1080)))</x:f>
        <x:v>0</x:v>
      </x:c>
      <x:c r="R1079" s="50" t="b">
        <x:f>OR(O1079&gt;$E$7,O1079&lt;$E$6)</x:f>
        <x:v>0</x:v>
      </x:c>
      <x:c r="S1079" s="50" t="b">
        <x:f>AND(OR(P1079,Q1079,R1079),A1079-AH1078&gt;$E$8)</x:f>
        <x:v>0</x:v>
      </x:c>
      <x:c r="T1079" s="50" t="str">
        <x:f>IF(NOT(OR(P1079,Q1079,R1079)),"不调",IF(NOT(S1079),"间隔规则跳过",IF(P1079,"年末+季度",IF(AND(Q1079,R1079),"季度+动态",IF(Q1079,"季度","动态")))))</x:f>
        <x:v>不调</x:v>
      </x:c>
      <x:c r="U1079" s="115" t="n">
        <x:f>IF(OR(T1079="年末+季度",T1079="季度+动态"),N1079*$E$5/2,IF(T1079="季度",(J1079+K1079)/2,IF(T1079="动态",N1079*$E$5*IF(J1079+K1079=0,0.5,J1079/(J1079+K1079)),J1079)))</x:f>
        <x:v>0.11640387211636177</x:v>
      </x:c>
      <x:c r="V1079" s="115" t="n">
        <x:f>IF(OR(T1079="年末+季度",T1079="季度+动态"),N1079*$E$5/2,IF(T1079="季度",(J1079+K1079)/2,IF(T1079="动态",N1079*$E$5*IF(J1079+K1079=0,0.5,K1079/(J1079+K1079)),K1079)))</x:f>
        <x:v>0.11893786464066405</x:v>
      </x:c>
      <x:c r="W1079" s="115" t="n">
        <x:f>IF(OR(T1079="年末+季度",T1079="季度+动态",T1079="动态"),N1079*(1-$E$5)*IF(L1079+M1079=0,$B$7/($B$7+$B$8),L1079/(L1079+M1079)),L1079)</x:f>
        <x:v>0.918692072908159</x:v>
      </x:c>
      <x:c r="X1079" s="115" t="n">
        <x:f>IF(OR(T1079="年末+季度",T1079="季度+动态",T1079="动态"),N1079*(1-$E$5)*IF(L1079+M1079=0,$B$8/($B$7+$B$8),M1079/(L1079+M1079)),M1079)</x:f>
        <x:v>0.08136296056064844</x:v>
      </x:c>
      <x:c r="Y1079" s="115" t="n">
        <x:f>POWER(1-$H$5,(A1079-A1078)/$H$8)</x:f>
        <x:v>0.9999862671029998</x:v>
      </x:c>
      <x:c r="Z1079" s="115" t="n">
        <x:f>U1079*Y1079</x:f>
        <x:v>0.11640227355397557</x:v>
      </x:c>
      <x:c r="AA1079" s="115" t="n">
        <x:f>V1079*Y1079</x:f>
        <x:v>0.11893623127921951</x:v>
      </x:c>
      <x:c r="AB1079" s="115" t="n">
        <x:f>W1079*Y1079</x:f>
        <x:v>0.9186794566045469</x:v>
      </x:c>
      <x:c r="AC1079" s="115" t="n">
        <x:f>X1079*Y1079</x:f>
        <x:v>0.08136184321149142</x:v>
      </x:c>
      <x:c r="AD1079" s="115" t="n">
        <x:f>SUM(Z1079:AC1079)</x:f>
        <x:v>1.2353798046492335</x:v>
      </x:c>
      <x:c r="AE1079" s="115" t="n">
        <x:f>MAX(AE1078,AD1079)</x:f>
        <x:v>1.2428655454675883</x:v>
      </x:c>
      <x:c r="AF1079" s="114" t="n">
        <x:f>AD1079/AE1079-1</x:f>
        <x:v>-0.0060229691342345015</x:v>
      </x:c>
      <x:c r="AG1079" s="114" t="n">
        <x:f>AD1079/AD1078-1</x:f>
        <x:v>-0.002979483363771851</x:v>
      </x:c>
      <x:c r="AH1079" s="111" t="n">
        <x:f>IF(OR(T1079="年末+季度",T1079="季度+动态",T1079="季度",T1079="动态"),A1079,AH1078)</x:f>
        <x:v>45380</x:v>
      </x:c>
      <x:c r="AI1079" s="117" t="n">
        <x:f>YEAR(A1079)</x:f>
        <x:v>2024</x:v>
      </x:c>
      <x:c r="AJ1079" s="117" t="n">
        <x:f>MONTH(A1079)</x:f>
        <x:v>4</x:v>
      </x:c>
      <x:c r="AK1079" s="50" t="n">
        <x:f>IF(MONTH(A1079)&lt;&gt;MONTH(A1080),1,0)</x:f>
        <x:v>0</x:v>
      </x:c>
      <x:c r="AL1079" s="115" t="n">
        <x:f>IF(AK1078,AD1078,AL1078)</x:f>
        <x:v>1.2331736020709678</x:v>
      </x:c>
      <x:c r="AM1079" s="116" t="str">
        <x:f>IF(AK1079,AD1079/AL1079-1,"")</x:f>
      </x:c>
      <x:c r="AN1079" s="115" t="n">
        <x:f>IF(AI1079&lt;&gt;AI1078,AD1079,MAX(AN1078,AD1079))</x:f>
        <x:v>1.2390715978615843</x:v>
      </x:c>
      <x:c r="AO1079" s="116" t="n">
        <x:f>AD1079/AN1079-1</x:f>
        <x:v>-0.002979483363771851</x:v>
      </x:c>
      <x:c r="AP1079" s="112" t="n">
        <x:f>IFERROR(SUM(Z1079:AC1079)/AD1079,0)</x:f>
        <x:v>1</x:v>
      </x:c>
      <x:c r="AQ1079" s="50" t="b">
        <x:f>AND(B1079&gt;0,C1079&gt;0,D1079&gt;0,E1079&gt;0)</x:f>
        <x:v>1</x:v>
      </x:c>
    </x:row>
    <x:row r="1080">
      <x:c r="A1080" s="111" t="n">
        <x:f>'净值底稿'!A1038</x:f>
        <x:v>45393</x:v>
      </x:c>
      <x:c r="B1080" s="113" t="n">
        <x:f>'净值底稿'!F1038</x:f>
        <x:v>1.5513491506003325</x:v>
      </x:c>
      <x:c r="C1080" s="113" t="n">
        <x:f>'净值底稿'!O1038</x:f>
        <x:v>1.1336924399845973</x:v>
      </x:c>
      <x:c r="D1080" s="113" t="n">
        <x:f>'净值底稿'!P1038</x:f>
        <x:v>1.6707</x:v>
      </x:c>
      <x:c r="E1080" s="113" t="n">
        <x:f>'净值底稿'!Q1038</x:f>
        <x:v>1.9666</x:v>
      </x:c>
      <x:c r="F1080" s="114" t="n">
        <x:f>IFERROR(B1080/B1079-1,0)</x:f>
        <x:v>0.0018593053118225455</x:v>
      </x:c>
      <x:c r="G1080" s="114" t="n">
        <x:f>IFERROR(C1080/C1079-1,0)</x:f>
        <x:v>0.00401649913395441</x:v>
      </x:c>
      <x:c r="H1080" s="114" t="n">
        <x:f>IFERROR(D1080/D1079-1,0)</x:f>
        <x:v>0.0005389867049947483</x:v>
      </x:c>
      <x:c r="I1080" s="114" t="n">
        <x:f>IFERROR(E1080/E1079-1,0)</x:f>
        <x:v>-0.006416409841863313</x:v>
      </x:c>
      <x:c r="J1080" s="115" t="n">
        <x:f>Z1079*(1+F1080)</x:f>
        <x:v>0.1166187009195027</x:v>
      </x:c>
      <x:c r="K1080" s="115" t="n">
        <x:f>AA1079*(1+G1080)</x:f>
        <x:v>0.1194139385491483</x:v>
      </x:c>
      <x:c r="L1080" s="115" t="n">
        <x:f>AB1079*(1+H1080)</x:f>
        <x:v>0.9191746126178085</x:v>
      </x:c>
      <x:c r="M1080" s="115" t="n">
        <x:f>AC1079*(1+I1080)</x:f>
        <x:v>0.08083979227995707</x:v>
      </x:c>
      <x:c r="N1080" s="115" t="n">
        <x:f>SUM(J1080:M1080)</x:f>
        <x:v>1.2360470443664167</x:v>
      </x:c>
      <x:c r="O1080" s="116" t="n">
        <x:f>IFERROR((J1080+K1080)/N1080,0)</x:f>
        <x:v>0.19095765047489643</x:v>
      </x:c>
      <x:c r="P1080" s="50" t="b">
        <x:f>AND(MONTH(A1080)=12,OR(A1081="",YEAR(A1080)&lt;&gt;YEAR(A1081)))</x:f>
        <x:v>0</x:v>
      </x:c>
      <x:c r="Q1080" s="50" t="b">
        <x:f>AND(MOD(MONTH(A1080),3)=0,OR(A1081="",MONTH(A1080)&lt;&gt;MONTH(A1081)))</x:f>
        <x:v>0</x:v>
      </x:c>
      <x:c r="R1080" s="50" t="b">
        <x:f>OR(O1080&gt;$E$7,O1080&lt;$E$6)</x:f>
        <x:v>0</x:v>
      </x:c>
      <x:c r="S1080" s="50" t="b">
        <x:f>AND(OR(P1080,Q1080,R1080),A1080-AH1079&gt;$E$8)</x:f>
        <x:v>0</x:v>
      </x:c>
      <x:c r="T1080" s="50" t="str">
        <x:f>IF(NOT(OR(P1080,Q1080,R1080)),"不调",IF(NOT(S1080),"间隔规则跳过",IF(P1080,"年末+季度",IF(AND(Q1080,R1080),"季度+动态",IF(Q1080,"季度","动态")))))</x:f>
        <x:v>不调</x:v>
      </x:c>
      <x:c r="U1080" s="115" t="n">
        <x:f>IF(OR(T1080="年末+季度",T1080="季度+动态"),N1080*$E$5/2,IF(T1080="季度",(J1080+K1080)/2,IF(T1080="动态",N1080*$E$5*IF(J1080+K1080=0,0.5,J1080/(J1080+K1080)),J1080)))</x:f>
        <x:v>0.1166187009195027</x:v>
      </x:c>
      <x:c r="V1080" s="115" t="n">
        <x:f>IF(OR(T1080="年末+季度",T1080="季度+动态"),N1080*$E$5/2,IF(T1080="季度",(J1080+K1080)/2,IF(T1080="动态",N1080*$E$5*IF(J1080+K1080=0,0.5,K1080/(J1080+K1080)),K1080)))</x:f>
        <x:v>0.1194139385491483</x:v>
      </x:c>
      <x:c r="W1080" s="115" t="n">
        <x:f>IF(OR(T1080="年末+季度",T1080="季度+动态",T1080="动态"),N1080*(1-$E$5)*IF(L1080+M1080=0,$B$7/($B$7+$B$8),L1080/(L1080+M1080)),L1080)</x:f>
        <x:v>0.9191746126178085</x:v>
      </x:c>
      <x:c r="X1080" s="115" t="n">
        <x:f>IF(OR(T1080="年末+季度",T1080="季度+动态",T1080="动态"),N1080*(1-$E$5)*IF(L1080+M1080=0,$B$8/($B$7+$B$8),M1080/(L1080+M1080)),M1080)</x:f>
        <x:v>0.08083979227995707</x:v>
      </x:c>
      <x:c r="Y1080" s="115" t="n">
        <x:f>POWER(1-$H$5,(A1080-A1079)/$H$8)</x:f>
        <x:v>0.9999862671029998</x:v>
      </x:c>
      <x:c r="Z1080" s="115" t="n">
        <x:f>U1080*Y1080</x:f>
        <x:v>0.11661709940689467</x:v>
      </x:c>
      <x:c r="AA1080" s="115" t="n">
        <x:f>V1080*Y1080</x:f>
        <x:v>0.1194122986498298</x:v>
      </x:c>
      <x:c r="AB1080" s="115" t="n">
        <x:f>W1080*Y1080</x:f>
        <x:v>0.9191619896875282</x:v>
      </x:c>
      <x:c r="AC1080" s="115" t="n">
        <x:f>X1080*Y1080</x:f>
        <x:v>0.08083868211541616</x:v>
      </x:c>
      <x:c r="AD1080" s="115" t="n">
        <x:f>SUM(Z1080:AC1080)</x:f>
        <x:v>1.2360300698596687</x:v>
      </x:c>
      <x:c r="AE1080" s="115" t="n">
        <x:f>MAX(AE1079,AD1080)</x:f>
        <x:v>1.2428655454675883</x:v>
      </x:c>
      <x:c r="AF1080" s="114" t="n">
        <x:f>AD1080/AE1080-1</x:f>
        <x:v>-0.0054997707779790295</x:v>
      </x:c>
      <x:c r="AG1080" s="114" t="n">
        <x:f>AD1080/AD1079-1</x:f>
        <x:v>0.0005263686584384697</x:v>
      </x:c>
      <x:c r="AH1080" s="111" t="n">
        <x:f>IF(OR(T1080="年末+季度",T1080="季度+动态",T1080="季度",T1080="动态"),A1080,AH1079)</x:f>
        <x:v>45380</x:v>
      </x:c>
      <x:c r="AI1080" s="117" t="n">
        <x:f>YEAR(A1080)</x:f>
        <x:v>2024</x:v>
      </x:c>
      <x:c r="AJ1080" s="117" t="n">
        <x:f>MONTH(A1080)</x:f>
        <x:v>4</x:v>
      </x:c>
      <x:c r="AK1080" s="50" t="n">
        <x:f>IF(MONTH(A1080)&lt;&gt;MONTH(A1081),1,0)</x:f>
        <x:v>0</x:v>
      </x:c>
      <x:c r="AL1080" s="115" t="n">
        <x:f>IF(AK1079,AD1079,AL1079)</x:f>
        <x:v>1.2331736020709678</x:v>
      </x:c>
      <x:c r="AM1080" s="116" t="str">
        <x:f>IF(AK1080,AD1080/AL1080-1,"")</x:f>
      </x:c>
      <x:c r="AN1080" s="115" t="n">
        <x:f>IF(AI1080&lt;&gt;AI1079,AD1080,MAX(AN1079,AD1080))</x:f>
        <x:v>1.2390715978615843</x:v>
      </x:c>
      <x:c r="AO1080" s="116" t="n">
        <x:f>AD1080/AN1080-1</x:f>
        <x:v>-0.002454683011994363</x:v>
      </x:c>
      <x:c r="AP1080" s="112" t="n">
        <x:f>IFERROR(SUM(Z1080:AC1080)/AD1080,0)</x:f>
        <x:v>1</x:v>
      </x:c>
      <x:c r="AQ1080" s="50" t="b">
        <x:f>AND(B1080&gt;0,C1080&gt;0,D1080&gt;0,E1080&gt;0)</x:f>
        <x:v>1</x:v>
      </x:c>
    </x:row>
    <x:row r="1081">
      <x:c r="A1081" s="111" t="n">
        <x:f>'净值底稿'!A1039</x:f>
        <x:v>45394</x:v>
      </x:c>
      <x:c r="B1081" s="113" t="n">
        <x:f>'净值底稿'!F1039</x:f>
        <x:v>1.5834682149807549</x:v>
      </x:c>
      <x:c r="C1081" s="113" t="n">
        <x:f>'净值底稿'!O1039</x:f>
        <x:v>1.1301384127389804</x:v>
      </x:c>
      <x:c r="D1081" s="113" t="n">
        <x:f>'净值底稿'!P1039</x:f>
        <x:v>1.6725</x:v>
      </x:c>
      <x:c r="E1081" s="113" t="n">
        <x:f>'净值底稿'!Q1039</x:f>
        <x:v>2.0104</x:v>
      </x:c>
      <x:c r="F1081" s="114" t="n">
        <x:f>IFERROR(B1081/B1080-1,0)</x:f>
        <x:v>0.020703955887682035</x:v>
      </x:c>
      <x:c r="G1081" s="114" t="n">
        <x:f>IFERROR(C1081/C1080-1,0)</x:f>
        <x:v>-0.0031349130683673287</x:v>
      </x:c>
      <x:c r="H1081" s="114" t="n">
        <x:f>IFERROR(D1081/D1080-1,0)</x:f>
        <x:v>0.0010773927096425773</x:v>
      </x:c>
      <x:c r="I1081" s="114" t="n">
        <x:f>IFERROR(E1081/E1080-1,0)</x:f>
        <x:v>0.022271941421743158</x:v>
      </x:c>
      <x:c r="J1081" s="115" t="n">
        <x:f>Z1080*(1+F1081)</x:f>
        <x:v>0.11903153468876446</x:v>
      </x:c>
      <x:c r="K1081" s="115" t="n">
        <x:f>AA1080*(1+G1081)</x:f>
        <x:v>0.11903795147426867</x:v>
      </x:c>
      <x:c r="L1081" s="115" t="n">
        <x:f>AB1080*(1+H1081)</x:f>
        <x:v>0.920152288114198</x:v>
      </x:c>
      <x:c r="M1081" s="115" t="n">
        <x:f>AC1080*(1+I1081)</x:f>
        <x:v>0.08263911650810163</x:v>
      </x:c>
      <x:c r="N1081" s="115" t="n">
        <x:f>SUM(J1081:M1081)</x:f>
        <x:v>1.2408608907853327</x:v>
      </x:c>
      <x:c r="O1081" s="116" t="n">
        <x:f>IFERROR((J1081+K1081)/N1081,0)</x:f>
        <x:v>0.1918583202443914</x:v>
      </x:c>
      <x:c r="P1081" s="50" t="b">
        <x:f>AND(MONTH(A1081)=12,OR(A1082="",YEAR(A1081)&lt;&gt;YEAR(A1082)))</x:f>
        <x:v>0</x:v>
      </x:c>
      <x:c r="Q1081" s="50" t="b">
        <x:f>AND(MOD(MONTH(A1081),3)=0,OR(A1082="",MONTH(A1081)&lt;&gt;MONTH(A1082)))</x:f>
        <x:v>0</x:v>
      </x:c>
      <x:c r="R1081" s="50" t="b">
        <x:f>OR(O1081&gt;$E$7,O1081&lt;$E$6)</x:f>
        <x:v>0</x:v>
      </x:c>
      <x:c r="S1081" s="50" t="b">
        <x:f>AND(OR(P1081,Q1081,R1081),A1081-AH1080&gt;$E$8)</x:f>
        <x:v>0</x:v>
      </x:c>
      <x:c r="T1081" s="50" t="str">
        <x:f>IF(NOT(OR(P1081,Q1081,R1081)),"不调",IF(NOT(S1081),"间隔规则跳过",IF(P1081,"年末+季度",IF(AND(Q1081,R1081),"季度+动态",IF(Q1081,"季度","动态")))))</x:f>
        <x:v>不调</x:v>
      </x:c>
      <x:c r="U1081" s="115" t="n">
        <x:f>IF(OR(T1081="年末+季度",T1081="季度+动态"),N1081*$E$5/2,IF(T1081="季度",(J1081+K1081)/2,IF(T1081="动态",N1081*$E$5*IF(J1081+K1081=0,0.5,J1081/(J1081+K1081)),J1081)))</x:f>
        <x:v>0.11903153468876446</x:v>
      </x:c>
      <x:c r="V1081" s="115" t="n">
        <x:f>IF(OR(T1081="年末+季度",T1081="季度+动态"),N1081*$E$5/2,IF(T1081="季度",(J1081+K1081)/2,IF(T1081="动态",N1081*$E$5*IF(J1081+K1081=0,0.5,K1081/(J1081+K1081)),K1081)))</x:f>
        <x:v>0.11903795147426867</x:v>
      </x:c>
      <x:c r="W1081" s="115" t="n">
        <x:f>IF(OR(T1081="年末+季度",T1081="季度+动态",T1081="动态"),N1081*(1-$E$5)*IF(L1081+M1081=0,$B$7/($B$7+$B$8),L1081/(L1081+M1081)),L1081)</x:f>
        <x:v>0.920152288114198</x:v>
      </x:c>
      <x:c r="X1081" s="115" t="n">
        <x:f>IF(OR(T1081="年末+季度",T1081="季度+动态",T1081="动态"),N1081*(1-$E$5)*IF(L1081+M1081=0,$B$8/($B$7+$B$8),M1081/(L1081+M1081)),M1081)</x:f>
        <x:v>0.08263911650810163</x:v>
      </x:c>
      <x:c r="Y1081" s="115" t="n">
        <x:f>POWER(1-$H$5,(A1081-A1080)/$H$8)</x:f>
        <x:v>0.9999862671029998</x:v>
      </x:c>
      <x:c r="Z1081" s="115" t="n">
        <x:f>U1081*Y1081</x:f>
        <x:v>0.1190299000409588</x:v>
      </x:c>
      <x:c r="AA1081" s="115" t="n">
        <x:f>V1081*Y1081</x:f>
        <x:v>0.11903631673834196</x:v>
      </x:c>
      <x:c r="AB1081" s="115" t="n">
        <x:f>W1081*Y1081</x:f>
        <x:v>0.9201396517576008</x:v>
      </x:c>
      <x:c r="AC1081" s="115" t="n">
        <x:f>X1081*Y1081</x:f>
        <x:v>0.08263798163362643</x:v>
      </x:c>
      <x:c r="AD1081" s="115" t="n">
        <x:f>SUM(Z1081:AC1081)</x:f>
        <x:v>1.2408438501705281</x:v>
      </x:c>
      <x:c r="AE1081" s="115" t="n">
        <x:f>MAX(AE1080,AD1081)</x:f>
        <x:v>1.2428655454675883</x:v>
      </x:c>
      <x:c r="AF1081" s="114" t="n">
        <x:f>AD1081/AE1081-1</x:f>
        <x:v>-0.0016266403911773253</x:v>
      </x:c>
      <x:c r="AG1081" s="114" t="n">
        <x:f>AD1081/AD1080-1</x:f>
        <x:v>0.0038945495164255384</x:v>
      </x:c>
      <x:c r="AH1081" s="111" t="n">
        <x:f>IF(OR(T1081="年末+季度",T1081="季度+动态",T1081="季度",T1081="动态"),A1081,AH1080)</x:f>
        <x:v>45380</x:v>
      </x:c>
      <x:c r="AI1081" s="117" t="n">
        <x:f>YEAR(A1081)</x:f>
        <x:v>2024</x:v>
      </x:c>
      <x:c r="AJ1081" s="117" t="n">
        <x:f>MONTH(A1081)</x:f>
        <x:v>4</x:v>
      </x:c>
      <x:c r="AK1081" s="50" t="n">
        <x:f>IF(MONTH(A1081)&lt;&gt;MONTH(A1082),1,0)</x:f>
        <x:v>0</x:v>
      </x:c>
      <x:c r="AL1081" s="115" t="n">
        <x:f>IF(AK1080,AD1080,AL1080)</x:f>
        <x:v>1.2331736020709678</x:v>
      </x:c>
      <x:c r="AM1081" s="116" t="str">
        <x:f>IF(AK1081,AD1081/AL1081-1,"")</x:f>
      </x:c>
      <x:c r="AN1081" s="115" t="n">
        <x:f>IF(AI1081&lt;&gt;AI1080,AD1081,MAX(AN1080,AD1081))</x:f>
        <x:v>1.2408438501705281</x:v>
      </x:c>
      <x:c r="AO1081" s="116" t="n">
        <x:f>AD1081/AN1081-1</x:f>
        <x:v>0</x:v>
      </x:c>
      <x:c r="AP1081" s="112" t="n">
        <x:f>IFERROR(SUM(Z1081:AC1081)/AD1081,0)</x:f>
        <x:v>1</x:v>
      </x:c>
      <x:c r="AQ1081" s="50" t="b">
        <x:f>AND(B1081&gt;0,C1081&gt;0,D1081&gt;0,E1081&gt;0)</x:f>
        <x:v>1</x:v>
      </x:c>
    </x:row>
    <x:row r="1082">
      <x:c r="A1082" s="111" t="n">
        <x:f>'净值底稿'!A1040</x:f>
        <x:v>45397</x:v>
      </x:c>
      <x:c r="B1082" s="113" t="n">
        <x:f>'净值底稿'!F1040</x:f>
        <x:v>1.5888794091220275</x:v>
      </x:c>
      <x:c r="C1082" s="113" t="n">
        <x:f>'净值底稿'!O1040</x:f>
        <x:v>1.126357939538428</x:v>
      </x:c>
      <x:c r="D1082" s="113" t="n">
        <x:f>'净值底稿'!P1040</x:f>
        <x:v>1.6732</x:v>
      </x:c>
      <x:c r="E1082" s="113" t="n">
        <x:f>'净值底稿'!Q1040</x:f>
        <x:v>1.9829</x:v>
      </x:c>
      <x:c r="F1082" s="114" t="n">
        <x:f>IFERROR(B1082/B1081-1,0)</x:f>
        <x:v>0.0034173051849597513</x:v>
      </x:c>
      <x:c r="G1082" s="114" t="n">
        <x:f>IFERROR(C1082/C1081-1,0)</x:f>
        <x:v>-0.0033451417613441503</x:v>
      </x:c>
      <x:c r="H1082" s="114" t="n">
        <x:f>IFERROR(D1082/D1081-1,0)</x:f>
        <x:v>0.0004185351270553639</x:v>
      </x:c>
      <x:c r="I1082" s="114" t="n">
        <x:f>IFERROR(E1082/E1081-1,0)</x:f>
        <x:v>-0.013678869876641464</x:v>
      </x:c>
      <x:c r="J1082" s="115" t="n">
        <x:f>Z1081*(1+F1082)</x:f>
        <x:v>0.119436661535534</x:v>
      </x:c>
      <x:c r="K1082" s="115" t="n">
        <x:f>AA1081*(1+G1082)</x:f>
        <x:v>0.11863812338410394</x:v>
      </x:c>
      <x:c r="L1082" s="115" t="n">
        <x:f>AB1081*(1+H1082)</x:f>
        <x:v>0.9205247625236579</x:v>
      </x:c>
      <x:c r="M1082" s="115" t="n">
        <x:f>AC1081*(1+I1082)</x:f>
        <x:v>0.08150758743599176</x:v>
      </x:c>
      <x:c r="N1082" s="115" t="n">
        <x:f>SUM(J1082:M1082)</x:f>
        <x:v>1.2401071348792876</x:v>
      </x:c>
      <x:c r="O1082" s="116" t="n">
        <x:f>IFERROR((J1082+K1082)/N1082,0)</x:f>
        <x:v>0.19197920746001693</x:v>
      </x:c>
      <x:c r="P1082" s="50" t="b">
        <x:f>AND(MONTH(A1082)=12,OR(A1083="",YEAR(A1082)&lt;&gt;YEAR(A1083)))</x:f>
        <x:v>0</x:v>
      </x:c>
      <x:c r="Q1082" s="50" t="b">
        <x:f>AND(MOD(MONTH(A1082),3)=0,OR(A1083="",MONTH(A1082)&lt;&gt;MONTH(A1083)))</x:f>
        <x:v>0</x:v>
      </x:c>
      <x:c r="R1082" s="50" t="b">
        <x:f>OR(O1082&gt;$E$7,O1082&lt;$E$6)</x:f>
        <x:v>0</x:v>
      </x:c>
      <x:c r="S1082" s="50" t="b">
        <x:f>AND(OR(P1082,Q1082,R1082),A1082-AH1081&gt;$E$8)</x:f>
        <x:v>0</x:v>
      </x:c>
      <x:c r="T1082" s="50" t="str">
        <x:f>IF(NOT(OR(P1082,Q1082,R1082)),"不调",IF(NOT(S1082),"间隔规则跳过",IF(P1082,"年末+季度",IF(AND(Q1082,R1082),"季度+动态",IF(Q1082,"季度","动态")))))</x:f>
        <x:v>不调</x:v>
      </x:c>
      <x:c r="U1082" s="115" t="n">
        <x:f>IF(OR(T1082="年末+季度",T1082="季度+动态"),N1082*$E$5/2,IF(T1082="季度",(J1082+K1082)/2,IF(T1082="动态",N1082*$E$5*IF(J1082+K1082=0,0.5,J1082/(J1082+K1082)),J1082)))</x:f>
        <x:v>0.119436661535534</x:v>
      </x:c>
      <x:c r="V1082" s="115" t="n">
        <x:f>IF(OR(T1082="年末+季度",T1082="季度+动态"),N1082*$E$5/2,IF(T1082="季度",(J1082+K1082)/2,IF(T1082="动态",N1082*$E$5*IF(J1082+K1082=0,0.5,K1082/(J1082+K1082)),K1082)))</x:f>
        <x:v>0.11863812338410394</x:v>
      </x:c>
      <x:c r="W1082" s="115" t="n">
        <x:f>IF(OR(T1082="年末+季度",T1082="季度+动态",T1082="动态"),N1082*(1-$E$5)*IF(L1082+M1082=0,$B$7/($B$7+$B$8),L1082/(L1082+M1082)),L1082)</x:f>
        <x:v>0.9205247625236579</x:v>
      </x:c>
      <x:c r="X1082" s="115" t="n">
        <x:f>IF(OR(T1082="年末+季度",T1082="季度+动态",T1082="动态"),N1082*(1-$E$5)*IF(L1082+M1082=0,$B$8/($B$7+$B$8),M1082/(L1082+M1082)),M1082)</x:f>
        <x:v>0.08150758743599176</x:v>
      </x:c>
      <x:c r="Y1082" s="115" t="n">
        <x:f>POWER(1-$H$5,(A1082-A1081)/$H$8)</x:f>
        <x:v>0.9999588018747739</x:v>
      </x:c>
      <x:c r="Z1082" s="115" t="n">
        <x:f>U1082*Y1082</x:f>
        <x:v>0.11943174096899548</x:v>
      </x:c>
      <x:c r="AA1082" s="115" t="n">
        <x:f>V1082*Y1082</x:f>
        <x:v>0.11863323571584018</x:v>
      </x:c>
      <x:c r="AB1082" s="115" t="n">
        <x:f>W1082*Y1082</x:f>
        <x:v>0.9204868386292178</x:v>
      </x:c>
      <x:c r="AC1082" s="115" t="n">
        <x:f>X1082*Y1082</x:f>
        <x:v>0.0815042294761977</x:v>
      </x:c>
      <x:c r="AD1082" s="115" t="n">
        <x:f>SUM(Z1082:AC1082)</x:f>
        <x:v>1.240056044790251</x:v>
      </x:c>
      <x:c r="AE1082" s="115" t="n">
        <x:f>MAX(AE1081,AD1082)</x:f>
        <x:v>1.2428655454675883</x:v>
      </x:c>
      <x:c r="AF1082" s="114" t="n">
        <x:f>AD1082/AE1082-1</x:f>
        <x:v>-0.002260502503736439</x:v>
      </x:c>
      <x:c r="AG1082" s="114" t="n">
        <x:f>AD1082/AD1081-1</x:f>
        <x:v>-0.0006348948581795799</x:v>
      </x:c>
      <x:c r="AH1082" s="111" t="n">
        <x:f>IF(OR(T1082="年末+季度",T1082="季度+动态",T1082="季度",T1082="动态"),A1082,AH1081)</x:f>
        <x:v>45380</x:v>
      </x:c>
      <x:c r="AI1082" s="117" t="n">
        <x:f>YEAR(A1082)</x:f>
        <x:v>2024</x:v>
      </x:c>
      <x:c r="AJ1082" s="117" t="n">
        <x:f>MONTH(A1082)</x:f>
        <x:v>4</x:v>
      </x:c>
      <x:c r="AK1082" s="50" t="n">
        <x:f>IF(MONTH(A1082)&lt;&gt;MONTH(A1083),1,0)</x:f>
        <x:v>0</x:v>
      </x:c>
      <x:c r="AL1082" s="115" t="n">
        <x:f>IF(AK1081,AD1081,AL1081)</x:f>
        <x:v>1.2331736020709678</x:v>
      </x:c>
      <x:c r="AM1082" s="116" t="str">
        <x:f>IF(AK1082,AD1082/AL1082-1,"")</x:f>
      </x:c>
      <x:c r="AN1082" s="115" t="n">
        <x:f>IF(AI1082&lt;&gt;AI1081,AD1082,MAX(AN1081,AD1082))</x:f>
        <x:v>1.2408438501705281</x:v>
      </x:c>
      <x:c r="AO1082" s="116" t="n">
        <x:f>AD1082/AN1082-1</x:f>
        <x:v>-0.0006348948581795799</x:v>
      </x:c>
      <x:c r="AP1082" s="112" t="n">
        <x:f>IFERROR(SUM(Z1082:AC1082)/AD1082,0)</x:f>
        <x:v>1</x:v>
      </x:c>
      <x:c r="AQ1082" s="50" t="b">
        <x:f>AND(B1082&gt;0,C1082&gt;0,D1082&gt;0,E1082&gt;0)</x:f>
        <x:v>1</x:v>
      </x:c>
    </x:row>
    <x:row r="1083">
      <x:c r="A1083" s="111" t="n">
        <x:f>'净值底稿'!A1041</x:f>
        <x:v>45398</x:v>
      </x:c>
      <x:c r="B1083" s="113" t="n">
        <x:f>'净值底稿'!F1041</x:f>
        <x:v>1.5534226292253674</x:v>
      </x:c>
      <x:c r="C1083" s="113" t="n">
        <x:f>'净值底稿'!O1041</x:f>
        <x:v>1.088258099410741</x:v>
      </x:c>
      <x:c r="D1083" s="113" t="n">
        <x:f>'净值底稿'!P1041</x:f>
        <x:v>1.6737</x:v>
      </x:c>
      <x:c r="E1083" s="113" t="n">
        <x:f>'净值底稿'!Q1041</x:f>
        <x:v>1.9942</x:v>
      </x:c>
      <x:c r="F1083" s="114" t="n">
        <x:f>IFERROR(B1083/B1082-1,0)</x:f>
        <x:v>-0.022315589020221793</x:v>
      </x:c>
      <x:c r="G1083" s="114" t="n">
        <x:f>IFERROR(C1083/C1082-1,0)</x:f>
        <x:v>-0.03382569500357946</x:v>
      </x:c>
      <x:c r="H1083" s="114" t="n">
        <x:f>IFERROR(D1083/D1082-1,0)</x:f>
        <x:v>0.00029882859191965316</x:v>
      </x:c>
      <x:c r="I1083" s="114" t="n">
        <x:f>IFERROR(E1083/E1082-1,0)</x:f>
        <x:v>0.005698724090977825</x:v>
      </x:c>
      <x:c r="J1083" s="115" t="n">
        <x:f>Z1082*(1+F1083)</x:f>
        <x:v>0.11676655132156179</x:v>
      </x:c>
      <x:c r="K1083" s="115" t="n">
        <x:f>AA1082*(1+G1083)</x:f>
        <x:v>0.11462038406722842</x:v>
      </x:c>
      <x:c r="L1083" s="115" t="n">
        <x:f>AB1082*(1+H1083)</x:f>
        <x:v>0.9207619064150859</x:v>
      </x:c>
      <x:c r="M1083" s="115" t="n">
        <x:f>AC1082*(1+I1083)</x:f>
        <x:v>0.0819686995922303</x:v>
      </x:c>
      <x:c r="N1083" s="115" t="n">
        <x:f>SUM(J1083:M1083)</x:f>
        <x:v>1.2341175413961065</x:v>
      </x:c>
      <x:c r="O1083" s="116" t="n">
        <x:f>IFERROR((J1083+K1083)/N1083,0)</x:f>
        <x:v>0.1874918130788674</x:v>
      </x:c>
      <x:c r="P1083" s="50" t="b">
        <x:f>AND(MONTH(A1083)=12,OR(A1084="",YEAR(A1083)&lt;&gt;YEAR(A1084)))</x:f>
        <x:v>0</x:v>
      </x:c>
      <x:c r="Q1083" s="50" t="b">
        <x:f>AND(MOD(MONTH(A1083),3)=0,OR(A1084="",MONTH(A1083)&lt;&gt;MONTH(A1084)))</x:f>
        <x:v>0</x:v>
      </x:c>
      <x:c r="R1083" s="50" t="b">
        <x:f>OR(O1083&gt;$E$7,O1083&lt;$E$6)</x:f>
        <x:v>0</x:v>
      </x:c>
      <x:c r="S1083" s="50" t="b">
        <x:f>AND(OR(P1083,Q1083,R1083),A1083-AH1082&gt;$E$8)</x:f>
        <x:v>0</x:v>
      </x:c>
      <x:c r="T1083" s="50" t="str">
        <x:f>IF(NOT(OR(P1083,Q1083,R1083)),"不调",IF(NOT(S1083),"间隔规则跳过",IF(P1083,"年末+季度",IF(AND(Q1083,R1083),"季度+动态",IF(Q1083,"季度","动态")))))</x:f>
        <x:v>不调</x:v>
      </x:c>
      <x:c r="U1083" s="115" t="n">
        <x:f>IF(OR(T1083="年末+季度",T1083="季度+动态"),N1083*$E$5/2,IF(T1083="季度",(J1083+K1083)/2,IF(T1083="动态",N1083*$E$5*IF(J1083+K1083=0,0.5,J1083/(J1083+K1083)),J1083)))</x:f>
        <x:v>0.11676655132156179</x:v>
      </x:c>
      <x:c r="V1083" s="115" t="n">
        <x:f>IF(OR(T1083="年末+季度",T1083="季度+动态"),N1083*$E$5/2,IF(T1083="季度",(J1083+K1083)/2,IF(T1083="动态",N1083*$E$5*IF(J1083+K1083=0,0.5,K1083/(J1083+K1083)),K1083)))</x:f>
        <x:v>0.11462038406722842</x:v>
      </x:c>
      <x:c r="W1083" s="115" t="n">
        <x:f>IF(OR(T1083="年末+季度",T1083="季度+动态",T1083="动态"),N1083*(1-$E$5)*IF(L1083+M1083=0,$B$7/($B$7+$B$8),L1083/(L1083+M1083)),L1083)</x:f>
        <x:v>0.9207619064150859</x:v>
      </x:c>
      <x:c r="X1083" s="115" t="n">
        <x:f>IF(OR(T1083="年末+季度",T1083="季度+动态",T1083="动态"),N1083*(1-$E$5)*IF(L1083+M1083=0,$B$8/($B$7+$B$8),M1083/(L1083+M1083)),M1083)</x:f>
        <x:v>0.0819686995922303</x:v>
      </x:c>
      <x:c r="Y1083" s="115" t="n">
        <x:f>POWER(1-$H$5,(A1083-A1082)/$H$8)</x:f>
        <x:v>0.9999862671029998</x:v>
      </x:c>
      <x:c r="Z1083" s="115" t="n">
        <x:f>U1083*Y1083</x:f>
        <x:v>0.11676494777853942</x:v>
      </x:c>
      <x:c r="AA1083" s="115" t="n">
        <x:f>V1083*Y1083</x:f>
        <x:v>0.1146188099972999</x:v>
      </x:c>
      <x:c r="AB1083" s="115" t="n">
        <x:f>W1083*Y1083</x:f>
        <x:v>0.9207492616866634</x:v>
      </x:c>
      <x:c r="AC1083" s="115" t="n">
        <x:f>X1083*Y1083</x:f>
        <x:v>0.08196757392452156</x:v>
      </x:c>
      <x:c r="AD1083" s="115" t="n">
        <x:f>SUM(Z1083:AC1083)</x:f>
        <x:v>1.2341005933870244</x:v>
      </x:c>
      <x:c r="AE1083" s="115" t="n">
        <x:f>MAX(AE1082,AD1083)</x:f>
        <x:v>1.2428655454675883</x:v>
      </x:c>
      <x:c r="AF1083" s="114" t="n">
        <x:f>AD1083/AE1083-1</x:f>
        <x:v>-0.007052212616664333</x:v>
      </x:c>
      <x:c r="AG1083" s="114" t="n">
        <x:f>AD1083/AD1082-1</x:f>
        <x:v>-0.004802566326132518</x:v>
      </x:c>
      <x:c r="AH1083" s="111" t="n">
        <x:f>IF(OR(T1083="年末+季度",T1083="季度+动态",T1083="季度",T1083="动态"),A1083,AH1082)</x:f>
        <x:v>45380</x:v>
      </x:c>
      <x:c r="AI1083" s="117" t="n">
        <x:f>YEAR(A1083)</x:f>
        <x:v>2024</x:v>
      </x:c>
      <x:c r="AJ1083" s="117" t="n">
        <x:f>MONTH(A1083)</x:f>
        <x:v>4</x:v>
      </x:c>
      <x:c r="AK1083" s="50" t="n">
        <x:f>IF(MONTH(A1083)&lt;&gt;MONTH(A1084),1,0)</x:f>
        <x:v>0</x:v>
      </x:c>
      <x:c r="AL1083" s="115" t="n">
        <x:f>IF(AK1082,AD1082,AL1082)</x:f>
        <x:v>1.2331736020709678</x:v>
      </x:c>
      <x:c r="AM1083" s="116" t="str">
        <x:f>IF(AK1083,AD1083/AL1083-1,"")</x:f>
      </x:c>
      <x:c r="AN1083" s="115" t="n">
        <x:f>IF(AI1083&lt;&gt;AI1082,AD1083,MAX(AN1082,AD1083))</x:f>
        <x:v>1.2408438501705281</x:v>
      </x:c>
      <x:c r="AO1083" s="116" t="n">
        <x:f>AD1083/AN1083-1</x:f>
        <x:v>-0.005434412059645566</x:v>
      </x:c>
      <x:c r="AP1083" s="112" t="n">
        <x:f>IFERROR(SUM(Z1083:AC1083)/AD1083,0)</x:f>
        <x:v>1</x:v>
      </x:c>
      <x:c r="AQ1083" s="50" t="b">
        <x:f>AND(B1083&gt;0,C1083&gt;0,D1083&gt;0,E1083&gt;0)</x:f>
        <x:v>1</x:v>
      </x:c>
    </x:row>
    <x:row r="1084">
      <x:c r="A1084" s="111" t="n">
        <x:f>'净值底稿'!A1042</x:f>
        <x:v>45399</x:v>
      </x:c>
      <x:c r="B1084" s="113" t="n">
        <x:f>'净值底稿'!F1042</x:f>
        <x:v>1.59773030756498</x:v>
      </x:c>
      <x:c r="C1084" s="113" t="n">
        <x:f>'净值底稿'!O1042</x:f>
        <x:v>1.1258854687953415</x:v>
      </x:c>
      <x:c r="D1084" s="113" t="n">
        <x:f>'净值底稿'!P1042</x:f>
        <x:v>1.6745</x:v>
      </x:c>
      <x:c r="E1084" s="113" t="n">
        <x:f>'净值底稿'!Q1042</x:f>
        <x:v>2.0009</x:v>
      </x:c>
      <x:c r="F1084" s="114" t="n">
        <x:f>IFERROR(B1084/B1083-1,0)</x:f>
        <x:v>0.02852261677281409</x:v>
      </x:c>
      <x:c r="G1084" s="114" t="n">
        <x:f>IFERROR(C1084/C1083-1,0)</x:f>
        <x:v>0.03457577701923342</x:v>
      </x:c>
      <x:c r="H1084" s="114" t="n">
        <x:f>IFERROR(D1084/D1083-1,0)</x:f>
        <x:v>0.00047798291211087474</x:v>
      </x:c>
      <x:c r="I1084" s="114" t="n">
        <x:f>IFERROR(E1084/E1083-1,0)</x:f>
        <x:v>0.0033597432554408613</x:v>
      </x:c>
      <x:c r="J1084" s="115" t="n">
        <x:f>Z1083*(1+F1084)</x:f>
        <x:v>0.12009538963652436</x:v>
      </x:c>
      <x:c r="K1084" s="115" t="n">
        <x:f>AA1083*(1+G1084)</x:f>
        <x:v>0.11858184441397643</x:v>
      </x:c>
      <x:c r="L1084" s="115" t="n">
        <x:f>AB1083*(1+H1084)</x:f>
        <x:v>0.9211893641000883</x:v>
      </x:c>
      <x:c r="M1084" s="115" t="n">
        <x:f>AC1083*(1+I1084)</x:f>
        <x:v>0.08224296392817931</x:v>
      </x:c>
      <x:c r="N1084" s="115" t="n">
        <x:f>SUM(J1084:M1084)</x:f>
        <x:v>1.2421095620787685</x:v>
      </x:c>
      <x:c r="O1084" s="116" t="n">
        <x:f>IFERROR((J1084+K1084)/N1084,0)</x:f>
        <x:v>0.19215473524819787</x:v>
      </x:c>
      <x:c r="P1084" s="50" t="b">
        <x:f>AND(MONTH(A1084)=12,OR(A1085="",YEAR(A1084)&lt;&gt;YEAR(A1085)))</x:f>
        <x:v>0</x:v>
      </x:c>
      <x:c r="Q1084" s="50" t="b">
        <x:f>AND(MOD(MONTH(A1084),3)=0,OR(A1085="",MONTH(A1084)&lt;&gt;MONTH(A1085)))</x:f>
        <x:v>0</x:v>
      </x:c>
      <x:c r="R1084" s="50" t="b">
        <x:f>OR(O1084&gt;$E$7,O1084&lt;$E$6)</x:f>
        <x:v>0</x:v>
      </x:c>
      <x:c r="S1084" s="50" t="b">
        <x:f>AND(OR(P1084,Q1084,R1084),A1084-AH1083&gt;$E$8)</x:f>
        <x:v>0</x:v>
      </x:c>
      <x:c r="T1084" s="50" t="str">
        <x:f>IF(NOT(OR(P1084,Q1084,R1084)),"不调",IF(NOT(S1084),"间隔规则跳过",IF(P1084,"年末+季度",IF(AND(Q1084,R1084),"季度+动态",IF(Q1084,"季度","动态")))))</x:f>
        <x:v>不调</x:v>
      </x:c>
      <x:c r="U1084" s="115" t="n">
        <x:f>IF(OR(T1084="年末+季度",T1084="季度+动态"),N1084*$E$5/2,IF(T1084="季度",(J1084+K1084)/2,IF(T1084="动态",N1084*$E$5*IF(J1084+K1084=0,0.5,J1084/(J1084+K1084)),J1084)))</x:f>
        <x:v>0.12009538963652436</x:v>
      </x:c>
      <x:c r="V1084" s="115" t="n">
        <x:f>IF(OR(T1084="年末+季度",T1084="季度+动态"),N1084*$E$5/2,IF(T1084="季度",(J1084+K1084)/2,IF(T1084="动态",N1084*$E$5*IF(J1084+K1084=0,0.5,K1084/(J1084+K1084)),K1084)))</x:f>
        <x:v>0.11858184441397643</x:v>
      </x:c>
      <x:c r="W1084" s="115" t="n">
        <x:f>IF(OR(T1084="年末+季度",T1084="季度+动态",T1084="动态"),N1084*(1-$E$5)*IF(L1084+M1084=0,$B$7/($B$7+$B$8),L1084/(L1084+M1084)),L1084)</x:f>
        <x:v>0.9211893641000883</x:v>
      </x:c>
      <x:c r="X1084" s="115" t="n">
        <x:f>IF(OR(T1084="年末+季度",T1084="季度+动态",T1084="动态"),N1084*(1-$E$5)*IF(L1084+M1084=0,$B$8/($B$7+$B$8),M1084/(L1084+M1084)),M1084)</x:f>
        <x:v>0.08224296392817931</x:v>
      </x:c>
      <x:c r="Y1084" s="115" t="n">
        <x:f>POWER(1-$H$5,(A1084-A1083)/$H$8)</x:f>
        <x:v>0.9999862671029998</x:v>
      </x:c>
      <x:c r="Z1084" s="115" t="n">
        <x:f>U1084*Y1084</x:f>
        <x:v>0.12009374037890827</x:v>
      </x:c>
      <x:c r="AA1084" s="115" t="n">
        <x:f>V1084*Y1084</x:f>
        <x:v>0.118580215941721</x:v>
      </x:c>
      <x:c r="AB1084" s="115" t="n">
        <x:f>W1084*Y1084</x:f>
        <x:v>0.9211767135014335</x:v>
      </x:c>
      <x:c r="AC1084" s="115" t="n">
        <x:f>X1084*Y1084</x:f>
        <x:v>0.0822418344940267</x:v>
      </x:c>
      <x:c r="AD1084" s="115" t="n">
        <x:f>SUM(Z1084:AC1084)</x:f>
        <x:v>1.2420925043160895</x:v>
      </x:c>
      <x:c r="AE1084" s="115" t="n">
        <x:f>MAX(AE1083,AD1084)</x:f>
        <x:v>1.2428655454675883</x:v>
      </x:c>
      <x:c r="AF1084" s="114" t="n">
        <x:f>AD1084/AE1084-1</x:f>
        <x:v>-0.0006219829283367062</x:v>
      </x:c>
      <x:c r="AG1084" s="114" t="n">
        <x:f>AD1084/AD1083-1</x:f>
        <x:v>0.0064758991057050075</x:v>
      </x:c>
      <x:c r="AH1084" s="111" t="n">
        <x:f>IF(OR(T1084="年末+季度",T1084="季度+动态",T1084="季度",T1084="动态"),A1084,AH1083)</x:f>
        <x:v>45380</x:v>
      </x:c>
      <x:c r="AI1084" s="117" t="n">
        <x:f>YEAR(A1084)</x:f>
        <x:v>2024</x:v>
      </x:c>
      <x:c r="AJ1084" s="117" t="n">
        <x:f>MONTH(A1084)</x:f>
        <x:v>4</x:v>
      </x:c>
      <x:c r="AK1084" s="50" t="n">
        <x:f>IF(MONTH(A1084)&lt;&gt;MONTH(A1085),1,0)</x:f>
        <x:v>0</x:v>
      </x:c>
      <x:c r="AL1084" s="115" t="n">
        <x:f>IF(AK1083,AD1083,AL1083)</x:f>
        <x:v>1.2331736020709678</x:v>
      </x:c>
      <x:c r="AM1084" s="116" t="str">
        <x:f>IF(AK1084,AD1084/AL1084-1,"")</x:f>
      </x:c>
      <x:c r="AN1084" s="115" t="n">
        <x:f>IF(AI1084&lt;&gt;AI1083,AD1084,MAX(AN1083,AD1084))</x:f>
        <x:v>1.2420925043160895</x:v>
      </x:c>
      <x:c r="AO1084" s="116" t="n">
        <x:f>AD1084/AN1084-1</x:f>
        <x:v>0</x:v>
      </x:c>
      <x:c r="AP1084" s="112" t="n">
        <x:f>IFERROR(SUM(Z1084:AC1084)/AD1084,0)</x:f>
        <x:v>1</x:v>
      </x:c>
      <x:c r="AQ1084" s="50" t="b">
        <x:f>AND(B1084&gt;0,C1084&gt;0,D1084&gt;0,E1084&gt;0)</x:f>
        <x:v>1</x:v>
      </x:c>
    </x:row>
    <x:row r="1085">
      <x:c r="A1085" s="111" t="n">
        <x:f>'净值底稿'!A1043</x:f>
        <x:v>45400</x:v>
      </x:c>
      <x:c r="B1085" s="113" t="n">
        <x:f>'净值底稿'!F1043</x:f>
        <x:v>1.58862901956911</x:v>
      </x:c>
      <x:c r="C1085" s="113" t="n">
        <x:f>'净值底稿'!O1043</x:f>
        <x:v>1.127932948561487</x:v>
      </x:c>
      <x:c r="D1085" s="113" t="n">
        <x:f>'净值底稿'!P1043</x:f>
        <x:v>1.676</x:v>
      </x:c>
      <x:c r="E1085" s="113" t="n">
        <x:f>'净值底稿'!Q1043</x:f>
        <x:v>1.9967</x:v>
      </x:c>
      <x:c r="F1085" s="114" t="n">
        <x:f>IFERROR(B1085/B1084-1,0)</x:f>
        <x:v>-0.005696385649553659</x:v>
      </x:c>
      <x:c r="G1085" s="114" t="n">
        <x:f>IFERROR(C1085/C1084-1,0)</x:f>
        <x:v>0.001818550663360341</x:v>
      </x:c>
      <x:c r="H1085" s="114" t="n">
        <x:f>IFERROR(D1085/D1084-1,0)</x:f>
        <x:v>0.0008957897879964261</x:v>
      </x:c>
      <x:c r="I1085" s="114" t="n">
        <x:f>IFERROR(E1085/E1084-1,0)</x:f>
        <x:v>-0.002099055425058838</x:v>
      </x:c>
      <x:c r="J1085" s="115" t="n">
        <x:f>Z1084*(1+F1085)</x:f>
        <x:v>0.11940964011961264</x:v>
      </x:c>
      <x:c r="K1085" s="115" t="n">
        <x:f>AA1084*(1+G1085)</x:f>
        <x:v>0.11879586007208323</x:v>
      </x:c>
      <x:c r="L1085" s="115" t="n">
        <x:f>AB1084*(1+H1085)</x:f>
        <x:v>0.9220018941943282</x:v>
      </x:c>
      <x:c r="M1085" s="115" t="n">
        <x:f>AC1084*(1+I1085)</x:f>
        <x:v>0.08206920432516522</x:v>
      </x:c>
      <x:c r="N1085" s="115" t="n">
        <x:f>SUM(J1085:M1085)</x:f>
        <x:v>1.2422765987111892</x:v>
      </x:c>
      <x:c r="O1085" s="116" t="n">
        <x:f>IFERROR((J1085+K1085)/N1085,0)</x:f>
        <x:v>0.19174916475028528</x:v>
      </x:c>
      <x:c r="P1085" s="50" t="b">
        <x:f>AND(MONTH(A1085)=12,OR(A1086="",YEAR(A1085)&lt;&gt;YEAR(A1086)))</x:f>
        <x:v>0</x:v>
      </x:c>
      <x:c r="Q1085" s="50" t="b">
        <x:f>AND(MOD(MONTH(A1085),3)=0,OR(A1086="",MONTH(A1085)&lt;&gt;MONTH(A1086)))</x:f>
        <x:v>0</x:v>
      </x:c>
      <x:c r="R1085" s="50" t="b">
        <x:f>OR(O1085&gt;$E$7,O1085&lt;$E$6)</x:f>
        <x:v>0</x:v>
      </x:c>
      <x:c r="S1085" s="50" t="b">
        <x:f>AND(OR(P1085,Q1085,R1085),A1085-AH1084&gt;$E$8)</x:f>
        <x:v>0</x:v>
      </x:c>
      <x:c r="T1085" s="50" t="str">
        <x:f>IF(NOT(OR(P1085,Q1085,R1085)),"不调",IF(NOT(S1085),"间隔规则跳过",IF(P1085,"年末+季度",IF(AND(Q1085,R1085),"季度+动态",IF(Q1085,"季度","动态")))))</x:f>
        <x:v>不调</x:v>
      </x:c>
      <x:c r="U1085" s="115" t="n">
        <x:f>IF(OR(T1085="年末+季度",T1085="季度+动态"),N1085*$E$5/2,IF(T1085="季度",(J1085+K1085)/2,IF(T1085="动态",N1085*$E$5*IF(J1085+K1085=0,0.5,J1085/(J1085+K1085)),J1085)))</x:f>
        <x:v>0.11940964011961264</x:v>
      </x:c>
      <x:c r="V1085" s="115" t="n">
        <x:f>IF(OR(T1085="年末+季度",T1085="季度+动态"),N1085*$E$5/2,IF(T1085="季度",(J1085+K1085)/2,IF(T1085="动态",N1085*$E$5*IF(J1085+K1085=0,0.5,K1085/(J1085+K1085)),K1085)))</x:f>
        <x:v>0.11879586007208323</x:v>
      </x:c>
      <x:c r="W1085" s="115" t="n">
        <x:f>IF(OR(T1085="年末+季度",T1085="季度+动态",T1085="动态"),N1085*(1-$E$5)*IF(L1085+M1085=0,$B$7/($B$7+$B$8),L1085/(L1085+M1085)),L1085)</x:f>
        <x:v>0.9220018941943282</x:v>
      </x:c>
      <x:c r="X1085" s="115" t="n">
        <x:f>IF(OR(T1085="年末+季度",T1085="季度+动态",T1085="动态"),N1085*(1-$E$5)*IF(L1085+M1085=0,$B$8/($B$7+$B$8),M1085/(L1085+M1085)),M1085)</x:f>
        <x:v>0.08206920432516522</x:v>
      </x:c>
      <x:c r="Y1085" s="115" t="n">
        <x:f>POWER(1-$H$5,(A1085-A1084)/$H$8)</x:f>
        <x:v>0.9999862671029998</x:v>
      </x:c>
      <x:c r="Z1085" s="115" t="n">
        <x:f>U1085*Y1085</x:f>
        <x:v>0.11940800027932404</x:v>
      </x:c>
      <x:c r="AA1085" s="115" t="n">
        <x:f>V1085*Y1085</x:f>
        <x:v>0.11879422866077281</x:v>
      </x:c>
      <x:c r="AB1085" s="115" t="n">
        <x:f>W1085*Y1085</x:f>
        <x:v>0.9219892324372813</x:v>
      </x:c>
      <x:c r="AC1085" s="115" t="n">
        <x:f>X1085*Y1085</x:f>
        <x:v>0.08206807727723534</x:v>
      </x:c>
      <x:c r="AD1085" s="115" t="n">
        <x:f>SUM(Z1085:AC1085)</x:f>
        <x:v>1.2422595386546134</x:v>
      </x:c>
      <x:c r="AE1085" s="115" t="n">
        <x:f>MAX(AE1084,AD1085)</x:f>
        <x:v>1.2428655454675883</x:v>
      </x:c>
      <x:c r="AF1085" s="114" t="n">
        <x:f>AD1085/AE1085-1</x:f>
        <x:v>-0.0004875883921514612</x:v>
      </x:c>
      <x:c r="AG1085" s="114" t="n">
        <x:f>AD1085/AD1084-1</x:f>
        <x:v>0.00013447817931711015</x:v>
      </x:c>
      <x:c r="AH1085" s="111" t="n">
        <x:f>IF(OR(T1085="年末+季度",T1085="季度+动态",T1085="季度",T1085="动态"),A1085,AH1084)</x:f>
        <x:v>45380</x:v>
      </x:c>
      <x:c r="AI1085" s="117" t="n">
        <x:f>YEAR(A1085)</x:f>
        <x:v>2024</x:v>
      </x:c>
      <x:c r="AJ1085" s="117" t="n">
        <x:f>MONTH(A1085)</x:f>
        <x:v>4</x:v>
      </x:c>
      <x:c r="AK1085" s="50" t="n">
        <x:f>IF(MONTH(A1085)&lt;&gt;MONTH(A1086),1,0)</x:f>
        <x:v>0</x:v>
      </x:c>
      <x:c r="AL1085" s="115" t="n">
        <x:f>IF(AK1084,AD1084,AL1084)</x:f>
        <x:v>1.2331736020709678</x:v>
      </x:c>
      <x:c r="AM1085" s="116" t="str">
        <x:f>IF(AK1085,AD1085/AL1085-1,"")</x:f>
      </x:c>
      <x:c r="AN1085" s="115" t="n">
        <x:f>IF(AI1085&lt;&gt;AI1084,AD1085,MAX(AN1084,AD1085))</x:f>
        <x:v>1.2422595386546134</x:v>
      </x:c>
      <x:c r="AO1085" s="116" t="n">
        <x:f>AD1085/AN1085-1</x:f>
        <x:v>0</x:v>
      </x:c>
      <x:c r="AP1085" s="112" t="n">
        <x:f>IFERROR(SUM(Z1085:AC1085)/AD1085,0)</x:f>
        <x:v>1</x:v>
      </x:c>
      <x:c r="AQ1085" s="50" t="b">
        <x:f>AND(B1085&gt;0,C1085&gt;0,D1085&gt;0,E1085&gt;0)</x:f>
        <x:v>1</x:v>
      </x:c>
    </x:row>
    <x:row r="1086">
      <x:c r="A1086" s="111" t="n">
        <x:f>'净值底稿'!A1044</x:f>
        <x:v>45401</x:v>
      </x:c>
      <x:c r="B1086" s="113" t="n">
        <x:f>'净值底稿'!F1044</x:f>
        <x:v>1.551824042570035</x:v>
      </x:c>
      <x:c r="C1086" s="113" t="n">
        <x:f>'净值底稿'!O1044</x:f>
        <x:v>1.1239360973308594</x:v>
      </x:c>
      <x:c r="D1086" s="113" t="n">
        <x:f>'净值底稿'!P1044</x:f>
        <x:v>1.6771</x:v>
      </x:c>
      <x:c r="E1086" s="113" t="n">
        <x:f>'净值底稿'!Q1044</x:f>
        <x:v>2.0044</x:v>
      </x:c>
      <x:c r="F1086" s="114" t="n">
        <x:f>IFERROR(B1086/B1085-1,0)</x:f>
        <x:v>-0.023167760720534836</x:v>
      </x:c>
      <x:c r="G1086" s="114" t="n">
        <x:f>IFERROR(C1086/C1085-1,0)</x:f>
        <x:v>-0.0035435184651047003</x:v>
      </x:c>
      <x:c r="H1086" s="114" t="n">
        <x:f>IFERROR(D1086/D1085-1,0)</x:f>
        <x:v>0.0006563245823389963</x:v>
      </x:c>
      <x:c r="I1086" s="114" t="n">
        <x:f>IFERROR(E1086/E1085-1,0)</x:f>
        <x:v>0.003856362998948315</x:v>
      </x:c>
      <x:c r="J1086" s="115" t="n">
        <x:f>Z1085*(1+F1086)</x:f>
        <x:v>0.1166415843007351</x:v>
      </x:c>
      <x:c r="K1086" s="115" t="n">
        <x:f>AA1085*(1+G1086)</x:f>
        <x:v>0.1183732791179655</x:v>
      </x:c>
      <x:c r="L1086" s="115" t="n">
        <x:f>AB1085*(1+H1086)</x:f>
        <x:v>0.9225943566351817</x:v>
      </x:c>
      <x:c r="M1086" s="115" t="n">
        <x:f>AC1085*(1+I1086)</x:f>
        <x:v>0.0823845615738421</x:v>
      </x:c>
      <x:c r="N1086" s="115" t="n">
        <x:f>SUM(J1086:M1086)</x:f>
        <x:v>1.2399937816277244</x:v>
      </x:c>
      <x:c r="O1086" s="116" t="n">
        <x:f>IFERROR((J1086+K1086)/N1086,0)</x:f>
        <x:v>0.1895290661137022</x:v>
      </x:c>
      <x:c r="P1086" s="50" t="b">
        <x:f>AND(MONTH(A1086)=12,OR(A1087="",YEAR(A1086)&lt;&gt;YEAR(A1087)))</x:f>
        <x:v>0</x:v>
      </x:c>
      <x:c r="Q1086" s="50" t="b">
        <x:f>AND(MOD(MONTH(A1086),3)=0,OR(A1087="",MONTH(A1086)&lt;&gt;MONTH(A1087)))</x:f>
        <x:v>0</x:v>
      </x:c>
      <x:c r="R1086" s="50" t="b">
        <x:f>OR(O1086&gt;$E$7,O1086&lt;$E$6)</x:f>
        <x:v>0</x:v>
      </x:c>
      <x:c r="S1086" s="50" t="b">
        <x:f>AND(OR(P1086,Q1086,R1086),A1086-AH1085&gt;$E$8)</x:f>
        <x:v>0</x:v>
      </x:c>
      <x:c r="T1086" s="50" t="str">
        <x:f>IF(NOT(OR(P1086,Q1086,R1086)),"不调",IF(NOT(S1086),"间隔规则跳过",IF(P1086,"年末+季度",IF(AND(Q1086,R1086),"季度+动态",IF(Q1086,"季度","动态")))))</x:f>
        <x:v>不调</x:v>
      </x:c>
      <x:c r="U1086" s="115" t="n">
        <x:f>IF(OR(T1086="年末+季度",T1086="季度+动态"),N1086*$E$5/2,IF(T1086="季度",(J1086+K1086)/2,IF(T1086="动态",N1086*$E$5*IF(J1086+K1086=0,0.5,J1086/(J1086+K1086)),J1086)))</x:f>
        <x:v>0.1166415843007351</x:v>
      </x:c>
      <x:c r="V1086" s="115" t="n">
        <x:f>IF(OR(T1086="年末+季度",T1086="季度+动态"),N1086*$E$5/2,IF(T1086="季度",(J1086+K1086)/2,IF(T1086="动态",N1086*$E$5*IF(J1086+K1086=0,0.5,K1086/(J1086+K1086)),K1086)))</x:f>
        <x:v>0.1183732791179655</x:v>
      </x:c>
      <x:c r="W1086" s="115" t="n">
        <x:f>IF(OR(T1086="年末+季度",T1086="季度+动态",T1086="动态"),N1086*(1-$E$5)*IF(L1086+M1086=0,$B$7/($B$7+$B$8),L1086/(L1086+M1086)),L1086)</x:f>
        <x:v>0.9225943566351817</x:v>
      </x:c>
      <x:c r="X1086" s="115" t="n">
        <x:f>IF(OR(T1086="年末+季度",T1086="季度+动态",T1086="动态"),N1086*(1-$E$5)*IF(L1086+M1086=0,$B$8/($B$7+$B$8),M1086/(L1086+M1086)),M1086)</x:f>
        <x:v>0.0823845615738421</x:v>
      </x:c>
      <x:c r="Y1086" s="115" t="n">
        <x:f>POWER(1-$H$5,(A1086-A1085)/$H$8)</x:f>
        <x:v>0.9999862671029998</x:v>
      </x:c>
      <x:c r="Z1086" s="115" t="n">
        <x:f>U1086*Y1086</x:f>
        <x:v>0.11663998247387194</x:v>
      </x:c>
      <x:c r="AA1086" s="115" t="n">
        <x:f>V1086*Y1086</x:f>
        <x:v>0.11837165350991578</x:v>
      </x:c>
      <x:c r="AB1086" s="115" t="n">
        <x:f>W1086*Y1086</x:f>
        <x:v>0.9225816867419091</x:v>
      </x:c>
      <x:c r="AC1086" s="115" t="n">
        <x:f>X1086*Y1086</x:f>
        <x:v>0.08238343019514359</x:v>
      </x:c>
      <x:c r="AD1086" s="115" t="n">
        <x:f>SUM(Z1086:AC1086)</x:f>
        <x:v>1.2399767529208403</x:v>
      </x:c>
      <x:c r="AE1086" s="115" t="n">
        <x:f>MAX(AE1085,AD1086)</x:f>
        <x:v>1.2428655454675883</x:v>
      </x:c>
      <x:c r="AF1086" s="114" t="n">
        <x:f>AD1086/AE1086-1</x:f>
        <x:v>-0.0023243001282662323</x:v>
      </x:c>
      <x:c r="AG1086" s="114" t="n">
        <x:f>AD1086/AD1085-1</x:f>
        <x:v>-0.0018376077323144502</x:v>
      </x:c>
      <x:c r="AH1086" s="111" t="n">
        <x:f>IF(OR(T1086="年末+季度",T1086="季度+动态",T1086="季度",T1086="动态"),A1086,AH1085)</x:f>
        <x:v>45380</x:v>
      </x:c>
      <x:c r="AI1086" s="117" t="n">
        <x:f>YEAR(A1086)</x:f>
        <x:v>2024</x:v>
      </x:c>
      <x:c r="AJ1086" s="117" t="n">
        <x:f>MONTH(A1086)</x:f>
        <x:v>4</x:v>
      </x:c>
      <x:c r="AK1086" s="50" t="n">
        <x:f>IF(MONTH(A1086)&lt;&gt;MONTH(A1087),1,0)</x:f>
        <x:v>0</x:v>
      </x:c>
      <x:c r="AL1086" s="115" t="n">
        <x:f>IF(AK1085,AD1085,AL1085)</x:f>
        <x:v>1.2331736020709678</x:v>
      </x:c>
      <x:c r="AM1086" s="116" t="str">
        <x:f>IF(AK1086,AD1086/AL1086-1,"")</x:f>
      </x:c>
      <x:c r="AN1086" s="115" t="n">
        <x:f>IF(AI1086&lt;&gt;AI1085,AD1086,MAX(AN1085,AD1086))</x:f>
        <x:v>1.2422595386546134</x:v>
      </x:c>
      <x:c r="AO1086" s="116" t="n">
        <x:f>AD1086/AN1086-1</x:f>
        <x:v>-0.0018376077323144502</x:v>
      </x:c>
      <x:c r="AP1086" s="112" t="n">
        <x:f>IFERROR(SUM(Z1086:AC1086)/AD1086,0)</x:f>
        <x:v>1</x:v>
      </x:c>
      <x:c r="AQ1086" s="50" t="b">
        <x:f>AND(B1086&gt;0,C1086&gt;0,D1086&gt;0,E1086&gt;0)</x:f>
        <x:v>1</x:v>
      </x:c>
    </x:row>
    <x:row r="1087">
      <x:c r="A1087" s="111" t="n">
        <x:f>'净值底稿'!A1045</x:f>
        <x:v>45404</x:v>
      </x:c>
      <x:c r="B1087" s="113" t="n">
        <x:f>'净值底稿'!F1045</x:f>
        <x:v>1.52890257292121</x:v>
      </x:c>
      <x:c r="C1087" s="113" t="n">
        <x:f>'净值底稿'!O1045</x:f>
        <x:v>1.118361161836588</x:v>
      </x:c>
      <x:c r="D1087" s="113" t="n">
        <x:f>'净值底稿'!P1045</x:f>
        <x:v>1.6789</x:v>
      </x:c>
      <x:c r="E1087" s="113" t="n">
        <x:f>'净值底稿'!Q1045</x:f>
        <x:v>1.9733</x:v>
      </x:c>
      <x:c r="F1087" s="114" t="n">
        <x:f>IFERROR(B1087/B1086-1,0)</x:f>
        <x:v>-0.014770662794258427</x:v>
      </x:c>
      <x:c r="G1087" s="114" t="n">
        <x:f>IFERROR(C1087/C1086-1,0)</x:f>
        <x:v>-0.004960189024545758</x:v>
      </x:c>
      <x:c r="H1087" s="114" t="n">
        <x:f>IFERROR(D1087/D1086-1,0)</x:f>
        <x:v>0.0010732812593166052</x:v>
      </x:c>
      <x:c r="I1087" s="114" t="n">
        <x:f>IFERROR(E1087/E1086-1,0)</x:f>
        <x:v>-0.01551586509678704</x:v>
      </x:c>
      <x:c r="J1087" s="115" t="n">
        <x:f>Z1086*(1+F1087)</x:f>
        <x:v>0.11491713262442217</x:v>
      </x:c>
      <x:c r="K1087" s="115" t="n">
        <x:f>AA1086*(1+G1087)</x:f>
        <x:v>0.11778450773335856</x:v>
      </x:c>
      <x:c r="L1087" s="115" t="n">
        <x:f>AB1086*(1+H1087)</x:f>
        <x:v>0.9235718763764779</x:v>
      </x:c>
      <x:c r="M1087" s="115" t="n">
        <x:f>AC1086*(1+I1087)</x:f>
        <x:v>0.08110518000602517</x:v>
      </x:c>
      <x:c r="N1087" s="115" t="n">
        <x:f>SUM(J1087:M1087)</x:f>
        <x:v>1.2373786967402838</x:v>
      </x:c>
      <x:c r="O1087" s="116" t="n">
        <x:f>IFERROR((J1087+K1087)/N1087,0)</x:f>
        <x:v>0.1880601637726619</x:v>
      </x:c>
      <x:c r="P1087" s="50" t="b">
        <x:f>AND(MONTH(A1087)=12,OR(A1088="",YEAR(A1087)&lt;&gt;YEAR(A1088)))</x:f>
        <x:v>0</x:v>
      </x:c>
      <x:c r="Q1087" s="50" t="b">
        <x:f>AND(MOD(MONTH(A1087),3)=0,OR(A1088="",MONTH(A1087)&lt;&gt;MONTH(A1088)))</x:f>
        <x:v>0</x:v>
      </x:c>
      <x:c r="R1087" s="50" t="b">
        <x:f>OR(O1087&gt;$E$7,O1087&lt;$E$6)</x:f>
        <x:v>0</x:v>
      </x:c>
      <x:c r="S1087" s="50" t="b">
        <x:f>AND(OR(P1087,Q1087,R1087),A1087-AH1086&gt;$E$8)</x:f>
        <x:v>0</x:v>
      </x:c>
      <x:c r="T1087" s="50" t="str">
        <x:f>IF(NOT(OR(P1087,Q1087,R1087)),"不调",IF(NOT(S1087),"间隔规则跳过",IF(P1087,"年末+季度",IF(AND(Q1087,R1087),"季度+动态",IF(Q1087,"季度","动态")))))</x:f>
        <x:v>不调</x:v>
      </x:c>
      <x:c r="U1087" s="115" t="n">
        <x:f>IF(OR(T1087="年末+季度",T1087="季度+动态"),N1087*$E$5/2,IF(T1087="季度",(J1087+K1087)/2,IF(T1087="动态",N1087*$E$5*IF(J1087+K1087=0,0.5,J1087/(J1087+K1087)),J1087)))</x:f>
        <x:v>0.11491713262442217</x:v>
      </x:c>
      <x:c r="V1087" s="115" t="n">
        <x:f>IF(OR(T1087="年末+季度",T1087="季度+动态"),N1087*$E$5/2,IF(T1087="季度",(J1087+K1087)/2,IF(T1087="动态",N1087*$E$5*IF(J1087+K1087=0,0.5,K1087/(J1087+K1087)),K1087)))</x:f>
        <x:v>0.11778450773335856</x:v>
      </x:c>
      <x:c r="W1087" s="115" t="n">
        <x:f>IF(OR(T1087="年末+季度",T1087="季度+动态",T1087="动态"),N1087*(1-$E$5)*IF(L1087+M1087=0,$B$7/($B$7+$B$8),L1087/(L1087+M1087)),L1087)</x:f>
        <x:v>0.9235718763764779</x:v>
      </x:c>
      <x:c r="X1087" s="115" t="n">
        <x:f>IF(OR(T1087="年末+季度",T1087="季度+动态",T1087="动态"),N1087*(1-$E$5)*IF(L1087+M1087=0,$B$8/($B$7+$B$8),M1087/(L1087+M1087)),M1087)</x:f>
        <x:v>0.08110518000602517</x:v>
      </x:c>
      <x:c r="Y1087" s="115" t="n">
        <x:f>POWER(1-$H$5,(A1087-A1086)/$H$8)</x:f>
        <x:v>0.9999588018747739</x:v>
      </x:c>
      <x:c r="Z1087" s="115" t="n">
        <x:f>U1087*Y1087</x:f>
        <x:v>0.1149123982540017</x:v>
      </x:c>
      <x:c r="AA1087" s="115" t="n">
        <x:f>V1087*Y1087</x:f>
        <x:v>0.11777965523245927</x:v>
      </x:c>
      <x:c r="AB1087" s="115" t="n">
        <x:f>W1087*Y1087</x:f>
        <x:v>0.9235338269466596</x:v>
      </x:c>
      <x:c r="AC1087" s="115" t="n">
        <x:f>X1087*Y1087</x:f>
        <x:v>0.08110183862466279</x:v>
      </x:c>
      <x:c r="AD1087" s="115" t="n">
        <x:f>SUM(Z1087:AC1087)</x:f>
        <x:v>1.2373277190577834</x:v>
      </x:c>
      <x:c r="AE1087" s="115" t="n">
        <x:f>MAX(AE1086,AD1087)</x:f>
        <x:v>1.2428655454675883</x:v>
      </x:c>
      <x:c r="AF1087" s="114" t="n">
        <x:f>AD1087/AE1087-1</x:f>
        <x:v>-0.0044556922750010886</x:v>
      </x:c>
      <x:c r="AG1087" s="114" t="n">
        <x:f>AD1087/AD1086-1</x:f>
        <x:v>-0.0021363576831718856</x:v>
      </x:c>
      <x:c r="AH1087" s="111" t="n">
        <x:f>IF(OR(T1087="年末+季度",T1087="季度+动态",T1087="季度",T1087="动态"),A1087,AH1086)</x:f>
        <x:v>45380</x:v>
      </x:c>
      <x:c r="AI1087" s="117" t="n">
        <x:f>YEAR(A1087)</x:f>
        <x:v>2024</x:v>
      </x:c>
      <x:c r="AJ1087" s="117" t="n">
        <x:f>MONTH(A1087)</x:f>
        <x:v>4</x:v>
      </x:c>
      <x:c r="AK1087" s="50" t="n">
        <x:f>IF(MONTH(A1087)&lt;&gt;MONTH(A1088),1,0)</x:f>
        <x:v>0</x:v>
      </x:c>
      <x:c r="AL1087" s="115" t="n">
        <x:f>IF(AK1086,AD1086,AL1086)</x:f>
        <x:v>1.2331736020709678</x:v>
      </x:c>
      <x:c r="AM1087" s="116" t="str">
        <x:f>IF(AK1087,AD1087/AL1087-1,"")</x:f>
      </x:c>
      <x:c r="AN1087" s="115" t="n">
        <x:f>IF(AI1087&lt;&gt;AI1086,AD1087,MAX(AN1086,AD1087))</x:f>
        <x:v>1.2422595386546134</x:v>
      </x:c>
      <x:c r="AO1087" s="116" t="n">
        <x:f>AD1087/AN1087-1</x:f>
        <x:v>-0.0039700396280887285</x:v>
      </x:c>
      <x:c r="AP1087" s="112" t="n">
        <x:f>IFERROR(SUM(Z1087:AC1087)/AD1087,0)</x:f>
        <x:v>1</x:v>
      </x:c>
      <x:c r="AQ1087" s="50" t="b">
        <x:f>AND(B1087&gt;0,C1087&gt;0,D1087&gt;0,E1087&gt;0)</x:f>
        <x:v>1</x:v>
      </x:c>
    </x:row>
    <x:row r="1088">
      <x:c r="A1088" s="111" t="n">
        <x:f>'净值底稿'!A1046</x:f>
        <x:v>45405</x:v>
      </x:c>
      <x:c r="B1088" s="113" t="n">
        <x:f>'净值底稿'!F1046</x:f>
        <x:v>1.5397008958831226</x:v>
      </x:c>
      <x:c r="C1088" s="113" t="n">
        <x:f>'净值底稿'!O1046</x:f>
        <x:v>1.1132264126397509</x:v>
      </x:c>
      <x:c r="D1088" s="113" t="n">
        <x:f>'净值底稿'!P1046</x:f>
        <x:v>1.6805</x:v>
      </x:c>
      <x:c r="E1088" s="113" t="n">
        <x:f>'净值底稿'!Q1046</x:f>
        <x:v>1.9295</x:v>
      </x:c>
      <x:c r="F1088" s="114" t="n">
        <x:f>IFERROR(B1088/B1087-1,0)</x:f>
        <x:v>0.007062793374257081</x:v>
      </x:c>
      <x:c r="G1088" s="114" t="n">
        <x:f>IFERROR(C1088/C1087-1,0)</x:f>
        <x:v>-0.004591315732392576</x:v>
      </x:c>
      <x:c r="H1088" s="114" t="n">
        <x:f>IFERROR(D1088/D1087-1,0)</x:f>
        <x:v>0.0009530049437131982</x:v>
      </x:c>
      <x:c r="I1088" s="114" t="n">
        <x:f>IFERROR(E1088/E1087-1,0)</x:f>
        <x:v>-0.022196320883798748</x:v>
      </x:c>
      <x:c r="J1088" s="115" t="n">
        <x:f>Z1087*(1+F1088)</x:f>
        <x:v>0.11572400077901004</x:v>
      </x:c>
      <x:c r="K1088" s="115" t="n">
        <x:f>AA1087*(1+G1088)</x:f>
        <x:v>0.1172388916484347</x:v>
      </x:c>
      <x:c r="L1088" s="115" t="n">
        <x:f>AB1087*(1+H1088)</x:f>
        <x:v>0.9244139592494262</x:v>
      </x:c>
      <x:c r="M1088" s="115" t="n">
        <x:f>AC1087*(1+I1088)</x:f>
        <x:v>0.07930167619028371</x:v>
      </x:c>
      <x:c r="N1088" s="115" t="n">
        <x:f>SUM(J1088:M1088)</x:f>
        <x:v>1.2366785278671546</x:v>
      </x:c>
      <x:c r="O1088" s="116" t="n">
        <x:f>IFERROR((J1088+K1088)/N1088,0)</x:f>
        <x:v>0.1883778905979921</x:v>
      </x:c>
      <x:c r="P1088" s="50" t="b">
        <x:f>AND(MONTH(A1088)=12,OR(A1089="",YEAR(A1088)&lt;&gt;YEAR(A1089)))</x:f>
        <x:v>0</x:v>
      </x:c>
      <x:c r="Q1088" s="50" t="b">
        <x:f>AND(MOD(MONTH(A1088),3)=0,OR(A1089="",MONTH(A1088)&lt;&gt;MONTH(A1089)))</x:f>
        <x:v>0</x:v>
      </x:c>
      <x:c r="R1088" s="50" t="b">
        <x:f>OR(O1088&gt;$E$7,O1088&lt;$E$6)</x:f>
        <x:v>0</x:v>
      </x:c>
      <x:c r="S1088" s="50" t="b">
        <x:f>AND(OR(P1088,Q1088,R1088),A1088-AH1087&gt;$E$8)</x:f>
        <x:v>0</x:v>
      </x:c>
      <x:c r="T1088" s="50" t="str">
        <x:f>IF(NOT(OR(P1088,Q1088,R1088)),"不调",IF(NOT(S1088),"间隔规则跳过",IF(P1088,"年末+季度",IF(AND(Q1088,R1088),"季度+动态",IF(Q1088,"季度","动态")))))</x:f>
        <x:v>不调</x:v>
      </x:c>
      <x:c r="U1088" s="115" t="n">
        <x:f>IF(OR(T1088="年末+季度",T1088="季度+动态"),N1088*$E$5/2,IF(T1088="季度",(J1088+K1088)/2,IF(T1088="动态",N1088*$E$5*IF(J1088+K1088=0,0.5,J1088/(J1088+K1088)),J1088)))</x:f>
        <x:v>0.11572400077901004</x:v>
      </x:c>
      <x:c r="V1088" s="115" t="n">
        <x:f>IF(OR(T1088="年末+季度",T1088="季度+动态"),N1088*$E$5/2,IF(T1088="季度",(J1088+K1088)/2,IF(T1088="动态",N1088*$E$5*IF(J1088+K1088=0,0.5,K1088/(J1088+K1088)),K1088)))</x:f>
        <x:v>0.1172388916484347</x:v>
      </x:c>
      <x:c r="W1088" s="115" t="n">
        <x:f>IF(OR(T1088="年末+季度",T1088="季度+动态",T1088="动态"),N1088*(1-$E$5)*IF(L1088+M1088=0,$B$7/($B$7+$B$8),L1088/(L1088+M1088)),L1088)</x:f>
        <x:v>0.9244139592494262</x:v>
      </x:c>
      <x:c r="X1088" s="115" t="n">
        <x:f>IF(OR(T1088="年末+季度",T1088="季度+动态",T1088="动态"),N1088*(1-$E$5)*IF(L1088+M1088=0,$B$8/($B$7+$B$8),M1088/(L1088+M1088)),M1088)</x:f>
        <x:v>0.07930167619028371</x:v>
      </x:c>
      <x:c r="Y1088" s="115" t="n">
        <x:f>POWER(1-$H$5,(A1088-A1087)/$H$8)</x:f>
        <x:v>0.9999862671029998</x:v>
      </x:c>
      <x:c r="Z1088" s="115" t="n">
        <x:f>U1088*Y1088</x:f>
        <x:v>0.11572241155322689</x:v>
      </x:c>
      <x:c r="AA1088" s="115" t="n">
        <x:f>V1088*Y1088</x:f>
        <x:v>0.11723728161881128</x:v>
      </x:c>
      <x:c r="AB1088" s="115" t="n">
        <x:f>W1088*Y1088</x:f>
        <x:v>0.9244012643677382</x:v>
      </x:c>
      <x:c r="AC1088" s="115" t="n">
        <x:f>X1088*Y1088</x:f>
        <x:v>0.07930058714853264</x:v>
      </x:c>
      <x:c r="AD1088" s="115" t="n">
        <x:f>SUM(Z1088:AC1088)</x:f>
        <x:v>1.236661544688309</x:v>
      </x:c>
      <x:c r="AE1088" s="115" t="n">
        <x:f>MAX(AE1087,AD1088)</x:f>
        <x:v>1.2428655454675883</x:v>
      </x:c>
      <x:c r="AF1088" s="114" t="n">
        <x:f>AD1088/AE1088-1</x:f>
        <x:v>-0.004991691017506961</x:v>
      </x:c>
      <x:c r="AG1088" s="114" t="n">
        <x:f>AD1088/AD1087-1</x:f>
        <x:v>-0.0005383976768755794</x:v>
      </x:c>
      <x:c r="AH1088" s="111" t="n">
        <x:f>IF(OR(T1088="年末+季度",T1088="季度+动态",T1088="季度",T1088="动态"),A1088,AH1087)</x:f>
        <x:v>45380</x:v>
      </x:c>
      <x:c r="AI1088" s="117" t="n">
        <x:f>YEAR(A1088)</x:f>
        <x:v>2024</x:v>
      </x:c>
      <x:c r="AJ1088" s="117" t="n">
        <x:f>MONTH(A1088)</x:f>
        <x:v>4</x:v>
      </x:c>
      <x:c r="AK1088" s="50" t="n">
        <x:f>IF(MONTH(A1088)&lt;&gt;MONTH(A1089),1,0)</x:f>
        <x:v>0</x:v>
      </x:c>
      <x:c r="AL1088" s="115" t="n">
        <x:f>IF(AK1087,AD1087,AL1087)</x:f>
        <x:v>1.2331736020709678</x:v>
      </x:c>
      <x:c r="AM1088" s="116" t="str">
        <x:f>IF(AK1088,AD1088/AL1088-1,"")</x:f>
      </x:c>
      <x:c r="AN1088" s="115" t="n">
        <x:f>IF(AI1088&lt;&gt;AI1087,AD1088,MAX(AN1087,AD1088))</x:f>
        <x:v>1.2422595386546134</x:v>
      </x:c>
      <x:c r="AO1088" s="116" t="n">
        <x:f>AD1088/AN1088-1</x:f>
        <x:v>-0.0045062998448514024</x:v>
      </x:c>
      <x:c r="AP1088" s="112" t="n">
        <x:f>IFERROR(SUM(Z1088:AC1088)/AD1088,0)</x:f>
        <x:v>1</x:v>
      </x:c>
      <x:c r="AQ1088" s="50" t="b">
        <x:f>AND(B1088&gt;0,C1088&gt;0,D1088&gt;0,E1088&gt;0)</x:f>
        <x:v>1</x:v>
      </x:c>
    </x:row>
    <x:row r="1089">
      <x:c r="A1089" s="111" t="n">
        <x:f>'净值底稿'!A1047</x:f>
        <x:v>45406</x:v>
      </x:c>
      <x:c r="B1089" s="113" t="n">
        <x:f>'净值底稿'!F1047</x:f>
        <x:v>1.5815414252984077</x:v>
      </x:c>
      <x:c r="C1089" s="113" t="n">
        <x:f>'净值底稿'!O1047</x:f>
        <x:v>1.1273860266899083</x:v>
      </x:c>
      <x:c r="D1089" s="113" t="n">
        <x:f>'净值底稿'!P1047</x:f>
        <x:v>1.6778</x:v>
      </x:c>
      <x:c r="E1089" s="113" t="n">
        <x:f>'净值底稿'!Q1047</x:f>
        <x:v>1.9447</x:v>
      </x:c>
      <x:c r="F1089" s="114" t="n">
        <x:f>IFERROR(B1089/B1088-1,0)</x:f>
        <x:v>0.02717445286104514</x:v>
      </x:c>
      <x:c r="G1089" s="114" t="n">
        <x:f>IFERROR(C1089/C1088-1,0)</x:f>
        <x:v>0.012719437743649253</x:v>
      </x:c>
      <x:c r="H1089" s="114" t="n">
        <x:f>IFERROR(D1089/D1088-1,0)</x:f>
        <x:v>-0.001606664683130088</x:v>
      </x:c>
      <x:c r="I1089" s="114" t="n">
        <x:f>IFERROR(E1089/E1088-1,0)</x:f>
        <x:v>0.007877688520342208</x:v>
      </x:c>
      <x:c r="J1089" s="115" t="n">
        <x:f>Z1088*(1+F1089)</x:f>
        <x:v>0.11886710477094652</x:v>
      </x:c>
      <x:c r="K1089" s="115" t="n">
        <x:f>AA1088*(1+G1089)</x:f>
        <x:v>0.11872847392359642</x:v>
      </x:c>
      <x:c r="L1089" s="115" t="n">
        <x:f>AB1088*(1+H1089)</x:f>
        <x:v>0.9229160615032377</x:v>
      </x:c>
      <x:c r="M1089" s="115" t="n">
        <x:f>AC1088*(1+I1089)</x:f>
        <x:v>0.07992529247356903</x:v>
      </x:c>
      <x:c r="N1089" s="115" t="n">
        <x:f>SUM(J1089:M1089)</x:f>
        <x:v>1.2404369326713496</x:v>
      </x:c>
      <x:c r="O1089" s="116" t="n">
        <x:f>IFERROR((J1089+K1089)/N1089,0)</x:f>
        <x:v>0.19154184500365345</x:v>
      </x:c>
      <x:c r="P1089" s="50" t="b">
        <x:f>AND(MONTH(A1089)=12,OR(A1090="",YEAR(A1089)&lt;&gt;YEAR(A1090)))</x:f>
        <x:v>0</x:v>
      </x:c>
      <x:c r="Q1089" s="50" t="b">
        <x:f>AND(MOD(MONTH(A1089),3)=0,OR(A1090="",MONTH(A1089)&lt;&gt;MONTH(A1090)))</x:f>
        <x:v>0</x:v>
      </x:c>
      <x:c r="R1089" s="50" t="b">
        <x:f>OR(O1089&gt;$E$7,O1089&lt;$E$6)</x:f>
        <x:v>0</x:v>
      </x:c>
      <x:c r="S1089" s="50" t="b">
        <x:f>AND(OR(P1089,Q1089,R1089),A1089-AH1088&gt;$E$8)</x:f>
        <x:v>0</x:v>
      </x:c>
      <x:c r="T1089" s="50" t="str">
        <x:f>IF(NOT(OR(P1089,Q1089,R1089)),"不调",IF(NOT(S1089),"间隔规则跳过",IF(P1089,"年末+季度",IF(AND(Q1089,R1089),"季度+动态",IF(Q1089,"季度","动态")))))</x:f>
        <x:v>不调</x:v>
      </x:c>
      <x:c r="U1089" s="115" t="n">
        <x:f>IF(OR(T1089="年末+季度",T1089="季度+动态"),N1089*$E$5/2,IF(T1089="季度",(J1089+K1089)/2,IF(T1089="动态",N1089*$E$5*IF(J1089+K1089=0,0.5,J1089/(J1089+K1089)),J1089)))</x:f>
        <x:v>0.11886710477094652</x:v>
      </x:c>
      <x:c r="V1089" s="115" t="n">
        <x:f>IF(OR(T1089="年末+季度",T1089="季度+动态"),N1089*$E$5/2,IF(T1089="季度",(J1089+K1089)/2,IF(T1089="动态",N1089*$E$5*IF(J1089+K1089=0,0.5,K1089/(J1089+K1089)),K1089)))</x:f>
        <x:v>0.11872847392359642</x:v>
      </x:c>
      <x:c r="W1089" s="115" t="n">
        <x:f>IF(OR(T1089="年末+季度",T1089="季度+动态",T1089="动态"),N1089*(1-$E$5)*IF(L1089+M1089=0,$B$7/($B$7+$B$8),L1089/(L1089+M1089)),L1089)</x:f>
        <x:v>0.9229160615032377</x:v>
      </x:c>
      <x:c r="X1089" s="115" t="n">
        <x:f>IF(OR(T1089="年末+季度",T1089="季度+动态",T1089="动态"),N1089*(1-$E$5)*IF(L1089+M1089=0,$B$8/($B$7+$B$8),M1089/(L1089+M1089)),M1089)</x:f>
        <x:v>0.07992529247356903</x:v>
      </x:c>
      <x:c r="Y1089" s="115" t="n">
        <x:f>POWER(1-$H$5,(A1089-A1088)/$H$8)</x:f>
        <x:v>0.9999862671029998</x:v>
      </x:c>
      <x:c r="Z1089" s="115" t="n">
        <x:f>U1089*Y1089</x:f>
        <x:v>0.11886547238123998</x:v>
      </x:c>
      <x:c r="AA1089" s="115" t="n">
        <x:f>V1089*Y1089</x:f>
        <x:v>0.11872684343769303</x:v>
      </x:c>
      <x:c r="AB1089" s="115" t="n">
        <x:f>W1089*Y1089</x:f>
        <x:v>0.9229033871920251</x:v>
      </x:c>
      <x:c r="AC1089" s="115" t="n">
        <x:f>X1089*Y1089</x:f>
        <x:v>0.07992419486775977</x:v>
      </x:c>
      <x:c r="AD1089" s="115" t="n">
        <x:f>SUM(Z1089:AC1089)</x:f>
        <x:v>1.240419897878718</x:v>
      </x:c>
      <x:c r="AE1089" s="115" t="n">
        <x:f>MAX(AE1088,AD1089)</x:f>
        <x:v>1.2428655454675883</x:v>
      </x:c>
      <x:c r="AF1089" s="114" t="n">
        <x:f>AD1089/AE1089-1</x:f>
        <x:v>-0.0019677491244237677</x:v>
      </x:c>
      <x:c r="AG1089" s="114" t="n">
        <x:f>AD1089/AD1088-1</x:f>
        <x:v>0.003039112202163796</x:v>
      </x:c>
      <x:c r="AH1089" s="111" t="n">
        <x:f>IF(OR(T1089="年末+季度",T1089="季度+动态",T1089="季度",T1089="动态"),A1089,AH1088)</x:f>
        <x:v>45380</x:v>
      </x:c>
      <x:c r="AI1089" s="117" t="n">
        <x:f>YEAR(A1089)</x:f>
        <x:v>2024</x:v>
      </x:c>
      <x:c r="AJ1089" s="117" t="n">
        <x:f>MONTH(A1089)</x:f>
        <x:v>4</x:v>
      </x:c>
      <x:c r="AK1089" s="50" t="n">
        <x:f>IF(MONTH(A1089)&lt;&gt;MONTH(A1090),1,0)</x:f>
        <x:v>0</x:v>
      </x:c>
      <x:c r="AL1089" s="115" t="n">
        <x:f>IF(AK1088,AD1088,AL1088)</x:f>
        <x:v>1.2331736020709678</x:v>
      </x:c>
      <x:c r="AM1089" s="116" t="str">
        <x:f>IF(AK1089,AD1089/AL1089-1,"")</x:f>
      </x:c>
      <x:c r="AN1089" s="115" t="n">
        <x:f>IF(AI1089&lt;&gt;AI1088,AD1089,MAX(AN1088,AD1089))</x:f>
        <x:v>1.2422595386546134</x:v>
      </x:c>
      <x:c r="AO1089" s="116" t="n">
        <x:f>AD1089/AN1089-1</x:f>
        <x:v>-0.0014808827935326452</x:v>
      </x:c>
      <x:c r="AP1089" s="112" t="n">
        <x:f>IFERROR(SUM(Z1089:AC1089)/AD1089,0)</x:f>
        <x:v>1</x:v>
      </x:c>
      <x:c r="AQ1089" s="50" t="b">
        <x:f>AND(B1089&gt;0,C1089&gt;0,D1089&gt;0,E1089&gt;0)</x:f>
        <x:v>1</x:v>
      </x:c>
    </x:row>
    <x:row r="1090">
      <x:c r="A1090" s="111" t="n">
        <x:f>'净值底稿'!A1048</x:f>
        <x:v>45407</x:v>
      </x:c>
      <x:c r="B1090" s="113" t="n">
        <x:f>'净值底稿'!F1048</x:f>
        <x:v>1.5737924502984575</x:v>
      </x:c>
      <x:c r="C1090" s="113" t="n">
        <x:f>'净值底稿'!O1048</x:f>
        <x:v>1.1296718355599982</x:v>
      </x:c>
      <x:c r="D1090" s="113" t="n">
        <x:f>'净值底稿'!P1048</x:f>
        <x:v>1.6774</x:v>
      </x:c>
      <x:c r="E1090" s="113" t="n">
        <x:f>'净值底稿'!Q1048</x:f>
        <x:v>1.9438</x:v>
      </x:c>
      <x:c r="F1090" s="114" t="n">
        <x:f>IFERROR(B1090/B1089-1,0)</x:f>
        <x:v>-0.004899634543867881</x:v>
      </x:c>
      <x:c r="G1090" s="114" t="n">
        <x:f>IFERROR(C1090/C1089-1,0)</x:f>
        <x:v>0.0020275298930227947</x:v>
      </x:c>
      <x:c r="H1090" s="114" t="n">
        <x:f>IFERROR(D1090/D1089-1,0)</x:f>
        <x:v>-0.00023840743831204936</x:v>
      </x:c>
      <x:c r="I1090" s="114" t="n">
        <x:f>IFERROR(E1090/E1089-1,0)</x:f>
        <x:v>-0.0004627963181982331</x:v>
      </x:c>
      <x:c r="J1090" s="115" t="n">
        <x:f>Z1089*(1+F1090)</x:f>
        <x:v>0.1182830750066877</x:v>
      </x:c>
      <x:c r="K1090" s="115" t="n">
        <x:f>AA1089*(1+G1090)</x:f>
        <x:v>0.1189675656618672</x:v>
      </x:c>
      <x:c r="L1090" s="115" t="n">
        <x:f>AB1089*(1+H1090)</x:f>
        <x:v>0.9226833601596752</x:v>
      </x:c>
      <x:c r="M1090" s="115" t="n">
        <x:f>AC1089*(1+I1090)</x:f>
        <x:v>0.07988720624464002</x:v>
      </x:c>
      <x:c r="N1090" s="115" t="n">
        <x:f>SUM(J1090:M1090)</x:f>
        <x:v>1.2398212070728702</x:v>
      </x:c>
      <x:c r="O1090" s="116" t="n">
        <x:f>IFERROR((J1090+K1090)/N1090,0)</x:f>
        <x:v>0.1913587534356561</x:v>
      </x:c>
      <x:c r="P1090" s="50" t="b">
        <x:f>AND(MONTH(A1090)=12,OR(A1091="",YEAR(A1090)&lt;&gt;YEAR(A1091)))</x:f>
        <x:v>0</x:v>
      </x:c>
      <x:c r="Q1090" s="50" t="b">
        <x:f>AND(MOD(MONTH(A1090),3)=0,OR(A1091="",MONTH(A1090)&lt;&gt;MONTH(A1091)))</x:f>
        <x:v>0</x:v>
      </x:c>
      <x:c r="R1090" s="50" t="b">
        <x:f>OR(O1090&gt;$E$7,O1090&lt;$E$6)</x:f>
        <x:v>0</x:v>
      </x:c>
      <x:c r="S1090" s="50" t="b">
        <x:f>AND(OR(P1090,Q1090,R1090),A1090-AH1089&gt;$E$8)</x:f>
        <x:v>0</x:v>
      </x:c>
      <x:c r="T1090" s="50" t="str">
        <x:f>IF(NOT(OR(P1090,Q1090,R1090)),"不调",IF(NOT(S1090),"间隔规则跳过",IF(P1090,"年末+季度",IF(AND(Q1090,R1090),"季度+动态",IF(Q1090,"季度","动态")))))</x:f>
        <x:v>不调</x:v>
      </x:c>
      <x:c r="U1090" s="115" t="n">
        <x:f>IF(OR(T1090="年末+季度",T1090="季度+动态"),N1090*$E$5/2,IF(T1090="季度",(J1090+K1090)/2,IF(T1090="动态",N1090*$E$5*IF(J1090+K1090=0,0.5,J1090/(J1090+K1090)),J1090)))</x:f>
        <x:v>0.1182830750066877</x:v>
      </x:c>
      <x:c r="V1090" s="115" t="n">
        <x:f>IF(OR(T1090="年末+季度",T1090="季度+动态"),N1090*$E$5/2,IF(T1090="季度",(J1090+K1090)/2,IF(T1090="动态",N1090*$E$5*IF(J1090+K1090=0,0.5,K1090/(J1090+K1090)),K1090)))</x:f>
        <x:v>0.1189675656618672</x:v>
      </x:c>
      <x:c r="W1090" s="115" t="n">
        <x:f>IF(OR(T1090="年末+季度",T1090="季度+动态",T1090="动态"),N1090*(1-$E$5)*IF(L1090+M1090=0,$B$7/($B$7+$B$8),L1090/(L1090+M1090)),L1090)</x:f>
        <x:v>0.9226833601596752</x:v>
      </x:c>
      <x:c r="X1090" s="115" t="n">
        <x:f>IF(OR(T1090="年末+季度",T1090="季度+动态",T1090="动态"),N1090*(1-$E$5)*IF(L1090+M1090=0,$B$8/($B$7+$B$8),M1090/(L1090+M1090)),M1090)</x:f>
        <x:v>0.07988720624464002</x:v>
      </x:c>
      <x:c r="Y1090" s="115" t="n">
        <x:f>POWER(1-$H$5,(A1090-A1089)/$H$8)</x:f>
        <x:v>0.9999862671029998</x:v>
      </x:c>
      <x:c r="Z1090" s="115" t="n">
        <x:f>U1090*Y1090</x:f>
        <x:v>0.11828145063740175</x:v>
      </x:c>
      <x:c r="AA1090" s="115" t="n">
        <x:f>V1090*Y1090</x:f>
        <x:v>0.1189659318925416</x:v>
      </x:c>
      <x:c r="AB1090" s="115" t="n">
        <x:f>W1090*Y1090</x:f>
        <x:v>0.9226706890441263</x:v>
      </x:c>
      <x:c r="AC1090" s="115" t="n">
        <x:f>X1090*Y1090</x:f>
        <x:v>0.07988610916186502</x:v>
      </x:c>
      <x:c r="AD1090" s="115" t="n">
        <x:f>SUM(Z1090:AC1090)</x:f>
        <x:v>1.2398041807359346</x:v>
      </x:c>
      <x:c r="AE1090" s="115" t="n">
        <x:f>MAX(AE1089,AD1090)</x:f>
        <x:v>1.2428655454675883</x:v>
      </x:c>
      <x:c r="AF1090" s="114" t="n">
        <x:f>AD1090/AE1090-1</x:f>
        <x:v>-0.002463150372795986</x:v>
      </x:c>
      <x:c r="AG1090" s="114" t="n">
        <x:f>AD1090/AD1089-1</x:f>
        <x:v>-0.0004963779957386505</x:v>
      </x:c>
      <x:c r="AH1090" s="111" t="n">
        <x:f>IF(OR(T1090="年末+季度",T1090="季度+动态",T1090="季度",T1090="动态"),A1090,AH1089)</x:f>
        <x:v>45380</x:v>
      </x:c>
      <x:c r="AI1090" s="117" t="n">
        <x:f>YEAR(A1090)</x:f>
        <x:v>2024</x:v>
      </x:c>
      <x:c r="AJ1090" s="117" t="n">
        <x:f>MONTH(A1090)</x:f>
        <x:v>4</x:v>
      </x:c>
      <x:c r="AK1090" s="50" t="n">
        <x:f>IF(MONTH(A1090)&lt;&gt;MONTH(A1091),1,0)</x:f>
        <x:v>0</x:v>
      </x:c>
      <x:c r="AL1090" s="115" t="n">
        <x:f>IF(AK1089,AD1089,AL1089)</x:f>
        <x:v>1.2331736020709678</x:v>
      </x:c>
      <x:c r="AM1090" s="116" t="str">
        <x:f>IF(AK1090,AD1090/AL1090-1,"")</x:f>
      </x:c>
      <x:c r="AN1090" s="115" t="n">
        <x:f>IF(AI1090&lt;&gt;AI1089,AD1090,MAX(AN1089,AD1090))</x:f>
        <x:v>1.2422595386546134</x:v>
      </x:c>
      <x:c r="AO1090" s="116" t="n">
        <x:f>AD1090/AN1090-1</x:f>
        <x:v>-0.0019765257116383106</x:v>
      </x:c>
      <x:c r="AP1090" s="112" t="n">
        <x:f>IFERROR(SUM(Z1090:AC1090)/AD1090,0)</x:f>
        <x:v>1</x:v>
      </x:c>
      <x:c r="AQ1090" s="50" t="b">
        <x:f>AND(B1090&gt;0,C1090&gt;0,D1090&gt;0,E1090&gt;0)</x:f>
        <x:v>1</x:v>
      </x:c>
    </x:row>
    <x:row r="1091">
      <x:c r="A1091" s="111" t="n">
        <x:f>'净值底稿'!A1049</x:f>
        <x:v>45408</x:v>
      </x:c>
      <x:c r="B1091" s="113" t="n">
        <x:f>'净值底稿'!F1049</x:f>
        <x:v>1.62986645470098</x:v>
      </x:c>
      <x:c r="C1091" s="113" t="n">
        <x:f>'净值底稿'!O1049</x:f>
        <x:v>1.144917275187708</x:v>
      </x:c>
      <x:c r="D1091" s="113" t="n">
        <x:f>'净值底稿'!P1049</x:f>
        <x:v>1.6746</x:v>
      </x:c>
      <x:c r="E1091" s="113" t="n">
        <x:f>'净值底稿'!Q1049</x:f>
        <x:v>1.9599</x:v>
      </x:c>
      <x:c r="F1091" s="114" t="n">
        <x:f>IFERROR(B1091/B1090-1,0)</x:f>
        <x:v>0.03562985982801514</x:v>
      </x:c>
      <x:c r="G1091" s="114" t="n">
        <x:f>IFERROR(C1091/C1090-1,0)</x:f>
        <x:v>0.013495458723331133</x:v>
      </x:c>
      <x:c r="H1091" s="114" t="n">
        <x:f>IFERROR(D1091/D1090-1,0)</x:f>
        <x:v>-0.0016692500298080004</x:v>
      </x:c>
      <x:c r="I1091" s="114" t="n">
        <x:f>IFERROR(E1091/E1090-1,0)</x:f>
        <x:v>0.00828274513838867</x:v>
      </x:c>
      <x:c r="J1091" s="115" t="n">
        <x:f>Z1090*(1+F1091)</x:f>
        <x:v>0.12249580214386667</x:v>
      </x:c>
      <x:c r="K1091" s="115" t="n">
        <x:f>AA1090*(1+G1091)</x:f>
        <x:v>0.12057143171588001</x:v>
      </x:c>
      <x:c r="L1091" s="115" t="n">
        <x:f>AB1090*(1+H1091)</x:f>
        <x:v>0.9211305209689364</x:v>
      </x:c>
      <x:c r="M1091" s="115" t="n">
        <x:f>AC1090*(1+I1091)</x:f>
        <x:v>0.08054778544415024</x:v>
      </x:c>
      <x:c r="N1091" s="115" t="n">
        <x:f>SUM(J1091:M1091)</x:f>
        <x:v>1.2447455402728334</x:v>
      </x:c>
      <x:c r="O1091" s="116" t="n">
        <x:f>IFERROR((J1091+K1091)/N1091,0)</x:f>
        <x:v>0.1952746372615798</x:v>
      </x:c>
      <x:c r="P1091" s="50" t="b">
        <x:f>AND(MONTH(A1091)=12,OR(A1092="",YEAR(A1091)&lt;&gt;YEAR(A1092)))</x:f>
        <x:v>0</x:v>
      </x:c>
      <x:c r="Q1091" s="50" t="b">
        <x:f>AND(MOD(MONTH(A1091),3)=0,OR(A1092="",MONTH(A1091)&lt;&gt;MONTH(A1092)))</x:f>
        <x:v>0</x:v>
      </x:c>
      <x:c r="R1091" s="50" t="b">
        <x:f>OR(O1091&gt;$E$7,O1091&lt;$E$6)</x:f>
        <x:v>0</x:v>
      </x:c>
      <x:c r="S1091" s="50" t="b">
        <x:f>AND(OR(P1091,Q1091,R1091),A1091-AH1090&gt;$E$8)</x:f>
        <x:v>0</x:v>
      </x:c>
      <x:c r="T1091" s="50" t="str">
        <x:f>IF(NOT(OR(P1091,Q1091,R1091)),"不调",IF(NOT(S1091),"间隔规则跳过",IF(P1091,"年末+季度",IF(AND(Q1091,R1091),"季度+动态",IF(Q1091,"季度","动态")))))</x:f>
        <x:v>不调</x:v>
      </x:c>
      <x:c r="U1091" s="115" t="n">
        <x:f>IF(OR(T1091="年末+季度",T1091="季度+动态"),N1091*$E$5/2,IF(T1091="季度",(J1091+K1091)/2,IF(T1091="动态",N1091*$E$5*IF(J1091+K1091=0,0.5,J1091/(J1091+K1091)),J1091)))</x:f>
        <x:v>0.12249580214386667</x:v>
      </x:c>
      <x:c r="V1091" s="115" t="n">
        <x:f>IF(OR(T1091="年末+季度",T1091="季度+动态"),N1091*$E$5/2,IF(T1091="季度",(J1091+K1091)/2,IF(T1091="动态",N1091*$E$5*IF(J1091+K1091=0,0.5,K1091/(J1091+K1091)),K1091)))</x:f>
        <x:v>0.12057143171588001</x:v>
      </x:c>
      <x:c r="W1091" s="115" t="n">
        <x:f>IF(OR(T1091="年末+季度",T1091="季度+动态",T1091="动态"),N1091*(1-$E$5)*IF(L1091+M1091=0,$B$7/($B$7+$B$8),L1091/(L1091+M1091)),L1091)</x:f>
        <x:v>0.9211305209689364</x:v>
      </x:c>
      <x:c r="X1091" s="115" t="n">
        <x:f>IF(OR(T1091="年末+季度",T1091="季度+动态",T1091="动态"),N1091*(1-$E$5)*IF(L1091+M1091=0,$B$8/($B$7+$B$8),M1091/(L1091+M1091)),M1091)</x:f>
        <x:v>0.08054778544415024</x:v>
      </x:c>
      <x:c r="Y1091" s="115" t="n">
        <x:f>POWER(1-$H$5,(A1091-A1090)/$H$8)</x:f>
        <x:v>0.9999862671029998</x:v>
      </x:c>
      <x:c r="Z1091" s="115" t="n">
        <x:f>U1091*Y1091</x:f>
        <x:v>0.12249411992163287</x:v>
      </x:c>
      <x:c r="AA1091" s="115" t="n">
        <x:f>V1091*Y1091</x:f>
        <x:v>0.12056977592082709</x:v>
      </x:c>
      <x:c r="AB1091" s="115" t="n">
        <x:f>W1091*Y1091</x:f>
        <x:v>0.9211178711783682</x:v>
      </x:c>
      <x:c r="AC1091" s="115" t="n">
        <x:f>X1091*Y1091</x:f>
        <x:v>0.08054667928970914</x:v>
      </x:c>
      <x:c r="AD1091" s="115" t="n">
        <x:f>SUM(Z1091:AC1091)</x:f>
        <x:v>1.2447284463105373</x:v>
      </x:c>
      <x:c r="AE1091" s="115" t="n">
        <x:f>MAX(AE1090,AD1091)</x:f>
        <x:v>1.2447284463105373</x:v>
      </x:c>
      <x:c r="AF1091" s="114" t="n">
        <x:f>AD1091/AE1091-1</x:f>
        <x:v>0</x:v>
      </x:c>
      <x:c r="AG1091" s="114" t="n">
        <x:f>AD1091/AD1090-1</x:f>
        <x:v>0.003971809138181515</x:v>
      </x:c>
      <x:c r="AH1091" s="111" t="n">
        <x:f>IF(OR(T1091="年末+季度",T1091="季度+动态",T1091="季度",T1091="动态"),A1091,AH1090)</x:f>
        <x:v>45380</x:v>
      </x:c>
      <x:c r="AI1091" s="117" t="n">
        <x:f>YEAR(A1091)</x:f>
        <x:v>2024</x:v>
      </x:c>
      <x:c r="AJ1091" s="117" t="n">
        <x:f>MONTH(A1091)</x:f>
        <x:v>4</x:v>
      </x:c>
      <x:c r="AK1091" s="50" t="n">
        <x:f>IF(MONTH(A1091)&lt;&gt;MONTH(A1092),1,0)</x:f>
        <x:v>0</x:v>
      </x:c>
      <x:c r="AL1091" s="115" t="n">
        <x:f>IF(AK1090,AD1090,AL1090)</x:f>
        <x:v>1.2331736020709678</x:v>
      </x:c>
      <x:c r="AM1091" s="116" t="str">
        <x:f>IF(AK1091,AD1091/AL1091-1,"")</x:f>
      </x:c>
      <x:c r="AN1091" s="115" t="n">
        <x:f>IF(AI1091&lt;&gt;AI1090,AD1091,MAX(AN1090,AD1091))</x:f>
        <x:v>1.2447284463105373</x:v>
      </x:c>
      <x:c r="AO1091" s="116" t="n">
        <x:f>AD1091/AN1091-1</x:f>
        <x:v>0</x:v>
      </x:c>
      <x:c r="AP1091" s="112" t="n">
        <x:f>IFERROR(SUM(Z1091:AC1091)/AD1091,0)</x:f>
        <x:v>1</x:v>
      </x:c>
      <x:c r="AQ1091" s="50" t="b">
        <x:f>AND(B1091&gt;0,C1091&gt;0,D1091&gt;0,E1091&gt;0)</x:f>
        <x:v>1</x:v>
      </x:c>
    </x:row>
    <x:row r="1092">
      <x:c r="A1092" s="111" t="n">
        <x:f>'净值底稿'!A1050</x:f>
        <x:v>45411</x:v>
      </x:c>
      <x:c r="B1092" s="113" t="n">
        <x:f>'净值底稿'!F1050</x:f>
        <x:v>1.6650556194826924</x:v>
      </x:c>
      <x:c r="C1092" s="113" t="n">
        <x:f>'净值底稿'!O1050</x:f>
        <x:v>1.161998031534756</x:v>
      </x:c>
      <x:c r="D1092" s="113" t="n">
        <x:f>'净值底稿'!P1050</x:f>
        <x:v>1.6697</x:v>
      </x:c>
      <x:c r="E1092" s="113" t="n">
        <x:f>'净值底稿'!Q1050</x:f>
        <x:v>1.947</x:v>
      </x:c>
      <x:c r="F1092" s="114" t="n">
        <x:f>IFERROR(B1092/B1091-1,0)</x:f>
        <x:v>0.021590213529591562</x:v>
      </x:c>
      <x:c r="G1092" s="114" t="n">
        <x:f>IFERROR(C1092/C1091-1,0)</x:f>
        <x:v>0.014918768995120457</x:v>
      </x:c>
      <x:c r="H1092" s="114" t="n">
        <x:f>IFERROR(D1092/D1091-1,0)</x:f>
        <x:v>-0.0029260718977667244</x:v>
      </x:c>
      <x:c r="I1092" s="114" t="n">
        <x:f>IFERROR(E1092/E1091-1,0)</x:f>
        <x:v>-0.00658196846777892</x:v>
      </x:c>
      <x:c r="J1092" s="115" t="n">
        <x:f>Z1091*(1+F1092)</x:f>
        <x:v>0.12513879412686033</x:v>
      </x:c>
      <x:c r="K1092" s="115" t="n">
        <x:f>AA1091*(1+G1092)</x:f>
        <x:v>0.12236852855558335</x:v>
      </x:c>
      <x:c r="L1092" s="115" t="n">
        <x:f>AB1091*(1+H1092)</x:f>
        <x:v>0.9184226140609825</x:v>
      </x:c>
      <x:c r="M1092" s="115" t="n">
        <x:f>AC1091*(1+I1092)</x:f>
        <x:v>0.08001652358643997</x:v>
      </x:c>
      <x:c r="N1092" s="115" t="n">
        <x:f>SUM(J1092:M1092)</x:f>
        <x:v>1.2459464603298662</x:v>
      </x:c>
      <x:c r="O1092" s="116" t="n">
        <x:f>IFERROR((J1092+K1092)/N1092,0)</x:f>
        <x:v>0.19865004682216902</x:v>
      </x:c>
      <x:c r="P1092" s="50" t="b">
        <x:f>AND(MONTH(A1092)=12,OR(A1093="",YEAR(A1092)&lt;&gt;YEAR(A1093)))</x:f>
        <x:v>0</x:v>
      </x:c>
      <x:c r="Q1092" s="50" t="b">
        <x:f>AND(MOD(MONTH(A1092),3)=0,OR(A1093="",MONTH(A1092)&lt;&gt;MONTH(A1093)))</x:f>
        <x:v>0</x:v>
      </x:c>
      <x:c r="R1092" s="50" t="b">
        <x:f>OR(O1092&gt;$E$7,O1092&lt;$E$6)</x:f>
        <x:v>0</x:v>
      </x:c>
      <x:c r="S1092" s="50" t="b">
        <x:f>AND(OR(P1092,Q1092,R1092),A1092-AH1091&gt;$E$8)</x:f>
        <x:v>0</x:v>
      </x:c>
      <x:c r="T1092" s="50" t="str">
        <x:f>IF(NOT(OR(P1092,Q1092,R1092)),"不调",IF(NOT(S1092),"间隔规则跳过",IF(P1092,"年末+季度",IF(AND(Q1092,R1092),"季度+动态",IF(Q1092,"季度","动态")))))</x:f>
        <x:v>不调</x:v>
      </x:c>
      <x:c r="U1092" s="115" t="n">
        <x:f>IF(OR(T1092="年末+季度",T1092="季度+动态"),N1092*$E$5/2,IF(T1092="季度",(J1092+K1092)/2,IF(T1092="动态",N1092*$E$5*IF(J1092+K1092=0,0.5,J1092/(J1092+K1092)),J1092)))</x:f>
        <x:v>0.12513879412686033</x:v>
      </x:c>
      <x:c r="V1092" s="115" t="n">
        <x:f>IF(OR(T1092="年末+季度",T1092="季度+动态"),N1092*$E$5/2,IF(T1092="季度",(J1092+K1092)/2,IF(T1092="动态",N1092*$E$5*IF(J1092+K1092=0,0.5,K1092/(J1092+K1092)),K1092)))</x:f>
        <x:v>0.12236852855558335</x:v>
      </x:c>
      <x:c r="W1092" s="115" t="n">
        <x:f>IF(OR(T1092="年末+季度",T1092="季度+动态",T1092="动态"),N1092*(1-$E$5)*IF(L1092+M1092=0,$B$7/($B$7+$B$8),L1092/(L1092+M1092)),L1092)</x:f>
        <x:v>0.9184226140609825</x:v>
      </x:c>
      <x:c r="X1092" s="115" t="n">
        <x:f>IF(OR(T1092="年末+季度",T1092="季度+动态",T1092="动态"),N1092*(1-$E$5)*IF(L1092+M1092=0,$B$8/($B$7+$B$8),M1092/(L1092+M1092)),M1092)</x:f>
        <x:v>0.08001652358643997</x:v>
      </x:c>
      <x:c r="Y1092" s="115" t="n">
        <x:f>POWER(1-$H$5,(A1092-A1091)/$H$8)</x:f>
        <x:v>0.9999588018747739</x:v>
      </x:c>
      <x:c r="Z1092" s="115" t="n">
        <x:f>U1092*Y1092</x:f>
        <x:v>0.12513363864314925</x:v>
      </x:c>
      <x:c r="AA1092" s="115" t="n">
        <x:f>V1092*Y1092</x:f>
        <x:v>0.12236348720162019</x:v>
      </x:c>
      <x:c r="AB1092" s="115" t="n">
        <x:f>W1092*Y1092</x:f>
        <x:v>0.918384776771118</x:v>
      </x:c>
      <x:c r="AC1092" s="115" t="n">
        <x:f>X1092*Y1092</x:f>
        <x:v>0.0800132270556811</x:v>
      </x:c>
      <x:c r="AD1092" s="115" t="n">
        <x:f>SUM(Z1092:AC1092)</x:f>
        <x:v>1.2458951296715683</x:v>
      </x:c>
      <x:c r="AE1092" s="115" t="n">
        <x:f>MAX(AE1091,AD1092)</x:f>
        <x:v>1.2458951296715683</x:v>
      </x:c>
      <x:c r="AF1092" s="114" t="n">
        <x:f>AD1092/AE1092-1</x:f>
        <x:v>0</x:v>
      </x:c>
      <x:c r="AG1092" s="114" t="n">
        <x:f>AD1092/AD1091-1</x:f>
        <x:v>0.0009372995085707991</x:v>
      </x:c>
      <x:c r="AH1092" s="111" t="n">
        <x:f>IF(OR(T1092="年末+季度",T1092="季度+动态",T1092="季度",T1092="动态"),A1092,AH1091)</x:f>
        <x:v>45380</x:v>
      </x:c>
      <x:c r="AI1092" s="117" t="n">
        <x:f>YEAR(A1092)</x:f>
        <x:v>2024</x:v>
      </x:c>
      <x:c r="AJ1092" s="117" t="n">
        <x:f>MONTH(A1092)</x:f>
        <x:v>4</x:v>
      </x:c>
      <x:c r="AK1092" s="50" t="n">
        <x:f>IF(MONTH(A1092)&lt;&gt;MONTH(A1093),1,0)</x:f>
        <x:v>0</x:v>
      </x:c>
      <x:c r="AL1092" s="115" t="n">
        <x:f>IF(AK1091,AD1091,AL1091)</x:f>
        <x:v>1.2331736020709678</x:v>
      </x:c>
      <x:c r="AM1092" s="116" t="str">
        <x:f>IF(AK1092,AD1092/AL1092-1,"")</x:f>
      </x:c>
      <x:c r="AN1092" s="115" t="n">
        <x:f>IF(AI1092&lt;&gt;AI1091,AD1092,MAX(AN1091,AD1092))</x:f>
        <x:v>1.2458951296715683</x:v>
      </x:c>
      <x:c r="AO1092" s="116" t="n">
        <x:f>AD1092/AN1092-1</x:f>
        <x:v>0</x:v>
      </x:c>
      <x:c r="AP1092" s="112" t="n">
        <x:f>IFERROR(SUM(Z1092:AC1092)/AD1092,0)</x:f>
        <x:v>1</x:v>
      </x:c>
      <x:c r="AQ1092" s="50" t="b">
        <x:f>AND(B1092&gt;0,C1092&gt;0,D1092&gt;0,E1092&gt;0)</x:f>
        <x:v>1</x:v>
      </x:c>
    </x:row>
    <x:row r="1093">
      <x:c r="A1093" s="111" t="n">
        <x:f>'净值底稿'!A1051</x:f>
        <x:v>45412</x:v>
      </x:c>
      <x:c r="B1093" s="113" t="n">
        <x:f>'净值底稿'!F1051</x:f>
        <x:v>1.6574518113722325</x:v>
      </x:c>
      <x:c r="C1093" s="113" t="n">
        <x:f>'净值底稿'!O1051</x:f>
        <x:v>1.1582086924639388</x:v>
      </x:c>
      <x:c r="D1093" s="113" t="n">
        <x:f>'净值底稿'!P1051</x:f>
        <x:v>1.6726</x:v>
      </x:c>
      <x:c r="E1093" s="113" t="n">
        <x:f>'净值底稿'!Q1051</x:f>
        <x:v>1.936</x:v>
      </x:c>
      <x:c r="F1093" s="114" t="n">
        <x:f>IFERROR(B1093/B1092-1,0)</x:f>
        <x:v>-0.004566699166975718</x:v>
      </x:c>
      <x:c r="G1093" s="114" t="n">
        <x:f>IFERROR(C1093/C1092-1,0)</x:f>
        <x:v>-0.0032610546386316885</x:v>
      </x:c>
      <x:c r="H1093" s="114" t="n">
        <x:f>IFERROR(D1093/D1092-1,0)</x:f>
        <x:v>0.0017368389531053907</x:v>
      </x:c>
      <x:c r="I1093" s="114" t="n">
        <x:f>IFERROR(E1093/E1092-1,0)</x:f>
        <x:v>-0.005649717514124353</x:v>
      </x:c>
      <x:c r="J1093" s="115" t="n">
        <x:f>Z1092*(1+F1093)</x:f>
        <x:v>0.12456219095979694</x:v>
      </x:c>
      <x:c r="K1093" s="115" t="n">
        <x:f>AA1092*(1+G1093)</x:f>
        <x:v>0.1219644531840822</x:v>
      </x:c>
      <x:c r="L1093" s="115" t="n">
        <x:f>AB1092*(1+H1093)</x:f>
        <x:v>0.9199798632253531</x:v>
      </x:c>
      <x:c r="M1093" s="115" t="n">
        <x:f>AC1092*(1+I1093)</x:f>
        <x:v>0.07956117492542301</x:v>
      </x:c>
      <x:c r="N1093" s="115" t="n">
        <x:f>SUM(J1093:M1093)</x:f>
        <x:v>1.2460676822946553</x:v>
      </x:c>
      <x:c r="O1093" s="116" t="n">
        <x:f>IFERROR((J1093+K1093)/N1093,0)</x:f>
        <x:v>0.19784370275127916</x:v>
      </x:c>
      <x:c r="P1093" s="50" t="b">
        <x:f>AND(MONTH(A1093)=12,OR(A1094="",YEAR(A1093)&lt;&gt;YEAR(A1094)))</x:f>
        <x:v>0</x:v>
      </x:c>
      <x:c r="Q1093" s="50" t="b">
        <x:f>AND(MOD(MONTH(A1093),3)=0,OR(A1094="",MONTH(A1093)&lt;&gt;MONTH(A1094)))</x:f>
        <x:v>0</x:v>
      </x:c>
      <x:c r="R1093" s="50" t="b">
        <x:f>OR(O1093&gt;$E$7,O1093&lt;$E$6)</x:f>
        <x:v>0</x:v>
      </x:c>
      <x:c r="S1093" s="50" t="b">
        <x:f>AND(OR(P1093,Q1093,R1093),A1093-AH1092&gt;$E$8)</x:f>
        <x:v>0</x:v>
      </x:c>
      <x:c r="T1093" s="50" t="str">
        <x:f>IF(NOT(OR(P1093,Q1093,R1093)),"不调",IF(NOT(S1093),"间隔规则跳过",IF(P1093,"年末+季度",IF(AND(Q1093,R1093),"季度+动态",IF(Q1093,"季度","动态")))))</x:f>
        <x:v>不调</x:v>
      </x:c>
      <x:c r="U1093" s="115" t="n">
        <x:f>IF(OR(T1093="年末+季度",T1093="季度+动态"),N1093*$E$5/2,IF(T1093="季度",(J1093+K1093)/2,IF(T1093="动态",N1093*$E$5*IF(J1093+K1093=0,0.5,J1093/(J1093+K1093)),J1093)))</x:f>
        <x:v>0.12456219095979694</x:v>
      </x:c>
      <x:c r="V1093" s="115" t="n">
        <x:f>IF(OR(T1093="年末+季度",T1093="季度+动态"),N1093*$E$5/2,IF(T1093="季度",(J1093+K1093)/2,IF(T1093="动态",N1093*$E$5*IF(J1093+K1093=0,0.5,K1093/(J1093+K1093)),K1093)))</x:f>
        <x:v>0.1219644531840822</x:v>
      </x:c>
      <x:c r="W1093" s="115" t="n">
        <x:f>IF(OR(T1093="年末+季度",T1093="季度+动态",T1093="动态"),N1093*(1-$E$5)*IF(L1093+M1093=0,$B$7/($B$7+$B$8),L1093/(L1093+M1093)),L1093)</x:f>
        <x:v>0.9199798632253531</x:v>
      </x:c>
      <x:c r="X1093" s="115" t="n">
        <x:f>IF(OR(T1093="年末+季度",T1093="季度+动态",T1093="动态"),N1093*(1-$E$5)*IF(L1093+M1093=0,$B$8/($B$7+$B$8),M1093/(L1093+M1093)),M1093)</x:f>
        <x:v>0.07956117492542301</x:v>
      </x:c>
      <x:c r="Y1093" s="115" t="n">
        <x:f>POWER(1-$H$5,(A1093-A1092)/$H$8)</x:f>
        <x:v>0.9999862671029998</x:v>
      </x:c>
      <x:c r="Z1093" s="115" t="n">
        <x:f>U1093*Y1093</x:f>
        <x:v>0.12456048036005836</x:v>
      </x:c>
      <x:c r="AA1093" s="115" t="n">
        <x:f>V1093*Y1093</x:f>
        <x:v>0.12196277825880893</x:v>
      </x:c>
      <x:c r="AB1093" s="115" t="n">
        <x:f>W1093*Y1093</x:f>
        <x:v>0.9199672292366491</x:v>
      </x:c>
      <x:c r="AC1093" s="115" t="n">
        <x:f>X1093*Y1093</x:f>
        <x:v>0.07956008232000254</x:v>
      </x:c>
      <x:c r="AD1093" s="115" t="n">
        <x:f>SUM(Z1093:AC1093)</x:f>
        <x:v>1.246050570175519</x:v>
      </x:c>
      <x:c r="AE1093" s="115" t="n">
        <x:f>MAX(AE1092,AD1093)</x:f>
        <x:v>1.246050570175519</x:v>
      </x:c>
      <x:c r="AF1093" s="114" t="n">
        <x:f>AD1093/AE1093-1</x:f>
        <x:v>0</x:v>
      </x:c>
      <x:c r="AG1093" s="114" t="n">
        <x:f>AD1093/AD1092-1</x:f>
        <x:v>0.00012476210898393347</x:v>
      </x:c>
      <x:c r="AH1093" s="111" t="n">
        <x:f>IF(OR(T1093="年末+季度",T1093="季度+动态",T1093="季度",T1093="动态"),A1093,AH1092)</x:f>
        <x:v>45380</x:v>
      </x:c>
      <x:c r="AI1093" s="117" t="n">
        <x:f>YEAR(A1093)</x:f>
        <x:v>2024</x:v>
      </x:c>
      <x:c r="AJ1093" s="117" t="n">
        <x:f>MONTH(A1093)</x:f>
        <x:v>4</x:v>
      </x:c>
      <x:c r="AK1093" s="50" t="n">
        <x:f>IF(MONTH(A1093)&lt;&gt;MONTH(A1094),1,0)</x:f>
        <x:v>1</x:v>
      </x:c>
      <x:c r="AL1093" s="115" t="n">
        <x:f>IF(AK1092,AD1092,AL1092)</x:f>
        <x:v>1.2331736020709678</x:v>
      </x:c>
      <x:c r="AM1093" s="116" t="n">
        <x:f>IF(AK1093,AD1093/AL1093-1,"")</x:f>
        <x:v>0.010442137329996104</x:v>
      </x:c>
      <x:c r="AN1093" s="115" t="n">
        <x:f>IF(AI1093&lt;&gt;AI1092,AD1093,MAX(AN1092,AD1093))</x:f>
        <x:v>1.246050570175519</x:v>
      </x:c>
      <x:c r="AO1093" s="116" t="n">
        <x:f>AD1093/AN1093-1</x:f>
        <x:v>0</x:v>
      </x:c>
      <x:c r="AP1093" s="112" t="n">
        <x:f>IFERROR(SUM(Z1093:AC1093)/AD1093,0)</x:f>
        <x:v>1</x:v>
      </x:c>
      <x:c r="AQ1093" s="50" t="b">
        <x:f>AND(B1093&gt;0,C1093&gt;0,D1093&gt;0,E1093&gt;0)</x:f>
        <x:v>1</x:v>
      </x:c>
    </x:row>
    <x:row r="1094">
      <x:c r="A1094" s="111" t="n">
        <x:f>'净值底稿'!A1052</x:f>
        <x:v>45418</x:v>
      </x:c>
      <x:c r="B1094" s="113" t="n">
        <x:f>'净值底稿'!F1052</x:f>
        <x:v>1.67048561852613</x:v>
      </x:c>
      <x:c r="C1094" s="113" t="n">
        <x:f>'净值底稿'!O1052</x:f>
        <x:v>1.1770910797330378</x:v>
      </x:c>
      <x:c r="D1094" s="113" t="n">
        <x:f>'净值底稿'!P1052</x:f>
        <x:v>1.6737</x:v>
      </x:c>
      <x:c r="E1094" s="113" t="n">
        <x:f>'净值底稿'!Q1052</x:f>
        <x:v>1.9292</x:v>
      </x:c>
      <x:c r="F1094" s="114" t="n">
        <x:f>IFERROR(B1094/B1093-1,0)</x:f>
        <x:v>0.00786376235162245</x:v>
      </x:c>
      <x:c r="G1094" s="114" t="n">
        <x:f>IFERROR(C1094/C1093-1,0)</x:f>
        <x:v>0.01630309579953959</x:v>
      </x:c>
      <x:c r="H1094" s="114" t="n">
        <x:f>IFERROR(D1094/D1093-1,0)</x:f>
        <x:v>0.0006576587349036433</x:v>
      </x:c>
      <x:c r="I1094" s="114" t="n">
        <x:f>IFERROR(E1094/E1093-1,0)</x:f>
        <x:v>-0.003512396694214881</x:v>
      </x:c>
      <x:c r="J1094" s="115" t="n">
        <x:f>Z1093*(1+F1094)</x:f>
        <x:v>0.1255399943760138</x:v>
      </x:c>
      <x:c r="K1094" s="115" t="n">
        <x:f>AA1093*(1+G1094)</x:f>
        <x:v>0.1239511491167403</x:v>
      </x:c>
      <x:c r="L1094" s="115" t="n">
        <x:f>AB1093*(1+H1094)</x:f>
        <x:v>0.9205722537207817</x:v>
      </x:c>
      <x:c r="M1094" s="115" t="n">
        <x:f>AC1093*(1+I1094)</x:f>
        <x:v>0.0792806357498703</x:v>
      </x:c>
      <x:c r="N1094" s="115" t="n">
        <x:f>SUM(J1094:M1094)</x:f>
        <x:v>1.249344032963406</x:v>
      </x:c>
      <x:c r="O1094" s="116" t="n">
        <x:f>IFERROR((J1094+K1094)/N1094,0)</x:f>
        <x:v>0.19969771088670324</x:v>
      </x:c>
      <x:c r="P1094" s="50" t="b">
        <x:f>AND(MONTH(A1094)=12,OR(A1095="",YEAR(A1094)&lt;&gt;YEAR(A1095)))</x:f>
        <x:v>0</x:v>
      </x:c>
      <x:c r="Q1094" s="50" t="b">
        <x:f>AND(MOD(MONTH(A1094),3)=0,OR(A1095="",MONTH(A1094)&lt;&gt;MONTH(A1095)))</x:f>
        <x:v>0</x:v>
      </x:c>
      <x:c r="R1094" s="50" t="b">
        <x:f>OR(O1094&gt;$E$7,O1094&lt;$E$6)</x:f>
        <x:v>0</x:v>
      </x:c>
      <x:c r="S1094" s="50" t="b">
        <x:f>AND(OR(P1094,Q1094,R1094),A1094-AH1093&gt;$E$8)</x:f>
        <x:v>0</x:v>
      </x:c>
      <x:c r="T1094" s="50" t="str">
        <x:f>IF(NOT(OR(P1094,Q1094,R1094)),"不调",IF(NOT(S1094),"间隔规则跳过",IF(P1094,"年末+季度",IF(AND(Q1094,R1094),"季度+动态",IF(Q1094,"季度","动态")))))</x:f>
        <x:v>不调</x:v>
      </x:c>
      <x:c r="U1094" s="115" t="n">
        <x:f>IF(OR(T1094="年末+季度",T1094="季度+动态"),N1094*$E$5/2,IF(T1094="季度",(J1094+K1094)/2,IF(T1094="动态",N1094*$E$5*IF(J1094+K1094=0,0.5,J1094/(J1094+K1094)),J1094)))</x:f>
        <x:v>0.1255399943760138</x:v>
      </x:c>
      <x:c r="V1094" s="115" t="n">
        <x:f>IF(OR(T1094="年末+季度",T1094="季度+动态"),N1094*$E$5/2,IF(T1094="季度",(J1094+K1094)/2,IF(T1094="动态",N1094*$E$5*IF(J1094+K1094=0,0.5,K1094/(J1094+K1094)),K1094)))</x:f>
        <x:v>0.1239511491167403</x:v>
      </x:c>
      <x:c r="W1094" s="115" t="n">
        <x:f>IF(OR(T1094="年末+季度",T1094="季度+动态",T1094="动态"),N1094*(1-$E$5)*IF(L1094+M1094=0,$B$7/($B$7+$B$8),L1094/(L1094+M1094)),L1094)</x:f>
        <x:v>0.9205722537207817</x:v>
      </x:c>
      <x:c r="X1094" s="115" t="n">
        <x:f>IF(OR(T1094="年末+季度",T1094="季度+动态",T1094="动态"),N1094*(1-$E$5)*IF(L1094+M1094=0,$B$8/($B$7+$B$8),M1094/(L1094+M1094)),M1094)</x:f>
        <x:v>0.0792806357498703</x:v>
      </x:c>
      <x:c r="Y1094" s="115" t="n">
        <x:f>POWER(1-$H$5,(A1094-A1093)/$H$8)</x:f>
        <x:v>0.9999176054468334</x:v>
      </x:c>
      <x:c r="Z1094" s="115" t="n">
        <x:f>U1094*Y1094</x:f>
        <x:v>0.12552965056427265</x:v>
      </x:c>
      <x:c r="AA1094" s="115" t="n">
        <x:f>V1094*Y1094</x:f>
        <x:v>0.12394093621719433</x:v>
      </x:c>
      <x:c r="AB1094" s="115" t="n">
        <x:f>W1094*Y1094</x:f>
        <x:v>0.9204964035812787</x:v>
      </x:c>
      <x:c r="AC1094" s="115" t="n">
        <x:f>X1094*Y1094</x:f>
        <x:v>0.07927410345731294</x:v>
      </x:c>
      <x:c r="AD1094" s="115" t="n">
        <x:f>SUM(Z1094:AC1094)</x:f>
        <x:v>1.2492410938200587</x:v>
      </x:c>
      <x:c r="AE1094" s="115" t="n">
        <x:f>MAX(AE1093,AD1094)</x:f>
        <x:v>1.2492410938200587</x:v>
      </x:c>
      <x:c r="AF1094" s="114" t="n">
        <x:f>AD1094/AE1094-1</x:f>
        <x:v>0</x:v>
      </x:c>
      <x:c r="AG1094" s="114" t="n">
        <x:f>AD1094/AD1093-1</x:f>
        <x:v>0.0025605089559810335</x:v>
      </x:c>
      <x:c r="AH1094" s="111" t="n">
        <x:f>IF(OR(T1094="年末+季度",T1094="季度+动态",T1094="季度",T1094="动态"),A1094,AH1093)</x:f>
        <x:v>45380</x:v>
      </x:c>
      <x:c r="AI1094" s="117" t="n">
        <x:f>YEAR(A1094)</x:f>
        <x:v>2024</x:v>
      </x:c>
      <x:c r="AJ1094" s="117" t="n">
        <x:f>MONTH(A1094)</x:f>
        <x:v>5</x:v>
      </x:c>
      <x:c r="AK1094" s="50" t="n">
        <x:f>IF(MONTH(A1094)&lt;&gt;MONTH(A1095),1,0)</x:f>
        <x:v>0</x:v>
      </x:c>
      <x:c r="AL1094" s="115" t="n">
        <x:f>IF(AK1093,AD1093,AL1093)</x:f>
        <x:v>1.246050570175519</x:v>
      </x:c>
      <x:c r="AM1094" s="116" t="str">
        <x:f>IF(AK1094,AD1094/AL1094-1,"")</x:f>
      </x:c>
      <x:c r="AN1094" s="115" t="n">
        <x:f>IF(AI1094&lt;&gt;AI1093,AD1094,MAX(AN1093,AD1094))</x:f>
        <x:v>1.2492410938200587</x:v>
      </x:c>
      <x:c r="AO1094" s="116" t="n">
        <x:f>AD1094/AN1094-1</x:f>
        <x:v>0</x:v>
      </x:c>
      <x:c r="AP1094" s="112" t="n">
        <x:f>IFERROR(SUM(Z1094:AC1094)/AD1094,0)</x:f>
        <x:v>1</x:v>
      </x:c>
      <x:c r="AQ1094" s="50" t="b">
        <x:f>AND(B1094&gt;0,C1094&gt;0,D1094&gt;0,E1094&gt;0)</x:f>
        <x:v>1</x:v>
      </x:c>
    </x:row>
    <x:row r="1095">
      <x:c r="A1095" s="111" t="n">
        <x:f>'净值底稿'!A1053</x:f>
        <x:v>45419</x:v>
      </x:c>
      <x:c r="B1095" s="113" t="n">
        <x:f>'净值底稿'!F1053</x:f>
        <x:v>1.6510957380654</x:v>
      </x:c>
      <x:c r="C1095" s="113" t="n">
        <x:f>'净值底稿'!O1053</x:f>
        <x:v>1.1797183372492972</x:v>
      </x:c>
      <x:c r="D1095" s="113" t="n">
        <x:f>'净值底稿'!P1053</x:f>
        <x:v>1.6761</x:v>
      </x:c>
      <x:c r="E1095" s="113" t="n">
        <x:f>'净值底稿'!Q1053</x:f>
        <x:v>1.9322</x:v>
      </x:c>
      <x:c r="F1095" s="114" t="n">
        <x:f>IFERROR(B1095/B1094-1,0)</x:f>
        <x:v>-0.011607331572143442</x:v>
      </x:c>
      <x:c r="G1095" s="114" t="n">
        <x:f>IFERROR(C1095/C1094-1,0)</x:f>
        <x:v>0.0022319916967301623</x:v>
      </x:c>
      <x:c r="H1095" s="114" t="n">
        <x:f>IFERROR(D1095/D1094-1,0)</x:f>
        <x:v>0.0014339487363326242</x:v>
      </x:c>
      <x:c r="I1095" s="114" t="n">
        <x:f>IFERROR(E1095/E1094-1,0)</x:f>
        <x:v>0.0015550487248598976</x:v>
      </x:c>
      <x:c r="J1095" s="115" t="n">
        <x:f>Z1094*(1+F1095)</x:f>
        <x:v>0.12407258628803783</x:v>
      </x:c>
      <x:c r="K1095" s="115" t="n">
        <x:f>AA1094*(1+G1095)</x:f>
        <x:v>0.12421757135771608</x:v>
      </x:c>
      <x:c r="L1095" s="115" t="n">
        <x:f>AB1094*(1+H1095)</x:f>
        <x:v>0.9218163482359928</x:v>
      </x:c>
      <x:c r="M1095" s="115" t="n">
        <x:f>AC1094*(1+I1095)</x:f>
        <x:v>0.07939737855080864</x:v>
      </x:c>
      <x:c r="N1095" s="115" t="n">
        <x:f>SUM(J1095:M1095)</x:f>
        <x:v>1.2495038844325554</x:v>
      </x:c>
      <x:c r="O1095" s="116" t="n">
        <x:f>IFERROR((J1095+K1095)/N1095,0)</x:f>
        <x:v>0.19871099301024692</x:v>
      </x:c>
      <x:c r="P1095" s="50" t="b">
        <x:f>AND(MONTH(A1095)=12,OR(A1096="",YEAR(A1095)&lt;&gt;YEAR(A1096)))</x:f>
        <x:v>0</x:v>
      </x:c>
      <x:c r="Q1095" s="50" t="b">
        <x:f>AND(MOD(MONTH(A1095),3)=0,OR(A1096="",MONTH(A1095)&lt;&gt;MONTH(A1096)))</x:f>
        <x:v>0</x:v>
      </x:c>
      <x:c r="R1095" s="50" t="b">
        <x:f>OR(O1095&gt;$E$7,O1095&lt;$E$6)</x:f>
        <x:v>0</x:v>
      </x:c>
      <x:c r="S1095" s="50" t="b">
        <x:f>AND(OR(P1095,Q1095,R1095),A1095-AH1094&gt;$E$8)</x:f>
        <x:v>0</x:v>
      </x:c>
      <x:c r="T1095" s="50" t="str">
        <x:f>IF(NOT(OR(P1095,Q1095,R1095)),"不调",IF(NOT(S1095),"间隔规则跳过",IF(P1095,"年末+季度",IF(AND(Q1095,R1095),"季度+动态",IF(Q1095,"季度","动态")))))</x:f>
        <x:v>不调</x:v>
      </x:c>
      <x:c r="U1095" s="115" t="n">
        <x:f>IF(OR(T1095="年末+季度",T1095="季度+动态"),N1095*$E$5/2,IF(T1095="季度",(J1095+K1095)/2,IF(T1095="动态",N1095*$E$5*IF(J1095+K1095=0,0.5,J1095/(J1095+K1095)),J1095)))</x:f>
        <x:v>0.12407258628803783</x:v>
      </x:c>
      <x:c r="V1095" s="115" t="n">
        <x:f>IF(OR(T1095="年末+季度",T1095="季度+动态"),N1095*$E$5/2,IF(T1095="季度",(J1095+K1095)/2,IF(T1095="动态",N1095*$E$5*IF(J1095+K1095=0,0.5,K1095/(J1095+K1095)),K1095)))</x:f>
        <x:v>0.12421757135771608</x:v>
      </x:c>
      <x:c r="W1095" s="115" t="n">
        <x:f>IF(OR(T1095="年末+季度",T1095="季度+动态",T1095="动态"),N1095*(1-$E$5)*IF(L1095+M1095=0,$B$7/($B$7+$B$8),L1095/(L1095+M1095)),L1095)</x:f>
        <x:v>0.9218163482359928</x:v>
      </x:c>
      <x:c r="X1095" s="115" t="n">
        <x:f>IF(OR(T1095="年末+季度",T1095="季度+动态",T1095="动态"),N1095*(1-$E$5)*IF(L1095+M1095=0,$B$8/($B$7+$B$8),M1095/(L1095+M1095)),M1095)</x:f>
        <x:v>0.07939737855080864</x:v>
      </x:c>
      <x:c r="Y1095" s="115" t="n">
        <x:f>POWER(1-$H$5,(A1095-A1094)/$H$8)</x:f>
        <x:v>0.9999862671029998</x:v>
      </x:c>
      <x:c r="Z1095" s="115" t="n">
        <x:f>U1095*Y1095</x:f>
        <x:v>0.12407088241198978</x:v>
      </x:c>
      <x:c r="AA1095" s="115" t="n">
        <x:f>V1095*Y1095</x:f>
        <x:v>0.124215865490603</x:v>
      </x:c>
      <x:c r="AB1095" s="115" t="n">
        <x:f>W1095*Y1095</x:f>
        <x:v>0.9218036890270294</x:v>
      </x:c>
      <x:c r="AC1095" s="115" t="n">
        <x:f>X1095*Y1095</x:f>
        <x:v>0.07939628819478692</x:v>
      </x:c>
      <x:c r="AD1095" s="115" t="n">
        <x:f>SUM(Z1095:AC1095)</x:f>
        <x:v>1.249486725124409</x:v>
      </x:c>
      <x:c r="AE1095" s="115" t="n">
        <x:f>MAX(AE1094,AD1095)</x:f>
        <x:v>1.249486725124409</x:v>
      </x:c>
      <x:c r="AF1095" s="114" t="n">
        <x:f>AD1095/AE1095-1</x:f>
        <x:v>0</x:v>
      </x:c>
      <x:c r="AG1095" s="114" t="n">
        <x:f>AD1095/AD1094-1</x:f>
        <x:v>0.00019662441906964645</x:v>
      </x:c>
      <x:c r="AH1095" s="111" t="n">
        <x:f>IF(OR(T1095="年末+季度",T1095="季度+动态",T1095="季度",T1095="动态"),A1095,AH1094)</x:f>
        <x:v>45380</x:v>
      </x:c>
      <x:c r="AI1095" s="117" t="n">
        <x:f>YEAR(A1095)</x:f>
        <x:v>2024</x:v>
      </x:c>
      <x:c r="AJ1095" s="117" t="n">
        <x:f>MONTH(A1095)</x:f>
        <x:v>5</x:v>
      </x:c>
      <x:c r="AK1095" s="50" t="n">
        <x:f>IF(MONTH(A1095)&lt;&gt;MONTH(A1096),1,0)</x:f>
        <x:v>0</x:v>
      </x:c>
      <x:c r="AL1095" s="115" t="n">
        <x:f>IF(AK1094,AD1094,AL1094)</x:f>
        <x:v>1.246050570175519</x:v>
      </x:c>
      <x:c r="AM1095" s="116" t="str">
        <x:f>IF(AK1095,AD1095/AL1095-1,"")</x:f>
      </x:c>
      <x:c r="AN1095" s="115" t="n">
        <x:f>IF(AI1095&lt;&gt;AI1094,AD1095,MAX(AN1094,AD1095))</x:f>
        <x:v>1.249486725124409</x:v>
      </x:c>
      <x:c r="AO1095" s="116" t="n">
        <x:f>AD1095/AN1095-1</x:f>
        <x:v>0</x:v>
      </x:c>
      <x:c r="AP1095" s="112" t="n">
        <x:f>IFERROR(SUM(Z1095:AC1095)/AD1095,0)</x:f>
        <x:v>1</x:v>
      </x:c>
      <x:c r="AQ1095" s="50" t="b">
        <x:f>AND(B1095&gt;0,C1095&gt;0,D1095&gt;0,E1095&gt;0)</x:f>
        <x:v>1</x:v>
      </x:c>
    </x:row>
    <x:row r="1096">
      <x:c r="A1096" s="111" t="n">
        <x:f>'净值底稿'!A1054</x:f>
        <x:v>45420</x:v>
      </x:c>
      <x:c r="B1096" s="113" t="n">
        <x:f>'净值底稿'!F1054</x:f>
        <x:v>1.6303363705500076</x:v>
      </x:c>
      <x:c r="C1096" s="113" t="n">
        <x:f>'净值底稿'!O1054</x:f>
        <x:v>1.1666775612529665</x:v>
      </x:c>
      <x:c r="D1096" s="113" t="n">
        <x:f>'净值底稿'!P1054</x:f>
        <x:v>1.6762</x:v>
      </x:c>
      <x:c r="E1096" s="113" t="n">
        <x:f>'净值底稿'!Q1054</x:f>
        <x:v>1.9297</x:v>
      </x:c>
      <x:c r="F1096" s="114" t="n">
        <x:f>IFERROR(B1096/B1095-1,0)</x:f>
        <x:v>-0.012573085277124196</x:v>
      </x:c>
      <x:c r="G1096" s="114" t="n">
        <x:f>IFERROR(C1096/C1095-1,0)</x:f>
        <x:v>-0.011054143675292338</x:v>
      </x:c>
      <x:c r="H1096" s="114" t="n">
        <x:f>IFERROR(D1096/D1095-1,0)</x:f>
        <x:v>0.00005966231131804278</x:v>
      </x:c>
      <x:c r="I1096" s="114" t="n">
        <x:f>IFERROR(E1096/E1095-1,0)</x:f>
        <x:v>-0.0012938619190560052</x:v>
      </x:c>
      <x:c r="J1096" s="115" t="n">
        <x:f>Z1095*(1+F1096)</x:f>
        <x:v>0.12251092862701579</x:v>
      </x:c>
      <x:c r="K1096" s="115" t="n">
        <x:f>AA1095*(1+G1096)</x:f>
        <x:v>0.12284276546671909</x:v>
      </x:c>
      <x:c r="L1096" s="115" t="n">
        <x:f>AB1095*(1+H1096)</x:f>
        <x:v>0.9218586859656982</x:v>
      </x:c>
      <x:c r="M1096" s="115" t="n">
        <x:f>AC1095*(1+I1096)</x:f>
        <x:v>0.07929356036097729</x:v>
      </x:c>
      <x:c r="N1096" s="115" t="n">
        <x:f>SUM(J1096:M1096)</x:f>
        <x:v>1.2465059404204102</x:v>
      </x:c>
      <x:c r="O1096" s="116" t="n">
        <x:f>IFERROR((J1096+K1096)/N1096,0)</x:f>
        <x:v>0.19683315268516427</x:v>
      </x:c>
      <x:c r="P1096" s="50" t="b">
        <x:f>AND(MONTH(A1096)=12,OR(A1097="",YEAR(A1096)&lt;&gt;YEAR(A1097)))</x:f>
        <x:v>0</x:v>
      </x:c>
      <x:c r="Q1096" s="50" t="b">
        <x:f>AND(MOD(MONTH(A1096),3)=0,OR(A1097="",MONTH(A1096)&lt;&gt;MONTH(A1097)))</x:f>
        <x:v>0</x:v>
      </x:c>
      <x:c r="R1096" s="50" t="b">
        <x:f>OR(O1096&gt;$E$7,O1096&lt;$E$6)</x:f>
        <x:v>0</x:v>
      </x:c>
      <x:c r="S1096" s="50" t="b">
        <x:f>AND(OR(P1096,Q1096,R1096),A1096-AH1095&gt;$E$8)</x:f>
        <x:v>0</x:v>
      </x:c>
      <x:c r="T1096" s="50" t="str">
        <x:f>IF(NOT(OR(P1096,Q1096,R1096)),"不调",IF(NOT(S1096),"间隔规则跳过",IF(P1096,"年末+季度",IF(AND(Q1096,R1096),"季度+动态",IF(Q1096,"季度","动态")))))</x:f>
        <x:v>不调</x:v>
      </x:c>
      <x:c r="U1096" s="115" t="n">
        <x:f>IF(OR(T1096="年末+季度",T1096="季度+动态"),N1096*$E$5/2,IF(T1096="季度",(J1096+K1096)/2,IF(T1096="动态",N1096*$E$5*IF(J1096+K1096=0,0.5,J1096/(J1096+K1096)),J1096)))</x:f>
        <x:v>0.12251092862701579</x:v>
      </x:c>
      <x:c r="V1096" s="115" t="n">
        <x:f>IF(OR(T1096="年末+季度",T1096="季度+动态"),N1096*$E$5/2,IF(T1096="季度",(J1096+K1096)/2,IF(T1096="动态",N1096*$E$5*IF(J1096+K1096=0,0.5,K1096/(J1096+K1096)),K1096)))</x:f>
        <x:v>0.12284276546671909</x:v>
      </x:c>
      <x:c r="W1096" s="115" t="n">
        <x:f>IF(OR(T1096="年末+季度",T1096="季度+动态",T1096="动态"),N1096*(1-$E$5)*IF(L1096+M1096=0,$B$7/($B$7+$B$8),L1096/(L1096+M1096)),L1096)</x:f>
        <x:v>0.9218586859656982</x:v>
      </x:c>
      <x:c r="X1096" s="115" t="n">
        <x:f>IF(OR(T1096="年末+季度",T1096="季度+动态",T1096="动态"),N1096*(1-$E$5)*IF(L1096+M1096=0,$B$8/($B$7+$B$8),M1096/(L1096+M1096)),M1096)</x:f>
        <x:v>0.07929356036097729</x:v>
      </x:c>
      <x:c r="Y1096" s="115" t="n">
        <x:f>POWER(1-$H$5,(A1096-A1095)/$H$8)</x:f>
        <x:v>0.9999862671029998</x:v>
      </x:c>
      <x:c r="Z1096" s="115" t="n">
        <x:f>U1096*Y1096</x:f>
        <x:v>0.12250924619705156</x:v>
      </x:c>
      <x:c r="AA1096" s="115" t="n">
        <x:f>V1096*Y1096</x:f>
        <x:v>0.12284107847967371</x:v>
      </x:c>
      <x:c r="AB1096" s="115" t="n">
        <x:f>W1096*Y1096</x:f>
        <x:v>0.9218460261753151</x:v>
      </x:c>
      <x:c r="AC1096" s="115" t="n">
        <x:f>X1096*Y1096</x:f>
        <x:v>0.07929247143068006</x:v>
      </x:c>
      <x:c r="AD1096" s="115" t="n">
        <x:f>SUM(Z1096:AC1096)</x:f>
        <x:v>1.2464888222827204</x:v>
      </x:c>
      <x:c r="AE1096" s="115" t="n">
        <x:f>MAX(AE1095,AD1096)</x:f>
        <x:v>1.249486725124409</x:v>
      </x:c>
      <x:c r="AF1096" s="114" t="n">
        <x:f>AD1096/AE1096-1</x:f>
        <x:v>-0.0023993074767482137</x:v>
      </x:c>
      <x:c r="AG1096" s="114" t="n">
        <x:f>AD1096/AD1095-1</x:f>
        <x:v>-0.0023993074767482137</x:v>
      </x:c>
      <x:c r="AH1096" s="111" t="n">
        <x:f>IF(OR(T1096="年末+季度",T1096="季度+动态",T1096="季度",T1096="动态"),A1096,AH1095)</x:f>
        <x:v>45380</x:v>
      </x:c>
      <x:c r="AI1096" s="117" t="n">
        <x:f>YEAR(A1096)</x:f>
        <x:v>2024</x:v>
      </x:c>
      <x:c r="AJ1096" s="117" t="n">
        <x:f>MONTH(A1096)</x:f>
        <x:v>5</x:v>
      </x:c>
      <x:c r="AK1096" s="50" t="n">
        <x:f>IF(MONTH(A1096)&lt;&gt;MONTH(A1097),1,0)</x:f>
        <x:v>0</x:v>
      </x:c>
      <x:c r="AL1096" s="115" t="n">
        <x:f>IF(AK1095,AD1095,AL1095)</x:f>
        <x:v>1.246050570175519</x:v>
      </x:c>
      <x:c r="AM1096" s="116" t="str">
        <x:f>IF(AK1096,AD1096/AL1096-1,"")</x:f>
      </x:c>
      <x:c r="AN1096" s="115" t="n">
        <x:f>IF(AI1096&lt;&gt;AI1095,AD1096,MAX(AN1095,AD1096))</x:f>
        <x:v>1.249486725124409</x:v>
      </x:c>
      <x:c r="AO1096" s="116" t="n">
        <x:f>AD1096/AN1096-1</x:f>
        <x:v>-0.0023993074767482137</x:v>
      </x:c>
      <x:c r="AP1096" s="112" t="n">
        <x:f>IFERROR(SUM(Z1096:AC1096)/AD1096,0)</x:f>
        <x:v>1</x:v>
      </x:c>
      <x:c r="AQ1096" s="50" t="b">
        <x:f>AND(B1096&gt;0,C1096&gt;0,D1096&gt;0,E1096&gt;0)</x:f>
        <x:v>1</x:v>
      </x:c>
    </x:row>
    <x:row r="1097">
      <x:c r="A1097" s="111" t="n">
        <x:f>'净值底稿'!A1055</x:f>
        <x:v>45421</x:v>
      </x:c>
      <x:c r="B1097" s="113" t="n">
        <x:f>'净值底稿'!F1055</x:f>
        <x:v>1.63491786293852</x:v>
      </x:c>
      <x:c r="C1097" s="113" t="n">
        <x:f>'净值底稿'!O1055</x:f>
        <x:v>1.1813925162678474</x:v>
      </x:c>
      <x:c r="D1097" s="113" t="n">
        <x:f>'净值底稿'!P1055</x:f>
        <x:v>1.6749</x:v>
      </x:c>
      <x:c r="E1097" s="113" t="n">
        <x:f>'净值底稿'!Q1055</x:f>
        <x:v>1.927</x:v>
      </x:c>
      <x:c r="F1097" s="114" t="n">
        <x:f>IFERROR(B1097/B1096-1,0)</x:f>
        <x:v>0.0028101516173417718</x:v>
      </x:c>
      <x:c r="G1097" s="114" t="n">
        <x:f>IFERROR(C1097/C1096-1,0)</x:f>
        <x:v>0.012612700804048638</x:v>
      </x:c>
      <x:c r="H1097" s="114" t="n">
        <x:f>IFERROR(D1097/D1096-1,0)</x:f>
        <x:v>-0.0007755637752057121</x:v>
      </x:c>
      <x:c r="I1097" s="114" t="n">
        <x:f>IFERROR(E1097/E1096-1,0)</x:f>
        <x:v>-0.001399181219878698</x:v>
      </x:c>
      <x:c r="J1097" s="115" t="n">
        <x:f>Z1096*(1+F1097)</x:f>
        <x:v>0.12285351575339153</x:v>
      </x:c>
      <x:c r="K1097" s="115" t="n">
        <x:f>AA1096*(1+G1097)</x:f>
        <x:v>0.12439043624898449</x:v>
      </x:c>
      <x:c r="L1097" s="115" t="n">
        <x:f>AB1096*(1+H1097)</x:f>
        <x:v>0.9211310757910962</x:v>
      </x:c>
      <x:c r="M1097" s="115" t="n">
        <x:f>AC1096*(1+I1097)</x:f>
        <x:v>0.07918152689377649</x:v>
      </x:c>
      <x:c r="N1097" s="115" t="n">
        <x:f>SUM(J1097:M1097)</x:f>
        <x:v>1.2475565546872487</x:v>
      </x:c>
      <x:c r="O1097" s="116" t="n">
        <x:f>IFERROR((J1097+K1097)/N1097,0)</x:f>
        <x:v>0.1981825602001329</x:v>
      </x:c>
      <x:c r="P1097" s="50" t="b">
        <x:f>AND(MONTH(A1097)=12,OR(A1098="",YEAR(A1097)&lt;&gt;YEAR(A1098)))</x:f>
        <x:v>0</x:v>
      </x:c>
      <x:c r="Q1097" s="50" t="b">
        <x:f>AND(MOD(MONTH(A1097),3)=0,OR(A1098="",MONTH(A1097)&lt;&gt;MONTH(A1098)))</x:f>
        <x:v>0</x:v>
      </x:c>
      <x:c r="R1097" s="50" t="b">
        <x:f>OR(O1097&gt;$E$7,O1097&lt;$E$6)</x:f>
        <x:v>0</x:v>
      </x:c>
      <x:c r="S1097" s="50" t="b">
        <x:f>AND(OR(P1097,Q1097,R1097),A1097-AH1096&gt;$E$8)</x:f>
        <x:v>0</x:v>
      </x:c>
      <x:c r="T1097" s="50" t="str">
        <x:f>IF(NOT(OR(P1097,Q1097,R1097)),"不调",IF(NOT(S1097),"间隔规则跳过",IF(P1097,"年末+季度",IF(AND(Q1097,R1097),"季度+动态",IF(Q1097,"季度","动态")))))</x:f>
        <x:v>不调</x:v>
      </x:c>
      <x:c r="U1097" s="115" t="n">
        <x:f>IF(OR(T1097="年末+季度",T1097="季度+动态"),N1097*$E$5/2,IF(T1097="季度",(J1097+K1097)/2,IF(T1097="动态",N1097*$E$5*IF(J1097+K1097=0,0.5,J1097/(J1097+K1097)),J1097)))</x:f>
        <x:v>0.12285351575339153</x:v>
      </x:c>
      <x:c r="V1097" s="115" t="n">
        <x:f>IF(OR(T1097="年末+季度",T1097="季度+动态"),N1097*$E$5/2,IF(T1097="季度",(J1097+K1097)/2,IF(T1097="动态",N1097*$E$5*IF(J1097+K1097=0,0.5,K1097/(J1097+K1097)),K1097)))</x:f>
        <x:v>0.12439043624898449</x:v>
      </x:c>
      <x:c r="W1097" s="115" t="n">
        <x:f>IF(OR(T1097="年末+季度",T1097="季度+动态",T1097="动态"),N1097*(1-$E$5)*IF(L1097+M1097=0,$B$7/($B$7+$B$8),L1097/(L1097+M1097)),L1097)</x:f>
        <x:v>0.9211310757910962</x:v>
      </x:c>
      <x:c r="X1097" s="115" t="n">
        <x:f>IF(OR(T1097="年末+季度",T1097="季度+动态",T1097="动态"),N1097*(1-$E$5)*IF(L1097+M1097=0,$B$8/($B$7+$B$8),M1097/(L1097+M1097)),M1097)</x:f>
        <x:v>0.07918152689377649</x:v>
      </x:c>
      <x:c r="Y1097" s="115" t="n">
        <x:f>POWER(1-$H$5,(A1097-A1096)/$H$8)</x:f>
        <x:v>0.9999862671029998</x:v>
      </x:c>
      <x:c r="Z1097" s="115" t="n">
        <x:f>U1097*Y1097</x:f>
        <x:v>0.12285182861871356</x:v>
      </x:c>
      <x:c r="AA1097" s="115" t="n">
        <x:f>V1097*Y1097</x:f>
        <x:v>0.12438872800793567</x:v>
      </x:c>
      <x:c r="AB1097" s="115" t="n">
        <x:f>W1097*Y1097</x:f>
        <x:v>0.9211184259929086</x:v>
      </x:c>
      <x:c r="AC1097" s="115" t="n">
        <x:f>X1097*Y1097</x:f>
        <x:v>0.07918043950202333</x:v>
      </x:c>
      <x:c r="AD1097" s="115" t="n">
        <x:f>SUM(Z1097:AC1097)</x:f>
        <x:v>1.247539422121581</x:v>
      </x:c>
      <x:c r="AE1097" s="115" t="n">
        <x:f>MAX(AE1096,AD1097)</x:f>
        <x:v>1.249486725124409</x:v>
      </x:c>
      <x:c r="AF1097" s="114" t="n">
        <x:f>AD1097/AE1097-1</x:f>
        <x:v>-0.0015584823461283204</x:v>
      </x:c>
      <x:c r="AG1097" s="114" t="n">
        <x:f>AD1097/AD1096-1</x:f>
        <x:v>0.0008428473806421088</x:v>
      </x:c>
      <x:c r="AH1097" s="111" t="n">
        <x:f>IF(OR(T1097="年末+季度",T1097="季度+动态",T1097="季度",T1097="动态"),A1097,AH1096)</x:f>
        <x:v>45380</x:v>
      </x:c>
      <x:c r="AI1097" s="117" t="n">
        <x:f>YEAR(A1097)</x:f>
        <x:v>2024</x:v>
      </x:c>
      <x:c r="AJ1097" s="117" t="n">
        <x:f>MONTH(A1097)</x:f>
        <x:v>5</x:v>
      </x:c>
      <x:c r="AK1097" s="50" t="n">
        <x:f>IF(MONTH(A1097)&lt;&gt;MONTH(A1098),1,0)</x:f>
        <x:v>0</x:v>
      </x:c>
      <x:c r="AL1097" s="115" t="n">
        <x:f>IF(AK1096,AD1096,AL1096)</x:f>
        <x:v>1.246050570175519</x:v>
      </x:c>
      <x:c r="AM1097" s="116" t="str">
        <x:f>IF(AK1097,AD1097/AL1097-1,"")</x:f>
      </x:c>
      <x:c r="AN1097" s="115" t="n">
        <x:f>IF(AI1097&lt;&gt;AI1096,AD1097,MAX(AN1096,AD1097))</x:f>
        <x:v>1.249486725124409</x:v>
      </x:c>
      <x:c r="AO1097" s="116" t="n">
        <x:f>AD1097/AN1097-1</x:f>
        <x:v>-0.0015584823461283204</x:v>
      </x:c>
      <x:c r="AP1097" s="112" t="n">
        <x:f>IFERROR(SUM(Z1097:AC1097)/AD1097,0)</x:f>
        <x:v>1</x:v>
      </x:c>
      <x:c r="AQ1097" s="50" t="b">
        <x:f>AND(B1097&gt;0,C1097&gt;0,D1097&gt;0,E1097&gt;0)</x:f>
        <x:v>1</x:v>
      </x:c>
    </x:row>
    <x:row r="1098">
      <x:c r="A1098" s="111" t="n">
        <x:f>'净值底稿'!A1056</x:f>
        <x:v>45422</x:v>
      </x:c>
      <x:c r="B1098" s="113" t="n">
        <x:f>'净值底稿'!F1056</x:f>
        <x:v>1.6246774769747725</x:v>
      </x:c>
      <x:c r="C1098" s="113" t="n">
        <x:f>'净值底稿'!O1056</x:f>
        <x:v>1.1763829483706068</x:v>
      </x:c>
      <x:c r="D1098" s="113" t="n">
        <x:f>'净值底稿'!P1056</x:f>
        <x:v>1.6748</x:v>
      </x:c>
      <x:c r="E1098" s="113" t="n">
        <x:f>'净值底稿'!Q1056</x:f>
        <x:v>1.9708</x:v>
      </x:c>
      <x:c r="F1098" s="114" t="n">
        <x:f>IFERROR(B1098/B1097-1,0)</x:f>
        <x:v>-0.006263547665533387</x:v>
      </x:c>
      <x:c r="G1098" s="114" t="n">
        <x:f>IFERROR(C1098/C1097-1,0)</x:f>
        <x:v>-0.004240392442188767</x:v>
      </x:c>
      <x:c r="H1098" s="114" t="n">
        <x:f>IFERROR(D1098/D1097-1,0)</x:f>
        <x:v>-0.00005970505701835549</x:v>
      </x:c>
      <x:c r="I1098" s="114" t="n">
        <x:f>IFERROR(E1098/E1097-1,0)</x:f>
        <x:v>0.022729631551634766</x:v>
      </x:c>
      <x:c r="J1098" s="115" t="n">
        <x:f>Z1097*(1+F1098)</x:f>
        <x:v>0.12208234033436231</x:v>
      </x:c>
      <x:c r="K1098" s="115" t="n">
        <x:f>AA1097*(1+G1098)</x:f>
        <x:v>0.12386127098579734</x:v>
      </x:c>
      <x:c r="L1098" s="115" t="n">
        <x:f>AB1097*(1+H1098)</x:f>
        <x:v>0.921063430564764</x:v>
      </x:c>
      <x:c r="M1098" s="115" t="n">
        <x:f>AC1097*(1+I1098)</x:f>
        <x:v>0.08098018171800082</x:v>
      </x:c>
      <x:c r="N1098" s="115" t="n">
        <x:f>SUM(J1098:M1098)</x:f>
        <x:v>1.2479872236029246</x:v>
      </x:c>
      <x:c r="O1098" s="116" t="n">
        <x:f>IFERROR((J1098+K1098)/N1098,0)</x:f>
        <x:v>0.19707221890471227</x:v>
      </x:c>
      <x:c r="P1098" s="50" t="b">
        <x:f>AND(MONTH(A1098)=12,OR(A1099="",YEAR(A1098)&lt;&gt;YEAR(A1099)))</x:f>
        <x:v>0</x:v>
      </x:c>
      <x:c r="Q1098" s="50" t="b">
        <x:f>AND(MOD(MONTH(A1098),3)=0,OR(A1099="",MONTH(A1098)&lt;&gt;MONTH(A1099)))</x:f>
        <x:v>0</x:v>
      </x:c>
      <x:c r="R1098" s="50" t="b">
        <x:f>OR(O1098&gt;$E$7,O1098&lt;$E$6)</x:f>
        <x:v>0</x:v>
      </x:c>
      <x:c r="S1098" s="50" t="b">
        <x:f>AND(OR(P1098,Q1098,R1098),A1098-AH1097&gt;$E$8)</x:f>
        <x:v>0</x:v>
      </x:c>
      <x:c r="T1098" s="50" t="str">
        <x:f>IF(NOT(OR(P1098,Q1098,R1098)),"不调",IF(NOT(S1098),"间隔规则跳过",IF(P1098,"年末+季度",IF(AND(Q1098,R1098),"季度+动态",IF(Q1098,"季度","动态")))))</x:f>
        <x:v>不调</x:v>
      </x:c>
      <x:c r="U1098" s="115" t="n">
        <x:f>IF(OR(T1098="年末+季度",T1098="季度+动态"),N1098*$E$5/2,IF(T1098="季度",(J1098+K1098)/2,IF(T1098="动态",N1098*$E$5*IF(J1098+K1098=0,0.5,J1098/(J1098+K1098)),J1098)))</x:f>
        <x:v>0.12208234033436231</x:v>
      </x:c>
      <x:c r="V1098" s="115" t="n">
        <x:f>IF(OR(T1098="年末+季度",T1098="季度+动态"),N1098*$E$5/2,IF(T1098="季度",(J1098+K1098)/2,IF(T1098="动态",N1098*$E$5*IF(J1098+K1098=0,0.5,K1098/(J1098+K1098)),K1098)))</x:f>
        <x:v>0.12386127098579734</x:v>
      </x:c>
      <x:c r="W1098" s="115" t="n">
        <x:f>IF(OR(T1098="年末+季度",T1098="季度+动态",T1098="动态"),N1098*(1-$E$5)*IF(L1098+M1098=0,$B$7/($B$7+$B$8),L1098/(L1098+M1098)),L1098)</x:f>
        <x:v>0.921063430564764</x:v>
      </x:c>
      <x:c r="X1098" s="115" t="n">
        <x:f>IF(OR(T1098="年末+季度",T1098="季度+动态",T1098="动态"),N1098*(1-$E$5)*IF(L1098+M1098=0,$B$8/($B$7+$B$8),M1098/(L1098+M1098)),M1098)</x:f>
        <x:v>0.08098018171800082</x:v>
      </x:c>
      <x:c r="Y1098" s="115" t="n">
        <x:f>POWER(1-$H$5,(A1098-A1097)/$H$8)</x:f>
        <x:v>0.9999862671029998</x:v>
      </x:c>
      <x:c r="Z1098" s="115" t="n">
        <x:f>U1098*Y1098</x:f>
        <x:v>0.12208066379015696</x:v>
      </x:c>
      <x:c r="AA1098" s="115" t="n">
        <x:f>V1098*Y1098</x:f>
        <x:v>0.12385957001172057</x:v>
      </x:c>
      <x:c r="AB1098" s="115" t="n">
        <x:f>W1098*Y1098</x:f>
        <x:v>0.9210507816955414</x:v>
      </x:c>
      <x:c r="AC1098" s="115" t="n">
        <x:f>X1098*Y1098</x:f>
        <x:v>0.08097906962550623</x:v>
      </x:c>
      <x:c r="AD1098" s="115" t="n">
        <x:f>SUM(Z1098:AC1098)</x:f>
        <x:v>1.2479700851229252</x:v>
      </x:c>
      <x:c r="AE1098" s="115" t="n">
        <x:f>MAX(AE1097,AD1098)</x:f>
        <x:v>1.249486725124409</x:v>
      </x:c>
      <x:c r="AF1098" s="114" t="n">
        <x:f>AD1098/AE1098-1</x:f>
        <x:v>-0.0012138104158992968</x:v>
      </x:c>
      <x:c r="AG1098" s="114" t="n">
        <x:f>AD1098/AD1097-1</x:f>
        <x:v>0.0003452099338165926</x:v>
      </x:c>
      <x:c r="AH1098" s="111" t="n">
        <x:f>IF(OR(T1098="年末+季度",T1098="季度+动态",T1098="季度",T1098="动态"),A1098,AH1097)</x:f>
        <x:v>45380</x:v>
      </x:c>
      <x:c r="AI1098" s="117" t="n">
        <x:f>YEAR(A1098)</x:f>
        <x:v>2024</x:v>
      </x:c>
      <x:c r="AJ1098" s="117" t="n">
        <x:f>MONTH(A1098)</x:f>
        <x:v>5</x:v>
      </x:c>
      <x:c r="AK1098" s="50" t="n">
        <x:f>IF(MONTH(A1098)&lt;&gt;MONTH(A1099),1,0)</x:f>
        <x:v>0</x:v>
      </x:c>
      <x:c r="AL1098" s="115" t="n">
        <x:f>IF(AK1097,AD1097,AL1097)</x:f>
        <x:v>1.246050570175519</x:v>
      </x:c>
      <x:c r="AM1098" s="116" t="str">
        <x:f>IF(AK1098,AD1098/AL1098-1,"")</x:f>
      </x:c>
      <x:c r="AN1098" s="115" t="n">
        <x:f>IF(AI1098&lt;&gt;AI1097,AD1098,MAX(AN1097,AD1098))</x:f>
        <x:v>1.249486725124409</x:v>
      </x:c>
      <x:c r="AO1098" s="116" t="n">
        <x:f>AD1098/AN1098-1</x:f>
        <x:v>-0.0012138104158992968</x:v>
      </x:c>
      <x:c r="AP1098" s="112" t="n">
        <x:f>IFERROR(SUM(Z1098:AC1098)/AD1098,0)</x:f>
        <x:v>1</x:v>
      </x:c>
      <x:c r="AQ1098" s="50" t="b">
        <x:f>AND(B1098&gt;0,C1098&gt;0,D1098&gt;0,E1098&gt;0)</x:f>
        <x:v>1</x:v>
      </x:c>
    </x:row>
    <x:row r="1099">
      <x:c r="A1099" s="111" t="n">
        <x:f>'净值底稿'!A1057</x:f>
        <x:v>45425</x:v>
      </x:c>
      <x:c r="B1099" s="113" t="n">
        <x:f>'净值底稿'!F1057</x:f>
        <x:v>1.6386788042857674</x:v>
      </x:c>
      <x:c r="C1099" s="113" t="n">
        <x:f>'净值底稿'!O1057</x:f>
        <x:v>1.1689276915877518</x:v>
      </x:c>
      <x:c r="D1099" s="113" t="n">
        <x:f>'净值底稿'!P1057</x:f>
        <x:v>1.6765</x:v>
      </x:c>
      <x:c r="E1099" s="113" t="n">
        <x:f>'净值底稿'!Q1057</x:f>
        <x:v>1.9603</x:v>
      </x:c>
      <x:c r="F1099" s="114" t="n">
        <x:f>IFERROR(B1099/B1098-1,0)</x:f>
        <x:v>0.008617911868308736</x:v>
      </x:c>
      <x:c r="G1099" s="114" t="n">
        <x:f>IFERROR(C1099/C1098-1,0)</x:f>
        <x:v>-0.006337440365980496</x:v>
      </x:c>
      <x:c r="H1099" s="114" t="n">
        <x:f>IFERROR(D1099/D1098-1,0)</x:f>
        <x:v>0.00101504657272522</x:v>
      </x:c>
      <x:c r="I1099" s="114" t="n">
        <x:f>IFERROR(E1099/E1098-1,0)</x:f>
        <x:v>-0.005327785670793728</x:v>
      </x:c>
      <x:c r="J1099" s="115" t="n">
        <x:f>Z1098*(1+F1099)</x:f>
        <x:v>0.12313274419152516</x:v>
      </x:c>
      <x:c r="K1099" s="115" t="n">
        <x:f>AA1098*(1+G1099)</x:f>
        <x:v>0.12307461737301531</x:v>
      </x:c>
      <x:c r="L1099" s="115" t="n">
        <x:f>AB1098*(1+H1099)</x:f>
        <x:v>0.9219856911348074</x:v>
      </x:c>
      <x:c r="M1099" s="115" t="n">
        <x:f>AC1098*(1+I1099)</x:f>
        <x:v>0.08054763049872125</x:v>
      </x:c>
      <x:c r="N1099" s="115" t="n">
        <x:f>SUM(J1099:M1099)</x:f>
        <x:v>1.2487406831980692</x:v>
      </x:c>
      <x:c r="O1099" s="116" t="n">
        <x:f>IFERROR((J1099+K1099)/N1099,0)</x:f>
        <x:v>0.19716452332921092</x:v>
      </x:c>
      <x:c r="P1099" s="50" t="b">
        <x:f>AND(MONTH(A1099)=12,OR(A1100="",YEAR(A1099)&lt;&gt;YEAR(A1100)))</x:f>
        <x:v>0</x:v>
      </x:c>
      <x:c r="Q1099" s="50" t="b">
        <x:f>AND(MOD(MONTH(A1099),3)=0,OR(A1100="",MONTH(A1099)&lt;&gt;MONTH(A1100)))</x:f>
        <x:v>0</x:v>
      </x:c>
      <x:c r="R1099" s="50" t="b">
        <x:f>OR(O1099&gt;$E$7,O1099&lt;$E$6)</x:f>
        <x:v>0</x:v>
      </x:c>
      <x:c r="S1099" s="50" t="b">
        <x:f>AND(OR(P1099,Q1099,R1099),A1099-AH1098&gt;$E$8)</x:f>
        <x:v>0</x:v>
      </x:c>
      <x:c r="T1099" s="50" t="str">
        <x:f>IF(NOT(OR(P1099,Q1099,R1099)),"不调",IF(NOT(S1099),"间隔规则跳过",IF(P1099,"年末+季度",IF(AND(Q1099,R1099),"季度+动态",IF(Q1099,"季度","动态")))))</x:f>
        <x:v>不调</x:v>
      </x:c>
      <x:c r="U1099" s="115" t="n">
        <x:f>IF(OR(T1099="年末+季度",T1099="季度+动态"),N1099*$E$5/2,IF(T1099="季度",(J1099+K1099)/2,IF(T1099="动态",N1099*$E$5*IF(J1099+K1099=0,0.5,J1099/(J1099+K1099)),J1099)))</x:f>
        <x:v>0.12313274419152516</x:v>
      </x:c>
      <x:c r="V1099" s="115" t="n">
        <x:f>IF(OR(T1099="年末+季度",T1099="季度+动态"),N1099*$E$5/2,IF(T1099="季度",(J1099+K1099)/2,IF(T1099="动态",N1099*$E$5*IF(J1099+K1099=0,0.5,K1099/(J1099+K1099)),K1099)))</x:f>
        <x:v>0.12307461737301531</x:v>
      </x:c>
      <x:c r="W1099" s="115" t="n">
        <x:f>IF(OR(T1099="年末+季度",T1099="季度+动态",T1099="动态"),N1099*(1-$E$5)*IF(L1099+M1099=0,$B$7/($B$7+$B$8),L1099/(L1099+M1099)),L1099)</x:f>
        <x:v>0.9219856911348074</x:v>
      </x:c>
      <x:c r="X1099" s="115" t="n">
        <x:f>IF(OR(T1099="年末+季度",T1099="季度+动态",T1099="动态"),N1099*(1-$E$5)*IF(L1099+M1099=0,$B$8/($B$7+$B$8),M1099/(L1099+M1099)),M1099)</x:f>
        <x:v>0.08054763049872125</x:v>
      </x:c>
      <x:c r="Y1099" s="115" t="n">
        <x:f>POWER(1-$H$5,(A1099-A1098)/$H$8)</x:f>
        <x:v>0.9999588018747739</x:v>
      </x:c>
      <x:c r="Z1099" s="115" t="n">
        <x:f>U1099*Y1099</x:f>
        <x:v>0.12312767135331053</x:v>
      </x:c>
      <x:c r="AA1099" s="115" t="n">
        <x:f>V1099*Y1099</x:f>
        <x:v>0.12306954692951663</x:v>
      </x:c>
      <x:c r="AB1099" s="115" t="n">
        <x:f>W1099*Y1099</x:f>
        <x:v>0.9219477070528475</x:v>
      </x:c>
      <x:c r="AC1099" s="115" t="n">
        <x:f>X1099*Y1099</x:f>
        <x:v>0.0805443120873533</x:v>
      </x:c>
      <x:c r="AD1099" s="115" t="n">
        <x:f>SUM(Z1099:AC1099)</x:f>
        <x:v>1.2486892374230278</x:v>
      </x:c>
      <x:c r="AE1099" s="115" t="n">
        <x:f>MAX(AE1098,AD1099)</x:f>
        <x:v>1.249486725124409</x:v>
      </x:c>
      <x:c r="AF1099" s="114" t="n">
        <x:f>AD1099/AE1099-1</x:f>
        <x:v>-0.0006382522401763291</x:v>
      </x:c>
      <x:c r="AG1099" s="114" t="n">
        <x:f>AD1099/AD1098-1</x:f>
        <x:v>0.0005762576432526423</x:v>
      </x:c>
      <x:c r="AH1099" s="111" t="n">
        <x:f>IF(OR(T1099="年末+季度",T1099="季度+动态",T1099="季度",T1099="动态"),A1099,AH1098)</x:f>
        <x:v>45380</x:v>
      </x:c>
      <x:c r="AI1099" s="117" t="n">
        <x:f>YEAR(A1099)</x:f>
        <x:v>2024</x:v>
      </x:c>
      <x:c r="AJ1099" s="117" t="n">
        <x:f>MONTH(A1099)</x:f>
        <x:v>5</x:v>
      </x:c>
      <x:c r="AK1099" s="50" t="n">
        <x:f>IF(MONTH(A1099)&lt;&gt;MONTH(A1100),1,0)</x:f>
        <x:v>0</x:v>
      </x:c>
      <x:c r="AL1099" s="115" t="n">
        <x:f>IF(AK1098,AD1098,AL1098)</x:f>
        <x:v>1.246050570175519</x:v>
      </x:c>
      <x:c r="AM1099" s="116" t="str">
        <x:f>IF(AK1099,AD1099/AL1099-1,"")</x:f>
      </x:c>
      <x:c r="AN1099" s="115" t="n">
        <x:f>IF(AI1099&lt;&gt;AI1098,AD1099,MAX(AN1098,AD1099))</x:f>
        <x:v>1.249486725124409</x:v>
      </x:c>
      <x:c r="AO1099" s="116" t="n">
        <x:f>AD1099/AN1099-1</x:f>
        <x:v>-0.0006382522401763291</x:v>
      </x:c>
      <x:c r="AP1099" s="112" t="n">
        <x:f>IFERROR(SUM(Z1099:AC1099)/AD1099,0)</x:f>
        <x:v>1</x:v>
      </x:c>
      <x:c r="AQ1099" s="50" t="b">
        <x:f>AND(B1099&gt;0,C1099&gt;0,D1099&gt;0,E1099&gt;0)</x:f>
        <x:v>1</x:v>
      </x:c>
    </x:row>
    <x:row r="1100">
      <x:c r="A1100" s="111" t="n">
        <x:f>'净值底稿'!A1058</x:f>
        <x:v>45426</x:v>
      </x:c>
      <x:c r="B1100" s="113" t="n">
        <x:f>'净值底稿'!F1058</x:f>
        <x:v>1.6363002129821376</x:v>
      </x:c>
      <x:c r="C1100" s="113" t="n">
        <x:f>'净值底稿'!O1058</x:f>
        <x:v>1.1737051395204423</x:v>
      </x:c>
      <x:c r="D1100" s="113" t="n">
        <x:f>'净值底稿'!P1058</x:f>
        <x:v>1.6773</x:v>
      </x:c>
      <x:c r="E1100" s="113" t="n">
        <x:f>'净值底稿'!Q1058</x:f>
        <x:v>1.9521</x:v>
      </x:c>
      <x:c r="F1100" s="114" t="n">
        <x:f>IFERROR(B1100/B1099-1,0)</x:f>
        <x:v>-0.0014515299138604387</x:v>
      </x:c>
      <x:c r="G1100" s="114" t="n">
        <x:f>IFERROR(C1100/C1099-1,0)</x:f>
        <x:v>0.004087034610499529</x:v>
      </x:c>
      <x:c r="H1100" s="114" t="n">
        <x:f>IFERROR(D1100/D1099-1,0)</x:f>
        <x:v>0.0004771846107962663</x:v>
      </x:c>
      <x:c r="I1100" s="114" t="n">
        <x:f>IFERROR(E1100/E1099-1,0)</x:f>
        <x:v>-0.004183033209202658</x:v>
      </x:c>
      <x:c r="J1100" s="115" t="n">
        <x:f>Z1099*(1+F1100)</x:f>
        <x:v>0.12294894785511722</x:v>
      </x:c>
      <x:c r="K1100" s="115" t="n">
        <x:f>AA1099*(1+G1100)</x:f>
        <x:v>0.12357253642731607</x:v>
      </x:c>
      <x:c r="L1100" s="115" t="n">
        <x:f>AB1099*(1+H1100)</x:f>
        <x:v>0.922387646310612</x:v>
      </x:c>
      <x:c r="M1100" s="115" t="n">
        <x:f>AC1099*(1+I1100)</x:f>
        <x:v>0.08020739255507951</x:v>
      </x:c>
      <x:c r="N1100" s="115" t="n">
        <x:f>SUM(J1100:M1100)</x:f>
        <x:v>1.2491165231481247</x:v>
      </x:c>
      <x:c r="O1100" s="116" t="n">
        <x:f>IFERROR((J1100+K1100)/N1100,0)</x:f>
        <x:v>0.19735667546941887</x:v>
      </x:c>
      <x:c r="P1100" s="50" t="b">
        <x:f>AND(MONTH(A1100)=12,OR(A1101="",YEAR(A1100)&lt;&gt;YEAR(A1101)))</x:f>
        <x:v>0</x:v>
      </x:c>
      <x:c r="Q1100" s="50" t="b">
        <x:f>AND(MOD(MONTH(A1100),3)=0,OR(A1101="",MONTH(A1100)&lt;&gt;MONTH(A1101)))</x:f>
        <x:v>0</x:v>
      </x:c>
      <x:c r="R1100" s="50" t="b">
        <x:f>OR(O1100&gt;$E$7,O1100&lt;$E$6)</x:f>
        <x:v>0</x:v>
      </x:c>
      <x:c r="S1100" s="50" t="b">
        <x:f>AND(OR(P1100,Q1100,R1100),A1100-AH1099&gt;$E$8)</x:f>
        <x:v>0</x:v>
      </x:c>
      <x:c r="T1100" s="50" t="str">
        <x:f>IF(NOT(OR(P1100,Q1100,R1100)),"不调",IF(NOT(S1100),"间隔规则跳过",IF(P1100,"年末+季度",IF(AND(Q1100,R1100),"季度+动态",IF(Q1100,"季度","动态")))))</x:f>
        <x:v>不调</x:v>
      </x:c>
      <x:c r="U1100" s="115" t="n">
        <x:f>IF(OR(T1100="年末+季度",T1100="季度+动态"),N1100*$E$5/2,IF(T1100="季度",(J1100+K1100)/2,IF(T1100="动态",N1100*$E$5*IF(J1100+K1100=0,0.5,J1100/(J1100+K1100)),J1100)))</x:f>
        <x:v>0.12294894785511722</x:v>
      </x:c>
      <x:c r="V1100" s="115" t="n">
        <x:f>IF(OR(T1100="年末+季度",T1100="季度+动态"),N1100*$E$5/2,IF(T1100="季度",(J1100+K1100)/2,IF(T1100="动态",N1100*$E$5*IF(J1100+K1100=0,0.5,K1100/(J1100+K1100)),K1100)))</x:f>
        <x:v>0.12357253642731607</x:v>
      </x:c>
      <x:c r="W1100" s="115" t="n">
        <x:f>IF(OR(T1100="年末+季度",T1100="季度+动态",T1100="动态"),N1100*(1-$E$5)*IF(L1100+M1100=0,$B$7/($B$7+$B$8),L1100/(L1100+M1100)),L1100)</x:f>
        <x:v>0.922387646310612</x:v>
      </x:c>
      <x:c r="X1100" s="115" t="n">
        <x:f>IF(OR(T1100="年末+季度",T1100="季度+动态",T1100="动态"),N1100*(1-$E$5)*IF(L1100+M1100=0,$B$8/($B$7+$B$8),M1100/(L1100+M1100)),M1100)</x:f>
        <x:v>0.08020739255507951</x:v>
      </x:c>
      <x:c r="Y1100" s="115" t="n">
        <x:f>POWER(1-$H$5,(A1100-A1099)/$H$8)</x:f>
        <x:v>0.9999862671029998</x:v>
      </x:c>
      <x:c r="Z1100" s="115" t="n">
        <x:f>U1100*Y1100</x:f>
        <x:v>0.12294725940988004</x:v>
      </x:c>
      <x:c r="AA1100" s="115" t="n">
        <x:f>V1100*Y1100</x:f>
        <x:v>0.12357083941840126</x:v>
      </x:c>
      <x:c r="AB1100" s="115" t="n">
        <x:f>W1100*Y1100</x:f>
        <x:v>0.9223749792560709</x:v>
      </x:c>
      <x:c r="AC1100" s="115" t="n">
        <x:f>X1100*Y1100</x:f>
        <x:v>0.0802062910752189</x:v>
      </x:c>
      <x:c r="AD1100" s="115" t="n">
        <x:f>SUM(Z1100:AC1100)</x:f>
        <x:v>1.249099369159571</x:v>
      </x:c>
      <x:c r="AE1100" s="115" t="n">
        <x:f>MAX(AE1099,AD1100)</x:f>
        <x:v>1.249486725124409</x:v>
      </x:c>
      <x:c r="AF1100" s="114" t="n">
        <x:f>AD1100/AE1100-1</x:f>
        <x:v>-0.0003100120689952801</x:v>
      </x:c>
      <x:c r="AG1100" s="114" t="n">
        <x:f>AD1100/AD1099-1</x:f>
        <x:v>0.0003284498050049045</x:v>
      </x:c>
      <x:c r="AH1100" s="111" t="n">
        <x:f>IF(OR(T1100="年末+季度",T1100="季度+动态",T1100="季度",T1100="动态"),A1100,AH1099)</x:f>
        <x:v>45380</x:v>
      </x:c>
      <x:c r="AI1100" s="117" t="n">
        <x:f>YEAR(A1100)</x:f>
        <x:v>2024</x:v>
      </x:c>
      <x:c r="AJ1100" s="117" t="n">
        <x:f>MONTH(A1100)</x:f>
        <x:v>5</x:v>
      </x:c>
      <x:c r="AK1100" s="50" t="n">
        <x:f>IF(MONTH(A1100)&lt;&gt;MONTH(A1101),1,0)</x:f>
        <x:v>0</x:v>
      </x:c>
      <x:c r="AL1100" s="115" t="n">
        <x:f>IF(AK1099,AD1099,AL1099)</x:f>
        <x:v>1.246050570175519</x:v>
      </x:c>
      <x:c r="AM1100" s="116" t="str">
        <x:f>IF(AK1100,AD1100/AL1100-1,"")</x:f>
      </x:c>
      <x:c r="AN1100" s="115" t="n">
        <x:f>IF(AI1100&lt;&gt;AI1099,AD1100,MAX(AN1099,AD1100))</x:f>
        <x:v>1.249486725124409</x:v>
      </x:c>
      <x:c r="AO1100" s="116" t="n">
        <x:f>AD1100/AN1100-1</x:f>
        <x:v>-0.0003100120689952801</x:v>
      </x:c>
      <x:c r="AP1100" s="112" t="n">
        <x:f>IFERROR(SUM(Z1100:AC1100)/AD1100,0)</x:f>
        <x:v>1</x:v>
      </x:c>
      <x:c r="AQ1100" s="50" t="b">
        <x:f>AND(B1100&gt;0,C1100&gt;0,D1100&gt;0,E1100&gt;0)</x:f>
        <x:v>1</x:v>
      </x:c>
    </x:row>
    <x:row r="1101">
      <x:c r="A1101" s="111" t="n">
        <x:f>'净值底稿'!A1059</x:f>
        <x:v>45427</x:v>
      </x:c>
      <x:c r="B1101" s="113" t="n">
        <x:f>'净值底稿'!F1059</x:f>
        <x:v>1.6263324757157824</x:v>
      </x:c>
      <x:c r="C1101" s="113" t="n">
        <x:f>'净值底稿'!O1059</x:f>
        <x:v>1.1645991317760078</x:v>
      </x:c>
      <x:c r="D1101" s="113" t="n">
        <x:f>'净值底稿'!P1059</x:f>
        <x:v>1.6772</x:v>
      </x:c>
      <x:c r="E1101" s="113" t="n">
        <x:f>'净值底稿'!Q1059</x:f>
        <x:v>1.9699</x:v>
      </x:c>
      <x:c r="F1101" s="114" t="n">
        <x:f>IFERROR(B1101/B1100-1,0)</x:f>
        <x:v>-0.0060916311000100976</x:v>
      </x:c>
      <x:c r="G1101" s="114" t="n">
        <x:f>IFERROR(C1101/C1100-1,0)</x:f>
        <x:v>-0.007758343588880501</x:v>
      </x:c>
      <x:c r="H1101" s="114" t="n">
        <x:f>IFERROR(D1101/D1100-1,0)</x:f>
        <x:v>-0.00005961962678113775</x:v>
      </x:c>
      <x:c r="I1101" s="114" t="n">
        <x:f>IFERROR(E1101/E1100-1,0)</x:f>
        <x:v>0.009118385328620526</x:v>
      </x:c>
      <x:c r="J1101" s="115" t="n">
        <x:f>Z1100*(1+F1101)</x:f>
        <x:v>0.1221983100607978</x:v>
      </x:c>
      <x:c r="K1101" s="115" t="n">
        <x:f>AA1100*(1+G1101)</x:f>
        <x:v>0.12261213438862692</x:v>
      </x:c>
      <x:c r="L1101" s="115" t="n">
        <x:f>AB1100*(1+H1101)</x:f>
        <x:v>0.9223199876040554</x:v>
      </x:c>
      <x:c r="M1101" s="115" t="n">
        <x:f>AC1100*(1+I1101)</x:f>
        <x:v>0.08093764294302225</x:v>
      </x:c>
      <x:c r="N1101" s="115" t="n">
        <x:f>SUM(J1101:M1101)</x:f>
        <x:v>1.2480680749965023</x:v>
      </x:c>
      <x:c r="O1101" s="116" t="n">
        <x:f>IFERROR((J1101+K1101)/N1101,0)</x:f>
        <x:v>0.19615151557346808</x:v>
      </x:c>
      <x:c r="P1101" s="50" t="b">
        <x:f>AND(MONTH(A1101)=12,OR(A1102="",YEAR(A1101)&lt;&gt;YEAR(A1102)))</x:f>
        <x:v>0</x:v>
      </x:c>
      <x:c r="Q1101" s="50" t="b">
        <x:f>AND(MOD(MONTH(A1101),3)=0,OR(A1102="",MONTH(A1101)&lt;&gt;MONTH(A1102)))</x:f>
        <x:v>0</x:v>
      </x:c>
      <x:c r="R1101" s="50" t="b">
        <x:f>OR(O1101&gt;$E$7,O1101&lt;$E$6)</x:f>
        <x:v>0</x:v>
      </x:c>
      <x:c r="S1101" s="50" t="b">
        <x:f>AND(OR(P1101,Q1101,R1101),A1101-AH1100&gt;$E$8)</x:f>
        <x:v>0</x:v>
      </x:c>
      <x:c r="T1101" s="50" t="str">
        <x:f>IF(NOT(OR(P1101,Q1101,R1101)),"不调",IF(NOT(S1101),"间隔规则跳过",IF(P1101,"年末+季度",IF(AND(Q1101,R1101),"季度+动态",IF(Q1101,"季度","动态")))))</x:f>
        <x:v>不调</x:v>
      </x:c>
      <x:c r="U1101" s="115" t="n">
        <x:f>IF(OR(T1101="年末+季度",T1101="季度+动态"),N1101*$E$5/2,IF(T1101="季度",(J1101+K1101)/2,IF(T1101="动态",N1101*$E$5*IF(J1101+K1101=0,0.5,J1101/(J1101+K1101)),J1101)))</x:f>
        <x:v>0.1221983100607978</x:v>
      </x:c>
      <x:c r="V1101" s="115" t="n">
        <x:f>IF(OR(T1101="年末+季度",T1101="季度+动态"),N1101*$E$5/2,IF(T1101="季度",(J1101+K1101)/2,IF(T1101="动态",N1101*$E$5*IF(J1101+K1101=0,0.5,K1101/(J1101+K1101)),K1101)))</x:f>
        <x:v>0.12261213438862692</x:v>
      </x:c>
      <x:c r="W1101" s="115" t="n">
        <x:f>IF(OR(T1101="年末+季度",T1101="季度+动态",T1101="动态"),N1101*(1-$E$5)*IF(L1101+M1101=0,$B$7/($B$7+$B$8),L1101/(L1101+M1101)),L1101)</x:f>
        <x:v>0.9223199876040554</x:v>
      </x:c>
      <x:c r="X1101" s="115" t="n">
        <x:f>IF(OR(T1101="年末+季度",T1101="季度+动态",T1101="动态"),N1101*(1-$E$5)*IF(L1101+M1101=0,$B$8/($B$7+$B$8),M1101/(L1101+M1101)),M1101)</x:f>
        <x:v>0.08093764294302225</x:v>
      </x:c>
      <x:c r="Y1101" s="115" t="n">
        <x:f>POWER(1-$H$5,(A1101-A1100)/$H$8)</x:f>
        <x:v>0.9999862671029998</x:v>
      </x:c>
      <x:c r="Z1101" s="115" t="n">
        <x:f>U1101*Y1101</x:f>
        <x:v>0.12219663192399213</x:v>
      </x:c>
      <x:c r="AA1101" s="115" t="n">
        <x:f>V1101*Y1101</x:f>
        <x:v>0.12261045056881438</x:v>
      </x:c>
      <x:c r="AB1101" s="115" t="n">
        <x:f>W1101*Y1101</x:f>
        <x:v>0.9223073214786643</x:v>
      </x:c>
      <x:c r="AC1101" s="115" t="n">
        <x:f>X1101*Y1101</x:f>
        <x:v>0.08093653143470828</x:v>
      </x:c>
      <x:c r="AD1101" s="115" t="n">
        <x:f>SUM(Z1101:AC1101)</x:f>
        <x:v>1.2480509354061793</x:v>
      </x:c>
      <x:c r="AE1101" s="115" t="n">
        <x:f>MAX(AE1100,AD1101)</x:f>
        <x:v>1.249486725124409</x:v>
      </x:c>
      <x:c r="AF1101" s="114" t="n">
        <x:f>AD1101/AE1101-1</x:f>
        <x:v>-0.0011491036193976845</x:v>
      </x:c>
      <x:c r="AG1101" s="114" t="n">
        <x:f>AD1101/AD1100-1</x:f>
        <x:v>-0.0008393517595779443</x:v>
      </x:c>
      <x:c r="AH1101" s="111" t="n">
        <x:f>IF(OR(T1101="年末+季度",T1101="季度+动态",T1101="季度",T1101="动态"),A1101,AH1100)</x:f>
        <x:v>45380</x:v>
      </x:c>
      <x:c r="AI1101" s="117" t="n">
        <x:f>YEAR(A1101)</x:f>
        <x:v>2024</x:v>
      </x:c>
      <x:c r="AJ1101" s="117" t="n">
        <x:f>MONTH(A1101)</x:f>
        <x:v>5</x:v>
      </x:c>
      <x:c r="AK1101" s="50" t="n">
        <x:f>IF(MONTH(A1101)&lt;&gt;MONTH(A1102),1,0)</x:f>
        <x:v>0</x:v>
      </x:c>
      <x:c r="AL1101" s="115" t="n">
        <x:f>IF(AK1100,AD1100,AL1100)</x:f>
        <x:v>1.246050570175519</x:v>
      </x:c>
      <x:c r="AM1101" s="116" t="str">
        <x:f>IF(AK1101,AD1101/AL1101-1,"")</x:f>
      </x:c>
      <x:c r="AN1101" s="115" t="n">
        <x:f>IF(AI1101&lt;&gt;AI1100,AD1101,MAX(AN1100,AD1101))</x:f>
        <x:v>1.249486725124409</x:v>
      </x:c>
      <x:c r="AO1101" s="116" t="n">
        <x:f>AD1101/AN1101-1</x:f>
        <x:v>-0.0011491036193976845</x:v>
      </x:c>
      <x:c r="AP1101" s="112" t="n">
        <x:f>IFERROR(SUM(Z1101:AC1101)/AD1101,0)</x:f>
        <x:v>1</x:v>
      </x:c>
      <x:c r="AQ1101" s="50" t="b">
        <x:f>AND(B1101&gt;0,C1101&gt;0,D1101&gt;0,E1101&gt;0)</x:f>
        <x:v>1</x:v>
      </x:c>
    </x:row>
    <x:row r="1102">
      <x:c r="A1102" s="111" t="n">
        <x:f>'净值底稿'!A1060</x:f>
        <x:v>45428</x:v>
      </x:c>
      <x:c r="B1102" s="113" t="n">
        <x:f>'净值底稿'!F1060</x:f>
        <x:v>1.63165641150044</x:v>
      </x:c>
      <x:c r="C1102" s="113" t="n">
        <x:f>'净值底稿'!O1060</x:f>
        <x:v>1.1644200512059002</x:v>
      </x:c>
      <x:c r="D1102" s="113" t="n">
        <x:f>'净值底稿'!P1060</x:f>
        <x:v>1.6764</x:v>
      </x:c>
      <x:c r="E1102" s="113" t="n">
        <x:f>'净值底稿'!Q1060</x:f>
        <x:v>1.9854</x:v>
      </x:c>
      <x:c r="F1102" s="114" t="n">
        <x:f>IFERROR(B1102/B1101-1,0)</x:f>
        <x:v>0.0032735838853088506</x:v>
      </x:c>
      <x:c r="G1102" s="114" t="n">
        <x:f>IFERROR(C1102/C1101-1,0)</x:f>
        <x:v>-0.00015377013877260204</x:v>
      </x:c>
      <x:c r="H1102" s="114" t="n">
        <x:f>IFERROR(D1102/D1101-1,0)</x:f>
        <x:v>-0.00047698545194374553</x:v>
      </x:c>
      <x:c r="I1102" s="114" t="n">
        <x:f>IFERROR(E1102/E1101-1,0)</x:f>
        <x:v>0.007868419716736907</x:v>
      </x:c>
      <x:c r="J1102" s="115" t="n">
        <x:f>Z1101*(1+F1102)</x:f>
        <x:v>0.12259665284909753</x:v>
      </x:c>
      <x:c r="K1102" s="115" t="n">
        <x:f>AA1101*(1+G1102)</x:f>
        <x:v>0.12259159674281545</x:v>
      </x:c>
      <x:c r="L1102" s="115" t="n">
        <x:f>AB1101*(1+H1102)</x:f>
        <x:v>0.9218673943040978</x:v>
      </x:c>
      <x:c r="M1102" s="115" t="n">
        <x:f>AC1101*(1+I1102)</x:f>
        <x:v>0.08157337403445343</x:v>
      </x:c>
      <x:c r="N1102" s="115" t="n">
        <x:f>SUM(J1102:M1102)</x:f>
        <x:v>1.2486290179304642</x:v>
      </x:c>
      <x:c r="O1102" s="116" t="n">
        <x:f>IFERROR((J1102+K1102)/N1102,0)</x:f>
        <x:v>0.19636597105383582</x:v>
      </x:c>
      <x:c r="P1102" s="50" t="b">
        <x:f>AND(MONTH(A1102)=12,OR(A1103="",YEAR(A1102)&lt;&gt;YEAR(A1103)))</x:f>
        <x:v>0</x:v>
      </x:c>
      <x:c r="Q1102" s="50" t="b">
        <x:f>AND(MOD(MONTH(A1102),3)=0,OR(A1103="",MONTH(A1102)&lt;&gt;MONTH(A1103)))</x:f>
        <x:v>0</x:v>
      </x:c>
      <x:c r="R1102" s="50" t="b">
        <x:f>OR(O1102&gt;$E$7,O1102&lt;$E$6)</x:f>
        <x:v>0</x:v>
      </x:c>
      <x:c r="S1102" s="50" t="b">
        <x:f>AND(OR(P1102,Q1102,R1102),A1102-AH1101&gt;$E$8)</x:f>
        <x:v>0</x:v>
      </x:c>
      <x:c r="T1102" s="50" t="str">
        <x:f>IF(NOT(OR(P1102,Q1102,R1102)),"不调",IF(NOT(S1102),"间隔规则跳过",IF(P1102,"年末+季度",IF(AND(Q1102,R1102),"季度+动态",IF(Q1102,"季度","动态")))))</x:f>
        <x:v>不调</x:v>
      </x:c>
      <x:c r="U1102" s="115" t="n">
        <x:f>IF(OR(T1102="年末+季度",T1102="季度+动态"),N1102*$E$5/2,IF(T1102="季度",(J1102+K1102)/2,IF(T1102="动态",N1102*$E$5*IF(J1102+K1102=0,0.5,J1102/(J1102+K1102)),J1102)))</x:f>
        <x:v>0.12259665284909753</x:v>
      </x:c>
      <x:c r="V1102" s="115" t="n">
        <x:f>IF(OR(T1102="年末+季度",T1102="季度+动态"),N1102*$E$5/2,IF(T1102="季度",(J1102+K1102)/2,IF(T1102="动态",N1102*$E$5*IF(J1102+K1102=0,0.5,K1102/(J1102+K1102)),K1102)))</x:f>
        <x:v>0.12259159674281545</x:v>
      </x:c>
      <x:c r="W1102" s="115" t="n">
        <x:f>IF(OR(T1102="年末+季度",T1102="季度+动态",T1102="动态"),N1102*(1-$E$5)*IF(L1102+M1102=0,$B$7/($B$7+$B$8),L1102/(L1102+M1102)),L1102)</x:f>
        <x:v>0.9218673943040978</x:v>
      </x:c>
      <x:c r="X1102" s="115" t="n">
        <x:f>IF(OR(T1102="年末+季度",T1102="季度+动态",T1102="动态"),N1102*(1-$E$5)*IF(L1102+M1102=0,$B$8/($B$7+$B$8),M1102/(L1102+M1102)),M1102)</x:f>
        <x:v>0.08157337403445343</x:v>
      </x:c>
      <x:c r="Y1102" s="115" t="n">
        <x:f>POWER(1-$H$5,(A1102-A1101)/$H$8)</x:f>
        <x:v>0.9999862671029998</x:v>
      </x:c>
      <x:c r="Z1102" s="115" t="n">
        <x:f>U1102*Y1102</x:f>
        <x:v>0.12259496924189138</x:v>
      </x:c>
      <x:c r="AA1102" s="115" t="n">
        <x:f>V1102*Y1102</x:f>
        <x:v>0.12258991320504428</x:v>
      </x:c>
      <x:c r="AB1102" s="115" t="n">
        <x:f>W1102*Y1102</x:f>
        <x:v>0.9218547343941239</x:v>
      </x:c>
      <x:c r="AC1102" s="115" t="n">
        <x:f>X1102*Y1102</x:f>
        <x:v>0.08157225379570986</x:v>
      </x:c>
      <x:c r="AD1102" s="115" t="n">
        <x:f>SUM(Z1102:AC1102)</x:f>
        <x:v>1.2486118706367693</x:v>
      </x:c>
      <x:c r="AE1102" s="115" t="n">
        <x:f>MAX(AE1101,AD1102)</x:f>
        <x:v>1.249486725124409</x:v>
      </x:c>
      <x:c r="AF1102" s="114" t="n">
        <x:f>AD1102/AE1102-1</x:f>
        <x:v>-0.0007001710942968753</x:v>
      </x:c>
      <x:c r="AG1102" s="114" t="n">
        <x:f>AD1102/AD1101-1</x:f>
        <x:v>0.0004494489885602526</x:v>
      </x:c>
      <x:c r="AH1102" s="111" t="n">
        <x:f>IF(OR(T1102="年末+季度",T1102="季度+动态",T1102="季度",T1102="动态"),A1102,AH1101)</x:f>
        <x:v>45380</x:v>
      </x:c>
      <x:c r="AI1102" s="117" t="n">
        <x:f>YEAR(A1102)</x:f>
        <x:v>2024</x:v>
      </x:c>
      <x:c r="AJ1102" s="117" t="n">
        <x:f>MONTH(A1102)</x:f>
        <x:v>5</x:v>
      </x:c>
      <x:c r="AK1102" s="50" t="n">
        <x:f>IF(MONTH(A1102)&lt;&gt;MONTH(A1103),1,0)</x:f>
        <x:v>0</x:v>
      </x:c>
      <x:c r="AL1102" s="115" t="n">
        <x:f>IF(AK1101,AD1101,AL1101)</x:f>
        <x:v>1.246050570175519</x:v>
      </x:c>
      <x:c r="AM1102" s="116" t="str">
        <x:f>IF(AK1102,AD1102/AL1102-1,"")</x:f>
      </x:c>
      <x:c r="AN1102" s="115" t="n">
        <x:f>IF(AI1102&lt;&gt;AI1101,AD1102,MAX(AN1101,AD1102))</x:f>
        <x:v>1.249486725124409</x:v>
      </x:c>
      <x:c r="AO1102" s="116" t="n">
        <x:f>AD1102/AN1102-1</x:f>
        <x:v>-0.0007001710942968753</x:v>
      </x:c>
      <x:c r="AP1102" s="112" t="n">
        <x:f>IFERROR(SUM(Z1102:AC1102)/AD1102,0)</x:f>
        <x:v>1</x:v>
      </x:c>
      <x:c r="AQ1102" s="50" t="b">
        <x:f>AND(B1102&gt;0,C1102&gt;0,D1102&gt;0,E1102&gt;0)</x:f>
        <x:v>1</x:v>
      </x:c>
    </x:row>
    <x:row r="1103">
      <x:c r="A1103" s="111" t="n">
        <x:f>'净值底稿'!A1061</x:f>
        <x:v>45429</x:v>
      </x:c>
      <x:c r="B1103" s="113" t="n">
        <x:f>'净值底稿'!F1061</x:f>
        <x:v>1.634498636443325</x:v>
      </x:c>
      <x:c r="C1103" s="113" t="n">
        <x:f>'净值底稿'!O1061</x:f>
        <x:v>1.1763451187289893</x:v>
      </x:c>
      <x:c r="D1103" s="113" t="n">
        <x:f>'净值底稿'!P1061</x:f>
        <x:v>1.6763</x:v>
      </x:c>
      <x:c r="E1103" s="113" t="n">
        <x:f>'净值底稿'!Q1061</x:f>
        <x:v>1.9887</x:v>
      </x:c>
      <x:c r="F1103" s="114" t="n">
        <x:f>IFERROR(B1103/B1102-1,0)</x:f>
        <x:v>0.0017419261327642488</x:v>
      </x:c>
      <x:c r="G1103" s="114" t="n">
        <x:f>IFERROR(C1103/C1102-1,0)</x:f>
        <x:v>0.010241207638720384</x:v>
      </x:c>
      <x:c r="H1103" s="114" t="n">
        <x:f>IFERROR(D1103/D1102-1,0)</x:f>
        <x:v>-0.000059651634454760405</x:v>
      </x:c>
      <x:c r="I1103" s="114" t="n">
        <x:f>IFERROR(E1103/E1102-1,0)</x:f>
        <x:v>0.0016621335750981459</x:v>
      </x:c>
      <x:c r="J1103" s="115" t="n">
        <x:f>Z1102*(1+F1103)</x:f>
        <x:v>0.12280852062255926</x:v>
      </x:c>
      <x:c r="K1103" s="115" t="n">
        <x:f>AA1102*(1+G1103)</x:f>
        <x:v>0.12384538196058985</x:v>
      </x:c>
      <x:c r="L1103" s="115" t="n">
        <x:f>AB1102*(1+H1103)</x:f>
        <x:v>0.9217997442524875</x:v>
      </x:c>
      <x:c r="M1103" s="115" t="n">
        <x:f>AC1102*(1+I1103)</x:f>
        <x:v>0.08170783777754013</x:v>
      </x:c>
      <x:c r="N1103" s="115" t="n">
        <x:f>SUM(J1103:M1103)</x:f>
        <x:v>1.2501614846131768</x:v>
      </x:c>
      <x:c r="O1103" s="116" t="n">
        <x:f>IFERROR((J1103+K1103)/N1103,0)</x:f>
        <x:v>0.19729763364087993</x:v>
      </x:c>
      <x:c r="P1103" s="50" t="b">
        <x:f>AND(MONTH(A1103)=12,OR(A1104="",YEAR(A1103)&lt;&gt;YEAR(A1104)))</x:f>
        <x:v>0</x:v>
      </x:c>
      <x:c r="Q1103" s="50" t="b">
        <x:f>AND(MOD(MONTH(A1103),3)=0,OR(A1104="",MONTH(A1103)&lt;&gt;MONTH(A1104)))</x:f>
        <x:v>0</x:v>
      </x:c>
      <x:c r="R1103" s="50" t="b">
        <x:f>OR(O1103&gt;$E$7,O1103&lt;$E$6)</x:f>
        <x:v>0</x:v>
      </x:c>
      <x:c r="S1103" s="50" t="b">
        <x:f>AND(OR(P1103,Q1103,R1103),A1103-AH1102&gt;$E$8)</x:f>
        <x:v>0</x:v>
      </x:c>
      <x:c r="T1103" s="50" t="str">
        <x:f>IF(NOT(OR(P1103,Q1103,R1103)),"不调",IF(NOT(S1103),"间隔规则跳过",IF(P1103,"年末+季度",IF(AND(Q1103,R1103),"季度+动态",IF(Q1103,"季度","动态")))))</x:f>
        <x:v>不调</x:v>
      </x:c>
      <x:c r="U1103" s="115" t="n">
        <x:f>IF(OR(T1103="年末+季度",T1103="季度+动态"),N1103*$E$5/2,IF(T1103="季度",(J1103+K1103)/2,IF(T1103="动态",N1103*$E$5*IF(J1103+K1103=0,0.5,J1103/(J1103+K1103)),J1103)))</x:f>
        <x:v>0.12280852062255926</x:v>
      </x:c>
      <x:c r="V1103" s="115" t="n">
        <x:f>IF(OR(T1103="年末+季度",T1103="季度+动态"),N1103*$E$5/2,IF(T1103="季度",(J1103+K1103)/2,IF(T1103="动态",N1103*$E$5*IF(J1103+K1103=0,0.5,K1103/(J1103+K1103)),K1103)))</x:f>
        <x:v>0.12384538196058985</x:v>
      </x:c>
      <x:c r="W1103" s="115" t="n">
        <x:f>IF(OR(T1103="年末+季度",T1103="季度+动态",T1103="动态"),N1103*(1-$E$5)*IF(L1103+M1103=0,$B$7/($B$7+$B$8),L1103/(L1103+M1103)),L1103)</x:f>
        <x:v>0.9217997442524875</x:v>
      </x:c>
      <x:c r="X1103" s="115" t="n">
        <x:f>IF(OR(T1103="年末+季度",T1103="季度+动态",T1103="动态"),N1103*(1-$E$5)*IF(L1103+M1103=0,$B$8/($B$7+$B$8),M1103/(L1103+M1103)),M1103)</x:f>
        <x:v>0.08170783777754013</x:v>
      </x:c>
      <x:c r="Y1103" s="115" t="n">
        <x:f>POWER(1-$H$5,(A1103-A1102)/$H$8)</x:f>
        <x:v>0.9999862671029998</x:v>
      </x:c>
      <x:c r="Z1103" s="115" t="n">
        <x:f>U1103*Y1103</x:f>
        <x:v>0.1228068341057948</x:v>
      </x:c>
      <x:c r="AA1103" s="115" t="n">
        <x:f>V1103*Y1103</x:f>
        <x:v>0.12384368120471542</x:v>
      </x:c>
      <x:c r="AB1103" s="115" t="n">
        <x:f>W1103*Y1103</x:f>
        <x:v>0.9217870852715447</x:v>
      </x:c>
      <x:c r="AC1103" s="115" t="n">
        <x:f>X1103*Y1103</x:f>
        <x:v>0.08170671569221982</x:v>
      </x:c>
      <x:c r="AD1103" s="115" t="n">
        <x:f>SUM(Z1103:AC1103)</x:f>
        <x:v>1.2501443162742747</x:v>
      </x:c>
      <x:c r="AE1103" s="115" t="n">
        <x:f>MAX(AE1102,AD1103)</x:f>
        <x:v>1.2501443162742747</x:v>
      </x:c>
      <x:c r="AF1103" s="114" t="n">
        <x:f>AD1103/AE1103-1</x:f>
        <x:v>0</x:v>
      </x:c>
      <x:c r="AG1103" s="114" t="n">
        <x:f>AD1103/AD1102-1</x:f>
        <x:v>0.0012273194525405096</x:v>
      </x:c>
      <x:c r="AH1103" s="111" t="n">
        <x:f>IF(OR(T1103="年末+季度",T1103="季度+动态",T1103="季度",T1103="动态"),A1103,AH1102)</x:f>
        <x:v>45380</x:v>
      </x:c>
      <x:c r="AI1103" s="117" t="n">
        <x:f>YEAR(A1103)</x:f>
        <x:v>2024</x:v>
      </x:c>
      <x:c r="AJ1103" s="117" t="n">
        <x:f>MONTH(A1103)</x:f>
        <x:v>5</x:v>
      </x:c>
      <x:c r="AK1103" s="50" t="n">
        <x:f>IF(MONTH(A1103)&lt;&gt;MONTH(A1104),1,0)</x:f>
        <x:v>0</x:v>
      </x:c>
      <x:c r="AL1103" s="115" t="n">
        <x:f>IF(AK1102,AD1102,AL1102)</x:f>
        <x:v>1.246050570175519</x:v>
      </x:c>
      <x:c r="AM1103" s="116" t="str">
        <x:f>IF(AK1103,AD1103/AL1103-1,"")</x:f>
      </x:c>
      <x:c r="AN1103" s="115" t="n">
        <x:f>IF(AI1103&lt;&gt;AI1102,AD1103,MAX(AN1102,AD1103))</x:f>
        <x:v>1.2501443162742747</x:v>
      </x:c>
      <x:c r="AO1103" s="116" t="n">
        <x:f>AD1103/AN1103-1</x:f>
        <x:v>0</x:v>
      </x:c>
      <x:c r="AP1103" s="112" t="n">
        <x:f>IFERROR(SUM(Z1103:AC1103)/AD1103,0)</x:f>
        <x:v>1</x:v>
      </x:c>
      <x:c r="AQ1103" s="50" t="b">
        <x:f>AND(B1103&gt;0,C1103&gt;0,D1103&gt;0,E1103&gt;0)</x:f>
        <x:v>1</x:v>
      </x:c>
    </x:row>
    <x:row r="1104">
      <x:c r="A1104" s="111" t="n">
        <x:f>'净值底稿'!A1062</x:f>
        <x:v>45432</x:v>
      </x:c>
      <x:c r="B1104" s="113" t="n">
        <x:f>'净值底稿'!F1062</x:f>
        <x:v>1.6529926638178876</x:v>
      </x:c>
      <x:c r="C1104" s="113" t="n">
        <x:f>'净值底稿'!O1062</x:f>
        <x:v>1.1814384059364116</x:v>
      </x:c>
      <x:c r="D1104" s="113" t="n">
        <x:f>'净值底稿'!P1062</x:f>
        <x:v>1.6768</x:v>
      </x:c>
      <x:c r="E1104" s="113" t="n">
        <x:f>'净值底稿'!Q1062</x:f>
        <x:v>2.0322</x:v>
      </x:c>
      <x:c r="F1104" s="114" t="n">
        <x:f>IFERROR(B1104/B1103-1,0)</x:f>
        <x:v>0.011314801347773296</x:v>
      </x:c>
      <x:c r="G1104" s="114" t="n">
        <x:f>IFERROR(C1104/C1103-1,0)</x:f>
        <x:v>0.004329755890792875</x:v>
      </x:c>
      <x:c r="H1104" s="114" t="n">
        <x:f>IFERROR(D1104/D1103-1,0)</x:f>
        <x:v>0.0002982759649228228</x:v>
      </x:c>
      <x:c r="I1104" s="114" t="n">
        <x:f>IFERROR(E1104/E1103-1,0)</x:f>
        <x:v>0.021873585759541347</x:v>
      </x:c>
      <x:c r="J1104" s="115" t="n">
        <x:f>Z1103*(1+F1104)</x:f>
        <x:v>0.1241963690378508</x:v>
      </x:c>
      <x:c r="K1104" s="115" t="n">
        <x:f>AA1103*(1+G1104)</x:f>
        <x:v>0.12437989411294902</x:v>
      </x:c>
      <x:c r="L1104" s="115" t="n">
        <x:f>AB1103*(1+H1104)</x:f>
        <x:v>0.9220620322038575</x:v>
      </x:c>
      <x:c r="M1104" s="115" t="n">
        <x:f>AC1103*(1+I1104)</x:f>
        <x:v>0.08349393454504406</x:v>
      </x:c>
      <x:c r="N1104" s="115" t="n">
        <x:f>SUM(J1104:M1104)</x:f>
        <x:v>1.2541322298997015</x:v>
      </x:c>
      <x:c r="O1104" s="116" t="n">
        <x:f>IFERROR((J1104+K1104)/N1104,0)</x:f>
        <x:v>0.19820578502370487</x:v>
      </x:c>
      <x:c r="P1104" s="50" t="b">
        <x:f>AND(MONTH(A1104)=12,OR(A1105="",YEAR(A1104)&lt;&gt;YEAR(A1105)))</x:f>
        <x:v>0</x:v>
      </x:c>
      <x:c r="Q1104" s="50" t="b">
        <x:f>AND(MOD(MONTH(A1104),3)=0,OR(A1105="",MONTH(A1104)&lt;&gt;MONTH(A1105)))</x:f>
        <x:v>0</x:v>
      </x:c>
      <x:c r="R1104" s="50" t="b">
        <x:f>OR(O1104&gt;$E$7,O1104&lt;$E$6)</x:f>
        <x:v>0</x:v>
      </x:c>
      <x:c r="S1104" s="50" t="b">
        <x:f>AND(OR(P1104,Q1104,R1104),A1104-AH1103&gt;$E$8)</x:f>
        <x:v>0</x:v>
      </x:c>
      <x:c r="T1104" s="50" t="str">
        <x:f>IF(NOT(OR(P1104,Q1104,R1104)),"不调",IF(NOT(S1104),"间隔规则跳过",IF(P1104,"年末+季度",IF(AND(Q1104,R1104),"季度+动态",IF(Q1104,"季度","动态")))))</x:f>
        <x:v>不调</x:v>
      </x:c>
      <x:c r="U1104" s="115" t="n">
        <x:f>IF(OR(T1104="年末+季度",T1104="季度+动态"),N1104*$E$5/2,IF(T1104="季度",(J1104+K1104)/2,IF(T1104="动态",N1104*$E$5*IF(J1104+K1104=0,0.5,J1104/(J1104+K1104)),J1104)))</x:f>
        <x:v>0.1241963690378508</x:v>
      </x:c>
      <x:c r="V1104" s="115" t="n">
        <x:f>IF(OR(T1104="年末+季度",T1104="季度+动态"),N1104*$E$5/2,IF(T1104="季度",(J1104+K1104)/2,IF(T1104="动态",N1104*$E$5*IF(J1104+K1104=0,0.5,K1104/(J1104+K1104)),K1104)))</x:f>
        <x:v>0.12437989411294902</x:v>
      </x:c>
      <x:c r="W1104" s="115" t="n">
        <x:f>IF(OR(T1104="年末+季度",T1104="季度+动态",T1104="动态"),N1104*(1-$E$5)*IF(L1104+M1104=0,$B$7/($B$7+$B$8),L1104/(L1104+M1104)),L1104)</x:f>
        <x:v>0.9220620322038575</x:v>
      </x:c>
      <x:c r="X1104" s="115" t="n">
        <x:f>IF(OR(T1104="年末+季度",T1104="季度+动态",T1104="动态"),N1104*(1-$E$5)*IF(L1104+M1104=0,$B$8/($B$7+$B$8),M1104/(L1104+M1104)),M1104)</x:f>
        <x:v>0.08349393454504406</x:v>
      </x:c>
      <x:c r="Y1104" s="115" t="n">
        <x:f>POWER(1-$H$5,(A1104-A1103)/$H$8)</x:f>
        <x:v>0.9999588018747739</x:v>
      </x:c>
      <x:c r="Z1104" s="115" t="n">
        <x:f>U1104*Y1104</x:f>
        <x:v>0.12419125238028657</x:v>
      </x:c>
      <x:c r="AA1104" s="115" t="n">
        <x:f>V1104*Y1104</x:f>
        <x:v>0.12437476989449575</x:v>
      </x:c>
      <x:c r="AB1104" s="115" t="n">
        <x:f>W1104*Y1104</x:f>
        <x:v>0.9220240449767886</x:v>
      </x:c>
      <x:c r="AC1104" s="115" t="n">
        <x:f>X1104*Y1104</x:f>
        <x:v>0.08349049475147305</x:v>
      </x:c>
      <x:c r="AD1104" s="115" t="n">
        <x:f>SUM(Z1104:AC1104)</x:f>
        <x:v>1.2540805620030437</x:v>
      </x:c>
      <x:c r="AE1104" s="115" t="n">
        <x:f>MAX(AE1103,AD1104)</x:f>
        <x:v>1.2540805620030437</x:v>
      </x:c>
      <x:c r="AF1104" s="114" t="n">
        <x:f>AD1104/AE1104-1</x:f>
        <x:v>0</x:v>
      </x:c>
      <x:c r="AG1104" s="114" t="n">
        <x:f>AD1104/AD1103-1</x:f>
        <x:v>0.0031486330638210713</x:v>
      </x:c>
      <x:c r="AH1104" s="111" t="n">
        <x:f>IF(OR(T1104="年末+季度",T1104="季度+动态",T1104="季度",T1104="动态"),A1104,AH1103)</x:f>
        <x:v>45380</x:v>
      </x:c>
      <x:c r="AI1104" s="117" t="n">
        <x:f>YEAR(A1104)</x:f>
        <x:v>2024</x:v>
      </x:c>
      <x:c r="AJ1104" s="117" t="n">
        <x:f>MONTH(A1104)</x:f>
        <x:v>5</x:v>
      </x:c>
      <x:c r="AK1104" s="50" t="n">
        <x:f>IF(MONTH(A1104)&lt;&gt;MONTH(A1105),1,0)</x:f>
        <x:v>0</x:v>
      </x:c>
      <x:c r="AL1104" s="115" t="n">
        <x:f>IF(AK1103,AD1103,AL1103)</x:f>
        <x:v>1.246050570175519</x:v>
      </x:c>
      <x:c r="AM1104" s="116" t="str">
        <x:f>IF(AK1104,AD1104/AL1104-1,"")</x:f>
      </x:c>
      <x:c r="AN1104" s="115" t="n">
        <x:f>IF(AI1104&lt;&gt;AI1103,AD1104,MAX(AN1103,AD1104))</x:f>
        <x:v>1.2540805620030437</x:v>
      </x:c>
      <x:c r="AO1104" s="116" t="n">
        <x:f>AD1104/AN1104-1</x:f>
        <x:v>0</x:v>
      </x:c>
      <x:c r="AP1104" s="112" t="n">
        <x:f>IFERROR(SUM(Z1104:AC1104)/AD1104,0)</x:f>
        <x:v>1</x:v>
      </x:c>
      <x:c r="AQ1104" s="50" t="b">
        <x:f>AND(B1104&gt;0,C1104&gt;0,D1104&gt;0,E1104&gt;0)</x:f>
        <x:v>1</x:v>
      </x:c>
    </x:row>
    <x:row r="1105">
      <x:c r="A1105" s="111" t="n">
        <x:f>'净值底稿'!A1063</x:f>
        <x:v>45433</x:v>
      </x:c>
      <x:c r="B1105" s="113" t="n">
        <x:f>'净值底稿'!F1063</x:f>
        <x:v>1.6508250749876776</x:v>
      </x:c>
      <x:c r="C1105" s="113" t="n">
        <x:f>'净值底稿'!O1063</x:f>
        <x:v>1.1739898514971738</x:v>
      </x:c>
      <x:c r="D1105" s="113" t="n">
        <x:f>'净值底稿'!P1063</x:f>
        <x:v>1.6767</x:v>
      </x:c>
      <x:c r="E1105" s="113" t="n">
        <x:f>'净值底稿'!Q1063</x:f>
        <x:v>2.0156</x:v>
      </x:c>
      <x:c r="F1105" s="114" t="n">
        <x:f>IFERROR(B1105/B1104-1,0)</x:f>
        <x:v>-0.0013113118271217417</x:v>
      </x:c>
      <x:c r="G1105" s="114" t="n">
        <x:f>IFERROR(C1105/C1104-1,0)</x:f>
        <x:v>-0.006304648978576299</x:v>
      </x:c>
      <x:c r="H1105" s="114" t="n">
        <x:f>IFERROR(D1105/D1104-1,0)</x:f>
        <x:v>-0.000059637404580148434</x:v>
      </x:c>
      <x:c r="I1105" s="114" t="n">
        <x:f>IFERROR(E1105/E1104-1,0)</x:f>
        <x:v>-0.008168487353606868</x:v>
      </x:c>
      <x:c r="J1105" s="115" t="n">
        <x:f>Z1104*(1+F1105)</x:f>
        <x:v>0.12402839892221523</x:v>
      </x:c>
      <x:c r="K1105" s="115" t="n">
        <x:f>AA1104*(1+G1105)</x:f>
        <x:v>0.12359063062851976</x:v>
      </x:c>
      <x:c r="L1105" s="115" t="n">
        <x:f>AB1104*(1+H1105)</x:f>
        <x:v>0.9219690578557856</x:v>
      </x:c>
      <x:c r="M1105" s="115" t="n">
        <x:f>AC1104*(1+I1105)</x:f>
        <x:v>0.08280850370094926</x:v>
      </x:c>
      <x:c r="N1105" s="115" t="n">
        <x:f>SUM(J1105:M1105)</x:f>
        <x:v>1.25239659110747</x:v>
      </x:c>
      <x:c r="O1105" s="116" t="n">
        <x:f>IFERROR((J1105+K1105)/N1105,0)</x:f>
        <x:v>0.19771614783123156</x:v>
      </x:c>
      <x:c r="P1105" s="50" t="b">
        <x:f>AND(MONTH(A1105)=12,OR(A1106="",YEAR(A1105)&lt;&gt;YEAR(A1106)))</x:f>
        <x:v>0</x:v>
      </x:c>
      <x:c r="Q1105" s="50" t="b">
        <x:f>AND(MOD(MONTH(A1105),3)=0,OR(A1106="",MONTH(A1105)&lt;&gt;MONTH(A1106)))</x:f>
        <x:v>0</x:v>
      </x:c>
      <x:c r="R1105" s="50" t="b">
        <x:f>OR(O1105&gt;$E$7,O1105&lt;$E$6)</x:f>
        <x:v>0</x:v>
      </x:c>
      <x:c r="S1105" s="50" t="b">
        <x:f>AND(OR(P1105,Q1105,R1105),A1105-AH1104&gt;$E$8)</x:f>
        <x:v>0</x:v>
      </x:c>
      <x:c r="T1105" s="50" t="str">
        <x:f>IF(NOT(OR(P1105,Q1105,R1105)),"不调",IF(NOT(S1105),"间隔规则跳过",IF(P1105,"年末+季度",IF(AND(Q1105,R1105),"季度+动态",IF(Q1105,"季度","动态")))))</x:f>
        <x:v>不调</x:v>
      </x:c>
      <x:c r="U1105" s="115" t="n">
        <x:f>IF(OR(T1105="年末+季度",T1105="季度+动态"),N1105*$E$5/2,IF(T1105="季度",(J1105+K1105)/2,IF(T1105="动态",N1105*$E$5*IF(J1105+K1105=0,0.5,J1105/(J1105+K1105)),J1105)))</x:f>
        <x:v>0.12402839892221523</x:v>
      </x:c>
      <x:c r="V1105" s="115" t="n">
        <x:f>IF(OR(T1105="年末+季度",T1105="季度+动态"),N1105*$E$5/2,IF(T1105="季度",(J1105+K1105)/2,IF(T1105="动态",N1105*$E$5*IF(J1105+K1105=0,0.5,K1105/(J1105+K1105)),K1105)))</x:f>
        <x:v>0.12359063062851976</x:v>
      </x:c>
      <x:c r="W1105" s="115" t="n">
        <x:f>IF(OR(T1105="年末+季度",T1105="季度+动态",T1105="动态"),N1105*(1-$E$5)*IF(L1105+M1105=0,$B$7/($B$7+$B$8),L1105/(L1105+M1105)),L1105)</x:f>
        <x:v>0.9219690578557856</x:v>
      </x:c>
      <x:c r="X1105" s="115" t="n">
        <x:f>IF(OR(T1105="年末+季度",T1105="季度+动态",T1105="动态"),N1105*(1-$E$5)*IF(L1105+M1105=0,$B$8/($B$7+$B$8),M1105/(L1105+M1105)),M1105)</x:f>
        <x:v>0.08280850370094926</x:v>
      </x:c>
      <x:c r="Y1105" s="115" t="n">
        <x:f>POWER(1-$H$5,(A1105-A1104)/$H$8)</x:f>
        <x:v>0.9999862671029998</x:v>
      </x:c>
      <x:c r="Z1105" s="115" t="n">
        <x:f>U1105*Y1105</x:f>
        <x:v>0.12402669565298773</x:v>
      </x:c>
      <x:c r="AA1105" s="115" t="n">
        <x:f>V1105*Y1105</x:f>
        <x:v>0.12358893337111915</x:v>
      </x:c>
      <x:c r="AB1105" s="115" t="n">
        <x:f>W1105*Y1105</x:f>
        <x:v>0.9219563965496766</x:v>
      </x:c>
      <x:c r="AC1105" s="115" t="n">
        <x:f>X1105*Y1105</x:f>
        <x:v>0.0828073665002972</x:v>
      </x:c>
      <x:c r="AD1105" s="115" t="n">
        <x:f>SUM(Z1105:AC1105)</x:f>
        <x:v>1.2523793920740809</x:v>
      </x:c>
      <x:c r="AE1105" s="115" t="n">
        <x:f>MAX(AE1104,AD1105)</x:f>
        <x:v>1.2540805620030437</x:v>
      </x:c>
      <x:c r="AF1105" s="114" t="n">
        <x:f>AD1105/AE1105-1</x:f>
        <x:v>-0.0013565076921738806</x:v>
      </x:c>
      <x:c r="AG1105" s="114" t="n">
        <x:f>AD1105/AD1104-1</x:f>
        <x:v>-0.0013565076921738806</x:v>
      </x:c>
      <x:c r="AH1105" s="111" t="n">
        <x:f>IF(OR(T1105="年末+季度",T1105="季度+动态",T1105="季度",T1105="动态"),A1105,AH1104)</x:f>
        <x:v>45380</x:v>
      </x:c>
      <x:c r="AI1105" s="117" t="n">
        <x:f>YEAR(A1105)</x:f>
        <x:v>2024</x:v>
      </x:c>
      <x:c r="AJ1105" s="117" t="n">
        <x:f>MONTH(A1105)</x:f>
        <x:v>5</x:v>
      </x:c>
      <x:c r="AK1105" s="50" t="n">
        <x:f>IF(MONTH(A1105)&lt;&gt;MONTH(A1106),1,0)</x:f>
        <x:v>0</x:v>
      </x:c>
      <x:c r="AL1105" s="115" t="n">
        <x:f>IF(AK1104,AD1104,AL1104)</x:f>
        <x:v>1.246050570175519</x:v>
      </x:c>
      <x:c r="AM1105" s="116" t="str">
        <x:f>IF(AK1105,AD1105/AL1105-1,"")</x:f>
      </x:c>
      <x:c r="AN1105" s="115" t="n">
        <x:f>IF(AI1105&lt;&gt;AI1104,AD1105,MAX(AN1104,AD1105))</x:f>
        <x:v>1.2540805620030437</x:v>
      </x:c>
      <x:c r="AO1105" s="116" t="n">
        <x:f>AD1105/AN1105-1</x:f>
        <x:v>-0.0013565076921738806</x:v>
      </x:c>
      <x:c r="AP1105" s="112" t="n">
        <x:f>IFERROR(SUM(Z1105:AC1105)/AD1105,0)</x:f>
        <x:v>1</x:v>
      </x:c>
      <x:c r="AQ1105" s="50" t="b">
        <x:f>AND(B1105&gt;0,C1105&gt;0,D1105&gt;0,E1105&gt;0)</x:f>
        <x:v>1</x:v>
      </x:c>
    </x:row>
    <x:row r="1106">
      <x:c r="A1106" s="111" t="n">
        <x:f>'净值底稿'!A1064</x:f>
        <x:v>45434</x:v>
      </x:c>
      <x:c r="B1106" s="113" t="n">
        <x:f>'净值底稿'!F1064</x:f>
        <x:v>1.6376259733092176</x:v>
      </x:c>
      <x:c r="C1106" s="113" t="n">
        <x:f>'净值底稿'!O1064</x:f>
        <x:v>1.1742373354437412</x:v>
      </x:c>
      <x:c r="D1106" s="113" t="n">
        <x:f>'净值底稿'!P1064</x:f>
        <x:v>1.6771</x:v>
      </x:c>
      <x:c r="E1106" s="113" t="n">
        <x:f>'净值底稿'!Q1064</x:f>
        <x:v>2.0142</x:v>
      </x:c>
      <x:c r="F1106" s="114" t="n">
        <x:f>IFERROR(B1106/B1105-1,0)</x:f>
        <x:v>-0.0079954574705976</x:v>
      </x:c>
      <x:c r="G1106" s="114" t="n">
        <x:f>IFERROR(C1106/C1105-1,0)</x:f>
        <x:v>0.00021080586535893175</x:v>
      </x:c>
      <x:c r="H1106" s="114" t="n">
        <x:f>IFERROR(D1106/D1105-1,0)</x:f>
        <x:v>0.00023856384564924227</x:v>
      </x:c>
      <x:c r="I1106" s="114" t="n">
        <x:f>IFERROR(E1106/E1105-1,0)</x:f>
        <x:v>-0.0006945822583844796</x:v>
      </x:c>
      <x:c r="J1106" s="115" t="n">
        <x:f>Z1105*(1+F1106)</x:f>
        <x:v>0.1230350454826755</x:v>
      </x:c>
      <x:c r="K1106" s="115" t="n">
        <x:f>AA1105*(1+G1106)</x:f>
        <x:v>0.12361498664316724</x:v>
      </x:c>
      <x:c r="L1106" s="115" t="n">
        <x:f>AB1105*(1+H1106)</x:f>
        <x:v>0.9221763420131585</x:v>
      </x:c>
      <x:c r="M1106" s="115" t="n">
        <x:f>AC1105*(1+I1106)</x:f>
        <x:v>0.08274984997266255</x:v>
      </x:c>
      <x:c r="N1106" s="115" t="n">
        <x:f>SUM(J1106:M1106)</x:f>
        <x:v>1.251576224111664</x:v>
      </x:c>
      <x:c r="O1106" s="116" t="n">
        <x:f>IFERROR((J1106+K1106)/N1106,0)</x:f>
        <x:v>0.1970715225921685</x:v>
      </x:c>
      <x:c r="P1106" s="50" t="b">
        <x:f>AND(MONTH(A1106)=12,OR(A1107="",YEAR(A1106)&lt;&gt;YEAR(A1107)))</x:f>
        <x:v>0</x:v>
      </x:c>
      <x:c r="Q1106" s="50" t="b">
        <x:f>AND(MOD(MONTH(A1106),3)=0,OR(A1107="",MONTH(A1106)&lt;&gt;MONTH(A1107)))</x:f>
        <x:v>0</x:v>
      </x:c>
      <x:c r="R1106" s="50" t="b">
        <x:f>OR(O1106&gt;$E$7,O1106&lt;$E$6)</x:f>
        <x:v>0</x:v>
      </x:c>
      <x:c r="S1106" s="50" t="b">
        <x:f>AND(OR(P1106,Q1106,R1106),A1106-AH1105&gt;$E$8)</x:f>
        <x:v>0</x:v>
      </x:c>
      <x:c r="T1106" s="50" t="str">
        <x:f>IF(NOT(OR(P1106,Q1106,R1106)),"不调",IF(NOT(S1106),"间隔规则跳过",IF(P1106,"年末+季度",IF(AND(Q1106,R1106),"季度+动态",IF(Q1106,"季度","动态")))))</x:f>
        <x:v>不调</x:v>
      </x:c>
      <x:c r="U1106" s="115" t="n">
        <x:f>IF(OR(T1106="年末+季度",T1106="季度+动态"),N1106*$E$5/2,IF(T1106="季度",(J1106+K1106)/2,IF(T1106="动态",N1106*$E$5*IF(J1106+K1106=0,0.5,J1106/(J1106+K1106)),J1106)))</x:f>
        <x:v>0.1230350454826755</x:v>
      </x:c>
      <x:c r="V1106" s="115" t="n">
        <x:f>IF(OR(T1106="年末+季度",T1106="季度+动态"),N1106*$E$5/2,IF(T1106="季度",(J1106+K1106)/2,IF(T1106="动态",N1106*$E$5*IF(J1106+K1106=0,0.5,K1106/(J1106+K1106)),K1106)))</x:f>
        <x:v>0.12361498664316724</x:v>
      </x:c>
      <x:c r="W1106" s="115" t="n">
        <x:f>IF(OR(T1106="年末+季度",T1106="季度+动态",T1106="动态"),N1106*(1-$E$5)*IF(L1106+M1106=0,$B$7/($B$7+$B$8),L1106/(L1106+M1106)),L1106)</x:f>
        <x:v>0.9221763420131585</x:v>
      </x:c>
      <x:c r="X1106" s="115" t="n">
        <x:f>IF(OR(T1106="年末+季度",T1106="季度+动态",T1106="动态"),N1106*(1-$E$5)*IF(L1106+M1106=0,$B$8/($B$7+$B$8),M1106/(L1106+M1106)),M1106)</x:f>
        <x:v>0.08274984997266255</x:v>
      </x:c>
      <x:c r="Y1106" s="115" t="n">
        <x:f>POWER(1-$H$5,(A1106-A1105)/$H$8)</x:f>
        <x:v>0.9999862671029998</x:v>
      </x:c>
      <x:c r="Z1106" s="115" t="n">
        <x:f>U1106*Y1106</x:f>
        <x:v>0.12303335585506847</x:v>
      </x:c>
      <x:c r="AA1106" s="115" t="n">
        <x:f>V1106*Y1106</x:f>
        <x:v>0.12361328905128798</x:v>
      </x:c>
      <x:c r="AB1106" s="115" t="n">
        <x:f>W1106*Y1106</x:f>
        <x:v>0.9221636778604375</x:v>
      </x:c>
      <x:c r="AC1106" s="115" t="n">
        <x:f>X1106*Y1106</x:f>
        <x:v>0.0827487135774961</x:v>
      </x:c>
      <x:c r="AD1106" s="115" t="n">
        <x:f>SUM(Z1106:AC1106)</x:f>
        <x:v>1.2515590363442899</x:v>
      </x:c>
      <x:c r="AE1106" s="115" t="n">
        <x:f>MAX(AE1105,AD1106)</x:f>
        <x:v>1.2540805620030437</x:v>
      </x:c>
      <x:c r="AF1106" s="114" t="n">
        <x:f>AD1106/AE1106-1</x:f>
        <x:v>-0.0020106568390840796</x:v>
      </x:c>
      <x:c r="AG1106" s="114" t="n">
        <x:f>AD1106/AD1105-1</x:f>
        <x:v>-0.0006550377106033789</x:v>
      </x:c>
      <x:c r="AH1106" s="111" t="n">
        <x:f>IF(OR(T1106="年末+季度",T1106="季度+动态",T1106="季度",T1106="动态"),A1106,AH1105)</x:f>
        <x:v>45380</x:v>
      </x:c>
      <x:c r="AI1106" s="117" t="n">
        <x:f>YEAR(A1106)</x:f>
        <x:v>2024</x:v>
      </x:c>
      <x:c r="AJ1106" s="117" t="n">
        <x:f>MONTH(A1106)</x:f>
        <x:v>5</x:v>
      </x:c>
      <x:c r="AK1106" s="50" t="n">
        <x:f>IF(MONTH(A1106)&lt;&gt;MONTH(A1107),1,0)</x:f>
        <x:v>0</x:v>
      </x:c>
      <x:c r="AL1106" s="115" t="n">
        <x:f>IF(AK1105,AD1105,AL1105)</x:f>
        <x:v>1.246050570175519</x:v>
      </x:c>
      <x:c r="AM1106" s="116" t="str">
        <x:f>IF(AK1106,AD1106/AL1106-1,"")</x:f>
      </x:c>
      <x:c r="AN1106" s="115" t="n">
        <x:f>IF(AI1106&lt;&gt;AI1105,AD1106,MAX(AN1105,AD1106))</x:f>
        <x:v>1.2540805620030437</x:v>
      </x:c>
      <x:c r="AO1106" s="116" t="n">
        <x:f>AD1106/AN1106-1</x:f>
        <x:v>-0.0020106568390840796</x:v>
      </x:c>
      <x:c r="AP1106" s="112" t="n">
        <x:f>IFERROR(SUM(Z1106:AC1106)/AD1106,0)</x:f>
        <x:v>1</x:v>
      </x:c>
      <x:c r="AQ1106" s="50" t="b">
        <x:f>AND(B1106&gt;0,C1106&gt;0,D1106&gt;0,E1106&gt;0)</x:f>
        <x:v>1</x:v>
      </x:c>
    </x:row>
    <x:row r="1107">
      <x:c r="A1107" s="111" t="n">
        <x:f>'净值底稿'!A1065</x:f>
        <x:v>45435</x:v>
      </x:c>
      <x:c r="B1107" s="113" t="n">
        <x:f>'净值底稿'!F1065</x:f>
        <x:v>1.622873325141605</x:v>
      </x:c>
      <x:c r="C1107" s="113" t="n">
        <x:f>'净值底稿'!O1065</x:f>
        <x:v>1.1550768357844743</x:v>
      </x:c>
      <x:c r="D1107" s="113" t="n">
        <x:f>'净值底稿'!P1065</x:f>
        <x:v>1.6782</x:v>
      </x:c>
      <x:c r="E1107" s="113" t="n">
        <x:f>'净值底稿'!Q1065</x:f>
        <x:v>1.9728</x:v>
      </x:c>
      <x:c r="F1107" s="114" t="n">
        <x:f>IFERROR(B1107/B1106-1,0)</x:f>
        <x:v>-0.009008557758644509</x:v>
      </x:c>
      <x:c r="G1107" s="114" t="n">
        <x:f>IFERROR(C1107/C1106-1,0)</x:f>
        <x:v>-0.01631739945658106</x:v>
      </x:c>
      <x:c r="H1107" s="114" t="n">
        <x:f>IFERROR(D1107/D1106-1,0)</x:f>
        <x:v>0.0006558941029157772</x:v>
      </x:c>
      <x:c r="I1107" s="114" t="n">
        <x:f>IFERROR(E1107/E1106-1,0)</x:f>
        <x:v>-0.020554066130473725</x:v>
      </x:c>
      <x:c r="J1107" s="115" t="n">
        <x:f>Z1106*(1+F1107)</x:f>
        <x:v>0.12192500276260822</x:v>
      </x:c>
      <x:c r="K1107" s="115" t="n">
        <x:f>AA1106*(1+G1107)</x:f>
        <x:v>0.1215962416356963</x:v>
      </x:c>
      <x:c r="L1107" s="115" t="n">
        <x:f>AB1106*(1+H1107)</x:f>
        <x:v>0.9227685195786693</x:v>
      </x:c>
      <x:c r="M1107" s="115" t="n">
        <x:f>AC1106*(1+I1107)</x:f>
        <x:v>0.0810478910464126</x:v>
      </x:c>
      <x:c r="N1107" s="115" t="n">
        <x:f>SUM(J1107:M1107)</x:f>
        <x:v>1.2473376550233863</x:v>
      </x:c>
      <x:c r="O1107" s="116" t="n">
        <x:f>IFERROR((J1107+K1107)/N1107,0)</x:f>
        <x:v>0.19523281720677207</x:v>
      </x:c>
      <x:c r="P1107" s="50" t="b">
        <x:f>AND(MONTH(A1107)=12,OR(A1108="",YEAR(A1107)&lt;&gt;YEAR(A1108)))</x:f>
        <x:v>0</x:v>
      </x:c>
      <x:c r="Q1107" s="50" t="b">
        <x:f>AND(MOD(MONTH(A1107),3)=0,OR(A1108="",MONTH(A1107)&lt;&gt;MONTH(A1108)))</x:f>
        <x:v>0</x:v>
      </x:c>
      <x:c r="R1107" s="50" t="b">
        <x:f>OR(O1107&gt;$E$7,O1107&lt;$E$6)</x:f>
        <x:v>0</x:v>
      </x:c>
      <x:c r="S1107" s="50" t="b">
        <x:f>AND(OR(P1107,Q1107,R1107),A1107-AH1106&gt;$E$8)</x:f>
        <x:v>0</x:v>
      </x:c>
      <x:c r="T1107" s="50" t="str">
        <x:f>IF(NOT(OR(P1107,Q1107,R1107)),"不调",IF(NOT(S1107),"间隔规则跳过",IF(P1107,"年末+季度",IF(AND(Q1107,R1107),"季度+动态",IF(Q1107,"季度","动态")))))</x:f>
        <x:v>不调</x:v>
      </x:c>
      <x:c r="U1107" s="115" t="n">
        <x:f>IF(OR(T1107="年末+季度",T1107="季度+动态"),N1107*$E$5/2,IF(T1107="季度",(J1107+K1107)/2,IF(T1107="动态",N1107*$E$5*IF(J1107+K1107=0,0.5,J1107/(J1107+K1107)),J1107)))</x:f>
        <x:v>0.12192500276260822</x:v>
      </x:c>
      <x:c r="V1107" s="115" t="n">
        <x:f>IF(OR(T1107="年末+季度",T1107="季度+动态"),N1107*$E$5/2,IF(T1107="季度",(J1107+K1107)/2,IF(T1107="动态",N1107*$E$5*IF(J1107+K1107=0,0.5,K1107/(J1107+K1107)),K1107)))</x:f>
        <x:v>0.1215962416356963</x:v>
      </x:c>
      <x:c r="W1107" s="115" t="n">
        <x:f>IF(OR(T1107="年末+季度",T1107="季度+动态",T1107="动态"),N1107*(1-$E$5)*IF(L1107+M1107=0,$B$7/($B$7+$B$8),L1107/(L1107+M1107)),L1107)</x:f>
        <x:v>0.9227685195786693</x:v>
      </x:c>
      <x:c r="X1107" s="115" t="n">
        <x:f>IF(OR(T1107="年末+季度",T1107="季度+动态",T1107="动态"),N1107*(1-$E$5)*IF(L1107+M1107=0,$B$8/($B$7+$B$8),M1107/(L1107+M1107)),M1107)</x:f>
        <x:v>0.0810478910464126</x:v>
      </x:c>
      <x:c r="Y1107" s="115" t="n">
        <x:f>POWER(1-$H$5,(A1107-A1106)/$H$8)</x:f>
        <x:v>0.9999862671029998</x:v>
      </x:c>
      <x:c r="Z1107" s="115" t="n">
        <x:f>U1107*Y1107</x:f>
        <x:v>0.12192332837910352</x:v>
      </x:c>
      <x:c r="AA1107" s="115" t="n">
        <x:f>V1107*Y1107</x:f>
        <x:v>0.1215945717670343</x:v>
      </x:c>
      <x:c r="AB1107" s="115" t="n">
        <x:f>W1107*Y1107</x:f>
        <x:v>0.9227558472936349</x:v>
      </x:c>
      <x:c r="AC1107" s="115" t="n">
        <x:f>X1107*Y1107</x:f>
        <x:v>0.08104677802407279</x:v>
      </x:c>
      <x:c r="AD1107" s="115" t="n">
        <x:f>SUM(Z1107:AC1107)</x:f>
        <x:v>1.2473205254638455</x:v>
      </x:c>
      <x:c r="AE1107" s="115" t="n">
        <x:f>MAX(AE1106,AD1107)</x:f>
        <x:v>1.2540805620030437</x:v>
      </x:c>
      <x:c r="AF1107" s="114" t="n">
        <x:f>AD1107/AE1107-1</x:f>
        <x:v>-0.005390432436334858</x:v>
      </x:c>
      <x:c r="AG1107" s="114" t="n">
        <x:f>AD1107/AD1106-1</x:f>
        <x:v>-0.0033865848572550705</x:v>
      </x:c>
      <x:c r="AH1107" s="111" t="n">
        <x:f>IF(OR(T1107="年末+季度",T1107="季度+动态",T1107="季度",T1107="动态"),A1107,AH1106)</x:f>
        <x:v>45380</x:v>
      </x:c>
      <x:c r="AI1107" s="117" t="n">
        <x:f>YEAR(A1107)</x:f>
        <x:v>2024</x:v>
      </x:c>
      <x:c r="AJ1107" s="117" t="n">
        <x:f>MONTH(A1107)</x:f>
        <x:v>5</x:v>
      </x:c>
      <x:c r="AK1107" s="50" t="n">
        <x:f>IF(MONTH(A1107)&lt;&gt;MONTH(A1108),1,0)</x:f>
        <x:v>0</x:v>
      </x:c>
      <x:c r="AL1107" s="115" t="n">
        <x:f>IF(AK1106,AD1106,AL1106)</x:f>
        <x:v>1.246050570175519</x:v>
      </x:c>
      <x:c r="AM1107" s="116" t="str">
        <x:f>IF(AK1107,AD1107/AL1107-1,"")</x:f>
      </x:c>
      <x:c r="AN1107" s="115" t="n">
        <x:f>IF(AI1107&lt;&gt;AI1106,AD1107,MAX(AN1106,AD1107))</x:f>
        <x:v>1.2540805620030437</x:v>
      </x:c>
      <x:c r="AO1107" s="116" t="n">
        <x:f>AD1107/AN1107-1</x:f>
        <x:v>-0.005390432436334858</x:v>
      </x:c>
      <x:c r="AP1107" s="112" t="n">
        <x:f>IFERROR(SUM(Z1107:AC1107)/AD1107,0)</x:f>
        <x:v>1</x:v>
      </x:c>
      <x:c r="AQ1107" s="50" t="b">
        <x:f>AND(B1107&gt;0,C1107&gt;0,D1107&gt;0,E1107&gt;0)</x:f>
        <x:v>1</x:v>
      </x:c>
    </x:row>
    <x:row r="1108">
      <x:c r="A1108" s="111" t="n">
        <x:f>'净值底稿'!A1066</x:f>
        <x:v>45436</x:v>
      </x:c>
      <x:c r="B1108" s="113" t="n">
        <x:f>'净值底稿'!F1066</x:f>
        <x:v>1.5917026770619824</x:v>
      </x:c>
      <x:c r="C1108" s="113" t="n">
        <x:f>'净值底稿'!O1066</x:f>
        <x:v>1.1480213130881807</x:v>
      </x:c>
      <x:c r="D1108" s="113" t="n">
        <x:f>'净值底稿'!P1066</x:f>
        <x:v>1.678</x:v>
      </x:c>
      <x:c r="E1108" s="113" t="n">
        <x:f>'净值底稿'!Q1066</x:f>
        <x:v>1.9542</x:v>
      </x:c>
      <x:c r="F1108" s="114" t="n">
        <x:f>IFERROR(B1108/B1107-1,0)</x:f>
        <x:v>-0.019207074019102932</x:v>
      </x:c>
      <x:c r="G1108" s="114" t="n">
        <x:f>IFERROR(C1108/C1107-1,0)</x:f>
        <x:v>-0.006108271309502866</x:v>
      </x:c>
      <x:c r="H1108" s="114" t="n">
        <x:f>IFERROR(D1108/D1107-1,0)</x:f>
        <x:v>-0.00011917530687644007</x:v>
      </x:c>
      <x:c r="I1108" s="114" t="n">
        <x:f>IFERROR(E1108/E1107-1,0)</x:f>
        <x:v>-0.009428223844282324</x:v>
      </x:c>
      <x:c r="J1108" s="115" t="n">
        <x:f>Z1107*(1+F1108)</x:f>
        <x:v>0.11958153798627069</x:v>
      </x:c>
      <x:c r="K1108" s="115" t="n">
        <x:f>AA1107*(1+G1108)</x:f>
        <x:v>0.12085183913291843</x:v>
      </x:c>
      <x:c r="L1108" s="115" t="n">
        <x:f>AB1107*(1+H1108)</x:f>
        <x:v>0.9226458775823617</x:v>
      </x:c>
      <x:c r="M1108" s="115" t="n">
        <x:f>AC1107*(1+I1108)</x:f>
        <x:v>0.08028265085900396</x:v>
      </x:c>
      <x:c r="N1108" s="115" t="n">
        <x:f>SUM(J1108:M1108)</x:f>
        <x:v>1.2433619055605547</x:v>
      </x:c>
      <x:c r="O1108" s="116" t="n">
        <x:f>IFERROR((J1108+K1108)/N1108,0)</x:f>
        <x:v>0.19337360751035124</x:v>
      </x:c>
      <x:c r="P1108" s="50" t="b">
        <x:f>AND(MONTH(A1108)=12,OR(A1109="",YEAR(A1108)&lt;&gt;YEAR(A1109)))</x:f>
        <x:v>0</x:v>
      </x:c>
      <x:c r="Q1108" s="50" t="b">
        <x:f>AND(MOD(MONTH(A1108),3)=0,OR(A1109="",MONTH(A1108)&lt;&gt;MONTH(A1109)))</x:f>
        <x:v>0</x:v>
      </x:c>
      <x:c r="R1108" s="50" t="b">
        <x:f>OR(O1108&gt;$E$7,O1108&lt;$E$6)</x:f>
        <x:v>0</x:v>
      </x:c>
      <x:c r="S1108" s="50" t="b">
        <x:f>AND(OR(P1108,Q1108,R1108),A1108-AH1107&gt;$E$8)</x:f>
        <x:v>0</x:v>
      </x:c>
      <x:c r="T1108" s="50" t="str">
        <x:f>IF(NOT(OR(P1108,Q1108,R1108)),"不调",IF(NOT(S1108),"间隔规则跳过",IF(P1108,"年末+季度",IF(AND(Q1108,R1108),"季度+动态",IF(Q1108,"季度","动态")))))</x:f>
        <x:v>不调</x:v>
      </x:c>
      <x:c r="U1108" s="115" t="n">
        <x:f>IF(OR(T1108="年末+季度",T1108="季度+动态"),N1108*$E$5/2,IF(T1108="季度",(J1108+K1108)/2,IF(T1108="动态",N1108*$E$5*IF(J1108+K1108=0,0.5,J1108/(J1108+K1108)),J1108)))</x:f>
        <x:v>0.11958153798627069</x:v>
      </x:c>
      <x:c r="V1108" s="115" t="n">
        <x:f>IF(OR(T1108="年末+季度",T1108="季度+动态"),N1108*$E$5/2,IF(T1108="季度",(J1108+K1108)/2,IF(T1108="动态",N1108*$E$5*IF(J1108+K1108=0,0.5,K1108/(J1108+K1108)),K1108)))</x:f>
        <x:v>0.12085183913291843</x:v>
      </x:c>
      <x:c r="W1108" s="115" t="n">
        <x:f>IF(OR(T1108="年末+季度",T1108="季度+动态",T1108="动态"),N1108*(1-$E$5)*IF(L1108+M1108=0,$B$7/($B$7+$B$8),L1108/(L1108+M1108)),L1108)</x:f>
        <x:v>0.9226458775823617</x:v>
      </x:c>
      <x:c r="X1108" s="115" t="n">
        <x:f>IF(OR(T1108="年末+季度",T1108="季度+动态",T1108="动态"),N1108*(1-$E$5)*IF(L1108+M1108=0,$B$8/($B$7+$B$8),M1108/(L1108+M1108)),M1108)</x:f>
        <x:v>0.08028265085900396</x:v>
      </x:c>
      <x:c r="Y1108" s="115" t="n">
        <x:f>POWER(1-$H$5,(A1108-A1107)/$H$8)</x:f>
        <x:v>0.9999862671029998</x:v>
      </x:c>
      <x:c r="Z1108" s="115" t="n">
        <x:f>U1108*Y1108</x:f>
        <x:v>0.11957989578532639</x:v>
      </x:c>
      <x:c r="AA1108" s="115" t="n">
        <x:f>V1108*Y1108</x:f>
        <x:v>0.12085017948705933</x:v>
      </x:c>
      <x:c r="AB1108" s="115" t="n">
        <x:f>W1108*Y1108</x:f>
        <x:v>0.9226332069815572</x:v>
      </x:c>
      <x:c r="AC1108" s="115" t="n">
        <x:f>X1108*Y1108</x:f>
        <x:v>0.08028154834562881</x:v>
      </x:c>
      <x:c r="AD1108" s="115" t="n">
        <x:f>SUM(Z1108:AC1108)</x:f>
        <x:v>1.2433448305995716</x:v>
      </x:c>
      <x:c r="AE1108" s="115" t="n">
        <x:f>MAX(AE1107,AD1108)</x:f>
        <x:v>1.2540805620030437</x:v>
      </x:c>
      <x:c r="AF1108" s="114" t="n">
        <x:f>AD1108/AE1108-1</x:f>
        <x:v>-0.008560639347064636</x:v>
      </x:c>
      <x:c r="AG1108" s="114" t="n">
        <x:f>AD1108/AD1107-1</x:f>
        <x:v>-0.003187388312074435</x:v>
      </x:c>
      <x:c r="AH1108" s="111" t="n">
        <x:f>IF(OR(T1108="年末+季度",T1108="季度+动态",T1108="季度",T1108="动态"),A1108,AH1107)</x:f>
        <x:v>45380</x:v>
      </x:c>
      <x:c r="AI1108" s="117" t="n">
        <x:f>YEAR(A1108)</x:f>
        <x:v>2024</x:v>
      </x:c>
      <x:c r="AJ1108" s="117" t="n">
        <x:f>MONTH(A1108)</x:f>
        <x:v>5</x:v>
      </x:c>
      <x:c r="AK1108" s="50" t="n">
        <x:f>IF(MONTH(A1108)&lt;&gt;MONTH(A1109),1,0)</x:f>
        <x:v>0</x:v>
      </x:c>
      <x:c r="AL1108" s="115" t="n">
        <x:f>IF(AK1107,AD1107,AL1107)</x:f>
        <x:v>1.246050570175519</x:v>
      </x:c>
      <x:c r="AM1108" s="116" t="str">
        <x:f>IF(AK1108,AD1108/AL1108-1,"")</x:f>
      </x:c>
      <x:c r="AN1108" s="115" t="n">
        <x:f>IF(AI1108&lt;&gt;AI1107,AD1108,MAX(AN1107,AD1108))</x:f>
        <x:v>1.2540805620030437</x:v>
      </x:c>
      <x:c r="AO1108" s="116" t="n">
        <x:f>AD1108/AN1108-1</x:f>
        <x:v>-0.008560639347064636</x:v>
      </x:c>
      <x:c r="AP1108" s="112" t="n">
        <x:f>IFERROR(SUM(Z1108:AC1108)/AD1108,0)</x:f>
        <x:v>1</x:v>
      </x:c>
      <x:c r="AQ1108" s="50" t="b">
        <x:f>AND(B1108&gt;0,C1108&gt;0,D1108&gt;0,E1108&gt;0)</x:f>
        <x:v>1</x:v>
      </x:c>
    </x:row>
    <x:row r="1109">
      <x:c r="A1109" s="111" t="n">
        <x:f>'净值底稿'!A1067</x:f>
        <x:v>45439</x:v>
      </x:c>
      <x:c r="B1109" s="113" t="n">
        <x:f>'净值底稿'!F1067</x:f>
        <x:v>1.6175693099181498</x:v>
      </x:c>
      <x:c r="C1109" s="113" t="n">
        <x:f>'净值底稿'!O1067</x:f>
        <x:v>1.158919101599912</x:v>
      </x:c>
      <x:c r="D1109" s="113" t="n">
        <x:f>'净值底稿'!P1067</x:f>
        <x:v>1.6785</x:v>
      </x:c>
      <x:c r="E1109" s="113" t="n">
        <x:f>'净值底稿'!Q1067</x:f>
        <x:v>1.9549</x:v>
      </x:c>
      <x:c r="F1109" s="114" t="n">
        <x:f>IFERROR(B1109/B1108-1,0)</x:f>
        <x:v>0.0162509199921137</x:v>
      </x:c>
      <x:c r="G1109" s="114" t="n">
        <x:f>IFERROR(C1109/C1108-1,0)</x:f>
        <x:v>0.009492670900348</x:v>
      </x:c>
      <x:c r="H1109" s="114" t="n">
        <x:f>IFERROR(D1109/D1108-1,0)</x:f>
        <x:v>0.00029797377830753646</x:v>
      </x:c>
      <x:c r="I1109" s="114" t="n">
        <x:f>IFERROR(E1109/E1108-1,0)</x:f>
        <x:v>0.0003582028451540875</x:v>
      </x:c>
      <x:c r="J1109" s="115" t="n">
        <x:f>Z1108*(1+F1109)</x:f>
        <x:v>0.12152317910439903</x:v>
      </x:c>
      <x:c r="K1109" s="115" t="n">
        <x:f>AA1108*(1+G1109)</x:f>
        <x:v>0.12199737046917797</x:v>
      </x:c>
      <x:c r="L1109" s="115" t="n">
        <x:f>AB1108*(1+H1109)</x:f>
        <x:v>0.9229081274842335</x:v>
      </x:c>
      <x:c r="M1109" s="115" t="n">
        <x:f>AC1108*(1+I1109)</x:f>
        <x:v>0.0803103054246596</x:v>
      </x:c>
      <x:c r="N1109" s="115" t="n">
        <x:f>SUM(J1109:M1109)</x:f>
        <x:v>1.2467389824824702</x:v>
      </x:c>
      <x:c r="O1109" s="116" t="n">
        <x:f>IFERROR((J1109+K1109)/N1109,0)</x:f>
        <x:v>0.19532600888815235</x:v>
      </x:c>
      <x:c r="P1109" s="50" t="b">
        <x:f>AND(MONTH(A1109)=12,OR(A1110="",YEAR(A1109)&lt;&gt;YEAR(A1110)))</x:f>
        <x:v>0</x:v>
      </x:c>
      <x:c r="Q1109" s="50" t="b">
        <x:f>AND(MOD(MONTH(A1109),3)=0,OR(A1110="",MONTH(A1109)&lt;&gt;MONTH(A1110)))</x:f>
        <x:v>0</x:v>
      </x:c>
      <x:c r="R1109" s="50" t="b">
        <x:f>OR(O1109&gt;$E$7,O1109&lt;$E$6)</x:f>
        <x:v>0</x:v>
      </x:c>
      <x:c r="S1109" s="50" t="b">
        <x:f>AND(OR(P1109,Q1109,R1109),A1109-AH1108&gt;$E$8)</x:f>
        <x:v>0</x:v>
      </x:c>
      <x:c r="T1109" s="50" t="str">
        <x:f>IF(NOT(OR(P1109,Q1109,R1109)),"不调",IF(NOT(S1109),"间隔规则跳过",IF(P1109,"年末+季度",IF(AND(Q1109,R1109),"季度+动态",IF(Q1109,"季度","动态")))))</x:f>
        <x:v>不调</x:v>
      </x:c>
      <x:c r="U1109" s="115" t="n">
        <x:f>IF(OR(T1109="年末+季度",T1109="季度+动态"),N1109*$E$5/2,IF(T1109="季度",(J1109+K1109)/2,IF(T1109="动态",N1109*$E$5*IF(J1109+K1109=0,0.5,J1109/(J1109+K1109)),J1109)))</x:f>
        <x:v>0.12152317910439903</x:v>
      </x:c>
      <x:c r="V1109" s="115" t="n">
        <x:f>IF(OR(T1109="年末+季度",T1109="季度+动态"),N1109*$E$5/2,IF(T1109="季度",(J1109+K1109)/2,IF(T1109="动态",N1109*$E$5*IF(J1109+K1109=0,0.5,K1109/(J1109+K1109)),K1109)))</x:f>
        <x:v>0.12199737046917797</x:v>
      </x:c>
      <x:c r="W1109" s="115" t="n">
        <x:f>IF(OR(T1109="年末+季度",T1109="季度+动态",T1109="动态"),N1109*(1-$E$5)*IF(L1109+M1109=0,$B$7/($B$7+$B$8),L1109/(L1109+M1109)),L1109)</x:f>
        <x:v>0.9229081274842335</x:v>
      </x:c>
      <x:c r="X1109" s="115" t="n">
        <x:f>IF(OR(T1109="年末+季度",T1109="季度+动态",T1109="动态"),N1109*(1-$E$5)*IF(L1109+M1109=0,$B$8/($B$7+$B$8),M1109/(L1109+M1109)),M1109)</x:f>
        <x:v>0.0803103054246596</x:v>
      </x:c>
      <x:c r="Y1109" s="115" t="n">
        <x:f>POWER(1-$H$5,(A1109-A1108)/$H$8)</x:f>
        <x:v>0.9999588018747739</x:v>
      </x:c>
      <x:c r="Z1109" s="115" t="n">
        <x:f>U1109*Y1109</x:f>
        <x:v>0.12151817257724841</x:v>
      </x:c>
      <x:c r="AA1109" s="115" t="n">
        <x:f>V1109*Y1109</x:f>
        <x:v>0.12199234440623213</x:v>
      </x:c>
      <x:c r="AB1109" s="115" t="n">
        <x:f>W1109*Y1109</x:f>
        <x:v>0.9228701053996252</x:v>
      </x:c>
      <x:c r="AC1109" s="115" t="n">
        <x:f>X1109*Y1109</x:f>
        <x:v>0.08030699679063977</x:v>
      </x:c>
      <x:c r="AD1109" s="115" t="n">
        <x:f>SUM(Z1109:AC1109)</x:f>
        <x:v>1.2466876191737455</x:v>
      </x:c>
      <x:c r="AE1109" s="115" t="n">
        <x:f>MAX(AE1108,AD1109)</x:f>
        <x:v>1.2540805620030437</x:v>
      </x:c>
      <x:c r="AF1109" s="114" t="n">
        <x:f>AD1109/AE1109-1</x:f>
        <x:v>-0.005895109974027535</x:v>
      </x:c>
      <x:c r="AG1109" s="114" t="n">
        <x:f>AD1109/AD1108-1</x:f>
        <x:v>0.0026885450374711795</x:v>
      </x:c>
      <x:c r="AH1109" s="111" t="n">
        <x:f>IF(OR(T1109="年末+季度",T1109="季度+动态",T1109="季度",T1109="动态"),A1109,AH1108)</x:f>
        <x:v>45380</x:v>
      </x:c>
      <x:c r="AI1109" s="117" t="n">
        <x:f>YEAR(A1109)</x:f>
        <x:v>2024</x:v>
      </x:c>
      <x:c r="AJ1109" s="117" t="n">
        <x:f>MONTH(A1109)</x:f>
        <x:v>5</x:v>
      </x:c>
      <x:c r="AK1109" s="50" t="n">
        <x:f>IF(MONTH(A1109)&lt;&gt;MONTH(A1110),1,0)</x:f>
        <x:v>0</x:v>
      </x:c>
      <x:c r="AL1109" s="115" t="n">
        <x:f>IF(AK1108,AD1108,AL1108)</x:f>
        <x:v>1.246050570175519</x:v>
      </x:c>
      <x:c r="AM1109" s="116" t="str">
        <x:f>IF(AK1109,AD1109/AL1109-1,"")</x:f>
      </x:c>
      <x:c r="AN1109" s="115" t="n">
        <x:f>IF(AI1109&lt;&gt;AI1108,AD1109,MAX(AN1108,AD1109))</x:f>
        <x:v>1.2540805620030437</x:v>
      </x:c>
      <x:c r="AO1109" s="116" t="n">
        <x:f>AD1109/AN1109-1</x:f>
        <x:v>-0.005895109974027535</x:v>
      </x:c>
      <x:c r="AP1109" s="112" t="n">
        <x:f>IFERROR(SUM(Z1109:AC1109)/AD1109,0)</x:f>
        <x:v>1</x:v>
      </x:c>
      <x:c r="AQ1109" s="50" t="b">
        <x:f>AND(B1109&gt;0,C1109&gt;0,D1109&gt;0,E1109&gt;0)</x:f>
        <x:v>1</x:v>
      </x:c>
    </x:row>
    <x:row r="1110">
      <x:c r="A1110" s="111" t="n">
        <x:f>'净值底稿'!A1068</x:f>
        <x:v>45440</x:v>
      </x:c>
      <x:c r="B1110" s="113" t="n">
        <x:f>'净值底稿'!F1068</x:f>
        <x:v>1.596526627344065</x:v>
      </x:c>
      <x:c r="C1110" s="113" t="n">
        <x:f>'净值底稿'!O1068</x:f>
        <x:v>1.1496096123308253</x:v>
      </x:c>
      <x:c r="D1110" s="113" t="n">
        <x:f>'净值底稿'!P1068</x:f>
        <x:v>1.6796</x:v>
      </x:c>
      <x:c r="E1110" s="113" t="n">
        <x:f>'净值底稿'!Q1068</x:f>
        <x:v>1.9587</x:v>
      </x:c>
      <x:c r="F1110" s="114" t="n">
        <x:f>IFERROR(B1110/B1109-1,0)</x:f>
        <x:v>-0.013008829015895174</x:v>
      </x:c>
      <x:c r="G1110" s="114" t="n">
        <x:f>IFERROR(C1110/C1109-1,0)</x:f>
        <x:v>-0.008032906918381877</x:v>
      </x:c>
      <x:c r="H1110" s="114" t="n">
        <x:f>IFERROR(D1110/D1109-1,0)</x:f>
        <x:v>0.0006553470360439739</x:v>
      </x:c>
      <x:c r="I1110" s="114" t="n">
        <x:f>IFERROR(E1110/E1109-1,0)</x:f>
        <x:v>0.0019438334441659322</x:v>
      </x:c>
      <x:c r="J1110" s="115" t="n">
        <x:f>Z1109*(1+F1110)</x:f>
        <x:v>0.11993736344786694</x:v>
      </x:c>
      <x:c r="K1110" s="115" t="n">
        <x:f>AA1109*(1+G1110)</x:f>
        <x:v>0.12101239125886169</x:v>
      </x:c>
      <x:c r="L1110" s="115" t="n">
        <x:f>AB1109*(1+H1110)</x:f>
        <x:v>0.9234749055878525</x:v>
      </x:c>
      <x:c r="M1110" s="115" t="n">
        <x:f>AC1109*(1+I1110)</x:f>
        <x:v>0.08046310021680193</x:v>
      </x:c>
      <x:c r="N1110" s="115" t="n">
        <x:f>SUM(J1110:M1110)</x:f>
        <x:v>1.244887760511383</x:v>
      </x:c>
      <x:c r="O1110" s="116" t="n">
        <x:f>IFERROR((J1110+K1110)/N1110,0)</x:f>
        <x:v>0.19355138860691323</x:v>
      </x:c>
      <x:c r="P1110" s="50" t="b">
        <x:f>AND(MONTH(A1110)=12,OR(A1111="",YEAR(A1110)&lt;&gt;YEAR(A1111)))</x:f>
        <x:v>0</x:v>
      </x:c>
      <x:c r="Q1110" s="50" t="b">
        <x:f>AND(MOD(MONTH(A1110),3)=0,OR(A1111="",MONTH(A1110)&lt;&gt;MONTH(A1111)))</x:f>
        <x:v>0</x:v>
      </x:c>
      <x:c r="R1110" s="50" t="b">
        <x:f>OR(O1110&gt;$E$7,O1110&lt;$E$6)</x:f>
        <x:v>0</x:v>
      </x:c>
      <x:c r="S1110" s="50" t="b">
        <x:f>AND(OR(P1110,Q1110,R1110),A1110-AH1109&gt;$E$8)</x:f>
        <x:v>0</x:v>
      </x:c>
      <x:c r="T1110" s="50" t="str">
        <x:f>IF(NOT(OR(P1110,Q1110,R1110)),"不调",IF(NOT(S1110),"间隔规则跳过",IF(P1110,"年末+季度",IF(AND(Q1110,R1110),"季度+动态",IF(Q1110,"季度","动态")))))</x:f>
        <x:v>不调</x:v>
      </x:c>
      <x:c r="U1110" s="115" t="n">
        <x:f>IF(OR(T1110="年末+季度",T1110="季度+动态"),N1110*$E$5/2,IF(T1110="季度",(J1110+K1110)/2,IF(T1110="动态",N1110*$E$5*IF(J1110+K1110=0,0.5,J1110/(J1110+K1110)),J1110)))</x:f>
        <x:v>0.11993736344786694</x:v>
      </x:c>
      <x:c r="V1110" s="115" t="n">
        <x:f>IF(OR(T1110="年末+季度",T1110="季度+动态"),N1110*$E$5/2,IF(T1110="季度",(J1110+K1110)/2,IF(T1110="动态",N1110*$E$5*IF(J1110+K1110=0,0.5,K1110/(J1110+K1110)),K1110)))</x:f>
        <x:v>0.12101239125886169</x:v>
      </x:c>
      <x:c r="W1110" s="115" t="n">
        <x:f>IF(OR(T1110="年末+季度",T1110="季度+动态",T1110="动态"),N1110*(1-$E$5)*IF(L1110+M1110=0,$B$7/($B$7+$B$8),L1110/(L1110+M1110)),L1110)</x:f>
        <x:v>0.9234749055878525</x:v>
      </x:c>
      <x:c r="X1110" s="115" t="n">
        <x:f>IF(OR(T1110="年末+季度",T1110="季度+动态",T1110="动态"),N1110*(1-$E$5)*IF(L1110+M1110=0,$B$8/($B$7+$B$8),M1110/(L1110+M1110)),M1110)</x:f>
        <x:v>0.08046310021680193</x:v>
      </x:c>
      <x:c r="Y1110" s="115" t="n">
        <x:f>POWER(1-$H$5,(A1110-A1109)/$H$8)</x:f>
        <x:v>0.9999862671029998</x:v>
      </x:c>
      <x:c r="Z1110" s="115" t="n">
        <x:f>U1110*Y1110</x:f>
        <x:v>0.11993571636040823</x:v>
      </x:c>
      <x:c r="AA1110" s="115" t="n">
        <x:f>V1110*Y1110</x:f>
        <x:v>0.12101072940815678</x:v>
      </x:c>
      <x:c r="AB1110" s="115" t="n">
        <x:f>W1110*Y1110</x:f>
        <x:v>0.9234622236020917</x:v>
      </x:c>
      <x:c r="AC1110" s="115" t="n">
        <x:f>X1110*Y1110</x:f>
        <x:v>0.08046199522533433</x:v>
      </x:c>
      <x:c r="AD1110" s="115" t="n">
        <x:f>SUM(Z1110:AC1110)</x:f>
        <x:v>1.244870664595991</x:v>
      </x:c>
      <x:c r="AE1110" s="115" t="n">
        <x:f>MAX(AE1109,AD1110)</x:f>
        <x:v>1.2540805620030437</x:v>
      </x:c>
      <x:c r="AF1110" s="114" t="n">
        <x:f>AD1110/AE1110-1</x:f>
        <x:v>-0.007343943990601676</x:v>
      </x:c>
      <x:c r="AG1110" s="114" t="n">
        <x:f>AD1110/AD1109-1</x:f>
        <x:v>-0.0014574257013626468</x:v>
      </x:c>
      <x:c r="AH1110" s="111" t="n">
        <x:f>IF(OR(T1110="年末+季度",T1110="季度+动态",T1110="季度",T1110="动态"),A1110,AH1109)</x:f>
        <x:v>45380</x:v>
      </x:c>
      <x:c r="AI1110" s="117" t="n">
        <x:f>YEAR(A1110)</x:f>
        <x:v>2024</x:v>
      </x:c>
      <x:c r="AJ1110" s="117" t="n">
        <x:f>MONTH(A1110)</x:f>
        <x:v>5</x:v>
      </x:c>
      <x:c r="AK1110" s="50" t="n">
        <x:f>IF(MONTH(A1110)&lt;&gt;MONTH(A1111),1,0)</x:f>
        <x:v>0</x:v>
      </x:c>
      <x:c r="AL1110" s="115" t="n">
        <x:f>IF(AK1109,AD1109,AL1109)</x:f>
        <x:v>1.246050570175519</x:v>
      </x:c>
      <x:c r="AM1110" s="116" t="str">
        <x:f>IF(AK1110,AD1110/AL1110-1,"")</x:f>
      </x:c>
      <x:c r="AN1110" s="115" t="n">
        <x:f>IF(AI1110&lt;&gt;AI1109,AD1110,MAX(AN1109,AD1110))</x:f>
        <x:v>1.2540805620030437</x:v>
      </x:c>
      <x:c r="AO1110" s="116" t="n">
        <x:f>AD1110/AN1110-1</x:f>
        <x:v>-0.007343943990601676</x:v>
      </x:c>
      <x:c r="AP1110" s="112" t="n">
        <x:f>IFERROR(SUM(Z1110:AC1110)/AD1110,0)</x:f>
        <x:v>1</x:v>
      </x:c>
      <x:c r="AQ1110" s="50" t="b">
        <x:f>AND(B1110&gt;0,C1110&gt;0,D1110&gt;0,E1110&gt;0)</x:f>
        <x:v>1</x:v>
      </x:c>
    </x:row>
    <x:row r="1111">
      <x:c r="A1111" s="111" t="n">
        <x:f>'净值底稿'!A1069</x:f>
        <x:v>45441</x:v>
      </x:c>
      <x:c r="B1111" s="113" t="n">
        <x:f>'净值底稿'!F1069</x:f>
        <x:v>1.5913352307431023</x:v>
      </x:c>
      <x:c r="C1111" s="113" t="n">
        <x:f>'净值底稿'!O1069</x:f>
        <x:v>1.1514189962780805</x:v>
      </x:c>
      <x:c r="D1111" s="113" t="n">
        <x:f>'净值底稿'!P1069</x:f>
        <x:v>1.6804</x:v>
      </x:c>
      <x:c r="E1111" s="113" t="n">
        <x:f>'净值底稿'!Q1069</x:f>
        <x:v>1.9689</x:v>
      </x:c>
      <x:c r="F1111" s="114" t="n">
        <x:f>IFERROR(B1111/B1110-1,0)</x:f>
        <x:v>-0.003251681814789964</x:v>
      </x:c>
      <x:c r="G1111" s="114" t="n">
        <x:f>IFERROR(C1111/C1110-1,0)</x:f>
        <x:v>0.0015739116373485462</x:v>
      </x:c>
      <x:c r="H1111" s="114" t="n">
        <x:f>IFERROR(D1111/D1110-1,0)</x:f>
        <x:v>0.00047630388187669404</x:v>
      </x:c>
      <x:c r="I1111" s="114" t="n">
        <x:f>IFERROR(E1111/E1110-1,0)</x:f>
        <x:v>0.005207535610353808</x:v>
      </x:c>
      <x:c r="J1111" s="115" t="n">
        <x:f>Z1110*(1+F1111)</x:f>
        <x:v>0.11954572357257529</x:v>
      </x:c>
      <x:c r="K1111" s="115" t="n">
        <x:f>AA1110*(1+G1111)</x:f>
        <x:v>0.12120118960341632</x:v>
      </x:c>
      <x:c r="L1111" s="115" t="n">
        <x:f>AB1110*(1+H1111)</x:f>
        <x:v>0.9239020722439599</x:v>
      </x:c>
      <x:c r="M1111" s="115" t="n">
        <x:f>AC1110*(1+I1111)</x:f>
        <x:v>0.08088100393075037</x:v>
      </x:c>
      <x:c r="N1111" s="115" t="n">
        <x:f>SUM(J1111:M1111)</x:f>
        <x:v>1.245529989350702</x:v>
      </x:c>
      <x:c r="O1111" s="116" t="n">
        <x:f>IFERROR((J1111+K1111)/N1111,0)</x:f>
        <x:v>0.1932887326956243</x:v>
      </x:c>
      <x:c r="P1111" s="50" t="b">
        <x:f>AND(MONTH(A1111)=12,OR(A1112="",YEAR(A1111)&lt;&gt;YEAR(A1112)))</x:f>
        <x:v>0</x:v>
      </x:c>
      <x:c r="Q1111" s="50" t="b">
        <x:f>AND(MOD(MONTH(A1111),3)=0,OR(A1112="",MONTH(A1111)&lt;&gt;MONTH(A1112)))</x:f>
        <x:v>0</x:v>
      </x:c>
      <x:c r="R1111" s="50" t="b">
        <x:f>OR(O1111&gt;$E$7,O1111&lt;$E$6)</x:f>
        <x:v>0</x:v>
      </x:c>
      <x:c r="S1111" s="50" t="b">
        <x:f>AND(OR(P1111,Q1111,R1111),A1111-AH1110&gt;$E$8)</x:f>
        <x:v>0</x:v>
      </x:c>
      <x:c r="T1111" s="50" t="str">
        <x:f>IF(NOT(OR(P1111,Q1111,R1111)),"不调",IF(NOT(S1111),"间隔规则跳过",IF(P1111,"年末+季度",IF(AND(Q1111,R1111),"季度+动态",IF(Q1111,"季度","动态")))))</x:f>
        <x:v>不调</x:v>
      </x:c>
      <x:c r="U1111" s="115" t="n">
        <x:f>IF(OR(T1111="年末+季度",T1111="季度+动态"),N1111*$E$5/2,IF(T1111="季度",(J1111+K1111)/2,IF(T1111="动态",N1111*$E$5*IF(J1111+K1111=0,0.5,J1111/(J1111+K1111)),J1111)))</x:f>
        <x:v>0.11954572357257529</x:v>
      </x:c>
      <x:c r="V1111" s="115" t="n">
        <x:f>IF(OR(T1111="年末+季度",T1111="季度+动态"),N1111*$E$5/2,IF(T1111="季度",(J1111+K1111)/2,IF(T1111="动态",N1111*$E$5*IF(J1111+K1111=0,0.5,K1111/(J1111+K1111)),K1111)))</x:f>
        <x:v>0.12120118960341632</x:v>
      </x:c>
      <x:c r="W1111" s="115" t="n">
        <x:f>IF(OR(T1111="年末+季度",T1111="季度+动态",T1111="动态"),N1111*(1-$E$5)*IF(L1111+M1111=0,$B$7/($B$7+$B$8),L1111/(L1111+M1111)),L1111)</x:f>
        <x:v>0.9239020722439599</x:v>
      </x:c>
      <x:c r="X1111" s="115" t="n">
        <x:f>IF(OR(T1111="年末+季度",T1111="季度+动态",T1111="动态"),N1111*(1-$E$5)*IF(L1111+M1111=0,$B$8/($B$7+$B$8),M1111/(L1111+M1111)),M1111)</x:f>
        <x:v>0.08088100393075037</x:v>
      </x:c>
      <x:c r="Y1111" s="115" t="n">
        <x:f>POWER(1-$H$5,(A1111-A1110)/$H$8)</x:f>
        <x:v>0.9999862671029998</x:v>
      </x:c>
      <x:c r="Z1111" s="115" t="n">
        <x:f>U1111*Y1111</x:f>
        <x:v>0.11954408186346664</x:v>
      </x:c>
      <x:c r="AA1111" s="115" t="n">
        <x:f>V1111*Y1111</x:f>
        <x:v>0.12119952515996318</x:v>
      </x:c>
      <x:c r="AB1111" s="115" t="n">
        <x:f>W1111*Y1111</x:f>
        <x:v>0.9238893843919634</x:v>
      </x:c>
      <x:c r="AC1111" s="115" t="n">
        <x:f>X1111*Y1111</x:f>
        <x:v>0.08087989320025411</x:v>
      </x:c>
      <x:c r="AD1111" s="115" t="n">
        <x:f>SUM(Z1111:AC1111)</x:f>
        <x:v>1.2455128846156474</x:v>
      </x:c>
      <x:c r="AE1111" s="115" t="n">
        <x:f>MAX(AE1110,AD1111)</x:f>
        <x:v>1.2540805620030437</x:v>
      </x:c>
      <x:c r="AF1111" s="114" t="n">
        <x:f>AD1111/AE1111-1</x:f>
        <x:v>-0.006831839713480559</x:v>
      </x:c>
      <x:c r="AG1111" s="114" t="n">
        <x:f>AD1111/AD1110-1</x:f>
        <x:v>0.0005158929661699396</x:v>
      </x:c>
      <x:c r="AH1111" s="111" t="n">
        <x:f>IF(OR(T1111="年末+季度",T1111="季度+动态",T1111="季度",T1111="动态"),A1111,AH1110)</x:f>
        <x:v>45380</x:v>
      </x:c>
      <x:c r="AI1111" s="117" t="n">
        <x:f>YEAR(A1111)</x:f>
        <x:v>2024</x:v>
      </x:c>
      <x:c r="AJ1111" s="117" t="n">
        <x:f>MONTH(A1111)</x:f>
        <x:v>5</x:v>
      </x:c>
      <x:c r="AK1111" s="50" t="n">
        <x:f>IF(MONTH(A1111)&lt;&gt;MONTH(A1112),1,0)</x:f>
        <x:v>0</x:v>
      </x:c>
      <x:c r="AL1111" s="115" t="n">
        <x:f>IF(AK1110,AD1110,AL1110)</x:f>
        <x:v>1.246050570175519</x:v>
      </x:c>
      <x:c r="AM1111" s="116" t="str">
        <x:f>IF(AK1111,AD1111/AL1111-1,"")</x:f>
      </x:c>
      <x:c r="AN1111" s="115" t="n">
        <x:f>IF(AI1111&lt;&gt;AI1110,AD1111,MAX(AN1110,AD1111))</x:f>
        <x:v>1.2540805620030437</x:v>
      </x:c>
      <x:c r="AO1111" s="116" t="n">
        <x:f>AD1111/AN1111-1</x:f>
        <x:v>-0.006831839713480559</x:v>
      </x:c>
      <x:c r="AP1111" s="112" t="n">
        <x:f>IFERROR(SUM(Z1111:AC1111)/AD1111,0)</x:f>
        <x:v>1</x:v>
      </x:c>
      <x:c r="AQ1111" s="50" t="b">
        <x:f>AND(B1111&gt;0,C1111&gt;0,D1111&gt;0,E1111&gt;0)</x:f>
        <x:v>1</x:v>
      </x:c>
    </x:row>
    <x:row r="1112">
      <x:c r="A1112" s="111" t="n">
        <x:f>'净值底稿'!A1070</x:f>
        <x:v>45442</x:v>
      </x:c>
      <x:c r="B1112" s="113" t="n">
        <x:f>'净值底稿'!F1070</x:f>
        <x:v>1.6001668194118799</x:v>
      </x:c>
      <x:c r="C1112" s="113" t="n">
        <x:f>'净值底稿'!O1070</x:f>
        <x:v>1.1481663414014294</x:v>
      </x:c>
      <x:c r="D1112" s="113" t="n">
        <x:f>'净值底稿'!P1070</x:f>
        <x:v>1.6808</x:v>
      </x:c>
      <x:c r="E1112" s="113" t="n">
        <x:f>'净值底稿'!Q1070</x:f>
        <x:v>1.9547</x:v>
      </x:c>
      <x:c r="F1112" s="114" t="n">
        <x:f>IFERROR(B1112/B1111-1,0)</x:f>
        <x:v>0.00554979774101616</x:v>
      </x:c>
      <x:c r="G1112" s="114" t="n">
        <x:f>IFERROR(C1112/C1111-1,0)</x:f>
        <x:v>-0.002824909860932645</x:v>
      </x:c>
      <x:c r="H1112" s="114" t="n">
        <x:f>IFERROR(D1112/D1111-1,0)</x:f>
        <x:v>0.0002380385622471337</x:v>
      </x:c>
      <x:c r="I1112" s="114" t="n">
        <x:f>IFERROR(E1112/E1111-1,0)</x:f>
        <x:v>-0.00721214891563815</x:v>
      </x:c>
      <x:c r="J1112" s="115" t="n">
        <x:f>Z1111*(1+F1112)</x:f>
        <x:v>0.12020752733894435</x:v>
      </x:c>
      <x:c r="K1112" s="115" t="n">
        <x:f>AA1111*(1+G1112)</x:f>
        <x:v>0.12085714742619845</x:v>
      </x:c>
      <x:c r="L1112" s="115" t="n">
        <x:f>AB1111*(1+H1112)</x:f>
        <x:v>0.9241093056926994</x:v>
      </x:c>
      <x:c r="M1112" s="115" t="n">
        <x:f>AC1111*(1+I1112)</x:f>
        <x:v>0.08029657536621297</x:v>
      </x:c>
      <x:c r="N1112" s="115" t="n">
        <x:f>SUM(J1112:M1112)</x:f>
        <x:v>1.2454705558240553</x:v>
      </x:c>
      <x:c r="O1112" s="116" t="n">
        <x:f>IFERROR((J1112+K1112)/N1112,0)</x:f>
        <x:v>0.19355309014563124</x:v>
      </x:c>
      <x:c r="P1112" s="50" t="b">
        <x:f>AND(MONTH(A1112)=12,OR(A1113="",YEAR(A1112)&lt;&gt;YEAR(A1113)))</x:f>
        <x:v>0</x:v>
      </x:c>
      <x:c r="Q1112" s="50" t="b">
        <x:f>AND(MOD(MONTH(A1112),3)=0,OR(A1113="",MONTH(A1112)&lt;&gt;MONTH(A1113)))</x:f>
        <x:v>0</x:v>
      </x:c>
      <x:c r="R1112" s="50" t="b">
        <x:f>OR(O1112&gt;$E$7,O1112&lt;$E$6)</x:f>
        <x:v>0</x:v>
      </x:c>
      <x:c r="S1112" s="50" t="b">
        <x:f>AND(OR(P1112,Q1112,R1112),A1112-AH1111&gt;$E$8)</x:f>
        <x:v>0</x:v>
      </x:c>
      <x:c r="T1112" s="50" t="str">
        <x:f>IF(NOT(OR(P1112,Q1112,R1112)),"不调",IF(NOT(S1112),"间隔规则跳过",IF(P1112,"年末+季度",IF(AND(Q1112,R1112),"季度+动态",IF(Q1112,"季度","动态")))))</x:f>
        <x:v>不调</x:v>
      </x:c>
      <x:c r="U1112" s="115" t="n">
        <x:f>IF(OR(T1112="年末+季度",T1112="季度+动态"),N1112*$E$5/2,IF(T1112="季度",(J1112+K1112)/2,IF(T1112="动态",N1112*$E$5*IF(J1112+K1112=0,0.5,J1112/(J1112+K1112)),J1112)))</x:f>
        <x:v>0.12020752733894435</x:v>
      </x:c>
      <x:c r="V1112" s="115" t="n">
        <x:f>IF(OR(T1112="年末+季度",T1112="季度+动态"),N1112*$E$5/2,IF(T1112="季度",(J1112+K1112)/2,IF(T1112="动态",N1112*$E$5*IF(J1112+K1112=0,0.5,K1112/(J1112+K1112)),K1112)))</x:f>
        <x:v>0.12085714742619845</x:v>
      </x:c>
      <x:c r="W1112" s="115" t="n">
        <x:f>IF(OR(T1112="年末+季度",T1112="季度+动态",T1112="动态"),N1112*(1-$E$5)*IF(L1112+M1112=0,$B$7/($B$7+$B$8),L1112/(L1112+M1112)),L1112)</x:f>
        <x:v>0.9241093056926994</x:v>
      </x:c>
      <x:c r="X1112" s="115" t="n">
        <x:f>IF(OR(T1112="年末+季度",T1112="季度+动态",T1112="动态"),N1112*(1-$E$5)*IF(L1112+M1112=0,$B$8/($B$7+$B$8),M1112/(L1112+M1112)),M1112)</x:f>
        <x:v>0.08029657536621297</x:v>
      </x:c>
      <x:c r="Y1112" s="115" t="n">
        <x:f>POWER(1-$H$5,(A1112-A1111)/$H$8)</x:f>
        <x:v>0.9999862671029998</x:v>
      </x:c>
      <x:c r="Z1112" s="115" t="n">
        <x:f>U1112*Y1112</x:f>
        <x:v>0.12020587654135276</x:v>
      </x:c>
      <x:c r="AA1112" s="115" t="n">
        <x:f>V1112*Y1112</x:f>
        <x:v>0.1208554877074411</x:v>
      </x:c>
      <x:c r="AB1112" s="115" t="n">
        <x:f>W1112*Y1112</x:f>
        <x:v>0.9240966149947875</x:v>
      </x:c>
      <x:c r="AC1112" s="115" t="n">
        <x:f>X1112*Y1112</x:f>
        <x:v>0.08029547266161399</x:v>
      </x:c>
      <x:c r="AD1112" s="115" t="n">
        <x:f>SUM(Z1112:AC1112)</x:f>
        <x:v>1.2454534519051954</x:v>
      </x:c>
      <x:c r="AE1112" s="115" t="n">
        <x:f>MAX(AE1111,AD1112)</x:f>
        <x:v>1.2540805620030437</x:v>
      </x:c>
      <x:c r="AF1112" s="114" t="n">
        <x:f>AD1112/AE1112-1</x:f>
        <x:v>-0.006879231174805045</x:v>
      </x:c>
      <x:c r="AG1112" s="114" t="n">
        <x:f>AD1112/AD1111-1</x:f>
        <x:v>-0.00004771745935838734</x:v>
      </x:c>
      <x:c r="AH1112" s="111" t="n">
        <x:f>IF(OR(T1112="年末+季度",T1112="季度+动态",T1112="季度",T1112="动态"),A1112,AH1111)</x:f>
        <x:v>45380</x:v>
      </x:c>
      <x:c r="AI1112" s="117" t="n">
        <x:f>YEAR(A1112)</x:f>
        <x:v>2024</x:v>
      </x:c>
      <x:c r="AJ1112" s="117" t="n">
        <x:f>MONTH(A1112)</x:f>
        <x:v>5</x:v>
      </x:c>
      <x:c r="AK1112" s="50" t="n">
        <x:f>IF(MONTH(A1112)&lt;&gt;MONTH(A1113),1,0)</x:f>
        <x:v>0</x:v>
      </x:c>
      <x:c r="AL1112" s="115" t="n">
        <x:f>IF(AK1111,AD1111,AL1111)</x:f>
        <x:v>1.246050570175519</x:v>
      </x:c>
      <x:c r="AM1112" s="116" t="str">
        <x:f>IF(AK1112,AD1112/AL1112-1,"")</x:f>
      </x:c>
      <x:c r="AN1112" s="115" t="n">
        <x:f>IF(AI1112&lt;&gt;AI1111,AD1112,MAX(AN1111,AD1112))</x:f>
        <x:v>1.2540805620030437</x:v>
      </x:c>
      <x:c r="AO1112" s="116" t="n">
        <x:f>AD1112/AN1112-1</x:f>
        <x:v>-0.006879231174805045</x:v>
      </x:c>
      <x:c r="AP1112" s="112" t="n">
        <x:f>IFERROR(SUM(Z1112:AC1112)/AD1112,0)</x:f>
        <x:v>1</x:v>
      </x:c>
      <x:c r="AQ1112" s="50" t="b">
        <x:f>AND(B1112&gt;0,C1112&gt;0,D1112&gt;0,E1112&gt;0)</x:f>
        <x:v>1</x:v>
      </x:c>
    </x:row>
    <x:row r="1113">
      <x:c r="A1113" s="111" t="n">
        <x:f>'净值底稿'!A1071</x:f>
        <x:v>45443</x:v>
      </x:c>
      <x:c r="B1113" s="113" t="n">
        <x:f>'净值底稿'!F1071</x:f>
        <x:v>1.59493749411365</x:v>
      </x:c>
      <x:c r="C1113" s="113" t="n">
        <x:f>'净值底稿'!O1071</x:f>
        <x:v>1.151955868303273</x:v>
      </x:c>
      <x:c r="D1113" s="113" t="n">
        <x:f>'净值底稿'!P1071</x:f>
        <x:v>1.6802</x:v>
      </x:c>
      <x:c r="E1113" s="113" t="n">
        <x:f>'净值底稿'!Q1071</x:f>
        <x:v>1.9611</x:v>
      </x:c>
      <x:c r="F1113" s="114" t="n">
        <x:f>IFERROR(B1113/B1112-1,0)</x:f>
        <x:v>-0.0032679875840393446</x:v>
      </x:c>
      <x:c r="G1113" s="114" t="n">
        <x:f>IFERROR(C1113/C1112-1,0)</x:f>
        <x:v>0.0033005033897945957</x:v>
      </x:c>
      <x:c r="H1113" s="114" t="n">
        <x:f>IFERROR(D1113/D1112-1,0)</x:f>
        <x:v>-0.00035697287006197786</x:v>
      </x:c>
      <x:c r="I1113" s="114" t="n">
        <x:f>IFERROR(E1113/E1112-1,0)</x:f>
        <x:v>0.0032741597176038084</x:v>
      </x:c>
      <x:c r="J1113" s="115" t="n">
        <x:f>Z1112*(1+F1113)</x:f>
        <x:v>0.11981304522928705</x:v>
      </x:c>
      <x:c r="K1113" s="115" t="n">
        <x:f>AA1112*(1+G1113)</x:f>
        <x:v>0.1212543716542948</x:v>
      </x:c>
      <x:c r="L1113" s="115" t="n">
        <x:f>AB1112*(1+H1113)</x:f>
        <x:v>0.9237667375739183</x:v>
      </x:c>
      <x:c r="M1113" s="115" t="n">
        <x:f>AC1112*(1+I1113)</x:f>
        <x:v>0.08055837286370861</x:v>
      </x:c>
      <x:c r="N1113" s="115" t="n">
        <x:f>SUM(J1113:M1113)</x:f>
        <x:v>1.2453925273212088</x:v>
      </x:c>
      <x:c r="O1113" s="116" t="n">
        <x:f>IFERROR((J1113+K1113)/N1113,0)</x:f>
        <x:v>0.19356741878169814</x:v>
      </x:c>
      <x:c r="P1113" s="50" t="b">
        <x:f>AND(MONTH(A1113)=12,OR(A1114="",YEAR(A1113)&lt;&gt;YEAR(A1114)))</x:f>
        <x:v>0</x:v>
      </x:c>
      <x:c r="Q1113" s="50" t="b">
        <x:f>AND(MOD(MONTH(A1113),3)=0,OR(A1114="",MONTH(A1113)&lt;&gt;MONTH(A1114)))</x:f>
        <x:v>0</x:v>
      </x:c>
      <x:c r="R1113" s="50" t="b">
        <x:f>OR(O1113&gt;$E$7,O1113&lt;$E$6)</x:f>
        <x:v>0</x:v>
      </x:c>
      <x:c r="S1113" s="50" t="b">
        <x:f>AND(OR(P1113,Q1113,R1113),A1113-AH1112&gt;$E$8)</x:f>
        <x:v>0</x:v>
      </x:c>
      <x:c r="T1113" s="50" t="str">
        <x:f>IF(NOT(OR(P1113,Q1113,R1113)),"不调",IF(NOT(S1113),"间隔规则跳过",IF(P1113,"年末+季度",IF(AND(Q1113,R1113),"季度+动态",IF(Q1113,"季度","动态")))))</x:f>
        <x:v>不调</x:v>
      </x:c>
      <x:c r="U1113" s="115" t="n">
        <x:f>IF(OR(T1113="年末+季度",T1113="季度+动态"),N1113*$E$5/2,IF(T1113="季度",(J1113+K1113)/2,IF(T1113="动态",N1113*$E$5*IF(J1113+K1113=0,0.5,J1113/(J1113+K1113)),J1113)))</x:f>
        <x:v>0.11981304522928705</x:v>
      </x:c>
      <x:c r="V1113" s="115" t="n">
        <x:f>IF(OR(T1113="年末+季度",T1113="季度+动态"),N1113*$E$5/2,IF(T1113="季度",(J1113+K1113)/2,IF(T1113="动态",N1113*$E$5*IF(J1113+K1113=0,0.5,K1113/(J1113+K1113)),K1113)))</x:f>
        <x:v>0.1212543716542948</x:v>
      </x:c>
      <x:c r="W1113" s="115" t="n">
        <x:f>IF(OR(T1113="年末+季度",T1113="季度+动态",T1113="动态"),N1113*(1-$E$5)*IF(L1113+M1113=0,$B$7/($B$7+$B$8),L1113/(L1113+M1113)),L1113)</x:f>
        <x:v>0.9237667375739183</x:v>
      </x:c>
      <x:c r="X1113" s="115" t="n">
        <x:f>IF(OR(T1113="年末+季度",T1113="季度+动态",T1113="动态"),N1113*(1-$E$5)*IF(L1113+M1113=0,$B$8/($B$7+$B$8),M1113/(L1113+M1113)),M1113)</x:f>
        <x:v>0.08055837286370861</x:v>
      </x:c>
      <x:c r="Y1113" s="115" t="n">
        <x:f>POWER(1-$H$5,(A1113-A1112)/$H$8)</x:f>
        <x:v>0.9999862671029998</x:v>
      </x:c>
      <x:c r="Z1113" s="115" t="n">
        <x:f>U1113*Y1113</x:f>
        <x:v>0.11981139984907764</x:v>
      </x:c>
      <x:c r="AA1113" s="115" t="n">
        <x:f>V1113*Y1113</x:f>
        <x:v>0.12125270648049805</x:v>
      </x:c>
      <x:c r="AB1113" s="115" t="n">
        <x:f>W1113*Y1113</x:f>
        <x:v>0.9237540515804589</x:v>
      </x:c>
      <x:c r="AC1113" s="115" t="n">
        <x:f>X1113*Y1113</x:f>
        <x:v>0.08055726656387156</x:v>
      </x:c>
      <x:c r="AD1113" s="115" t="n">
        <x:f>SUM(Z1113:AC1113)</x:f>
        <x:v>1.2453754244739061</x:v>
      </x:c>
      <x:c r="AE1113" s="115" t="n">
        <x:f>MAX(AE1112,AD1113)</x:f>
        <x:v>1.2540805620030437</x:v>
      </x:c>
      <x:c r="AF1113" s="114" t="n">
        <x:f>AD1113/AE1113-1</x:f>
        <x:v>-0.006941450009586014</x:v>
      </x:c>
      <x:c r="AG1113" s="114" t="n">
        <x:f>AD1113/AD1112-1</x:f>
        <x:v>-0.00006264981735759623</x:v>
      </x:c>
      <x:c r="AH1113" s="111" t="n">
        <x:f>IF(OR(T1113="年末+季度",T1113="季度+动态",T1113="季度",T1113="动态"),A1113,AH1112)</x:f>
        <x:v>45380</x:v>
      </x:c>
      <x:c r="AI1113" s="117" t="n">
        <x:f>YEAR(A1113)</x:f>
        <x:v>2024</x:v>
      </x:c>
      <x:c r="AJ1113" s="117" t="n">
        <x:f>MONTH(A1113)</x:f>
        <x:v>5</x:v>
      </x:c>
      <x:c r="AK1113" s="50" t="n">
        <x:f>IF(MONTH(A1113)&lt;&gt;MONTH(A1114),1,0)</x:f>
        <x:v>1</x:v>
      </x:c>
      <x:c r="AL1113" s="115" t="n">
        <x:f>IF(AK1112,AD1112,AL1112)</x:f>
        <x:v>1.246050570175519</x:v>
      </x:c>
      <x:c r="AM1113" s="116" t="n">
        <x:f>IF(AK1113,AD1113/AL1113-1,"")</x:f>
        <x:v>-0.0005418284921756555</x:v>
      </x:c>
      <x:c r="AN1113" s="115" t="n">
        <x:f>IF(AI1113&lt;&gt;AI1112,AD1113,MAX(AN1112,AD1113))</x:f>
        <x:v>1.2540805620030437</x:v>
      </x:c>
      <x:c r="AO1113" s="116" t="n">
        <x:f>AD1113/AN1113-1</x:f>
        <x:v>-0.006941450009586014</x:v>
      </x:c>
      <x:c r="AP1113" s="112" t="n">
        <x:f>IFERROR(SUM(Z1113:AC1113)/AD1113,0)</x:f>
        <x:v>1</x:v>
      </x:c>
      <x:c r="AQ1113" s="50" t="b">
        <x:f>AND(B1113&gt;0,C1113&gt;0,D1113&gt;0,E1113&gt;0)</x:f>
        <x:v>1</x:v>
      </x:c>
    </x:row>
    <x:row r="1114">
      <x:c r="A1114" s="111" t="n">
        <x:f>'净值底稿'!A1072</x:f>
        <x:v>45446</x:v>
      </x:c>
      <x:c r="B1114" s="113" t="n">
        <x:f>'净值底稿'!F1072</x:f>
        <x:v>1.64091834832171</x:v>
      </x:c>
      <x:c r="C1114" s="113" t="n">
        <x:f>'净值底稿'!O1072</x:f>
        <x:v>1.141897290202733</x:v>
      </x:c>
      <x:c r="D1114" s="113" t="n">
        <x:f>'净值底稿'!P1072</x:f>
        <x:v>1.6815</x:v>
      </x:c>
      <x:c r="E1114" s="113" t="n">
        <x:f>'净值底稿'!Q1072</x:f>
        <x:v>1.946</x:v>
      </x:c>
      <x:c r="F1114" s="114" t="n">
        <x:f>IFERROR(B1114/B1113-1,0)</x:f>
        <x:v>0.02882925153979965</x:v>
      </x:c>
      <x:c r="G1114" s="114" t="n">
        <x:f>IFERROR(C1114/C1113-1,0)</x:f>
        <x:v>-0.008731739103300384</x:v>
      </x:c>
      <x:c r="H1114" s="114" t="n">
        <x:f>IFERROR(D1114/D1113-1,0)</x:f>
        <x:v>0.0007737174145936443</x:v>
      </x:c>
      <x:c r="I1114" s="114" t="n">
        <x:f>IFERROR(E1114/E1113-1,0)</x:f>
        <x:v>-0.007699760338585548</x:v>
      </x:c>
      <x:c r="J1114" s="115" t="n">
        <x:f>Z1113*(1+F1114)</x:f>
        <x:v>0.12326547283266222</x:v>
      </x:c>
      <x:c r="K1114" s="115" t="n">
        <x:f>AA1113*(1+G1114)</x:f>
        <x:v>0.12019395948194128</x:v>
      </x:c>
      <x:c r="L1114" s="115" t="n">
        <x:f>AB1113*(1+H1114)</x:f>
        <x:v>0.9244687761769681</x:v>
      </x:c>
      <x:c r="M1114" s="115" t="n">
        <x:f>AC1113*(1+I1114)</x:f>
        <x:v>0.0799369949177982</x:v>
      </x:c>
      <x:c r="N1114" s="115" t="n">
        <x:f>SUM(J1114:M1114)</x:f>
        <x:v>1.2478652034093698</x:v>
      </x:c>
      <x:c r="O1114" s="116" t="n">
        <x:f>IFERROR((J1114+K1114)/N1114,0)</x:f>
        <x:v>0.19510074617789877</x:v>
      </x:c>
      <x:c r="P1114" s="50" t="b">
        <x:f>AND(MONTH(A1114)=12,OR(A1115="",YEAR(A1114)&lt;&gt;YEAR(A1115)))</x:f>
        <x:v>0</x:v>
      </x:c>
      <x:c r="Q1114" s="50" t="b">
        <x:f>AND(MOD(MONTH(A1114),3)=0,OR(A1115="",MONTH(A1114)&lt;&gt;MONTH(A1115)))</x:f>
        <x:v>0</x:v>
      </x:c>
      <x:c r="R1114" s="50" t="b">
        <x:f>OR(O1114&gt;$E$7,O1114&lt;$E$6)</x:f>
        <x:v>0</x:v>
      </x:c>
      <x:c r="S1114" s="50" t="b">
        <x:f>AND(OR(P1114,Q1114,R1114),A1114-AH1113&gt;$E$8)</x:f>
        <x:v>0</x:v>
      </x:c>
      <x:c r="T1114" s="50" t="str">
        <x:f>IF(NOT(OR(P1114,Q1114,R1114)),"不调",IF(NOT(S1114),"间隔规则跳过",IF(P1114,"年末+季度",IF(AND(Q1114,R1114),"季度+动态",IF(Q1114,"季度","动态")))))</x:f>
        <x:v>不调</x:v>
      </x:c>
      <x:c r="U1114" s="115" t="n">
        <x:f>IF(OR(T1114="年末+季度",T1114="季度+动态"),N1114*$E$5/2,IF(T1114="季度",(J1114+K1114)/2,IF(T1114="动态",N1114*$E$5*IF(J1114+K1114=0,0.5,J1114/(J1114+K1114)),J1114)))</x:f>
        <x:v>0.12326547283266222</x:v>
      </x:c>
      <x:c r="V1114" s="115" t="n">
        <x:f>IF(OR(T1114="年末+季度",T1114="季度+动态"),N1114*$E$5/2,IF(T1114="季度",(J1114+K1114)/2,IF(T1114="动态",N1114*$E$5*IF(J1114+K1114=0,0.5,K1114/(J1114+K1114)),K1114)))</x:f>
        <x:v>0.12019395948194128</x:v>
      </x:c>
      <x:c r="W1114" s="115" t="n">
        <x:f>IF(OR(T1114="年末+季度",T1114="季度+动态",T1114="动态"),N1114*(1-$E$5)*IF(L1114+M1114=0,$B$7/($B$7+$B$8),L1114/(L1114+M1114)),L1114)</x:f>
        <x:v>0.9244687761769681</x:v>
      </x:c>
      <x:c r="X1114" s="115" t="n">
        <x:f>IF(OR(T1114="年末+季度",T1114="季度+动态",T1114="动态"),N1114*(1-$E$5)*IF(L1114+M1114=0,$B$8/($B$7+$B$8),M1114/(L1114+M1114)),M1114)</x:f>
        <x:v>0.0799369949177982</x:v>
      </x:c>
      <x:c r="Y1114" s="115" t="n">
        <x:f>POWER(1-$H$5,(A1114-A1113)/$H$8)</x:f>
        <x:v>0.9999588018747739</x:v>
      </x:c>
      <x:c r="Z1114" s="115" t="n">
        <x:f>U1114*Y1114</x:f>
        <x:v>0.1232603945262764</x:v>
      </x:c>
      <x:c r="AA1114" s="115" t="n">
        <x:f>V1114*Y1114</x:f>
        <x:v>0.12018900771614713</x:v>
      </x:c>
      <x:c r="AB1114" s="115" t="n">
        <x:f>W1114*Y1114</x:f>
        <x:v>0.9244306897965595</x:v>
      </x:c>
      <x:c r="AC1114" s="115" t="n">
        <x:f>X1114*Y1114</x:f>
        <x:v>0.07993370166347137</x:v>
      </x:c>
      <x:c r="AD1114" s="115" t="n">
        <x:f>SUM(Z1114:AC1114)</x:f>
        <x:v>1.2478137937024545</x:v>
      </x:c>
      <x:c r="AE1114" s="115" t="n">
        <x:f>MAX(AE1113,AD1114)</x:f>
        <x:v>1.2540805620030437</x:v>
      </x:c>
      <x:c r="AF1114" s="114" t="n">
        <x:f>AD1114/AE1114-1</x:f>
        <x:v>-0.004997101853313035</x:v>
      </x:c>
      <x:c r="AG1114" s="114" t="n">
        <x:f>AD1114/AD1113-1</x:f>
        <x:v>0.001957939092606109</x:v>
      </x:c>
      <x:c r="AH1114" s="111" t="n">
        <x:f>IF(OR(T1114="年末+季度",T1114="季度+动态",T1114="季度",T1114="动态"),A1114,AH1113)</x:f>
        <x:v>45380</x:v>
      </x:c>
      <x:c r="AI1114" s="117" t="n">
        <x:f>YEAR(A1114)</x:f>
        <x:v>2024</x:v>
      </x:c>
      <x:c r="AJ1114" s="117" t="n">
        <x:f>MONTH(A1114)</x:f>
        <x:v>6</x:v>
      </x:c>
      <x:c r="AK1114" s="50" t="n">
        <x:f>IF(MONTH(A1114)&lt;&gt;MONTH(A1115),1,0)</x:f>
        <x:v>0</x:v>
      </x:c>
      <x:c r="AL1114" s="115" t="n">
        <x:f>IF(AK1113,AD1113,AL1113)</x:f>
        <x:v>1.2453754244739061</x:v>
      </x:c>
      <x:c r="AM1114" s="116" t="str">
        <x:f>IF(AK1114,AD1114/AL1114-1,"")</x:f>
      </x:c>
      <x:c r="AN1114" s="115" t="n">
        <x:f>IF(AI1114&lt;&gt;AI1113,AD1114,MAX(AN1113,AD1114))</x:f>
        <x:v>1.2540805620030437</x:v>
      </x:c>
      <x:c r="AO1114" s="116" t="n">
        <x:f>AD1114/AN1114-1</x:f>
        <x:v>-0.004997101853313035</x:v>
      </x:c>
      <x:c r="AP1114" s="112" t="n">
        <x:f>IFERROR(SUM(Z1114:AC1114)/AD1114,0)</x:f>
        <x:v>1</x:v>
      </x:c>
      <x:c r="AQ1114" s="50" t="b">
        <x:f>AND(B1114&gt;0,C1114&gt;0,D1114&gt;0,E1114&gt;0)</x:f>
        <x:v>1</x:v>
      </x:c>
    </x:row>
    <x:row r="1115">
      <x:c r="A1115" s="111" t="n">
        <x:f>'净值底稿'!A1073</x:f>
        <x:v>45447</x:v>
      </x:c>
      <x:c r="B1115" s="113" t="n">
        <x:f>'净值底稿'!F1073</x:f>
        <x:v>1.649804893182595</x:v>
      </x:c>
      <x:c r="C1115" s="113" t="n">
        <x:f>'净值底稿'!O1073</x:f>
        <x:v>1.144763111125191</x:v>
      </x:c>
      <x:c r="D1115" s="113" t="n">
        <x:f>'净值底稿'!P1073</x:f>
        <x:v>1.6821</x:v>
      </x:c>
      <x:c r="E1115" s="113" t="n">
        <x:f>'净值底稿'!Q1073</x:f>
        <x:v>1.9605</x:v>
      </x:c>
      <x:c r="F1115" s="114" t="n">
        <x:f>IFERROR(B1115/B1114-1,0)</x:f>
        <x:v>0.005415592354107046</x:v>
      </x:c>
      <x:c r="G1115" s="114" t="n">
        <x:f>IFERROR(C1115/C1114-1,0)</x:f>
        <x:v>0.0025097011325330154</x:v>
      </x:c>
      <x:c r="H1115" s="114" t="n">
        <x:f>IFERROR(D1115/D1114-1,0)</x:f>
        <x:v>0.0003568242640499264</x:v>
      </x:c>
      <x:c r="I1115" s="114" t="n">
        <x:f>IFERROR(E1115/E1114-1,0)</x:f>
        <x:v>0.007451181911613647</x:v>
      </x:c>
      <x:c r="J1115" s="115" t="n">
        <x:f>Z1114*(1+F1115)</x:f>
        <x:v>0.12392792257643713</x:v>
      </x:c>
      <x:c r="K1115" s="115" t="n">
        <x:f>AA1114*(1+G1115)</x:f>
        <x:v>0.12049064620493036</x:v>
      </x:c>
      <x:c r="L1115" s="115" t="n">
        <x:f>AB1114*(1+H1115)</x:f>
        <x:v>0.9247605490971114</x:v>
      </x:c>
      <x:c r="M1115" s="115" t="n">
        <x:f>AC1114*(1+I1115)</x:f>
        <x:v>0.08052930221543456</x:v>
      </x:c>
      <x:c r="N1115" s="115" t="n">
        <x:f>SUM(J1115:M1115)</x:f>
        <x:v>1.2497084200939133</x:v>
      </x:c>
      <x:c r="O1115" s="116" t="n">
        <x:f>IFERROR((J1115+K1115)/N1115,0)</x:f>
        <x:v>0.19558047689476227</x:v>
      </x:c>
      <x:c r="P1115" s="50" t="b">
        <x:f>AND(MONTH(A1115)=12,OR(A1116="",YEAR(A1115)&lt;&gt;YEAR(A1116)))</x:f>
        <x:v>0</x:v>
      </x:c>
      <x:c r="Q1115" s="50" t="b">
        <x:f>AND(MOD(MONTH(A1115),3)=0,OR(A1116="",MONTH(A1115)&lt;&gt;MONTH(A1116)))</x:f>
        <x:v>0</x:v>
      </x:c>
      <x:c r="R1115" s="50" t="b">
        <x:f>OR(O1115&gt;$E$7,O1115&lt;$E$6)</x:f>
        <x:v>0</x:v>
      </x:c>
      <x:c r="S1115" s="50" t="b">
        <x:f>AND(OR(P1115,Q1115,R1115),A1115-AH1114&gt;$E$8)</x:f>
        <x:v>0</x:v>
      </x:c>
      <x:c r="T1115" s="50" t="str">
        <x:f>IF(NOT(OR(P1115,Q1115,R1115)),"不调",IF(NOT(S1115),"间隔规则跳过",IF(P1115,"年末+季度",IF(AND(Q1115,R1115),"季度+动态",IF(Q1115,"季度","动态")))))</x:f>
        <x:v>不调</x:v>
      </x:c>
      <x:c r="U1115" s="115" t="n">
        <x:f>IF(OR(T1115="年末+季度",T1115="季度+动态"),N1115*$E$5/2,IF(T1115="季度",(J1115+K1115)/2,IF(T1115="动态",N1115*$E$5*IF(J1115+K1115=0,0.5,J1115/(J1115+K1115)),J1115)))</x:f>
        <x:v>0.12392792257643713</x:v>
      </x:c>
      <x:c r="V1115" s="115" t="n">
        <x:f>IF(OR(T1115="年末+季度",T1115="季度+动态"),N1115*$E$5/2,IF(T1115="季度",(J1115+K1115)/2,IF(T1115="动态",N1115*$E$5*IF(J1115+K1115=0,0.5,K1115/(J1115+K1115)),K1115)))</x:f>
        <x:v>0.12049064620493036</x:v>
      </x:c>
      <x:c r="W1115" s="115" t="n">
        <x:f>IF(OR(T1115="年末+季度",T1115="季度+动态",T1115="动态"),N1115*(1-$E$5)*IF(L1115+M1115=0,$B$7/($B$7+$B$8),L1115/(L1115+M1115)),L1115)</x:f>
        <x:v>0.9247605490971114</x:v>
      </x:c>
      <x:c r="X1115" s="115" t="n">
        <x:f>IF(OR(T1115="年末+季度",T1115="季度+动态",T1115="动态"),N1115*(1-$E$5)*IF(L1115+M1115=0,$B$8/($B$7+$B$8),M1115/(L1115+M1115)),M1115)</x:f>
        <x:v>0.08052930221543456</x:v>
      </x:c>
      <x:c r="Y1115" s="115" t="n">
        <x:f>POWER(1-$H$5,(A1115-A1114)/$H$8)</x:f>
        <x:v>0.9999862671029998</x:v>
      </x:c>
      <x:c r="Z1115" s="115" t="n">
        <x:f>U1115*Y1115</x:f>
        <x:v>0.12392622068704093</x:v>
      </x:c>
      <x:c r="AA1115" s="115" t="n">
        <x:f>V1115*Y1115</x:f>
        <x:v>0.12048899151929653</x:v>
      </x:c>
      <x:c r="AB1115" s="115" t="n">
        <x:f>W1115*Y1115</x:f>
        <x:v>0.9247478494557407</x:v>
      </x:c>
      <x:c r="AC1115" s="115" t="n">
        <x:f>X1115*Y1115</x:f>
        <x:v>0.08052819631482173</x:v>
      </x:c>
      <x:c r="AD1115" s="115" t="n">
        <x:f>SUM(Z1115:AC1115)</x:f>
        <x:v>1.2496912579769</x:v>
      </x:c>
      <x:c r="AE1115" s="115" t="n">
        <x:f>MAX(AE1114,AD1115)</x:f>
        <x:v>1.2540805620030437</x:v>
      </x:c>
      <x:c r="AF1115" s="114" t="n">
        <x:f>AD1115/AE1115-1</x:f>
        <x:v>-0.0035000175898851626</x:v>
      </x:c>
      <x:c r="AG1115" s="114" t="n">
        <x:f>AD1115/AD1114-1</x:f>
        <x:v>0.0015046029174550224</x:v>
      </x:c>
      <x:c r="AH1115" s="111" t="n">
        <x:f>IF(OR(T1115="年末+季度",T1115="季度+动态",T1115="季度",T1115="动态"),A1115,AH1114)</x:f>
        <x:v>45380</x:v>
      </x:c>
      <x:c r="AI1115" s="117" t="n">
        <x:f>YEAR(A1115)</x:f>
        <x:v>2024</x:v>
      </x:c>
      <x:c r="AJ1115" s="117" t="n">
        <x:f>MONTH(A1115)</x:f>
        <x:v>6</x:v>
      </x:c>
      <x:c r="AK1115" s="50" t="n">
        <x:f>IF(MONTH(A1115)&lt;&gt;MONTH(A1116),1,0)</x:f>
        <x:v>0</x:v>
      </x:c>
      <x:c r="AL1115" s="115" t="n">
        <x:f>IF(AK1114,AD1114,AL1114)</x:f>
        <x:v>1.2453754244739061</x:v>
      </x:c>
      <x:c r="AM1115" s="116" t="str">
        <x:f>IF(AK1115,AD1115/AL1115-1,"")</x:f>
      </x:c>
      <x:c r="AN1115" s="115" t="n">
        <x:f>IF(AI1115&lt;&gt;AI1114,AD1115,MAX(AN1114,AD1115))</x:f>
        <x:v>1.2540805620030437</x:v>
      </x:c>
      <x:c r="AO1115" s="116" t="n">
        <x:f>AD1115/AN1115-1</x:f>
        <x:v>-0.0035000175898851626</x:v>
      </x:c>
      <x:c r="AP1115" s="112" t="n">
        <x:f>IFERROR(SUM(Z1115:AC1115)/AD1115,0)</x:f>
        <x:v>1</x:v>
      </x:c>
      <x:c r="AQ1115" s="50" t="b">
        <x:f>AND(B1115&gt;0,C1115&gt;0,D1115&gt;0,E1115&gt;0)</x:f>
        <x:v>1</x:v>
      </x:c>
    </x:row>
    <x:row r="1116">
      <x:c r="A1116" s="111" t="n">
        <x:f>'净值底稿'!A1074</x:f>
        <x:v>45448</x:v>
      </x:c>
      <x:c r="B1116" s="113" t="n">
        <x:f>'净值底稿'!F1074</x:f>
        <x:v>1.6332587653869675</x:v>
      </x:c>
      <x:c r="C1116" s="113" t="n">
        <x:f>'净值底稿'!O1074</x:f>
        <x:v>1.1308509686826211</x:v>
      </x:c>
      <x:c r="D1116" s="113" t="n">
        <x:f>'净值底稿'!P1074</x:f>
        <x:v>1.6832</x:v>
      </x:c>
      <x:c r="E1116" s="113" t="n">
        <x:f>'净值底稿'!Q1074</x:f>
        <x:v>1.9492</x:v>
      </x:c>
      <x:c r="F1116" s="114" t="n">
        <x:f>IFERROR(B1116/B1115-1,0)</x:f>
        <x:v>-0.010029142151293358</x:v>
      </x:c>
      <x:c r="G1116" s="114" t="n">
        <x:f>IFERROR(C1116/C1115-1,0)</x:f>
        <x:v>-0.012152857047337595</x:v>
      </x:c>
      <x:c r="H1116" s="114" t="n">
        <x:f>IFERROR(D1116/D1115-1,0)</x:f>
        <x:v>0.0006539444741693323</x:v>
      </x:c>
      <x:c r="I1116" s="114" t="n">
        <x:f>IFERROR(E1116/E1115-1,0)</x:f>
        <x:v>-0.005763835756184554</x:v>
      </x:c>
      <x:c r="J1116" s="115" t="n">
        <x:f>Z1115*(1+F1116)</x:f>
        <x:v>0.12268334700349805</x:v>
      </x:c>
      <x:c r="K1116" s="115" t="n">
        <x:f>AA1115*(1+G1116)</x:f>
        <x:v>0.11902470602958465</x:v>
      </x:c>
      <x:c r="L1116" s="115" t="n">
        <x:f>AB1115*(1+H1116)</x:f>
        <x:v>0.9253525832018923</x:v>
      </x:c>
      <x:c r="M1116" s="115" t="n">
        <x:f>AC1115*(1+I1116)</x:f>
        <x:v>0.08006404501752132</x:v>
      </x:c>
      <x:c r="N1116" s="115" t="n">
        <x:f>SUM(J1116:M1116)</x:f>
        <x:v>1.2471246812524963</x:v>
      </x:c>
      <x:c r="O1116" s="116" t="n">
        <x:f>IFERROR((J1116+K1116)/N1116,0)</x:f>
        <x:v>0.1938122600463119</x:v>
      </x:c>
      <x:c r="P1116" s="50" t="b">
        <x:f>AND(MONTH(A1116)=12,OR(A1117="",YEAR(A1116)&lt;&gt;YEAR(A1117)))</x:f>
        <x:v>0</x:v>
      </x:c>
      <x:c r="Q1116" s="50" t="b">
        <x:f>AND(MOD(MONTH(A1116),3)=0,OR(A1117="",MONTH(A1116)&lt;&gt;MONTH(A1117)))</x:f>
        <x:v>0</x:v>
      </x:c>
      <x:c r="R1116" s="50" t="b">
        <x:f>OR(O1116&gt;$E$7,O1116&lt;$E$6)</x:f>
        <x:v>0</x:v>
      </x:c>
      <x:c r="S1116" s="50" t="b">
        <x:f>AND(OR(P1116,Q1116,R1116),A1116-AH1115&gt;$E$8)</x:f>
        <x:v>0</x:v>
      </x:c>
      <x:c r="T1116" s="50" t="str">
        <x:f>IF(NOT(OR(P1116,Q1116,R1116)),"不调",IF(NOT(S1116),"间隔规则跳过",IF(P1116,"年末+季度",IF(AND(Q1116,R1116),"季度+动态",IF(Q1116,"季度","动态")))))</x:f>
        <x:v>不调</x:v>
      </x:c>
      <x:c r="U1116" s="115" t="n">
        <x:f>IF(OR(T1116="年末+季度",T1116="季度+动态"),N1116*$E$5/2,IF(T1116="季度",(J1116+K1116)/2,IF(T1116="动态",N1116*$E$5*IF(J1116+K1116=0,0.5,J1116/(J1116+K1116)),J1116)))</x:f>
        <x:v>0.12268334700349805</x:v>
      </x:c>
      <x:c r="V1116" s="115" t="n">
        <x:f>IF(OR(T1116="年末+季度",T1116="季度+动态"),N1116*$E$5/2,IF(T1116="季度",(J1116+K1116)/2,IF(T1116="动态",N1116*$E$5*IF(J1116+K1116=0,0.5,K1116/(J1116+K1116)),K1116)))</x:f>
        <x:v>0.11902470602958465</x:v>
      </x:c>
      <x:c r="W1116" s="115" t="n">
        <x:f>IF(OR(T1116="年末+季度",T1116="季度+动态",T1116="动态"),N1116*(1-$E$5)*IF(L1116+M1116=0,$B$7/($B$7+$B$8),L1116/(L1116+M1116)),L1116)</x:f>
        <x:v>0.9253525832018923</x:v>
      </x:c>
      <x:c r="X1116" s="115" t="n">
        <x:f>IF(OR(T1116="年末+季度",T1116="季度+动态",T1116="动态"),N1116*(1-$E$5)*IF(L1116+M1116=0,$B$8/($B$7+$B$8),M1116/(L1116+M1116)),M1116)</x:f>
        <x:v>0.08006404501752132</x:v>
      </x:c>
      <x:c r="Y1116" s="115" t="n">
        <x:f>POWER(1-$H$5,(A1116-A1115)/$H$8)</x:f>
        <x:v>0.9999862671029998</x:v>
      </x:c>
      <x:c r="Z1116" s="115" t="n">
        <x:f>U1116*Y1116</x:f>
        <x:v>0.12268166220573</x:v>
      </x:c>
      <x:c r="AA1116" s="115" t="n">
        <x:f>V1116*Y1116</x:f>
        <x:v>0.11902307147555626</x:v>
      </x:c>
      <x:c r="AB1116" s="115" t="n">
        <x:f>W1116*Y1116</x:f>
        <x:v>0.9253398754301783</x:v>
      </x:c>
      <x:c r="AC1116" s="115" t="n">
        <x:f>X1116*Y1116</x:f>
        <x:v>0.08006294550623767</x:v>
      </x:c>
      <x:c r="AD1116" s="115" t="n">
        <x:f>SUM(Z1116:AC1116)</x:f>
        <x:v>1.2471075546177022</x:v>
      </x:c>
      <x:c r="AE1116" s="115" t="n">
        <x:f>MAX(AE1115,AD1116)</x:f>
        <x:v>1.2540805620030437</x:v>
      </x:c>
      <x:c r="AF1116" s="114" t="n">
        <x:f>AD1116/AE1116-1</x:f>
        <x:v>-0.00556025473690791</x:v>
      </x:c>
      <x:c r="AG1116" s="114" t="n">
        <x:f>AD1116/AD1115-1</x:f>
        <x:v>-0.0020674733400796175</x:v>
      </x:c>
      <x:c r="AH1116" s="111" t="n">
        <x:f>IF(OR(T1116="年末+季度",T1116="季度+动态",T1116="季度",T1116="动态"),A1116,AH1115)</x:f>
        <x:v>45380</x:v>
      </x:c>
      <x:c r="AI1116" s="117" t="n">
        <x:f>YEAR(A1116)</x:f>
        <x:v>2024</x:v>
      </x:c>
      <x:c r="AJ1116" s="117" t="n">
        <x:f>MONTH(A1116)</x:f>
        <x:v>6</x:v>
      </x:c>
      <x:c r="AK1116" s="50" t="n">
        <x:f>IF(MONTH(A1116)&lt;&gt;MONTH(A1117),1,0)</x:f>
        <x:v>0</x:v>
      </x:c>
      <x:c r="AL1116" s="115" t="n">
        <x:f>IF(AK1115,AD1115,AL1115)</x:f>
        <x:v>1.2453754244739061</x:v>
      </x:c>
      <x:c r="AM1116" s="116" t="str">
        <x:f>IF(AK1116,AD1116/AL1116-1,"")</x:f>
      </x:c>
      <x:c r="AN1116" s="115" t="n">
        <x:f>IF(AI1116&lt;&gt;AI1115,AD1116,MAX(AN1115,AD1116))</x:f>
        <x:v>1.2540805620030437</x:v>
      </x:c>
      <x:c r="AO1116" s="116" t="n">
        <x:f>AD1116/AN1116-1</x:f>
        <x:v>-0.00556025473690791</x:v>
      </x:c>
      <x:c r="AP1116" s="112" t="n">
        <x:f>IFERROR(SUM(Z1116:AC1116)/AD1116,0)</x:f>
        <x:v>1</x:v>
      </x:c>
      <x:c r="AQ1116" s="50" t="b">
        <x:f>AND(B1116&gt;0,C1116&gt;0,D1116&gt;0,E1116&gt;0)</x:f>
        <x:v>1</x:v>
      </x:c>
    </x:row>
    <x:row r="1117">
      <x:c r="A1117" s="111" t="n">
        <x:f>'净值底稿'!A1075</x:f>
        <x:v>45449</x:v>
      </x:c>
      <x:c r="B1117" s="113" t="n">
        <x:f>'净值底稿'!F1075</x:f>
        <x:v>1.6487471792011825</x:v>
      </x:c>
      <x:c r="C1117" s="113" t="n">
        <x:f>'净值底稿'!O1075</x:f>
        <x:v>1.1135129349857074</x:v>
      </x:c>
      <x:c r="D1117" s="113" t="n">
        <x:f>'净值底稿'!P1075</x:f>
        <x:v>1.6838</x:v>
      </x:c>
      <x:c r="E1117" s="113" t="n">
        <x:f>'净值底稿'!Q1075</x:f>
        <x:v>1.9805</x:v>
      </x:c>
      <x:c r="F1117" s="114" t="n">
        <x:f>IFERROR(B1117/B1116-1,0)</x:f>
        <x:v>0.009483135276818988</x:v>
      </x:c>
      <x:c r="G1117" s="114" t="n">
        <x:f>IFERROR(C1117/C1116-1,0)</x:f>
        <x:v>-0.015331846704001673</x:v>
      </x:c>
      <x:c r="H1117" s="114" t="n">
        <x:f>IFERROR(D1117/D1116-1,0)</x:f>
        <x:v>0.00035646387832688475</x:v>
      </x:c>
      <x:c r="I1117" s="114" t="n">
        <x:f>IFERROR(E1117/E1116-1,0)</x:f>
        <x:v>0.016057869895341526</x:v>
      </x:c>
      <x:c r="J1117" s="115" t="n">
        <x:f>Z1116*(1+F1117)</x:f>
        <x:v>0.12384506900441195</x:v>
      </x:c>
      <x:c r="K1117" s="115" t="n">
        <x:f>AA1116*(1+G1117)</x:f>
        <x:v>0.11719822798945359</x:v>
      </x:c>
      <x:c r="L1117" s="115" t="n">
        <x:f>AB1116*(1+H1117)</x:f>
        <x:v>0.9256697256709446</x:v>
      </x:c>
      <x:c r="M1117" s="115" t="n">
        <x:f>AC1116*(1+I1117)</x:f>
        <x:v>0.08134858586861465</x:v>
      </x:c>
      <x:c r="N1117" s="115" t="n">
        <x:f>SUM(J1117:M1117)</x:f>
        <x:v>1.2480616085334248</x:v>
      </x:c>
      <x:c r="O1117" s="116" t="n">
        <x:f>IFERROR((J1117+K1117)/N1117,0)</x:f>
        <x:v>0.19313413323971343</x:v>
      </x:c>
      <x:c r="P1117" s="50" t="b">
        <x:f>AND(MONTH(A1117)=12,OR(A1118="",YEAR(A1117)&lt;&gt;YEAR(A1118)))</x:f>
        <x:v>0</x:v>
      </x:c>
      <x:c r="Q1117" s="50" t="b">
        <x:f>AND(MOD(MONTH(A1117),3)=0,OR(A1118="",MONTH(A1117)&lt;&gt;MONTH(A1118)))</x:f>
        <x:v>0</x:v>
      </x:c>
      <x:c r="R1117" s="50" t="b">
        <x:f>OR(O1117&gt;$E$7,O1117&lt;$E$6)</x:f>
        <x:v>0</x:v>
      </x:c>
      <x:c r="S1117" s="50" t="b">
        <x:f>AND(OR(P1117,Q1117,R1117),A1117-AH1116&gt;$E$8)</x:f>
        <x:v>0</x:v>
      </x:c>
      <x:c r="T1117" s="50" t="str">
        <x:f>IF(NOT(OR(P1117,Q1117,R1117)),"不调",IF(NOT(S1117),"间隔规则跳过",IF(P1117,"年末+季度",IF(AND(Q1117,R1117),"季度+动态",IF(Q1117,"季度","动态")))))</x:f>
        <x:v>不调</x:v>
      </x:c>
      <x:c r="U1117" s="115" t="n">
        <x:f>IF(OR(T1117="年末+季度",T1117="季度+动态"),N1117*$E$5/2,IF(T1117="季度",(J1117+K1117)/2,IF(T1117="动态",N1117*$E$5*IF(J1117+K1117=0,0.5,J1117/(J1117+K1117)),J1117)))</x:f>
        <x:v>0.12384506900441195</x:v>
      </x:c>
      <x:c r="V1117" s="115" t="n">
        <x:f>IF(OR(T1117="年末+季度",T1117="季度+动态"),N1117*$E$5/2,IF(T1117="季度",(J1117+K1117)/2,IF(T1117="动态",N1117*$E$5*IF(J1117+K1117=0,0.5,K1117/(J1117+K1117)),K1117)))</x:f>
        <x:v>0.11719822798945359</x:v>
      </x:c>
      <x:c r="W1117" s="115" t="n">
        <x:f>IF(OR(T1117="年末+季度",T1117="季度+动态",T1117="动态"),N1117*(1-$E$5)*IF(L1117+M1117=0,$B$7/($B$7+$B$8),L1117/(L1117+M1117)),L1117)</x:f>
        <x:v>0.9256697256709446</x:v>
      </x:c>
      <x:c r="X1117" s="115" t="n">
        <x:f>IF(OR(T1117="年末+季度",T1117="季度+动态",T1117="动态"),N1117*(1-$E$5)*IF(L1117+M1117=0,$B$8/($B$7+$B$8),M1117/(L1117+M1117)),M1117)</x:f>
        <x:v>0.08134858586861465</x:v>
      </x:c>
      <x:c r="Y1117" s="115" t="n">
        <x:f>POWER(1-$H$5,(A1117-A1116)/$H$8)</x:f>
        <x:v>0.9999862671029998</x:v>
      </x:c>
      <x:c r="Z1117" s="115" t="n">
        <x:f>U1117*Y1117</x:f>
        <x:v>0.12384336825283532</x:v>
      </x:c>
      <x:c r="AA1117" s="115" t="n">
        <x:f>V1117*Y1117</x:f>
        <x:v>0.11719661851826</x:v>
      </x:c>
      <x:c r="AB1117" s="115" t="n">
        <x:f>W1117*Y1117</x:f>
        <x:v>0.9256570135439458</x:v>
      </x:c>
      <x:c r="AC1117" s="115" t="n">
        <x:f>X1117*Y1117</x:f>
        <x:v>0.08134746871686381</x:v>
      </x:c>
      <x:c r="AD1117" s="115" t="n">
        <x:f>SUM(Z1117:AC1117)</x:f>
        <x:v>1.248044469031905</x:v>
      </x:c>
      <x:c r="AE1117" s="115" t="n">
        <x:f>MAX(AE1116,AD1117)</x:f>
        <x:v>1.2540805620030437</x:v>
      </x:c>
      <x:c r="AF1117" s="114" t="n">
        <x:f>AD1117/AE1117-1</x:f>
        <x:v>-0.004813162051964026</x:v>
      </x:c>
      <x:c r="AG1117" s="114" t="n">
        <x:f>AD1117/AD1116-1</x:f>
        <x:v>0.0007512699371707843</x:v>
      </x:c>
      <x:c r="AH1117" s="111" t="n">
        <x:f>IF(OR(T1117="年末+季度",T1117="季度+动态",T1117="季度",T1117="动态"),A1117,AH1116)</x:f>
        <x:v>45380</x:v>
      </x:c>
      <x:c r="AI1117" s="117" t="n">
        <x:f>YEAR(A1117)</x:f>
        <x:v>2024</x:v>
      </x:c>
      <x:c r="AJ1117" s="117" t="n">
        <x:f>MONTH(A1117)</x:f>
        <x:v>6</x:v>
      </x:c>
      <x:c r="AK1117" s="50" t="n">
        <x:f>IF(MONTH(A1117)&lt;&gt;MONTH(A1118),1,0)</x:f>
        <x:v>0</x:v>
      </x:c>
      <x:c r="AL1117" s="115" t="n">
        <x:f>IF(AK1116,AD1116,AL1116)</x:f>
        <x:v>1.2453754244739061</x:v>
      </x:c>
      <x:c r="AM1117" s="116" t="str">
        <x:f>IF(AK1117,AD1117/AL1117-1,"")</x:f>
      </x:c>
      <x:c r="AN1117" s="115" t="n">
        <x:f>IF(AI1117&lt;&gt;AI1116,AD1117,MAX(AN1116,AD1117))</x:f>
        <x:v>1.2540805620030437</x:v>
      </x:c>
      <x:c r="AO1117" s="116" t="n">
        <x:f>AD1117/AN1117-1</x:f>
        <x:v>-0.004813162051964026</x:v>
      </x:c>
      <x:c r="AP1117" s="112" t="n">
        <x:f>IFERROR(SUM(Z1117:AC1117)/AD1117,0)</x:f>
        <x:v>1</x:v>
      </x:c>
      <x:c r="AQ1117" s="50" t="b">
        <x:f>AND(B1117&gt;0,C1117&gt;0,D1117&gt;0,E1117&gt;0)</x:f>
        <x:v>1</x:v>
      </x:c>
    </x:row>
    <x:row r="1118">
      <x:c r="A1118" s="111" t="n">
        <x:f>'净值底稿'!A1076</x:f>
        <x:v>45450</x:v>
      </x:c>
      <x:c r="B1118" s="113" t="n">
        <x:f>'净值底稿'!F1076</x:f>
        <x:v>1.614122289160075</x:v>
      </x:c>
      <x:c r="C1118" s="113" t="n">
        <x:f>'净值底稿'!O1076</x:f>
        <x:v>1.1202807016563323</x:v>
      </x:c>
      <x:c r="D1118" s="113" t="n">
        <x:f>'净值底稿'!P1076</x:f>
        <x:v>1.6841</x:v>
      </x:c>
      <x:c r="E1118" s="113" t="n">
        <x:f>'净值底稿'!Q1076</x:f>
        <x:v>1.9824</x:v>
      </x:c>
      <x:c r="F1118" s="114" t="n">
        <x:f>IFERROR(B1118/B1117-1,0)</x:f>
        <x:v>-0.021000727387374907</x:v>
      </x:c>
      <x:c r="G1118" s="114" t="n">
        <x:f>IFERROR(C1118/C1117-1,0)</x:f>
        <x:v>0.006077851866814532</x:v>
      </x:c>
      <x:c r="H1118" s="114" t="n">
        <x:f>IFERROR(D1118/D1117-1,0)</x:f>
        <x:v>0.00017816842855444825</x:v>
      </x:c>
      <x:c r="I1118" s="114" t="n">
        <x:f>IFERROR(E1118/E1117-1,0)</x:f>
        <x:v>0.0009593536985610385</x:v>
      </x:c>
      <x:c r="J1118" s="115" t="n">
        <x:f>Z1117*(1+F1118)</x:f>
        <x:v>0.12124256743742325</x:v>
      </x:c>
      <x:c r="K1118" s="115" t="n">
        <x:f>AA1117*(1+G1118)</x:f>
        <x:v>0.11790892220490556</x:v>
      </x:c>
      <x:c r="L1118" s="115" t="n">
        <x:f>AB1117*(1+H1118)</x:f>
        <x:v>0.9258219363994293</x:v>
      </x:c>
      <x:c r="M1118" s="115" t="n">
        <x:f>AC1117*(1+I1118)</x:f>
        <x:v>0.08142550971184591</x:v>
      </x:c>
      <x:c r="N1118" s="115" t="n">
        <x:f>SUM(J1118:M1118)</x:f>
        <x:v>1.246398935753604</x:v>
      </x:c>
      <x:c r="O1118" s="116" t="n">
        <x:f>IFERROR((J1118+K1118)/N1118,0)</x:f>
        <x:v>0.19187395205671595</x:v>
      </x:c>
      <x:c r="P1118" s="50" t="b">
        <x:f>AND(MONTH(A1118)=12,OR(A1119="",YEAR(A1118)&lt;&gt;YEAR(A1119)))</x:f>
        <x:v>0</x:v>
      </x:c>
      <x:c r="Q1118" s="50" t="b">
        <x:f>AND(MOD(MONTH(A1118),3)=0,OR(A1119="",MONTH(A1118)&lt;&gt;MONTH(A1119)))</x:f>
        <x:v>0</x:v>
      </x:c>
      <x:c r="R1118" s="50" t="b">
        <x:f>OR(O1118&gt;$E$7,O1118&lt;$E$6)</x:f>
        <x:v>0</x:v>
      </x:c>
      <x:c r="S1118" s="50" t="b">
        <x:f>AND(OR(P1118,Q1118,R1118),A1118-AH1117&gt;$E$8)</x:f>
        <x:v>0</x:v>
      </x:c>
      <x:c r="T1118" s="50" t="str">
        <x:f>IF(NOT(OR(P1118,Q1118,R1118)),"不调",IF(NOT(S1118),"间隔规则跳过",IF(P1118,"年末+季度",IF(AND(Q1118,R1118),"季度+动态",IF(Q1118,"季度","动态")))))</x:f>
        <x:v>不调</x:v>
      </x:c>
      <x:c r="U1118" s="115" t="n">
        <x:f>IF(OR(T1118="年末+季度",T1118="季度+动态"),N1118*$E$5/2,IF(T1118="季度",(J1118+K1118)/2,IF(T1118="动态",N1118*$E$5*IF(J1118+K1118=0,0.5,J1118/(J1118+K1118)),J1118)))</x:f>
        <x:v>0.12124256743742325</x:v>
      </x:c>
      <x:c r="V1118" s="115" t="n">
        <x:f>IF(OR(T1118="年末+季度",T1118="季度+动态"),N1118*$E$5/2,IF(T1118="季度",(J1118+K1118)/2,IF(T1118="动态",N1118*$E$5*IF(J1118+K1118=0,0.5,K1118/(J1118+K1118)),K1118)))</x:f>
        <x:v>0.11790892220490556</x:v>
      </x:c>
      <x:c r="W1118" s="115" t="n">
        <x:f>IF(OR(T1118="年末+季度",T1118="季度+动态",T1118="动态"),N1118*(1-$E$5)*IF(L1118+M1118=0,$B$7/($B$7+$B$8),L1118/(L1118+M1118)),L1118)</x:f>
        <x:v>0.9258219363994293</x:v>
      </x:c>
      <x:c r="X1118" s="115" t="n">
        <x:f>IF(OR(T1118="年末+季度",T1118="季度+动态",T1118="动态"),N1118*(1-$E$5)*IF(L1118+M1118=0,$B$8/($B$7+$B$8),M1118/(L1118+M1118)),M1118)</x:f>
        <x:v>0.08142550971184591</x:v>
      </x:c>
      <x:c r="Y1118" s="115" t="n">
        <x:f>POWER(1-$H$5,(A1118-A1117)/$H$8)</x:f>
        <x:v>0.9999862671029998</x:v>
      </x:c>
      <x:c r="Z1118" s="115" t="n">
        <x:f>U1118*Y1118</x:f>
        <x:v>0.12124090242573259</x:v>
      </x:c>
      <x:c r="AA1118" s="115" t="n">
        <x:f>V1118*Y1118</x:f>
        <x:v>0.11790730297382152</x:v>
      </x:c>
      <x:c r="AB1118" s="115" t="n">
        <x:f>W1118*Y1118</x:f>
        <x:v>0.9258092221821362</x:v>
      </x:c>
      <x:c r="AC1118" s="115" t="n">
        <x:f>X1118*Y1118</x:f>
        <x:v>0.08142439150370784</x:v>
      </x:c>
      <x:c r="AD1118" s="115" t="n">
        <x:f>SUM(Z1118:AC1118)</x:f>
        <x:v>1.2463818190853981</x:v>
      </x:c>
      <x:c r="AE1118" s="115" t="n">
        <x:f>MAX(AE1117,AD1118)</x:f>
        <x:v>1.2540805620030437</x:v>
      </x:c>
      <x:c r="AF1118" s="114" t="n">
        <x:f>AD1118/AE1118-1</x:f>
        <x:v>-0.006138954028080179</x:v>
      </x:c>
      <x:c r="AG1118" s="114" t="n">
        <x:f>AD1118/AD1117-1</x:f>
        <x:v>-0.001332204090289002</x:v>
      </x:c>
      <x:c r="AH1118" s="111" t="n">
        <x:f>IF(OR(T1118="年末+季度",T1118="季度+动态",T1118="季度",T1118="动态"),A1118,AH1117)</x:f>
        <x:v>45380</x:v>
      </x:c>
      <x:c r="AI1118" s="117" t="n">
        <x:f>YEAR(A1118)</x:f>
        <x:v>2024</x:v>
      </x:c>
      <x:c r="AJ1118" s="117" t="n">
        <x:f>MONTH(A1118)</x:f>
        <x:v>6</x:v>
      </x:c>
      <x:c r="AK1118" s="50" t="n">
        <x:f>IF(MONTH(A1118)&lt;&gt;MONTH(A1119),1,0)</x:f>
        <x:v>0</x:v>
      </x:c>
      <x:c r="AL1118" s="115" t="n">
        <x:f>IF(AK1117,AD1117,AL1117)</x:f>
        <x:v>1.2453754244739061</x:v>
      </x:c>
      <x:c r="AM1118" s="116" t="str">
        <x:f>IF(AK1118,AD1118/AL1118-1,"")</x:f>
      </x:c>
      <x:c r="AN1118" s="115" t="n">
        <x:f>IF(AI1118&lt;&gt;AI1117,AD1118,MAX(AN1117,AD1118))</x:f>
        <x:v>1.2540805620030437</x:v>
      </x:c>
      <x:c r="AO1118" s="116" t="n">
        <x:f>AD1118/AN1118-1</x:f>
        <x:v>-0.006138954028080179</x:v>
      </x:c>
      <x:c r="AP1118" s="112" t="n">
        <x:f>IFERROR(SUM(Z1118:AC1118)/AD1118,0)</x:f>
        <x:v>1</x:v>
      </x:c>
      <x:c r="AQ1118" s="50" t="b">
        <x:f>AND(B1118&gt;0,C1118&gt;0,D1118&gt;0,E1118&gt;0)</x:f>
        <x:v>1</x:v>
      </x:c>
    </x:row>
    <x:row r="1119">
      <x:c r="A1119" s="111" t="n">
        <x:f>'净值底稿'!A1077</x:f>
        <x:v>45454</x:v>
      </x:c>
      <x:c r="B1119" s="113" t="n">
        <x:f>'净值底稿'!F1077</x:f>
        <x:v>1.6295844443811975</x:v>
      </x:c>
      <x:c r="C1119" s="113" t="n">
        <x:f>'净值底稿'!O1077</x:f>
        <x:v>1.1206596256893775</x:v>
      </x:c>
      <x:c r="D1119" s="113" t="n">
        <x:f>'净值底稿'!P1077</x:f>
        <x:v>1.685</x:v>
      </x:c>
      <x:c r="E1119" s="113" t="n">
        <x:f>'净值底稿'!Q1077</x:f>
        <x:v>1.9262</x:v>
      </x:c>
      <x:c r="F1119" s="114" t="n">
        <x:f>IFERROR(B1119/B1118-1,0)</x:f>
        <x:v>0.009579296020482131</x:v>
      </x:c>
      <x:c r="G1119" s="114" t="n">
        <x:f>IFERROR(C1119/C1118-1,0)</x:f>
        <x:v>0.00033824025753981246</x:v>
      </x:c>
      <x:c r="H1119" s="114" t="n">
        <x:f>IFERROR(D1119/D1118-1,0)</x:f>
        <x:v>0.0005344100706610178</x:v>
      </x:c>
      <x:c r="I1119" s="114" t="n">
        <x:f>IFERROR(E1119/E1118-1,0)</x:f>
        <x:v>-0.028349475383373735</x:v>
      </x:c>
      <x:c r="J1119" s="115" t="n">
        <x:f>Z1118*(1+F1119)</x:f>
        <x:v>0.12240230491985907</x:v>
      </x:c>
      <x:c r="K1119" s="115" t="n">
        <x:f>AA1118*(1+G1119)</x:f>
        <x:v>0.1179471839703452</x:v>
      </x:c>
      <x:c r="L1119" s="115" t="n">
        <x:f>AB1118*(1+H1119)</x:f>
        <x:v>0.9263039839539812</x:v>
      </x:c>
      <x:c r="M1119" s="115" t="n">
        <x:f>AC1118*(1+I1119)</x:f>
        <x:v>0.07911605272116728</x:v>
      </x:c>
      <x:c r="N1119" s="115" t="n">
        <x:f>SUM(J1119:M1119)</x:f>
        <x:v>1.2457695255653527</x:v>
      </x:c>
      <x:c r="O1119" s="116" t="n">
        <x:f>IFERROR((J1119+K1119)/N1119,0)</x:f>
        <x:v>0.19293254808198115</x:v>
      </x:c>
      <x:c r="P1119" s="50" t="b">
        <x:f>AND(MONTH(A1119)=12,OR(A1120="",YEAR(A1119)&lt;&gt;YEAR(A1120)))</x:f>
        <x:v>0</x:v>
      </x:c>
      <x:c r="Q1119" s="50" t="b">
        <x:f>AND(MOD(MONTH(A1119),3)=0,OR(A1120="",MONTH(A1119)&lt;&gt;MONTH(A1120)))</x:f>
        <x:v>0</x:v>
      </x:c>
      <x:c r="R1119" s="50" t="b">
        <x:f>OR(O1119&gt;$E$7,O1119&lt;$E$6)</x:f>
        <x:v>0</x:v>
      </x:c>
      <x:c r="S1119" s="50" t="b">
        <x:f>AND(OR(P1119,Q1119,R1119),A1119-AH1118&gt;$E$8)</x:f>
        <x:v>0</x:v>
      </x:c>
      <x:c r="T1119" s="50" t="str">
        <x:f>IF(NOT(OR(P1119,Q1119,R1119)),"不调",IF(NOT(S1119),"间隔规则跳过",IF(P1119,"年末+季度",IF(AND(Q1119,R1119),"季度+动态",IF(Q1119,"季度","动态")))))</x:f>
        <x:v>不调</x:v>
      </x:c>
      <x:c r="U1119" s="115" t="n">
        <x:f>IF(OR(T1119="年末+季度",T1119="季度+动态"),N1119*$E$5/2,IF(T1119="季度",(J1119+K1119)/2,IF(T1119="动态",N1119*$E$5*IF(J1119+K1119=0,0.5,J1119/(J1119+K1119)),J1119)))</x:f>
        <x:v>0.12240230491985907</x:v>
      </x:c>
      <x:c r="V1119" s="115" t="n">
        <x:f>IF(OR(T1119="年末+季度",T1119="季度+动态"),N1119*$E$5/2,IF(T1119="季度",(J1119+K1119)/2,IF(T1119="动态",N1119*$E$5*IF(J1119+K1119=0,0.5,K1119/(J1119+K1119)),K1119)))</x:f>
        <x:v>0.1179471839703452</x:v>
      </x:c>
      <x:c r="W1119" s="115" t="n">
        <x:f>IF(OR(T1119="年末+季度",T1119="季度+动态",T1119="动态"),N1119*(1-$E$5)*IF(L1119+M1119=0,$B$7/($B$7+$B$8),L1119/(L1119+M1119)),L1119)</x:f>
        <x:v>0.9263039839539812</x:v>
      </x:c>
      <x:c r="X1119" s="115" t="n">
        <x:f>IF(OR(T1119="年末+季度",T1119="季度+动态",T1119="动态"),N1119*(1-$E$5)*IF(L1119+M1119=0,$B$8/($B$7+$B$8),M1119/(L1119+M1119)),M1119)</x:f>
        <x:v>0.07911605272116728</x:v>
      </x:c>
      <x:c r="Y1119" s="115" t="n">
        <x:f>POWER(1-$H$5,(A1119-A1118)/$H$8)</x:f>
        <x:v>0.9999450695435432</x:v>
      </x:c>
      <x:c r="Z1119" s="115" t="n">
        <x:f>U1119*Y1119</x:f>
        <x:v>0.12239558130537846</x:v>
      </x:c>
      <x:c r="AA1119" s="115" t="n">
        <x:f>V1119*Y1119</x:f>
        <x:v>0.11794070507769193</x:v>
      </x:c>
      <x:c r="AB1119" s="115" t="n">
        <x:f>W1119*Y1119</x:f>
        <x:v>0.9262531016533249</x:v>
      </x:c>
      <x:c r="AC1119" s="115" t="n">
        <x:f>X1119*Y1119</x:f>
        <x:v>0.07911170684027825</x:v>
      </x:c>
      <x:c r="AD1119" s="115" t="n">
        <x:f>SUM(Z1119:AC1119)</x:f>
        <x:v>1.2457010948766736</x:v>
      </x:c>
      <x:c r="AE1119" s="115" t="n">
        <x:f>MAX(AE1118,AD1119)</x:f>
        <x:v>1.2540805620030437</x:v>
      </x:c>
      <x:c r="AF1119" s="114" t="n">
        <x:f>AD1119/AE1119-1</x:f>
        <x:v>-0.006681761427660082</x:v>
      </x:c>
      <x:c r="AG1119" s="114" t="n">
        <x:f>AD1119/AD1118-1</x:f>
        <x:v>-0.000546160252260508</x:v>
      </x:c>
      <x:c r="AH1119" s="111" t="n">
        <x:f>IF(OR(T1119="年末+季度",T1119="季度+动态",T1119="季度",T1119="动态"),A1119,AH1118)</x:f>
        <x:v>45380</x:v>
      </x:c>
      <x:c r="AI1119" s="117" t="n">
        <x:f>YEAR(A1119)</x:f>
        <x:v>2024</x:v>
      </x:c>
      <x:c r="AJ1119" s="117" t="n">
        <x:f>MONTH(A1119)</x:f>
        <x:v>6</x:v>
      </x:c>
      <x:c r="AK1119" s="50" t="n">
        <x:f>IF(MONTH(A1119)&lt;&gt;MONTH(A1120),1,0)</x:f>
        <x:v>0</x:v>
      </x:c>
      <x:c r="AL1119" s="115" t="n">
        <x:f>IF(AK1118,AD1118,AL1118)</x:f>
        <x:v>1.2453754244739061</x:v>
      </x:c>
      <x:c r="AM1119" s="116" t="str">
        <x:f>IF(AK1119,AD1119/AL1119-1,"")</x:f>
      </x:c>
      <x:c r="AN1119" s="115" t="n">
        <x:f>IF(AI1119&lt;&gt;AI1118,AD1119,MAX(AN1118,AD1119))</x:f>
        <x:v>1.2540805620030437</x:v>
      </x:c>
      <x:c r="AO1119" s="116" t="n">
        <x:f>AD1119/AN1119-1</x:f>
        <x:v>-0.006681761427660082</x:v>
      </x:c>
      <x:c r="AP1119" s="112" t="n">
        <x:f>IFERROR(SUM(Z1119:AC1119)/AD1119,0)</x:f>
        <x:v>1</x:v>
      </x:c>
      <x:c r="AQ1119" s="50" t="b">
        <x:f>AND(B1119&gt;0,C1119&gt;0,D1119&gt;0,E1119&gt;0)</x:f>
        <x:v>1</x:v>
      </x:c>
    </x:row>
    <x:row r="1120">
      <x:c r="A1120" s="111" t="n">
        <x:f>'净值底稿'!A1078</x:f>
        <x:v>45455</x:v>
      </x:c>
      <x:c r="B1120" s="113" t="n">
        <x:f>'净值底稿'!F1078</x:f>
        <x:v>1.645885951980655</x:v>
      </x:c>
      <x:c r="C1120" s="113" t="n">
        <x:f>'净值底稿'!O1078</x:f>
        <x:v>1.1275330109376802</x:v>
      </x:c>
      <x:c r="D1120" s="113" t="n">
        <x:f>'净值底稿'!P1078</x:f>
        <x:v>1.685</x:v>
      </x:c>
      <x:c r="E1120" s="113" t="n">
        <x:f>'净值底稿'!Q1078</x:f>
        <x:v>1.9331</x:v>
      </x:c>
      <x:c r="F1120" s="114" t="n">
        <x:f>IFERROR(B1120/B1119-1,0)</x:f>
        <x:v>0.010003475214595436</x:v>
      </x:c>
      <x:c r="G1120" s="114" t="n">
        <x:f>IFERROR(C1120/C1119-1,0)</x:f>
        <x:v>0.006133338875373928</x:v>
      </x:c>
      <x:c r="H1120" s="114" t="n">
        <x:f>IFERROR(D1120/D1119-1,0)</x:f>
        <x:v>0</x:v>
      </x:c>
      <x:c r="I1120" s="114" t="n">
        <x:f>IFERROR(E1120/E1119-1,0)</x:f>
        <x:v>0.003582182535562417</x:v>
      </x:c>
      <x:c r="J1120" s="115" t="n">
        <x:f>Z1119*(1+F1120)</x:f>
        <x:v>0.12361996246934281</x:v>
      </x:c>
      <x:c r="K1120" s="115" t="n">
        <x:f>AA1119*(1+G1120)</x:f>
        <x:v>0.11866407538913396</x:v>
      </x:c>
      <x:c r="L1120" s="115" t="n">
        <x:f>AB1119*(1+H1120)</x:f>
        <x:v>0.9262531016533249</x:v>
      </x:c>
      <x:c r="M1120" s="115" t="n">
        <x:f>AC1119*(1+I1120)</x:f>
        <x:v>0.07939509941488003</x:v>
      </x:c>
      <x:c r="N1120" s="115" t="n">
        <x:f>SUM(J1120:M1120)</x:f>
        <x:v>1.2479322389266816</x:v>
      </x:c>
      <x:c r="O1120" s="116" t="n">
        <x:f>IFERROR((J1120+K1120)/N1120,0)</x:f>
        <x:v>0.1941483922771799</x:v>
      </x:c>
      <x:c r="P1120" s="50" t="b">
        <x:f>AND(MONTH(A1120)=12,OR(A1121="",YEAR(A1120)&lt;&gt;YEAR(A1121)))</x:f>
        <x:v>0</x:v>
      </x:c>
      <x:c r="Q1120" s="50" t="b">
        <x:f>AND(MOD(MONTH(A1120),3)=0,OR(A1121="",MONTH(A1120)&lt;&gt;MONTH(A1121)))</x:f>
        <x:v>0</x:v>
      </x:c>
      <x:c r="R1120" s="50" t="b">
        <x:f>OR(O1120&gt;$E$7,O1120&lt;$E$6)</x:f>
        <x:v>0</x:v>
      </x:c>
      <x:c r="S1120" s="50" t="b">
        <x:f>AND(OR(P1120,Q1120,R1120),A1120-AH1119&gt;$E$8)</x:f>
        <x:v>0</x:v>
      </x:c>
      <x:c r="T1120" s="50" t="str">
        <x:f>IF(NOT(OR(P1120,Q1120,R1120)),"不调",IF(NOT(S1120),"间隔规则跳过",IF(P1120,"年末+季度",IF(AND(Q1120,R1120),"季度+动态",IF(Q1120,"季度","动态")))))</x:f>
        <x:v>不调</x:v>
      </x:c>
      <x:c r="U1120" s="115" t="n">
        <x:f>IF(OR(T1120="年末+季度",T1120="季度+动态"),N1120*$E$5/2,IF(T1120="季度",(J1120+K1120)/2,IF(T1120="动态",N1120*$E$5*IF(J1120+K1120=0,0.5,J1120/(J1120+K1120)),J1120)))</x:f>
        <x:v>0.12361996246934281</x:v>
      </x:c>
      <x:c r="V1120" s="115" t="n">
        <x:f>IF(OR(T1120="年末+季度",T1120="季度+动态"),N1120*$E$5/2,IF(T1120="季度",(J1120+K1120)/2,IF(T1120="动态",N1120*$E$5*IF(J1120+K1120=0,0.5,K1120/(J1120+K1120)),K1120)))</x:f>
        <x:v>0.11866407538913396</x:v>
      </x:c>
      <x:c r="W1120" s="115" t="n">
        <x:f>IF(OR(T1120="年末+季度",T1120="季度+动态",T1120="动态"),N1120*(1-$E$5)*IF(L1120+M1120=0,$B$7/($B$7+$B$8),L1120/(L1120+M1120)),L1120)</x:f>
        <x:v>0.9262531016533249</x:v>
      </x:c>
      <x:c r="X1120" s="115" t="n">
        <x:f>IF(OR(T1120="年末+季度",T1120="季度+动态",T1120="动态"),N1120*(1-$E$5)*IF(L1120+M1120=0,$B$8/($B$7+$B$8),M1120/(L1120+M1120)),M1120)</x:f>
        <x:v>0.07939509941488003</x:v>
      </x:c>
      <x:c r="Y1120" s="115" t="n">
        <x:f>POWER(1-$H$5,(A1120-A1119)/$H$8)</x:f>
        <x:v>0.9999862671029998</x:v>
      </x:c>
      <x:c r="Z1120" s="115" t="n">
        <x:f>U1120*Y1120</x:f>
        <x:v>0.12361826480913105</x:v>
      </x:c>
      <x:c r="AA1120" s="115" t="n">
        <x:f>V1120*Y1120</x:f>
        <x:v>0.11866244578760901</x:v>
      </x:c>
      <x:c r="AB1120" s="115" t="n">
        <x:f>W1120*Y1120</x:f>
        <x:v>0.9262403815148837</x:v>
      </x:c>
      <x:c r="AC1120" s="115" t="n">
        <x:f>X1120*Y1120</x:f>
        <x:v>0.07939400909015744</x:v>
      </x:c>
      <x:c r="AD1120" s="115" t="n">
        <x:f>SUM(Z1120:AC1120)</x:f>
        <x:v>1.2479151012017813</x:v>
      </x:c>
      <x:c r="AE1120" s="115" t="n">
        <x:f>MAX(AE1119,AD1120)</x:f>
        <x:v>1.2540805620030437</x:v>
      </x:c>
      <x:c r="AF1120" s="114" t="n">
        <x:f>AD1120/AE1120-1</x:f>
        <x:v>-0.004916319563565197</x:v>
      </x:c>
      <x:c r="AG1120" s="114" t="n">
        <x:f>AD1120/AD1119-1</x:f>
        <x:v>0.00177731747544696</x:v>
      </x:c>
      <x:c r="AH1120" s="111" t="n">
        <x:f>IF(OR(T1120="年末+季度",T1120="季度+动态",T1120="季度",T1120="动态"),A1120,AH1119)</x:f>
        <x:v>45380</x:v>
      </x:c>
      <x:c r="AI1120" s="117" t="n">
        <x:f>YEAR(A1120)</x:f>
        <x:v>2024</x:v>
      </x:c>
      <x:c r="AJ1120" s="117" t="n">
        <x:f>MONTH(A1120)</x:f>
        <x:v>6</x:v>
      </x:c>
      <x:c r="AK1120" s="50" t="n">
        <x:f>IF(MONTH(A1120)&lt;&gt;MONTH(A1121),1,0)</x:f>
        <x:v>0</x:v>
      </x:c>
      <x:c r="AL1120" s="115" t="n">
        <x:f>IF(AK1119,AD1119,AL1119)</x:f>
        <x:v>1.2453754244739061</x:v>
      </x:c>
      <x:c r="AM1120" s="116" t="str">
        <x:f>IF(AK1120,AD1120/AL1120-1,"")</x:f>
      </x:c>
      <x:c r="AN1120" s="115" t="n">
        <x:f>IF(AI1120&lt;&gt;AI1119,AD1120,MAX(AN1119,AD1120))</x:f>
        <x:v>1.2540805620030437</x:v>
      </x:c>
      <x:c r="AO1120" s="116" t="n">
        <x:f>AD1120/AN1120-1</x:f>
        <x:v>-0.004916319563565197</x:v>
      </x:c>
      <x:c r="AP1120" s="112" t="n">
        <x:f>IFERROR(SUM(Z1120:AC1120)/AD1120,0)</x:f>
        <x:v>1</x:v>
      </x:c>
      <x:c r="AQ1120" s="50" t="b">
        <x:f>AND(B1120&gt;0,C1120&gt;0,D1120&gt;0,E1120&gt;0)</x:f>
        <x:v>1</x:v>
      </x:c>
    </x:row>
    <x:row r="1121">
      <x:c r="A1121" s="111" t="n">
        <x:f>'净值底稿'!A1079</x:f>
        <x:v>45456</x:v>
      </x:c>
      <x:c r="B1121" s="113" t="n">
        <x:f>'净值底稿'!F1079</x:f>
        <x:v>1.672166363199565</x:v>
      </x:c>
      <x:c r="C1121" s="113" t="n">
        <x:f>'净值底稿'!O1079</x:f>
        <x:v>1.1217000673304651</x:v>
      </x:c>
      <x:c r="D1121" s="113" t="n">
        <x:f>'净值底稿'!P1079</x:f>
        <x:v>1.6856</x:v>
      </x:c>
      <x:c r="E1121" s="113" t="n">
        <x:f>'净值底稿'!Q1079</x:f>
        <x:v>1.9341</x:v>
      </x:c>
      <x:c r="F1121" s="114" t="n">
        <x:f>IFERROR(B1121/B1120-1,0)</x:f>
        <x:v>0.01596733430240671</x:v>
      </x:c>
      <x:c r="G1121" s="114" t="n">
        <x:f>IFERROR(C1121/C1120-1,0)</x:f>
        <x:v>-0.005173190984771536</x:v>
      </x:c>
      <x:c r="H1121" s="114" t="n">
        <x:f>IFERROR(D1121/D1120-1,0)</x:f>
        <x:v>0.00035608308605339367</x:v>
      </x:c>
      <x:c r="I1121" s="114" t="n">
        <x:f>IFERROR(E1121/E1120-1,0)</x:f>
        <x:v>0.000517303812529013</x:v>
      </x:c>
      <x:c r="J1121" s="115" t="n">
        <x:f>Z1120*(1+F1121)</x:f>
        <x:v>0.12559211896922187</x:v>
      </x:c>
      <x:c r="K1121" s="115" t="n">
        <x:f>AA1120*(1+G1121)</x:f>
        <x:v>0.1180485822928296</x:v>
      </x:c>
      <x:c r="L1121" s="115" t="n">
        <x:f>AB1120*(1+H1121)</x:f>
        <x:v>0.9265702000483609</x:v>
      </x:c>
      <x:c r="M1121" s="115" t="n">
        <x:f>AC1120*(1+I1121)</x:f>
        <x:v>0.07943507991375175</x:v>
      </x:c>
      <x:c r="N1121" s="115" t="n">
        <x:f>SUM(J1121:M1121)</x:f>
        <x:v>1.249645981224164</x:v>
      </x:c>
      <x:c r="O1121" s="116" t="n">
        <x:f>IFERROR((J1121+K1121)/N1121,0)</x:f>
        <x:v>0.1949677788131475</x:v>
      </x:c>
      <x:c r="P1121" s="50" t="b">
        <x:f>AND(MONTH(A1121)=12,OR(A1122="",YEAR(A1121)&lt;&gt;YEAR(A1122)))</x:f>
        <x:v>0</x:v>
      </x:c>
      <x:c r="Q1121" s="50" t="b">
        <x:f>AND(MOD(MONTH(A1121),3)=0,OR(A1122="",MONTH(A1121)&lt;&gt;MONTH(A1122)))</x:f>
        <x:v>0</x:v>
      </x:c>
      <x:c r="R1121" s="50" t="b">
        <x:f>OR(O1121&gt;$E$7,O1121&lt;$E$6)</x:f>
        <x:v>0</x:v>
      </x:c>
      <x:c r="S1121" s="50" t="b">
        <x:f>AND(OR(P1121,Q1121,R1121),A1121-AH1120&gt;$E$8)</x:f>
        <x:v>0</x:v>
      </x:c>
      <x:c r="T1121" s="50" t="str">
        <x:f>IF(NOT(OR(P1121,Q1121,R1121)),"不调",IF(NOT(S1121),"间隔规则跳过",IF(P1121,"年末+季度",IF(AND(Q1121,R1121),"季度+动态",IF(Q1121,"季度","动态")))))</x:f>
        <x:v>不调</x:v>
      </x:c>
      <x:c r="U1121" s="115" t="n">
        <x:f>IF(OR(T1121="年末+季度",T1121="季度+动态"),N1121*$E$5/2,IF(T1121="季度",(J1121+K1121)/2,IF(T1121="动态",N1121*$E$5*IF(J1121+K1121=0,0.5,J1121/(J1121+K1121)),J1121)))</x:f>
        <x:v>0.12559211896922187</x:v>
      </x:c>
      <x:c r="V1121" s="115" t="n">
        <x:f>IF(OR(T1121="年末+季度",T1121="季度+动态"),N1121*$E$5/2,IF(T1121="季度",(J1121+K1121)/2,IF(T1121="动态",N1121*$E$5*IF(J1121+K1121=0,0.5,K1121/(J1121+K1121)),K1121)))</x:f>
        <x:v>0.1180485822928296</x:v>
      </x:c>
      <x:c r="W1121" s="115" t="n">
        <x:f>IF(OR(T1121="年末+季度",T1121="季度+动态",T1121="动态"),N1121*(1-$E$5)*IF(L1121+M1121=0,$B$7/($B$7+$B$8),L1121/(L1121+M1121)),L1121)</x:f>
        <x:v>0.9265702000483609</x:v>
      </x:c>
      <x:c r="X1121" s="115" t="n">
        <x:f>IF(OR(T1121="年末+季度",T1121="季度+动态",T1121="动态"),N1121*(1-$E$5)*IF(L1121+M1121=0,$B$8/($B$7+$B$8),M1121/(L1121+M1121)),M1121)</x:f>
        <x:v>0.07943507991375175</x:v>
      </x:c>
      <x:c r="Y1121" s="115" t="n">
        <x:f>POWER(1-$H$5,(A1121-A1120)/$H$8)</x:f>
        <x:v>0.9999862671029998</x:v>
      </x:c>
      <x:c r="Z1121" s="115" t="n">
        <x:f>U1121*Y1121</x:f>
        <x:v>0.12559039422558801</x:v>
      </x:c>
      <x:c r="AA1121" s="115" t="n">
        <x:f>V1121*Y1121</x:f>
        <x:v>0.11804696114380796</x:v>
      </x:c>
      <x:c r="AB1121" s="115" t="n">
        <x:f>W1121*Y1121</x:f>
        <x:v>0.9265574755552402</x:v>
      </x:c>
      <x:c r="AC1121" s="115" t="n">
        <x:f>X1121*Y1121</x:f>
        <x:v>0.07943398903998108</x:v>
      </x:c>
      <x:c r="AD1121" s="115" t="n">
        <x:f>SUM(Z1121:AC1121)</x:f>
        <x:v>1.2496288199646173</x:v>
      </x:c>
      <x:c r="AE1121" s="115" t="n">
        <x:f>MAX(AE1120,AD1121)</x:f>
        <x:v>1.2540805620030437</x:v>
      </x:c>
      <x:c r="AF1121" s="114" t="n">
        <x:f>AD1121/AE1121-1</x:f>
        <x:v>-0.003549805469686973</x:v>
      </x:c>
      <x:c r="AG1121" s="114" t="n">
        <x:f>AD1121/AD1120-1</x:f>
        <x:v>0.0013732655059512933</x:v>
      </x:c>
      <x:c r="AH1121" s="111" t="n">
        <x:f>IF(OR(T1121="年末+季度",T1121="季度+动态",T1121="季度",T1121="动态"),A1121,AH1120)</x:f>
        <x:v>45380</x:v>
      </x:c>
      <x:c r="AI1121" s="117" t="n">
        <x:f>YEAR(A1121)</x:f>
        <x:v>2024</x:v>
      </x:c>
      <x:c r="AJ1121" s="117" t="n">
        <x:f>MONTH(A1121)</x:f>
        <x:v>6</x:v>
      </x:c>
      <x:c r="AK1121" s="50" t="n">
        <x:f>IF(MONTH(A1121)&lt;&gt;MONTH(A1122),1,0)</x:f>
        <x:v>0</x:v>
      </x:c>
      <x:c r="AL1121" s="115" t="n">
        <x:f>IF(AK1120,AD1120,AL1120)</x:f>
        <x:v>1.2453754244739061</x:v>
      </x:c>
      <x:c r="AM1121" s="116" t="str">
        <x:f>IF(AK1121,AD1121/AL1121-1,"")</x:f>
      </x:c>
      <x:c r="AN1121" s="115" t="n">
        <x:f>IF(AI1121&lt;&gt;AI1120,AD1121,MAX(AN1120,AD1121))</x:f>
        <x:v>1.2540805620030437</x:v>
      </x:c>
      <x:c r="AO1121" s="116" t="n">
        <x:f>AD1121/AN1121-1</x:f>
        <x:v>-0.003549805469686973</x:v>
      </x:c>
      <x:c r="AP1121" s="112" t="n">
        <x:f>IFERROR(SUM(Z1121:AC1121)/AD1121,0)</x:f>
        <x:v>1</x:v>
      </x:c>
      <x:c r="AQ1121" s="50" t="b">
        <x:f>AND(B1121&gt;0,C1121&gt;0,D1121&gt;0,E1121&gt;0)</x:f>
        <x:v>1</x:v>
      </x:c>
    </x:row>
    <x:row r="1122">
      <x:c r="A1122" s="111" t="n">
        <x:f>'净值底稿'!A1080</x:f>
        <x:v>45457</x:v>
      </x:c>
      <x:c r="B1122" s="113" t="n">
        <x:f>'净值底稿'!F1080</x:f>
        <x:v>1.7310854967376499</x:v>
      </x:c>
      <x:c r="C1122" s="113" t="n">
        <x:f>'净值底稿'!O1080</x:f>
        <x:v>1.1255493877371392</x:v>
      </x:c>
      <x:c r="D1122" s="113" t="n">
        <x:f>'净值底稿'!P1080</x:f>
        <x:v>1.6864</x:v>
      </x:c>
      <x:c r="E1122" s="113" t="n">
        <x:f>'净值底稿'!Q1080</x:f>
        <x:v>1.9338</x:v>
      </x:c>
      <x:c r="F1122" s="114" t="n">
        <x:f>IFERROR(B1122/B1121-1,0)</x:f>
        <x:v>0.03523521034435095</x:v>
      </x:c>
      <x:c r="G1122" s="114" t="n">
        <x:f>IFERROR(C1122/C1121-1,0)</x:f>
        <x:v>0.0034316842075574616</x:v>
      </x:c>
      <x:c r="H1122" s="114" t="n">
        <x:f>IFERROR(D1122/D1121-1,0)</x:f>
        <x:v>0.00047460844803026703</x:v>
      </x:c>
      <x:c r="I1122" s="114" t="n">
        <x:f>IFERROR(E1122/E1121-1,0)</x:f>
        <x:v>-0.0001551109042965404</x:v>
      </x:c>
      <x:c r="J1122" s="115" t="n">
        <x:f>Z1121*(1+F1122)</x:f>
        <x:v>0.13001559818335656</x:v>
      </x:c>
      <x:c r="K1122" s="115" t="n">
        <x:f>AA1121*(1+G1122)</x:f>
        <x:v>0.11845206103611532</x:v>
      </x:c>
      <x:c r="L1122" s="115" t="n">
        <x:f>AB1121*(1+H1122)</x:f>
        <x:v>0.9269972275607242</x:v>
      </x:c>
      <x:c r="M1122" s="115" t="n">
        <x:f>AC1121*(1+I1122)</x:f>
        <x:v>0.07942166796210921</x:v>
      </x:c>
      <x:c r="N1122" s="115" t="n">
        <x:f>SUM(J1122:M1122)</x:f>
        <x:v>1.2548865547423054</x:v>
      </x:c>
      <x:c r="O1122" s="116" t="n">
        <x:f>IFERROR((J1122+K1122)/N1122,0)</x:f>
        <x:v>0.19800009672626978</x:v>
      </x:c>
      <x:c r="P1122" s="50" t="b">
        <x:f>AND(MONTH(A1122)=12,OR(A1123="",YEAR(A1122)&lt;&gt;YEAR(A1123)))</x:f>
        <x:v>0</x:v>
      </x:c>
      <x:c r="Q1122" s="50" t="b">
        <x:f>AND(MOD(MONTH(A1122),3)=0,OR(A1123="",MONTH(A1122)&lt;&gt;MONTH(A1123)))</x:f>
        <x:v>0</x:v>
      </x:c>
      <x:c r="R1122" s="50" t="b">
        <x:f>OR(O1122&gt;$E$7,O1122&lt;$E$6)</x:f>
        <x:v>0</x:v>
      </x:c>
      <x:c r="S1122" s="50" t="b">
        <x:f>AND(OR(P1122,Q1122,R1122),A1122-AH1121&gt;$E$8)</x:f>
        <x:v>0</x:v>
      </x:c>
      <x:c r="T1122" s="50" t="str">
        <x:f>IF(NOT(OR(P1122,Q1122,R1122)),"不调",IF(NOT(S1122),"间隔规则跳过",IF(P1122,"年末+季度",IF(AND(Q1122,R1122),"季度+动态",IF(Q1122,"季度","动态")))))</x:f>
        <x:v>不调</x:v>
      </x:c>
      <x:c r="U1122" s="115" t="n">
        <x:f>IF(OR(T1122="年末+季度",T1122="季度+动态"),N1122*$E$5/2,IF(T1122="季度",(J1122+K1122)/2,IF(T1122="动态",N1122*$E$5*IF(J1122+K1122=0,0.5,J1122/(J1122+K1122)),J1122)))</x:f>
        <x:v>0.13001559818335656</x:v>
      </x:c>
      <x:c r="V1122" s="115" t="n">
        <x:f>IF(OR(T1122="年末+季度",T1122="季度+动态"),N1122*$E$5/2,IF(T1122="季度",(J1122+K1122)/2,IF(T1122="动态",N1122*$E$5*IF(J1122+K1122=0,0.5,K1122/(J1122+K1122)),K1122)))</x:f>
        <x:v>0.11845206103611532</x:v>
      </x:c>
      <x:c r="W1122" s="115" t="n">
        <x:f>IF(OR(T1122="年末+季度",T1122="季度+动态",T1122="动态"),N1122*(1-$E$5)*IF(L1122+M1122=0,$B$7/($B$7+$B$8),L1122/(L1122+M1122)),L1122)</x:f>
        <x:v>0.9269972275607242</x:v>
      </x:c>
      <x:c r="X1122" s="115" t="n">
        <x:f>IF(OR(T1122="年末+季度",T1122="季度+动态",T1122="动态"),N1122*(1-$E$5)*IF(L1122+M1122=0,$B$8/($B$7+$B$8),M1122/(L1122+M1122)),M1122)</x:f>
        <x:v>0.07942166796210921</x:v>
      </x:c>
      <x:c r="Y1122" s="115" t="n">
        <x:f>POWER(1-$H$5,(A1122-A1121)/$H$8)</x:f>
        <x:v>0.9999862671029998</x:v>
      </x:c>
      <x:c r="Z1122" s="115" t="n">
        <x:f>U1122*Y1122</x:f>
        <x:v>0.13001381269253828</x:v>
      </x:c>
      <x:c r="AA1122" s="115" t="n">
        <x:f>V1122*Y1122</x:f>
        <x:v>0.11845043434616163</x:v>
      </x:c>
      <x:c r="AB1122" s="115" t="n">
        <x:f>W1122*Y1122</x:f>
        <x:v>0.9269844972032786</x:v>
      </x:c>
      <x:c r="AC1122" s="115" t="n">
        <x:f>X1122*Y1122</x:f>
        <x:v>0.0794205772725235</x:v>
      </x:c>
      <x:c r="AD1122" s="115" t="n">
        <x:f>SUM(Z1122:AC1122)</x:f>
        <x:v>1.254869321514502</x:v>
      </x:c>
      <x:c r="AE1122" s="115" t="n">
        <x:f>MAX(AE1121,AD1122)</x:f>
        <x:v>1.254869321514502</x:v>
      </x:c>
      <x:c r="AF1122" s="114" t="n">
        <x:f>AD1122/AE1122-1</x:f>
        <x:v>0</x:v>
      </x:c>
      <x:c r="AG1122" s="114" t="n">
        <x:f>AD1122/AD1121-1</x:f>
        <x:v>0.004193646518198202</x:v>
      </x:c>
      <x:c r="AH1122" s="111" t="n">
        <x:f>IF(OR(T1122="年末+季度",T1122="季度+动态",T1122="季度",T1122="动态"),A1122,AH1121)</x:f>
        <x:v>45380</x:v>
      </x:c>
      <x:c r="AI1122" s="117" t="n">
        <x:f>YEAR(A1122)</x:f>
        <x:v>2024</x:v>
      </x:c>
      <x:c r="AJ1122" s="117" t="n">
        <x:f>MONTH(A1122)</x:f>
        <x:v>6</x:v>
      </x:c>
      <x:c r="AK1122" s="50" t="n">
        <x:f>IF(MONTH(A1122)&lt;&gt;MONTH(A1123),1,0)</x:f>
        <x:v>0</x:v>
      </x:c>
      <x:c r="AL1122" s="115" t="n">
        <x:f>IF(AK1121,AD1121,AL1121)</x:f>
        <x:v>1.2453754244739061</x:v>
      </x:c>
      <x:c r="AM1122" s="116" t="str">
        <x:f>IF(AK1122,AD1122/AL1122-1,"")</x:f>
      </x:c>
      <x:c r="AN1122" s="115" t="n">
        <x:f>IF(AI1122&lt;&gt;AI1121,AD1122,MAX(AN1121,AD1122))</x:f>
        <x:v>1.254869321514502</x:v>
      </x:c>
      <x:c r="AO1122" s="116" t="n">
        <x:f>AD1122/AN1122-1</x:f>
        <x:v>0</x:v>
      </x:c>
      <x:c r="AP1122" s="112" t="n">
        <x:f>IFERROR(SUM(Z1122:AC1122)/AD1122,0)</x:f>
        <x:v>1</x:v>
      </x:c>
      <x:c r="AQ1122" s="50" t="b">
        <x:f>AND(B1122&gt;0,C1122&gt;0,D1122&gt;0,E1122&gt;0)</x:f>
        <x:v>1</x:v>
      </x:c>
    </x:row>
    <x:row r="1123">
      <x:c r="A1123" s="111" t="n">
        <x:f>'净值底稿'!A1081</x:f>
        <x:v>45460</x:v>
      </x:c>
      <x:c r="B1123" s="113" t="n">
        <x:f>'净值底稿'!F1081</x:f>
        <x:v>1.7703367615636676</x:v>
      </x:c>
      <x:c r="C1123" s="113" t="n">
        <x:f>'净值底稿'!O1081</x:f>
        <x:v>1.1218427441040821</x:v>
      </x:c>
      <x:c r="D1123" s="113" t="n">
        <x:f>'净值底稿'!P1081</x:f>
        <x:v>1.6866</x:v>
      </x:c>
      <x:c r="E1123" s="113" t="n">
        <x:f>'净值底稿'!Q1081</x:f>
        <x:v>1.9379</x:v>
      </x:c>
      <x:c r="F1123" s="114" t="n">
        <x:f>IFERROR(B1123/B1122-1,0)</x:f>
        <x:v>0.022674365246539985</x:v>
      </x:c>
      <x:c r="G1123" s="114" t="n">
        <x:f>IFERROR(C1123/C1122-1,0)</x:f>
        <x:v>-0.0032931861306495502</x:v>
      </x:c>
      <x:c r="H1123" s="114" t="n">
        <x:f>IFERROR(D1123/D1122-1,0)</x:f>
        <x:v>0.00011859582542705915</x:v>
      </x:c>
      <x:c r="I1123" s="114" t="n">
        <x:f>IFERROR(E1123/E1122-1,0)</x:f>
        <x:v>0.002120177888095931</x:v>
      </x:c>
      <x:c r="J1123" s="115" t="n">
        <x:f>Z1122*(1+F1123)</x:f>
        <x:v>0.13296179336862413</x:v>
      </x:c>
      <x:c r="K1123" s="115" t="n">
        <x:f>AA1122*(1+G1123)</x:f>
        <x:v>0.11806035501860344</x:v>
      </x:c>
      <x:c r="L1123" s="115" t="n">
        <x:f>AB1122*(1+H1123)</x:f>
        <x:v>0.9270944336948825</x:v>
      </x:c>
      <x:c r="M1123" s="115" t="n">
        <x:f>AC1122*(1+I1123)</x:f>
        <x:v>0.07958896302431652</x:v>
      </x:c>
      <x:c r="N1123" s="115" t="n">
        <x:f>SUM(J1123:M1123)</x:f>
        <x:v>1.2577055451064267</x:v>
      </x:c>
      <x:c r="O1123" s="116" t="n">
        <x:f>IFERROR((J1123+K1123)/N1123,0)</x:f>
        <x:v>0.19958737509262245</x:v>
      </x:c>
      <x:c r="P1123" s="50" t="b">
        <x:f>AND(MONTH(A1123)=12,OR(A1124="",YEAR(A1123)&lt;&gt;YEAR(A1124)))</x:f>
        <x:v>0</x:v>
      </x:c>
      <x:c r="Q1123" s="50" t="b">
        <x:f>AND(MOD(MONTH(A1123),3)=0,OR(A1124="",MONTH(A1123)&lt;&gt;MONTH(A1124)))</x:f>
        <x:v>0</x:v>
      </x:c>
      <x:c r="R1123" s="50" t="b">
        <x:f>OR(O1123&gt;$E$7,O1123&lt;$E$6)</x:f>
        <x:v>0</x:v>
      </x:c>
      <x:c r="S1123" s="50" t="b">
        <x:f>AND(OR(P1123,Q1123,R1123),A1123-AH1122&gt;$E$8)</x:f>
        <x:v>0</x:v>
      </x:c>
      <x:c r="T1123" s="50" t="str">
        <x:f>IF(NOT(OR(P1123,Q1123,R1123)),"不调",IF(NOT(S1123),"间隔规则跳过",IF(P1123,"年末+季度",IF(AND(Q1123,R1123),"季度+动态",IF(Q1123,"季度","动态")))))</x:f>
        <x:v>不调</x:v>
      </x:c>
      <x:c r="U1123" s="115" t="n">
        <x:f>IF(OR(T1123="年末+季度",T1123="季度+动态"),N1123*$E$5/2,IF(T1123="季度",(J1123+K1123)/2,IF(T1123="动态",N1123*$E$5*IF(J1123+K1123=0,0.5,J1123/(J1123+K1123)),J1123)))</x:f>
        <x:v>0.13296179336862413</x:v>
      </x:c>
      <x:c r="V1123" s="115" t="n">
        <x:f>IF(OR(T1123="年末+季度",T1123="季度+动态"),N1123*$E$5/2,IF(T1123="季度",(J1123+K1123)/2,IF(T1123="动态",N1123*$E$5*IF(J1123+K1123=0,0.5,K1123/(J1123+K1123)),K1123)))</x:f>
        <x:v>0.11806035501860344</x:v>
      </x:c>
      <x:c r="W1123" s="115" t="n">
        <x:f>IF(OR(T1123="年末+季度",T1123="季度+动态",T1123="动态"),N1123*(1-$E$5)*IF(L1123+M1123=0,$B$7/($B$7+$B$8),L1123/(L1123+M1123)),L1123)</x:f>
        <x:v>0.9270944336948825</x:v>
      </x:c>
      <x:c r="X1123" s="115" t="n">
        <x:f>IF(OR(T1123="年末+季度",T1123="季度+动态",T1123="动态"),N1123*(1-$E$5)*IF(L1123+M1123=0,$B$8/($B$7+$B$8),M1123/(L1123+M1123)),M1123)</x:f>
        <x:v>0.07958896302431652</x:v>
      </x:c>
      <x:c r="Y1123" s="115" t="n">
        <x:f>POWER(1-$H$5,(A1123-A1122)/$H$8)</x:f>
        <x:v>0.9999588018747739</x:v>
      </x:c>
      <x:c r="Z1123" s="115" t="n">
        <x:f>U1123*Y1123</x:f>
        <x:v>0.13295631559201065</x:v>
      </x:c>
      <x:c r="AA1123" s="115" t="n">
        <x:f>V1123*Y1123</x:f>
        <x:v>0.11805549115331315</x:v>
      </x:c>
      <x:c r="AB1123" s="115" t="n">
        <x:f>W1123*Y1123</x:f>
        <x:v>0.9270562391423067</x:v>
      </x:c>
      <x:c r="AC1123" s="115" t="n">
        <x:f>X1123*Y1123</x:f>
        <x:v>0.07958568410825123</x:v>
      </x:c>
      <x:c r="AD1123" s="115" t="n">
        <x:f>SUM(Z1123:AC1123)</x:f>
        <x:v>1.2576537299958817</x:v>
      </x:c>
      <x:c r="AE1123" s="115" t="n">
        <x:f>MAX(AE1122,AD1123)</x:f>
        <x:v>1.2576537299958817</x:v>
      </x:c>
      <x:c r="AF1123" s="114" t="n">
        <x:f>AD1123/AE1123-1</x:f>
        <x:v>0</x:v>
      </x:c>
      <x:c r="AG1123" s="114" t="n">
        <x:f>AD1123/AD1122-1</x:f>
        <x:v>0.002218883220461043</x:v>
      </x:c>
      <x:c r="AH1123" s="111" t="n">
        <x:f>IF(OR(T1123="年末+季度",T1123="季度+动态",T1123="季度",T1123="动态"),A1123,AH1122)</x:f>
        <x:v>45380</x:v>
      </x:c>
      <x:c r="AI1123" s="117" t="n">
        <x:f>YEAR(A1123)</x:f>
        <x:v>2024</x:v>
      </x:c>
      <x:c r="AJ1123" s="117" t="n">
        <x:f>MONTH(A1123)</x:f>
        <x:v>6</x:v>
      </x:c>
      <x:c r="AK1123" s="50" t="n">
        <x:f>IF(MONTH(A1123)&lt;&gt;MONTH(A1124),1,0)</x:f>
        <x:v>0</x:v>
      </x:c>
      <x:c r="AL1123" s="115" t="n">
        <x:f>IF(AK1122,AD1122,AL1122)</x:f>
        <x:v>1.2453754244739061</x:v>
      </x:c>
      <x:c r="AM1123" s="116" t="str">
        <x:f>IF(AK1123,AD1123/AL1123-1,"")</x:f>
      </x:c>
      <x:c r="AN1123" s="115" t="n">
        <x:f>IF(AI1123&lt;&gt;AI1122,AD1123,MAX(AN1122,AD1123))</x:f>
        <x:v>1.2576537299958817</x:v>
      </x:c>
      <x:c r="AO1123" s="116" t="n">
        <x:f>AD1123/AN1123-1</x:f>
        <x:v>0</x:v>
      </x:c>
      <x:c r="AP1123" s="112" t="n">
        <x:f>IFERROR(SUM(Z1123:AC1123)/AD1123,0)</x:f>
        <x:v>1</x:v>
      </x:c>
      <x:c r="AQ1123" s="50" t="b">
        <x:f>AND(B1123&gt;0,C1123&gt;0,D1123&gt;0,E1123&gt;0)</x:f>
        <x:v>1</x:v>
      </x:c>
    </x:row>
    <x:row r="1124">
      <x:c r="A1124" s="111" t="n">
        <x:f>'净值底稿'!A1082</x:f>
        <x:v>45461</x:v>
      </x:c>
      <x:c r="B1124" s="113" t="n">
        <x:f>'净值底稿'!F1082</x:f>
        <x:v>1.79813310603447</x:v>
      </x:c>
      <x:c r="C1124" s="113" t="n">
        <x:f>'净值底稿'!O1082</x:f>
        <x:v>1.1307968199533613</x:v>
      </x:c>
      <x:c r="D1124" s="113" t="n">
        <x:f>'净值底稿'!P1082</x:f>
        <x:v>1.6874</x:v>
      </x:c>
      <x:c r="E1124" s="113" t="n">
        <x:f>'净值底稿'!Q1082</x:f>
        <x:v>1.9389</x:v>
      </x:c>
      <x:c r="F1124" s="114" t="n">
        <x:f>IFERROR(B1124/B1123-1,0)</x:f>
        <x:v>0.015701162103334054</x:v>
      </x:c>
      <x:c r="G1124" s="114" t="n">
        <x:f>IFERROR(C1124/C1123-1,0)</x:f>
        <x:v>0.007981578430968028</x:v>
      </x:c>
      <x:c r="H1124" s="114" t="n">
        <x:f>IFERROR(D1124/D1123-1,0)</x:f>
        <x:v>0.0004743270484999229</x:v>
      </x:c>
      <x:c r="I1124" s="114" t="n">
        <x:f>IFERROR(E1124/E1123-1,0)</x:f>
        <x:v>0.0005160224985809592</x:v>
      </x:c>
      <x:c r="J1124" s="115" t="n">
        <x:f>Z1123*(1+F1124)</x:f>
        <x:v>0.13504388425578284</x:v>
      </x:c>
      <x:c r="K1124" s="115" t="n">
        <x:f>AA1123*(1+G1124)</x:f>
        <x:v>0.11899776031515977</x:v>
      </x:c>
      <x:c r="L1124" s="115" t="n">
        <x:f>AB1123*(1+H1124)</x:f>
        <x:v>0.9274959669920125</x:v>
      </x:c>
      <x:c r="M1124" s="115" t="n">
        <x:f>AC1123*(1+I1124)</x:f>
        <x:v>0.07962675211181605</x:v>
      </x:c>
      <x:c r="N1124" s="115" t="n">
        <x:f>SUM(J1124:M1124)</x:f>
        <x:v>1.2611643636747711</x:v>
      </x:c>
      <x:c r="O1124" s="116" t="n">
        <x:f>IFERROR((J1124+K1124)/N1124,0)</x:f>
        <x:v>0.20143420785433389</x:v>
      </x:c>
      <x:c r="P1124" s="50" t="b">
        <x:f>AND(MONTH(A1124)=12,OR(A1125="",YEAR(A1124)&lt;&gt;YEAR(A1125)))</x:f>
        <x:v>0</x:v>
      </x:c>
      <x:c r="Q1124" s="50" t="b">
        <x:f>AND(MOD(MONTH(A1124),3)=0,OR(A1125="",MONTH(A1124)&lt;&gt;MONTH(A1125)))</x:f>
        <x:v>0</x:v>
      </x:c>
      <x:c r="R1124" s="50" t="b">
        <x:f>OR(O1124&gt;$E$7,O1124&lt;$E$6)</x:f>
        <x:v>0</x:v>
      </x:c>
      <x:c r="S1124" s="50" t="b">
        <x:f>AND(OR(P1124,Q1124,R1124),A1124-AH1123&gt;$E$8)</x:f>
        <x:v>0</x:v>
      </x:c>
      <x:c r="T1124" s="50" t="str">
        <x:f>IF(NOT(OR(P1124,Q1124,R1124)),"不调",IF(NOT(S1124),"间隔规则跳过",IF(P1124,"年末+季度",IF(AND(Q1124,R1124),"季度+动态",IF(Q1124,"季度","动态")))))</x:f>
        <x:v>不调</x:v>
      </x:c>
      <x:c r="U1124" s="115" t="n">
        <x:f>IF(OR(T1124="年末+季度",T1124="季度+动态"),N1124*$E$5/2,IF(T1124="季度",(J1124+K1124)/2,IF(T1124="动态",N1124*$E$5*IF(J1124+K1124=0,0.5,J1124/(J1124+K1124)),J1124)))</x:f>
        <x:v>0.13504388425578284</x:v>
      </x:c>
      <x:c r="V1124" s="115" t="n">
        <x:f>IF(OR(T1124="年末+季度",T1124="季度+动态"),N1124*$E$5/2,IF(T1124="季度",(J1124+K1124)/2,IF(T1124="动态",N1124*$E$5*IF(J1124+K1124=0,0.5,K1124/(J1124+K1124)),K1124)))</x:f>
        <x:v>0.11899776031515977</x:v>
      </x:c>
      <x:c r="W1124" s="115" t="n">
        <x:f>IF(OR(T1124="年末+季度",T1124="季度+动态",T1124="动态"),N1124*(1-$E$5)*IF(L1124+M1124=0,$B$7/($B$7+$B$8),L1124/(L1124+M1124)),L1124)</x:f>
        <x:v>0.9274959669920125</x:v>
      </x:c>
      <x:c r="X1124" s="115" t="n">
        <x:f>IF(OR(T1124="年末+季度",T1124="季度+动态",T1124="动态"),N1124*(1-$E$5)*IF(L1124+M1124=0,$B$8/($B$7+$B$8),M1124/(L1124+M1124)),M1124)</x:f>
        <x:v>0.07962675211181605</x:v>
      </x:c>
      <x:c r="Y1124" s="115" t="n">
        <x:f>POWER(1-$H$5,(A1124-A1123)/$H$8)</x:f>
        <x:v>0.9999862671029998</x:v>
      </x:c>
      <x:c r="Z1124" s="115" t="n">
        <x:f>U1124*Y1124</x:f>
        <x:v>0.13504202971202983</x:v>
      </x:c>
      <x:c r="AA1124" s="115" t="n">
        <x:f>V1124*Y1124</x:f>
        <x:v>0.1189961261311741</x:v>
      </x:c>
      <x:c r="AB1124" s="115" t="n">
        <x:f>W1124*Y1124</x:f>
        <x:v>0.9274832297854297</x:v>
      </x:c>
      <x:c r="AC1124" s="115" t="n">
        <x:f>X1124*Y1124</x:f>
        <x:v>0.07962565860583083</x:v>
      </x:c>
      <x:c r="AD1124" s="115" t="n">
        <x:f>SUM(Z1124:AC1124)</x:f>
        <x:v>1.2611470442344646</x:v>
      </x:c>
      <x:c r="AE1124" s="115" t="n">
        <x:f>MAX(AE1123,AD1124)</x:f>
        <x:v>1.2611470442344646</x:v>
      </x:c>
      <x:c r="AF1124" s="114" t="n">
        <x:f>AD1124/AE1124-1</x:f>
        <x:v>0</x:v>
      </x:c>
      <x:c r="AG1124" s="114" t="n">
        <x:f>AD1124/AD1123-1</x:f>
        <x:v>0.0027776439215858595</x:v>
      </x:c>
      <x:c r="AH1124" s="111" t="n">
        <x:f>IF(OR(T1124="年末+季度",T1124="季度+动态",T1124="季度",T1124="动态"),A1124,AH1123)</x:f>
        <x:v>45380</x:v>
      </x:c>
      <x:c r="AI1124" s="117" t="n">
        <x:f>YEAR(A1124)</x:f>
        <x:v>2024</x:v>
      </x:c>
      <x:c r="AJ1124" s="117" t="n">
        <x:f>MONTH(A1124)</x:f>
        <x:v>6</x:v>
      </x:c>
      <x:c r="AK1124" s="50" t="n">
        <x:f>IF(MONTH(A1124)&lt;&gt;MONTH(A1125),1,0)</x:f>
        <x:v>0</x:v>
      </x:c>
      <x:c r="AL1124" s="115" t="n">
        <x:f>IF(AK1123,AD1123,AL1123)</x:f>
        <x:v>1.2453754244739061</x:v>
      </x:c>
      <x:c r="AM1124" s="116" t="str">
        <x:f>IF(AK1124,AD1124/AL1124-1,"")</x:f>
      </x:c>
      <x:c r="AN1124" s="115" t="n">
        <x:f>IF(AI1124&lt;&gt;AI1123,AD1124,MAX(AN1123,AD1124))</x:f>
        <x:v>1.2611470442344646</x:v>
      </x:c>
      <x:c r="AO1124" s="116" t="n">
        <x:f>AD1124/AN1124-1</x:f>
        <x:v>0</x:v>
      </x:c>
      <x:c r="AP1124" s="112" t="n">
        <x:f>IFERROR(SUM(Z1124:AC1124)/AD1124,0)</x:f>
        <x:v>1</x:v>
      </x:c>
      <x:c r="AQ1124" s="50" t="b">
        <x:f>AND(B1124&gt;0,C1124&gt;0,D1124&gt;0,E1124&gt;0)</x:f>
        <x:v>1</x:v>
      </x:c>
    </x:row>
    <x:row r="1125">
      <x:c r="A1125" s="111" t="n">
        <x:f>'净值底稿'!A1083</x:f>
        <x:v>45462</x:v>
      </x:c>
      <x:c r="B1125" s="113" t="n">
        <x:f>'净值底稿'!F1083</x:f>
        <x:v>1.78266533962864</x:v>
      </x:c>
      <x:c r="C1125" s="113" t="n">
        <x:f>'净值底稿'!O1083</x:f>
        <x:v>1.1240560716002537</x:v>
      </x:c>
      <x:c r="D1125" s="113" t="n">
        <x:f>'净值底稿'!P1083</x:f>
        <x:v>1.6884</x:v>
      </x:c>
      <x:c r="E1125" s="113" t="n">
        <x:f>'净值底稿'!Q1083</x:f>
        <x:v>1.947</x:v>
      </x:c>
      <x:c r="F1125" s="114" t="n">
        <x:f>IFERROR(B1125/B1124-1,0)</x:f>
        <x:v>-0.008602125367649816</x:v>
      </x:c>
      <x:c r="G1125" s="114" t="n">
        <x:f>IFERROR(C1125/C1124-1,0)</x:f>
        <x:v>-0.005961060585035649</x:v>
      </x:c>
      <x:c r="H1125" s="114" t="n">
        <x:f>IFERROR(D1125/D1124-1,0)</x:f>
        <x:v>0.0005926277112717759</x:v>
      </x:c>
      <x:c r="I1125" s="114" t="n">
        <x:f>IFERROR(E1125/E1124-1,0)</x:f>
        <x:v>0.0041776264892465775</x:v>
      </x:c>
      <x:c r="J1125" s="115" t="n">
        <x:f>Z1124*(1+F1125)</x:f>
        <x:v>0.13388038124254506</x:v>
      </x:c>
      <x:c r="K1125" s="115" t="n">
        <x:f>AA1124*(1+G1125)</x:f>
        <x:v>0.11828678301392162</x:v>
      </x:c>
      <x:c r="L1125" s="115" t="n">
        <x:f>AB1124*(1+H1125)</x:f>
        <x:v>0.9280328820491405</x:v>
      </x:c>
      <x:c r="M1125" s="115" t="n">
        <x:f>AC1124*(1+I1125)</x:f>
        <x:v>0.07995830486644626</x:v>
      </x:c>
      <x:c r="N1125" s="115" t="n">
        <x:f>SUM(J1125:M1125)</x:f>
        <x:v>1.2601583511720533</x:v>
      </x:c>
      <x:c r="O1125" s="116" t="n">
        <x:f>IFERROR((J1125+K1125)/N1125,0)</x:f>
        <x:v>0.20010752142532723</x:v>
      </x:c>
      <x:c r="P1125" s="50" t="b">
        <x:f>AND(MONTH(A1125)=12,OR(A1126="",YEAR(A1125)&lt;&gt;YEAR(A1126)))</x:f>
        <x:v>0</x:v>
      </x:c>
      <x:c r="Q1125" s="50" t="b">
        <x:f>AND(MOD(MONTH(A1125),3)=0,OR(A1126="",MONTH(A1125)&lt;&gt;MONTH(A1126)))</x:f>
        <x:v>0</x:v>
      </x:c>
      <x:c r="R1125" s="50" t="b">
        <x:f>OR(O1125&gt;$E$7,O1125&lt;$E$6)</x:f>
        <x:v>0</x:v>
      </x:c>
      <x:c r="S1125" s="50" t="b">
        <x:f>AND(OR(P1125,Q1125,R1125),A1125-AH1124&gt;$E$8)</x:f>
        <x:v>0</x:v>
      </x:c>
      <x:c r="T1125" s="50" t="str">
        <x:f>IF(NOT(OR(P1125,Q1125,R1125)),"不调",IF(NOT(S1125),"间隔规则跳过",IF(P1125,"年末+季度",IF(AND(Q1125,R1125),"季度+动态",IF(Q1125,"季度","动态")))))</x:f>
        <x:v>不调</x:v>
      </x:c>
      <x:c r="U1125" s="115" t="n">
        <x:f>IF(OR(T1125="年末+季度",T1125="季度+动态"),N1125*$E$5/2,IF(T1125="季度",(J1125+K1125)/2,IF(T1125="动态",N1125*$E$5*IF(J1125+K1125=0,0.5,J1125/(J1125+K1125)),J1125)))</x:f>
        <x:v>0.13388038124254506</x:v>
      </x:c>
      <x:c r="V1125" s="115" t="n">
        <x:f>IF(OR(T1125="年末+季度",T1125="季度+动态"),N1125*$E$5/2,IF(T1125="季度",(J1125+K1125)/2,IF(T1125="动态",N1125*$E$5*IF(J1125+K1125=0,0.5,K1125/(J1125+K1125)),K1125)))</x:f>
        <x:v>0.11828678301392162</x:v>
      </x:c>
      <x:c r="W1125" s="115" t="n">
        <x:f>IF(OR(T1125="年末+季度",T1125="季度+动态",T1125="动态"),N1125*(1-$E$5)*IF(L1125+M1125=0,$B$7/($B$7+$B$8),L1125/(L1125+M1125)),L1125)</x:f>
        <x:v>0.9280328820491405</x:v>
      </x:c>
      <x:c r="X1125" s="115" t="n">
        <x:f>IF(OR(T1125="年末+季度",T1125="季度+动态",T1125="动态"),N1125*(1-$E$5)*IF(L1125+M1125=0,$B$8/($B$7+$B$8),M1125/(L1125+M1125)),M1125)</x:f>
        <x:v>0.07995830486644626</x:v>
      </x:c>
      <x:c r="Y1125" s="115" t="n">
        <x:f>POWER(1-$H$5,(A1125-A1124)/$H$8)</x:f>
        <x:v>0.9999862671029998</x:v>
      </x:c>
      <x:c r="Z1125" s="115" t="n">
        <x:f>U1125*Y1125</x:f>
        <x:v>0.1338785426770591</x:v>
      </x:c>
      <x:c r="AA1125" s="115" t="n">
        <x:f>V1125*Y1125</x:f>
        <x:v>0.118285158593714</x:v>
      </x:c>
      <x:c r="AB1125" s="115" t="n">
        <x:f>W1125*Y1125</x:f>
        <x:v>0.9280201374691585</x:v>
      </x:c>
      <x:c r="AC1125" s="115" t="n">
        <x:f>X1125*Y1125</x:f>
        <x:v>0.07995720680728122</x:v>
      </x:c>
      <x:c r="AD1125" s="115" t="n">
        <x:f>SUM(Z1125:AC1125)</x:f>
        <x:v>1.2601410455472126</x:v>
      </x:c>
      <x:c r="AE1125" s="115" t="n">
        <x:f>MAX(AE1124,AD1125)</x:f>
        <x:v>1.2611470442344646</x:v>
      </x:c>
      <x:c r="AF1125" s="114" t="n">
        <x:f>AD1125/AE1125-1</x:f>
        <x:v>-0.0007976854815233692</x:v>
      </x:c>
      <x:c r="AG1125" s="114" t="n">
        <x:f>AD1125/AD1124-1</x:f>
        <x:v>-0.0007976854815233692</x:v>
      </x:c>
      <x:c r="AH1125" s="111" t="n">
        <x:f>IF(OR(T1125="年末+季度",T1125="季度+动态",T1125="季度",T1125="动态"),A1125,AH1124)</x:f>
        <x:v>45380</x:v>
      </x:c>
      <x:c r="AI1125" s="117" t="n">
        <x:f>YEAR(A1125)</x:f>
        <x:v>2024</x:v>
      </x:c>
      <x:c r="AJ1125" s="117" t="n">
        <x:f>MONTH(A1125)</x:f>
        <x:v>6</x:v>
      </x:c>
      <x:c r="AK1125" s="50" t="n">
        <x:f>IF(MONTH(A1125)&lt;&gt;MONTH(A1126),1,0)</x:f>
        <x:v>0</x:v>
      </x:c>
      <x:c r="AL1125" s="115" t="n">
        <x:f>IF(AK1124,AD1124,AL1124)</x:f>
        <x:v>1.2453754244739061</x:v>
      </x:c>
      <x:c r="AM1125" s="116" t="str">
        <x:f>IF(AK1125,AD1125/AL1125-1,"")</x:f>
      </x:c>
      <x:c r="AN1125" s="115" t="n">
        <x:f>IF(AI1125&lt;&gt;AI1124,AD1125,MAX(AN1124,AD1125))</x:f>
        <x:v>1.2611470442344646</x:v>
      </x:c>
      <x:c r="AO1125" s="116" t="n">
        <x:f>AD1125/AN1125-1</x:f>
        <x:v>-0.0007976854815233692</x:v>
      </x:c>
      <x:c r="AP1125" s="112" t="n">
        <x:f>IFERROR(SUM(Z1125:AC1125)/AD1125,0)</x:f>
        <x:v>1</x:v>
      </x:c>
      <x:c r="AQ1125" s="50" t="b">
        <x:f>AND(B1125&gt;0,C1125&gt;0,D1125&gt;0,E1125&gt;0)</x:f>
        <x:v>1</x:v>
      </x:c>
    </x:row>
    <x:row r="1126">
      <x:c r="A1126" s="111" t="n">
        <x:f>'净值底稿'!A1084</x:f>
        <x:v>45463</x:v>
      </x:c>
      <x:c r="B1126" s="113" t="n">
        <x:f>'净值底稿'!F1084</x:f>
        <x:v>1.7668981304419475</x:v>
      </x:c>
      <x:c r="C1126" s="113" t="n">
        <x:f>'净值底稿'!O1084</x:f>
        <x:v>1.1083045659108899</x:v>
      </x:c>
      <x:c r="D1126" s="113" t="n">
        <x:f>'净值底稿'!P1084</x:f>
        <x:v>1.6887</x:v>
      </x:c>
      <x:c r="E1126" s="113" t="n">
        <x:f>'净值底稿'!Q1084</x:f>
        <x:v>1.9616</x:v>
      </x:c>
      <x:c r="F1126" s="114" t="n">
        <x:f>IFERROR(B1126/B1125-1,0)</x:f>
        <x:v>-0.008844738738218338</x:v>
      </x:c>
      <x:c r="G1126" s="114" t="n">
        <x:f>IFERROR(C1126/C1125-1,0)</x:f>
        <x:v>-0.014013096043277717</x:v>
      </x:c>
      <x:c r="H1126" s="114" t="n">
        <x:f>IFERROR(D1126/D1125-1,0)</x:f>
        <x:v>0.00017768301350407079</x:v>
      </x:c>
      <x:c r="I1126" s="114" t="n">
        <x:f>IFERROR(E1126/E1125-1,0)</x:f>
        <x:v>0.007498715973292214</x:v>
      </x:c>
      <x:c r="J1126" s="115" t="n">
        <x:f>Z1125*(1+F1126)</x:f>
        <x:v>0.1326944219444271</x:v>
      </x:c>
      <x:c r="K1126" s="115" t="n">
        <x:f>AA1125*(1+G1126)</x:f>
        <x:v>0.11662761730584595</x:v>
      </x:c>
      <x:c r="L1126" s="115" t="n">
        <x:f>AB1125*(1+H1126)</x:f>
        <x:v>0.9281850308837765</x:v>
      </x:c>
      <x:c r="M1126" s="115" t="n">
        <x:f>AC1125*(1+I1126)</x:f>
        <x:v>0.0805567831911468</x:v>
      </x:c>
      <x:c r="N1126" s="115" t="n">
        <x:f>SUM(J1126:M1126)</x:f>
        <x:v>1.2580638533251964</x:v>
      </x:c>
      <x:c r="O1126" s="116" t="n">
        <x:f>IFERROR((J1126+K1126)/N1126,0)</x:f>
        <x:v>0.19817916124947746</x:v>
      </x:c>
      <x:c r="P1126" s="50" t="b">
        <x:f>AND(MONTH(A1126)=12,OR(A1127="",YEAR(A1126)&lt;&gt;YEAR(A1127)))</x:f>
        <x:v>0</x:v>
      </x:c>
      <x:c r="Q1126" s="50" t="b">
        <x:f>AND(MOD(MONTH(A1126),3)=0,OR(A1127="",MONTH(A1126)&lt;&gt;MONTH(A1127)))</x:f>
        <x:v>0</x:v>
      </x:c>
      <x:c r="R1126" s="50" t="b">
        <x:f>OR(O1126&gt;$E$7,O1126&lt;$E$6)</x:f>
        <x:v>0</x:v>
      </x:c>
      <x:c r="S1126" s="50" t="b">
        <x:f>AND(OR(P1126,Q1126,R1126),A1126-AH1125&gt;$E$8)</x:f>
        <x:v>0</x:v>
      </x:c>
      <x:c r="T1126" s="50" t="str">
        <x:f>IF(NOT(OR(P1126,Q1126,R1126)),"不调",IF(NOT(S1126),"间隔规则跳过",IF(P1126,"年末+季度",IF(AND(Q1126,R1126),"季度+动态",IF(Q1126,"季度","动态")))))</x:f>
        <x:v>不调</x:v>
      </x:c>
      <x:c r="U1126" s="115" t="n">
        <x:f>IF(OR(T1126="年末+季度",T1126="季度+动态"),N1126*$E$5/2,IF(T1126="季度",(J1126+K1126)/2,IF(T1126="动态",N1126*$E$5*IF(J1126+K1126=0,0.5,J1126/(J1126+K1126)),J1126)))</x:f>
        <x:v>0.1326944219444271</x:v>
      </x:c>
      <x:c r="V1126" s="115" t="n">
        <x:f>IF(OR(T1126="年末+季度",T1126="季度+动态"),N1126*$E$5/2,IF(T1126="季度",(J1126+K1126)/2,IF(T1126="动态",N1126*$E$5*IF(J1126+K1126=0,0.5,K1126/(J1126+K1126)),K1126)))</x:f>
        <x:v>0.11662761730584595</x:v>
      </x:c>
      <x:c r="W1126" s="115" t="n">
        <x:f>IF(OR(T1126="年末+季度",T1126="季度+动态",T1126="动态"),N1126*(1-$E$5)*IF(L1126+M1126=0,$B$7/($B$7+$B$8),L1126/(L1126+M1126)),L1126)</x:f>
        <x:v>0.9281850308837765</x:v>
      </x:c>
      <x:c r="X1126" s="115" t="n">
        <x:f>IF(OR(T1126="年末+季度",T1126="季度+动态",T1126="动态"),N1126*(1-$E$5)*IF(L1126+M1126=0,$B$8/($B$7+$B$8),M1126/(L1126+M1126)),M1126)</x:f>
        <x:v>0.0805567831911468</x:v>
      </x:c>
      <x:c r="Y1126" s="115" t="n">
        <x:f>POWER(1-$H$5,(A1126-A1125)/$H$8)</x:f>
        <x:v>0.9999862671029998</x:v>
      </x:c>
      <x:c r="Z1126" s="115" t="n">
        <x:f>U1126*Y1126</x:f>
        <x:v>0.13269259966559804</x:v>
      </x:c>
      <x:c r="AA1126" s="115" t="n">
        <x:f>V1126*Y1126</x:f>
        <x:v>0.1166260156707901</x:v>
      </x:c>
      <x:c r="AB1126" s="115" t="n">
        <x:f>W1126*Y1126</x:f>
        <x:v>0.9281722842143502</x:v>
      </x:c>
      <x:c r="AC1126" s="115" t="n">
        <x:f>X1126*Y1126</x:f>
        <x:v>0.08055567691314057</x:v>
      </x:c>
      <x:c r="AD1126" s="115" t="n">
        <x:f>SUM(Z1126:AC1126)</x:f>
        <x:v>1.2580465764638789</x:v>
      </x:c>
      <x:c r="AE1126" s="115" t="n">
        <x:f>MAX(AE1125,AD1126)</x:f>
        <x:v>1.2611470442344646</x:v>
      </x:c>
      <x:c r="AF1126" s="114" t="n">
        <x:f>AD1126/AE1126-1</x:f>
        <x:v>-0.0024584506499539804</x:v>
      </x:c>
      <x:c r="AG1126" s="114" t="n">
        <x:f>AD1126/AD1125-1</x:f>
        <x:v>-0.0016620909942857143</x:v>
      </x:c>
      <x:c r="AH1126" s="111" t="n">
        <x:f>IF(OR(T1126="年末+季度",T1126="季度+动态",T1126="季度",T1126="动态"),A1126,AH1125)</x:f>
        <x:v>45380</x:v>
      </x:c>
      <x:c r="AI1126" s="117" t="n">
        <x:f>YEAR(A1126)</x:f>
        <x:v>2024</x:v>
      </x:c>
      <x:c r="AJ1126" s="117" t="n">
        <x:f>MONTH(A1126)</x:f>
        <x:v>6</x:v>
      </x:c>
      <x:c r="AK1126" s="50" t="n">
        <x:f>IF(MONTH(A1126)&lt;&gt;MONTH(A1127),1,0)</x:f>
        <x:v>0</x:v>
      </x:c>
      <x:c r="AL1126" s="115" t="n">
        <x:f>IF(AK1125,AD1125,AL1125)</x:f>
        <x:v>1.2453754244739061</x:v>
      </x:c>
      <x:c r="AM1126" s="116" t="str">
        <x:f>IF(AK1126,AD1126/AL1126-1,"")</x:f>
      </x:c>
      <x:c r="AN1126" s="115" t="n">
        <x:f>IF(AI1126&lt;&gt;AI1125,AD1126,MAX(AN1125,AD1126))</x:f>
        <x:v>1.2611470442344646</x:v>
      </x:c>
      <x:c r="AO1126" s="116" t="n">
        <x:f>AD1126/AN1126-1</x:f>
        <x:v>-0.0024584506499539804</x:v>
      </x:c>
      <x:c r="AP1126" s="112" t="n">
        <x:f>IFERROR(SUM(Z1126:AC1126)/AD1126,0)</x:f>
        <x:v>1</x:v>
      </x:c>
      <x:c r="AQ1126" s="50" t="b">
        <x:f>AND(B1126&gt;0,C1126&gt;0,D1126&gt;0,E1126&gt;0)</x:f>
        <x:v>1</x:v>
      </x:c>
    </x:row>
    <x:row r="1127">
      <x:c r="A1127" s="111" t="n">
        <x:f>'净值底稿'!A1085</x:f>
        <x:v>45464</x:v>
      </x:c>
      <x:c r="B1127" s="113" t="n">
        <x:f>'净值底稿'!F1085</x:f>
        <x:v>1.7729345032729875</x:v>
      </x:c>
      <x:c r="C1127" s="113" t="n">
        <x:f>'净值底稿'!O1085</x:f>
        <x:v>1.1098533384452802</x:v>
      </x:c>
      <x:c r="D1127" s="113" t="n">
        <x:f>'净值底稿'!P1085</x:f>
        <x:v>1.6881</x:v>
      </x:c>
      <x:c r="E1127" s="113" t="n">
        <x:f>'净值底稿'!Q1085</x:f>
        <x:v>1.9688</x:v>
      </x:c>
      <x:c r="F1127" s="114" t="n">
        <x:f>IFERROR(B1127/B1126-1,0)</x:f>
        <x:v>0.003416367207050186</x:v>
      </x:c>
      <x:c r="G1127" s="114" t="n">
        <x:f>IFERROR(C1127/C1126-1,0)</x:f>
        <x:v>0.0013974250237951402</x:v>
      </x:c>
      <x:c r="H1127" s="114" t="n">
        <x:f>IFERROR(D1127/D1126-1,0)</x:f>
        <x:v>-0.0003553028957187232</x:v>
      </x:c>
      <x:c r="I1127" s="114" t="n">
        <x:f>IFERROR(E1127/E1126-1,0)</x:f>
        <x:v>0.0036704730831973453</x:v>
      </x:c>
      <x:c r="J1127" s="115" t="n">
        <x:f>Z1126*(1+F1127)</x:f>
        <x:v>0.13314592631171382</x:v>
      </x:c>
      <x:c r="K1127" s="115" t="n">
        <x:f>AA1126*(1+G1127)</x:f>
        <x:v>0.11678899178351398</x:v>
      </x:c>
      <x:c r="L1127" s="115" t="n">
        <x:f>AB1126*(1+H1127)</x:f>
        <x:v>0.9278425019140429</x:v>
      </x:c>
      <x:c r="M1127" s="115" t="n">
        <x:f>AC1126*(1+I1127)</x:f>
        <x:v>0.080851354356949</x:v>
      </x:c>
      <x:c r="N1127" s="115" t="n">
        <x:f>SUM(J1127:M1127)</x:f>
        <x:v>1.2586287743662197</x:v>
      </x:c>
      <x:c r="O1127" s="116" t="n">
        <x:f>IFERROR((J1127+K1127)/N1127,0)</x:f>
        <x:v>0.19857715252146693</x:v>
      </x:c>
      <x:c r="P1127" s="50" t="b">
        <x:f>AND(MONTH(A1127)=12,OR(A1128="",YEAR(A1127)&lt;&gt;YEAR(A1128)))</x:f>
        <x:v>0</x:v>
      </x:c>
      <x:c r="Q1127" s="50" t="b">
        <x:f>AND(MOD(MONTH(A1127),3)=0,OR(A1128="",MONTH(A1127)&lt;&gt;MONTH(A1128)))</x:f>
        <x:v>0</x:v>
      </x:c>
      <x:c r="R1127" s="50" t="b">
        <x:f>OR(O1127&gt;$E$7,O1127&lt;$E$6)</x:f>
        <x:v>0</x:v>
      </x:c>
      <x:c r="S1127" s="50" t="b">
        <x:f>AND(OR(P1127,Q1127,R1127),A1127-AH1126&gt;$E$8)</x:f>
        <x:v>0</x:v>
      </x:c>
      <x:c r="T1127" s="50" t="str">
        <x:f>IF(NOT(OR(P1127,Q1127,R1127)),"不调",IF(NOT(S1127),"间隔规则跳过",IF(P1127,"年末+季度",IF(AND(Q1127,R1127),"季度+动态",IF(Q1127,"季度","动态")))))</x:f>
        <x:v>不调</x:v>
      </x:c>
      <x:c r="U1127" s="115" t="n">
        <x:f>IF(OR(T1127="年末+季度",T1127="季度+动态"),N1127*$E$5/2,IF(T1127="季度",(J1127+K1127)/2,IF(T1127="动态",N1127*$E$5*IF(J1127+K1127=0,0.5,J1127/(J1127+K1127)),J1127)))</x:f>
        <x:v>0.13314592631171382</x:v>
      </x:c>
      <x:c r="V1127" s="115" t="n">
        <x:f>IF(OR(T1127="年末+季度",T1127="季度+动态"),N1127*$E$5/2,IF(T1127="季度",(J1127+K1127)/2,IF(T1127="动态",N1127*$E$5*IF(J1127+K1127=0,0.5,K1127/(J1127+K1127)),K1127)))</x:f>
        <x:v>0.11678899178351398</x:v>
      </x:c>
      <x:c r="W1127" s="115" t="n">
        <x:f>IF(OR(T1127="年末+季度",T1127="季度+动态",T1127="动态"),N1127*(1-$E$5)*IF(L1127+M1127=0,$B$7/($B$7+$B$8),L1127/(L1127+M1127)),L1127)</x:f>
        <x:v>0.9278425019140429</x:v>
      </x:c>
      <x:c r="X1127" s="115" t="n">
        <x:f>IF(OR(T1127="年末+季度",T1127="季度+动态",T1127="动态"),N1127*(1-$E$5)*IF(L1127+M1127=0,$B$8/($B$7+$B$8),M1127/(L1127+M1127)),M1127)</x:f>
        <x:v>0.080851354356949</x:v>
      </x:c>
      <x:c r="Y1127" s="115" t="n">
        <x:f>POWER(1-$H$5,(A1127-A1126)/$H$8)</x:f>
        <x:v>0.9999862671029998</x:v>
      </x:c>
      <x:c r="Z1127" s="115" t="n">
        <x:f>U1127*Y1127</x:f>
        <x:v>0.1331440978324218</x:v>
      </x:c>
      <x:c r="AA1127" s="115" t="n">
        <x:f>V1127*Y1127</x:f>
        <x:v>0.11678738793231906</x:v>
      </x:c>
      <x:c r="AB1127" s="115" t="n">
        <x:f>W1127*Y1127</x:f>
        <x:v>0.9278297599485317</x:v>
      </x:c>
      <x:c r="AC1127" s="115" t="n">
        <x:f>X1127*Y1127</x:f>
        <x:v>0.08085024403362728</x:v>
      </x:c>
      <x:c r="AD1127" s="115" t="n">
        <x:f>SUM(Z1127:AC1127)</x:f>
        <x:v>1.2586114897468996</x:v>
      </x:c>
      <x:c r="AE1127" s="115" t="n">
        <x:f>MAX(AE1126,AD1127)</x:f>
        <x:v>1.2611470442344646</x:v>
      </x:c>
      <x:c r="AF1127" s="114" t="n">
        <x:f>AD1127/AE1127-1</x:f>
        <x:v>-0.0020105145543151126</x:v>
      </x:c>
      <x:c r="AG1127" s="114" t="n">
        <x:f>AD1127/AD1126-1</x:f>
        <x:v>0.0004490400384131732</x:v>
      </x:c>
      <x:c r="AH1127" s="111" t="n">
        <x:f>IF(OR(T1127="年末+季度",T1127="季度+动态",T1127="季度",T1127="动态"),A1127,AH1126)</x:f>
        <x:v>45380</x:v>
      </x:c>
      <x:c r="AI1127" s="117" t="n">
        <x:f>YEAR(A1127)</x:f>
        <x:v>2024</x:v>
      </x:c>
      <x:c r="AJ1127" s="117" t="n">
        <x:f>MONTH(A1127)</x:f>
        <x:v>6</x:v>
      </x:c>
      <x:c r="AK1127" s="50" t="n">
        <x:f>IF(MONTH(A1127)&lt;&gt;MONTH(A1128),1,0)</x:f>
        <x:v>0</x:v>
      </x:c>
      <x:c r="AL1127" s="115" t="n">
        <x:f>IF(AK1126,AD1126,AL1126)</x:f>
        <x:v>1.2453754244739061</x:v>
      </x:c>
      <x:c r="AM1127" s="116" t="str">
        <x:f>IF(AK1127,AD1127/AL1127-1,"")</x:f>
      </x:c>
      <x:c r="AN1127" s="115" t="n">
        <x:f>IF(AI1127&lt;&gt;AI1126,AD1127,MAX(AN1126,AD1127))</x:f>
        <x:v>1.2611470442344646</x:v>
      </x:c>
      <x:c r="AO1127" s="116" t="n">
        <x:f>AD1127/AN1127-1</x:f>
        <x:v>-0.0020105145543151126</x:v>
      </x:c>
      <x:c r="AP1127" s="112" t="n">
        <x:f>IFERROR(SUM(Z1127:AC1127)/AD1127,0)</x:f>
        <x:v>1</x:v>
      </x:c>
      <x:c r="AQ1127" s="50" t="b">
        <x:f>AND(B1127&gt;0,C1127&gt;0,D1127&gt;0,E1127&gt;0)</x:f>
        <x:v>1</x:v>
      </x:c>
    </x:row>
    <x:row r="1128">
      <x:c r="A1128" s="111" t="n">
        <x:f>'净值底稿'!A1086</x:f>
        <x:v>45467</x:v>
      </x:c>
      <x:c r="B1128" s="113" t="n">
        <x:f>'净值底稿'!F1086</x:f>
        <x:v>1.7439017548669</x:v>
      </x:c>
      <x:c r="C1128" s="113" t="n">
        <x:f>'净值底稿'!O1086</x:f>
        <x:v>1.0854981370076962</x:v>
      </x:c>
      <x:c r="D1128" s="113" t="n">
        <x:f>'净值底稿'!P1086</x:f>
        <x:v>1.6891</x:v>
      </x:c>
      <x:c r="E1128" s="113" t="n">
        <x:f>'净值底稿'!Q1086</x:f>
        <x:v>1.9457</x:v>
      </x:c>
      <x:c r="F1128" s="114" t="n">
        <x:f>IFERROR(B1128/B1127-1,0)</x:f>
        <x:v>-0.0163755335307032</x:v>
      </x:c>
      <x:c r="G1128" s="114" t="n">
        <x:f>IFERROR(C1128/C1127-1,0)</x:f>
        <x:v>-0.02194452239221234</x:v>
      </x:c>
      <x:c r="H1128" s="114" t="n">
        <x:f>IFERROR(D1128/D1127-1,0)</x:f>
        <x:v>0.0005923819678930187</x:v>
      </x:c>
      <x:c r="I1128" s="114" t="n">
        <x:f>IFERROR(E1128/E1127-1,0)</x:f>
        <x:v>-0.011733035351483179</x:v>
      </x:c>
      <x:c r="J1128" s="115" t="n">
        <x:f>Z1127*(1+F1128)</x:f>
        <x:v>0.13096379219395174</x:v>
      </x:c>
      <x:c r="K1128" s="115" t="n">
        <x:f>AA1127*(1+G1128)</x:f>
        <x:v>0.1142245444827103</x:v>
      </x:c>
      <x:c r="L1128" s="115" t="n">
        <x:f>AB1127*(1+H1128)</x:f>
        <x:v>0.9283793895675997</x:v>
      </x:c>
      <x:c r="M1128" s="115" t="n">
        <x:f>AC1127*(1+I1128)</x:f>
        <x:v>0.07990162526220469</x:v>
      </x:c>
      <x:c r="N1128" s="115" t="n">
        <x:f>SUM(J1128:M1128)</x:f>
        <x:v>1.2534693515064663</x:v>
      </x:c>
      <x:c r="O1128" s="116" t="n">
        <x:f>IFERROR((J1128+K1128)/N1128,0)</x:f>
        <x:v>0.1956077636696785</x:v>
      </x:c>
      <x:c r="P1128" s="50" t="b">
        <x:f>AND(MONTH(A1128)=12,OR(A1129="",YEAR(A1128)&lt;&gt;YEAR(A1129)))</x:f>
        <x:v>0</x:v>
      </x:c>
      <x:c r="Q1128" s="50" t="b">
        <x:f>AND(MOD(MONTH(A1128),3)=0,OR(A1129="",MONTH(A1128)&lt;&gt;MONTH(A1129)))</x:f>
        <x:v>0</x:v>
      </x:c>
      <x:c r="R1128" s="50" t="b">
        <x:f>OR(O1128&gt;$E$7,O1128&lt;$E$6)</x:f>
        <x:v>0</x:v>
      </x:c>
      <x:c r="S1128" s="50" t="b">
        <x:f>AND(OR(P1128,Q1128,R1128),A1128-AH1127&gt;$E$8)</x:f>
        <x:v>0</x:v>
      </x:c>
      <x:c r="T1128" s="50" t="str">
        <x:f>IF(NOT(OR(P1128,Q1128,R1128)),"不调",IF(NOT(S1128),"间隔规则跳过",IF(P1128,"年末+季度",IF(AND(Q1128,R1128),"季度+动态",IF(Q1128,"季度","动态")))))</x:f>
        <x:v>不调</x:v>
      </x:c>
      <x:c r="U1128" s="115" t="n">
        <x:f>IF(OR(T1128="年末+季度",T1128="季度+动态"),N1128*$E$5/2,IF(T1128="季度",(J1128+K1128)/2,IF(T1128="动态",N1128*$E$5*IF(J1128+K1128=0,0.5,J1128/(J1128+K1128)),J1128)))</x:f>
        <x:v>0.13096379219395174</x:v>
      </x:c>
      <x:c r="V1128" s="115" t="n">
        <x:f>IF(OR(T1128="年末+季度",T1128="季度+动态"),N1128*$E$5/2,IF(T1128="季度",(J1128+K1128)/2,IF(T1128="动态",N1128*$E$5*IF(J1128+K1128=0,0.5,K1128/(J1128+K1128)),K1128)))</x:f>
        <x:v>0.1142245444827103</x:v>
      </x:c>
      <x:c r="W1128" s="115" t="n">
        <x:f>IF(OR(T1128="年末+季度",T1128="季度+动态",T1128="动态"),N1128*(1-$E$5)*IF(L1128+M1128=0,$B$7/($B$7+$B$8),L1128/(L1128+M1128)),L1128)</x:f>
        <x:v>0.9283793895675997</x:v>
      </x:c>
      <x:c r="X1128" s="115" t="n">
        <x:f>IF(OR(T1128="年末+季度",T1128="季度+动态",T1128="动态"),N1128*(1-$E$5)*IF(L1128+M1128=0,$B$8/($B$7+$B$8),M1128/(L1128+M1128)),M1128)</x:f>
        <x:v>0.07990162526220469</x:v>
      </x:c>
      <x:c r="Y1128" s="115" t="n">
        <x:f>POWER(1-$H$5,(A1128-A1127)/$H$8)</x:f>
        <x:v>0.9999588018747739</x:v>
      </x:c>
      <x:c r="Z1128" s="115" t="n">
        <x:f>U1128*Y1128</x:f>
        <x:v>0.13095839673124085</x:v>
      </x:c>
      <x:c r="AA1128" s="115" t="n">
        <x:f>V1128*Y1128</x:f>
        <x:v>0.11421983864562281</x:v>
      </x:c>
      <x:c r="AB1128" s="115" t="n">
        <x:f>W1128*Y1128</x:f>
        <x:v>0.9283411420772509</x:v>
      </x:c>
      <x:c r="AC1128" s="115" t="n">
        <x:f>X1128*Y1128</x:f>
        <x:v>0.07989833346504137</x:v>
      </x:c>
      <x:c r="AD1128" s="115" t="n">
        <x:f>SUM(Z1128:AC1128)</x:f>
        <x:v>1.253417710919156</x:v>
      </x:c>
      <x:c r="AE1128" s="115" t="n">
        <x:f>MAX(AE1127,AD1128)</x:f>
        <x:v>1.2611470442344646</x:v>
      </x:c>
      <x:c r="AF1128" s="114" t="n">
        <x:f>AD1128/AE1128-1</x:f>
        <x:v>-0.006128812140221429</x:v>
      </x:c>
      <x:c r="AG1128" s="114" t="n">
        <x:f>AD1128/AD1127-1</x:f>
        <x:v>-0.004126594163531783</x:v>
      </x:c>
      <x:c r="AH1128" s="111" t="n">
        <x:f>IF(OR(T1128="年末+季度",T1128="季度+动态",T1128="季度",T1128="动态"),A1128,AH1127)</x:f>
        <x:v>45380</x:v>
      </x:c>
      <x:c r="AI1128" s="117" t="n">
        <x:f>YEAR(A1128)</x:f>
        <x:v>2024</x:v>
      </x:c>
      <x:c r="AJ1128" s="117" t="n">
        <x:f>MONTH(A1128)</x:f>
        <x:v>6</x:v>
      </x:c>
      <x:c r="AK1128" s="50" t="n">
        <x:f>IF(MONTH(A1128)&lt;&gt;MONTH(A1129),1,0)</x:f>
        <x:v>0</x:v>
      </x:c>
      <x:c r="AL1128" s="115" t="n">
        <x:f>IF(AK1127,AD1127,AL1127)</x:f>
        <x:v>1.2453754244739061</x:v>
      </x:c>
      <x:c r="AM1128" s="116" t="str">
        <x:f>IF(AK1128,AD1128/AL1128-1,"")</x:f>
      </x:c>
      <x:c r="AN1128" s="115" t="n">
        <x:f>IF(AI1128&lt;&gt;AI1127,AD1128,MAX(AN1127,AD1128))</x:f>
        <x:v>1.2611470442344646</x:v>
      </x:c>
      <x:c r="AO1128" s="116" t="n">
        <x:f>AD1128/AN1128-1</x:f>
        <x:v>-0.006128812140221429</x:v>
      </x:c>
      <x:c r="AP1128" s="112" t="n">
        <x:f>IFERROR(SUM(Z1128:AC1128)/AD1128,0)</x:f>
        <x:v>1</x:v>
      </x:c>
      <x:c r="AQ1128" s="50" t="b">
        <x:f>AND(B1128&gt;0,C1128&gt;0,D1128&gt;0,E1128&gt;0)</x:f>
        <x:v>1</x:v>
      </x:c>
    </x:row>
    <x:row r="1129">
      <x:c r="A1129" s="111" t="n">
        <x:f>'净值底稿'!A1087</x:f>
        <x:v>45468</x:v>
      </x:c>
      <x:c r="B1129" s="113" t="n">
        <x:f>'净值底稿'!F1087</x:f>
        <x:v>1.69942994178047</x:v>
      </x:c>
      <x:c r="C1129" s="113" t="n">
        <x:f>'净值底稿'!O1087</x:f>
        <x:v>1.0837280817711064</x:v>
      </x:c>
      <x:c r="D1129" s="113" t="n">
        <x:f>'净值底稿'!P1087</x:f>
        <x:v>1.6901</x:v>
      </x:c>
      <x:c r="E1129" s="113" t="n">
        <x:f>'净值底稿'!Q1087</x:f>
        <x:v>1.9446</x:v>
      </x:c>
      <x:c r="F1129" s="114" t="n">
        <x:f>IFERROR(B1129/B1128-1,0)</x:f>
        <x:v>-0.025501329396749428</x:v>
      </x:c>
      <x:c r="G1129" s="114" t="n">
        <x:f>IFERROR(C1129/C1128-1,0)</x:f>
        <x:v>-0.0016306386683160312</x:v>
      </x:c>
      <x:c r="H1129" s="114" t="n">
        <x:f>IFERROR(D1129/D1128-1,0)</x:f>
        <x:v>0.0005920312592504473</x:v>
      </x:c>
      <x:c r="I1129" s="114" t="n">
        <x:f>IFERROR(E1129/E1128-1,0)</x:f>
        <x:v>-0.0005653492316389785</x:v>
      </x:c>
      <x:c r="J1129" s="115" t="n">
        <x:f>Z1128*(1+F1129)</x:f>
        <x:v>0.12761878351892728</x:v>
      </x:c>
      <x:c r="K1129" s="115" t="n">
        <x:f>AA1128*(1+G1129)</x:f>
        <x:v>0.11403358736003844</x:v>
      </x:c>
      <x:c r="L1129" s="115" t="n">
        <x:f>AB1128*(1+H1129)</x:f>
        <x:v>0.9288907490526089</x:v>
      </x:c>
      <x:c r="M1129" s="115" t="n">
        <x:f>AC1128*(1+I1129)</x:f>
        <x:v>0.07985316300360767</x:v>
      </x:c>
      <x:c r="N1129" s="115" t="n">
        <x:f>SUM(J1129:M1129)</x:f>
        <x:v>1.2503962829351822</x:v>
      </x:c>
      <x:c r="O1129" s="116" t="n">
        <x:f>IFERROR((J1129+K1129)/N1129,0)</x:f>
        <x:v>0.19326062799203989</x:v>
      </x:c>
      <x:c r="P1129" s="50" t="b">
        <x:f>AND(MONTH(A1129)=12,OR(A1130="",YEAR(A1129)&lt;&gt;YEAR(A1130)))</x:f>
        <x:v>0</x:v>
      </x:c>
      <x:c r="Q1129" s="50" t="b">
        <x:f>AND(MOD(MONTH(A1129),3)=0,OR(A1130="",MONTH(A1129)&lt;&gt;MONTH(A1130)))</x:f>
        <x:v>0</x:v>
      </x:c>
      <x:c r="R1129" s="50" t="b">
        <x:f>OR(O1129&gt;$E$7,O1129&lt;$E$6)</x:f>
        <x:v>0</x:v>
      </x:c>
      <x:c r="S1129" s="50" t="b">
        <x:f>AND(OR(P1129,Q1129,R1129),A1129-AH1128&gt;$E$8)</x:f>
        <x:v>0</x:v>
      </x:c>
      <x:c r="T1129" s="50" t="str">
        <x:f>IF(NOT(OR(P1129,Q1129,R1129)),"不调",IF(NOT(S1129),"间隔规则跳过",IF(P1129,"年末+季度",IF(AND(Q1129,R1129),"季度+动态",IF(Q1129,"季度","动态")))))</x:f>
        <x:v>不调</x:v>
      </x:c>
      <x:c r="U1129" s="115" t="n">
        <x:f>IF(OR(T1129="年末+季度",T1129="季度+动态"),N1129*$E$5/2,IF(T1129="季度",(J1129+K1129)/2,IF(T1129="动态",N1129*$E$5*IF(J1129+K1129=0,0.5,J1129/(J1129+K1129)),J1129)))</x:f>
        <x:v>0.12761878351892728</x:v>
      </x:c>
      <x:c r="V1129" s="115" t="n">
        <x:f>IF(OR(T1129="年末+季度",T1129="季度+动态"),N1129*$E$5/2,IF(T1129="季度",(J1129+K1129)/2,IF(T1129="动态",N1129*$E$5*IF(J1129+K1129=0,0.5,K1129/(J1129+K1129)),K1129)))</x:f>
        <x:v>0.11403358736003844</x:v>
      </x:c>
      <x:c r="W1129" s="115" t="n">
        <x:f>IF(OR(T1129="年末+季度",T1129="季度+动态",T1129="动态"),N1129*(1-$E$5)*IF(L1129+M1129=0,$B$7/($B$7+$B$8),L1129/(L1129+M1129)),L1129)</x:f>
        <x:v>0.9288907490526089</x:v>
      </x:c>
      <x:c r="X1129" s="115" t="n">
        <x:f>IF(OR(T1129="年末+季度",T1129="季度+动态",T1129="动态"),N1129*(1-$E$5)*IF(L1129+M1129=0,$B$8/($B$7+$B$8),M1129/(L1129+M1129)),M1129)</x:f>
        <x:v>0.07985316300360767</x:v>
      </x:c>
      <x:c r="Y1129" s="115" t="n">
        <x:f>POWER(1-$H$5,(A1129-A1128)/$H$8)</x:f>
        <x:v>0.9999862671029998</x:v>
      </x:c>
      <x:c r="Z1129" s="115" t="n">
        <x:f>U1129*Y1129</x:f>
        <x:v>0.12761703094331792</x:v>
      </x:c>
      <x:c r="AA1129" s="115" t="n">
        <x:f>V1129*Y1129</x:f>
        <x:v>0.11403202134852865</x:v>
      </x:c>
      <x:c r="AB1129" s="115" t="n">
        <x:f>W1129*Y1129</x:f>
        <x:v>0.9288779926916277</x:v>
      </x:c>
      <x:c r="AC1129" s="115" t="n">
        <x:f>X1129*Y1129</x:f>
        <x:v>0.07985206638834501</x:v>
      </x:c>
      <x:c r="AD1129" s="115" t="n">
        <x:f>SUM(Z1129:AC1129)</x:f>
        <x:v>1.2503791113718195</x:v>
      </x:c>
      <x:c r="AE1129" s="115" t="n">
        <x:f>MAX(AE1128,AD1129)</x:f>
        <x:v>1.2611470442344646</x:v>
      </x:c>
      <x:c r="AF1129" s="114" t="n">
        <x:f>AD1129/AE1129-1</x:f>
        <x:v>-0.00853820568495356</x:v>
      </x:c>
      <x:c r="AG1129" s="114" t="n">
        <x:f>AD1129/AD1128-1</x:f>
        <x:v>-0.0024242513256880205</x:v>
      </x:c>
      <x:c r="AH1129" s="111" t="n">
        <x:f>IF(OR(T1129="年末+季度",T1129="季度+动态",T1129="季度",T1129="动态"),A1129,AH1128)</x:f>
        <x:v>45380</x:v>
      </x:c>
      <x:c r="AI1129" s="117" t="n">
        <x:f>YEAR(A1129)</x:f>
        <x:v>2024</x:v>
      </x:c>
      <x:c r="AJ1129" s="117" t="n">
        <x:f>MONTH(A1129)</x:f>
        <x:v>6</x:v>
      </x:c>
      <x:c r="AK1129" s="50" t="n">
        <x:f>IF(MONTH(A1129)&lt;&gt;MONTH(A1130),1,0)</x:f>
        <x:v>0</x:v>
      </x:c>
      <x:c r="AL1129" s="115" t="n">
        <x:f>IF(AK1128,AD1128,AL1128)</x:f>
        <x:v>1.2453754244739061</x:v>
      </x:c>
      <x:c r="AM1129" s="116" t="str">
        <x:f>IF(AK1129,AD1129/AL1129-1,"")</x:f>
      </x:c>
      <x:c r="AN1129" s="115" t="n">
        <x:f>IF(AI1129&lt;&gt;AI1128,AD1129,MAX(AN1128,AD1129))</x:f>
        <x:v>1.2611470442344646</x:v>
      </x:c>
      <x:c r="AO1129" s="116" t="n">
        <x:f>AD1129/AN1129-1</x:f>
        <x:v>-0.00853820568495356</x:v>
      </x:c>
      <x:c r="AP1129" s="112" t="n">
        <x:f>IFERROR(SUM(Z1129:AC1129)/AD1129,0)</x:f>
        <x:v>1</x:v>
      </x:c>
      <x:c r="AQ1129" s="50" t="b">
        <x:f>AND(B1129&gt;0,C1129&gt;0,D1129&gt;0,E1129&gt;0)</x:f>
        <x:v>1</x:v>
      </x:c>
    </x:row>
    <x:row r="1130">
      <x:c r="A1130" s="111" t="n">
        <x:f>'净值底稿'!A1088</x:f>
        <x:v>45469</x:v>
      </x:c>
      <x:c r="B1130" s="113" t="n">
        <x:f>'净值底稿'!F1088</x:f>
        <x:v>1.7361804890711425</x:v>
      </x:c>
      <x:c r="C1130" s="113" t="n">
        <x:f>'净值底稿'!O1088</x:f>
        <x:v>1.1051216961587562</x:v>
      </x:c>
      <x:c r="D1130" s="113" t="n">
        <x:f>'净值底稿'!P1088</x:f>
        <x:v>1.6906</x:v>
      </x:c>
      <x:c r="E1130" s="113" t="n">
        <x:f>'净值底稿'!Q1088</x:f>
        <x:v>1.9326</x:v>
      </x:c>
      <x:c r="F1130" s="114" t="n">
        <x:f>IFERROR(B1130/B1129-1,0)</x:f>
        <x:v>0.02162522054434879</x:v>
      </x:c>
      <x:c r="G1130" s="114" t="n">
        <x:f>IFERROR(C1130/C1129-1,0)</x:f>
        <x:v>0.019740758542204473</x:v>
      </x:c>
      <x:c r="H1130" s="114" t="n">
        <x:f>IFERROR(D1130/D1129-1,0)</x:f>
        <x:v>0.0002958404828117267</x:v>
      </x:c>
      <x:c r="I1130" s="114" t="n">
        <x:f>IFERROR(E1130/E1129-1,0)</x:f>
        <x:v>-0.006170934896636893</x:v>
      </x:c>
      <x:c r="J1130" s="115" t="n">
        <x:f>Z1129*(1+F1130)</x:f>
        <x:v>0.13037677738268216</x:v>
      </x:c>
      <x:c r="K1130" s="115" t="n">
        <x:f>AA1129*(1+G1130)</x:f>
        <x:v>0.11628309994804946</x:v>
      </x:c>
      <x:c r="L1130" s="115" t="n">
        <x:f>AB1129*(1+H1130)</x:f>
        <x:v>0.9291527924054588</x:v>
      </x:c>
      <x:c r="M1130" s="115" t="n">
        <x:f>AC1129*(1+I1130)</x:f>
        <x:v>0.07935930448530061</x:v>
      </x:c>
      <x:c r="N1130" s="115" t="n">
        <x:f>SUM(J1130:M1130)</x:f>
        <x:v>1.255171974221491</x:v>
      </x:c>
      <x:c r="O1130" s="116" t="n">
        <x:f>IFERROR((J1130+K1130)/N1130,0)</x:f>
        <x:v>0.19651480625491194</x:v>
      </x:c>
      <x:c r="P1130" s="50" t="b">
        <x:f>AND(MONTH(A1130)=12,OR(A1131="",YEAR(A1130)&lt;&gt;YEAR(A1131)))</x:f>
        <x:v>0</x:v>
      </x:c>
      <x:c r="Q1130" s="50" t="b">
        <x:f>AND(MOD(MONTH(A1130),3)=0,OR(A1131="",MONTH(A1130)&lt;&gt;MONTH(A1131)))</x:f>
        <x:v>0</x:v>
      </x:c>
      <x:c r="R1130" s="50" t="b">
        <x:f>OR(O1130&gt;$E$7,O1130&lt;$E$6)</x:f>
        <x:v>0</x:v>
      </x:c>
      <x:c r="S1130" s="50" t="b">
        <x:f>AND(OR(P1130,Q1130,R1130),A1130-AH1129&gt;$E$8)</x:f>
        <x:v>0</x:v>
      </x:c>
      <x:c r="T1130" s="50" t="str">
        <x:f>IF(NOT(OR(P1130,Q1130,R1130)),"不调",IF(NOT(S1130),"间隔规则跳过",IF(P1130,"年末+季度",IF(AND(Q1130,R1130),"季度+动态",IF(Q1130,"季度","动态")))))</x:f>
        <x:v>不调</x:v>
      </x:c>
      <x:c r="U1130" s="115" t="n">
        <x:f>IF(OR(T1130="年末+季度",T1130="季度+动态"),N1130*$E$5/2,IF(T1130="季度",(J1130+K1130)/2,IF(T1130="动态",N1130*$E$5*IF(J1130+K1130=0,0.5,J1130/(J1130+K1130)),J1130)))</x:f>
        <x:v>0.13037677738268216</x:v>
      </x:c>
      <x:c r="V1130" s="115" t="n">
        <x:f>IF(OR(T1130="年末+季度",T1130="季度+动态"),N1130*$E$5/2,IF(T1130="季度",(J1130+K1130)/2,IF(T1130="动态",N1130*$E$5*IF(J1130+K1130=0,0.5,K1130/(J1130+K1130)),K1130)))</x:f>
        <x:v>0.11628309994804946</x:v>
      </x:c>
      <x:c r="W1130" s="115" t="n">
        <x:f>IF(OR(T1130="年末+季度",T1130="季度+动态",T1130="动态"),N1130*(1-$E$5)*IF(L1130+M1130=0,$B$7/($B$7+$B$8),L1130/(L1130+M1130)),L1130)</x:f>
        <x:v>0.9291527924054588</x:v>
      </x:c>
      <x:c r="X1130" s="115" t="n">
        <x:f>IF(OR(T1130="年末+季度",T1130="季度+动态",T1130="动态"),N1130*(1-$E$5)*IF(L1130+M1130=0,$B$8/($B$7+$B$8),M1130/(L1130+M1130)),M1130)</x:f>
        <x:v>0.07935930448530061</x:v>
      </x:c>
      <x:c r="Y1130" s="115" t="n">
        <x:f>POWER(1-$H$5,(A1130-A1129)/$H$8)</x:f>
        <x:v>0.9999862671029998</x:v>
      </x:c>
      <x:c r="Z1130" s="115" t="n">
        <x:f>U1130*Y1130</x:f>
        <x:v>0.13037498693182714</x:v>
      </x:c>
      <x:c r="AA1130" s="115" t="n">
        <x:f>V1130*Y1130</x:f>
        <x:v>0.116281503044215</x:v>
      </x:c>
      <x:c r="AB1130" s="115" t="n">
        <x:f>W1130*Y1130</x:f>
        <x:v>0.9291400324458632</x:v>
      </x:c>
      <x:c r="AC1130" s="115" t="n">
        <x:f>X1130*Y1130</x:f>
        <x:v>0.0793582146521461</x:v>
      </x:c>
      <x:c r="AD1130" s="115" t="n">
        <x:f>SUM(Z1130:AC1130)</x:f>
        <x:v>1.2551547370740515</x:v>
      </x:c>
      <x:c r="AE1130" s="115" t="n">
        <x:f>MAX(AE1129,AD1130)</x:f>
        <x:v>1.2611470442344646</x:v>
      </x:c>
      <x:c r="AF1130" s="114" t="n">
        <x:f>AD1130/AE1130-1</x:f>
        <x:v>-0.004751473817274476</x:v>
      </x:c>
      <x:c r="AG1130" s="114" t="n">
        <x:f>AD1130/AD1129-1</x:f>
        <x:v>0.0038193421969379138</x:v>
      </x:c>
      <x:c r="AH1130" s="111" t="n">
        <x:f>IF(OR(T1130="年末+季度",T1130="季度+动态",T1130="季度",T1130="动态"),A1130,AH1129)</x:f>
        <x:v>45380</x:v>
      </x:c>
      <x:c r="AI1130" s="117" t="n">
        <x:f>YEAR(A1130)</x:f>
        <x:v>2024</x:v>
      </x:c>
      <x:c r="AJ1130" s="117" t="n">
        <x:f>MONTH(A1130)</x:f>
        <x:v>6</x:v>
      </x:c>
      <x:c r="AK1130" s="50" t="n">
        <x:f>IF(MONTH(A1130)&lt;&gt;MONTH(A1131),1,0)</x:f>
        <x:v>0</x:v>
      </x:c>
      <x:c r="AL1130" s="115" t="n">
        <x:f>IF(AK1129,AD1129,AL1129)</x:f>
        <x:v>1.2453754244739061</x:v>
      </x:c>
      <x:c r="AM1130" s="116" t="str">
        <x:f>IF(AK1130,AD1130/AL1130-1,"")</x:f>
      </x:c>
      <x:c r="AN1130" s="115" t="n">
        <x:f>IF(AI1130&lt;&gt;AI1129,AD1130,MAX(AN1129,AD1130))</x:f>
        <x:v>1.2611470442344646</x:v>
      </x:c>
      <x:c r="AO1130" s="116" t="n">
        <x:f>AD1130/AN1130-1</x:f>
        <x:v>-0.004751473817274476</x:v>
      </x:c>
      <x:c r="AP1130" s="112" t="n">
        <x:f>IFERROR(SUM(Z1130:AC1130)/AD1130,0)</x:f>
        <x:v>1</x:v>
      </x:c>
      <x:c r="AQ1130" s="50" t="b">
        <x:f>AND(B1130&gt;0,C1130&gt;0,D1130&gt;0,E1130&gt;0)</x:f>
        <x:v>1</x:v>
      </x:c>
    </x:row>
    <x:row r="1131">
      <x:c r="A1131" s="111" t="n">
        <x:f>'净值底稿'!A1089</x:f>
        <x:v>45470</x:v>
      </x:c>
      <x:c r="B1131" s="113" t="n">
        <x:f>'净值底稿'!F1089</x:f>
        <x:v>1.7137238780703776</x:v>
      </x:c>
      <x:c r="C1131" s="113" t="n">
        <x:f>'净值底稿'!O1089</x:f>
        <x:v>1.088023676606278</x:v>
      </x:c>
      <x:c r="D1131" s="113" t="n">
        <x:f>'净值底稿'!P1089</x:f>
        <x:v>1.692</x:v>
      </x:c>
      <x:c r="E1131" s="113" t="n">
        <x:f>'净值底稿'!Q1089</x:f>
        <x:v>1.9245</x:v>
      </x:c>
      <x:c r="F1131" s="114" t="n">
        <x:f>IFERROR(B1131/B1130-1,0)</x:f>
        <x:v>-0.012934491052125074</x:v>
      </x:c>
      <x:c r="G1131" s="114" t="n">
        <x:f>IFERROR(C1131/C1130-1,0)</x:f>
        <x:v>-0.015471616937671517</x:v>
      </x:c>
      <x:c r="H1131" s="114" t="n">
        <x:f>IFERROR(D1131/D1130-1,0)</x:f>
        <x:v>0.0008281083638943532</x:v>
      </x:c>
      <x:c r="I1131" s="114" t="n">
        <x:f>IFERROR(E1131/E1130-1,0)</x:f>
        <x:v>-0.004191244954982909</x:v>
      </x:c>
      <x:c r="J1131" s="115" t="n">
        <x:f>Z1130*(1+F1131)</x:f>
        <x:v>0.1286886528299365</x:v>
      </x:c>
      <x:c r="K1131" s="115" t="n">
        <x:f>AA1130*(1+G1131)</x:f>
        <x:v>0.11448244017217822</x:v>
      </x:c>
      <x:c r="L1131" s="115" t="n">
        <x:f>AB1130*(1+H1131)</x:f>
        <x:v>0.9299094610779607</x:v>
      </x:c>
      <x:c r="M1131" s="115" t="n">
        <x:f>AC1130*(1+I1131)</x:f>
        <x:v>0.07902560493534884</x:v>
      </x:c>
      <x:c r="N1131" s="115" t="n">
        <x:f>SUM(J1131:M1131)</x:f>
        <x:v>1.252106159015424</x:v>
      </x:c>
      <x:c r="O1131" s="116" t="n">
        <x:f>IFERROR((J1131+K1131)/N1131,0)</x:f>
        <x:v>0.19420964528545154</x:v>
      </x:c>
      <x:c r="P1131" s="50" t="b">
        <x:f>AND(MONTH(A1131)=12,OR(A1132="",YEAR(A1131)&lt;&gt;YEAR(A1132)))</x:f>
        <x:v>0</x:v>
      </x:c>
      <x:c r="Q1131" s="50" t="b">
        <x:f>AND(MOD(MONTH(A1131),3)=0,OR(A1132="",MONTH(A1131)&lt;&gt;MONTH(A1132)))</x:f>
        <x:v>0</x:v>
      </x:c>
      <x:c r="R1131" s="50" t="b">
        <x:f>OR(O1131&gt;$E$7,O1131&lt;$E$6)</x:f>
        <x:v>0</x:v>
      </x:c>
      <x:c r="S1131" s="50" t="b">
        <x:f>AND(OR(P1131,Q1131,R1131),A1131-AH1130&gt;$E$8)</x:f>
        <x:v>0</x:v>
      </x:c>
      <x:c r="T1131" s="50" t="str">
        <x:f>IF(NOT(OR(P1131,Q1131,R1131)),"不调",IF(NOT(S1131),"间隔规则跳过",IF(P1131,"年末+季度",IF(AND(Q1131,R1131),"季度+动态",IF(Q1131,"季度","动态")))))</x:f>
        <x:v>不调</x:v>
      </x:c>
      <x:c r="U1131" s="115" t="n">
        <x:f>IF(OR(T1131="年末+季度",T1131="季度+动态"),N1131*$E$5/2,IF(T1131="季度",(J1131+K1131)/2,IF(T1131="动态",N1131*$E$5*IF(J1131+K1131=0,0.5,J1131/(J1131+K1131)),J1131)))</x:f>
        <x:v>0.1286886528299365</x:v>
      </x:c>
      <x:c r="V1131" s="115" t="n">
        <x:f>IF(OR(T1131="年末+季度",T1131="季度+动态"),N1131*$E$5/2,IF(T1131="季度",(J1131+K1131)/2,IF(T1131="动态",N1131*$E$5*IF(J1131+K1131=0,0.5,K1131/(J1131+K1131)),K1131)))</x:f>
        <x:v>0.11448244017217822</x:v>
      </x:c>
      <x:c r="W1131" s="115" t="n">
        <x:f>IF(OR(T1131="年末+季度",T1131="季度+动态",T1131="动态"),N1131*(1-$E$5)*IF(L1131+M1131=0,$B$7/($B$7+$B$8),L1131/(L1131+M1131)),L1131)</x:f>
        <x:v>0.9299094610779607</x:v>
      </x:c>
      <x:c r="X1131" s="115" t="n">
        <x:f>IF(OR(T1131="年末+季度",T1131="季度+动态",T1131="动态"),N1131*(1-$E$5)*IF(L1131+M1131=0,$B$8/($B$7+$B$8),M1131/(L1131+M1131)),M1131)</x:f>
        <x:v>0.07902560493534884</x:v>
      </x:c>
      <x:c r="Y1131" s="115" t="n">
        <x:f>POWER(1-$H$5,(A1131-A1130)/$H$8)</x:f>
        <x:v>0.9999862671029998</x:v>
      </x:c>
      <x:c r="Z1131" s="115" t="n">
        <x:f>U1131*Y1131</x:f>
        <x:v>0.1286868855619221</x:v>
      </x:c>
      <x:c r="AA1131" s="115" t="n">
        <x:f>V1131*Y1131</x:f>
        <x:v>0.114480867996619</x:v>
      </x:c>
      <x:c r="AB1131" s="115" t="n">
        <x:f>W1131*Y1131</x:f>
        <x:v>0.9298966907271121</x:v>
      </x:c>
      <x:c r="AC1131" s="115" t="n">
        <x:f>X1131*Y1131</x:f>
        <x:v>0.07902451968485588</x:v>
      </x:c>
      <x:c r="AD1131" s="115" t="n">
        <x:f>SUM(Z1131:AC1131)</x:f>
        <x:v>1.252088963970509</x:v>
      </x:c>
      <x:c r="AE1131" s="115" t="n">
        <x:f>MAX(AE1130,AD1131)</x:f>
        <x:v>1.2611470442344646</x:v>
      </x:c>
      <x:c r="AF1131" s="114" t="n">
        <x:f>AD1131/AE1131-1</x:f>
        <x:v>-0.007182414061362552</x:v>
      </x:c>
      <x:c r="AG1131" s="114" t="n">
        <x:f>AD1131/AD1130-1</x:f>
        <x:v>-0.002442545937156093</x:v>
      </x:c>
      <x:c r="AH1131" s="111" t="n">
        <x:f>IF(OR(T1131="年末+季度",T1131="季度+动态",T1131="季度",T1131="动态"),A1131,AH1130)</x:f>
        <x:v>45380</x:v>
      </x:c>
      <x:c r="AI1131" s="117" t="n">
        <x:f>YEAR(A1131)</x:f>
        <x:v>2024</x:v>
      </x:c>
      <x:c r="AJ1131" s="117" t="n">
        <x:f>MONTH(A1131)</x:f>
        <x:v>6</x:v>
      </x:c>
      <x:c r="AK1131" s="50" t="n">
        <x:f>IF(MONTH(A1131)&lt;&gt;MONTH(A1132),1,0)</x:f>
        <x:v>0</x:v>
      </x:c>
      <x:c r="AL1131" s="115" t="n">
        <x:f>IF(AK1130,AD1130,AL1130)</x:f>
        <x:v>1.2453754244739061</x:v>
      </x:c>
      <x:c r="AM1131" s="116" t="str">
        <x:f>IF(AK1131,AD1131/AL1131-1,"")</x:f>
      </x:c>
      <x:c r="AN1131" s="115" t="n">
        <x:f>IF(AI1131&lt;&gt;AI1130,AD1131,MAX(AN1130,AD1131))</x:f>
        <x:v>1.2611470442344646</x:v>
      </x:c>
      <x:c r="AO1131" s="116" t="n">
        <x:f>AD1131/AN1131-1</x:f>
        <x:v>-0.007182414061362552</x:v>
      </x:c>
      <x:c r="AP1131" s="112" t="n">
        <x:f>IFERROR(SUM(Z1131:AC1131)/AD1131,0)</x:f>
        <x:v>1</x:v>
      </x:c>
      <x:c r="AQ1131" s="50" t="b">
        <x:f>AND(B1131&gt;0,C1131&gt;0,D1131&gt;0,E1131&gt;0)</x:f>
        <x:v>1</x:v>
      </x:c>
    </x:row>
    <x:row r="1132">
      <x:c r="A1132" s="111" t="n">
        <x:f>'净值底稿'!A1090</x:f>
        <x:v>45471</x:v>
      </x:c>
      <x:c r="B1132" s="113" t="n">
        <x:f>'净值底稿'!F1090</x:f>
        <x:v>1.734348035468185</x:v>
      </x:c>
      <x:c r="C1132" s="113" t="n">
        <x:f>'净值底稿'!O1090</x:f>
        <x:v>1.0958675440597712</x:v>
      </x:c>
      <x:c r="D1132" s="113" t="n">
        <x:f>'净值底稿'!P1090</x:f>
        <x:v>1.6926</x:v>
      </x:c>
      <x:c r="E1132" s="113" t="n">
        <x:f>'净值底稿'!Q1090</x:f>
        <x:v>1.9448</x:v>
      </x:c>
      <x:c r="F1132" s="114" t="n">
        <x:f>IFERROR(B1132/B1131-1,0)</x:f>
        <x:v>0.012034702708950906</x:v>
      </x:c>
      <x:c r="G1132" s="114" t="n">
        <x:f>IFERROR(C1132/C1131-1,0)</x:f>
        <x:v>0.007209280112322025</x:v>
      </x:c>
      <x:c r="H1132" s="114" t="n">
        <x:f>IFERROR(D1132/D1131-1,0)</x:f>
        <x:v>0.00035460992907809796</x:v>
      </x:c>
      <x:c r="I1132" s="114" t="n">
        <x:f>IFERROR(E1132/E1131-1,0)</x:f>
        <x:v>0.010548194336191141</x:v>
      </x:c>
      <x:c r="J1132" s="115" t="n">
        <x:f>Z1131*(1+F1132)</x:f>
        <x:v>0.1302355939722006</x:v>
      </x:c>
      <x:c r="K1132" s="115" t="n">
        <x:f>AA1131*(1+G1132)</x:f>
        <x:v>0.11530619264150839</x:v>
      </x:c>
      <x:c r="L1132" s="115" t="n">
        <x:f>AB1131*(1+H1132)</x:f>
        <x:v>0.9302264413266608</x:v>
      </x:c>
      <x:c r="M1132" s="115" t="n">
        <x:f>AC1131*(1+I1132)</x:f>
        <x:v>0.0798580856758159</x:v>
      </x:c>
      <x:c r="N1132" s="115" t="n">
        <x:f>SUM(J1132:M1132)</x:f>
        <x:v>1.2556263136161858</x:v>
      </x:c>
      <x:c r="O1132" s="116" t="n">
        <x:f>IFERROR((J1132+K1132)/N1132,0)</x:f>
        <x:v>0.1955532342314109</x:v>
      </x:c>
      <x:c r="P1132" s="50" t="b">
        <x:f>AND(MONTH(A1132)=12,OR(A1133="",YEAR(A1132)&lt;&gt;YEAR(A1133)))</x:f>
        <x:v>0</x:v>
      </x:c>
      <x:c r="Q1132" s="50" t="b">
        <x:f>AND(MOD(MONTH(A1132),3)=0,OR(A1133="",MONTH(A1132)&lt;&gt;MONTH(A1133)))</x:f>
        <x:v>1</x:v>
      </x:c>
      <x:c r="R1132" s="50" t="b">
        <x:f>OR(O1132&gt;$E$7,O1132&lt;$E$6)</x:f>
        <x:v>0</x:v>
      </x:c>
      <x:c r="S1132" s="50" t="b">
        <x:f>AND(OR(P1132,Q1132,R1132),A1132-AH1131&gt;$E$8)</x:f>
        <x:v>1</x:v>
      </x:c>
      <x:c r="T1132" s="50" t="str">
        <x:f>IF(NOT(OR(P1132,Q1132,R1132)),"不调",IF(NOT(S1132),"间隔规则跳过",IF(P1132,"年末+季度",IF(AND(Q1132,R1132),"季度+动态",IF(Q1132,"季度","动态")))))</x:f>
        <x:v>季度</x:v>
      </x:c>
      <x:c r="U1132" s="115" t="n">
        <x:f>IF(OR(T1132="年末+季度",T1132="季度+动态"),N1132*$E$5/2,IF(T1132="季度",(J1132+K1132)/2,IF(T1132="动态",N1132*$E$5*IF(J1132+K1132=0,0.5,J1132/(J1132+K1132)),J1132)))</x:f>
        <x:v>0.1227708933068545</x:v>
      </x:c>
      <x:c r="V1132" s="115" t="n">
        <x:f>IF(OR(T1132="年末+季度",T1132="季度+动态"),N1132*$E$5/2,IF(T1132="季度",(J1132+K1132)/2,IF(T1132="动态",N1132*$E$5*IF(J1132+K1132=0,0.5,K1132/(J1132+K1132)),K1132)))</x:f>
        <x:v>0.1227708933068545</x:v>
      </x:c>
      <x:c r="W1132" s="115" t="n">
        <x:f>IF(OR(T1132="年末+季度",T1132="季度+动态",T1132="动态"),N1132*(1-$E$5)*IF(L1132+M1132=0,$B$7/($B$7+$B$8),L1132/(L1132+M1132)),L1132)</x:f>
        <x:v>0.9302264413266608</x:v>
      </x:c>
      <x:c r="X1132" s="115" t="n">
        <x:f>IF(OR(T1132="年末+季度",T1132="季度+动态",T1132="动态"),N1132*(1-$E$5)*IF(L1132+M1132=0,$B$8/($B$7+$B$8),M1132/(L1132+M1132)),M1132)</x:f>
        <x:v>0.0798580856758159</x:v>
      </x:c>
      <x:c r="Y1132" s="115" t="n">
        <x:f>POWER(1-$H$5,(A1132-A1131)/$H$8)</x:f>
        <x:v>0.9999862671029998</x:v>
      </x:c>
      <x:c r="Z1132" s="115" t="n">
        <x:f>U1132*Y1132</x:f>
        <x:v>0.1227692073068221</x:v>
      </x:c>
      <x:c r="AA1132" s="115" t="n">
        <x:f>V1132*Y1132</x:f>
        <x:v>0.1227692073068221</x:v>
      </x:c>
      <x:c r="AB1132" s="115" t="n">
        <x:f>W1132*Y1132</x:f>
        <x:v>0.9302136666227552</x:v>
      </x:c>
      <x:c r="AC1132" s="115" t="n">
        <x:f>X1132*Y1132</x:f>
        <x:v>0.07985698899295067</x:v>
      </x:c>
      <x:c r="AD1132" s="115" t="n">
        <x:f>SUM(Z1132:AC1132)</x:f>
        <x:v>1.2556090702293499</x:v>
      </x:c>
      <x:c r="AE1132" s="115" t="n">
        <x:f>MAX(AE1131,AD1132)</x:f>
        <x:v>1.2611470442344646</x:v>
      </x:c>
      <x:c r="AF1132" s="114" t="n">
        <x:f>AD1132/AE1132-1</x:f>
        <x:v>-0.004391219906062838</x:v>
      </x:c>
      <x:c r="AG1132" s="114" t="n">
        <x:f>AD1132/AD1131-1</x:f>
        <x:v>0.0028113866986561042</x:v>
      </x:c>
      <x:c r="AH1132" s="111" t="n">
        <x:f>IF(OR(T1132="年末+季度",T1132="季度+动态",T1132="季度",T1132="动态"),A1132,AH1131)</x:f>
        <x:v>45471</x:v>
      </x:c>
      <x:c r="AI1132" s="117" t="n">
        <x:f>YEAR(A1132)</x:f>
        <x:v>2024</x:v>
      </x:c>
      <x:c r="AJ1132" s="117" t="n">
        <x:f>MONTH(A1132)</x:f>
        <x:v>6</x:v>
      </x:c>
      <x:c r="AK1132" s="50" t="n">
        <x:f>IF(MONTH(A1132)&lt;&gt;MONTH(A1133),1,0)</x:f>
        <x:v>1</x:v>
      </x:c>
      <x:c r="AL1132" s="115" t="n">
        <x:f>IF(AK1131,AD1131,AL1131)</x:f>
        <x:v>1.2453754244739061</x:v>
      </x:c>
      <x:c r="AM1132" s="116" t="n">
        <x:f>IF(AK1132,AD1132/AL1132-1,"")</x:f>
        <x:v>0.008217317890118814</x:v>
      </x:c>
      <x:c r="AN1132" s="115" t="n">
        <x:f>IF(AI1132&lt;&gt;AI1131,AD1132,MAX(AN1131,AD1132))</x:f>
        <x:v>1.2611470442344646</x:v>
      </x:c>
      <x:c r="AO1132" s="116" t="n">
        <x:f>AD1132/AN1132-1</x:f>
        <x:v>-0.004391219906062838</x:v>
      </x:c>
      <x:c r="AP1132" s="112" t="n">
        <x:f>IFERROR(SUM(Z1132:AC1132)/AD1132,0)</x:f>
        <x:v>1</x:v>
      </x:c>
      <x:c r="AQ1132" s="50" t="b">
        <x:f>AND(B1132&gt;0,C1132&gt;0,D1132&gt;0,E1132&gt;0)</x:f>
        <x:v>1</x:v>
      </x:c>
    </x:row>
    <x:row r="1133">
      <x:c r="A1133" s="111" t="n">
        <x:f>'净值底稿'!A1091</x:f>
        <x:v>45474</x:v>
      </x:c>
      <x:c r="B1133" s="113" t="n">
        <x:f>'净值底稿'!F1091</x:f>
        <x:v>1.7530621721984199</x:v>
      </x:c>
      <x:c r="C1133" s="113" t="n">
        <x:f>'净值底稿'!O1091</x:f>
        <x:v>1.1058182409623682</x:v>
      </x:c>
      <x:c r="D1133" s="113" t="n">
        <x:f>'净值底稿'!P1091</x:f>
        <x:v>1.691</x:v>
      </x:c>
      <x:c r="E1133" s="113" t="n">
        <x:f>'净值底稿'!Q1091</x:f>
        <x:v>1.9426</x:v>
      </x:c>
      <x:c r="F1133" s="114" t="n">
        <x:f>IFERROR(B1133/B1132-1,0)</x:f>
        <x:v>0.010790300647576245</x:v>
      </x:c>
      <x:c r="G1133" s="114" t="n">
        <x:f>IFERROR(C1133/C1132-1,0)</x:f>
        <x:v>0.009080200391494042</x:v>
      </x:c>
      <x:c r="H1133" s="114" t="n">
        <x:f>IFERROR(D1133/D1132-1,0)</x:f>
        <x:v>-0.0009452912678719061</x:v>
      </x:c>
      <x:c r="I1133" s="114" t="n">
        <x:f>IFERROR(E1133/E1132-1,0)</x:f>
        <x:v>-0.0011312217194570096</x:v>
      </x:c>
      <x:c r="J1133" s="115" t="n">
        <x:f>Z1132*(1+F1133)</x:f>
        <x:v>0.12409392396392732</x:v>
      </x:c>
      <x:c r="K1133" s="115" t="n">
        <x:f>AA1132*(1+G1133)</x:f>
        <x:v>0.12388397631107292</x:v>
      </x:c>
      <x:c r="L1133" s="115" t="n">
        <x:f>AB1132*(1+H1133)</x:f>
        <x:v>0.9293343437664415</x:v>
      </x:c>
      <x:c r="M1133" s="115" t="n">
        <x:f>AC1132*(1+I1133)</x:f>
        <x:v>0.0797666530325514</x:v>
      </x:c>
      <x:c r="N1133" s="115" t="n">
        <x:f>SUM(J1133:M1133)</x:f>
        <x:v>1.2570788970739932</x:v>
      </x:c>
      <x:c r="O1133" s="116" t="n">
        <x:f>IFERROR((J1133+K1133)/N1133,0)</x:f>
        <x:v>0.19726518427140852</x:v>
      </x:c>
      <x:c r="P1133" s="50" t="b">
        <x:f>AND(MONTH(A1133)=12,OR(A1134="",YEAR(A1133)&lt;&gt;YEAR(A1134)))</x:f>
        <x:v>0</x:v>
      </x:c>
      <x:c r="Q1133" s="50" t="b">
        <x:f>AND(MOD(MONTH(A1133),3)=0,OR(A1134="",MONTH(A1133)&lt;&gt;MONTH(A1134)))</x:f>
        <x:v>0</x:v>
      </x:c>
      <x:c r="R1133" s="50" t="b">
        <x:f>OR(O1133&gt;$E$7,O1133&lt;$E$6)</x:f>
        <x:v>0</x:v>
      </x:c>
      <x:c r="S1133" s="50" t="b">
        <x:f>AND(OR(P1133,Q1133,R1133),A1133-AH1132&gt;$E$8)</x:f>
        <x:v>0</x:v>
      </x:c>
      <x:c r="T1133" s="50" t="str">
        <x:f>IF(NOT(OR(P1133,Q1133,R1133)),"不调",IF(NOT(S1133),"间隔规则跳过",IF(P1133,"年末+季度",IF(AND(Q1133,R1133),"季度+动态",IF(Q1133,"季度","动态")))))</x:f>
        <x:v>不调</x:v>
      </x:c>
      <x:c r="U1133" s="115" t="n">
        <x:f>IF(OR(T1133="年末+季度",T1133="季度+动态"),N1133*$E$5/2,IF(T1133="季度",(J1133+K1133)/2,IF(T1133="动态",N1133*$E$5*IF(J1133+K1133=0,0.5,J1133/(J1133+K1133)),J1133)))</x:f>
        <x:v>0.12409392396392732</x:v>
      </x:c>
      <x:c r="V1133" s="115" t="n">
        <x:f>IF(OR(T1133="年末+季度",T1133="季度+动态"),N1133*$E$5/2,IF(T1133="季度",(J1133+K1133)/2,IF(T1133="动态",N1133*$E$5*IF(J1133+K1133=0,0.5,K1133/(J1133+K1133)),K1133)))</x:f>
        <x:v>0.12388397631107292</x:v>
      </x:c>
      <x:c r="W1133" s="115" t="n">
        <x:f>IF(OR(T1133="年末+季度",T1133="季度+动态",T1133="动态"),N1133*(1-$E$5)*IF(L1133+M1133=0,$B$7/($B$7+$B$8),L1133/(L1133+M1133)),L1133)</x:f>
        <x:v>0.9293343437664415</x:v>
      </x:c>
      <x:c r="X1133" s="115" t="n">
        <x:f>IF(OR(T1133="年末+季度",T1133="季度+动态",T1133="动态"),N1133*(1-$E$5)*IF(L1133+M1133=0,$B$8/($B$7+$B$8),M1133/(L1133+M1133)),M1133)</x:f>
        <x:v>0.0797666530325514</x:v>
      </x:c>
      <x:c r="Y1133" s="115" t="n">
        <x:f>POWER(1-$H$5,(A1133-A1132)/$H$8)</x:f>
        <x:v>0.9999588018747739</x:v>
      </x:c>
      <x:c r="Z1133" s="115" t="n">
        <x:f>U1133*Y1133</x:f>
        <x:v>0.12408881152690807</x:v>
      </x:c>
      <x:c r="AA1133" s="115" t="n">
        <x:f>V1133*Y1133</x:f>
        <x:v>0.12387887252350335</x:v>
      </x:c>
      <x:c r="AB1133" s="115" t="n">
        <x:f>W1133*Y1133</x:f>
        <x:v>0.9292960569337702</x:v>
      </x:c>
      <x:c r="AC1133" s="115" t="n">
        <x:f>X1133*Y1133</x:f>
        <x:v>0.0797633667959909</x:v>
      </x:c>
      <x:c r="AD1133" s="115" t="n">
        <x:f>SUM(Z1133:AC1133)</x:f>
        <x:v>1.2570271077801725</x:v>
      </x:c>
      <x:c r="AE1133" s="115" t="n">
        <x:f>MAX(AE1132,AD1133)</x:f>
        <x:v>1.2611470442344646</x:v>
      </x:c>
      <x:c r="AF1133" s="114" t="n">
        <x:f>AD1133/AE1133-1</x:f>
        <x:v>-0.003266816881605572</x:v>
      </x:c>
      <x:c r="AG1133" s="114" t="n">
        <x:f>AD1133/AD1132-1</x:f>
        <x:v>0.0011293623026820132</x:v>
      </x:c>
      <x:c r="AH1133" s="111" t="n">
        <x:f>IF(OR(T1133="年末+季度",T1133="季度+动态",T1133="季度",T1133="动态"),A1133,AH1132)</x:f>
        <x:v>45471</x:v>
      </x:c>
      <x:c r="AI1133" s="117" t="n">
        <x:f>YEAR(A1133)</x:f>
        <x:v>2024</x:v>
      </x:c>
      <x:c r="AJ1133" s="117" t="n">
        <x:f>MONTH(A1133)</x:f>
        <x:v>7</x:v>
      </x:c>
      <x:c r="AK1133" s="50" t="n">
        <x:f>IF(MONTH(A1133)&lt;&gt;MONTH(A1134),1,0)</x:f>
        <x:v>0</x:v>
      </x:c>
      <x:c r="AL1133" s="115" t="n">
        <x:f>IF(AK1132,AD1132,AL1132)</x:f>
        <x:v>1.2556090702293499</x:v>
      </x:c>
      <x:c r="AM1133" s="116" t="str">
        <x:f>IF(AK1133,AD1133/AL1133-1,"")</x:f>
      </x:c>
      <x:c r="AN1133" s="115" t="n">
        <x:f>IF(AI1133&lt;&gt;AI1132,AD1133,MAX(AN1132,AD1133))</x:f>
        <x:v>1.2611470442344646</x:v>
      </x:c>
      <x:c r="AO1133" s="116" t="n">
        <x:f>AD1133/AN1133-1</x:f>
        <x:v>-0.003266816881605572</x:v>
      </x:c>
      <x:c r="AP1133" s="112" t="n">
        <x:f>IFERROR(SUM(Z1133:AC1133)/AD1133,0)</x:f>
        <x:v>1</x:v>
      </x:c>
      <x:c r="AQ1133" s="50" t="b">
        <x:f>AND(B1133&gt;0,C1133&gt;0,D1133&gt;0,E1133&gt;0)</x:f>
        <x:v>1</x:v>
      </x:c>
    </x:row>
    <x:row r="1134">
      <x:c r="A1134" s="111" t="n">
        <x:f>'净值底稿'!A1092</x:f>
        <x:v>45475</x:v>
      </x:c>
      <x:c r="B1134" s="113" t="n">
        <x:f>'净值底稿'!F1092</x:f>
        <x:v>1.7317253201231675</x:v>
      </x:c>
      <x:c r="C1134" s="113" t="n">
        <x:f>'净值底稿'!O1092</x:f>
        <x:v>1.1010277803964277</x:v>
      </x:c>
      <x:c r="D1134" s="113" t="n">
        <x:f>'净值底稿'!P1092</x:f>
        <x:v>1.6921</x:v>
      </x:c>
      <x:c r="E1134" s="113" t="n">
        <x:f>'净值底稿'!Q1092</x:f>
        <x:v>1.9438</x:v>
      </x:c>
      <x:c r="F1134" s="114" t="n">
        <x:f>IFERROR(B1134/B1133-1,0)</x:f>
        <x:v>-0.012171189598196075</x:v>
      </x:c>
      <x:c r="G1134" s="114" t="n">
        <x:f>IFERROR(C1134/C1133-1,0)</x:f>
        <x:v>-0.0043320505924839825</x:v>
      </x:c>
      <x:c r="H1134" s="114" t="n">
        <x:f>IFERROR(D1134/D1133-1,0)</x:f>
        <x:v>0.0006505026611471898</x:v>
      </x:c>
      <x:c r="I1134" s="114" t="n">
        <x:f>IFERROR(E1134/E1133-1,0)</x:f>
        <x:v>0.0006177288170492456</x:v>
      </x:c>
      <x:c r="J1134" s="115" t="n">
        <x:f>Z1133*(1+F1134)</x:f>
        <x:v>0.12257850307479926</x:v>
      </x:c>
      <x:c r="K1134" s="115" t="n">
        <x:f>AA1133*(1+G1134)</x:f>
        <x:v>0.12334222298039166</x:v>
      </x:c>
      <x:c r="L1134" s="115" t="n">
        <x:f>AB1133*(1+H1134)</x:f>
        <x:v>0.9299005664917992</x:v>
      </x:c>
      <x:c r="M1134" s="115" t="n">
        <x:f>AC1133*(1+I1134)</x:f>
        <x:v>0.07981263892620566</x:v>
      </x:c>
      <x:c r="N1134" s="115" t="n">
        <x:f>SUM(J1134:M1134)</x:f>
        <x:v>1.255633931473196</x:v>
      </x:c>
      <x:c r="O1134" s="116" t="n">
        <x:f>IFERROR((J1134+K1134)/N1134,0)</x:f>
        <x:v>0.19585383915729312</x:v>
      </x:c>
      <x:c r="P1134" s="50" t="b">
        <x:f>AND(MONTH(A1134)=12,OR(A1135="",YEAR(A1134)&lt;&gt;YEAR(A1135)))</x:f>
        <x:v>0</x:v>
      </x:c>
      <x:c r="Q1134" s="50" t="b">
        <x:f>AND(MOD(MONTH(A1134),3)=0,OR(A1135="",MONTH(A1134)&lt;&gt;MONTH(A1135)))</x:f>
        <x:v>0</x:v>
      </x:c>
      <x:c r="R1134" s="50" t="b">
        <x:f>OR(O1134&gt;$E$7,O1134&lt;$E$6)</x:f>
        <x:v>0</x:v>
      </x:c>
      <x:c r="S1134" s="50" t="b">
        <x:f>AND(OR(P1134,Q1134,R1134),A1134-AH1133&gt;$E$8)</x:f>
        <x:v>0</x:v>
      </x:c>
      <x:c r="T1134" s="50" t="str">
        <x:f>IF(NOT(OR(P1134,Q1134,R1134)),"不调",IF(NOT(S1134),"间隔规则跳过",IF(P1134,"年末+季度",IF(AND(Q1134,R1134),"季度+动态",IF(Q1134,"季度","动态")))))</x:f>
        <x:v>不调</x:v>
      </x:c>
      <x:c r="U1134" s="115" t="n">
        <x:f>IF(OR(T1134="年末+季度",T1134="季度+动态"),N1134*$E$5/2,IF(T1134="季度",(J1134+K1134)/2,IF(T1134="动态",N1134*$E$5*IF(J1134+K1134=0,0.5,J1134/(J1134+K1134)),J1134)))</x:f>
        <x:v>0.12257850307479926</x:v>
      </x:c>
      <x:c r="V1134" s="115" t="n">
        <x:f>IF(OR(T1134="年末+季度",T1134="季度+动态"),N1134*$E$5/2,IF(T1134="季度",(J1134+K1134)/2,IF(T1134="动态",N1134*$E$5*IF(J1134+K1134=0,0.5,K1134/(J1134+K1134)),K1134)))</x:f>
        <x:v>0.12334222298039166</x:v>
      </x:c>
      <x:c r="W1134" s="115" t="n">
        <x:f>IF(OR(T1134="年末+季度",T1134="季度+动态",T1134="动态"),N1134*(1-$E$5)*IF(L1134+M1134=0,$B$7/($B$7+$B$8),L1134/(L1134+M1134)),L1134)</x:f>
        <x:v>0.9299005664917992</x:v>
      </x:c>
      <x:c r="X1134" s="115" t="n">
        <x:f>IF(OR(T1134="年末+季度",T1134="季度+动态",T1134="动态"),N1134*(1-$E$5)*IF(L1134+M1134=0,$B$8/($B$7+$B$8),M1134/(L1134+M1134)),M1134)</x:f>
        <x:v>0.07981263892620566</x:v>
      </x:c>
      <x:c r="Y1134" s="115" t="n">
        <x:f>POWER(1-$H$5,(A1134-A1133)/$H$8)</x:f>
        <x:v>0.9999862671029998</x:v>
      </x:c>
      <x:c r="Z1134" s="115" t="n">
        <x:f>U1134*Y1134</x:f>
        <x:v>0.12257681971684209</x:v>
      </x:c>
      <x:c r="AA1134" s="115" t="n">
        <x:f>V1134*Y1134</x:f>
        <x:v>0.12334052913434769</x:v>
      </x:c>
      <x:c r="AB1134" s="115" t="n">
        <x:f>W1134*Y1134</x:f>
        <x:v>0.9298877962630991</x:v>
      </x:c>
      <x:c r="AC1134" s="115" t="n">
        <x:f>X1134*Y1134</x:f>
        <x:v>0.07981154286745597</x:v>
      </x:c>
      <x:c r="AD1134" s="115" t="n">
        <x:f>SUM(Z1134:AC1134)</x:f>
        <x:v>1.255616687981745</x:v>
      </x:c>
      <x:c r="AE1134" s="115" t="n">
        <x:f>MAX(AE1133,AD1134)</x:f>
        <x:v>1.2611470442344646</x:v>
      </x:c>
      <x:c r="AF1134" s="114" t="n">
        <x:f>AD1134/AE1134-1</x:f>
        <x:v>-0.0043851795696643325</x:v>
      </x:c>
      <x:c r="AG1134" s="114" t="n">
        <x:f>AD1134/AD1133-1</x:f>
        <x:v>-0.001122028148556109</x:v>
      </x:c>
      <x:c r="AH1134" s="111" t="n">
        <x:f>IF(OR(T1134="年末+季度",T1134="季度+动态",T1134="季度",T1134="动态"),A1134,AH1133)</x:f>
        <x:v>45471</x:v>
      </x:c>
      <x:c r="AI1134" s="117" t="n">
        <x:f>YEAR(A1134)</x:f>
        <x:v>2024</x:v>
      </x:c>
      <x:c r="AJ1134" s="117" t="n">
        <x:f>MONTH(A1134)</x:f>
        <x:v>7</x:v>
      </x:c>
      <x:c r="AK1134" s="50" t="n">
        <x:f>IF(MONTH(A1134)&lt;&gt;MONTH(A1135),1,0)</x:f>
        <x:v>0</x:v>
      </x:c>
      <x:c r="AL1134" s="115" t="n">
        <x:f>IF(AK1133,AD1133,AL1133)</x:f>
        <x:v>1.2556090702293499</x:v>
      </x:c>
      <x:c r="AM1134" s="116" t="str">
        <x:f>IF(AK1134,AD1134/AL1134-1,"")</x:f>
      </x:c>
      <x:c r="AN1134" s="115" t="n">
        <x:f>IF(AI1134&lt;&gt;AI1133,AD1134,MAX(AN1133,AD1134))</x:f>
        <x:v>1.2611470442344646</x:v>
      </x:c>
      <x:c r="AO1134" s="116" t="n">
        <x:f>AD1134/AN1134-1</x:f>
        <x:v>-0.0043851795696643325</x:v>
      </x:c>
      <x:c r="AP1134" s="112" t="n">
        <x:f>IFERROR(SUM(Z1134:AC1134)/AD1134,0)</x:f>
        <x:v>1</x:v>
      </x:c>
      <x:c r="AQ1134" s="50" t="b">
        <x:f>AND(B1134&gt;0,C1134&gt;0,D1134&gt;0,E1134&gt;0)</x:f>
        <x:v>1</x:v>
      </x:c>
    </x:row>
    <x:row r="1135">
      <x:c r="A1135" s="111" t="n">
        <x:f>'净值底稿'!A1093</x:f>
        <x:v>45476</x:v>
      </x:c>
      <x:c r="B1135" s="113" t="n">
        <x:f>'净值底稿'!F1093</x:f>
        <x:v>1.7225652005102177</x:v>
      </x:c>
      <x:c r="C1135" s="113" t="n">
        <x:f>'净值底稿'!O1093</x:f>
        <x:v>1.0923430586736953</x:v>
      </x:c>
      <x:c r="D1135" s="113" t="n">
        <x:f>'净值底稿'!P1093</x:f>
        <x:v>1.6933</x:v>
      </x:c>
      <x:c r="E1135" s="113" t="n">
        <x:f>'净值底稿'!Q1093</x:f>
        <x:v>1.9594</x:v>
      </x:c>
      <x:c r="F1135" s="114" t="n">
        <x:f>IFERROR(B1135/B1134-1,0)</x:f>
        <x:v>-0.005289591545787564</x:v>
      </x:c>
      <x:c r="G1135" s="114" t="n">
        <x:f>IFERROR(C1135/C1134-1,0)</x:f>
        <x:v>-0.007887831603672568</x:v>
      </x:c>
      <x:c r="H1135" s="114" t="n">
        <x:f>IFERROR(D1135/D1134-1,0)</x:f>
        <x:v>0.0007091779445660418</x:v>
      </x:c>
      <x:c r="I1135" s="114" t="n">
        <x:f>IFERROR(E1135/E1134-1,0)</x:f>
        <x:v>0.00802551702850085</x:v>
      </x:c>
      <x:c r="J1135" s="115" t="n">
        <x:f>Z1134*(1+F1135)</x:f>
        <x:v>0.12192843840755835</x:v>
      </x:c>
      <x:c r="K1135" s="115" t="n">
        <x:f>AA1134*(1+G1135)</x:f>
        <x:v>0.12236763981062808</x:v>
      </x:c>
      <x:c r="L1135" s="115" t="n">
        <x:f>AB1134*(1+H1135)</x:f>
        <x:v>0.93054725217913</x:v>
      </x:c>
      <x:c r="M1135" s="115" t="n">
        <x:f>AC1134*(1+I1135)</x:f>
        <x:v>0.08045207176380965</x:v>
      </x:c>
      <x:c r="N1135" s="115" t="n">
        <x:f>SUM(J1135:M1135)</x:f>
        <x:v>1.2552954021611262</x:v>
      </x:c>
      <x:c r="O1135" s="116" t="n">
        <x:f>IFERROR((J1135+K1135)/N1135,0)</x:f>
        <x:v>0.1946124217436027</x:v>
      </x:c>
      <x:c r="P1135" s="50" t="b">
        <x:f>AND(MONTH(A1135)=12,OR(A1136="",YEAR(A1135)&lt;&gt;YEAR(A1136)))</x:f>
        <x:v>0</x:v>
      </x:c>
      <x:c r="Q1135" s="50" t="b">
        <x:f>AND(MOD(MONTH(A1135),3)=0,OR(A1136="",MONTH(A1135)&lt;&gt;MONTH(A1136)))</x:f>
        <x:v>0</x:v>
      </x:c>
      <x:c r="R1135" s="50" t="b">
        <x:f>OR(O1135&gt;$E$7,O1135&lt;$E$6)</x:f>
        <x:v>0</x:v>
      </x:c>
      <x:c r="S1135" s="50" t="b">
        <x:f>AND(OR(P1135,Q1135,R1135),A1135-AH1134&gt;$E$8)</x:f>
        <x:v>0</x:v>
      </x:c>
      <x:c r="T1135" s="50" t="str">
        <x:f>IF(NOT(OR(P1135,Q1135,R1135)),"不调",IF(NOT(S1135),"间隔规则跳过",IF(P1135,"年末+季度",IF(AND(Q1135,R1135),"季度+动态",IF(Q1135,"季度","动态")))))</x:f>
        <x:v>不调</x:v>
      </x:c>
      <x:c r="U1135" s="115" t="n">
        <x:f>IF(OR(T1135="年末+季度",T1135="季度+动态"),N1135*$E$5/2,IF(T1135="季度",(J1135+K1135)/2,IF(T1135="动态",N1135*$E$5*IF(J1135+K1135=0,0.5,J1135/(J1135+K1135)),J1135)))</x:f>
        <x:v>0.12192843840755835</x:v>
      </x:c>
      <x:c r="V1135" s="115" t="n">
        <x:f>IF(OR(T1135="年末+季度",T1135="季度+动态"),N1135*$E$5/2,IF(T1135="季度",(J1135+K1135)/2,IF(T1135="动态",N1135*$E$5*IF(J1135+K1135=0,0.5,K1135/(J1135+K1135)),K1135)))</x:f>
        <x:v>0.12236763981062808</x:v>
      </x:c>
      <x:c r="W1135" s="115" t="n">
        <x:f>IF(OR(T1135="年末+季度",T1135="季度+动态",T1135="动态"),N1135*(1-$E$5)*IF(L1135+M1135=0,$B$7/($B$7+$B$8),L1135/(L1135+M1135)),L1135)</x:f>
        <x:v>0.93054725217913</x:v>
      </x:c>
      <x:c r="X1135" s="115" t="n">
        <x:f>IF(OR(T1135="年末+季度",T1135="季度+动态",T1135="动态"),N1135*(1-$E$5)*IF(L1135+M1135=0,$B$8/($B$7+$B$8),M1135/(L1135+M1135)),M1135)</x:f>
        <x:v>0.08045207176380965</x:v>
      </x:c>
      <x:c r="Y1135" s="115" t="n">
        <x:f>POWER(1-$H$5,(A1135-A1134)/$H$8)</x:f>
        <x:v>0.9999862671029998</x:v>
      </x:c>
      <x:c r="Z1135" s="115" t="n">
        <x:f>U1135*Y1135</x:f>
        <x:v>0.1219267639768723</x:v>
      </x:c>
      <x:c r="AA1135" s="115" t="n">
        <x:f>V1135*Y1135</x:f>
        <x:v>0.1223659593484344</x:v>
      </x:c>
      <x:c r="AB1135" s="115" t="n">
        <x:f>W1135*Y1135</x:f>
        <x:v>0.930534473069562</x:v>
      </x:c>
      <x:c r="AC1135" s="115" t="n">
        <x:f>X1135*Y1135</x:f>
        <x:v>0.08045096692379466</x:v>
      </x:c>
      <x:c r="AD1135" s="115" t="n">
        <x:f>SUM(Z1135:AC1135)</x:f>
        <x:v>1.2552781633186636</x:v>
      </x:c>
      <x:c r="AE1135" s="115" t="n">
        <x:f>MAX(AE1134,AD1135)</x:f>
        <x:v>1.2611470442344646</x:v>
      </x:c>
      <x:c r="AF1135" s="114" t="n">
        <x:f>AD1135/AE1135-1</x:f>
        <x:v>-0.004653605574886366</x:v>
      </x:c>
      <x:c r="AG1135" s="114" t="n">
        <x:f>AD1135/AD1134-1</x:f>
        <x:v>-0.0002696082859694471</x:v>
      </x:c>
      <x:c r="AH1135" s="111" t="n">
        <x:f>IF(OR(T1135="年末+季度",T1135="季度+动态",T1135="季度",T1135="动态"),A1135,AH1134)</x:f>
        <x:v>45471</x:v>
      </x:c>
      <x:c r="AI1135" s="117" t="n">
        <x:f>YEAR(A1135)</x:f>
        <x:v>2024</x:v>
      </x:c>
      <x:c r="AJ1135" s="117" t="n">
        <x:f>MONTH(A1135)</x:f>
        <x:v>7</x:v>
      </x:c>
      <x:c r="AK1135" s="50" t="n">
        <x:f>IF(MONTH(A1135)&lt;&gt;MONTH(A1136),1,0)</x:f>
        <x:v>0</x:v>
      </x:c>
      <x:c r="AL1135" s="115" t="n">
        <x:f>IF(AK1134,AD1134,AL1134)</x:f>
        <x:v>1.2556090702293499</x:v>
      </x:c>
      <x:c r="AM1135" s="116" t="str">
        <x:f>IF(AK1135,AD1135/AL1135-1,"")</x:f>
      </x:c>
      <x:c r="AN1135" s="115" t="n">
        <x:f>IF(AI1135&lt;&gt;AI1134,AD1135,MAX(AN1134,AD1135))</x:f>
        <x:v>1.2611470442344646</x:v>
      </x:c>
      <x:c r="AO1135" s="116" t="n">
        <x:f>AD1135/AN1135-1</x:f>
        <x:v>-0.004653605574886366</x:v>
      </x:c>
      <x:c r="AP1135" s="112" t="n">
        <x:f>IFERROR(SUM(Z1135:AC1135)/AD1135,0)</x:f>
        <x:v>1</x:v>
      </x:c>
      <x:c r="AQ1135" s="50" t="b">
        <x:f>AND(B1135&gt;0,C1135&gt;0,D1135&gt;0,E1135&gt;0)</x:f>
        <x:v>1</x:v>
      </x:c>
    </x:row>
    <x:row r="1136">
      <x:c r="A1136" s="111" t="n">
        <x:f>'净值底稿'!A1094</x:f>
        <x:v>45477</x:v>
      </x:c>
      <x:c r="B1136" s="113" t="n">
        <x:f>'净值底稿'!F1094</x:f>
        <x:v>1.7239193604282874</x:v>
      </x:c>
      <x:c r="C1136" s="113" t="n">
        <x:f>'净值底稿'!O1094</x:f>
        <x:v>1.074458030047554</x:v>
      </x:c>
      <x:c r="D1136" s="113" t="n">
        <x:f>'净值底稿'!P1094</x:f>
        <x:v>1.6934</x:v>
      </x:c>
      <x:c r="E1136" s="113" t="n">
        <x:f>'净值底稿'!Q1094</x:f>
        <x:v>1.9679</x:v>
      </x:c>
      <x:c r="F1136" s="114" t="n">
        <x:f>IFERROR(B1136/B1135-1,0)</x:f>
        <x:v>0.000786129847316408</x:v>
      </x:c>
      <x:c r="G1136" s="114" t="n">
        <x:f>IFERROR(C1136/C1135-1,0)</x:f>
        <x:v>-0.016373087634078187</x:v>
      </x:c>
      <x:c r="H1136" s="114" t="n">
        <x:f>IFERROR(D1136/D1135-1,0)</x:f>
        <x:v>0.0000590562806355166</x:v>
      </x:c>
      <x:c r="I1136" s="114" t="n">
        <x:f>IFERROR(E1136/E1135-1,0)</x:f>
        <x:v>0.004338062672246679</x:v>
      </x:c>
      <x:c r="J1136" s="115" t="n">
        <x:f>Z1135*(1+F1136)</x:f>
        <x:v>0.12202261424522122</x:v>
      </x:c>
      <x:c r="K1136" s="115" t="n">
        <x:f>AA1135*(1+G1136)</x:f>
        <x:v>0.12036245077259444</x:v>
      </x:c>
      <x:c r="L1136" s="115" t="n">
        <x:f>AB1135*(1+H1136)</x:f>
        <x:v>0.9305894269745447</x:v>
      </x:c>
      <x:c r="M1136" s="115" t="n">
        <x:f>AC1135*(1+I1136)</x:f>
        <x:v>0.08079996826035293</x:v>
      </x:c>
      <x:c r="N1136" s="115" t="n">
        <x:f>SUM(J1136:M1136)</x:f>
        <x:v>1.2537744602527132</x:v>
      </x:c>
      <x:c r="O1136" s="116" t="n">
        <x:f>IFERROR((J1136+K1136)/N1136,0)</x:f>
        <x:v>0.19332429611699065</x:v>
      </x:c>
      <x:c r="P1136" s="50" t="b">
        <x:f>AND(MONTH(A1136)=12,OR(A1137="",YEAR(A1136)&lt;&gt;YEAR(A1137)))</x:f>
        <x:v>0</x:v>
      </x:c>
      <x:c r="Q1136" s="50" t="b">
        <x:f>AND(MOD(MONTH(A1136),3)=0,OR(A1137="",MONTH(A1136)&lt;&gt;MONTH(A1137)))</x:f>
        <x:v>0</x:v>
      </x:c>
      <x:c r="R1136" s="50" t="b">
        <x:f>OR(O1136&gt;$E$7,O1136&lt;$E$6)</x:f>
        <x:v>0</x:v>
      </x:c>
      <x:c r="S1136" s="50" t="b">
        <x:f>AND(OR(P1136,Q1136,R1136),A1136-AH1135&gt;$E$8)</x:f>
        <x:v>0</x:v>
      </x:c>
      <x:c r="T1136" s="50" t="str">
        <x:f>IF(NOT(OR(P1136,Q1136,R1136)),"不调",IF(NOT(S1136),"间隔规则跳过",IF(P1136,"年末+季度",IF(AND(Q1136,R1136),"季度+动态",IF(Q1136,"季度","动态")))))</x:f>
        <x:v>不调</x:v>
      </x:c>
      <x:c r="U1136" s="115" t="n">
        <x:f>IF(OR(T1136="年末+季度",T1136="季度+动态"),N1136*$E$5/2,IF(T1136="季度",(J1136+K1136)/2,IF(T1136="动态",N1136*$E$5*IF(J1136+K1136=0,0.5,J1136/(J1136+K1136)),J1136)))</x:f>
        <x:v>0.12202261424522122</x:v>
      </x:c>
      <x:c r="V1136" s="115" t="n">
        <x:f>IF(OR(T1136="年末+季度",T1136="季度+动态"),N1136*$E$5/2,IF(T1136="季度",(J1136+K1136)/2,IF(T1136="动态",N1136*$E$5*IF(J1136+K1136=0,0.5,K1136/(J1136+K1136)),K1136)))</x:f>
        <x:v>0.12036245077259444</x:v>
      </x:c>
      <x:c r="W1136" s="115" t="n">
        <x:f>IF(OR(T1136="年末+季度",T1136="季度+动态",T1136="动态"),N1136*(1-$E$5)*IF(L1136+M1136=0,$B$7/($B$7+$B$8),L1136/(L1136+M1136)),L1136)</x:f>
        <x:v>0.9305894269745447</x:v>
      </x:c>
      <x:c r="X1136" s="115" t="n">
        <x:f>IF(OR(T1136="年末+季度",T1136="季度+动态",T1136="动态"),N1136*(1-$E$5)*IF(L1136+M1136=0,$B$8/($B$7+$B$8),M1136/(L1136+M1136)),M1136)</x:f>
        <x:v>0.08079996826035293</x:v>
      </x:c>
      <x:c r="Y1136" s="115" t="n">
        <x:f>POWER(1-$H$5,(A1136-A1135)/$H$8)</x:f>
        <x:v>0.9999862671029998</x:v>
      </x:c>
      <x:c r="Z1136" s="115" t="n">
        <x:f>U1136*Y1136</x:f>
        <x:v>0.12202093852122808</x:v>
      </x:c>
      <x:c r="AA1136" s="115" t="n">
        <x:f>V1136*Y1136</x:f>
        <x:v>0.12036079784745529</x:v>
      </x:c>
      <x:c r="AB1136" s="115" t="n">
        <x:f>W1136*Y1136</x:f>
        <x:v>0.9305766472857946</x:v>
      </x:c>
      <x:c r="AC1136" s="115" t="n">
        <x:f>X1136*Y1136</x:f>
        <x:v>0.08079885864271119</x:v>
      </x:c>
      <x:c r="AD1136" s="115" t="n">
        <x:f>SUM(Z1136:AC1136)</x:f>
        <x:v>1.2537572422971892</x:v>
      </x:c>
      <x:c r="AE1136" s="115" t="n">
        <x:f>MAX(AE1135,AD1136)</x:f>
        <x:v>1.2611470442344646</x:v>
      </x:c>
      <x:c r="AF1136" s="114" t="n">
        <x:f>AD1136/AE1136-1</x:f>
        <x:v>-0.005859587881571038</x:v>
      </x:c>
      <x:c r="AG1136" s="114" t="n">
        <x:f>AD1136/AD1135-1</x:f>
        <x:v>-0.0012116207115826505</x:v>
      </x:c>
      <x:c r="AH1136" s="111" t="n">
        <x:f>IF(OR(T1136="年末+季度",T1136="季度+动态",T1136="季度",T1136="动态"),A1136,AH1135)</x:f>
        <x:v>45471</x:v>
      </x:c>
      <x:c r="AI1136" s="117" t="n">
        <x:f>YEAR(A1136)</x:f>
        <x:v>2024</x:v>
      </x:c>
      <x:c r="AJ1136" s="117" t="n">
        <x:f>MONTH(A1136)</x:f>
        <x:v>7</x:v>
      </x:c>
      <x:c r="AK1136" s="50" t="n">
        <x:f>IF(MONTH(A1136)&lt;&gt;MONTH(A1137),1,0)</x:f>
        <x:v>0</x:v>
      </x:c>
      <x:c r="AL1136" s="115" t="n">
        <x:f>IF(AK1135,AD1135,AL1135)</x:f>
        <x:v>1.2556090702293499</x:v>
      </x:c>
      <x:c r="AM1136" s="116" t="str">
        <x:f>IF(AK1136,AD1136/AL1136-1,"")</x:f>
      </x:c>
      <x:c r="AN1136" s="115" t="n">
        <x:f>IF(AI1136&lt;&gt;AI1135,AD1136,MAX(AN1135,AD1136))</x:f>
        <x:v>1.2611470442344646</x:v>
      </x:c>
      <x:c r="AO1136" s="116" t="n">
        <x:f>AD1136/AN1136-1</x:f>
        <x:v>-0.005859587881571038</x:v>
      </x:c>
      <x:c r="AP1136" s="112" t="n">
        <x:f>IFERROR(SUM(Z1136:AC1136)/AD1136,0)</x:f>
        <x:v>1</x:v>
      </x:c>
      <x:c r="AQ1136" s="50" t="b">
        <x:f>AND(B1136&gt;0,C1136&gt;0,D1136&gt;0,E1136&gt;0)</x:f>
        <x:v>1</x:v>
      </x:c>
    </x:row>
    <x:row r="1137">
      <x:c r="A1137" s="111" t="n">
        <x:f>'净值底稿'!A1095</x:f>
        <x:v>45478</x:v>
      </x:c>
      <x:c r="B1137" s="113" t="n">
        <x:f>'净值底稿'!F1095</x:f>
        <x:v>1.7266563911093873</x:v>
      </x:c>
      <x:c r="C1137" s="113" t="n">
        <x:f>'净值底稿'!O1095</x:f>
        <x:v>1.0809339692438167</x:v>
      </x:c>
      <x:c r="D1137" s="113" t="n">
        <x:f>'净值底稿'!P1095</x:f>
        <x:v>1.6921</x:v>
      </x:c>
      <x:c r="E1137" s="113" t="n">
        <x:f>'净值底稿'!Q1095</x:f>
        <x:v>1.973</x:v>
      </x:c>
      <x:c r="F1137" s="114" t="n">
        <x:f>IFERROR(B1137/B1136-1,0)</x:f>
        <x:v>0.0015876790666240481</x:v>
      </x:c>
      <x:c r="G1137" s="114" t="n">
        <x:f>IFERROR(C1137/C1136-1,0)</x:f>
        <x:v>0.0060271681305004154</x:v>
      </x:c>
      <x:c r="H1137" s="114" t="n">
        <x:f>IFERROR(D1137/D1136-1,0)</x:f>
        <x:v>-0.0007676863115625432</x:v>
      </x:c>
      <x:c r="I1137" s="114" t="n">
        <x:f>IFERROR(E1137/E1136-1,0)</x:f>
        <x:v>0.0025915951013770755</x:v>
      </x:c>
      <x:c r="J1137" s="115" t="n">
        <x:f>Z1136*(1+F1137)</x:f>
        <x:v>0.12221466861100806</x:v>
      </x:c>
      <x:c r="K1137" s="115" t="n">
        <x:f>AA1136*(1+G1137)</x:f>
        <x:v>0.12108623261240307</x:v>
      </x:c>
      <x:c r="L1137" s="115" t="n">
        <x:f>AB1136*(1+H1137)</x:f>
        <x:v>0.9298622563318135</x:v>
      </x:c>
      <x:c r="M1137" s="115" t="n">
        <x:f>AC1136*(1+I1137)</x:f>
        <x:v>0.0810082565689665</x:v>
      </x:c>
      <x:c r="N1137" s="115" t="n">
        <x:f>SUM(J1137:M1137)</x:f>
        <x:v>1.254171414124191</x:v>
      </x:c>
      <x:c r="O1137" s="116" t="n">
        <x:f>IFERROR((J1137+K1137)/N1137,0)</x:f>
        <x:v>0.19399333973284044</x:v>
      </x:c>
      <x:c r="P1137" s="50" t="b">
        <x:f>AND(MONTH(A1137)=12,OR(A1138="",YEAR(A1137)&lt;&gt;YEAR(A1138)))</x:f>
        <x:v>0</x:v>
      </x:c>
      <x:c r="Q1137" s="50" t="b">
        <x:f>AND(MOD(MONTH(A1137),3)=0,OR(A1138="",MONTH(A1137)&lt;&gt;MONTH(A1138)))</x:f>
        <x:v>0</x:v>
      </x:c>
      <x:c r="R1137" s="50" t="b">
        <x:f>OR(O1137&gt;$E$7,O1137&lt;$E$6)</x:f>
        <x:v>0</x:v>
      </x:c>
      <x:c r="S1137" s="50" t="b">
        <x:f>AND(OR(P1137,Q1137,R1137),A1137-AH1136&gt;$E$8)</x:f>
        <x:v>0</x:v>
      </x:c>
      <x:c r="T1137" s="50" t="str">
        <x:f>IF(NOT(OR(P1137,Q1137,R1137)),"不调",IF(NOT(S1137),"间隔规则跳过",IF(P1137,"年末+季度",IF(AND(Q1137,R1137),"季度+动态",IF(Q1137,"季度","动态")))))</x:f>
        <x:v>不调</x:v>
      </x:c>
      <x:c r="U1137" s="115" t="n">
        <x:f>IF(OR(T1137="年末+季度",T1137="季度+动态"),N1137*$E$5/2,IF(T1137="季度",(J1137+K1137)/2,IF(T1137="动态",N1137*$E$5*IF(J1137+K1137=0,0.5,J1137/(J1137+K1137)),J1137)))</x:f>
        <x:v>0.12221466861100806</x:v>
      </x:c>
      <x:c r="V1137" s="115" t="n">
        <x:f>IF(OR(T1137="年末+季度",T1137="季度+动态"),N1137*$E$5/2,IF(T1137="季度",(J1137+K1137)/2,IF(T1137="动态",N1137*$E$5*IF(J1137+K1137=0,0.5,K1137/(J1137+K1137)),K1137)))</x:f>
        <x:v>0.12108623261240307</x:v>
      </x:c>
      <x:c r="W1137" s="115" t="n">
        <x:f>IF(OR(T1137="年末+季度",T1137="季度+动态",T1137="动态"),N1137*(1-$E$5)*IF(L1137+M1137=0,$B$7/($B$7+$B$8),L1137/(L1137+M1137)),L1137)</x:f>
        <x:v>0.9298622563318135</x:v>
      </x:c>
      <x:c r="X1137" s="115" t="n">
        <x:f>IF(OR(T1137="年末+季度",T1137="季度+动态",T1137="动态"),N1137*(1-$E$5)*IF(L1137+M1137=0,$B$8/($B$7+$B$8),M1137/(L1137+M1137)),M1137)</x:f>
        <x:v>0.0810082565689665</x:v>
      </x:c>
      <x:c r="Y1137" s="115" t="n">
        <x:f>POWER(1-$H$5,(A1137-A1136)/$H$8)</x:f>
        <x:v>0.9999862671029998</x:v>
      </x:c>
      <x:c r="Z1137" s="115" t="n">
        <x:f>U1137*Y1137</x:f>
        <x:v>0.12221299024955211</x:v>
      </x:c>
      <x:c r="AA1137" s="115" t="n">
        <x:f>V1137*Y1137</x:f>
        <x:v>0.12108456974764246</x:v>
      </x:c>
      <x:c r="AB1137" s="115" t="n">
        <x:f>W1137*Y1137</x:f>
        <x:v>0.929849486629223</x:v>
      </x:c>
      <x:c r="AC1137" s="115" t="n">
        <x:f>X1137*Y1137</x:f>
        <x:v>0.08100714409092287</x:v>
      </x:c>
      <x:c r="AD1137" s="115" t="n">
        <x:f>SUM(Z1137:AC1137)</x:f>
        <x:v>1.2541541907173404</x:v>
      </x:c>
      <x:c r="AE1137" s="115" t="n">
        <x:f>MAX(AE1136,AD1137)</x:f>
        <x:v>1.2611470442344646</x:v>
      </x:c>
      <x:c r="AF1137" s="114" t="n">
        <x:f>AD1137/AE1137-1</x:f>
        <x:v>-0.005544835988073871</x:v>
      </x:c>
      <x:c r="AG1137" s="114" t="n">
        <x:f>AD1137/AD1136-1</x:f>
        <x:v>0.00031660708050940123</x:v>
      </x:c>
      <x:c r="AH1137" s="111" t="n">
        <x:f>IF(OR(T1137="年末+季度",T1137="季度+动态",T1137="季度",T1137="动态"),A1137,AH1136)</x:f>
        <x:v>45471</x:v>
      </x:c>
      <x:c r="AI1137" s="117" t="n">
        <x:f>YEAR(A1137)</x:f>
        <x:v>2024</x:v>
      </x:c>
      <x:c r="AJ1137" s="117" t="n">
        <x:f>MONTH(A1137)</x:f>
        <x:v>7</x:v>
      </x:c>
      <x:c r="AK1137" s="50" t="n">
        <x:f>IF(MONTH(A1137)&lt;&gt;MONTH(A1138),1,0)</x:f>
        <x:v>0</x:v>
      </x:c>
      <x:c r="AL1137" s="115" t="n">
        <x:f>IF(AK1136,AD1136,AL1136)</x:f>
        <x:v>1.2556090702293499</x:v>
      </x:c>
      <x:c r="AM1137" s="116" t="str">
        <x:f>IF(AK1137,AD1137/AL1137-1,"")</x:f>
      </x:c>
      <x:c r="AN1137" s="115" t="n">
        <x:f>IF(AI1137&lt;&gt;AI1136,AD1137,MAX(AN1136,AD1137))</x:f>
        <x:v>1.2611470442344646</x:v>
      </x:c>
      <x:c r="AO1137" s="116" t="n">
        <x:f>AD1137/AN1137-1</x:f>
        <x:v>-0.005544835988073871</x:v>
      </x:c>
      <x:c r="AP1137" s="112" t="n">
        <x:f>IFERROR(SUM(Z1137:AC1137)/AD1137,0)</x:f>
        <x:v>1</x:v>
      </x:c>
      <x:c r="AQ1137" s="50" t="b">
        <x:f>AND(B1137&gt;0,C1137&gt;0,D1137&gt;0,E1137&gt;0)</x:f>
        <x:v>1</x:v>
      </x:c>
    </x:row>
    <x:row r="1138">
      <x:c r="A1138" s="111" t="n">
        <x:f>'净值底稿'!A1096</x:f>
        <x:v>45481</x:v>
      </x:c>
      <x:c r="B1138" s="113" t="n">
        <x:f>'净值底稿'!F1096</x:f>
        <x:v>1.7346239220396924</x:v>
      </x:c>
      <x:c r="C1138" s="113" t="n">
        <x:f>'净值底稿'!O1096</x:f>
        <x:v>1.0622655699494343</x:v>
      </x:c>
      <x:c r="D1138" s="113" t="n">
        <x:f>'净值底稿'!P1096</x:f>
        <x:v>1.69</x:v>
      </x:c>
      <x:c r="E1138" s="113" t="n">
        <x:f>'净值底稿'!Q1096</x:f>
        <x:v>1.9779</x:v>
      </x:c>
      <x:c r="F1138" s="114" t="n">
        <x:f>IFERROR(B1138/B1137-1,0)</x:f>
        <x:v>0.004614427613583327</x:v>
      </x:c>
      <x:c r="G1138" s="114" t="n">
        <x:f>IFERROR(C1138/C1137-1,0)</x:f>
        <x:v>-0.017270619506427498</x:v>
      </x:c>
      <x:c r="H1138" s="114" t="n">
        <x:f>IFERROR(D1138/D1137-1,0)</x:f>
        <x:v>-0.0012410614029904066</x:v>
      </x:c>
      <x:c r="I1138" s="114" t="n">
        <x:f>IFERROR(E1138/E1137-1,0)</x:f>
        <x:v>0.002483527622909154</x:v>
      </x:c>
      <x:c r="J1138" s="115" t="n">
        <x:f>Z1137*(1+F1138)</x:f>
        <x:v>0.12277693324649823</x:v>
      </x:c>
      <x:c r="K1138" s="115" t="n">
        <x:f>AA1137*(1+G1138)</x:f>
        <x:v>0.11899336421543145</x:v>
      </x:c>
      <x:c r="L1138" s="115" t="n">
        <x:f>AB1137*(1+H1138)</x:f>
        <x:v>0.928695486320777</x:v>
      </x:c>
      <x:c r="M1138" s="115" t="n">
        <x:f>AC1137*(1+I1138)</x:f>
        <x:v>0.08120832757092566</x:v>
      </x:c>
      <x:c r="N1138" s="115" t="n">
        <x:f>SUM(J1138:M1138)</x:f>
        <x:v>1.2516741113536325</x:v>
      </x:c>
      <x:c r="O1138" s="116" t="n">
        <x:f>IFERROR((J1138+K1138)/N1138,0)</x:f>
        <x:v>0.19315754417934342</x:v>
      </x:c>
      <x:c r="P1138" s="50" t="b">
        <x:f>AND(MONTH(A1138)=12,OR(A1139="",YEAR(A1138)&lt;&gt;YEAR(A1139)))</x:f>
        <x:v>0</x:v>
      </x:c>
      <x:c r="Q1138" s="50" t="b">
        <x:f>AND(MOD(MONTH(A1138),3)=0,OR(A1139="",MONTH(A1138)&lt;&gt;MONTH(A1139)))</x:f>
        <x:v>0</x:v>
      </x:c>
      <x:c r="R1138" s="50" t="b">
        <x:f>OR(O1138&gt;$E$7,O1138&lt;$E$6)</x:f>
        <x:v>0</x:v>
      </x:c>
      <x:c r="S1138" s="50" t="b">
        <x:f>AND(OR(P1138,Q1138,R1138),A1138-AH1137&gt;$E$8)</x:f>
        <x:v>0</x:v>
      </x:c>
      <x:c r="T1138" s="50" t="str">
        <x:f>IF(NOT(OR(P1138,Q1138,R1138)),"不调",IF(NOT(S1138),"间隔规则跳过",IF(P1138,"年末+季度",IF(AND(Q1138,R1138),"季度+动态",IF(Q1138,"季度","动态")))))</x:f>
        <x:v>不调</x:v>
      </x:c>
      <x:c r="U1138" s="115" t="n">
        <x:f>IF(OR(T1138="年末+季度",T1138="季度+动态"),N1138*$E$5/2,IF(T1138="季度",(J1138+K1138)/2,IF(T1138="动态",N1138*$E$5*IF(J1138+K1138=0,0.5,J1138/(J1138+K1138)),J1138)))</x:f>
        <x:v>0.12277693324649823</x:v>
      </x:c>
      <x:c r="V1138" s="115" t="n">
        <x:f>IF(OR(T1138="年末+季度",T1138="季度+动态"),N1138*$E$5/2,IF(T1138="季度",(J1138+K1138)/2,IF(T1138="动态",N1138*$E$5*IF(J1138+K1138=0,0.5,K1138/(J1138+K1138)),K1138)))</x:f>
        <x:v>0.11899336421543145</x:v>
      </x:c>
      <x:c r="W1138" s="115" t="n">
        <x:f>IF(OR(T1138="年末+季度",T1138="季度+动态",T1138="动态"),N1138*(1-$E$5)*IF(L1138+M1138=0,$B$7/($B$7+$B$8),L1138/(L1138+M1138)),L1138)</x:f>
        <x:v>0.928695486320777</x:v>
      </x:c>
      <x:c r="X1138" s="115" t="n">
        <x:f>IF(OR(T1138="年末+季度",T1138="季度+动态",T1138="动态"),N1138*(1-$E$5)*IF(L1138+M1138=0,$B$8/($B$7+$B$8),M1138/(L1138+M1138)),M1138)</x:f>
        <x:v>0.08120832757092566</x:v>
      </x:c>
      <x:c r="Y1138" s="115" t="n">
        <x:f>POWER(1-$H$5,(A1138-A1137)/$H$8)</x:f>
        <x:v>0.9999588018747739</x:v>
      </x:c>
      <x:c r="Z1138" s="115" t="n">
        <x:f>U1138*Y1138</x:f>
        <x:v>0.12277187506702747</x:v>
      </x:c>
      <x:c r="AA1138" s="115" t="n">
        <x:f>V1138*Y1138</x:f>
        <x:v>0.11898846191191144</x:v>
      </x:c>
      <x:c r="AB1138" s="115" t="n">
        <x:f>W1138*Y1138</x:f>
        <x:v>0.9286572258078347</x:v>
      </x:c>
      <x:c r="AC1138" s="115" t="n">
        <x:f>X1138*Y1138</x:f>
        <x:v>0.081204981940077</x:v>
      </x:c>
      <x:c r="AD1138" s="115" t="n">
        <x:f>SUM(Z1138:AC1138)</x:f>
        <x:v>1.2516225447268507</x:v>
      </x:c>
      <x:c r="AE1138" s="115" t="n">
        <x:f>MAX(AE1137,AD1138)</x:f>
        <x:v>1.2611470442344646</x:v>
      </x:c>
      <x:c r="AF1138" s="114" t="n">
        <x:f>AD1138/AE1138-1</x:f>
        <x:v>-0.007552251381911845</x:v>
      </x:c>
      <x:c r="AG1138" s="114" t="n">
        <x:f>AD1138/AD1137-1</x:f>
        <x:v>-0.0020186082454833887</x:v>
      </x:c>
      <x:c r="AH1138" s="111" t="n">
        <x:f>IF(OR(T1138="年末+季度",T1138="季度+动态",T1138="季度",T1138="动态"),A1138,AH1137)</x:f>
        <x:v>45471</x:v>
      </x:c>
      <x:c r="AI1138" s="117" t="n">
        <x:f>YEAR(A1138)</x:f>
        <x:v>2024</x:v>
      </x:c>
      <x:c r="AJ1138" s="117" t="n">
        <x:f>MONTH(A1138)</x:f>
        <x:v>7</x:v>
      </x:c>
      <x:c r="AK1138" s="50" t="n">
        <x:f>IF(MONTH(A1138)&lt;&gt;MONTH(A1139),1,0)</x:f>
        <x:v>0</x:v>
      </x:c>
      <x:c r="AL1138" s="115" t="n">
        <x:f>IF(AK1137,AD1137,AL1137)</x:f>
        <x:v>1.2556090702293499</x:v>
      </x:c>
      <x:c r="AM1138" s="116" t="str">
        <x:f>IF(AK1138,AD1138/AL1138-1,"")</x:f>
      </x:c>
      <x:c r="AN1138" s="115" t="n">
        <x:f>IF(AI1138&lt;&gt;AI1137,AD1138,MAX(AN1137,AD1138))</x:f>
        <x:v>1.2611470442344646</x:v>
      </x:c>
      <x:c r="AO1138" s="116" t="n">
        <x:f>AD1138/AN1138-1</x:f>
        <x:v>-0.007552251381911845</x:v>
      </x:c>
      <x:c r="AP1138" s="112" t="n">
        <x:f>IFERROR(SUM(Z1138:AC1138)/AD1138,0)</x:f>
        <x:v>1</x:v>
      </x:c>
      <x:c r="AQ1138" s="50" t="b">
        <x:f>AND(B1138&gt;0,C1138&gt;0,D1138&gt;0,E1138&gt;0)</x:f>
        <x:v>1</x:v>
      </x:c>
    </x:row>
    <x:row r="1139">
      <x:c r="A1139" s="111" t="n">
        <x:f>'净值底稿'!A1097</x:f>
        <x:v>45482</x:v>
      </x:c>
      <x:c r="B1139" s="113" t="n">
        <x:f>'净值底稿'!F1097</x:f>
        <x:v>1.8065139312433274</x:v>
      </x:c>
      <x:c r="C1139" s="113" t="n">
        <x:f>'净值底稿'!O1097</x:f>
        <x:v>1.0817746819807648</x:v>
      </x:c>
      <x:c r="D1139" s="113" t="n">
        <x:f>'净值底稿'!P1097</x:f>
        <x:v>1.6915</x:v>
      </x:c>
      <x:c r="E1139" s="113" t="n">
        <x:f>'净值底稿'!Q1097</x:f>
        <x:v>1.9658</x:v>
      </x:c>
      <x:c r="F1139" s="114" t="n">
        <x:f>IFERROR(B1139/B1138-1,0)</x:f>
        <x:v>0.04144414722420153</x:v>
      </x:c>
      <x:c r="G1139" s="114" t="n">
        <x:f>IFERROR(C1139/C1138-1,0)</x:f>
        <x:v>0.018365569386061376</x:v>
      </x:c>
      <x:c r="H1139" s="114" t="n">
        <x:f>IFERROR(D1139/D1138-1,0)</x:f>
        <x:v>0.0008875739644971237</x:v>
      </x:c>
      <x:c r="I1139" s="114" t="n">
        <x:f>IFERROR(E1139/E1138-1,0)</x:f>
        <x:v>-0.006117599474189772</x:v>
      </x:c>
      <x:c r="J1139" s="115" t="n">
        <x:f>Z1138*(1+F1139)</x:f>
        <x:v>0.12786005073229664</x:v>
      </x:c>
      <x:c r="K1139" s="115" t="n">
        <x:f>AA1138*(1+G1139)</x:f>
        <x:v>0.12117375276529536</x:v>
      </x:c>
      <x:c r="L1139" s="115" t="n">
        <x:f>AB1138*(1+H1139)</x:f>
        <x:v>0.9294814777834038</x:v>
      </x:c>
      <x:c r="M1139" s="115" t="n">
        <x:f>AC1138*(1+I1139)</x:f>
        <x:v>0.08070820238525879</x:v>
      </x:c>
      <x:c r="N1139" s="115" t="n">
        <x:f>SUM(J1139:M1139)</x:f>
        <x:v>1.2592234836662546</x:v>
      </x:c>
      <x:c r="O1139" s="116" t="n">
        <x:f>IFERROR((J1139+K1139)/N1139,0)</x:f>
        <x:v>0.1977677566594653</x:v>
      </x:c>
      <x:c r="P1139" s="50" t="b">
        <x:f>AND(MONTH(A1139)=12,OR(A1140="",YEAR(A1139)&lt;&gt;YEAR(A1140)))</x:f>
        <x:v>0</x:v>
      </x:c>
      <x:c r="Q1139" s="50" t="b">
        <x:f>AND(MOD(MONTH(A1139),3)=0,OR(A1140="",MONTH(A1139)&lt;&gt;MONTH(A1140)))</x:f>
        <x:v>0</x:v>
      </x:c>
      <x:c r="R1139" s="50" t="b">
        <x:f>OR(O1139&gt;$E$7,O1139&lt;$E$6)</x:f>
        <x:v>0</x:v>
      </x:c>
      <x:c r="S1139" s="50" t="b">
        <x:f>AND(OR(P1139,Q1139,R1139),A1139-AH1138&gt;$E$8)</x:f>
        <x:v>0</x:v>
      </x:c>
      <x:c r="T1139" s="50" t="str">
        <x:f>IF(NOT(OR(P1139,Q1139,R1139)),"不调",IF(NOT(S1139),"间隔规则跳过",IF(P1139,"年末+季度",IF(AND(Q1139,R1139),"季度+动态",IF(Q1139,"季度","动态")))))</x:f>
        <x:v>不调</x:v>
      </x:c>
      <x:c r="U1139" s="115" t="n">
        <x:f>IF(OR(T1139="年末+季度",T1139="季度+动态"),N1139*$E$5/2,IF(T1139="季度",(J1139+K1139)/2,IF(T1139="动态",N1139*$E$5*IF(J1139+K1139=0,0.5,J1139/(J1139+K1139)),J1139)))</x:f>
        <x:v>0.12786005073229664</x:v>
      </x:c>
      <x:c r="V1139" s="115" t="n">
        <x:f>IF(OR(T1139="年末+季度",T1139="季度+动态"),N1139*$E$5/2,IF(T1139="季度",(J1139+K1139)/2,IF(T1139="动态",N1139*$E$5*IF(J1139+K1139=0,0.5,K1139/(J1139+K1139)),K1139)))</x:f>
        <x:v>0.12117375276529536</x:v>
      </x:c>
      <x:c r="W1139" s="115" t="n">
        <x:f>IF(OR(T1139="年末+季度",T1139="季度+动态",T1139="动态"),N1139*(1-$E$5)*IF(L1139+M1139=0,$B$7/($B$7+$B$8),L1139/(L1139+M1139)),L1139)</x:f>
        <x:v>0.9294814777834038</x:v>
      </x:c>
      <x:c r="X1139" s="115" t="n">
        <x:f>IF(OR(T1139="年末+季度",T1139="季度+动态",T1139="动态"),N1139*(1-$E$5)*IF(L1139+M1139=0,$B$8/($B$7+$B$8),M1139/(L1139+M1139)),M1139)</x:f>
        <x:v>0.08070820238525879</x:v>
      </x:c>
      <x:c r="Y1139" s="115" t="n">
        <x:f>POWER(1-$H$5,(A1139-A1138)/$H$8)</x:f>
        <x:v>0.9999862671029998</x:v>
      </x:c>
      <x:c r="Z1139" s="115" t="n">
        <x:f>U1139*Y1139</x:f>
        <x:v>0.12785829484338948</x:v>
      </x:c>
      <x:c r="AA1139" s="115" t="n">
        <x:f>V1139*Y1139</x:f>
        <x:v>0.12117208869862951</x:v>
      </x:c>
      <x:c r="AB1139" s="115" t="n">
        <x:f>W1139*Y1139</x:f>
        <x:v>0.9294687133100058</x:v>
      </x:c>
      <x:c r="AC1139" s="115" t="n">
        <x:f>X1139*Y1139</x:f>
        <x:v>0.08070709402782836</x:v>
      </x:c>
      <x:c r="AD1139" s="115" t="n">
        <x:f>SUM(Z1139:AC1139)</x:f>
        <x:v>1.259206190879853</x:v>
      </x:c>
      <x:c r="AE1139" s="115" t="n">
        <x:f>MAX(AE1138,AD1139)</x:f>
        <x:v>1.2611470442344646</x:v>
      </x:c>
      <x:c r="AF1139" s="114" t="n">
        <x:f>AD1139/AE1139-1</x:f>
        <x:v>-0.0015389588101438756</x:v>
      </x:c>
      <x:c r="AG1139" s="114" t="n">
        <x:f>AD1139/AD1138-1</x:f>
        <x:v>0.0060590520560313</x:v>
      </x:c>
      <x:c r="AH1139" s="111" t="n">
        <x:f>IF(OR(T1139="年末+季度",T1139="季度+动态",T1139="季度",T1139="动态"),A1139,AH1138)</x:f>
        <x:v>45471</x:v>
      </x:c>
      <x:c r="AI1139" s="117" t="n">
        <x:f>YEAR(A1139)</x:f>
        <x:v>2024</x:v>
      </x:c>
      <x:c r="AJ1139" s="117" t="n">
        <x:f>MONTH(A1139)</x:f>
        <x:v>7</x:v>
      </x:c>
      <x:c r="AK1139" s="50" t="n">
        <x:f>IF(MONTH(A1139)&lt;&gt;MONTH(A1140),1,0)</x:f>
        <x:v>0</x:v>
      </x:c>
      <x:c r="AL1139" s="115" t="n">
        <x:f>IF(AK1138,AD1138,AL1138)</x:f>
        <x:v>1.2556090702293499</x:v>
      </x:c>
      <x:c r="AM1139" s="116" t="str">
        <x:f>IF(AK1139,AD1139/AL1139-1,"")</x:f>
      </x:c>
      <x:c r="AN1139" s="115" t="n">
        <x:f>IF(AI1139&lt;&gt;AI1138,AD1139,MAX(AN1138,AD1139))</x:f>
        <x:v>1.2611470442344646</x:v>
      </x:c>
      <x:c r="AO1139" s="116" t="n">
        <x:f>AD1139/AN1139-1</x:f>
        <x:v>-0.0015389588101438756</x:v>
      </x:c>
      <x:c r="AP1139" s="112" t="n">
        <x:f>IFERROR(SUM(Z1139:AC1139)/AD1139,0)</x:f>
        <x:v>1</x:v>
      </x:c>
      <x:c r="AQ1139" s="50" t="b">
        <x:f>AND(B1139&gt;0,C1139&gt;0,D1139&gt;0,E1139&gt;0)</x:f>
        <x:v>1</x:v>
      </x:c>
    </x:row>
    <x:row r="1140">
      <x:c r="A1140" s="111" t="n">
        <x:f>'净值底稿'!A1098</x:f>
        <x:v>45483</x:v>
      </x:c>
      <x:c r="B1140" s="113" t="n">
        <x:f>'净值底稿'!F1098</x:f>
        <x:v>1.8227431514787926</x:v>
      </x:c>
      <x:c r="C1140" s="113" t="n">
        <x:f>'净值底稿'!O1098</x:f>
        <x:v>1.0771192140145307</x:v>
      </x:c>
      <x:c r="D1140" s="113" t="n">
        <x:f>'净值底稿'!P1098</x:f>
        <x:v>1.6917</x:v>
      </x:c>
      <x:c r="E1140" s="113" t="n">
        <x:f>'净值底稿'!Q1098</x:f>
        <x:v>1.9821</x:v>
      </x:c>
      <x:c r="F1140" s="114" t="n">
        <x:f>IFERROR(B1140/B1139-1,0)</x:f>
        <x:v>0.008983722713002074</x:v>
      </x:c>
      <x:c r="G1140" s="114" t="n">
        <x:f>IFERROR(C1140/C1139-1,0)</x:f>
        <x:v>-0.004303546795631941</x:v>
      </x:c>
      <x:c r="H1140" s="114" t="n">
        <x:f>IFERROR(D1140/D1139-1,0)</x:f>
        <x:v>0.00011823825007395428</x:v>
      </x:c>
      <x:c r="I1140" s="114" t="n">
        <x:f>IFERROR(E1140/E1139-1,0)</x:f>
        <x:v>0.008291789602197674</x:v>
      </x:c>
      <x:c r="J1140" s="115" t="n">
        <x:f>Z1139*(1+F1140)</x:f>
        <x:v>0.12900693831081975</x:v>
      </x:c>
      <x:c r="K1140" s="115" t="n">
        <x:f>AA1139*(1+G1140)</x:f>
        <x:v>0.12065061894459049</x:v>
      </x:c>
      <x:c r="L1140" s="115" t="n">
        <x:f>AB1139*(1+H1140)</x:f>
        <x:v>0.929578612064166</x:v>
      </x:c>
      <x:c r="M1140" s="115" t="n">
        <x:f>AC1139*(1+I1140)</x:f>
        <x:v>0.08137630027091189</x:v>
      </x:c>
      <x:c r="N1140" s="115" t="n">
        <x:f>SUM(J1140:M1140)</x:f>
        <x:v>1.2606124695904881</x:v>
      </x:c>
      <x:c r="O1140" s="116" t="n">
        <x:f>IFERROR((J1140+K1140)/N1140,0)</x:f>
        <x:v>0.19804465153078477</x:v>
      </x:c>
      <x:c r="P1140" s="50" t="b">
        <x:f>AND(MONTH(A1140)=12,OR(A1141="",YEAR(A1140)&lt;&gt;YEAR(A1141)))</x:f>
        <x:v>0</x:v>
      </x:c>
      <x:c r="Q1140" s="50" t="b">
        <x:f>AND(MOD(MONTH(A1140),3)=0,OR(A1141="",MONTH(A1140)&lt;&gt;MONTH(A1141)))</x:f>
        <x:v>0</x:v>
      </x:c>
      <x:c r="R1140" s="50" t="b">
        <x:f>OR(O1140&gt;$E$7,O1140&lt;$E$6)</x:f>
        <x:v>0</x:v>
      </x:c>
      <x:c r="S1140" s="50" t="b">
        <x:f>AND(OR(P1140,Q1140,R1140),A1140-AH1139&gt;$E$8)</x:f>
        <x:v>0</x:v>
      </x:c>
      <x:c r="T1140" s="50" t="str">
        <x:f>IF(NOT(OR(P1140,Q1140,R1140)),"不调",IF(NOT(S1140),"间隔规则跳过",IF(P1140,"年末+季度",IF(AND(Q1140,R1140),"季度+动态",IF(Q1140,"季度","动态")))))</x:f>
        <x:v>不调</x:v>
      </x:c>
      <x:c r="U1140" s="115" t="n">
        <x:f>IF(OR(T1140="年末+季度",T1140="季度+动态"),N1140*$E$5/2,IF(T1140="季度",(J1140+K1140)/2,IF(T1140="动态",N1140*$E$5*IF(J1140+K1140=0,0.5,J1140/(J1140+K1140)),J1140)))</x:f>
        <x:v>0.12900693831081975</x:v>
      </x:c>
      <x:c r="V1140" s="115" t="n">
        <x:f>IF(OR(T1140="年末+季度",T1140="季度+动态"),N1140*$E$5/2,IF(T1140="季度",(J1140+K1140)/2,IF(T1140="动态",N1140*$E$5*IF(J1140+K1140=0,0.5,K1140/(J1140+K1140)),K1140)))</x:f>
        <x:v>0.12065061894459049</x:v>
      </x:c>
      <x:c r="W1140" s="115" t="n">
        <x:f>IF(OR(T1140="年末+季度",T1140="季度+动态",T1140="动态"),N1140*(1-$E$5)*IF(L1140+M1140=0,$B$7/($B$7+$B$8),L1140/(L1140+M1140)),L1140)</x:f>
        <x:v>0.929578612064166</x:v>
      </x:c>
      <x:c r="X1140" s="115" t="n">
        <x:f>IF(OR(T1140="年末+季度",T1140="季度+动态",T1140="动态"),N1140*(1-$E$5)*IF(L1140+M1140=0,$B$8/($B$7+$B$8),M1140/(L1140+M1140)),M1140)</x:f>
        <x:v>0.08137630027091189</x:v>
      </x:c>
      <x:c r="Y1140" s="115" t="n">
        <x:f>POWER(1-$H$5,(A1140-A1139)/$H$8)</x:f>
        <x:v>0.9999862671029998</x:v>
      </x:c>
      <x:c r="Z1140" s="115" t="n">
        <x:f>U1140*Y1140</x:f>
        <x:v>0.1290051666718236</x:v>
      </x:c>
      <x:c r="AA1140" s="115" t="n">
        <x:f>V1140*Y1140</x:f>
        <x:v>0.1206489620620675</x:v>
      </x:c>
      <x:c r="AB1140" s="115" t="n">
        <x:f>W1140*Y1140</x:f>
        <x:v>0.9295658462568329</x:v>
      </x:c>
      <x:c r="AC1140" s="115" t="n">
        <x:f>X1140*Y1140</x:f>
        <x:v>0.08137518273856201</x:v>
      </x:c>
      <x:c r="AD1140" s="115" t="n">
        <x:f>SUM(Z1140:AC1140)</x:f>
        <x:v>1.260595157729286</x:v>
      </x:c>
      <x:c r="AE1140" s="115" t="n">
        <x:f>MAX(AE1139,AD1140)</x:f>
        <x:v>1.2611470442344646</x:v>
      </x:c>
      <x:c r="AF1140" s="114" t="n">
        <x:f>AD1140/AE1140-1</x:f>
        <x:v>-0.0004376067863788302</x:v>
      </x:c>
      <x:c r="AG1140" s="114" t="n">
        <x:f>AD1140/AD1139-1</x:f>
        <x:v>0.0011030495716213284</x:v>
      </x:c>
      <x:c r="AH1140" s="111" t="n">
        <x:f>IF(OR(T1140="年末+季度",T1140="季度+动态",T1140="季度",T1140="动态"),A1140,AH1139)</x:f>
        <x:v>45471</x:v>
      </x:c>
      <x:c r="AI1140" s="117" t="n">
        <x:f>YEAR(A1140)</x:f>
        <x:v>2024</x:v>
      </x:c>
      <x:c r="AJ1140" s="117" t="n">
        <x:f>MONTH(A1140)</x:f>
        <x:v>7</x:v>
      </x:c>
      <x:c r="AK1140" s="50" t="n">
        <x:f>IF(MONTH(A1140)&lt;&gt;MONTH(A1141),1,0)</x:f>
        <x:v>0</x:v>
      </x:c>
      <x:c r="AL1140" s="115" t="n">
        <x:f>IF(AK1139,AD1139,AL1139)</x:f>
        <x:v>1.2556090702293499</x:v>
      </x:c>
      <x:c r="AM1140" s="116" t="str">
        <x:f>IF(AK1140,AD1140/AL1140-1,"")</x:f>
      </x:c>
      <x:c r="AN1140" s="115" t="n">
        <x:f>IF(AI1140&lt;&gt;AI1139,AD1140,MAX(AN1139,AD1140))</x:f>
        <x:v>1.2611470442344646</x:v>
      </x:c>
      <x:c r="AO1140" s="116" t="n">
        <x:f>AD1140/AN1140-1</x:f>
        <x:v>-0.0004376067863788302</x:v>
      </x:c>
      <x:c r="AP1140" s="112" t="n">
        <x:f>IFERROR(SUM(Z1140:AC1140)/AD1140,0)</x:f>
        <x:v>1</x:v>
      </x:c>
      <x:c r="AQ1140" s="50" t="b">
        <x:f>AND(B1140&gt;0,C1140&gt;0,D1140&gt;0,E1140&gt;0)</x:f>
        <x:v>1</x:v>
      </x:c>
    </x:row>
    <x:row r="1141">
      <x:c r="A1141" s="111" t="n">
        <x:f>'净值底稿'!A1099</x:f>
        <x:v>45484</x:v>
      </x:c>
      <x:c r="B1141" s="113" t="n">
        <x:f>'净值底稿'!F1099</x:f>
        <x:v>1.8301792708341251</x:v>
      </x:c>
      <x:c r="C1141" s="113" t="n">
        <x:f>'净值底稿'!O1099</x:f>
        <x:v>1.1005109865917548</x:v>
      </x:c>
      <x:c r="D1141" s="113" t="n">
        <x:f>'净值底稿'!P1099</x:f>
        <x:v>1.6922</x:v>
      </x:c>
      <x:c r="E1141" s="113" t="n">
        <x:f>'净值底稿'!Q1099</x:f>
        <x:v>1.9858</x:v>
      </x:c>
      <x:c r="F1141" s="114" t="n">
        <x:f>IFERROR(B1141/B1140-1,0)</x:f>
        <x:v>0.004079630939389123</x:v>
      </x:c>
      <x:c r="G1141" s="114" t="n">
        <x:f>IFERROR(C1141/C1140-1,0)</x:f>
        <x:v>0.02171697642458792</x:v>
      </x:c>
      <x:c r="H1141" s="114" t="n">
        <x:f>IFERROR(D1141/D1140-1,0)</x:f>
        <x:v>0.000295560678607254</x:v>
      </x:c>
      <x:c r="I1141" s="114" t="n">
        <x:f>IFERROR(E1141/E1140-1,0)</x:f>
        <x:v>0.0018667070278997056</x:v>
      </x:c>
      <x:c r="J1141" s="115" t="n">
        <x:f>Z1140*(1+F1141)</x:f>
        <x:v>0.12953146014111902</x:v>
      </x:c>
      <x:c r="K1141" s="115" t="n">
        <x:f>AA1140*(1+G1141)</x:f>
        <x:v>0.12326909272682042</x:v>
      </x:c>
      <x:c r="L1141" s="115" t="n">
        <x:f>AB1140*(1+H1141)</x:f>
        <x:v>0.9298405893691627</x:v>
      </x:c>
      <x:c r="M1141" s="115" t="n">
        <x:f>AC1140*(1+I1141)</x:f>
        <x:v>0.0815270863640767</x:v>
      </x:c>
      <x:c r="N1141" s="115" t="n">
        <x:f>SUM(J1141:M1141)</x:f>
        <x:v>1.2641682286011788</x:v>
      </x:c>
      <x:c r="O1141" s="116" t="n">
        <x:f>IFERROR((J1141+K1141)/N1141,0)</x:f>
        <x:v>0.19997382242999973</x:v>
      </x:c>
      <x:c r="P1141" s="50" t="b">
        <x:f>AND(MONTH(A1141)=12,OR(A1142="",YEAR(A1141)&lt;&gt;YEAR(A1142)))</x:f>
        <x:v>0</x:v>
      </x:c>
      <x:c r="Q1141" s="50" t="b">
        <x:f>AND(MOD(MONTH(A1141),3)=0,OR(A1142="",MONTH(A1141)&lt;&gt;MONTH(A1142)))</x:f>
        <x:v>0</x:v>
      </x:c>
      <x:c r="R1141" s="50" t="b">
        <x:f>OR(O1141&gt;$E$7,O1141&lt;$E$6)</x:f>
        <x:v>0</x:v>
      </x:c>
      <x:c r="S1141" s="50" t="b">
        <x:f>AND(OR(P1141,Q1141,R1141),A1141-AH1140&gt;$E$8)</x:f>
        <x:v>0</x:v>
      </x:c>
      <x:c r="T1141" s="50" t="str">
        <x:f>IF(NOT(OR(P1141,Q1141,R1141)),"不调",IF(NOT(S1141),"间隔规则跳过",IF(P1141,"年末+季度",IF(AND(Q1141,R1141),"季度+动态",IF(Q1141,"季度","动态")))))</x:f>
        <x:v>不调</x:v>
      </x:c>
      <x:c r="U1141" s="115" t="n">
        <x:f>IF(OR(T1141="年末+季度",T1141="季度+动态"),N1141*$E$5/2,IF(T1141="季度",(J1141+K1141)/2,IF(T1141="动态",N1141*$E$5*IF(J1141+K1141=0,0.5,J1141/(J1141+K1141)),J1141)))</x:f>
        <x:v>0.12953146014111902</x:v>
      </x:c>
      <x:c r="V1141" s="115" t="n">
        <x:f>IF(OR(T1141="年末+季度",T1141="季度+动态"),N1141*$E$5/2,IF(T1141="季度",(J1141+K1141)/2,IF(T1141="动态",N1141*$E$5*IF(J1141+K1141=0,0.5,K1141/(J1141+K1141)),K1141)))</x:f>
        <x:v>0.12326909272682042</x:v>
      </x:c>
      <x:c r="W1141" s="115" t="n">
        <x:f>IF(OR(T1141="年末+季度",T1141="季度+动态",T1141="动态"),N1141*(1-$E$5)*IF(L1141+M1141=0,$B$7/($B$7+$B$8),L1141/(L1141+M1141)),L1141)</x:f>
        <x:v>0.9298405893691627</x:v>
      </x:c>
      <x:c r="X1141" s="115" t="n">
        <x:f>IF(OR(T1141="年末+季度",T1141="季度+动态",T1141="动态"),N1141*(1-$E$5)*IF(L1141+M1141=0,$B$8/($B$7+$B$8),M1141/(L1141+M1141)),M1141)</x:f>
        <x:v>0.0815270863640767</x:v>
      </x:c>
      <x:c r="Y1141" s="115" t="n">
        <x:f>POWER(1-$H$5,(A1141-A1140)/$H$8)</x:f>
        <x:v>0.9999862671029998</x:v>
      </x:c>
      <x:c r="Z1141" s="115" t="n">
        <x:f>U1141*Y1141</x:f>
        <x:v>0.12952968129891862</x:v>
      </x:c>
      <x:c r="AA1141" s="115" t="n">
        <x:f>V1141*Y1141</x:f>
        <x:v>0.12326739988506669</x:v>
      </x:c>
      <x:c r="AB1141" s="115" t="n">
        <x:f>W1141*Y1141</x:f>
        <x:v>0.9298278199641222</x:v>
      </x:c>
      <x:c r="AC1141" s="115" t="n">
        <x:f>X1141*Y1141</x:f>
        <x:v>0.08152596676099692</x:v>
      </x:c>
      <x:c r="AD1141" s="115" t="n">
        <x:f>SUM(Z1141:AC1141)</x:f>
        <x:v>1.2641508679091045</x:v>
      </x:c>
      <x:c r="AE1141" s="115" t="n">
        <x:f>MAX(AE1140,AD1141)</x:f>
        <x:v>1.2641508679091045</x:v>
      </x:c>
      <x:c r="AF1141" s="114" t="n">
        <x:f>AD1141/AE1141-1</x:f>
        <x:v>0</x:v>
      </x:c>
      <x:c r="AG1141" s="114" t="n">
        <x:f>AD1141/AD1140-1</x:f>
        <x:v>0.002820659874835041</x:v>
      </x:c>
      <x:c r="AH1141" s="111" t="n">
        <x:f>IF(OR(T1141="年末+季度",T1141="季度+动态",T1141="季度",T1141="动态"),A1141,AH1140)</x:f>
        <x:v>45471</x:v>
      </x:c>
      <x:c r="AI1141" s="117" t="n">
        <x:f>YEAR(A1141)</x:f>
        <x:v>2024</x:v>
      </x:c>
      <x:c r="AJ1141" s="117" t="n">
        <x:f>MONTH(A1141)</x:f>
        <x:v>7</x:v>
      </x:c>
      <x:c r="AK1141" s="50" t="n">
        <x:f>IF(MONTH(A1141)&lt;&gt;MONTH(A1142),1,0)</x:f>
        <x:v>0</x:v>
      </x:c>
      <x:c r="AL1141" s="115" t="n">
        <x:f>IF(AK1140,AD1140,AL1140)</x:f>
        <x:v>1.2556090702293499</x:v>
      </x:c>
      <x:c r="AM1141" s="116" t="str">
        <x:f>IF(AK1141,AD1141/AL1141-1,"")</x:f>
      </x:c>
      <x:c r="AN1141" s="115" t="n">
        <x:f>IF(AI1141&lt;&gt;AI1140,AD1141,MAX(AN1140,AD1141))</x:f>
        <x:v>1.2641508679091045</x:v>
      </x:c>
      <x:c r="AO1141" s="116" t="n">
        <x:f>AD1141/AN1141-1</x:f>
        <x:v>0</x:v>
      </x:c>
      <x:c r="AP1141" s="112" t="n">
        <x:f>IFERROR(SUM(Z1141:AC1141)/AD1141,0)</x:f>
        <x:v>1</x:v>
      </x:c>
      <x:c r="AQ1141" s="50" t="b">
        <x:f>AND(B1141&gt;0,C1141&gt;0,D1141&gt;0,E1141&gt;0)</x:f>
        <x:v>1</x:v>
      </x:c>
    </x:row>
    <x:row r="1142">
      <x:c r="A1142" s="111" t="n">
        <x:f>'净值底稿'!A1100</x:f>
        <x:v>45485</x:v>
      </x:c>
      <x:c r="B1142" s="113" t="n">
        <x:f>'净值底稿'!F1100</x:f>
        <x:v>1.8110230616453826</x:v>
      </x:c>
      <x:c r="C1142" s="113" t="n">
        <x:f>'净值底稿'!O1100</x:f>
        <x:v>1.0977953649690866</x:v>
      </x:c>
      <x:c r="D1142" s="113" t="n">
        <x:f>'净值底稿'!P1100</x:f>
        <x:v>1.6931</x:v>
      </x:c>
      <x:c r="E1142" s="113" t="n">
        <x:f>'净值底稿'!Q1100</x:f>
        <x:v>1.9917</x:v>
      </x:c>
      <x:c r="F1142" s="114" t="n">
        <x:f>IFERROR(B1142/B1141-1,0)</x:f>
        <x:v>-0.010466848518075444</x:v>
      </x:c>
      <x:c r="G1142" s="114" t="n">
        <x:f>IFERROR(C1142/C1141-1,0)</x:f>
        <x:v>-0.002467600647112489</x:v>
      </x:c>
      <x:c r="H1142" s="114" t="n">
        <x:f>IFERROR(D1142/D1141-1,0)</x:f>
        <x:v>0.0005318520269472771</x:v>
      </x:c>
      <x:c r="I1142" s="114" t="n">
        <x:f>IFERROR(E1142/E1141-1,0)</x:f>
        <x:v>0.0029710947728875947</x:v>
      </x:c>
      <x:c r="J1142" s="115" t="n">
        <x:f>Z1141*(1+F1142)</x:f>
        <x:v>0.12817391374616824</x:v>
      </x:c>
      <x:c r="K1142" s="115" t="n">
        <x:f>AA1141*(1+G1142)</x:f>
        <x:v>0.12296322516934242</x:v>
      </x:c>
      <x:c r="L1142" s="115" t="n">
        <x:f>AB1141*(1+H1142)</x:f>
        <x:v>0.9303223507748821</x:v>
      </x:c>
      <x:c r="M1142" s="115" t="n">
        <x:f>AC1141*(1+I1142)</x:f>
        <x:v>0.08176818813469514</x:v>
      </x:c>
      <x:c r="N1142" s="115" t="n">
        <x:f>SUM(J1142:M1142)</x:f>
        <x:v>1.263227677825088</x:v>
      </x:c>
      <x:c r="O1142" s="116" t="n">
        <x:f>IFERROR((J1142+K1142)/N1142,0)</x:f>
        <x:v>0.1988059186194337</x:v>
      </x:c>
      <x:c r="P1142" s="50" t="b">
        <x:f>AND(MONTH(A1142)=12,OR(A1143="",YEAR(A1142)&lt;&gt;YEAR(A1143)))</x:f>
        <x:v>0</x:v>
      </x:c>
      <x:c r="Q1142" s="50" t="b">
        <x:f>AND(MOD(MONTH(A1142),3)=0,OR(A1143="",MONTH(A1142)&lt;&gt;MONTH(A1143)))</x:f>
        <x:v>0</x:v>
      </x:c>
      <x:c r="R1142" s="50" t="b">
        <x:f>OR(O1142&gt;$E$7,O1142&lt;$E$6)</x:f>
        <x:v>0</x:v>
      </x:c>
      <x:c r="S1142" s="50" t="b">
        <x:f>AND(OR(P1142,Q1142,R1142),A1142-AH1141&gt;$E$8)</x:f>
        <x:v>0</x:v>
      </x:c>
      <x:c r="T1142" s="50" t="str">
        <x:f>IF(NOT(OR(P1142,Q1142,R1142)),"不调",IF(NOT(S1142),"间隔规则跳过",IF(P1142,"年末+季度",IF(AND(Q1142,R1142),"季度+动态",IF(Q1142,"季度","动态")))))</x:f>
        <x:v>不调</x:v>
      </x:c>
      <x:c r="U1142" s="115" t="n">
        <x:f>IF(OR(T1142="年末+季度",T1142="季度+动态"),N1142*$E$5/2,IF(T1142="季度",(J1142+K1142)/2,IF(T1142="动态",N1142*$E$5*IF(J1142+K1142=0,0.5,J1142/(J1142+K1142)),J1142)))</x:f>
        <x:v>0.12817391374616824</x:v>
      </x:c>
      <x:c r="V1142" s="115" t="n">
        <x:f>IF(OR(T1142="年末+季度",T1142="季度+动态"),N1142*$E$5/2,IF(T1142="季度",(J1142+K1142)/2,IF(T1142="动态",N1142*$E$5*IF(J1142+K1142=0,0.5,K1142/(J1142+K1142)),K1142)))</x:f>
        <x:v>0.12296322516934242</x:v>
      </x:c>
      <x:c r="W1142" s="115" t="n">
        <x:f>IF(OR(T1142="年末+季度",T1142="季度+动态",T1142="动态"),N1142*(1-$E$5)*IF(L1142+M1142=0,$B$7/($B$7+$B$8),L1142/(L1142+M1142)),L1142)</x:f>
        <x:v>0.9303223507748821</x:v>
      </x:c>
      <x:c r="X1142" s="115" t="n">
        <x:f>IF(OR(T1142="年末+季度",T1142="季度+动态",T1142="动态"),N1142*(1-$E$5)*IF(L1142+M1142=0,$B$8/($B$7+$B$8),M1142/(L1142+M1142)),M1142)</x:f>
        <x:v>0.08176818813469514</x:v>
      </x:c>
      <x:c r="Y1142" s="115" t="n">
        <x:f>POWER(1-$H$5,(A1142-A1141)/$H$8)</x:f>
        <x:v>0.9999862671029998</x:v>
      </x:c>
      <x:c r="Z1142" s="115" t="n">
        <x:f>U1142*Y1142</x:f>
        <x:v>0.12817215354701264</x:v>
      </x:c>
      <x:c r="AA1142" s="115" t="n">
        <x:f>V1142*Y1142</x:f>
        <x:v>0.12296153652803636</x:v>
      </x:c>
      <x:c r="AB1142" s="115" t="n">
        <x:f>W1142*Y1142</x:f>
        <x:v>0.9303095747538619</x:v>
      </x:c>
      <x:c r="AC1142" s="115" t="n">
        <x:f>X1142*Y1142</x:f>
        <x:v>0.08176706522058959</x:v>
      </x:c>
      <x:c r="AD1142" s="115" t="n">
        <x:f>SUM(Z1142:AC1142)</x:f>
        <x:v>1.2632103300495003</x:v>
      </x:c>
      <x:c r="AE1142" s="115" t="n">
        <x:f>MAX(AE1141,AD1142)</x:f>
        <x:v>1.2641508679091045</x:v>
      </x:c>
      <x:c r="AF1142" s="114" t="n">
        <x:f>AD1142/AE1142-1</x:f>
        <x:v>-0.000744007605009811</x:v>
      </x:c>
      <x:c r="AG1142" s="114" t="n">
        <x:f>AD1142/AD1141-1</x:f>
        <x:v>-0.000744007605009811</x:v>
      </x:c>
      <x:c r="AH1142" s="111" t="n">
        <x:f>IF(OR(T1142="年末+季度",T1142="季度+动态",T1142="季度",T1142="动态"),A1142,AH1141)</x:f>
        <x:v>45471</x:v>
      </x:c>
      <x:c r="AI1142" s="117" t="n">
        <x:f>YEAR(A1142)</x:f>
        <x:v>2024</x:v>
      </x:c>
      <x:c r="AJ1142" s="117" t="n">
        <x:f>MONTH(A1142)</x:f>
        <x:v>7</x:v>
      </x:c>
      <x:c r="AK1142" s="50" t="n">
        <x:f>IF(MONTH(A1142)&lt;&gt;MONTH(A1143),1,0)</x:f>
        <x:v>0</x:v>
      </x:c>
      <x:c r="AL1142" s="115" t="n">
        <x:f>IF(AK1141,AD1141,AL1141)</x:f>
        <x:v>1.2556090702293499</x:v>
      </x:c>
      <x:c r="AM1142" s="116" t="str">
        <x:f>IF(AK1142,AD1142/AL1142-1,"")</x:f>
      </x:c>
      <x:c r="AN1142" s="115" t="n">
        <x:f>IF(AI1142&lt;&gt;AI1141,AD1142,MAX(AN1141,AD1142))</x:f>
        <x:v>1.2641508679091045</x:v>
      </x:c>
      <x:c r="AO1142" s="116" t="n">
        <x:f>AD1142/AN1142-1</x:f>
        <x:v>-0.000744007605009811</x:v>
      </x:c>
      <x:c r="AP1142" s="112" t="n">
        <x:f>IFERROR(SUM(Z1142:AC1142)/AD1142,0)</x:f>
        <x:v>1</x:v>
      </x:c>
      <x:c r="AQ1142" s="50" t="b">
        <x:f>AND(B1142&gt;0,C1142&gt;0,D1142&gt;0,E1142&gt;0)</x:f>
        <x:v>1</x:v>
      </x:c>
    </x:row>
    <x:row r="1143">
      <x:c r="A1143" s="111" t="n">
        <x:f>'净值底稿'!A1101</x:f>
        <x:v>45488</x:v>
      </x:c>
      <x:c r="B1143" s="113" t="n">
        <x:f>'净值底稿'!F1101</x:f>
        <x:v>1.8036683629135624</x:v>
      </x:c>
      <x:c r="C1143" s="113" t="n">
        <x:f>'净值底稿'!O1101</x:f>
        <x:v>1.0880013795874328</x:v>
      </x:c>
      <x:c r="D1143" s="113" t="n">
        <x:f>'净值底稿'!P1101</x:f>
        <x:v>1.6941</x:v>
      </x:c>
      <x:c r="E1143" s="113" t="n">
        <x:f>'净值底稿'!Q1101</x:f>
        <x:v>1.9929</x:v>
      </x:c>
      <x:c r="F1143" s="114" t="n">
        <x:f>IFERROR(B1143/B1142-1,0)</x:f>
        <x:v>-0.004061074034660939</x:v>
      </x:c>
      <x:c r="G1143" s="114" t="n">
        <x:f>IFERROR(C1143/C1142-1,0)</x:f>
        <x:v>-0.00892150367380129</x:v>
      </x:c>
      <x:c r="H1143" s="114" t="n">
        <x:f>IFERROR(D1143/D1142-1,0)</x:f>
        <x:v>0.0005906325674795987</x:v>
      </x:c>
      <x:c r="I1143" s="114" t="n">
        <x:f>IFERROR(E1143/E1142-1,0)</x:f>
        <x:v>0.0006025003765626202</x:v>
      </x:c>
      <x:c r="J1143" s="115" t="n">
        <x:f>Z1142*(1+F1143)</x:f>
        <x:v>0.1276516369422763</x:v>
      </x:c>
      <x:c r="K1143" s="115" t="n">
        <x:f>AA1142*(1+G1143)</x:f>
        <x:v>0.12186453472816523</x:v>
      </x:c>
      <x:c r="L1143" s="115" t="n">
        <x:f>AB1142*(1+H1143)</x:f>
        <x:v>0.9308590458865497</x:v>
      </x:c>
      <x:c r="M1143" s="115" t="n">
        <x:f>AC1142*(1+I1143)</x:f>
        <x:v>0.08181632990817542</x:v>
      </x:c>
      <x:c r="N1143" s="115" t="n">
        <x:f>SUM(J1143:M1143)</x:f>
        <x:v>1.2621915474651666</x:v>
      </x:c>
      <x:c r="O1143" s="116" t="n">
        <x:f>IFERROR((J1143+K1143)/N1143,0)</x:f>
        <x:v>0.1976848697581122</x:v>
      </x:c>
      <x:c r="P1143" s="50" t="b">
        <x:f>AND(MONTH(A1143)=12,OR(A1144="",YEAR(A1143)&lt;&gt;YEAR(A1144)))</x:f>
        <x:v>0</x:v>
      </x:c>
      <x:c r="Q1143" s="50" t="b">
        <x:f>AND(MOD(MONTH(A1143),3)=0,OR(A1144="",MONTH(A1143)&lt;&gt;MONTH(A1144)))</x:f>
        <x:v>0</x:v>
      </x:c>
      <x:c r="R1143" s="50" t="b">
        <x:f>OR(O1143&gt;$E$7,O1143&lt;$E$6)</x:f>
        <x:v>0</x:v>
      </x:c>
      <x:c r="S1143" s="50" t="b">
        <x:f>AND(OR(P1143,Q1143,R1143),A1143-AH1142&gt;$E$8)</x:f>
        <x:v>0</x:v>
      </x:c>
      <x:c r="T1143" s="50" t="str">
        <x:f>IF(NOT(OR(P1143,Q1143,R1143)),"不调",IF(NOT(S1143),"间隔规则跳过",IF(P1143,"年末+季度",IF(AND(Q1143,R1143),"季度+动态",IF(Q1143,"季度","动态")))))</x:f>
        <x:v>不调</x:v>
      </x:c>
      <x:c r="U1143" s="115" t="n">
        <x:f>IF(OR(T1143="年末+季度",T1143="季度+动态"),N1143*$E$5/2,IF(T1143="季度",(J1143+K1143)/2,IF(T1143="动态",N1143*$E$5*IF(J1143+K1143=0,0.5,J1143/(J1143+K1143)),J1143)))</x:f>
        <x:v>0.1276516369422763</x:v>
      </x:c>
      <x:c r="V1143" s="115" t="n">
        <x:f>IF(OR(T1143="年末+季度",T1143="季度+动态"),N1143*$E$5/2,IF(T1143="季度",(J1143+K1143)/2,IF(T1143="动态",N1143*$E$5*IF(J1143+K1143=0,0.5,K1143/(J1143+K1143)),K1143)))</x:f>
        <x:v>0.12186453472816523</x:v>
      </x:c>
      <x:c r="W1143" s="115" t="n">
        <x:f>IF(OR(T1143="年末+季度",T1143="季度+动态",T1143="动态"),N1143*(1-$E$5)*IF(L1143+M1143=0,$B$7/($B$7+$B$8),L1143/(L1143+M1143)),L1143)</x:f>
        <x:v>0.9308590458865497</x:v>
      </x:c>
      <x:c r="X1143" s="115" t="n">
        <x:f>IF(OR(T1143="年末+季度",T1143="季度+动态",T1143="动态"),N1143*(1-$E$5)*IF(L1143+M1143=0,$B$8/($B$7+$B$8),M1143/(L1143+M1143)),M1143)</x:f>
        <x:v>0.08181632990817542</x:v>
      </x:c>
      <x:c r="Y1143" s="115" t="n">
        <x:f>POWER(1-$H$5,(A1143-A1142)/$H$8)</x:f>
        <x:v>0.9999588018747739</x:v>
      </x:c>
      <x:c r="Z1143" s="115" t="n">
        <x:f>U1143*Y1143</x:f>
        <x:v>0.12764637793415223</x:v>
      </x:c>
      <x:c r="AA1143" s="115" t="n">
        <x:f>V1143*Y1143</x:f>
        <x:v>0.12185951413780288</x:v>
      </x:c>
      <x:c r="AB1143" s="115" t="n">
        <x:f>W1143*Y1143</x:f>
        <x:v>0.9308206962390094</x:v>
      </x:c>
      <x:c r="AC1143" s="115" t="n">
        <x:f>X1143*Y1143</x:f>
        <x:v>0.08181295922877033</x:v>
      </x:c>
      <x:c r="AD1143" s="115" t="n">
        <x:f>SUM(Z1143:AC1143)</x:f>
        <x:v>1.262139547539735</x:v>
      </x:c>
      <x:c r="AE1143" s="115" t="n">
        <x:f>MAX(AE1142,AD1143)</x:f>
        <x:v>1.2641508679091045</x:v>
      </x:c>
      <x:c r="AF1143" s="114" t="n">
        <x:f>AD1143/AE1143-1</x:f>
        <x:v>-0.0015910445662994377</x:v>
      </x:c>
      <x:c r="AG1143" s="114" t="n">
        <x:f>AD1143/AD1142-1</x:f>
        <x:v>-0.0008476676324546961</x:v>
      </x:c>
      <x:c r="AH1143" s="111" t="n">
        <x:f>IF(OR(T1143="年末+季度",T1143="季度+动态",T1143="季度",T1143="动态"),A1143,AH1142)</x:f>
        <x:v>45471</x:v>
      </x:c>
      <x:c r="AI1143" s="117" t="n">
        <x:f>YEAR(A1143)</x:f>
        <x:v>2024</x:v>
      </x:c>
      <x:c r="AJ1143" s="117" t="n">
        <x:f>MONTH(A1143)</x:f>
        <x:v>7</x:v>
      </x:c>
      <x:c r="AK1143" s="50" t="n">
        <x:f>IF(MONTH(A1143)&lt;&gt;MONTH(A1144),1,0)</x:f>
        <x:v>0</x:v>
      </x:c>
      <x:c r="AL1143" s="115" t="n">
        <x:f>IF(AK1142,AD1142,AL1142)</x:f>
        <x:v>1.2556090702293499</x:v>
      </x:c>
      <x:c r="AM1143" s="116" t="str">
        <x:f>IF(AK1143,AD1143/AL1143-1,"")</x:f>
      </x:c>
      <x:c r="AN1143" s="115" t="n">
        <x:f>IF(AI1143&lt;&gt;AI1142,AD1143,MAX(AN1142,AD1143))</x:f>
        <x:v>1.2641508679091045</x:v>
      </x:c>
      <x:c r="AO1143" s="116" t="n">
        <x:f>AD1143/AN1143-1</x:f>
        <x:v>-0.0015910445662994377</x:v>
      </x:c>
      <x:c r="AP1143" s="112" t="n">
        <x:f>IFERROR(SUM(Z1143:AC1143)/AD1143,0)</x:f>
        <x:v>1</x:v>
      </x:c>
      <x:c r="AQ1143" s="50" t="b">
        <x:f>AND(B1143&gt;0,C1143&gt;0,D1143&gt;0,E1143&gt;0)</x:f>
        <x:v>1</x:v>
      </x:c>
    </x:row>
    <x:row r="1144">
      <x:c r="A1144" s="111" t="n">
        <x:f>'净值底稿'!A1102</x:f>
        <x:v>45489</x:v>
      </x:c>
      <x:c r="B1144" s="113" t="n">
        <x:f>'净值底稿'!F1102</x:f>
        <x:v>1.836103611282595</x:v>
      </x:c>
      <x:c r="C1144" s="113" t="n">
        <x:f>'净值底稿'!O1102</x:f>
        <x:v>1.0889939114441352</x:v>
      </x:c>
      <x:c r="D1144" s="113" t="n">
        <x:f>'净值底稿'!P1102</x:f>
        <x:v>1.6944</x:v>
      </x:c>
      <x:c r="E1144" s="113" t="n">
        <x:f>'净值底稿'!Q1102</x:f>
        <x:v>2.0172</x:v>
      </x:c>
      <x:c r="F1144" s="114" t="n">
        <x:f>IFERROR(B1144/B1143-1,0)</x:f>
        <x:v>0.017982933579118843</x:v>
      </x:c>
      <x:c r="G1144" s="114" t="n">
        <x:f>IFERROR(C1144/C1143-1,0)</x:f>
        <x:v>0.0009122523880242817</x:v>
      </x:c>
      <x:c r="H1144" s="114" t="n">
        <x:f>IFERROR(D1144/D1143-1,0)</x:f>
        <x:v>0.00017708517797054846</x:v>
      </x:c>
      <x:c r="I1144" s="114" t="n">
        <x:f>IFERROR(E1144/E1143-1,0)</x:f>
        <x:v>0.012193286165888884</x:v>
      </x:c>
      <x:c r="J1144" s="115" t="n">
        <x:f>Z1143*(1+F1144)</x:f>
        <x:v>0.12994183427015718</x:v>
      </x:c>
      <x:c r="K1144" s="115" t="n">
        <x:f>AA1143*(1+G1144)</x:f>
        <x:v>0.12197068077057857</x:v>
      </x:c>
      <x:c r="L1144" s="115" t="n">
        <x:f>AB1143*(1+H1144)</x:f>
        <x:v>0.9309855307876616</x:v>
      </x:c>
      <x:c r="M1144" s="115" t="n">
        <x:f>AC1143*(1+I1144)</x:f>
        <x:v>0.08281052805272493</x:v>
      </x:c>
      <x:c r="N1144" s="115" t="n">
        <x:f>SUM(J1144:M1144)</x:f>
        <x:v>1.2657085738811222</x:v>
      </x:c>
      <x:c r="O1144" s="116" t="n">
        <x:f>IFERROR((J1144+K1144)/N1144,0)</x:f>
        <x:v>0.19902884458487982</x:v>
      </x:c>
      <x:c r="P1144" s="50" t="b">
        <x:f>AND(MONTH(A1144)=12,OR(A1145="",YEAR(A1144)&lt;&gt;YEAR(A1145)))</x:f>
        <x:v>0</x:v>
      </x:c>
      <x:c r="Q1144" s="50" t="b">
        <x:f>AND(MOD(MONTH(A1144),3)=0,OR(A1145="",MONTH(A1144)&lt;&gt;MONTH(A1145)))</x:f>
        <x:v>0</x:v>
      </x:c>
      <x:c r="R1144" s="50" t="b">
        <x:f>OR(O1144&gt;$E$7,O1144&lt;$E$6)</x:f>
        <x:v>0</x:v>
      </x:c>
      <x:c r="S1144" s="50" t="b">
        <x:f>AND(OR(P1144,Q1144,R1144),A1144-AH1143&gt;$E$8)</x:f>
        <x:v>0</x:v>
      </x:c>
      <x:c r="T1144" s="50" t="str">
        <x:f>IF(NOT(OR(P1144,Q1144,R1144)),"不调",IF(NOT(S1144),"间隔规则跳过",IF(P1144,"年末+季度",IF(AND(Q1144,R1144),"季度+动态",IF(Q1144,"季度","动态")))))</x:f>
        <x:v>不调</x:v>
      </x:c>
      <x:c r="U1144" s="115" t="n">
        <x:f>IF(OR(T1144="年末+季度",T1144="季度+动态"),N1144*$E$5/2,IF(T1144="季度",(J1144+K1144)/2,IF(T1144="动态",N1144*$E$5*IF(J1144+K1144=0,0.5,J1144/(J1144+K1144)),J1144)))</x:f>
        <x:v>0.12994183427015718</x:v>
      </x:c>
      <x:c r="V1144" s="115" t="n">
        <x:f>IF(OR(T1144="年末+季度",T1144="季度+动态"),N1144*$E$5/2,IF(T1144="季度",(J1144+K1144)/2,IF(T1144="动态",N1144*$E$5*IF(J1144+K1144=0,0.5,K1144/(J1144+K1144)),K1144)))</x:f>
        <x:v>0.12197068077057857</x:v>
      </x:c>
      <x:c r="W1144" s="115" t="n">
        <x:f>IF(OR(T1144="年末+季度",T1144="季度+动态",T1144="动态"),N1144*(1-$E$5)*IF(L1144+M1144=0,$B$7/($B$7+$B$8),L1144/(L1144+M1144)),L1144)</x:f>
        <x:v>0.9309855307876616</x:v>
      </x:c>
      <x:c r="X1144" s="115" t="n">
        <x:f>IF(OR(T1144="年末+季度",T1144="季度+动态",T1144="动态"),N1144*(1-$E$5)*IF(L1144+M1144=0,$B$8/($B$7+$B$8),M1144/(L1144+M1144)),M1144)</x:f>
        <x:v>0.08281052805272493</x:v>
      </x:c>
      <x:c r="Y1144" s="115" t="n">
        <x:f>POWER(1-$H$5,(A1144-A1143)/$H$8)</x:f>
        <x:v>0.9999862671029998</x:v>
      </x:c>
      <x:c r="Z1144" s="115" t="n">
        <x:f>U1144*Y1144</x:f>
        <x:v>0.12994004979233112</x:v>
      </x:c>
      <x:c r="AA1144" s="115" t="n">
        <x:f>V1144*Y1144</x:f>
        <x:v>0.1219690057597825</x:v>
      </x:c>
      <x:c r="AB1144" s="115" t="n">
        <x:f>W1144*Y1144</x:f>
        <x:v>0.9309727456592586</x:v>
      </x:c>
      <x:c r="AC1144" s="115" t="n">
        <x:f>X1144*Y1144</x:f>
        <x:v>0.08280939082427265</x:v>
      </x:c>
      <x:c r="AD1144" s="115" t="n">
        <x:f>SUM(Z1144:AC1144)</x:f>
        <x:v>1.2656911920356448</x:v>
      </x:c>
      <x:c r="AE1144" s="115" t="n">
        <x:f>MAX(AE1143,AD1144)</x:f>
        <x:v>1.2656911920356448</x:v>
      </x:c>
      <x:c r="AF1144" s="114" t="n">
        <x:f>AD1144/AE1144-1</x:f>
        <x:v>0</x:v>
      </x:c>
      <x:c r="AG1144" s="114" t="n">
        <x:f>AD1144/AD1143-1</x:f>
        <x:v>0.00281398717188841</x:v>
      </x:c>
      <x:c r="AH1144" s="111" t="n">
        <x:f>IF(OR(T1144="年末+季度",T1144="季度+动态",T1144="季度",T1144="动态"),A1144,AH1143)</x:f>
        <x:v>45471</x:v>
      </x:c>
      <x:c r="AI1144" s="117" t="n">
        <x:f>YEAR(A1144)</x:f>
        <x:v>2024</x:v>
      </x:c>
      <x:c r="AJ1144" s="117" t="n">
        <x:f>MONTH(A1144)</x:f>
        <x:v>7</x:v>
      </x:c>
      <x:c r="AK1144" s="50" t="n">
        <x:f>IF(MONTH(A1144)&lt;&gt;MONTH(A1145),1,0)</x:f>
        <x:v>0</x:v>
      </x:c>
      <x:c r="AL1144" s="115" t="n">
        <x:f>IF(AK1143,AD1143,AL1143)</x:f>
        <x:v>1.2556090702293499</x:v>
      </x:c>
      <x:c r="AM1144" s="116" t="str">
        <x:f>IF(AK1144,AD1144/AL1144-1,"")</x:f>
      </x:c>
      <x:c r="AN1144" s="115" t="n">
        <x:f>IF(AI1144&lt;&gt;AI1143,AD1144,MAX(AN1143,AD1144))</x:f>
        <x:v>1.2656911920356448</x:v>
      </x:c>
      <x:c r="AO1144" s="116" t="n">
        <x:f>AD1144/AN1144-1</x:f>
        <x:v>0</x:v>
      </x:c>
      <x:c r="AP1144" s="112" t="n">
        <x:f>IFERROR(SUM(Z1144:AC1144)/AD1144,0)</x:f>
        <x:v>1</x:v>
      </x:c>
      <x:c r="AQ1144" s="50" t="b">
        <x:f>AND(B1144&gt;0,C1144&gt;0,D1144&gt;0,E1144&gt;0)</x:f>
        <x:v>1</x:v>
      </x:c>
    </x:row>
    <x:row r="1145">
      <x:c r="A1145" s="111" t="n">
        <x:f>'净值底稿'!A1103</x:f>
        <x:v>45490</x:v>
      </x:c>
      <x:c r="B1145" s="113" t="n">
        <x:f>'净值底稿'!F1103</x:f>
        <x:v>1.7769607265121148</x:v>
      </x:c>
      <x:c r="C1145" s="113" t="n">
        <x:f>'净值底稿'!O1103</x:f>
        <x:v>1.0782838048551204</x:v>
      </x:c>
      <x:c r="D1145" s="113" t="n">
        <x:f>'净值底稿'!P1103</x:f>
        <x:v>1.6946</x:v>
      </x:c>
      <x:c r="E1145" s="113" t="n">
        <x:f>'净值底稿'!Q1103</x:f>
        <x:v>2.0406</x:v>
      </x:c>
      <x:c r="F1145" s="114" t="n">
        <x:f>IFERROR(B1145/B1144-1,0)</x:f>
        <x:v>-0.03221108242860349</x:v>
      </x:c>
      <x:c r="G1145" s="114" t="n">
        <x:f>IFERROR(C1145/C1144-1,0)</x:f>
        <x:v>-0.009834863608017663</x:v>
      </x:c>
      <x:c r="H1145" s="114" t="n">
        <x:f>IFERROR(D1145/D1144-1,0)</x:f>
        <x:v>0.00011803588290848488</x:v>
      </x:c>
      <x:c r="I1145" s="114" t="n">
        <x:f>IFERROR(E1145/E1144-1,0)</x:f>
        <x:v>0.011600237953599102</x:v>
      </x:c>
      <x:c r="J1145" s="115" t="n">
        <x:f>Z1144*(1+F1145)</x:f>
        <x:v>0.1257545401376935</x:v>
      </x:c>
      <x:c r="K1145" s="115" t="n">
        <x:f>AA1144*(1+G1145)</x:f>
        <x:v>0.12076945722372952</x:v>
      </x:c>
      <x:c r="L1145" s="115" t="n">
        <x:f>AB1144*(1+H1145)</x:f>
        <x:v>0.9310826338492562</x:v>
      </x:c>
      <x:c r="M1145" s="115" t="n">
        <x:f>AC1144*(1+I1145)</x:f>
        <x:v>0.0837699994626268</x:v>
      </x:c>
      <x:c r="N1145" s="115" t="n">
        <x:f>SUM(J1145:M1145)</x:f>
        <x:v>1.261376630673306</x:v>
      </x:c>
      <x:c r="O1145" s="116" t="n">
        <x:f>IFERROR((J1145+K1145)/N1145,0)</x:f>
        <x:v>0.1954404349712994</x:v>
      </x:c>
      <x:c r="P1145" s="50" t="b">
        <x:f>AND(MONTH(A1145)=12,OR(A1146="",YEAR(A1145)&lt;&gt;YEAR(A1146)))</x:f>
        <x:v>0</x:v>
      </x:c>
      <x:c r="Q1145" s="50" t="b">
        <x:f>AND(MOD(MONTH(A1145),3)=0,OR(A1146="",MONTH(A1145)&lt;&gt;MONTH(A1146)))</x:f>
        <x:v>0</x:v>
      </x:c>
      <x:c r="R1145" s="50" t="b">
        <x:f>OR(O1145&gt;$E$7,O1145&lt;$E$6)</x:f>
        <x:v>0</x:v>
      </x:c>
      <x:c r="S1145" s="50" t="b">
        <x:f>AND(OR(P1145,Q1145,R1145),A1145-AH1144&gt;$E$8)</x:f>
        <x:v>0</x:v>
      </x:c>
      <x:c r="T1145" s="50" t="str">
        <x:f>IF(NOT(OR(P1145,Q1145,R1145)),"不调",IF(NOT(S1145),"间隔规则跳过",IF(P1145,"年末+季度",IF(AND(Q1145,R1145),"季度+动态",IF(Q1145,"季度","动态")))))</x:f>
        <x:v>不调</x:v>
      </x:c>
      <x:c r="U1145" s="115" t="n">
        <x:f>IF(OR(T1145="年末+季度",T1145="季度+动态"),N1145*$E$5/2,IF(T1145="季度",(J1145+K1145)/2,IF(T1145="动态",N1145*$E$5*IF(J1145+K1145=0,0.5,J1145/(J1145+K1145)),J1145)))</x:f>
        <x:v>0.1257545401376935</x:v>
      </x:c>
      <x:c r="V1145" s="115" t="n">
        <x:f>IF(OR(T1145="年末+季度",T1145="季度+动态"),N1145*$E$5/2,IF(T1145="季度",(J1145+K1145)/2,IF(T1145="动态",N1145*$E$5*IF(J1145+K1145=0,0.5,K1145/(J1145+K1145)),K1145)))</x:f>
        <x:v>0.12076945722372952</x:v>
      </x:c>
      <x:c r="W1145" s="115" t="n">
        <x:f>IF(OR(T1145="年末+季度",T1145="季度+动态",T1145="动态"),N1145*(1-$E$5)*IF(L1145+M1145=0,$B$7/($B$7+$B$8),L1145/(L1145+M1145)),L1145)</x:f>
        <x:v>0.9310826338492562</x:v>
      </x:c>
      <x:c r="X1145" s="115" t="n">
        <x:f>IF(OR(T1145="年末+季度",T1145="季度+动态",T1145="动态"),N1145*(1-$E$5)*IF(L1145+M1145=0,$B$8/($B$7+$B$8),M1145/(L1145+M1145)),M1145)</x:f>
        <x:v>0.0837699994626268</x:v>
      </x:c>
      <x:c r="Y1145" s="115" t="n">
        <x:f>POWER(1-$H$5,(A1145-A1144)/$H$8)</x:f>
        <x:v>0.9999862671029998</x:v>
      </x:c>
      <x:c r="Z1145" s="115" t="n">
        <x:f>U1145*Y1145</x:f>
        <x:v>0.12575281316354647</x:v>
      </x:c>
      <x:c r="AA1145" s="115" t="n">
        <x:f>V1145*Y1145</x:f>
        <x:v>0.12076779870921268</x:v>
      </x:c>
      <x:c r="AB1145" s="115" t="n">
        <x:f>W1145*Y1145</x:f>
        <x:v>0.9310698473873468</x:v>
      </x:c>
      <x:c r="AC1145" s="115" t="n">
        <x:f>X1145*Y1145</x:f>
        <x:v>0.08376884905785247</x:v>
      </x:c>
      <x:c r="AD1145" s="115" t="n">
        <x:f>SUM(Z1145:AC1145)</x:f>
        <x:v>1.2613593083179584</x:v>
      </x:c>
      <x:c r="AE1145" s="115" t="n">
        <x:f>MAX(AE1144,AD1145)</x:f>
        <x:v>1.2656911920356448</x:v>
      </x:c>
      <x:c r="AF1145" s="114" t="n">
        <x:f>AD1145/AE1145-1</x:f>
        <x:v>-0.0034225439387939316</x:v>
      </x:c>
      <x:c r="AG1145" s="114" t="n">
        <x:f>AD1145/AD1144-1</x:f>
        <x:v>-0.0034225439387939316</x:v>
      </x:c>
      <x:c r="AH1145" s="111" t="n">
        <x:f>IF(OR(T1145="年末+季度",T1145="季度+动态",T1145="季度",T1145="动态"),A1145,AH1144)</x:f>
        <x:v>45471</x:v>
      </x:c>
      <x:c r="AI1145" s="117" t="n">
        <x:f>YEAR(A1145)</x:f>
        <x:v>2024</x:v>
      </x:c>
      <x:c r="AJ1145" s="117" t="n">
        <x:f>MONTH(A1145)</x:f>
        <x:v>7</x:v>
      </x:c>
      <x:c r="AK1145" s="50" t="n">
        <x:f>IF(MONTH(A1145)&lt;&gt;MONTH(A1146),1,0)</x:f>
        <x:v>0</x:v>
      </x:c>
      <x:c r="AL1145" s="115" t="n">
        <x:f>IF(AK1144,AD1144,AL1144)</x:f>
        <x:v>1.2556090702293499</x:v>
      </x:c>
      <x:c r="AM1145" s="116" t="str">
        <x:f>IF(AK1145,AD1145/AL1145-1,"")</x:f>
      </x:c>
      <x:c r="AN1145" s="115" t="n">
        <x:f>IF(AI1145&lt;&gt;AI1144,AD1145,MAX(AN1144,AD1145))</x:f>
        <x:v>1.2656911920356448</x:v>
      </x:c>
      <x:c r="AO1145" s="116" t="n">
        <x:f>AD1145/AN1145-1</x:f>
        <x:v>-0.0034225439387939316</x:v>
      </x:c>
      <x:c r="AP1145" s="112" t="n">
        <x:f>IFERROR(SUM(Z1145:AC1145)/AD1145,0)</x:f>
        <x:v>1</x:v>
      </x:c>
      <x:c r="AQ1145" s="50" t="b">
        <x:f>AND(B1145&gt;0,C1145&gt;0,D1145&gt;0,E1145&gt;0)</x:f>
        <x:v>1</x:v>
      </x:c>
    </x:row>
    <x:row r="1146">
      <x:c r="A1146" s="111" t="n">
        <x:f>'净值底稿'!A1104</x:f>
        <x:v>45491</x:v>
      </x:c>
      <x:c r="B1146" s="113" t="n">
        <x:f>'净值底稿'!F1104</x:f>
        <x:v>1.761774017722195</x:v>
      </x:c>
      <x:c r="C1146" s="113" t="n">
        <x:f>'净值底稿'!O1104</x:f>
        <x:v>1.0801370038196758</x:v>
      </x:c>
      <x:c r="D1146" s="113" t="n">
        <x:f>'净值底稿'!P1104</x:f>
        <x:v>1.6942</x:v>
      </x:c>
      <x:c r="E1146" s="113" t="n">
        <x:f>'净值底稿'!Q1104</x:f>
        <x:v>2.0407</x:v>
      </x:c>
      <x:c r="F1146" s="114" t="n">
        <x:f>IFERROR(B1146/B1145-1,0)</x:f>
        <x:v>-0.008546451569432678</x:v>
      </x:c>
      <x:c r="G1146" s="114" t="n">
        <x:f>IFERROR(C1146/C1145-1,0)</x:f>
        <x:v>0.0017186560311961419</x:v>
      </x:c>
      <x:c r="H1146" s="114" t="n">
        <x:f>IFERROR(D1146/D1145-1,0)</x:f>
        <x:v>-0.0002360439041663165</x:v>
      </x:c>
      <x:c r="I1146" s="114" t="n">
        <x:f>IFERROR(E1146/E1145-1,0)</x:f>
        <x:v>0.00004900519455075525</x:v>
      </x:c>
      <x:c r="J1146" s="115" t="n">
        <x:f>Z1145*(1+F1146)</x:f>
        <x:v>0.12467807283612431</x:v>
      </x:c>
      <x:c r="K1146" s="115" t="n">
        <x:f>AA1145*(1+G1146)</x:f>
        <x:v>0.12097535701483855</x:v>
      </x:c>
      <x:c r="L1146" s="115" t="n">
        <x:f>AB1145*(1+H1146)</x:f>
        <x:v>0.9308500740255179</x:v>
      </x:c>
      <x:c r="M1146" s="115" t="n">
        <x:f>AC1145*(1+I1146)</x:f>
        <x:v>0.08377295416659784</x:v>
      </x:c>
      <x:c r="N1146" s="115" t="n">
        <x:f>SUM(J1146:M1146)</x:f>
        <x:v>1.2602764580430788</x:v>
      </x:c>
      <x:c r="O1146" s="116" t="n">
        <x:f>IFERROR((J1146+K1146)/N1146,0)</x:f>
        <x:v>0.19492027188415983</x:v>
      </x:c>
      <x:c r="P1146" s="50" t="b">
        <x:f>AND(MONTH(A1146)=12,OR(A1147="",YEAR(A1146)&lt;&gt;YEAR(A1147)))</x:f>
        <x:v>0</x:v>
      </x:c>
      <x:c r="Q1146" s="50" t="b">
        <x:f>AND(MOD(MONTH(A1146),3)=0,OR(A1147="",MONTH(A1146)&lt;&gt;MONTH(A1147)))</x:f>
        <x:v>0</x:v>
      </x:c>
      <x:c r="R1146" s="50" t="b">
        <x:f>OR(O1146&gt;$E$7,O1146&lt;$E$6)</x:f>
        <x:v>0</x:v>
      </x:c>
      <x:c r="S1146" s="50" t="b">
        <x:f>AND(OR(P1146,Q1146,R1146),A1146-AH1145&gt;$E$8)</x:f>
        <x:v>0</x:v>
      </x:c>
      <x:c r="T1146" s="50" t="str">
        <x:f>IF(NOT(OR(P1146,Q1146,R1146)),"不调",IF(NOT(S1146),"间隔规则跳过",IF(P1146,"年末+季度",IF(AND(Q1146,R1146),"季度+动态",IF(Q1146,"季度","动态")))))</x:f>
        <x:v>不调</x:v>
      </x:c>
      <x:c r="U1146" s="115" t="n">
        <x:f>IF(OR(T1146="年末+季度",T1146="季度+动态"),N1146*$E$5/2,IF(T1146="季度",(J1146+K1146)/2,IF(T1146="动态",N1146*$E$5*IF(J1146+K1146=0,0.5,J1146/(J1146+K1146)),J1146)))</x:f>
        <x:v>0.12467807283612431</x:v>
      </x:c>
      <x:c r="V1146" s="115" t="n">
        <x:f>IF(OR(T1146="年末+季度",T1146="季度+动态"),N1146*$E$5/2,IF(T1146="季度",(J1146+K1146)/2,IF(T1146="动态",N1146*$E$5*IF(J1146+K1146=0,0.5,K1146/(J1146+K1146)),K1146)))</x:f>
        <x:v>0.12097535701483855</x:v>
      </x:c>
      <x:c r="W1146" s="115" t="n">
        <x:f>IF(OR(T1146="年末+季度",T1146="季度+动态",T1146="动态"),N1146*(1-$E$5)*IF(L1146+M1146=0,$B$7/($B$7+$B$8),L1146/(L1146+M1146)),L1146)</x:f>
        <x:v>0.9308500740255179</x:v>
      </x:c>
      <x:c r="X1146" s="115" t="n">
        <x:f>IF(OR(T1146="年末+季度",T1146="季度+动态",T1146="动态"),N1146*(1-$E$5)*IF(L1146+M1146=0,$B$8/($B$7+$B$8),M1146/(L1146+M1146)),M1146)</x:f>
        <x:v>0.08377295416659784</x:v>
      </x:c>
      <x:c r="Y1146" s="115" t="n">
        <x:f>POWER(1-$H$5,(A1146-A1145)/$H$8)</x:f>
        <x:v>0.9999862671029998</x:v>
      </x:c>
      <x:c r="Z1146" s="115" t="n">
        <x:f>U1146*Y1146</x:f>
        <x:v>0.12467636064499187</x:v>
      </x:c>
      <x:c r="AA1146" s="115" t="n">
        <x:f>V1146*Y1146</x:f>
        <x:v>0.12097369567272111</x:v>
      </x:c>
      <x:c r="AB1146" s="115" t="n">
        <x:f>W1146*Y1146</x:f>
        <x:v>0.9308372907573287</x:v>
      </x:c>
      <x:c r="AC1146" s="115" t="n">
        <x:f>X1146*Y1146</x:f>
        <x:v>0.08377180372124687</x:v>
      </x:c>
      <x:c r="AD1146" s="115" t="n">
        <x:f>SUM(Z1146:AC1146)</x:f>
        <x:v>1.2602591507962886</x:v>
      </x:c>
      <x:c r="AE1146" s="115" t="n">
        <x:f>MAX(AE1145,AD1146)</x:f>
        <x:v>1.2656911920356448</x:v>
      </x:c>
      <x:c r="AF1146" s="114" t="n">
        <x:f>AD1146/AE1146-1</x:f>
        <x:v>-0.004291758742999363</x:v>
      </x:c>
      <x:c r="AG1146" s="114" t="n">
        <x:f>AD1146/AD1145-1</x:f>
        <x:v>-0.0008721999468469521</x:v>
      </x:c>
      <x:c r="AH1146" s="111" t="n">
        <x:f>IF(OR(T1146="年末+季度",T1146="季度+动态",T1146="季度",T1146="动态"),A1146,AH1145)</x:f>
        <x:v>45471</x:v>
      </x:c>
      <x:c r="AI1146" s="117" t="n">
        <x:f>YEAR(A1146)</x:f>
        <x:v>2024</x:v>
      </x:c>
      <x:c r="AJ1146" s="117" t="n">
        <x:f>MONTH(A1146)</x:f>
        <x:v>7</x:v>
      </x:c>
      <x:c r="AK1146" s="50" t="n">
        <x:f>IF(MONTH(A1146)&lt;&gt;MONTH(A1147),1,0)</x:f>
        <x:v>0</x:v>
      </x:c>
      <x:c r="AL1146" s="115" t="n">
        <x:f>IF(AK1145,AD1145,AL1145)</x:f>
        <x:v>1.2556090702293499</x:v>
      </x:c>
      <x:c r="AM1146" s="116" t="str">
        <x:f>IF(AK1146,AD1146/AL1146-1,"")</x:f>
      </x:c>
      <x:c r="AN1146" s="115" t="n">
        <x:f>IF(AI1146&lt;&gt;AI1145,AD1146,MAX(AN1145,AD1146))</x:f>
        <x:v>1.2656911920356448</x:v>
      </x:c>
      <x:c r="AO1146" s="116" t="n">
        <x:f>AD1146/AN1146-1</x:f>
        <x:v>-0.004291758742999363</x:v>
      </x:c>
      <x:c r="AP1146" s="112" t="n">
        <x:f>IFERROR(SUM(Z1146:AC1146)/AD1146,0)</x:f>
        <x:v>1</x:v>
      </x:c>
      <x:c r="AQ1146" s="50" t="b">
        <x:f>AND(B1146&gt;0,C1146&gt;0,D1146&gt;0,E1146&gt;0)</x:f>
        <x:v>1</x:v>
      </x:c>
    </x:row>
    <x:row r="1147">
      <x:c r="A1147" s="111" t="n">
        <x:f>'净值底稿'!A1105</x:f>
        <x:v>45492</x:v>
      </x:c>
      <x:c r="B1147" s="113" t="n">
        <x:f>'净值底稿'!F1105</x:f>
        <x:v>1.750666242723055</x:v>
      </x:c>
      <x:c r="C1147" s="113" t="n">
        <x:f>'净值底稿'!O1105</x:f>
        <x:v>1.0814653986475107</x:v>
      </x:c>
      <x:c r="D1147" s="113" t="n">
        <x:f>'净值底稿'!P1105</x:f>
        <x:v>1.6947</x:v>
      </x:c>
      <x:c r="E1147" s="113" t="n">
        <x:f>'净值底稿'!Q1105</x:f>
        <x:v>1.9874</x:v>
      </x:c>
      <x:c r="F1147" s="114" t="n">
        <x:f>IFERROR(B1147/B1146-1,0)</x:f>
        <x:v>-0.006304880698320914</x:v>
      </x:c>
      <x:c r="G1147" s="114" t="n">
        <x:f>IFERROR(C1147/C1146-1,0)</x:f>
        <x:v>0.0012298391992286994</x:v>
      </x:c>
      <x:c r="H1147" s="114" t="n">
        <x:f>IFERROR(D1147/D1146-1,0)</x:f>
        <x:v>0.0002951245425570903</x:v>
      </x:c>
      <x:c r="I1147" s="114" t="n">
        <x:f>IFERROR(E1147/E1146-1,0)</x:f>
        <x:v>-0.026118488753859026</x:v>
      </x:c>
      <x:c r="J1147" s="115" t="n">
        <x:f>Z1146*(1+F1147)</x:f>
        <x:v>0.12389029106522435</x:v>
      </x:c>
      <x:c r="K1147" s="115" t="n">
        <x:f>AA1146*(1+G1147)</x:f>
        <x:v>0.12112247386573498</x:v>
      </x:c>
      <x:c r="L1147" s="115" t="n">
        <x:f>AB1146*(1+H1147)</x:f>
        <x:v>0.9311120036869586</x:v>
      </x:c>
      <x:c r="M1147" s="115" t="n">
        <x:f>AC1146*(1+I1147)</x:f>
        <x:v>0.081583810807863</x:v>
      </x:c>
      <x:c r="N1147" s="115" t="n">
        <x:f>SUM(J1147:M1147)</x:f>
        <x:v>1.257708579425781</x:v>
      </x:c>
      <x:c r="O1147" s="116" t="n">
        <x:f>IFERROR((J1147+K1147)/N1147,0)</x:f>
        <x:v>0.19480885233590622</x:v>
      </x:c>
      <x:c r="P1147" s="50" t="b">
        <x:f>AND(MONTH(A1147)=12,OR(A1148="",YEAR(A1147)&lt;&gt;YEAR(A1148)))</x:f>
        <x:v>0</x:v>
      </x:c>
      <x:c r="Q1147" s="50" t="b">
        <x:f>AND(MOD(MONTH(A1147),3)=0,OR(A1148="",MONTH(A1147)&lt;&gt;MONTH(A1148)))</x:f>
        <x:v>0</x:v>
      </x:c>
      <x:c r="R1147" s="50" t="b">
        <x:f>OR(O1147&gt;$E$7,O1147&lt;$E$6)</x:f>
        <x:v>0</x:v>
      </x:c>
      <x:c r="S1147" s="50" t="b">
        <x:f>AND(OR(P1147,Q1147,R1147),A1147-AH1146&gt;$E$8)</x:f>
        <x:v>0</x:v>
      </x:c>
      <x:c r="T1147" s="50" t="str">
        <x:f>IF(NOT(OR(P1147,Q1147,R1147)),"不调",IF(NOT(S1147),"间隔规则跳过",IF(P1147,"年末+季度",IF(AND(Q1147,R1147),"季度+动态",IF(Q1147,"季度","动态")))))</x:f>
        <x:v>不调</x:v>
      </x:c>
      <x:c r="U1147" s="115" t="n">
        <x:f>IF(OR(T1147="年末+季度",T1147="季度+动态"),N1147*$E$5/2,IF(T1147="季度",(J1147+K1147)/2,IF(T1147="动态",N1147*$E$5*IF(J1147+K1147=0,0.5,J1147/(J1147+K1147)),J1147)))</x:f>
        <x:v>0.12389029106522435</x:v>
      </x:c>
      <x:c r="V1147" s="115" t="n">
        <x:f>IF(OR(T1147="年末+季度",T1147="季度+动态"),N1147*$E$5/2,IF(T1147="季度",(J1147+K1147)/2,IF(T1147="动态",N1147*$E$5*IF(J1147+K1147=0,0.5,K1147/(J1147+K1147)),K1147)))</x:f>
        <x:v>0.12112247386573498</x:v>
      </x:c>
      <x:c r="W1147" s="115" t="n">
        <x:f>IF(OR(T1147="年末+季度",T1147="季度+动态",T1147="动态"),N1147*(1-$E$5)*IF(L1147+M1147=0,$B$7/($B$7+$B$8),L1147/(L1147+M1147)),L1147)</x:f>
        <x:v>0.9311120036869586</x:v>
      </x:c>
      <x:c r="X1147" s="115" t="n">
        <x:f>IF(OR(T1147="年末+季度",T1147="季度+动态",T1147="动态"),N1147*(1-$E$5)*IF(L1147+M1147=0,$B$8/($B$7+$B$8),M1147/(L1147+M1147)),M1147)</x:f>
        <x:v>0.081583810807863</x:v>
      </x:c>
      <x:c r="Y1147" s="115" t="n">
        <x:f>POWER(1-$H$5,(A1147-A1146)/$H$8)</x:f>
        <x:v>0.9999862671029998</x:v>
      </x:c>
      <x:c r="Z1147" s="115" t="n">
        <x:f>U1147*Y1147</x:f>
        <x:v>0.12388858969261783</x:v>
      </x:c>
      <x:c r="AA1147" s="115" t="n">
        <x:f>V1147*Y1147</x:f>
        <x:v>0.12112081050327697</x:v>
      </x:c>
      <x:c r="AB1147" s="115" t="n">
        <x:f>W1147*Y1147</x:f>
        <x:v>0.9310992168217163</x:v>
      </x:c>
      <x:c r="AC1147" s="115" t="n">
        <x:f>X1147*Y1147</x:f>
        <x:v>0.08158269042579229</x:v>
      </x:c>
      <x:c r="AD1147" s="115" t="n">
        <x:f>SUM(Z1147:AC1147)</x:f>
        <x:v>1.2576913074434033</x:v>
      </x:c>
      <x:c r="AE1147" s="115" t="n">
        <x:f>MAX(AE1146,AD1147)</x:f>
        <x:v>1.2656911920356448</x:v>
      </x:c>
      <x:c r="AF1147" s="114" t="n">
        <x:f>AD1147/AE1147-1</x:f>
        <x:v>-0.0063205659031055905</x:v>
      </x:c>
      <x:c r="AG1147" s="114" t="n">
        <x:f>AD1147/AD1146-1</x:f>
        <x:v>-0.0020375518410342686</x:v>
      </x:c>
      <x:c r="AH1147" s="111" t="n">
        <x:f>IF(OR(T1147="年末+季度",T1147="季度+动态",T1147="季度",T1147="动态"),A1147,AH1146)</x:f>
        <x:v>45471</x:v>
      </x:c>
      <x:c r="AI1147" s="117" t="n">
        <x:f>YEAR(A1147)</x:f>
        <x:v>2024</x:v>
      </x:c>
      <x:c r="AJ1147" s="117" t="n">
        <x:f>MONTH(A1147)</x:f>
        <x:v>7</x:v>
      </x:c>
      <x:c r="AK1147" s="50" t="n">
        <x:f>IF(MONTH(A1147)&lt;&gt;MONTH(A1148),1,0)</x:f>
        <x:v>0</x:v>
      </x:c>
      <x:c r="AL1147" s="115" t="n">
        <x:f>IF(AK1146,AD1146,AL1146)</x:f>
        <x:v>1.2556090702293499</x:v>
      </x:c>
      <x:c r="AM1147" s="116" t="str">
        <x:f>IF(AK1147,AD1147/AL1147-1,"")</x:f>
      </x:c>
      <x:c r="AN1147" s="115" t="n">
        <x:f>IF(AI1147&lt;&gt;AI1146,AD1147,MAX(AN1146,AD1147))</x:f>
        <x:v>1.2656911920356448</x:v>
      </x:c>
      <x:c r="AO1147" s="116" t="n">
        <x:f>AD1147/AN1147-1</x:f>
        <x:v>-0.0063205659031055905</x:v>
      </x:c>
      <x:c r="AP1147" s="112" t="n">
        <x:f>IFERROR(SUM(Z1147:AC1147)/AD1147,0)</x:f>
        <x:v>1</x:v>
      </x:c>
      <x:c r="AQ1147" s="50" t="b">
        <x:f>AND(B1147&gt;0,C1147&gt;0,D1147&gt;0,E1147&gt;0)</x:f>
        <x:v>1</x:v>
      </x:c>
    </x:row>
    <x:row r="1148">
      <x:c r="A1148" s="111" t="n">
        <x:f>'净值底稿'!A1106</x:f>
        <x:v>45495</x:v>
      </x:c>
      <x:c r="B1148" s="113" t="n">
        <x:f>'净值底稿'!F1106</x:f>
        <x:v>1.748667542917325</x:v>
      </x:c>
      <x:c r="C1148" s="113" t="n">
        <x:f>'净值底稿'!O1106</x:f>
        <x:v>1.079219087021397</x:v>
      </x:c>
      <x:c r="D1148" s="113" t="n">
        <x:f>'净值底稿'!P1106</x:f>
        <x:v>1.6971</x:v>
      </x:c>
      <x:c r="E1148" s="113" t="n">
        <x:f>'净值底稿'!Q1106</x:f>
        <x:v>1.9909</x:v>
      </x:c>
      <x:c r="F1148" s="114" t="n">
        <x:f>IFERROR(B1148/B1147-1,0)</x:f>
        <x:v>-0.0011416795257450651</x:v>
      </x:c>
      <x:c r="G1148" s="114" t="n">
        <x:f>IFERROR(C1148/C1147-1,0)</x:f>
        <x:v>-0.0020770998581397526</x:v>
      </x:c>
      <x:c r="H1148" s="114" t="n">
        <x:f>IFERROR(D1148/D1147-1,0)</x:f>
        <x:v>0.0014161798548415483</x:v>
      </x:c>
      <x:c r="I1148" s="114" t="n">
        <x:f>IFERROR(E1148/E1147-1,0)</x:f>
        <x:v>0.0017610948978563634</x:v>
      </x:c>
      <x:c r="J1148" s="115" t="n">
        <x:f>Z1147*(1+F1148)</x:f>
        <x:v>0.12374714862629234</x:v>
      </x:c>
      <x:c r="K1148" s="115" t="n">
        <x:f>AA1147*(1+G1148)</x:f>
        <x:v>0.12086923048496284</x:v>
      </x:c>
      <x:c r="L1148" s="115" t="n">
        <x:f>AB1147*(1+H1148)</x:f>
        <x:v>0.9324178207754379</x:v>
      </x:c>
      <x:c r="M1148" s="115" t="n">
        <x:f>AC1147*(1+I1148)</x:f>
        <x:v>0.08172636528565455</x:v>
      </x:c>
      <x:c r="N1148" s="115" t="n">
        <x:f>SUM(J1148:M1148)</x:f>
        <x:v>1.2587605651723477</x:v>
      </x:c>
      <x:c r="O1148" s="116" t="n">
        <x:f>IFERROR((J1148+K1148)/N1148,0)</x:f>
        <x:v>0.19433114277595964</x:v>
      </x:c>
      <x:c r="P1148" s="50" t="b">
        <x:f>AND(MONTH(A1148)=12,OR(A1149="",YEAR(A1148)&lt;&gt;YEAR(A1149)))</x:f>
        <x:v>0</x:v>
      </x:c>
      <x:c r="Q1148" s="50" t="b">
        <x:f>AND(MOD(MONTH(A1148),3)=0,OR(A1149="",MONTH(A1148)&lt;&gt;MONTH(A1149)))</x:f>
        <x:v>0</x:v>
      </x:c>
      <x:c r="R1148" s="50" t="b">
        <x:f>OR(O1148&gt;$E$7,O1148&lt;$E$6)</x:f>
        <x:v>0</x:v>
      </x:c>
      <x:c r="S1148" s="50" t="b">
        <x:f>AND(OR(P1148,Q1148,R1148),A1148-AH1147&gt;$E$8)</x:f>
        <x:v>0</x:v>
      </x:c>
      <x:c r="T1148" s="50" t="str">
        <x:f>IF(NOT(OR(P1148,Q1148,R1148)),"不调",IF(NOT(S1148),"间隔规则跳过",IF(P1148,"年末+季度",IF(AND(Q1148,R1148),"季度+动态",IF(Q1148,"季度","动态")))))</x:f>
        <x:v>不调</x:v>
      </x:c>
      <x:c r="U1148" s="115" t="n">
        <x:f>IF(OR(T1148="年末+季度",T1148="季度+动态"),N1148*$E$5/2,IF(T1148="季度",(J1148+K1148)/2,IF(T1148="动态",N1148*$E$5*IF(J1148+K1148=0,0.5,J1148/(J1148+K1148)),J1148)))</x:f>
        <x:v>0.12374714862629234</x:v>
      </x:c>
      <x:c r="V1148" s="115" t="n">
        <x:f>IF(OR(T1148="年末+季度",T1148="季度+动态"),N1148*$E$5/2,IF(T1148="季度",(J1148+K1148)/2,IF(T1148="动态",N1148*$E$5*IF(J1148+K1148=0,0.5,K1148/(J1148+K1148)),K1148)))</x:f>
        <x:v>0.12086923048496284</x:v>
      </x:c>
      <x:c r="W1148" s="115" t="n">
        <x:f>IF(OR(T1148="年末+季度",T1148="季度+动态",T1148="动态"),N1148*(1-$E$5)*IF(L1148+M1148=0,$B$7/($B$7+$B$8),L1148/(L1148+M1148)),L1148)</x:f>
        <x:v>0.9324178207754379</x:v>
      </x:c>
      <x:c r="X1148" s="115" t="n">
        <x:f>IF(OR(T1148="年末+季度",T1148="季度+动态",T1148="动态"),N1148*(1-$E$5)*IF(L1148+M1148=0,$B$8/($B$7+$B$8),M1148/(L1148+M1148)),M1148)</x:f>
        <x:v>0.08172636528565455</x:v>
      </x:c>
      <x:c r="Y1148" s="115" t="n">
        <x:f>POWER(1-$H$5,(A1148-A1147)/$H$8)</x:f>
        <x:v>0.9999588018747739</x:v>
      </x:c>
      <x:c r="Z1148" s="115" t="n">
        <x:f>U1148*Y1148</x:f>
        <x:v>0.12374205047576686</x:v>
      </x:c>
      <x:c r="AA1148" s="115" t="n">
        <x:f>V1148*Y1148</x:f>
        <x:v>0.12086425089926935</x:v>
      </x:c>
      <x:c r="AB1148" s="115" t="n">
        <x:f>W1148*Y1148</x:f>
        <x:v>0.9323794069092946</x:v>
      </x:c>
      <x:c r="AC1148" s="115" t="n">
        <x:f>X1148*Y1148</x:f>
        <x:v>0.08172299831262324</x:v>
      </x:c>
      <x:c r="AD1148" s="115" t="n">
        <x:f>SUM(Z1148:AC1148)</x:f>
        <x:v>1.258708706596954</x:v>
      </x:c>
      <x:c r="AE1148" s="115" t="n">
        <x:f>MAX(AE1147,AD1148)</x:f>
        <x:v>1.2656911920356448</x:v>
      </x:c>
      <x:c r="AF1148" s="114" t="n">
        <x:f>AD1148/AE1148-1</x:f>
        <x:v>-0.005516737007121519</x:v>
      </x:c>
      <x:c r="AG1148" s="114" t="n">
        <x:f>AD1148/AD1147-1</x:f>
        <x:v>0.0008089418663621561</x:v>
      </x:c>
      <x:c r="AH1148" s="111" t="n">
        <x:f>IF(OR(T1148="年末+季度",T1148="季度+动态",T1148="季度",T1148="动态"),A1148,AH1147)</x:f>
        <x:v>45471</x:v>
      </x:c>
      <x:c r="AI1148" s="117" t="n">
        <x:f>YEAR(A1148)</x:f>
        <x:v>2024</x:v>
      </x:c>
      <x:c r="AJ1148" s="117" t="n">
        <x:f>MONTH(A1148)</x:f>
        <x:v>7</x:v>
      </x:c>
      <x:c r="AK1148" s="50" t="n">
        <x:f>IF(MONTH(A1148)&lt;&gt;MONTH(A1149),1,0)</x:f>
        <x:v>0</x:v>
      </x:c>
      <x:c r="AL1148" s="115" t="n">
        <x:f>IF(AK1147,AD1147,AL1147)</x:f>
        <x:v>1.2556090702293499</x:v>
      </x:c>
      <x:c r="AM1148" s="116" t="str">
        <x:f>IF(AK1148,AD1148/AL1148-1,"")</x:f>
      </x:c>
      <x:c r="AN1148" s="115" t="n">
        <x:f>IF(AI1148&lt;&gt;AI1147,AD1148,MAX(AN1147,AD1148))</x:f>
        <x:v>1.2656911920356448</x:v>
      </x:c>
      <x:c r="AO1148" s="116" t="n">
        <x:f>AD1148/AN1148-1</x:f>
        <x:v>-0.005516737007121519</x:v>
      </x:c>
      <x:c r="AP1148" s="112" t="n">
        <x:f>IFERROR(SUM(Z1148:AC1148)/AD1148,0)</x:f>
        <x:v>1</x:v>
      </x:c>
      <x:c r="AQ1148" s="50" t="b">
        <x:f>AND(B1148&gt;0,C1148&gt;0,D1148&gt;0,E1148&gt;0)</x:f>
        <x:v>1</x:v>
      </x:c>
    </x:row>
    <x:row r="1149">
      <x:c r="A1149" s="111" t="n">
        <x:f>'净值底稿'!A1107</x:f>
        <x:v>45496</x:v>
      </x:c>
      <x:c r="B1149" s="113" t="n">
        <x:f>'净值底稿'!F1107</x:f>
        <x:v>1.697610584520525</x:v>
      </x:c>
      <x:c r="C1149" s="113" t="n">
        <x:f>'净值底稿'!O1107</x:f>
        <x:v>1.0543286649412222</x:v>
      </x:c>
      <x:c r="D1149" s="113" t="n">
        <x:f>'净值底稿'!P1107</x:f>
        <x:v>1.6987</x:v>
      </x:c>
      <x:c r="E1149" s="113" t="n">
        <x:f>'净值底稿'!Q1107</x:f>
        <x:v>1.9798</x:v>
      </x:c>
      <x:c r="F1149" s="114" t="n">
        <x:f>IFERROR(B1149/B1148-1,0)</x:f>
        <x:v>-0.029197635996389026</x:v>
      </x:c>
      <x:c r="G1149" s="114" t="n">
        <x:f>IFERROR(C1149/C1148-1,0)</x:f>
        <x:v>-0.0230633634815256</x:v>
      </x:c>
      <x:c r="H1149" s="114" t="n">
        <x:f>IFERROR(D1149/D1148-1,0)</x:f>
        <x:v>0.0009427847504566156</x:v>
      </x:c>
      <x:c r="I1149" s="114" t="n">
        <x:f>IFERROR(E1149/E1148-1,0)</x:f>
        <x:v>-0.005575367924054442</x:v>
      </x:c>
      <x:c r="J1149" s="115" t="n">
        <x:f>Z1148*(1+F1149)</x:f>
        <x:v>0.12012907512852862</x:v>
      </x:c>
      <x:c r="K1149" s="115" t="n">
        <x:f>AA1148*(1+G1149)</x:f>
        <x:v>0.11807671474885718</x:v>
      </x:c>
      <x:c r="L1149" s="115" t="n">
        <x:f>AB1148*(1+H1149)</x:f>
        <x:v>0.9332584399957684</x:v>
      </x:c>
      <x:c r="M1149" s="115" t="n">
        <x:f>AC1148*(1+I1149)</x:f>
        <x:v>0.08126736252917348</x:v>
      </x:c>
      <x:c r="N1149" s="115" t="n">
        <x:f>SUM(J1149:M1149)</x:f>
        <x:v>1.2527315924023277</x:v>
      </x:c>
      <x:c r="O1149" s="116" t="n">
        <x:f>IFERROR((J1149+K1149)/N1149,0)</x:f>
        <x:v>0.19014910402362037</x:v>
      </x:c>
      <x:c r="P1149" s="50" t="b">
        <x:f>AND(MONTH(A1149)=12,OR(A1150="",YEAR(A1149)&lt;&gt;YEAR(A1150)))</x:f>
        <x:v>0</x:v>
      </x:c>
      <x:c r="Q1149" s="50" t="b">
        <x:f>AND(MOD(MONTH(A1149),3)=0,OR(A1150="",MONTH(A1149)&lt;&gt;MONTH(A1150)))</x:f>
        <x:v>0</x:v>
      </x:c>
      <x:c r="R1149" s="50" t="b">
        <x:f>OR(O1149&gt;$E$7,O1149&lt;$E$6)</x:f>
        <x:v>0</x:v>
      </x:c>
      <x:c r="S1149" s="50" t="b">
        <x:f>AND(OR(P1149,Q1149,R1149),A1149-AH1148&gt;$E$8)</x:f>
        <x:v>0</x:v>
      </x:c>
      <x:c r="T1149" s="50" t="str">
        <x:f>IF(NOT(OR(P1149,Q1149,R1149)),"不调",IF(NOT(S1149),"间隔规则跳过",IF(P1149,"年末+季度",IF(AND(Q1149,R1149),"季度+动态",IF(Q1149,"季度","动态")))))</x:f>
        <x:v>不调</x:v>
      </x:c>
      <x:c r="U1149" s="115" t="n">
        <x:f>IF(OR(T1149="年末+季度",T1149="季度+动态"),N1149*$E$5/2,IF(T1149="季度",(J1149+K1149)/2,IF(T1149="动态",N1149*$E$5*IF(J1149+K1149=0,0.5,J1149/(J1149+K1149)),J1149)))</x:f>
        <x:v>0.12012907512852862</x:v>
      </x:c>
      <x:c r="V1149" s="115" t="n">
        <x:f>IF(OR(T1149="年末+季度",T1149="季度+动态"),N1149*$E$5/2,IF(T1149="季度",(J1149+K1149)/2,IF(T1149="动态",N1149*$E$5*IF(J1149+K1149=0,0.5,K1149/(J1149+K1149)),K1149)))</x:f>
        <x:v>0.11807671474885718</x:v>
      </x:c>
      <x:c r="W1149" s="115" t="n">
        <x:f>IF(OR(T1149="年末+季度",T1149="季度+动态",T1149="动态"),N1149*(1-$E$5)*IF(L1149+M1149=0,$B$7/($B$7+$B$8),L1149/(L1149+M1149)),L1149)</x:f>
        <x:v>0.9332584399957684</x:v>
      </x:c>
      <x:c r="X1149" s="115" t="n">
        <x:f>IF(OR(T1149="年末+季度",T1149="季度+动态",T1149="动态"),N1149*(1-$E$5)*IF(L1149+M1149=0,$B$8/($B$7+$B$8),M1149/(L1149+M1149)),M1149)</x:f>
        <x:v>0.08126736252917348</x:v>
      </x:c>
      <x:c r="Y1149" s="115" t="n">
        <x:f>POWER(1-$H$5,(A1149-A1148)/$H$8)</x:f>
        <x:v>0.9999862671029998</x:v>
      </x:c>
      <x:c r="Z1149" s="115" t="n">
        <x:f>U1149*Y1149</x:f>
        <x:v>0.12012742540831314</x:v>
      </x:c>
      <x:c r="AA1149" s="115" t="n">
        <x:f>V1149*Y1149</x:f>
        <x:v>0.11807509321349541</x:v>
      </x:c>
      <x:c r="AB1149" s="115" t="n">
        <x:f>W1149*Y1149</x:f>
        <x:v>0.9332456236537373</x:v>
      </x:c>
      <x:c r="AC1149" s="115" t="n">
        <x:f>X1149*Y1149</x:f>
        <x:v>0.08126624649285438</x:v>
      </x:c>
      <x:c r="AD1149" s="115" t="n">
        <x:f>SUM(Z1149:AC1149)</x:f>
        <x:v>1.2527143887684002</x:v>
      </x:c>
      <x:c r="AE1149" s="115" t="n">
        <x:f>MAX(AE1148,AD1149)</x:f>
        <x:v>1.2656911920356448</x:v>
      </x:c>
      <x:c r="AF1149" s="114" t="n">
        <x:f>AD1149/AE1149-1</x:f>
        <x:v>-0.01025274043850588</x:v>
      </x:c>
      <x:c r="AG1149" s="114" t="n">
        <x:f>AD1149/AD1148-1</x:f>
        <x:v>-0.004762275653721337</x:v>
      </x:c>
      <x:c r="AH1149" s="111" t="n">
        <x:f>IF(OR(T1149="年末+季度",T1149="季度+动态",T1149="季度",T1149="动态"),A1149,AH1148)</x:f>
        <x:v>45471</x:v>
      </x:c>
      <x:c r="AI1149" s="117" t="n">
        <x:f>YEAR(A1149)</x:f>
        <x:v>2024</x:v>
      </x:c>
      <x:c r="AJ1149" s="117" t="n">
        <x:f>MONTH(A1149)</x:f>
        <x:v>7</x:v>
      </x:c>
      <x:c r="AK1149" s="50" t="n">
        <x:f>IF(MONTH(A1149)&lt;&gt;MONTH(A1150),1,0)</x:f>
        <x:v>0</x:v>
      </x:c>
      <x:c r="AL1149" s="115" t="n">
        <x:f>IF(AK1148,AD1148,AL1148)</x:f>
        <x:v>1.2556090702293499</x:v>
      </x:c>
      <x:c r="AM1149" s="116" t="str">
        <x:f>IF(AK1149,AD1149/AL1149-1,"")</x:f>
      </x:c>
      <x:c r="AN1149" s="115" t="n">
        <x:f>IF(AI1149&lt;&gt;AI1148,AD1149,MAX(AN1148,AD1149))</x:f>
        <x:v>1.2656911920356448</x:v>
      </x:c>
      <x:c r="AO1149" s="116" t="n">
        <x:f>AD1149/AN1149-1</x:f>
        <x:v>-0.01025274043850588</x:v>
      </x:c>
      <x:c r="AP1149" s="112" t="n">
        <x:f>IFERROR(SUM(Z1149:AC1149)/AD1149,0)</x:f>
        <x:v>1</x:v>
      </x:c>
      <x:c r="AQ1149" s="50" t="b">
        <x:f>AND(B1149&gt;0,C1149&gt;0,D1149&gt;0,E1149&gt;0)</x:f>
        <x:v>1</x:v>
      </x:c>
    </x:row>
    <x:row r="1150">
      <x:c r="A1150" s="111" t="n">
        <x:f>'净值底稿'!A1108</x:f>
        <x:v>45497</x:v>
      </x:c>
      <x:c r="B1150" s="113" t="n">
        <x:f>'净值底稿'!F1108</x:f>
        <x:v>1.678727188237425</x:v>
      </x:c>
      <x:c r="C1150" s="113" t="n">
        <x:f>'净值底稿'!O1108</x:f>
        <x:v>1.042833185762883</x:v>
      </x:c>
      <x:c r="D1150" s="113" t="n">
        <x:f>'净值底稿'!P1108</x:f>
        <x:v>1.6991</x:v>
      </x:c>
      <x:c r="E1150" s="113" t="n">
        <x:f>'净值底稿'!Q1108</x:f>
        <x:v>2.0008</x:v>
      </x:c>
      <x:c r="F1150" s="114" t="n">
        <x:f>IFERROR(B1150/B1149-1,0)</x:f>
        <x:v>-0.011123514694881154</x:v>
      </x:c>
      <x:c r="G1150" s="114" t="n">
        <x:f>IFERROR(C1150/C1149-1,0)</x:f>
        <x:v>-0.01090312685274486</x:v>
      </x:c>
      <x:c r="H1150" s="114" t="n">
        <x:f>IFERROR(D1150/D1149-1,0)</x:f>
        <x:v>0.00023547418614233706</x:v>
      </x:c>
      <x:c r="I1150" s="114" t="n">
        <x:f>IFERROR(E1150/E1149-1,0)</x:f>
        <x:v>0.010607132033538802</x:v>
      </x:c>
      <x:c r="J1150" s="115" t="n">
        <x:f>Z1149*(1+F1150)</x:f>
        <x:v>0.11879118622652553</x:v>
      </x:c>
      <x:c r="K1150" s="115" t="n">
        <x:f>AA1149*(1+G1150)</x:f>
        <x:v>0.116787705494039</x:v>
      </x:c>
      <x:c r="L1150" s="115" t="n">
        <x:f>AB1149*(1+H1150)</x:f>
        <x:v>0.9334653789074381</x:v>
      </x:c>
      <x:c r="M1150" s="115" t="n">
        <x:f>AC1149*(1+I1150)</x:f>
        <x:v>0.0821282482992742</x:v>
      </x:c>
      <x:c r="N1150" s="115" t="n">
        <x:f>SUM(J1150:M1150)</x:f>
        <x:v>1.2511725189272769</x:v>
      </x:c>
      <x:c r="O1150" s="116" t="n">
        <x:f>IFERROR((J1150+K1150)/N1150,0)</x:f>
        <x:v>0.18828649779052356</x:v>
      </x:c>
      <x:c r="P1150" s="50" t="b">
        <x:f>AND(MONTH(A1150)=12,OR(A1151="",YEAR(A1150)&lt;&gt;YEAR(A1151)))</x:f>
        <x:v>0</x:v>
      </x:c>
      <x:c r="Q1150" s="50" t="b">
        <x:f>AND(MOD(MONTH(A1150),3)=0,OR(A1151="",MONTH(A1150)&lt;&gt;MONTH(A1151)))</x:f>
        <x:v>0</x:v>
      </x:c>
      <x:c r="R1150" s="50" t="b">
        <x:f>OR(O1150&gt;$E$7,O1150&lt;$E$6)</x:f>
        <x:v>0</x:v>
      </x:c>
      <x:c r="S1150" s="50" t="b">
        <x:f>AND(OR(P1150,Q1150,R1150),A1150-AH1149&gt;$E$8)</x:f>
        <x:v>0</x:v>
      </x:c>
      <x:c r="T1150" s="50" t="str">
        <x:f>IF(NOT(OR(P1150,Q1150,R1150)),"不调",IF(NOT(S1150),"间隔规则跳过",IF(P1150,"年末+季度",IF(AND(Q1150,R1150),"季度+动态",IF(Q1150,"季度","动态")))))</x:f>
        <x:v>不调</x:v>
      </x:c>
      <x:c r="U1150" s="115" t="n">
        <x:f>IF(OR(T1150="年末+季度",T1150="季度+动态"),N1150*$E$5/2,IF(T1150="季度",(J1150+K1150)/2,IF(T1150="动态",N1150*$E$5*IF(J1150+K1150=0,0.5,J1150/(J1150+K1150)),J1150)))</x:f>
        <x:v>0.11879118622652553</x:v>
      </x:c>
      <x:c r="V1150" s="115" t="n">
        <x:f>IF(OR(T1150="年末+季度",T1150="季度+动态"),N1150*$E$5/2,IF(T1150="季度",(J1150+K1150)/2,IF(T1150="动态",N1150*$E$5*IF(J1150+K1150=0,0.5,K1150/(J1150+K1150)),K1150)))</x:f>
        <x:v>0.116787705494039</x:v>
      </x:c>
      <x:c r="W1150" s="115" t="n">
        <x:f>IF(OR(T1150="年末+季度",T1150="季度+动态",T1150="动态"),N1150*(1-$E$5)*IF(L1150+M1150=0,$B$7/($B$7+$B$8),L1150/(L1150+M1150)),L1150)</x:f>
        <x:v>0.9334653789074381</x:v>
      </x:c>
      <x:c r="X1150" s="115" t="n">
        <x:f>IF(OR(T1150="年末+季度",T1150="季度+动态",T1150="动态"),N1150*(1-$E$5)*IF(L1150+M1150=0,$B$8/($B$7+$B$8),M1150/(L1150+M1150)),M1150)</x:f>
        <x:v>0.0821282482992742</x:v>
      </x:c>
      <x:c r="Y1150" s="115" t="n">
        <x:f>POWER(1-$H$5,(A1150-A1149)/$H$8)</x:f>
        <x:v>0.9999862671029998</x:v>
      </x:c>
      <x:c r="Z1150" s="115" t="n">
        <x:f>U1150*Y1150</x:f>
        <x:v>0.11878955487940054</x:v>
      </x:c>
      <x:c r="AA1150" s="115" t="n">
        <x:f>V1150*Y1150</x:f>
        <x:v>0.11678610166050855</x:v>
      </x:c>
      <x:c r="AB1150" s="115" t="n">
        <x:f>W1150*Y1150</x:f>
        <x:v>0.9334525597235362</x:v>
      </x:c>
      <x:c r="AC1150" s="115" t="n">
        <x:f>X1150*Y1150</x:f>
        <x:v>0.0821271204404995</x:v>
      </x:c>
      <x:c r="AD1150" s="115" t="n">
        <x:f>SUM(Z1150:AC1150)</x:f>
        <x:v>1.2511553367039447</x:v>
      </x:c>
      <x:c r="AE1150" s="115" t="n">
        <x:f>MAX(AE1149,AD1150)</x:f>
        <x:v>1.2656911920356448</x:v>
      </x:c>
      <x:c r="AF1150" s="114" t="n">
        <x:f>AD1150/AE1150-1</x:f>
        <x:v>-0.01148451962308572</x:v>
      </x:c>
      <x:c r="AG1150" s="114" t="n">
        <x:f>AD1150/AD1149-1</x:f>
        <x:v>-0.0012445391211545198</x:v>
      </x:c>
      <x:c r="AH1150" s="111" t="n">
        <x:f>IF(OR(T1150="年末+季度",T1150="季度+动态",T1150="季度",T1150="动态"),A1150,AH1149)</x:f>
        <x:v>45471</x:v>
      </x:c>
      <x:c r="AI1150" s="117" t="n">
        <x:f>YEAR(A1150)</x:f>
        <x:v>2024</x:v>
      </x:c>
      <x:c r="AJ1150" s="117" t="n">
        <x:f>MONTH(A1150)</x:f>
        <x:v>7</x:v>
      </x:c>
      <x:c r="AK1150" s="50" t="n">
        <x:f>IF(MONTH(A1150)&lt;&gt;MONTH(A1151),1,0)</x:f>
        <x:v>0</x:v>
      </x:c>
      <x:c r="AL1150" s="115" t="n">
        <x:f>IF(AK1149,AD1149,AL1149)</x:f>
        <x:v>1.2556090702293499</x:v>
      </x:c>
      <x:c r="AM1150" s="116" t="str">
        <x:f>IF(AK1150,AD1150/AL1150-1,"")</x:f>
      </x:c>
      <x:c r="AN1150" s="115" t="n">
        <x:f>IF(AI1150&lt;&gt;AI1149,AD1150,MAX(AN1149,AD1150))</x:f>
        <x:v>1.2656911920356448</x:v>
      </x:c>
      <x:c r="AO1150" s="116" t="n">
        <x:f>AD1150/AN1150-1</x:f>
        <x:v>-0.01148451962308572</x:v>
      </x:c>
      <x:c r="AP1150" s="112" t="n">
        <x:f>IFERROR(SUM(Z1150:AC1150)/AD1150,0)</x:f>
        <x:v>1</x:v>
      </x:c>
      <x:c r="AQ1150" s="50" t="b">
        <x:f>AND(B1150&gt;0,C1150&gt;0,D1150&gt;0,E1150&gt;0)</x:f>
        <x:v>1</x:v>
      </x:c>
    </x:row>
    <x:row r="1151">
      <x:c r="A1151" s="111" t="n">
        <x:f>'净值底稿'!A1109</x:f>
        <x:v>45498</x:v>
      </x:c>
      <x:c r="B1151" s="113" t="n">
        <x:f>'净值底稿'!F1109</x:f>
        <x:v>1.6389588641931825</x:v>
      </x:c>
      <x:c r="C1151" s="113" t="n">
        <x:f>'净值底稿'!O1109</x:f>
        <x:v>1.0414824330477859</x:v>
      </x:c>
      <x:c r="D1151" s="113" t="n">
        <x:f>'净值底稿'!P1109</x:f>
        <x:v>1.7003</x:v>
      </x:c>
      <x:c r="E1151" s="113" t="n">
        <x:f>'净值底稿'!Q1109</x:f>
        <x:v>1.9532</x:v>
      </x:c>
      <x:c r="F1151" s="114" t="n">
        <x:f>IFERROR(B1151/B1150-1,0)</x:f>
        <x:v>-0.023689569289693346</x:v>
      </x:c>
      <x:c r="G1151" s="114" t="n">
        <x:f>IFERROR(C1151/C1150-1,0)</x:f>
        <x:v>-0.0012952720852558164</x:v>
      </x:c>
      <x:c r="H1151" s="114" t="n">
        <x:f>IFERROR(D1151/D1150-1,0)</x:f>
        <x:v>0.0007062562533104444</x:v>
      </x:c>
      <x:c r="I1151" s="114" t="n">
        <x:f>IFERROR(E1151/E1150-1,0)</x:f>
        <x:v>-0.023790483806477303</x:v>
      </x:c>
      <x:c r="J1151" s="115" t="n">
        <x:f>Z1150*(1+F1151)</x:f>
        <x:v>0.11597548148819316</x:v>
      </x:c>
      <x:c r="K1151" s="115" t="n">
        <x:f>AA1150*(1+G1151)</x:f>
        <x:v>0.11663483188308185</x:v>
      </x:c>
      <x:c r="L1151" s="115" t="n">
        <x:f>AB1150*(1+H1151)</x:f>
        <x:v>0.9341118164310096</x:v>
      </x:c>
      <x:c r="M1151" s="115" t="n">
        <x:f>AC1150*(1+I1151)</x:f>
        <x:v>0.08017327651158718</x:v>
      </x:c>
      <x:c r="N1151" s="115" t="n">
        <x:f>SUM(J1151:M1151)</x:f>
        <x:v>1.2468954063138717</x:v>
      </x:c>
      <x:c r="O1151" s="116" t="n">
        <x:f>IFERROR((J1151+K1151)/N1151,0)</x:f>
        <x:v>0.18655158419335915</x:v>
      </x:c>
      <x:c r="P1151" s="50" t="b">
        <x:f>AND(MONTH(A1151)=12,OR(A1152="",YEAR(A1151)&lt;&gt;YEAR(A1152)))</x:f>
        <x:v>0</x:v>
      </x:c>
      <x:c r="Q1151" s="50" t="b">
        <x:f>AND(MOD(MONTH(A1151),3)=0,OR(A1152="",MONTH(A1151)&lt;&gt;MONTH(A1152)))</x:f>
        <x:v>0</x:v>
      </x:c>
      <x:c r="R1151" s="50" t="b">
        <x:f>OR(O1151&gt;$E$7,O1151&lt;$E$6)</x:f>
        <x:v>0</x:v>
      </x:c>
      <x:c r="S1151" s="50" t="b">
        <x:f>AND(OR(P1151,Q1151,R1151),A1151-AH1150&gt;$E$8)</x:f>
        <x:v>0</x:v>
      </x:c>
      <x:c r="T1151" s="50" t="str">
        <x:f>IF(NOT(OR(P1151,Q1151,R1151)),"不调",IF(NOT(S1151),"间隔规则跳过",IF(P1151,"年末+季度",IF(AND(Q1151,R1151),"季度+动态",IF(Q1151,"季度","动态")))))</x:f>
        <x:v>不调</x:v>
      </x:c>
      <x:c r="U1151" s="115" t="n">
        <x:f>IF(OR(T1151="年末+季度",T1151="季度+动态"),N1151*$E$5/2,IF(T1151="季度",(J1151+K1151)/2,IF(T1151="动态",N1151*$E$5*IF(J1151+K1151=0,0.5,J1151/(J1151+K1151)),J1151)))</x:f>
        <x:v>0.11597548148819316</x:v>
      </x:c>
      <x:c r="V1151" s="115" t="n">
        <x:f>IF(OR(T1151="年末+季度",T1151="季度+动态"),N1151*$E$5/2,IF(T1151="季度",(J1151+K1151)/2,IF(T1151="动态",N1151*$E$5*IF(J1151+K1151=0,0.5,K1151/(J1151+K1151)),K1151)))</x:f>
        <x:v>0.11663483188308185</x:v>
      </x:c>
      <x:c r="W1151" s="115" t="n">
        <x:f>IF(OR(T1151="年末+季度",T1151="季度+动态",T1151="动态"),N1151*(1-$E$5)*IF(L1151+M1151=0,$B$7/($B$7+$B$8),L1151/(L1151+M1151)),L1151)</x:f>
        <x:v>0.9341118164310096</x:v>
      </x:c>
      <x:c r="X1151" s="115" t="n">
        <x:f>IF(OR(T1151="年末+季度",T1151="季度+动态",T1151="动态"),N1151*(1-$E$5)*IF(L1151+M1151=0,$B$8/($B$7+$B$8),M1151/(L1151+M1151)),M1151)</x:f>
        <x:v>0.08017327651158718</x:v>
      </x:c>
      <x:c r="Y1151" s="115" t="n">
        <x:f>POWER(1-$H$5,(A1151-A1150)/$H$8)</x:f>
        <x:v>0.9999862671029998</x:v>
      </x:c>
      <x:c r="Z1151" s="115" t="n">
        <x:f>U1151*Y1151</x:f>
        <x:v>0.11597388880885133</x:v>
      </x:c>
      <x:c r="AA1151" s="115" t="n">
        <x:f>V1151*Y1151</x:f>
        <x:v>0.11663323014894895</x:v>
      </x:c>
      <x:c r="AB1151" s="115" t="n">
        <x:f>W1151*Y1151</x:f>
        <x:v>0.9340989883696479</x:v>
      </x:c>
      <x:c r="AC1151" s="115" t="n">
        <x:f>X1151*Y1151</x:f>
        <x:v>0.08017217550023867</x:v>
      </x:c>
      <x:c r="AD1151" s="115" t="n">
        <x:f>SUM(Z1151:AC1151)</x:f>
        <x:v>1.246878282827687</x:v>
      </x:c>
      <x:c r="AE1151" s="115" t="n">
        <x:f>MAX(AE1150,AD1151)</x:f>
        <x:v>1.2656911920356448</x:v>
      </x:c>
      <x:c r="AF1151" s="114" t="n">
        <x:f>AD1151/AE1151-1</x:f>
        <x:v>-0.01486374348366959</x:v>
      </x:c>
      <x:c r="AG1151" s="114" t="n">
        <x:f>AD1151/AD1150-1</x:f>
        <x:v>-0.003418483501437364</x:v>
      </x:c>
      <x:c r="AH1151" s="111" t="n">
        <x:f>IF(OR(T1151="年末+季度",T1151="季度+动态",T1151="季度",T1151="动态"),A1151,AH1150)</x:f>
        <x:v>45471</x:v>
      </x:c>
      <x:c r="AI1151" s="117" t="n">
        <x:f>YEAR(A1151)</x:f>
        <x:v>2024</x:v>
      </x:c>
      <x:c r="AJ1151" s="117" t="n">
        <x:f>MONTH(A1151)</x:f>
        <x:v>7</x:v>
      </x:c>
      <x:c r="AK1151" s="50" t="n">
        <x:f>IF(MONTH(A1151)&lt;&gt;MONTH(A1152),1,0)</x:f>
        <x:v>0</x:v>
      </x:c>
      <x:c r="AL1151" s="115" t="n">
        <x:f>IF(AK1150,AD1150,AL1150)</x:f>
        <x:v>1.2556090702293499</x:v>
      </x:c>
      <x:c r="AM1151" s="116" t="str">
        <x:f>IF(AK1151,AD1151/AL1151-1,"")</x:f>
      </x:c>
      <x:c r="AN1151" s="115" t="n">
        <x:f>IF(AI1151&lt;&gt;AI1150,AD1151,MAX(AN1150,AD1151))</x:f>
        <x:v>1.2656911920356448</x:v>
      </x:c>
      <x:c r="AO1151" s="116" t="n">
        <x:f>AD1151/AN1151-1</x:f>
        <x:v>-0.01486374348366959</x:v>
      </x:c>
      <x:c r="AP1151" s="112" t="n">
        <x:f>IFERROR(SUM(Z1151:AC1151)/AD1151,0)</x:f>
        <x:v>1</x:v>
      </x:c>
      <x:c r="AQ1151" s="50" t="b">
        <x:f>AND(B1151&gt;0,C1151&gt;0,D1151&gt;0,E1151&gt;0)</x:f>
        <x:v>1</x:v>
      </x:c>
    </x:row>
    <x:row r="1152">
      <x:c r="A1152" s="111" t="n">
        <x:f>'净值底稿'!A1110</x:f>
        <x:v>45499</x:v>
      </x:c>
      <x:c r="B1152" s="113" t="n">
        <x:f>'净值底稿'!F1110</x:f>
        <x:v>1.6536340039916675</x:v>
      </x:c>
      <x:c r="C1152" s="113" t="n">
        <x:f>'净值底稿'!O1110</x:f>
        <x:v>1.056299224605897</x:v>
      </x:c>
      <x:c r="D1152" s="113" t="n">
        <x:f>'净值底稿'!P1110</x:f>
        <x:v>1.7012</x:v>
      </x:c>
      <x:c r="E1152" s="113" t="n">
        <x:f>'净值底稿'!Q1110</x:f>
        <x:v>1.962</x:v>
      </x:c>
      <x:c r="F1152" s="114" t="n">
        <x:f>IFERROR(B1152/B1151-1,0)</x:f>
        <x:v>0.00895394028434593</x:v>
      </x:c>
      <x:c r="G1152" s="114" t="n">
        <x:f>IFERROR(C1152/C1151-1,0)</x:f>
        <x:v>0.014226636079450294</x:v>
      </x:c>
      <x:c r="H1152" s="114" t="n">
        <x:f>IFERROR(D1152/D1151-1,0)</x:f>
        <x:v>0.0005293183555843406</x:v>
      </x:c>
      <x:c r="I1152" s="114" t="n">
        <x:f>IFERROR(E1152/E1151-1,0)</x:f>
        <x:v>0.0045054269916033896</x:v>
      </x:c>
      <x:c r="J1152" s="115" t="n">
        <x:f>Z1151*(1+F1152)</x:f>
        <x:v>0.11701231208378916</x:v>
      </x:c>
      <x:c r="K1152" s="115" t="n">
        <x:f>AA1151*(1+G1152)</x:f>
        <x:v>0.11829252866904882</x:v>
      </x:c>
      <x:c r="L1152" s="115" t="n">
        <x:f>AB1151*(1+H1152)</x:f>
        <x:v>0.9345934241101247</x:v>
      </x:c>
      <x:c r="M1152" s="115" t="n">
        <x:f>AC1151*(1+I1152)</x:f>
        <x:v>0.080533385383713</x:v>
      </x:c>
      <x:c r="N1152" s="115" t="n">
        <x:f>SUM(J1152:M1152)</x:f>
        <x:v>1.2504316502466755</x:v>
      </x:c>
      <x:c r="O1152" s="116" t="n">
        <x:f>IFERROR((J1152+K1152)/N1152,0)</x:f>
        <x:v>0.18817889063062251</x:v>
      </x:c>
      <x:c r="P1152" s="50" t="b">
        <x:f>AND(MONTH(A1152)=12,OR(A1153="",YEAR(A1152)&lt;&gt;YEAR(A1153)))</x:f>
        <x:v>0</x:v>
      </x:c>
      <x:c r="Q1152" s="50" t="b">
        <x:f>AND(MOD(MONTH(A1152),3)=0,OR(A1153="",MONTH(A1152)&lt;&gt;MONTH(A1153)))</x:f>
        <x:v>0</x:v>
      </x:c>
      <x:c r="R1152" s="50" t="b">
        <x:f>OR(O1152&gt;$E$7,O1152&lt;$E$6)</x:f>
        <x:v>0</x:v>
      </x:c>
      <x:c r="S1152" s="50" t="b">
        <x:f>AND(OR(P1152,Q1152,R1152),A1152-AH1151&gt;$E$8)</x:f>
        <x:v>0</x:v>
      </x:c>
      <x:c r="T1152" s="50" t="str">
        <x:f>IF(NOT(OR(P1152,Q1152,R1152)),"不调",IF(NOT(S1152),"间隔规则跳过",IF(P1152,"年末+季度",IF(AND(Q1152,R1152),"季度+动态",IF(Q1152,"季度","动态")))))</x:f>
        <x:v>不调</x:v>
      </x:c>
      <x:c r="U1152" s="115" t="n">
        <x:f>IF(OR(T1152="年末+季度",T1152="季度+动态"),N1152*$E$5/2,IF(T1152="季度",(J1152+K1152)/2,IF(T1152="动态",N1152*$E$5*IF(J1152+K1152=0,0.5,J1152/(J1152+K1152)),J1152)))</x:f>
        <x:v>0.11701231208378916</x:v>
      </x:c>
      <x:c r="V1152" s="115" t="n">
        <x:f>IF(OR(T1152="年末+季度",T1152="季度+动态"),N1152*$E$5/2,IF(T1152="季度",(J1152+K1152)/2,IF(T1152="动态",N1152*$E$5*IF(J1152+K1152=0,0.5,K1152/(J1152+K1152)),K1152)))</x:f>
        <x:v>0.11829252866904882</x:v>
      </x:c>
      <x:c r="W1152" s="115" t="n">
        <x:f>IF(OR(T1152="年末+季度",T1152="季度+动态",T1152="动态"),N1152*(1-$E$5)*IF(L1152+M1152=0,$B$7/($B$7+$B$8),L1152/(L1152+M1152)),L1152)</x:f>
        <x:v>0.9345934241101247</x:v>
      </x:c>
      <x:c r="X1152" s="115" t="n">
        <x:f>IF(OR(T1152="年末+季度",T1152="季度+动态",T1152="动态"),N1152*(1-$E$5)*IF(L1152+M1152=0,$B$8/($B$7+$B$8),M1152/(L1152+M1152)),M1152)</x:f>
        <x:v>0.080533385383713</x:v>
      </x:c>
      <x:c r="Y1152" s="115" t="n">
        <x:f>POWER(1-$H$5,(A1152-A1151)/$H$8)</x:f>
        <x:v>0.9999862671029998</x:v>
      </x:c>
      <x:c r="Z1152" s="115" t="n">
        <x:f>U1152*Y1152</x:f>
        <x:v>0.11701070516575955</x:v>
      </x:c>
      <x:c r="AA1152" s="115" t="n">
        <x:f>V1152*Y1152</x:f>
        <x:v>0.11829090416993672</x:v>
      </x:c>
      <x:c r="AB1152" s="115" t="n">
        <x:f>W1152*Y1152</x:f>
        <x:v>0.9345805894348943</x:v>
      </x:c>
      <x:c r="AC1152" s="115" t="n">
        <x:f>X1152*Y1152</x:f>
        <x:v>0.08053227942702645</x:v>
      </x:c>
      <x:c r="AD1152" s="115" t="n">
        <x:f>SUM(Z1152:AC1152)</x:f>
        <x:v>1.250414478197617</x:v>
      </x:c>
      <x:c r="AE1152" s="115" t="n">
        <x:f>MAX(AE1151,AD1152)</x:f>
        <x:v>1.2656911920356448</x:v>
      </x:c>
      <x:c r="AF1152" s="114" t="n">
        <x:f>AD1152/AE1152-1</x:f>
        <x:v>-0.01206985869393462</x:v>
      </x:c>
      <x:c r="AG1152" s="114" t="n">
        <x:f>AD1152/AD1151-1</x:f>
        <x:v>0.0028360389451249635</x:v>
      </x:c>
      <x:c r="AH1152" s="111" t="n">
        <x:f>IF(OR(T1152="年末+季度",T1152="季度+动态",T1152="季度",T1152="动态"),A1152,AH1151)</x:f>
        <x:v>45471</x:v>
      </x:c>
      <x:c r="AI1152" s="117" t="n">
        <x:f>YEAR(A1152)</x:f>
        <x:v>2024</x:v>
      </x:c>
      <x:c r="AJ1152" s="117" t="n">
        <x:f>MONTH(A1152)</x:f>
        <x:v>7</x:v>
      </x:c>
      <x:c r="AK1152" s="50" t="n">
        <x:f>IF(MONTH(A1152)&lt;&gt;MONTH(A1153),1,0)</x:f>
        <x:v>0</x:v>
      </x:c>
      <x:c r="AL1152" s="115" t="n">
        <x:f>IF(AK1151,AD1151,AL1151)</x:f>
        <x:v>1.2556090702293499</x:v>
      </x:c>
      <x:c r="AM1152" s="116" t="str">
        <x:f>IF(AK1152,AD1152/AL1152-1,"")</x:f>
      </x:c>
      <x:c r="AN1152" s="115" t="n">
        <x:f>IF(AI1152&lt;&gt;AI1151,AD1152,MAX(AN1151,AD1152))</x:f>
        <x:v>1.2656911920356448</x:v>
      </x:c>
      <x:c r="AO1152" s="116" t="n">
        <x:f>AD1152/AN1152-1</x:f>
        <x:v>-0.01206985869393462</x:v>
      </x:c>
      <x:c r="AP1152" s="112" t="n">
        <x:f>IFERROR(SUM(Z1152:AC1152)/AD1152,0)</x:f>
        <x:v>1</x:v>
      </x:c>
      <x:c r="AQ1152" s="50" t="b">
        <x:f>AND(B1152&gt;0,C1152&gt;0,D1152&gt;0,E1152&gt;0)</x:f>
        <x:v>1</x:v>
      </x:c>
    </x:row>
    <x:row r="1153">
      <x:c r="A1153" s="111" t="n">
        <x:f>'净值底稿'!A1111</x:f>
        <x:v>45502</x:v>
      </x:c>
      <x:c r="B1153" s="113" t="n">
        <x:f>'净值底稿'!F1111</x:f>
        <x:v>1.66076464686794</x:v>
      </x:c>
      <x:c r="C1153" s="113" t="n">
        <x:f>'净值底稿'!O1111</x:f>
        <x:v>1.0538591205197763</x:v>
      </x:c>
      <x:c r="D1153" s="113" t="n">
        <x:f>'净值底稿'!P1111</x:f>
        <x:v>1.7029</x:v>
      </x:c>
      <x:c r="E1153" s="113" t="n">
        <x:f>'净值底稿'!Q1111</x:f>
        <x:v>1.9737</x:v>
      </x:c>
      <x:c r="F1153" s="114" t="n">
        <x:f>IFERROR(B1153/B1152-1,0)</x:f>
        <x:v>0.004312104648948933</x:v>
      </x:c>
      <x:c r="G1153" s="114" t="n">
        <x:f>IFERROR(C1153/C1152-1,0)</x:f>
        <x:v>-0.002310050058998425</x:v>
      </x:c>
      <x:c r="H1153" s="114" t="n">
        <x:f>IFERROR(D1153/D1152-1,0)</x:f>
        <x:v>0.0009992946155654714</x:v>
      </x:c>
      <x:c r="I1153" s="114" t="n">
        <x:f>IFERROR(E1153/E1152-1,0)</x:f>
        <x:v>0.00596330275229362</x:v>
      </x:c>
      <x:c r="J1153" s="115" t="n">
        <x:f>Z1152*(1+F1153)</x:f>
        <x:v>0.11751526757148162</x:v>
      </x:c>
      <x:c r="K1153" s="115" t="n">
        <x:f>AA1152*(1+G1153)</x:f>
        <x:v>0.11801764625977998</x:v>
      </x:c>
      <x:c r="L1153" s="115" t="n">
        <x:f>AB1152*(1+H1153)</x:f>
        <x:v>0.9355145107857286</x:v>
      </x:c>
      <x:c r="M1153" s="115" t="n">
        <x:f>AC1152*(1+I1153)</x:f>
        <x:v>0.08101251779058212</x:v>
      </x:c>
      <x:c r="N1153" s="115" t="n">
        <x:f>SUM(J1153:M1153)</x:f>
        <x:v>1.2520599424075722</x:v>
      </x:c>
      <x:c r="O1153" s="116" t="n">
        <x:f>IFERROR((J1153+K1153)/N1153,0)</x:f>
        <x:v>0.18811632403026804</x:v>
      </x:c>
      <x:c r="P1153" s="50" t="b">
        <x:f>AND(MONTH(A1153)=12,OR(A1154="",YEAR(A1153)&lt;&gt;YEAR(A1154)))</x:f>
        <x:v>0</x:v>
      </x:c>
      <x:c r="Q1153" s="50" t="b">
        <x:f>AND(MOD(MONTH(A1153),3)=0,OR(A1154="",MONTH(A1153)&lt;&gt;MONTH(A1154)))</x:f>
        <x:v>0</x:v>
      </x:c>
      <x:c r="R1153" s="50" t="b">
        <x:f>OR(O1153&gt;$E$7,O1153&lt;$E$6)</x:f>
        <x:v>0</x:v>
      </x:c>
      <x:c r="S1153" s="50" t="b">
        <x:f>AND(OR(P1153,Q1153,R1153),A1153-AH1152&gt;$E$8)</x:f>
        <x:v>0</x:v>
      </x:c>
      <x:c r="T1153" s="50" t="str">
        <x:f>IF(NOT(OR(P1153,Q1153,R1153)),"不调",IF(NOT(S1153),"间隔规则跳过",IF(P1153,"年末+季度",IF(AND(Q1153,R1153),"季度+动态",IF(Q1153,"季度","动态")))))</x:f>
        <x:v>不调</x:v>
      </x:c>
      <x:c r="U1153" s="115" t="n">
        <x:f>IF(OR(T1153="年末+季度",T1153="季度+动态"),N1153*$E$5/2,IF(T1153="季度",(J1153+K1153)/2,IF(T1153="动态",N1153*$E$5*IF(J1153+K1153=0,0.5,J1153/(J1153+K1153)),J1153)))</x:f>
        <x:v>0.11751526757148162</x:v>
      </x:c>
      <x:c r="V1153" s="115" t="n">
        <x:f>IF(OR(T1153="年末+季度",T1153="季度+动态"),N1153*$E$5/2,IF(T1153="季度",(J1153+K1153)/2,IF(T1153="动态",N1153*$E$5*IF(J1153+K1153=0,0.5,K1153/(J1153+K1153)),K1153)))</x:f>
        <x:v>0.11801764625977998</x:v>
      </x:c>
      <x:c r="W1153" s="115" t="n">
        <x:f>IF(OR(T1153="年末+季度",T1153="季度+动态",T1153="动态"),N1153*(1-$E$5)*IF(L1153+M1153=0,$B$7/($B$7+$B$8),L1153/(L1153+M1153)),L1153)</x:f>
        <x:v>0.9355145107857286</x:v>
      </x:c>
      <x:c r="X1153" s="115" t="n">
        <x:f>IF(OR(T1153="年末+季度",T1153="季度+动态",T1153="动态"),N1153*(1-$E$5)*IF(L1153+M1153=0,$B$8/($B$7+$B$8),M1153/(L1153+M1153)),M1153)</x:f>
        <x:v>0.08101251779058212</x:v>
      </x:c>
      <x:c r="Y1153" s="115" t="n">
        <x:f>POWER(1-$H$5,(A1153-A1152)/$H$8)</x:f>
        <x:v>0.9999588018747739</x:v>
      </x:c>
      <x:c r="Z1153" s="115" t="n">
        <x:f>U1153*Y1153</x:f>
        <x:v>0.11751042616277223</x:v>
      </x:c>
      <x:c r="AA1153" s="115" t="n">
        <x:f>V1153*Y1153</x:f>
        <x:v>0.11801278415401048</x:v>
      </x:c>
      <x:c r="AB1153" s="115" t="n">
        <x:f>W1153*Y1153</x:f>
        <x:v>0.9354759693417624</x:v>
      </x:c>
      <x:c r="AC1153" s="115" t="n">
        <x:f>X1153*Y1153</x:f>
        <x:v>0.0810091802267293</x:v>
      </x:c>
      <x:c r="AD1153" s="115" t="n">
        <x:f>SUM(Z1153:AC1153)</x:f>
        <x:v>1.2520083598852743</x:v>
      </x:c>
      <x:c r="AE1153" s="115" t="n">
        <x:f>MAX(AE1152,AD1153)</x:f>
        <x:v>1.2656911920356448</x:v>
      </x:c>
      <x:c r="AF1153" s="114" t="n">
        <x:f>AD1153/AE1153-1</x:f>
        <x:v>-0.010810561246273775</x:v>
      </x:c>
      <x:c r="AG1153" s="114" t="n">
        <x:f>AD1153/AD1152-1</x:f>
        <x:v>0.0012746826875795758</x:v>
      </x:c>
      <x:c r="AH1153" s="111" t="n">
        <x:f>IF(OR(T1153="年末+季度",T1153="季度+动态",T1153="季度",T1153="动态"),A1153,AH1152)</x:f>
        <x:v>45471</x:v>
      </x:c>
      <x:c r="AI1153" s="117" t="n">
        <x:f>YEAR(A1153)</x:f>
        <x:v>2024</x:v>
      </x:c>
      <x:c r="AJ1153" s="117" t="n">
        <x:f>MONTH(A1153)</x:f>
        <x:v>7</x:v>
      </x:c>
      <x:c r="AK1153" s="50" t="n">
        <x:f>IF(MONTH(A1153)&lt;&gt;MONTH(A1154),1,0)</x:f>
        <x:v>0</x:v>
      </x:c>
      <x:c r="AL1153" s="115" t="n">
        <x:f>IF(AK1152,AD1152,AL1152)</x:f>
        <x:v>1.2556090702293499</x:v>
      </x:c>
      <x:c r="AM1153" s="116" t="str">
        <x:f>IF(AK1153,AD1153/AL1153-1,"")</x:f>
      </x:c>
      <x:c r="AN1153" s="115" t="n">
        <x:f>IF(AI1153&lt;&gt;AI1152,AD1153,MAX(AN1152,AD1153))</x:f>
        <x:v>1.2656911920356448</x:v>
      </x:c>
      <x:c r="AO1153" s="116" t="n">
        <x:f>AD1153/AN1153-1</x:f>
        <x:v>-0.010810561246273775</x:v>
      </x:c>
      <x:c r="AP1153" s="112" t="n">
        <x:f>IFERROR(SUM(Z1153:AC1153)/AD1153,0)</x:f>
        <x:v>1</x:v>
      </x:c>
      <x:c r="AQ1153" s="50" t="b">
        <x:f>AND(B1153&gt;0,C1153&gt;0,D1153&gt;0,E1153&gt;0)</x:f>
        <x:v>1</x:v>
      </x:c>
    </x:row>
    <x:row r="1154">
      <x:c r="A1154" s="111" t="n">
        <x:f>'净值底稿'!A1112</x:f>
        <x:v>45503</x:v>
      </x:c>
      <x:c r="B1154" s="113" t="n">
        <x:f>'净值底稿'!F1112</x:f>
        <x:v>1.6457337906109775</x:v>
      </x:c>
      <x:c r="C1154" s="113" t="n">
        <x:f>'净值底稿'!O1112</x:f>
        <x:v>1.0520425452297708</x:v>
      </x:c>
      <x:c r="D1154" s="113" t="n">
        <x:f>'净值底稿'!P1112</x:f>
        <x:v>1.7041</x:v>
      </x:c>
      <x:c r="E1154" s="113" t="n">
        <x:f>'净值底稿'!Q1112</x:f>
        <x:v>1.9732</x:v>
      </x:c>
      <x:c r="F1154" s="114" t="n">
        <x:f>IFERROR(B1154/B1153-1,0)</x:f>
        <x:v>-0.009050563717929228</x:v>
      </x:c>
      <x:c r="G1154" s="114" t="n">
        <x:f>IFERROR(C1154/C1153-1,0)</x:f>
        <x:v>-0.001723736365359274</x:v>
      </x:c>
      <x:c r="H1154" s="114" t="n">
        <x:f>IFERROR(D1154/D1153-1,0)</x:f>
        <x:v>0.0007046802513359651</x:v>
      </x:c>
      <x:c r="I1154" s="114" t="n">
        <x:f>IFERROR(E1154/E1153-1,0)</x:f>
        <x:v>-0.00025333130668281356</x:v>
      </x:c>
      <x:c r="J1154" s="115" t="n">
        <x:f>Z1153*(1+F1154)</x:f>
        <x:v>0.11644689056326504</x:v>
      </x:c>
      <x:c r="K1154" s="115" t="n">
        <x:f>AA1153*(1+G1154)</x:f>
        <x:v>0.11780936122638692</x:v>
      </x:c>
      <x:c r="L1154" s="115" t="n">
        <x:f>AB1153*(1+H1154)</x:f>
        <x:v>0.9361351807829569</x:v>
      </x:c>
      <x:c r="M1154" s="115" t="n">
        <x:f>AC1153*(1+I1154)</x:f>
        <x:v>0.08098865806524916</x:v>
      </x:c>
      <x:c r="N1154" s="115" t="n">
        <x:f>SUM(J1154:M1154)</x:f>
        <x:v>1.251380090637858</x:v>
      </x:c>
      <x:c r="O1154" s="116" t="n">
        <x:f>IFERROR((J1154+K1154)/N1154,0)</x:f>
        <x:v>0.18719832091163127</x:v>
      </x:c>
      <x:c r="P1154" s="50" t="b">
        <x:f>AND(MONTH(A1154)=12,OR(A1155="",YEAR(A1154)&lt;&gt;YEAR(A1155)))</x:f>
        <x:v>0</x:v>
      </x:c>
      <x:c r="Q1154" s="50" t="b">
        <x:f>AND(MOD(MONTH(A1154),3)=0,OR(A1155="",MONTH(A1154)&lt;&gt;MONTH(A1155)))</x:f>
        <x:v>0</x:v>
      </x:c>
      <x:c r="R1154" s="50" t="b">
        <x:f>OR(O1154&gt;$E$7,O1154&lt;$E$6)</x:f>
        <x:v>0</x:v>
      </x:c>
      <x:c r="S1154" s="50" t="b">
        <x:f>AND(OR(P1154,Q1154,R1154),A1154-AH1153&gt;$E$8)</x:f>
        <x:v>0</x:v>
      </x:c>
      <x:c r="T1154" s="50" t="str">
        <x:f>IF(NOT(OR(P1154,Q1154,R1154)),"不调",IF(NOT(S1154),"间隔规则跳过",IF(P1154,"年末+季度",IF(AND(Q1154,R1154),"季度+动态",IF(Q1154,"季度","动态")))))</x:f>
        <x:v>不调</x:v>
      </x:c>
      <x:c r="U1154" s="115" t="n">
        <x:f>IF(OR(T1154="年末+季度",T1154="季度+动态"),N1154*$E$5/2,IF(T1154="季度",(J1154+K1154)/2,IF(T1154="动态",N1154*$E$5*IF(J1154+K1154=0,0.5,J1154/(J1154+K1154)),J1154)))</x:f>
        <x:v>0.11644689056326504</x:v>
      </x:c>
      <x:c r="V1154" s="115" t="n">
        <x:f>IF(OR(T1154="年末+季度",T1154="季度+动态"),N1154*$E$5/2,IF(T1154="季度",(J1154+K1154)/2,IF(T1154="动态",N1154*$E$5*IF(J1154+K1154=0,0.5,K1154/(J1154+K1154)),K1154)))</x:f>
        <x:v>0.11780936122638692</x:v>
      </x:c>
      <x:c r="W1154" s="115" t="n">
        <x:f>IF(OR(T1154="年末+季度",T1154="季度+动态",T1154="动态"),N1154*(1-$E$5)*IF(L1154+M1154=0,$B$7/($B$7+$B$8),L1154/(L1154+M1154)),L1154)</x:f>
        <x:v>0.9361351807829569</x:v>
      </x:c>
      <x:c r="X1154" s="115" t="n">
        <x:f>IF(OR(T1154="年末+季度",T1154="季度+动态",T1154="动态"),N1154*(1-$E$5)*IF(L1154+M1154=0,$B$8/($B$7+$B$8),M1154/(L1154+M1154)),M1154)</x:f>
        <x:v>0.08098865806524916</x:v>
      </x:c>
      <x:c r="Y1154" s="115" t="n">
        <x:f>POWER(1-$H$5,(A1154-A1153)/$H$8)</x:f>
        <x:v>0.9999862671029998</x:v>
      </x:c>
      <x:c r="Z1154" s="115" t="n">
        <x:f>U1154*Y1154</x:f>
        <x:v>0.11644529141011094</x:v>
      </x:c>
      <x:c r="AA1154" s="115" t="n">
        <x:f>V1154*Y1154</x:f>
        <x:v>0.11780774336256354</x:v>
      </x:c>
      <x:c r="AB1154" s="115" t="n">
        <x:f>W1154*Y1154</x:f>
        <x:v>0.9361223249349409</x:v>
      </x:c>
      <x:c r="AC1154" s="115" t="n">
        <x:f>X1154*Y1154</x:f>
        <x:v>0.08098754585634976</x:v>
      </x:c>
      <x:c r="AD1154" s="115" t="n">
        <x:f>SUM(Z1154:AC1154)</x:f>
        <x:v>1.2513629055639652</x:v>
      </x:c>
      <x:c r="AE1154" s="115" t="n">
        <x:f>MAX(AE1153,AD1154)</x:f>
        <x:v>1.2656911920356448</x:v>
      </x:c>
      <x:c r="AF1154" s="114" t="n">
        <x:f>AD1154/AE1154-1</x:f>
        <x:v>-0.01132052317487886</x:v>
      </x:c>
      <x:c r="AG1154" s="114" t="n">
        <x:f>AD1154/AD1153-1</x:f>
        <x:v>-0.0005155351529506635</x:v>
      </x:c>
      <x:c r="AH1154" s="111" t="n">
        <x:f>IF(OR(T1154="年末+季度",T1154="季度+动态",T1154="季度",T1154="动态"),A1154,AH1153)</x:f>
        <x:v>45471</x:v>
      </x:c>
      <x:c r="AI1154" s="117" t="n">
        <x:f>YEAR(A1154)</x:f>
        <x:v>2024</x:v>
      </x:c>
      <x:c r="AJ1154" s="117" t="n">
        <x:f>MONTH(A1154)</x:f>
        <x:v>7</x:v>
      </x:c>
      <x:c r="AK1154" s="50" t="n">
        <x:f>IF(MONTH(A1154)&lt;&gt;MONTH(A1155),1,0)</x:f>
        <x:v>0</x:v>
      </x:c>
      <x:c r="AL1154" s="115" t="n">
        <x:f>IF(AK1153,AD1153,AL1153)</x:f>
        <x:v>1.2556090702293499</x:v>
      </x:c>
      <x:c r="AM1154" s="116" t="str">
        <x:f>IF(AK1154,AD1154/AL1154-1,"")</x:f>
      </x:c>
      <x:c r="AN1154" s="115" t="n">
        <x:f>IF(AI1154&lt;&gt;AI1153,AD1154,MAX(AN1153,AD1154))</x:f>
        <x:v>1.2656911920356448</x:v>
      </x:c>
      <x:c r="AO1154" s="116" t="n">
        <x:f>AD1154/AN1154-1</x:f>
        <x:v>-0.01132052317487886</x:v>
      </x:c>
      <x:c r="AP1154" s="112" t="n">
        <x:f>IFERROR(SUM(Z1154:AC1154)/AD1154,0)</x:f>
        <x:v>1</x:v>
      </x:c>
      <x:c r="AQ1154" s="50" t="b">
        <x:f>AND(B1154&gt;0,C1154&gt;0,D1154&gt;0,E1154&gt;0)</x:f>
        <x:v>1</x:v>
      </x:c>
    </x:row>
    <x:row r="1155">
      <x:c r="A1155" s="111" t="n">
        <x:f>'净值底稿'!A1113</x:f>
        <x:v>45504</x:v>
      </x:c>
      <x:c r="B1155" s="113" t="n">
        <x:f>'净值底稿'!F1113</x:f>
        <x:v>1.6802405413943151</x:v>
      </x:c>
      <x:c r="C1155" s="113" t="n">
        <x:f>'净值底稿'!O1113</x:f>
        <x:v>1.0857041902353806</x:v>
      </x:c>
      <x:c r="D1155" s="113" t="n">
        <x:f>'净值底稿'!P1113</x:f>
        <x:v>1.7048</x:v>
      </x:c>
      <x:c r="E1155" s="113" t="n">
        <x:f>'净值底稿'!Q1113</x:f>
        <x:v>1.9893</x:v>
      </x:c>
      <x:c r="F1155" s="114" t="n">
        <x:f>IFERROR(B1155/B1154-1,0)</x:f>
        <x:v>0.020967395200974126</x:v>
      </x:c>
      <x:c r="G1155" s="114" t="n">
        <x:f>IFERROR(C1155/C1154-1,0)</x:f>
        <x:v>0.03199646740356665</x:v>
      </x:c>
      <x:c r="H1155" s="114" t="n">
        <x:f>IFERROR(D1155/D1154-1,0)</x:f>
        <x:v>0.0004107740156094053</x:v>
      </x:c>
      <x:c r="I1155" s="114" t="n">
        <x:f>IFERROR(E1155/E1154-1,0)</x:f>
        <x:v>0.00815933509020872</x:v>
      </x:c>
      <x:c r="J1155" s="115" t="n">
        <x:f>Z1154*(1+F1155)</x:f>
        <x:v>0.11888684585439933</x:v>
      </x:c>
      <x:c r="K1155" s="115" t="n">
        <x:f>AA1154*(1+G1155)</x:f>
        <x:v>0.12157717498295155</x:v>
      </x:c>
      <x:c r="L1155" s="115" t="n">
        <x:f>AB1154*(1+H1155)</x:f>
        <x:v>0.936506859661456</x:v>
      </x:c>
      <x:c r="M1155" s="115" t="n">
        <x:f>AC1154*(1+I1155)</x:f>
        <x:v>0.08164835038112536</x:v>
      </x:c>
      <x:c r="N1155" s="115" t="n">
        <x:f>SUM(J1155:M1155)</x:f>
        <x:v>1.2586192308799322</x:v>
      </x:c>
      <x:c r="O1155" s="116" t="n">
        <x:f>IFERROR((J1155+K1155)/N1155,0)</x:f>
        <x:v>0.19105382703332482</x:v>
      </x:c>
      <x:c r="P1155" s="50" t="b">
        <x:f>AND(MONTH(A1155)=12,OR(A1156="",YEAR(A1155)&lt;&gt;YEAR(A1156)))</x:f>
        <x:v>0</x:v>
      </x:c>
      <x:c r="Q1155" s="50" t="b">
        <x:f>AND(MOD(MONTH(A1155),3)=0,OR(A1156="",MONTH(A1155)&lt;&gt;MONTH(A1156)))</x:f>
        <x:v>0</x:v>
      </x:c>
      <x:c r="R1155" s="50" t="b">
        <x:f>OR(O1155&gt;$E$7,O1155&lt;$E$6)</x:f>
        <x:v>0</x:v>
      </x:c>
      <x:c r="S1155" s="50" t="b">
        <x:f>AND(OR(P1155,Q1155,R1155),A1155-AH1154&gt;$E$8)</x:f>
        <x:v>0</x:v>
      </x:c>
      <x:c r="T1155" s="50" t="str">
        <x:f>IF(NOT(OR(P1155,Q1155,R1155)),"不调",IF(NOT(S1155),"间隔规则跳过",IF(P1155,"年末+季度",IF(AND(Q1155,R1155),"季度+动态",IF(Q1155,"季度","动态")))))</x:f>
        <x:v>不调</x:v>
      </x:c>
      <x:c r="U1155" s="115" t="n">
        <x:f>IF(OR(T1155="年末+季度",T1155="季度+动态"),N1155*$E$5/2,IF(T1155="季度",(J1155+K1155)/2,IF(T1155="动态",N1155*$E$5*IF(J1155+K1155=0,0.5,J1155/(J1155+K1155)),J1155)))</x:f>
        <x:v>0.11888684585439933</x:v>
      </x:c>
      <x:c r="V1155" s="115" t="n">
        <x:f>IF(OR(T1155="年末+季度",T1155="季度+动态"),N1155*$E$5/2,IF(T1155="季度",(J1155+K1155)/2,IF(T1155="动态",N1155*$E$5*IF(J1155+K1155=0,0.5,K1155/(J1155+K1155)),K1155)))</x:f>
        <x:v>0.12157717498295155</x:v>
      </x:c>
      <x:c r="W1155" s="115" t="n">
        <x:f>IF(OR(T1155="年末+季度",T1155="季度+动态",T1155="动态"),N1155*(1-$E$5)*IF(L1155+M1155=0,$B$7/($B$7+$B$8),L1155/(L1155+M1155)),L1155)</x:f>
        <x:v>0.936506859661456</x:v>
      </x:c>
      <x:c r="X1155" s="115" t="n">
        <x:f>IF(OR(T1155="年末+季度",T1155="季度+动态",T1155="动态"),N1155*(1-$E$5)*IF(L1155+M1155=0,$B$8/($B$7+$B$8),M1155/(L1155+M1155)),M1155)</x:f>
        <x:v>0.08164835038112536</x:v>
      </x:c>
      <x:c r="Y1155" s="115" t="n">
        <x:f>POWER(1-$H$5,(A1155-A1154)/$H$8)</x:f>
        <x:v>0.9999862671029998</x:v>
      </x:c>
      <x:c r="Z1155" s="115" t="n">
        <x:f>U1155*Y1155</x:f>
        <x:v>0.11888521319359054</x:v>
      </x:c>
      <x:c r="AA1155" s="115" t="n">
        <x:f>V1155*Y1155</x:f>
        <x:v>0.12157550537612993</x:v>
      </x:c>
      <x:c r="AB1155" s="115" t="n">
        <x:f>W1155*Y1155</x:f>
        <x:v>0.9364939987092122</x:v>
      </x:c>
      <x:c r="AC1155" s="115" t="n">
        <x:f>X1155*Y1155</x:f>
        <x:v>0.08164722911273933</x:v>
      </x:c>
      <x:c r="AD1155" s="115" t="n">
        <x:f>SUM(Z1155:AC1155)</x:f>
        <x:v>1.258601946391672</x:v>
      </x:c>
      <x:c r="AE1155" s="115" t="n">
        <x:f>MAX(AE1154,AD1155)</x:f>
        <x:v>1.2656911920356448</x:v>
      </x:c>
      <x:c r="AF1155" s="114" t="n">
        <x:f>AD1155/AE1155-1</x:f>
        <x:v>-0.005601086338106742</x:v>
      </x:c>
      <x:c r="AG1155" s="114" t="n">
        <x:f>AD1155/AD1154-1</x:f>
        <x:v>0.005784925216753445</x:v>
      </x:c>
      <x:c r="AH1155" s="111" t="n">
        <x:f>IF(OR(T1155="年末+季度",T1155="季度+动态",T1155="季度",T1155="动态"),A1155,AH1154)</x:f>
        <x:v>45471</x:v>
      </x:c>
      <x:c r="AI1155" s="117" t="n">
        <x:f>YEAR(A1155)</x:f>
        <x:v>2024</x:v>
      </x:c>
      <x:c r="AJ1155" s="117" t="n">
        <x:f>MONTH(A1155)</x:f>
        <x:v>7</x:v>
      </x:c>
      <x:c r="AK1155" s="50" t="n">
        <x:f>IF(MONTH(A1155)&lt;&gt;MONTH(A1156),1,0)</x:f>
        <x:v>1</x:v>
      </x:c>
      <x:c r="AL1155" s="115" t="n">
        <x:f>IF(AK1154,AD1154,AL1154)</x:f>
        <x:v>1.2556090702293499</x:v>
      </x:c>
      <x:c r="AM1155" s="116" t="n">
        <x:f>IF(AK1155,AD1155/AL1155-1,"")</x:f>
        <x:v>0.002383605083209117</x:v>
      </x:c>
      <x:c r="AN1155" s="115" t="n">
        <x:f>IF(AI1155&lt;&gt;AI1154,AD1155,MAX(AN1154,AD1155))</x:f>
        <x:v>1.2656911920356448</x:v>
      </x:c>
      <x:c r="AO1155" s="116" t="n">
        <x:f>AD1155/AN1155-1</x:f>
        <x:v>-0.005601086338106742</x:v>
      </x:c>
      <x:c r="AP1155" s="112" t="n">
        <x:f>IFERROR(SUM(Z1155:AC1155)/AD1155,0)</x:f>
        <x:v>1</x:v>
      </x:c>
      <x:c r="AQ1155" s="50" t="b">
        <x:f>AND(B1155&gt;0,C1155&gt;0,D1155&gt;0,E1155&gt;0)</x:f>
        <x:v>1</x:v>
      </x:c>
    </x:row>
    <x:row r="1156">
      <x:c r="A1156" s="111" t="n">
        <x:f>'净值底稿'!A1114</x:f>
        <x:v>45505</x:v>
      </x:c>
      <x:c r="B1156" s="113" t="n">
        <x:f>'净值底稿'!F1114</x:f>
        <x:v>1.6838441987825725</x:v>
      </x:c>
      <x:c r="C1156" s="113" t="n">
        <x:f>'净值底稿'!O1114</x:f>
        <x:v>1.0829158922677056</x:v>
      </x:c>
      <x:c r="D1156" s="113" t="n">
        <x:f>'净值底稿'!P1114</x:f>
        <x:v>1.7067</x:v>
      </x:c>
      <x:c r="E1156" s="113" t="n">
        <x:f>'净值底稿'!Q1114</x:f>
        <x:v>2.008</x:v>
      </x:c>
      <x:c r="F1156" s="114" t="n">
        <x:f>IFERROR(B1156/B1155-1,0)</x:f>
        <x:v>0.002144727078937647</x:v>
      </x:c>
      <x:c r="G1156" s="114" t="n">
        <x:f>IFERROR(C1156/C1155-1,0)</x:f>
        <x:v>-0.002568193061012747</x:v>
      </x:c>
      <x:c r="H1156" s="114" t="n">
        <x:f>IFERROR(D1156/D1155-1,0)</x:f>
        <x:v>0.0011145002346315547</x:v>
      </x:c>
      <x:c r="I1156" s="114" t="n">
        <x:f>IFERROR(E1156/E1155-1,0)</x:f>
        <x:v>0.00940029155984523</x:v>
      </x:c>
      <x:c r="J1156" s="115" t="n">
        <x:f>Z1155*(1+F1156)</x:f>
        <x:v>0.11914018952961211</x:v>
      </x:c>
      <x:c r="K1156" s="115" t="n">
        <x:f>AA1155*(1+G1156)</x:f>
        <x:v>0.12126327600683384</x:v>
      </x:c>
      <x:c r="L1156" s="115" t="n">
        <x:f>AB1155*(1+H1156)</x:f>
        <x:v>0.9375377214905047</x:v>
      </x:c>
      <x:c r="M1156" s="115" t="n">
        <x:f>AC1155*(1+I1156)</x:f>
        <x:v>0.08241473687145257</x:v>
      </x:c>
      <x:c r="N1156" s="115" t="n">
        <x:f>SUM(J1156:M1156)</x:f>
        <x:v>1.2603559238984032</x:v>
      </x:c>
      <x:c r="O1156" s="116" t="n">
        <x:f>IFERROR((J1156+K1156)/N1156,0)</x:f>
        <x:v>0.1907425204087229</x:v>
      </x:c>
      <x:c r="P1156" s="50" t="b">
        <x:f>AND(MONTH(A1156)=12,OR(A1157="",YEAR(A1156)&lt;&gt;YEAR(A1157)))</x:f>
        <x:v>0</x:v>
      </x:c>
      <x:c r="Q1156" s="50" t="b">
        <x:f>AND(MOD(MONTH(A1156),3)=0,OR(A1157="",MONTH(A1156)&lt;&gt;MONTH(A1157)))</x:f>
        <x:v>0</x:v>
      </x:c>
      <x:c r="R1156" s="50" t="b">
        <x:f>OR(O1156&gt;$E$7,O1156&lt;$E$6)</x:f>
        <x:v>0</x:v>
      </x:c>
      <x:c r="S1156" s="50" t="b">
        <x:f>AND(OR(P1156,Q1156,R1156),A1156-AH1155&gt;$E$8)</x:f>
        <x:v>0</x:v>
      </x:c>
      <x:c r="T1156" s="50" t="str">
        <x:f>IF(NOT(OR(P1156,Q1156,R1156)),"不调",IF(NOT(S1156),"间隔规则跳过",IF(P1156,"年末+季度",IF(AND(Q1156,R1156),"季度+动态",IF(Q1156,"季度","动态")))))</x:f>
        <x:v>不调</x:v>
      </x:c>
      <x:c r="U1156" s="115" t="n">
        <x:f>IF(OR(T1156="年末+季度",T1156="季度+动态"),N1156*$E$5/2,IF(T1156="季度",(J1156+K1156)/2,IF(T1156="动态",N1156*$E$5*IF(J1156+K1156=0,0.5,J1156/(J1156+K1156)),J1156)))</x:f>
        <x:v>0.11914018952961211</x:v>
      </x:c>
      <x:c r="V1156" s="115" t="n">
        <x:f>IF(OR(T1156="年末+季度",T1156="季度+动态"),N1156*$E$5/2,IF(T1156="季度",(J1156+K1156)/2,IF(T1156="动态",N1156*$E$5*IF(J1156+K1156=0,0.5,K1156/(J1156+K1156)),K1156)))</x:f>
        <x:v>0.12126327600683384</x:v>
      </x:c>
      <x:c r="W1156" s="115" t="n">
        <x:f>IF(OR(T1156="年末+季度",T1156="季度+动态",T1156="动态"),N1156*(1-$E$5)*IF(L1156+M1156=0,$B$7/($B$7+$B$8),L1156/(L1156+M1156)),L1156)</x:f>
        <x:v>0.9375377214905047</x:v>
      </x:c>
      <x:c r="X1156" s="115" t="n">
        <x:f>IF(OR(T1156="年末+季度",T1156="季度+动态",T1156="动态"),N1156*(1-$E$5)*IF(L1156+M1156=0,$B$8/($B$7+$B$8),M1156/(L1156+M1156)),M1156)</x:f>
        <x:v>0.08241473687145257</x:v>
      </x:c>
      <x:c r="Y1156" s="115" t="n">
        <x:f>POWER(1-$H$5,(A1156-A1155)/$H$8)</x:f>
        <x:v>0.9999862671029998</x:v>
      </x:c>
      <x:c r="Z1156" s="115" t="n">
        <x:f>U1156*Y1156</x:f>
        <x:v>0.11913855338966071</x:v>
      </x:c>
      <x:c r="AA1156" s="115" t="n">
        <x:f>V1156*Y1156</x:f>
        <x:v>0.12126161071075453</x:v>
      </x:c>
      <x:c r="AB1156" s="115" t="n">
        <x:f>W1156*Y1156</x:f>
        <x:v>0.9375248463815417</x:v>
      </x:c>
      <x:c r="AC1156" s="115" t="n">
        <x:f>X1156*Y1156</x:f>
        <x:v>0.0824136050783598</x:v>
      </x:c>
      <x:c r="AD1156" s="115" t="n">
        <x:f>SUM(Z1156:AC1156)</x:f>
        <x:v>1.2603386155603167</x:v>
      </x:c>
      <x:c r="AE1156" s="115" t="n">
        <x:f>MAX(AE1155,AD1156)</x:f>
        <x:v>1.2656911920356448</x:v>
      </x:c>
      <x:c r="AF1156" s="114" t="n">
        <x:f>AD1156/AE1156-1</x:f>
        <x:v>-0.004228975052531947</x:v>
      </x:c>
      <x:c r="AG1156" s="114" t="n">
        <x:f>AD1156/AD1155-1</x:f>
        <x:v>0.001379839887919676</x:v>
      </x:c>
      <x:c r="AH1156" s="111" t="n">
        <x:f>IF(OR(T1156="年末+季度",T1156="季度+动态",T1156="季度",T1156="动态"),A1156,AH1155)</x:f>
        <x:v>45471</x:v>
      </x:c>
      <x:c r="AI1156" s="117" t="n">
        <x:f>YEAR(A1156)</x:f>
        <x:v>2024</x:v>
      </x:c>
      <x:c r="AJ1156" s="117" t="n">
        <x:f>MONTH(A1156)</x:f>
        <x:v>8</x:v>
      </x:c>
      <x:c r="AK1156" s="50" t="n">
        <x:f>IF(MONTH(A1156)&lt;&gt;MONTH(A1157),1,0)</x:f>
        <x:v>0</x:v>
      </x:c>
      <x:c r="AL1156" s="115" t="n">
        <x:f>IF(AK1155,AD1155,AL1155)</x:f>
        <x:v>1.258601946391672</x:v>
      </x:c>
      <x:c r="AM1156" s="116" t="str">
        <x:f>IF(AK1156,AD1156/AL1156-1,"")</x:f>
      </x:c>
      <x:c r="AN1156" s="115" t="n">
        <x:f>IF(AI1156&lt;&gt;AI1155,AD1156,MAX(AN1155,AD1156))</x:f>
        <x:v>1.2656911920356448</x:v>
      </x:c>
      <x:c r="AO1156" s="116" t="n">
        <x:f>AD1156/AN1156-1</x:f>
        <x:v>-0.004228975052531947</x:v>
      </x:c>
      <x:c r="AP1156" s="112" t="n">
        <x:f>IFERROR(SUM(Z1156:AC1156)/AD1156,0)</x:f>
        <x:v>1</x:v>
      </x:c>
      <x:c r="AQ1156" s="50" t="b">
        <x:f>AND(B1156&gt;0,C1156&gt;0,D1156&gt;0,E1156&gt;0)</x:f>
        <x:v>1</x:v>
      </x:c>
    </x:row>
    <x:row r="1157">
      <x:c r="A1157" s="111" t="n">
        <x:f>'净值底稿'!A1115</x:f>
        <x:v>45506</x:v>
      </x:c>
      <x:c r="B1157" s="113" t="n">
        <x:f>'净值底稿'!F1115</x:f>
        <x:v>1.6223856794180875</x:v>
      </x:c>
      <x:c r="C1157" s="113" t="n">
        <x:f>'净值底稿'!O1115</x:f>
        <x:v>1.0693124399205232</x:v>
      </x:c>
      <x:c r="D1157" s="113" t="n">
        <x:f>'净值底稿'!P1115</x:f>
        <x:v>1.7078</x:v>
      </x:c>
      <x:c r="E1157" s="113" t="n">
        <x:f>'净值底稿'!Q1115</x:f>
        <x:v>2.0166</x:v>
      </x:c>
      <x:c r="F1157" s="114" t="n">
        <x:f>IFERROR(B1157/B1156-1,0)</x:f>
        <x:v>-0.03649893464544984</x:v>
      </x:c>
      <x:c r="G1157" s="114" t="n">
        <x:f>IFERROR(C1157/C1156-1,0)</x:f>
        <x:v>-0.012561873405233515</x:v>
      </x:c>
      <x:c r="H1157" s="114" t="n">
        <x:f>IFERROR(D1157/D1156-1,0)</x:f>
        <x:v>0.0006445186617447529</x:v>
      </x:c>
      <x:c r="I1157" s="114" t="n">
        <x:f>IFERROR(E1157/E1156-1,0)</x:f>
        <x:v>0.004282868525896433</x:v>
      </x:c>
      <x:c r="J1157" s="115" t="n">
        <x:f>Z1156*(1+F1157)</x:f>
        <x:v>0.11479012311573805</x:v>
      </x:c>
      <x:c r="K1157" s="115" t="n">
        <x:f>AA1156*(1+G1157)</x:f>
        <x:v>0.11973833770809132</x:v>
      </x:c>
      <x:c r="L1157" s="115" t="n">
        <x:f>AB1156*(1+H1157)</x:f>
        <x:v>0.9381290986408839</x:v>
      </x:c>
      <x:c r="M1157" s="115" t="n">
        <x:f>AC1156*(1+I1157)</x:f>
        <x:v>0.08276657171365558</x:v>
      </x:c>
      <x:c r="N1157" s="115" t="n">
        <x:f>SUM(J1157:M1157)</x:f>
        <x:v>1.255424131178369</x:v>
      </x:c>
      <x:c r="O1157" s="116" t="n">
        <x:f>IFERROR((J1157+K1157)/N1157,0)</x:f>
        <x:v>0.18681213384332176</x:v>
      </x:c>
      <x:c r="P1157" s="50" t="b">
        <x:f>AND(MONTH(A1157)=12,OR(A1158="",YEAR(A1157)&lt;&gt;YEAR(A1158)))</x:f>
        <x:v>0</x:v>
      </x:c>
      <x:c r="Q1157" s="50" t="b">
        <x:f>AND(MOD(MONTH(A1157),3)=0,OR(A1158="",MONTH(A1157)&lt;&gt;MONTH(A1158)))</x:f>
        <x:v>0</x:v>
      </x:c>
      <x:c r="R1157" s="50" t="b">
        <x:f>OR(O1157&gt;$E$7,O1157&lt;$E$6)</x:f>
        <x:v>0</x:v>
      </x:c>
      <x:c r="S1157" s="50" t="b">
        <x:f>AND(OR(P1157,Q1157,R1157),A1157-AH1156&gt;$E$8)</x:f>
        <x:v>0</x:v>
      </x:c>
      <x:c r="T1157" s="50" t="str">
        <x:f>IF(NOT(OR(P1157,Q1157,R1157)),"不调",IF(NOT(S1157),"间隔规则跳过",IF(P1157,"年末+季度",IF(AND(Q1157,R1157),"季度+动态",IF(Q1157,"季度","动态")))))</x:f>
        <x:v>不调</x:v>
      </x:c>
      <x:c r="U1157" s="115" t="n">
        <x:f>IF(OR(T1157="年末+季度",T1157="季度+动态"),N1157*$E$5/2,IF(T1157="季度",(J1157+K1157)/2,IF(T1157="动态",N1157*$E$5*IF(J1157+K1157=0,0.5,J1157/(J1157+K1157)),J1157)))</x:f>
        <x:v>0.11479012311573805</x:v>
      </x:c>
      <x:c r="V1157" s="115" t="n">
        <x:f>IF(OR(T1157="年末+季度",T1157="季度+动态"),N1157*$E$5/2,IF(T1157="季度",(J1157+K1157)/2,IF(T1157="动态",N1157*$E$5*IF(J1157+K1157=0,0.5,K1157/(J1157+K1157)),K1157)))</x:f>
        <x:v>0.11973833770809132</x:v>
      </x:c>
      <x:c r="W1157" s="115" t="n">
        <x:f>IF(OR(T1157="年末+季度",T1157="季度+动态",T1157="动态"),N1157*(1-$E$5)*IF(L1157+M1157=0,$B$7/($B$7+$B$8),L1157/(L1157+M1157)),L1157)</x:f>
        <x:v>0.9381290986408839</x:v>
      </x:c>
      <x:c r="X1157" s="115" t="n">
        <x:f>IF(OR(T1157="年末+季度",T1157="季度+动态",T1157="动态"),N1157*(1-$E$5)*IF(L1157+M1157=0,$B$8/($B$7+$B$8),M1157/(L1157+M1157)),M1157)</x:f>
        <x:v>0.08276657171365558</x:v>
      </x:c>
      <x:c r="Y1157" s="115" t="n">
        <x:f>POWER(1-$H$5,(A1157-A1156)/$H$8)</x:f>
        <x:v>0.9999862671029998</x:v>
      </x:c>
      <x:c r="Z1157" s="115" t="n">
        <x:f>U1157*Y1157</x:f>
        <x:v>0.11478854671480065</x:v>
      </x:c>
      <x:c r="AA1157" s="115" t="n">
        <x:f>V1157*Y1157</x:f>
        <x:v>0.1197366933538326</x:v>
      </x:c>
      <x:c r="AB1157" s="115" t="n">
        <x:f>W1157*Y1157</x:f>
        <x:v>0.9381162154105993</x:v>
      </x:c>
      <x:c r="AC1157" s="115" t="n">
        <x:f>X1157*Y1157</x:f>
        <x:v>0.08276543508885117</x:v>
      </x:c>
      <x:c r="AD1157" s="115" t="n">
        <x:f>SUM(Z1157:AC1157)</x:f>
        <x:v>1.2554068905680837</x:v>
      </x:c>
      <x:c r="AE1157" s="115" t="n">
        <x:f>MAX(AE1156,AD1157)</x:f>
        <x:v>1.2656911920356448</x:v>
      </x:c>
      <x:c r="AF1157" s="114" t="n">
        <x:f>AD1157/AE1157-1</x:f>
        <x:v>-0.00812544286653416</x:v>
      </x:c>
      <x:c r="AG1157" s="114" t="n">
        <x:f>AD1157/AD1156-1</x:f>
        <x:v>-0.003913015860456226</x:v>
      </x:c>
      <x:c r="AH1157" s="111" t="n">
        <x:f>IF(OR(T1157="年末+季度",T1157="季度+动态",T1157="季度",T1157="动态"),A1157,AH1156)</x:f>
        <x:v>45471</x:v>
      </x:c>
      <x:c r="AI1157" s="117" t="n">
        <x:f>YEAR(A1157)</x:f>
        <x:v>2024</x:v>
      </x:c>
      <x:c r="AJ1157" s="117" t="n">
        <x:f>MONTH(A1157)</x:f>
        <x:v>8</x:v>
      </x:c>
      <x:c r="AK1157" s="50" t="n">
        <x:f>IF(MONTH(A1157)&lt;&gt;MONTH(A1158),1,0)</x:f>
        <x:v>0</x:v>
      </x:c>
      <x:c r="AL1157" s="115" t="n">
        <x:f>IF(AK1156,AD1156,AL1156)</x:f>
        <x:v>1.258601946391672</x:v>
      </x:c>
      <x:c r="AM1157" s="116" t="str">
        <x:f>IF(AK1157,AD1157/AL1157-1,"")</x:f>
      </x:c>
      <x:c r="AN1157" s="115" t="n">
        <x:f>IF(AI1157&lt;&gt;AI1156,AD1157,MAX(AN1156,AD1157))</x:f>
        <x:v>1.2656911920356448</x:v>
      </x:c>
      <x:c r="AO1157" s="116" t="n">
        <x:f>AD1157/AN1157-1</x:f>
        <x:v>-0.00812544286653416</x:v>
      </x:c>
      <x:c r="AP1157" s="112" t="n">
        <x:f>IFERROR(SUM(Z1157:AC1157)/AD1157,0)</x:f>
        <x:v>1</x:v>
      </x:c>
      <x:c r="AQ1157" s="50" t="b">
        <x:f>AND(B1157&gt;0,C1157&gt;0,D1157&gt;0,E1157&gt;0)</x:f>
        <x:v>1</x:v>
      </x:c>
    </x:row>
    <x:row r="1158">
      <x:c r="A1158" s="111" t="n">
        <x:f>'净值底稿'!A1116</x:f>
        <x:v>45509</x:v>
      </x:c>
      <x:c r="B1158" s="113" t="n">
        <x:f>'净值底稿'!F1116</x:f>
        <x:v>1.5414711695048118</x:v>
      </x:c>
      <x:c r="C1158" s="113" t="n">
        <x:f>'净值底稿'!O1116</x:f>
        <x:v>1.0468483682322898</x:v>
      </x:c>
      <x:c r="D1158" s="113" t="n">
        <x:f>'净值底稿'!P1116</x:f>
        <x:v>1.7091</x:v>
      </x:c>
      <x:c r="E1158" s="113" t="n">
        <x:f>'净值底稿'!Q1116</x:f>
        <x:v>1.9782</x:v>
      </x:c>
      <x:c r="F1158" s="114" t="n">
        <x:f>IFERROR(B1158/B1157-1,0)</x:f>
        <x:v>-0.04987378213440463</x:v>
      </x:c>
      <x:c r="G1158" s="114" t="n">
        <x:f>IFERROR(C1158/C1157-1,0)</x:f>
        <x:v>-0.021007958805663085</x:v>
      </x:c>
      <x:c r="H1158" s="114" t="n">
        <x:f>IFERROR(D1158/D1157-1,0)</x:f>
        <x:v>0.0007612132568217689</x:v>
      </x:c>
      <x:c r="I1158" s="114" t="n">
        <x:f>IFERROR(E1158/E1157-1,0)</x:f>
        <x:v>-0.01904195180005952</x:v>
      </x:c>
      <x:c r="J1158" s="115" t="n">
        <x:f>Z1157*(1+F1158)</x:f>
        <x:v>0.10906360774442175</x:v>
      </x:c>
      <x:c r="K1158" s="115" t="n">
        <x:f>AA1157*(1+G1158)</x:f>
        <x:v>0.11722126983232896</x:v>
      </x:c>
      <x:c r="L1158" s="115" t="n">
        <x:f>AB1157*(1+H1158)</x:f>
        <x:v>0.9388303219102093</x:v>
      </x:c>
      <x:c r="M1158" s="115" t="n">
        <x:f>AC1157*(1+I1158)</x:f>
        <x:v>0.08118941966317832</x:v>
      </x:c>
      <x:c r="N1158" s="115" t="n">
        <x:f>SUM(J1158:M1158)</x:f>
        <x:v>1.2463046191501383</x:v>
      </x:c>
      <x:c r="O1158" s="116" t="n">
        <x:f>IFERROR((J1158+K1158)/N1158,0)</x:f>
        <x:v>0.18156466252291958</x:v>
      </x:c>
      <x:c r="P1158" s="50" t="b">
        <x:f>AND(MONTH(A1158)=12,OR(A1159="",YEAR(A1158)&lt;&gt;YEAR(A1159)))</x:f>
        <x:v>0</x:v>
      </x:c>
      <x:c r="Q1158" s="50" t="b">
        <x:f>AND(MOD(MONTH(A1158),3)=0,OR(A1159="",MONTH(A1158)&lt;&gt;MONTH(A1159)))</x:f>
        <x:v>0</x:v>
      </x:c>
      <x:c r="R1158" s="50" t="b">
        <x:f>OR(O1158&gt;$E$7,O1158&lt;$E$6)</x:f>
        <x:v>0</x:v>
      </x:c>
      <x:c r="S1158" s="50" t="b">
        <x:f>AND(OR(P1158,Q1158,R1158),A1158-AH1157&gt;$E$8)</x:f>
        <x:v>0</x:v>
      </x:c>
      <x:c r="T1158" s="50" t="str">
        <x:f>IF(NOT(OR(P1158,Q1158,R1158)),"不调",IF(NOT(S1158),"间隔规则跳过",IF(P1158,"年末+季度",IF(AND(Q1158,R1158),"季度+动态",IF(Q1158,"季度","动态")))))</x:f>
        <x:v>不调</x:v>
      </x:c>
      <x:c r="U1158" s="115" t="n">
        <x:f>IF(OR(T1158="年末+季度",T1158="季度+动态"),N1158*$E$5/2,IF(T1158="季度",(J1158+K1158)/2,IF(T1158="动态",N1158*$E$5*IF(J1158+K1158=0,0.5,J1158/(J1158+K1158)),J1158)))</x:f>
        <x:v>0.10906360774442175</x:v>
      </x:c>
      <x:c r="V1158" s="115" t="n">
        <x:f>IF(OR(T1158="年末+季度",T1158="季度+动态"),N1158*$E$5/2,IF(T1158="季度",(J1158+K1158)/2,IF(T1158="动态",N1158*$E$5*IF(J1158+K1158=0,0.5,K1158/(J1158+K1158)),K1158)))</x:f>
        <x:v>0.11722126983232896</x:v>
      </x:c>
      <x:c r="W1158" s="115" t="n">
        <x:f>IF(OR(T1158="年末+季度",T1158="季度+动态",T1158="动态"),N1158*(1-$E$5)*IF(L1158+M1158=0,$B$7/($B$7+$B$8),L1158/(L1158+M1158)),L1158)</x:f>
        <x:v>0.9388303219102093</x:v>
      </x:c>
      <x:c r="X1158" s="115" t="n">
        <x:f>IF(OR(T1158="年末+季度",T1158="季度+动态",T1158="动态"),N1158*(1-$E$5)*IF(L1158+M1158=0,$B$8/($B$7+$B$8),M1158/(L1158+M1158)),M1158)</x:f>
        <x:v>0.08118941966317832</x:v>
      </x:c>
      <x:c r="Y1158" s="115" t="n">
        <x:f>POWER(1-$H$5,(A1158-A1157)/$H$8)</x:f>
        <x:v>0.9999588018747739</x:v>
      </x:c>
      <x:c r="Z1158" s="115" t="n">
        <x:f>U1158*Y1158</x:f>
        <x:v>0.10905911452825229</x:v>
      </x:c>
      <x:c r="AA1158" s="115" t="n">
        <x:f>V1158*Y1158</x:f>
        <x:v>0.11721644053577525</x:v>
      </x:c>
      <x:c r="AB1158" s="115" t="n">
        <x:f>W1158*Y1158</x:f>
        <x:v>0.9387916438610412</x:v>
      </x:c>
      <x:c r="AC1158" s="115" t="n">
        <x:f>X1158*Y1158</x:f>
        <x:v>0.0811860748113</x:v>
      </x:c>
      <x:c r="AD1158" s="115" t="n">
        <x:f>SUM(Z1158:AC1158)</x:f>
        <x:v>1.2462532737363687</x:v>
      </x:c>
      <x:c r="AE1158" s="115" t="n">
        <x:f>MAX(AE1157,AD1158)</x:f>
        <x:v>1.2656911920356448</x:v>
      </x:c>
      <x:c r="AF1158" s="114" t="n">
        <x:f>AD1158/AE1158-1</x:f>
        <x:v>-0.015357552001301067</x:v>
      </x:c>
      <x:c r="AG1158" s="114" t="n">
        <x:f>AD1158/AD1157-1</x:f>
        <x:v>-0.007291354620152624</x:v>
      </x:c>
      <x:c r="AH1158" s="111" t="n">
        <x:f>IF(OR(T1158="年末+季度",T1158="季度+动态",T1158="季度",T1158="动态"),A1158,AH1157)</x:f>
        <x:v>45471</x:v>
      </x:c>
      <x:c r="AI1158" s="117" t="n">
        <x:f>YEAR(A1158)</x:f>
        <x:v>2024</x:v>
      </x:c>
      <x:c r="AJ1158" s="117" t="n">
        <x:f>MONTH(A1158)</x:f>
        <x:v>8</x:v>
      </x:c>
      <x:c r="AK1158" s="50" t="n">
        <x:f>IF(MONTH(A1158)&lt;&gt;MONTH(A1159),1,0)</x:f>
        <x:v>0</x:v>
      </x:c>
      <x:c r="AL1158" s="115" t="n">
        <x:f>IF(AK1157,AD1157,AL1157)</x:f>
        <x:v>1.258601946391672</x:v>
      </x:c>
      <x:c r="AM1158" s="116" t="str">
        <x:f>IF(AK1158,AD1158/AL1158-1,"")</x:f>
      </x:c>
      <x:c r="AN1158" s="115" t="n">
        <x:f>IF(AI1158&lt;&gt;AI1157,AD1158,MAX(AN1157,AD1158))</x:f>
        <x:v>1.2656911920356448</x:v>
      </x:c>
      <x:c r="AO1158" s="116" t="n">
        <x:f>AD1158/AN1158-1</x:f>
        <x:v>-0.015357552001301067</x:v>
      </x:c>
      <x:c r="AP1158" s="112" t="n">
        <x:f>IFERROR(SUM(Z1158:AC1158)/AD1158,0)</x:f>
        <x:v>1</x:v>
      </x:c>
      <x:c r="AQ1158" s="50" t="b">
        <x:f>AND(B1158&gt;0,C1158&gt;0,D1158&gt;0,E1158&gt;0)</x:f>
        <x:v>1</x:v>
      </x:c>
    </x:row>
    <x:row r="1159">
      <x:c r="A1159" s="111" t="n">
        <x:f>'净值底稿'!A1117</x:f>
        <x:v>45510</x:v>
      </x:c>
      <x:c r="B1159" s="113" t="n">
        <x:f>'净值底稿'!F1117</x:f>
        <x:v>1.56958390407446</x:v>
      </x:c>
      <x:c r="C1159" s="113" t="n">
        <x:f>'净值底稿'!O1117</x:f>
        <x:v>1.0583975339810072</x:v>
      </x:c>
      <x:c r="D1159" s="113" t="n">
        <x:f>'净值底稿'!P1117</x:f>
        <x:v>1.7081</x:v>
      </x:c>
      <x:c r="E1159" s="113" t="n">
        <x:f>'净值底稿'!Q1117</x:f>
        <x:v>1.956</x:v>
      </x:c>
      <x:c r="F1159" s="114" t="n">
        <x:f>IFERROR(B1159/B1158-1,0)</x:f>
        <x:v>0.018237599979686436</x:v>
      </x:c>
      <x:c r="G1159" s="114" t="n">
        <x:f>IFERROR(C1159/C1158-1,0)</x:f>
        <x:v>0.011032319578641037</x:v>
      </x:c>
      <x:c r="H1159" s="114" t="n">
        <x:f>IFERROR(D1159/D1158-1,0)</x:f>
        <x:v>-0.0005851032707273607</x:v>
      </x:c>
      <x:c r="I1159" s="114" t="n">
        <x:f>IFERROR(E1159/E1158-1,0)</x:f>
        <x:v>-0.011222323324234118</x:v>
      </x:c>
      <x:c r="J1159" s="115" t="n">
        <x:f>Z1158*(1+F1159)</x:f>
        <x:v>0.11104809103315737</x:v>
      </x:c>
      <x:c r="K1159" s="115" t="n">
        <x:f>AA1158*(1+G1159)</x:f>
        <x:v>0.11850960976763669</x:v>
      </x:c>
      <x:c r="L1159" s="115" t="n">
        <x:f>AB1158*(1+H1159)</x:f>
        <x:v>0.9382423537996866</x:v>
      </x:c>
      <x:c r="M1159" s="115" t="n">
        <x:f>AC1158*(1+I1159)</x:f>
        <x:v>0.08027497843034213</x:v>
      </x:c>
      <x:c r="N1159" s="115" t="n">
        <x:f>SUM(J1159:M1159)</x:f>
        <x:v>1.2480750330308228</x:v>
      </x:c>
      <x:c r="O1159" s="116" t="n">
        <x:f>IFERROR((J1159+K1159)/N1159,0)</x:f>
        <x:v>0.18392940706724709</x:v>
      </x:c>
      <x:c r="P1159" s="50" t="b">
        <x:f>AND(MONTH(A1159)=12,OR(A1160="",YEAR(A1159)&lt;&gt;YEAR(A1160)))</x:f>
        <x:v>0</x:v>
      </x:c>
      <x:c r="Q1159" s="50" t="b">
        <x:f>AND(MOD(MONTH(A1159),3)=0,OR(A1160="",MONTH(A1159)&lt;&gt;MONTH(A1160)))</x:f>
        <x:v>0</x:v>
      </x:c>
      <x:c r="R1159" s="50" t="b">
        <x:f>OR(O1159&gt;$E$7,O1159&lt;$E$6)</x:f>
        <x:v>0</x:v>
      </x:c>
      <x:c r="S1159" s="50" t="b">
        <x:f>AND(OR(P1159,Q1159,R1159),A1159-AH1158&gt;$E$8)</x:f>
        <x:v>0</x:v>
      </x:c>
      <x:c r="T1159" s="50" t="str">
        <x:f>IF(NOT(OR(P1159,Q1159,R1159)),"不调",IF(NOT(S1159),"间隔规则跳过",IF(P1159,"年末+季度",IF(AND(Q1159,R1159),"季度+动态",IF(Q1159,"季度","动态")))))</x:f>
        <x:v>不调</x:v>
      </x:c>
      <x:c r="U1159" s="115" t="n">
        <x:f>IF(OR(T1159="年末+季度",T1159="季度+动态"),N1159*$E$5/2,IF(T1159="季度",(J1159+K1159)/2,IF(T1159="动态",N1159*$E$5*IF(J1159+K1159=0,0.5,J1159/(J1159+K1159)),J1159)))</x:f>
        <x:v>0.11104809103315737</x:v>
      </x:c>
      <x:c r="V1159" s="115" t="n">
        <x:f>IF(OR(T1159="年末+季度",T1159="季度+动态"),N1159*$E$5/2,IF(T1159="季度",(J1159+K1159)/2,IF(T1159="动态",N1159*$E$5*IF(J1159+K1159=0,0.5,K1159/(J1159+K1159)),K1159)))</x:f>
        <x:v>0.11850960976763669</x:v>
      </x:c>
      <x:c r="W1159" s="115" t="n">
        <x:f>IF(OR(T1159="年末+季度",T1159="季度+动态",T1159="动态"),N1159*(1-$E$5)*IF(L1159+M1159=0,$B$7/($B$7+$B$8),L1159/(L1159+M1159)),L1159)</x:f>
        <x:v>0.9382423537996866</x:v>
      </x:c>
      <x:c r="X1159" s="115" t="n">
        <x:f>IF(OR(T1159="年末+季度",T1159="季度+动态",T1159="动态"),N1159*(1-$E$5)*IF(L1159+M1159=0,$B$8/($B$7+$B$8),M1159/(L1159+M1159)),M1159)</x:f>
        <x:v>0.08027497843034213</x:v>
      </x:c>
      <x:c r="Y1159" s="115" t="n">
        <x:f>POWER(1-$H$5,(A1159-A1158)/$H$8)</x:f>
        <x:v>0.9999862671029998</x:v>
      </x:c>
      <x:c r="Z1159" s="115" t="n">
        <x:f>U1159*Y1159</x:f>
        <x:v>0.11104656602116114</x:v>
      </x:c>
      <x:c r="AA1159" s="115" t="n">
        <x:f>V1159*Y1159</x:f>
        <x:v>0.11850798228737222</x:v>
      </x:c>
      <x:c r="AB1159" s="115" t="n">
        <x:f>W1159*Y1159</x:f>
        <x:v>0.9382294690140806</x:v>
      </x:c>
      <x:c r="AC1159" s="115" t="n">
        <x:f>X1159*Y1159</x:f>
        <x:v>0.08027387602233166</x:v>
      </x:c>
      <x:c r="AD1159" s="115" t="n">
        <x:f>SUM(Z1159:AC1159)</x:f>
        <x:v>1.2480578933449455</x:v>
      </x:c>
      <x:c r="AE1159" s="115" t="n">
        <x:f>MAX(AE1158,AD1159)</x:f>
        <x:v>1.2656911920356448</x:v>
      </x:c>
      <x:c r="AF1159" s="114" t="n">
        <x:f>AD1159/AE1159-1</x:f>
        <x:v>-0.013931754287030418</x:v>
      </x:c>
      <x:c r="AG1159" s="114" t="n">
        <x:f>AD1159/AD1158-1</x:f>
        <x:v>0.0014480360024784478</x:v>
      </x:c>
      <x:c r="AH1159" s="111" t="n">
        <x:f>IF(OR(T1159="年末+季度",T1159="季度+动态",T1159="季度",T1159="动态"),A1159,AH1158)</x:f>
        <x:v>45471</x:v>
      </x:c>
      <x:c r="AI1159" s="117" t="n">
        <x:f>YEAR(A1159)</x:f>
        <x:v>2024</x:v>
      </x:c>
      <x:c r="AJ1159" s="117" t="n">
        <x:f>MONTH(A1159)</x:f>
        <x:v>8</x:v>
      </x:c>
      <x:c r="AK1159" s="50" t="n">
        <x:f>IF(MONTH(A1159)&lt;&gt;MONTH(A1160),1,0)</x:f>
        <x:v>0</x:v>
      </x:c>
      <x:c r="AL1159" s="115" t="n">
        <x:f>IF(AK1158,AD1158,AL1158)</x:f>
        <x:v>1.258601946391672</x:v>
      </x:c>
      <x:c r="AM1159" s="116" t="str">
        <x:f>IF(AK1159,AD1159/AL1159-1,"")</x:f>
      </x:c>
      <x:c r="AN1159" s="115" t="n">
        <x:f>IF(AI1159&lt;&gt;AI1158,AD1159,MAX(AN1158,AD1159))</x:f>
        <x:v>1.2656911920356448</x:v>
      </x:c>
      <x:c r="AO1159" s="116" t="n">
        <x:f>AD1159/AN1159-1</x:f>
        <x:v>-0.013931754287030418</x:v>
      </x:c>
      <x:c r="AP1159" s="112" t="n">
        <x:f>IFERROR(SUM(Z1159:AC1159)/AD1159,0)</x:f>
        <x:v>1</x:v>
      </x:c>
      <x:c r="AQ1159" s="50" t="b">
        <x:f>AND(B1159&gt;0,C1159&gt;0,D1159&gt;0,E1159&gt;0)</x:f>
        <x:v>1</x:v>
      </x:c>
    </x:row>
    <x:row r="1160">
      <x:c r="A1160" s="111" t="n">
        <x:f>'净值底稿'!A1118</x:f>
        <x:v>45511</x:v>
      </x:c>
      <x:c r="B1160" s="113" t="n">
        <x:f>'净值底稿'!F1118</x:f>
        <x:v>1.5616240674007074</x:v>
      </x:c>
      <x:c r="C1160" s="113" t="n">
        <x:f>'净值底稿'!O1118</x:f>
        <x:v>1.0598292030915115</x:v>
      </x:c>
      <x:c r="D1160" s="113" t="n">
        <x:f>'净值底稿'!P1118</x:f>
        <x:v>1.7094</x:v>
      </x:c>
      <x:c r="E1160" s="113" t="n">
        <x:f>'净值底稿'!Q1118</x:f>
        <x:v>1.958</x:v>
      </x:c>
      <x:c r="F1160" s="114" t="n">
        <x:f>IFERROR(B1160/B1159-1,0)</x:f>
        <x:v>-0.00507130370863873</x:v>
      </x:c>
      <x:c r="G1160" s="114" t="n">
        <x:f>IFERROR(C1160/C1159-1,0)</x:f>
        <x:v>0.0013526761585689329</x:v>
      </x:c>
      <x:c r="H1160" s="114" t="n">
        <x:f>IFERROR(D1160/D1159-1,0)</x:f>
        <x:v>0.0007610795620864863</x:v>
      </x:c>
      <x:c r="I1160" s="114" t="n">
        <x:f>IFERROR(E1160/E1159-1,0)</x:f>
        <x:v>0.0010224948875254825</x:v>
      </x:c>
      <x:c r="J1160" s="115" t="n">
        <x:f>Z1159*(1+F1160)</x:f>
        <x:v>0.11048341515906643</x:v>
      </x:c>
      <x:c r="K1160" s="115" t="n">
        <x:f>AA1159*(1+G1160)</x:f>
        <x:v>0.11866828520961246</x:v>
      </x:c>
      <x:c r="L1160" s="115" t="n">
        <x:f>AB1159*(1+H1160)</x:f>
        <x:v>0.9389435362874944</x:v>
      </x:c>
      <x:c r="M1160" s="115" t="n">
        <x:f>AC1159*(1+I1160)</x:f>
        <x:v>0.08035595565016634</x:v>
      </x:c>
      <x:c r="N1160" s="115" t="n">
        <x:f>SUM(J1160:M1160)</x:f>
        <x:v>1.2484511923063395</x:v>
      </x:c>
      <x:c r="O1160" s="116" t="n">
        <x:f>IFERROR((J1160+K1160)/N1160,0)</x:f>
        <x:v>0.1835487857121215</x:v>
      </x:c>
      <x:c r="P1160" s="50" t="b">
        <x:f>AND(MONTH(A1160)=12,OR(A1161="",YEAR(A1160)&lt;&gt;YEAR(A1161)))</x:f>
        <x:v>0</x:v>
      </x:c>
      <x:c r="Q1160" s="50" t="b">
        <x:f>AND(MOD(MONTH(A1160),3)=0,OR(A1161="",MONTH(A1160)&lt;&gt;MONTH(A1161)))</x:f>
        <x:v>0</x:v>
      </x:c>
      <x:c r="R1160" s="50" t="b">
        <x:f>OR(O1160&gt;$E$7,O1160&lt;$E$6)</x:f>
        <x:v>0</x:v>
      </x:c>
      <x:c r="S1160" s="50" t="b">
        <x:f>AND(OR(P1160,Q1160,R1160),A1160-AH1159&gt;$E$8)</x:f>
        <x:v>0</x:v>
      </x:c>
      <x:c r="T1160" s="50" t="str">
        <x:f>IF(NOT(OR(P1160,Q1160,R1160)),"不调",IF(NOT(S1160),"间隔规则跳过",IF(P1160,"年末+季度",IF(AND(Q1160,R1160),"季度+动态",IF(Q1160,"季度","动态")))))</x:f>
        <x:v>不调</x:v>
      </x:c>
      <x:c r="U1160" s="115" t="n">
        <x:f>IF(OR(T1160="年末+季度",T1160="季度+动态"),N1160*$E$5/2,IF(T1160="季度",(J1160+K1160)/2,IF(T1160="动态",N1160*$E$5*IF(J1160+K1160=0,0.5,J1160/(J1160+K1160)),J1160)))</x:f>
        <x:v>0.11048341515906643</x:v>
      </x:c>
      <x:c r="V1160" s="115" t="n">
        <x:f>IF(OR(T1160="年末+季度",T1160="季度+动态"),N1160*$E$5/2,IF(T1160="季度",(J1160+K1160)/2,IF(T1160="动态",N1160*$E$5*IF(J1160+K1160=0,0.5,K1160/(J1160+K1160)),K1160)))</x:f>
        <x:v>0.11866828520961246</x:v>
      </x:c>
      <x:c r="W1160" s="115" t="n">
        <x:f>IF(OR(T1160="年末+季度",T1160="季度+动态",T1160="动态"),N1160*(1-$E$5)*IF(L1160+M1160=0,$B$7/($B$7+$B$8),L1160/(L1160+M1160)),L1160)</x:f>
        <x:v>0.9389435362874944</x:v>
      </x:c>
      <x:c r="X1160" s="115" t="n">
        <x:f>IF(OR(T1160="年末+季度",T1160="季度+动态",T1160="动态"),N1160*(1-$E$5)*IF(L1160+M1160=0,$B$8/($B$7+$B$8),M1160/(L1160+M1160)),M1160)</x:f>
        <x:v>0.08035595565016634</x:v>
      </x:c>
      <x:c r="Y1160" s="115" t="n">
        <x:f>POWER(1-$H$5,(A1160-A1159)/$H$8)</x:f>
        <x:v>0.9999862671029998</x:v>
      </x:c>
      <x:c r="Z1160" s="115" t="n">
        <x:f>U1160*Y1160</x:f>
        <x:v>0.11048189790170582</x:v>
      </x:c>
      <x:c r="AA1160" s="115" t="n">
        <x:f>V1160*Y1160</x:f>
        <x:v>0.11866665555027449</x:v>
      </x:c>
      <x:c r="AB1160" s="115" t="n">
        <x:f>W1160*Y1160</x:f>
        <x:v>0.9389306418726215</x:v>
      </x:c>
      <x:c r="AC1160" s="115" t="n">
        <x:f>X1160*Y1160</x:f>
        <x:v>0.08035485213010404</x:v>
      </x:c>
      <x:c r="AD1160" s="115" t="n">
        <x:f>SUM(Z1160:AC1160)</x:f>
        <x:v>1.248434047454706</x:v>
      </x:c>
      <x:c r="AE1160" s="115" t="n">
        <x:f>MAX(AE1159,AD1160)</x:f>
        <x:v>1.2656911920356448</x:v>
      </x:c>
      <x:c r="AF1160" s="114" t="n">
        <x:f>AD1160/AE1160-1</x:f>
        <x:v>-0.013634561644680243</x:v>
      </x:c>
      <x:c r="AG1160" s="114" t="n">
        <x:f>AD1160/AD1159-1</x:f>
        <x:v>0.000301391555444841</x:v>
      </x:c>
      <x:c r="AH1160" s="111" t="n">
        <x:f>IF(OR(T1160="年末+季度",T1160="季度+动态",T1160="季度",T1160="动态"),A1160,AH1159)</x:f>
        <x:v>45471</x:v>
      </x:c>
      <x:c r="AI1160" s="117" t="n">
        <x:f>YEAR(A1160)</x:f>
        <x:v>2024</x:v>
      </x:c>
      <x:c r="AJ1160" s="117" t="n">
        <x:f>MONTH(A1160)</x:f>
        <x:v>8</x:v>
      </x:c>
      <x:c r="AK1160" s="50" t="n">
        <x:f>IF(MONTH(A1160)&lt;&gt;MONTH(A1161),1,0)</x:f>
        <x:v>0</x:v>
      </x:c>
      <x:c r="AL1160" s="115" t="n">
        <x:f>IF(AK1159,AD1159,AL1159)</x:f>
        <x:v>1.258601946391672</x:v>
      </x:c>
      <x:c r="AM1160" s="116" t="str">
        <x:f>IF(AK1160,AD1160/AL1160-1,"")</x:f>
      </x:c>
      <x:c r="AN1160" s="115" t="n">
        <x:f>IF(AI1160&lt;&gt;AI1159,AD1160,MAX(AN1159,AD1160))</x:f>
        <x:v>1.2656911920356448</x:v>
      </x:c>
      <x:c r="AO1160" s="116" t="n">
        <x:f>AD1160/AN1160-1</x:f>
        <x:v>-0.013634561644680243</x:v>
      </x:c>
      <x:c r="AP1160" s="112" t="n">
        <x:f>IFERROR(SUM(Z1160:AC1160)/AD1160,0)</x:f>
        <x:v>1</x:v>
      </x:c>
      <x:c r="AQ1160" s="50" t="b">
        <x:f>AND(B1160&gt;0,C1160&gt;0,D1160&gt;0,E1160&gt;0)</x:f>
        <x:v>1</x:v>
      </x:c>
    </x:row>
    <x:row r="1161">
      <x:c r="A1161" s="111" t="n">
        <x:f>'净值底稿'!A1119</x:f>
        <x:v>45512</x:v>
      </x:c>
      <x:c r="B1161" s="113" t="n">
        <x:f>'净值底稿'!F1119</x:f>
        <x:v>1.5597069485897275</x:v>
      </x:c>
      <x:c r="C1161" s="113" t="n">
        <x:f>'净值底稿'!O1119</x:f>
        <x:v>1.0592705990229465</x:v>
      </x:c>
      <x:c r="D1161" s="113" t="n">
        <x:f>'净值底稿'!P1119</x:f>
        <x:v>1.7073</x:v>
      </x:c>
      <x:c r="E1161" s="113" t="n">
        <x:f>'净值底稿'!Q1119</x:f>
        <x:v>1.9599</x:v>
      </x:c>
      <x:c r="F1161" s="114" t="n">
        <x:f>IFERROR(B1161/B1160-1,0)</x:f>
        <x:v>-0.001227644252544624</x:v>
      </x:c>
      <x:c r="G1161" s="114" t="n">
        <x:f>IFERROR(C1161/C1160-1,0)</x:f>
        <x:v>-0.0005270698966735043</x:v>
      </x:c>
      <x:c r="H1161" s="114" t="n">
        <x:f>IFERROR(D1161/D1160-1,0)</x:f>
        <x:v>-0.0012285012285012664</x:v>
      </x:c>
      <x:c r="I1161" s="114" t="n">
        <x:f>IFERROR(E1161/E1160-1,0)</x:f>
        <x:v>0.0009703779366700971</x:v>
      </x:c>
      <x:c r="J1161" s="115" t="n">
        <x:f>Z1160*(1+F1161)</x:f>
        <x:v>0.11034626543473657</x:v>
      </x:c>
      <x:c r="K1161" s="115" t="n">
        <x:f>AA1160*(1+G1161)</x:f>
        <x:v>0.11860410992839501</x:v>
      </x:c>
      <x:c r="L1161" s="115" t="n">
        <x:f>AB1160*(1+H1161)</x:f>
        <x:v>0.9377771644256035</x:v>
      </x:c>
      <x:c r="M1161" s="115" t="n">
        <x:f>AC1160*(1+I1161)</x:f>
        <x:v>0.08043282670571548</x:v>
      </x:c>
      <x:c r="N1161" s="115" t="n">
        <x:f>SUM(J1161:M1161)</x:f>
        <x:v>1.2471603664944506</x:v>
      </x:c>
      <x:c r="O1161" s="116" t="n">
        <x:f>IFERROR((J1161+K1161)/N1161,0)</x:f>
        <x:v>0.1835773341696794</x:v>
      </x:c>
      <x:c r="P1161" s="50" t="b">
        <x:f>AND(MONTH(A1161)=12,OR(A1162="",YEAR(A1161)&lt;&gt;YEAR(A1162)))</x:f>
        <x:v>0</x:v>
      </x:c>
      <x:c r="Q1161" s="50" t="b">
        <x:f>AND(MOD(MONTH(A1161),3)=0,OR(A1162="",MONTH(A1161)&lt;&gt;MONTH(A1162)))</x:f>
        <x:v>0</x:v>
      </x:c>
      <x:c r="R1161" s="50" t="b">
        <x:f>OR(O1161&gt;$E$7,O1161&lt;$E$6)</x:f>
        <x:v>0</x:v>
      </x:c>
      <x:c r="S1161" s="50" t="b">
        <x:f>AND(OR(P1161,Q1161,R1161),A1161-AH1160&gt;$E$8)</x:f>
        <x:v>0</x:v>
      </x:c>
      <x:c r="T1161" s="50" t="str">
        <x:f>IF(NOT(OR(P1161,Q1161,R1161)),"不调",IF(NOT(S1161),"间隔规则跳过",IF(P1161,"年末+季度",IF(AND(Q1161,R1161),"季度+动态",IF(Q1161,"季度","动态")))))</x:f>
        <x:v>不调</x:v>
      </x:c>
      <x:c r="U1161" s="115" t="n">
        <x:f>IF(OR(T1161="年末+季度",T1161="季度+动态"),N1161*$E$5/2,IF(T1161="季度",(J1161+K1161)/2,IF(T1161="动态",N1161*$E$5*IF(J1161+K1161=0,0.5,J1161/(J1161+K1161)),J1161)))</x:f>
        <x:v>0.11034626543473657</x:v>
      </x:c>
      <x:c r="V1161" s="115" t="n">
        <x:f>IF(OR(T1161="年末+季度",T1161="季度+动态"),N1161*$E$5/2,IF(T1161="季度",(J1161+K1161)/2,IF(T1161="动态",N1161*$E$5*IF(J1161+K1161=0,0.5,K1161/(J1161+K1161)),K1161)))</x:f>
        <x:v>0.11860410992839501</x:v>
      </x:c>
      <x:c r="W1161" s="115" t="n">
        <x:f>IF(OR(T1161="年末+季度",T1161="季度+动态",T1161="动态"),N1161*(1-$E$5)*IF(L1161+M1161=0,$B$7/($B$7+$B$8),L1161/(L1161+M1161)),L1161)</x:f>
        <x:v>0.9377771644256035</x:v>
      </x:c>
      <x:c r="X1161" s="115" t="n">
        <x:f>IF(OR(T1161="年末+季度",T1161="季度+动态",T1161="动态"),N1161*(1-$E$5)*IF(L1161+M1161=0,$B$8/($B$7+$B$8),M1161/(L1161+M1161)),M1161)</x:f>
        <x:v>0.08043282670571548</x:v>
      </x:c>
      <x:c r="Y1161" s="115" t="n">
        <x:f>POWER(1-$H$5,(A1161-A1160)/$H$8)</x:f>
        <x:v>0.9999862671029998</x:v>
      </x:c>
      <x:c r="Z1161" s="115" t="n">
        <x:f>U1161*Y1161</x:f>
        <x:v>0.11034475006083899</x:v>
      </x:c>
      <x:c r="AA1161" s="115" t="n">
        <x:f>V1161*Y1161</x:f>
        <x:v>0.11860248115036956</x:v>
      </x:c>
      <x:c r="AB1161" s="115" t="n">
        <x:f>W1161*Y1161</x:f>
        <x:v>0.9377642860283953</x:v>
      </x:c>
      <x:c r="AC1161" s="115" t="n">
        <x:f>X1161*Y1161</x:f>
        <x:v>0.0804317221299909</x:v>
      </x:c>
      <x:c r="AD1161" s="115" t="n">
        <x:f>SUM(Z1161:AC1161)</x:f>
        <x:v>1.2471432393695947</x:v>
      </x:c>
      <x:c r="AE1161" s="115" t="n">
        <x:f>MAX(AE1160,AD1161)</x:f>
        <x:v>1.2656911920356448</x:v>
      </x:c>
      <x:c r="AF1161" s="114" t="n">
        <x:f>AD1161/AE1161-1</x:f>
        <x:v>-0.014654406053200786</x:v>
      </x:c>
      <x:c r="AG1161" s="114" t="n">
        <x:f>AD1161/AD1160-1</x:f>
        <x:v>-0.0010339417510624171</x:v>
      </x:c>
      <x:c r="AH1161" s="111" t="n">
        <x:f>IF(OR(T1161="年末+季度",T1161="季度+动态",T1161="季度",T1161="动态"),A1161,AH1160)</x:f>
        <x:v>45471</x:v>
      </x:c>
      <x:c r="AI1161" s="117" t="n">
        <x:f>YEAR(A1161)</x:f>
        <x:v>2024</x:v>
      </x:c>
      <x:c r="AJ1161" s="117" t="n">
        <x:f>MONTH(A1161)</x:f>
        <x:v>8</x:v>
      </x:c>
      <x:c r="AK1161" s="50" t="n">
        <x:f>IF(MONTH(A1161)&lt;&gt;MONTH(A1162),1,0)</x:f>
        <x:v>0</x:v>
      </x:c>
      <x:c r="AL1161" s="115" t="n">
        <x:f>IF(AK1160,AD1160,AL1160)</x:f>
        <x:v>1.258601946391672</x:v>
      </x:c>
      <x:c r="AM1161" s="116" t="str">
        <x:f>IF(AK1161,AD1161/AL1161-1,"")</x:f>
      </x:c>
      <x:c r="AN1161" s="115" t="n">
        <x:f>IF(AI1161&lt;&gt;AI1160,AD1161,MAX(AN1160,AD1161))</x:f>
        <x:v>1.2656911920356448</x:v>
      </x:c>
      <x:c r="AO1161" s="116" t="n">
        <x:f>AD1161/AN1161-1</x:f>
        <x:v>-0.014654406053200786</x:v>
      </x:c>
      <x:c r="AP1161" s="112" t="n">
        <x:f>IFERROR(SUM(Z1161:AC1161)/AD1161,0)</x:f>
        <x:v>1</x:v>
      </x:c>
      <x:c r="AQ1161" s="50" t="b">
        <x:f>AND(B1161&gt;0,C1161&gt;0,D1161&gt;0,E1161&gt;0)</x:f>
        <x:v>1</x:v>
      </x:c>
    </x:row>
    <x:row r="1162">
      <x:c r="A1162" s="111" t="n">
        <x:f>'净值底稿'!A1120</x:f>
        <x:v>45513</x:v>
      </x:c>
      <x:c r="B1162" s="113" t="n">
        <x:f>'净值底稿'!F1120</x:f>
        <x:v>1.5781368962887925</x:v>
      </x:c>
      <x:c r="C1162" s="113" t="n">
        <x:f>'净值底稿'!O1120</x:f>
        <x:v>1.0544027766873074</x:v>
      </x:c>
      <x:c r="D1162" s="113" t="n">
        <x:f>'净值底稿'!P1120</x:f>
        <x:v>1.7052</x:v>
      </x:c>
      <x:c r="E1162" s="113" t="n">
        <x:f>'净值底稿'!Q1120</x:f>
        <x:v>1.9796</x:v>
      </x:c>
      <x:c r="F1162" s="114" t="n">
        <x:f>IFERROR(B1162/B1161-1,0)</x:f>
        <x:v>0.011816288768687677</x:v>
      </x:c>
      <x:c r="G1162" s="114" t="n">
        <x:f>IFERROR(C1162/C1161-1,0)</x:f>
        <x:v>-0.004595447414597498</x:v>
      </x:c>
      <x:c r="H1162" s="114" t="n">
        <x:f>IFERROR(D1162/D1161-1,0)</x:f>
        <x:v>-0.0012300123001229846</x:v>
      </x:c>
      <x:c r="I1162" s="114" t="n">
        <x:f>IFERROR(E1162/E1161-1,0)</x:f>
        <x:v>0.010051533241491883</x:v>
      </x:c>
      <x:c r="J1162" s="115" t="n">
        <x:f>Z1161*(1+F1162)</x:f>
        <x:v>0.11164861549166653</x:v>
      </x:c>
      <x:c r="K1162" s="115" t="n">
        <x:f>AA1161*(1+G1162)</x:f>
        <x:v>0.11805744968500224</x:v>
      </x:c>
      <x:c r="L1162" s="115" t="n">
        <x:f>AB1161*(1+H1162)</x:f>
        <x:v>0.9366108244219644</x:v>
      </x:c>
      <x:c r="M1162" s="115" t="n">
        <x:f>AC1161*(1+I1162)</x:f>
        <x:v>0.08124018425865094</x:v>
      </x:c>
      <x:c r="N1162" s="115" t="n">
        <x:f>SUM(J1162:M1162)</x:f>
        <x:v>1.247557073857284</x:v>
      </x:c>
      <x:c r="O1162" s="116" t="n">
        <x:f>IFERROR((J1162+K1162)/N1162,0)</x:f>
        <x:v>0.18412469456523342</x:v>
      </x:c>
      <x:c r="P1162" s="50" t="b">
        <x:f>AND(MONTH(A1162)=12,OR(A1163="",YEAR(A1162)&lt;&gt;YEAR(A1163)))</x:f>
        <x:v>0</x:v>
      </x:c>
      <x:c r="Q1162" s="50" t="b">
        <x:f>AND(MOD(MONTH(A1162),3)=0,OR(A1163="",MONTH(A1162)&lt;&gt;MONTH(A1163)))</x:f>
        <x:v>0</x:v>
      </x:c>
      <x:c r="R1162" s="50" t="b">
        <x:f>OR(O1162&gt;$E$7,O1162&lt;$E$6)</x:f>
        <x:v>0</x:v>
      </x:c>
      <x:c r="S1162" s="50" t="b">
        <x:f>AND(OR(P1162,Q1162,R1162),A1162-AH1161&gt;$E$8)</x:f>
        <x:v>0</x:v>
      </x:c>
      <x:c r="T1162" s="50" t="str">
        <x:f>IF(NOT(OR(P1162,Q1162,R1162)),"不调",IF(NOT(S1162),"间隔规则跳过",IF(P1162,"年末+季度",IF(AND(Q1162,R1162),"季度+动态",IF(Q1162,"季度","动态")))))</x:f>
        <x:v>不调</x:v>
      </x:c>
      <x:c r="U1162" s="115" t="n">
        <x:f>IF(OR(T1162="年末+季度",T1162="季度+动态"),N1162*$E$5/2,IF(T1162="季度",(J1162+K1162)/2,IF(T1162="动态",N1162*$E$5*IF(J1162+K1162=0,0.5,J1162/(J1162+K1162)),J1162)))</x:f>
        <x:v>0.11164861549166653</x:v>
      </x:c>
      <x:c r="V1162" s="115" t="n">
        <x:f>IF(OR(T1162="年末+季度",T1162="季度+动态"),N1162*$E$5/2,IF(T1162="季度",(J1162+K1162)/2,IF(T1162="动态",N1162*$E$5*IF(J1162+K1162=0,0.5,K1162/(J1162+K1162)),K1162)))</x:f>
        <x:v>0.11805744968500224</x:v>
      </x:c>
      <x:c r="W1162" s="115" t="n">
        <x:f>IF(OR(T1162="年末+季度",T1162="季度+动态",T1162="动态"),N1162*(1-$E$5)*IF(L1162+M1162=0,$B$7/($B$7+$B$8),L1162/(L1162+M1162)),L1162)</x:f>
        <x:v>0.9366108244219644</x:v>
      </x:c>
      <x:c r="X1162" s="115" t="n">
        <x:f>IF(OR(T1162="年末+季度",T1162="季度+动态",T1162="动态"),N1162*(1-$E$5)*IF(L1162+M1162=0,$B$8/($B$7+$B$8),M1162/(L1162+M1162)),M1162)</x:f>
        <x:v>0.08124018425865094</x:v>
      </x:c>
      <x:c r="Y1162" s="115" t="n">
        <x:f>POWER(1-$H$5,(A1162-A1161)/$H$8)</x:f>
        <x:v>0.9999862671029998</x:v>
      </x:c>
      <x:c r="Z1162" s="115" t="n">
        <x:f>U1162*Y1162</x:f>
        <x:v>0.11164708223272976</x:v>
      </x:c>
      <x:c r="AA1162" s="115" t="n">
        <x:f>V1162*Y1162</x:f>
        <x:v>0.11805582841420562</x:v>
      </x:c>
      <x:c r="AB1162" s="115" t="n">
        <x:f>W1162*Y1162</x:f>
        <x:v>0.9365979620419833</x:v>
      </x:c>
      <x:c r="AC1162" s="115" t="n">
        <x:f>X1162*Y1162</x:f>
        <x:v>0.08123906859556823</x:v>
      </x:c>
      <x:c r="AD1162" s="115" t="n">
        <x:f>SUM(Z1162:AC1162)</x:f>
        <x:v>1.2475399412844868</x:v>
      </x:c>
      <x:c r="AE1162" s="115" t="n">
        <x:f>MAX(AE1161,AD1162)</x:f>
        <x:v>1.2656911920356448</x:v>
      </x:c>
      <x:c r="AF1162" s="114" t="n">
        <x:f>AD1162/AE1162-1</x:f>
        <x:v>-0.014340978957090633</x:v>
      </x:c>
      <x:c r="AG1162" s="114" t="n">
        <x:f>AD1162/AD1161-1</x:f>
        <x:v>0.0003180884940630069</x:v>
      </x:c>
      <x:c r="AH1162" s="111" t="n">
        <x:f>IF(OR(T1162="年末+季度",T1162="季度+动态",T1162="季度",T1162="动态"),A1162,AH1161)</x:f>
        <x:v>45471</x:v>
      </x:c>
      <x:c r="AI1162" s="117" t="n">
        <x:f>YEAR(A1162)</x:f>
        <x:v>2024</x:v>
      </x:c>
      <x:c r="AJ1162" s="117" t="n">
        <x:f>MONTH(A1162)</x:f>
        <x:v>8</x:v>
      </x:c>
      <x:c r="AK1162" s="50" t="n">
        <x:f>IF(MONTH(A1162)&lt;&gt;MONTH(A1163),1,0)</x:f>
        <x:v>0</x:v>
      </x:c>
      <x:c r="AL1162" s="115" t="n">
        <x:f>IF(AK1161,AD1161,AL1161)</x:f>
        <x:v>1.258601946391672</x:v>
      </x:c>
      <x:c r="AM1162" s="116" t="str">
        <x:f>IF(AK1162,AD1162/AL1162-1,"")</x:f>
      </x:c>
      <x:c r="AN1162" s="115" t="n">
        <x:f>IF(AI1162&lt;&gt;AI1161,AD1162,MAX(AN1161,AD1162))</x:f>
        <x:v>1.2656911920356448</x:v>
      </x:c>
      <x:c r="AO1162" s="116" t="n">
        <x:f>AD1162/AN1162-1</x:f>
        <x:v>-0.014340978957090633</x:v>
      </x:c>
      <x:c r="AP1162" s="112" t="n">
        <x:f>IFERROR(SUM(Z1162:AC1162)/AD1162,0)</x:f>
        <x:v>1</x:v>
      </x:c>
      <x:c r="AQ1162" s="50" t="b">
        <x:f>AND(B1162&gt;0,C1162&gt;0,D1162&gt;0,E1162&gt;0)</x:f>
        <x:v>1</x:v>
      </x:c>
    </x:row>
    <x:row r="1163">
      <x:c r="A1163" s="111" t="n">
        <x:f>'净值底稿'!A1121</x:f>
        <x:v>45516</x:v>
      </x:c>
      <x:c r="B1163" s="113" t="n">
        <x:f>'净值底稿'!F1121</x:f>
        <x:v>1.5765099826423974</x:v>
      </x:c>
      <x:c r="C1163" s="113" t="n">
        <x:f>'净值底稿'!O1121</x:f>
        <x:v>1.0529285191993212</x:v>
      </x:c>
      <x:c r="D1163" s="113" t="n">
        <x:f>'净值底稿'!P1121</x:f>
        <x:v>1.7001</x:v>
      </x:c>
      <x:c r="E1163" s="113" t="n">
        <x:f>'净值底稿'!Q1121</x:f>
        <x:v>1.9903</x:v>
      </x:c>
      <x:c r="F1163" s="114" t="n">
        <x:f>IFERROR(B1163/B1162-1,0)</x:f>
        <x:v>-0.001030907806680803</x:v>
      </x:c>
      <x:c r="G1163" s="114" t="n">
        <x:f>IFERROR(C1163/C1162-1,0)</x:f>
        <x:v>-0.0013981919628645034</x:v>
      </x:c>
      <x:c r="H1163" s="114" t="n">
        <x:f>IFERROR(D1163/D1162-1,0)</x:f>
        <x:v>-0.0029908515130190327</x:v>
      </x:c>
      <x:c r="I1163" s="114" t="n">
        <x:f>IFERROR(E1163/E1162-1,0)</x:f>
        <x:v>0.0054051323499697546</x:v>
      </x:c>
      <x:c r="J1163" s="115" t="n">
        <x:f>Z1162*(1+F1163)</x:f>
        <x:v>0.11153198438406291</x:v>
      </x:c>
      <x:c r="K1163" s="115" t="n">
        <x:f>AA1162*(1+G1163)</x:f>
        <x:v>0.11789076370374756</x:v>
      </x:c>
      <x:c r="L1163" s="115" t="n">
        <x:f>AB1162*(1+H1163)</x:f>
        <x:v>0.9337967366101195</x:v>
      </x:c>
      <x:c r="M1163" s="115" t="n">
        <x:f>AC1162*(1+I1163)</x:f>
        <x:v>0.08167817651331555</x:v>
      </x:c>
      <x:c r="N1163" s="115" t="n">
        <x:f>SUM(J1163:M1163)</x:f>
        <x:v>1.2448976612112457</x:v>
      </x:c>
      <x:c r="O1163" s="116" t="n">
        <x:f>IFERROR((J1163+K1163)/N1163,0)</x:f>
        <x:v>0.18429044831250582</x:v>
      </x:c>
      <x:c r="P1163" s="50" t="b">
        <x:f>AND(MONTH(A1163)=12,OR(A1164="",YEAR(A1163)&lt;&gt;YEAR(A1164)))</x:f>
        <x:v>0</x:v>
      </x:c>
      <x:c r="Q1163" s="50" t="b">
        <x:f>AND(MOD(MONTH(A1163),3)=0,OR(A1164="",MONTH(A1163)&lt;&gt;MONTH(A1164)))</x:f>
        <x:v>0</x:v>
      </x:c>
      <x:c r="R1163" s="50" t="b">
        <x:f>OR(O1163&gt;$E$7,O1163&lt;$E$6)</x:f>
        <x:v>0</x:v>
      </x:c>
      <x:c r="S1163" s="50" t="b">
        <x:f>AND(OR(P1163,Q1163,R1163),A1163-AH1162&gt;$E$8)</x:f>
        <x:v>0</x:v>
      </x:c>
      <x:c r="T1163" s="50" t="str">
        <x:f>IF(NOT(OR(P1163,Q1163,R1163)),"不调",IF(NOT(S1163),"间隔规则跳过",IF(P1163,"年末+季度",IF(AND(Q1163,R1163),"季度+动态",IF(Q1163,"季度","动态")))))</x:f>
        <x:v>不调</x:v>
      </x:c>
      <x:c r="U1163" s="115" t="n">
        <x:f>IF(OR(T1163="年末+季度",T1163="季度+动态"),N1163*$E$5/2,IF(T1163="季度",(J1163+K1163)/2,IF(T1163="动态",N1163*$E$5*IF(J1163+K1163=0,0.5,J1163/(J1163+K1163)),J1163)))</x:f>
        <x:v>0.11153198438406291</x:v>
      </x:c>
      <x:c r="V1163" s="115" t="n">
        <x:f>IF(OR(T1163="年末+季度",T1163="季度+动态"),N1163*$E$5/2,IF(T1163="季度",(J1163+K1163)/2,IF(T1163="动态",N1163*$E$5*IF(J1163+K1163=0,0.5,K1163/(J1163+K1163)),K1163)))</x:f>
        <x:v>0.11789076370374756</x:v>
      </x:c>
      <x:c r="W1163" s="115" t="n">
        <x:f>IF(OR(T1163="年末+季度",T1163="季度+动态",T1163="动态"),N1163*(1-$E$5)*IF(L1163+M1163=0,$B$7/($B$7+$B$8),L1163/(L1163+M1163)),L1163)</x:f>
        <x:v>0.9337967366101195</x:v>
      </x:c>
      <x:c r="X1163" s="115" t="n">
        <x:f>IF(OR(T1163="年末+季度",T1163="季度+动态",T1163="动态"),N1163*(1-$E$5)*IF(L1163+M1163=0,$B$8/($B$7+$B$8),M1163/(L1163+M1163)),M1163)</x:f>
        <x:v>0.08167817651331555</x:v>
      </x:c>
      <x:c r="Y1163" s="115" t="n">
        <x:f>POWER(1-$H$5,(A1163-A1162)/$H$8)</x:f>
        <x:v>0.9999588018747739</x:v>
      </x:c>
      <x:c r="Z1163" s="115" t="n">
        <x:f>U1163*Y1163</x:f>
        <x:v>0.11152738947540354</x:v>
      </x:c>
      <x:c r="AA1163" s="115" t="n">
        <x:f>V1163*Y1163</x:f>
        <x:v>0.11788590682530149</x:v>
      </x:c>
      <x:c r="AB1163" s="115" t="n">
        <x:f>W1163*Y1163</x:f>
        <x:v>0.9337582659352289</x:v>
      </x:c>
      <x:c r="AC1163" s="115" t="n">
        <x:f>X1163*Y1163</x:f>
        <x:v>0.08167481152557131</x:v>
      </x:c>
      <x:c r="AD1163" s="115" t="n">
        <x:f>SUM(Z1163:AC1163)</x:f>
        <x:v>1.2448463737615052</x:v>
      </x:c>
      <x:c r="AE1163" s="115" t="n">
        <x:f>MAX(AE1162,AD1163)</x:f>
        <x:v>1.2656911920356448</x:v>
      </x:c>
      <x:c r="AF1163" s="114" t="n">
        <x:f>AD1163/AE1163-1</x:f>
        <x:v>-0.016469118538001704</x:v>
      </x:c>
      <x:c r="AG1163" s="114" t="n">
        <x:f>AD1163/AD1162-1</x:f>
        <x:v>-0.002159103234969928</x:v>
      </x:c>
      <x:c r="AH1163" s="111" t="n">
        <x:f>IF(OR(T1163="年末+季度",T1163="季度+动态",T1163="季度",T1163="动态"),A1163,AH1162)</x:f>
        <x:v>45471</x:v>
      </x:c>
      <x:c r="AI1163" s="117" t="n">
        <x:f>YEAR(A1163)</x:f>
        <x:v>2024</x:v>
      </x:c>
      <x:c r="AJ1163" s="117" t="n">
        <x:f>MONTH(A1163)</x:f>
        <x:v>8</x:v>
      </x:c>
      <x:c r="AK1163" s="50" t="n">
        <x:f>IF(MONTH(A1163)&lt;&gt;MONTH(A1164),1,0)</x:f>
        <x:v>0</x:v>
      </x:c>
      <x:c r="AL1163" s="115" t="n">
        <x:f>IF(AK1162,AD1162,AL1162)</x:f>
        <x:v>1.258601946391672</x:v>
      </x:c>
      <x:c r="AM1163" s="116" t="str">
        <x:f>IF(AK1163,AD1163/AL1163-1,"")</x:f>
      </x:c>
      <x:c r="AN1163" s="115" t="n">
        <x:f>IF(AI1163&lt;&gt;AI1162,AD1163,MAX(AN1162,AD1163))</x:f>
        <x:v>1.2656911920356448</x:v>
      </x:c>
      <x:c r="AO1163" s="116" t="n">
        <x:f>AD1163/AN1163-1</x:f>
        <x:v>-0.016469118538001704</x:v>
      </x:c>
      <x:c r="AP1163" s="112" t="n">
        <x:f>IFERROR(SUM(Z1163:AC1163)/AD1163,0)</x:f>
        <x:v>1</x:v>
      </x:c>
      <x:c r="AQ1163" s="50" t="b">
        <x:f>AND(B1163&gt;0,C1163&gt;0,D1163&gt;0,E1163&gt;0)</x:f>
        <x:v>1</x:v>
      </x:c>
    </x:row>
    <x:row r="1164">
      <x:c r="A1164" s="111" t="n">
        <x:f>'净值底稿'!A1122</x:f>
        <x:v>45517</x:v>
      </x:c>
      <x:c r="B1164" s="113" t="n">
        <x:f>'净值底稿'!F1122</x:f>
        <x:v>1.5914244247568174</x:v>
      </x:c>
      <x:c r="C1164" s="113" t="n">
        <x:f>'净值底稿'!O1122</x:f>
        <x:v>1.0585379528303673</x:v>
      </x:c>
      <x:c r="D1164" s="113" t="n">
        <x:f>'净值底稿'!P1122</x:f>
        <x:v>1.7019</x:v>
      </x:c>
      <x:c r="E1164" s="113" t="n">
        <x:f>'净值底稿'!Q1122</x:f>
        <x:v>2.004</x:v>
      </x:c>
      <x:c r="F1164" s="114" t="n">
        <x:f>IFERROR(B1164/B1163-1,0)</x:f>
        <x:v>0.009460417173776436</x:v>
      </x:c>
      <x:c r="G1164" s="114" t="n">
        <x:f>IFERROR(C1164/C1163-1,0)</x:f>
        <x:v>0.005327459109296218</x:v>
      </x:c>
      <x:c r="H1164" s="114" t="n">
        <x:f>IFERROR(D1164/D1163-1,0)</x:f>
        <x:v>0.001058761249338236</x:v>
      </x:c>
      <x:c r="I1164" s="114" t="n">
        <x:f>IFERROR(E1164/E1163-1,0)</x:f>
        <x:v>0.006883384414409832</x:v>
      </x:c>
      <x:c r="J1164" s="115" t="n">
        <x:f>Z1163*(1+F1164)</x:f>
        <x:v>0.1125824851061431</x:v>
      </x:c>
      <x:c r="K1164" s="115" t="n">
        <x:f>AA1163*(1+G1164)</x:f>
        <x:v>0.1185139391734756</x:v>
      </x:c>
      <x:c r="L1164" s="115" t="n">
        <x:f>AB1163*(1+H1164)</x:f>
        <x:v>0.9347468930034504</x:v>
      </x:c>
      <x:c r="M1164" s="115" t="n">
        <x:f>AC1163*(1+I1164)</x:f>
        <x:v>0.08223701065027629</x:v>
      </x:c>
      <x:c r="N1164" s="115" t="n">
        <x:f>SUM(J1164:M1164)</x:f>
        <x:v>1.2480803279333454</x:v>
      </x:c>
      <x:c r="O1164" s="116" t="n">
        <x:f>IFERROR((J1164+K1164)/N1164,0)</x:f>
        <x:v>0.18516149890951614</x:v>
      </x:c>
      <x:c r="P1164" s="50" t="b">
        <x:f>AND(MONTH(A1164)=12,OR(A1165="",YEAR(A1164)&lt;&gt;YEAR(A1165)))</x:f>
        <x:v>0</x:v>
      </x:c>
      <x:c r="Q1164" s="50" t="b">
        <x:f>AND(MOD(MONTH(A1164),3)=0,OR(A1165="",MONTH(A1164)&lt;&gt;MONTH(A1165)))</x:f>
        <x:v>0</x:v>
      </x:c>
      <x:c r="R1164" s="50" t="b">
        <x:f>OR(O1164&gt;$E$7,O1164&lt;$E$6)</x:f>
        <x:v>0</x:v>
      </x:c>
      <x:c r="S1164" s="50" t="b">
        <x:f>AND(OR(P1164,Q1164,R1164),A1164-AH1163&gt;$E$8)</x:f>
        <x:v>0</x:v>
      </x:c>
      <x:c r="T1164" s="50" t="str">
        <x:f>IF(NOT(OR(P1164,Q1164,R1164)),"不调",IF(NOT(S1164),"间隔规则跳过",IF(P1164,"年末+季度",IF(AND(Q1164,R1164),"季度+动态",IF(Q1164,"季度","动态")))))</x:f>
        <x:v>不调</x:v>
      </x:c>
      <x:c r="U1164" s="115" t="n">
        <x:f>IF(OR(T1164="年末+季度",T1164="季度+动态"),N1164*$E$5/2,IF(T1164="季度",(J1164+K1164)/2,IF(T1164="动态",N1164*$E$5*IF(J1164+K1164=0,0.5,J1164/(J1164+K1164)),J1164)))</x:f>
        <x:v>0.1125824851061431</x:v>
      </x:c>
      <x:c r="V1164" s="115" t="n">
        <x:f>IF(OR(T1164="年末+季度",T1164="季度+动态"),N1164*$E$5/2,IF(T1164="季度",(J1164+K1164)/2,IF(T1164="动态",N1164*$E$5*IF(J1164+K1164=0,0.5,K1164/(J1164+K1164)),K1164)))</x:f>
        <x:v>0.1185139391734756</x:v>
      </x:c>
      <x:c r="W1164" s="115" t="n">
        <x:f>IF(OR(T1164="年末+季度",T1164="季度+动态",T1164="动态"),N1164*(1-$E$5)*IF(L1164+M1164=0,$B$7/($B$7+$B$8),L1164/(L1164+M1164)),L1164)</x:f>
        <x:v>0.9347468930034504</x:v>
      </x:c>
      <x:c r="X1164" s="115" t="n">
        <x:f>IF(OR(T1164="年末+季度",T1164="季度+动态",T1164="动态"),N1164*(1-$E$5)*IF(L1164+M1164=0,$B$8/($B$7+$B$8),M1164/(L1164+M1164)),M1164)</x:f>
        <x:v>0.08223701065027629</x:v>
      </x:c>
      <x:c r="Y1164" s="115" t="n">
        <x:f>POWER(1-$H$5,(A1164-A1163)/$H$8)</x:f>
        <x:v>0.9999862671029998</x:v>
      </x:c>
      <x:c r="Z1164" s="115" t="n">
        <x:f>U1164*Y1164</x:f>
        <x:v>0.11258093902247111</x:v>
      </x:c>
      <x:c r="AA1164" s="115" t="n">
        <x:f>V1164*Y1164</x:f>
        <x:v>0.11851231163375583</x:v>
      </x:c>
      <x:c r="AB1164" s="115" t="n">
        <x:f>W1164*Y1164</x:f>
        <x:v>0.9347340562206474</x:v>
      </x:c>
      <x:c r="AC1164" s="115" t="n">
        <x:f>X1164*Y1164</x:f>
        <x:v>0.08223588129787943</x:v>
      </x:c>
      <x:c r="AD1164" s="115" t="n">
        <x:f>SUM(Z1164:AC1164)</x:f>
        <x:v>1.2480631881747537</x:v>
      </x:c>
      <x:c r="AE1164" s="115" t="n">
        <x:f>MAX(AE1163,AD1164)</x:f>
        <x:v>1.2656911920356448</x:v>
      </x:c>
      <x:c r="AF1164" s="114" t="n">
        <x:f>AD1164/AE1164-1</x:f>
        <x:v>-0.01392757093658803</x:v>
      </x:c>
      <x:c r="AG1164" s="114" t="n">
        <x:f>AD1164/AD1163-1</x:f>
        <x:v>0.0025841055418978076</x:v>
      </x:c>
      <x:c r="AH1164" s="111" t="n">
        <x:f>IF(OR(T1164="年末+季度",T1164="季度+动态",T1164="季度",T1164="动态"),A1164,AH1163)</x:f>
        <x:v>45471</x:v>
      </x:c>
      <x:c r="AI1164" s="117" t="n">
        <x:f>YEAR(A1164)</x:f>
        <x:v>2024</x:v>
      </x:c>
      <x:c r="AJ1164" s="117" t="n">
        <x:f>MONTH(A1164)</x:f>
        <x:v>8</x:v>
      </x:c>
      <x:c r="AK1164" s="50" t="n">
        <x:f>IF(MONTH(A1164)&lt;&gt;MONTH(A1165),1,0)</x:f>
        <x:v>0</x:v>
      </x:c>
      <x:c r="AL1164" s="115" t="n">
        <x:f>IF(AK1163,AD1163,AL1163)</x:f>
        <x:v>1.258601946391672</x:v>
      </x:c>
      <x:c r="AM1164" s="116" t="str">
        <x:f>IF(AK1164,AD1164/AL1164-1,"")</x:f>
      </x:c>
      <x:c r="AN1164" s="115" t="n">
        <x:f>IF(AI1164&lt;&gt;AI1163,AD1164,MAX(AN1163,AD1164))</x:f>
        <x:v>1.2656911920356448</x:v>
      </x:c>
      <x:c r="AO1164" s="116" t="n">
        <x:f>AD1164/AN1164-1</x:f>
        <x:v>-0.01392757093658803</x:v>
      </x:c>
      <x:c r="AP1164" s="112" t="n">
        <x:f>IFERROR(SUM(Z1164:AC1164)/AD1164,0)</x:f>
        <x:v>1</x:v>
      </x:c>
      <x:c r="AQ1164" s="50" t="b">
        <x:f>AND(B1164&gt;0,C1164&gt;0,D1164&gt;0,E1164&gt;0)</x:f>
        <x:v>1</x:v>
      </x:c>
    </x:row>
    <x:row r="1165">
      <x:c r="A1165" s="111" t="n">
        <x:f>'净值底稿'!A1123</x:f>
        <x:v>45518</x:v>
      </x:c>
      <x:c r="B1165" s="113" t="n">
        <x:f>'净值底稿'!F1123</x:f>
        <x:v>1.5751064728191824</x:v>
      </x:c>
      <x:c r="C1165" s="113" t="n">
        <x:f>'净值底稿'!O1123</x:f>
        <x:v>1.0505876341162887</x:v>
      </x:c>
      <x:c r="D1165" s="113" t="n">
        <x:f>'净值底稿'!P1123</x:f>
        <x:v>1.7047</x:v>
      </x:c>
      <x:c r="E1165" s="113" t="n">
        <x:f>'净值底稿'!Q1123</x:f>
        <x:v>1.9991</x:v>
      </x:c>
      <x:c r="F1165" s="114" t="n">
        <x:f>IFERROR(B1165/B1164-1,0)</x:f>
        <x:v>-0.010253676947385437</x:v>
      </x:c>
      <x:c r="G1165" s="114" t="n">
        <x:f>IFERROR(C1165/C1164-1,0)</x:f>
        <x:v>-0.007510660050327633</x:v>
      </x:c>
      <x:c r="H1165" s="114" t="n">
        <x:f>IFERROR(D1165/D1164-1,0)</x:f>
        <x:v>0.0016452200481815726</x:v>
      </x:c>
      <x:c r="I1165" s="114" t="n">
        <x:f>IFERROR(E1165/E1164-1,0)</x:f>
        <x:v>-0.002445109780439103</x:v>
      </x:c>
      <x:c r="J1165" s="115" t="n">
        <x:f>Z1164*(1+F1165)</x:f>
        <x:v>0.1114265704433014</x:v>
      </x:c>
      <x:c r="K1165" s="115" t="n">
        <x:f>AA1164*(1+G1165)</x:f>
        <x:v>0.1176222059492962</x:v>
      </x:c>
      <x:c r="L1165" s="115" t="n">
        <x:f>AB1164*(1+H1165)</x:f>
        <x:v>0.9362718994296597</x:v>
      </x:c>
      <x:c r="M1165" s="115" t="n">
        <x:f>AC1164*(1+I1165)</x:f>
        <x:v>0.08203480554021496</x:v>
      </x:c>
      <x:c r="N1165" s="115" t="n">
        <x:f>SUM(J1165:M1165)</x:f>
        <x:v>1.2473554813624723</x:v>
      </x:c>
      <x:c r="O1165" s="116" t="n">
        <x:f>IFERROR((J1165+K1165)/N1165,0)</x:f>
        <x:v>0.18362750620409365</x:v>
      </x:c>
      <x:c r="P1165" s="50" t="b">
        <x:f>AND(MONTH(A1165)=12,OR(A1166="",YEAR(A1165)&lt;&gt;YEAR(A1166)))</x:f>
        <x:v>0</x:v>
      </x:c>
      <x:c r="Q1165" s="50" t="b">
        <x:f>AND(MOD(MONTH(A1165),3)=0,OR(A1166="",MONTH(A1165)&lt;&gt;MONTH(A1166)))</x:f>
        <x:v>0</x:v>
      </x:c>
      <x:c r="R1165" s="50" t="b">
        <x:f>OR(O1165&gt;$E$7,O1165&lt;$E$6)</x:f>
        <x:v>0</x:v>
      </x:c>
      <x:c r="S1165" s="50" t="b">
        <x:f>AND(OR(P1165,Q1165,R1165),A1165-AH1164&gt;$E$8)</x:f>
        <x:v>0</x:v>
      </x:c>
      <x:c r="T1165" s="50" t="str">
        <x:f>IF(NOT(OR(P1165,Q1165,R1165)),"不调",IF(NOT(S1165),"间隔规则跳过",IF(P1165,"年末+季度",IF(AND(Q1165,R1165),"季度+动态",IF(Q1165,"季度","动态")))))</x:f>
        <x:v>不调</x:v>
      </x:c>
      <x:c r="U1165" s="115" t="n">
        <x:f>IF(OR(T1165="年末+季度",T1165="季度+动态"),N1165*$E$5/2,IF(T1165="季度",(J1165+K1165)/2,IF(T1165="动态",N1165*$E$5*IF(J1165+K1165=0,0.5,J1165/(J1165+K1165)),J1165)))</x:f>
        <x:v>0.1114265704433014</x:v>
      </x:c>
      <x:c r="V1165" s="115" t="n">
        <x:f>IF(OR(T1165="年末+季度",T1165="季度+动态"),N1165*$E$5/2,IF(T1165="季度",(J1165+K1165)/2,IF(T1165="动态",N1165*$E$5*IF(J1165+K1165=0,0.5,K1165/(J1165+K1165)),K1165)))</x:f>
        <x:v>0.1176222059492962</x:v>
      </x:c>
      <x:c r="W1165" s="115" t="n">
        <x:f>IF(OR(T1165="年末+季度",T1165="季度+动态",T1165="动态"),N1165*(1-$E$5)*IF(L1165+M1165=0,$B$7/($B$7+$B$8),L1165/(L1165+M1165)),L1165)</x:f>
        <x:v>0.9362718994296597</x:v>
      </x:c>
      <x:c r="X1165" s="115" t="n">
        <x:f>IF(OR(T1165="年末+季度",T1165="季度+动态",T1165="动态"),N1165*(1-$E$5)*IF(L1165+M1165=0,$B$8/($B$7+$B$8),M1165/(L1165+M1165)),M1165)</x:f>
        <x:v>0.08203480554021496</x:v>
      </x:c>
      <x:c r="Y1165" s="115" t="n">
        <x:f>POWER(1-$H$5,(A1165-A1164)/$H$8)</x:f>
        <x:v>0.9999862671029998</x:v>
      </x:c>
      <x:c r="Z1165" s="115" t="n">
        <x:f>U1165*Y1165</x:f>
        <x:v>0.1114250402336864</x:v>
      </x:c>
      <x:c r="AA1165" s="115" t="n">
        <x:f>V1165*Y1165</x:f>
        <x:v>0.11762059065565696</x:v>
      </x:c>
      <x:c r="AB1165" s="115" t="n">
        <x:f>W1165*Y1165</x:f>
        <x:v>0.9362590417041007</x:v>
      </x:c>
      <x:c r="AC1165" s="115" t="n">
        <x:f>X1165*Y1165</x:f>
        <x:v>0.08203367896468004</x:v>
      </x:c>
      <x:c r="AD1165" s="115" t="n">
        <x:f>SUM(Z1165:AC1165)</x:f>
        <x:v>1.247338351558124</x:v>
      </x:c>
      <x:c r="AE1165" s="115" t="n">
        <x:f>MAX(AE1164,AD1165)</x:f>
        <x:v>1.2656911920356448</x:v>
      </x:c>
      <x:c r="AF1165" s="114" t="n">
        <x:f>AD1165/AE1165-1</x:f>
        <x:v>-0.01450025139860811</x:v>
      </x:c>
      <x:c r="AG1165" s="114" t="n">
        <x:f>AD1165/AD1164-1</x:f>
        <x:v>-0.0005807691657742087</x:v>
      </x:c>
      <x:c r="AH1165" s="111" t="n">
        <x:f>IF(OR(T1165="年末+季度",T1165="季度+动态",T1165="季度",T1165="动态"),A1165,AH1164)</x:f>
        <x:v>45471</x:v>
      </x:c>
      <x:c r="AI1165" s="117" t="n">
        <x:f>YEAR(A1165)</x:f>
        <x:v>2024</x:v>
      </x:c>
      <x:c r="AJ1165" s="117" t="n">
        <x:f>MONTH(A1165)</x:f>
        <x:v>8</x:v>
      </x:c>
      <x:c r="AK1165" s="50" t="n">
        <x:f>IF(MONTH(A1165)&lt;&gt;MONTH(A1166),1,0)</x:f>
        <x:v>0</x:v>
      </x:c>
      <x:c r="AL1165" s="115" t="n">
        <x:f>IF(AK1164,AD1164,AL1164)</x:f>
        <x:v>1.258601946391672</x:v>
      </x:c>
      <x:c r="AM1165" s="116" t="str">
        <x:f>IF(AK1165,AD1165/AL1165-1,"")</x:f>
      </x:c>
      <x:c r="AN1165" s="115" t="n">
        <x:f>IF(AI1165&lt;&gt;AI1164,AD1165,MAX(AN1164,AD1165))</x:f>
        <x:v>1.2656911920356448</x:v>
      </x:c>
      <x:c r="AO1165" s="116" t="n">
        <x:f>AD1165/AN1165-1</x:f>
        <x:v>-0.01450025139860811</x:v>
      </x:c>
      <x:c r="AP1165" s="112" t="n">
        <x:f>IFERROR(SUM(Z1165:AC1165)/AD1165,0)</x:f>
        <x:v>1</x:v>
      </x:c>
      <x:c r="AQ1165" s="50" t="b">
        <x:f>AND(B1165&gt;0,C1165&gt;0,D1165&gt;0,E1165&gt;0)</x:f>
        <x:v>1</x:v>
      </x:c>
    </x:row>
    <x:row r="1166">
      <x:c r="A1166" s="111" t="n">
        <x:f>'净值底稿'!A1124</x:f>
        <x:v>45519</x:v>
      </x:c>
      <x:c r="B1166" s="113" t="n">
        <x:f>'净值底稿'!F1124</x:f>
        <x:v>1.57235339603822</x:v>
      </x:c>
      <x:c r="C1166" s="113" t="n">
        <x:f>'净值底稿'!O1124</x:f>
        <x:v>1.058504952075019</x:v>
      </x:c>
      <x:c r="D1166" s="113" t="n">
        <x:f>'净值底稿'!P1124</x:f>
        <x:v>1.7033</x:v>
      </x:c>
      <x:c r="E1166" s="113" t="n">
        <x:f>'净值底稿'!Q1124</x:f>
        <x:v>1.9947</x:v>
      </x:c>
      <x:c r="F1166" s="114" t="n">
        <x:f>IFERROR(B1166/B1165-1,0)</x:f>
        <x:v>-0.0017478670988093636</x:v>
      </x:c>
      <x:c r="G1166" s="114" t="n">
        <x:f>IFERROR(C1166/C1165-1,0)</x:f>
        <x:v>0.00753608523613547</x:v>
      </x:c>
      <x:c r="H1166" s="114" t="n">
        <x:f>IFERROR(D1166/D1165-1,0)</x:f>
        <x:v>-0.0008212588725289294</x:v>
      </x:c>
      <x:c r="I1166" s="114" t="n">
        <x:f>IFERROR(E1166/E1165-1,0)</x:f>
        <x:v>-0.002200990445700657</x:v>
      </x:c>
      <x:c r="J1166" s="115" t="n">
        <x:f>Z1165*(1+F1166)</x:f>
        <x:v>0.11123028407187843</x:v>
      </x:c>
      <x:c r="K1166" s="115" t="n">
        <x:f>AA1165*(1+G1166)</x:f>
        <x:v>0.11850698945236258</x:v>
      </x:c>
      <x:c r="L1166" s="115" t="n">
        <x:f>AB1165*(1+H1166)</x:f>
        <x:v>0.9354901306591158</x:v>
      </x:c>
      <x:c r="M1166" s="115" t="n">
        <x:f>AC1165*(1+I1166)</x:f>
        <x:v>0.08185312362105311</x:v>
      </x:c>
      <x:c r="N1166" s="115" t="n">
        <x:f>SUM(J1166:M1166)</x:f>
        <x:v>1.24708052780441</x:v>
      </x:c>
      <x:c r="O1166" s="116" t="n">
        <x:f>IFERROR((J1166+K1166)/N1166,0)</x:f>
        <x:v>0.18422007913852426</x:v>
      </x:c>
      <x:c r="P1166" s="50" t="b">
        <x:f>AND(MONTH(A1166)=12,OR(A1167="",YEAR(A1166)&lt;&gt;YEAR(A1167)))</x:f>
        <x:v>0</x:v>
      </x:c>
      <x:c r="Q1166" s="50" t="b">
        <x:f>AND(MOD(MONTH(A1166),3)=0,OR(A1167="",MONTH(A1166)&lt;&gt;MONTH(A1167)))</x:f>
        <x:v>0</x:v>
      </x:c>
      <x:c r="R1166" s="50" t="b">
        <x:f>OR(O1166&gt;$E$7,O1166&lt;$E$6)</x:f>
        <x:v>0</x:v>
      </x:c>
      <x:c r="S1166" s="50" t="b">
        <x:f>AND(OR(P1166,Q1166,R1166),A1166-AH1165&gt;$E$8)</x:f>
        <x:v>0</x:v>
      </x:c>
      <x:c r="T1166" s="50" t="str">
        <x:f>IF(NOT(OR(P1166,Q1166,R1166)),"不调",IF(NOT(S1166),"间隔规则跳过",IF(P1166,"年末+季度",IF(AND(Q1166,R1166),"季度+动态",IF(Q1166,"季度","动态")))))</x:f>
        <x:v>不调</x:v>
      </x:c>
      <x:c r="U1166" s="115" t="n">
        <x:f>IF(OR(T1166="年末+季度",T1166="季度+动态"),N1166*$E$5/2,IF(T1166="季度",(J1166+K1166)/2,IF(T1166="动态",N1166*$E$5*IF(J1166+K1166=0,0.5,J1166/(J1166+K1166)),J1166)))</x:f>
        <x:v>0.11123028407187843</x:v>
      </x:c>
      <x:c r="V1166" s="115" t="n">
        <x:f>IF(OR(T1166="年末+季度",T1166="季度+动态"),N1166*$E$5/2,IF(T1166="季度",(J1166+K1166)/2,IF(T1166="动态",N1166*$E$5*IF(J1166+K1166=0,0.5,K1166/(J1166+K1166)),K1166)))</x:f>
        <x:v>0.11850698945236258</x:v>
      </x:c>
      <x:c r="W1166" s="115" t="n">
        <x:f>IF(OR(T1166="年末+季度",T1166="季度+动态",T1166="动态"),N1166*(1-$E$5)*IF(L1166+M1166=0,$B$7/($B$7+$B$8),L1166/(L1166+M1166)),L1166)</x:f>
        <x:v>0.9354901306591158</x:v>
      </x:c>
      <x:c r="X1166" s="115" t="n">
        <x:f>IF(OR(T1166="年末+季度",T1166="季度+动态",T1166="动态"),N1166*(1-$E$5)*IF(L1166+M1166=0,$B$8/($B$7+$B$8),M1166/(L1166+M1166)),M1166)</x:f>
        <x:v>0.08185312362105311</x:v>
      </x:c>
      <x:c r="Y1166" s="115" t="n">
        <x:f>POWER(1-$H$5,(A1166-A1165)/$H$8)</x:f>
        <x:v>0.9999862671029998</x:v>
      </x:c>
      <x:c r="Z1166" s="115" t="n">
        <x:f>U1166*Y1166</x:f>
        <x:v>0.11122875655784396</x:v>
      </x:c>
      <x:c r="AA1166" s="115" t="n">
        <x:f>V1166*Y1166</x:f>
        <x:v>0.11850536200808262</x:v>
      </x:c>
      <x:c r="AB1166" s="115" t="n">
        <x:f>W1166*Y1166</x:f>
        <x:v>0.9354772836695067</x:v>
      </x:c>
      <x:c r="AC1166" s="115" t="n">
        <x:f>X1166*Y1166</x:f>
        <x:v>0.08185199954053728</x:v>
      </x:c>
      <x:c r="AD1166" s="115" t="n">
        <x:f>SUM(Z1166:AC1166)</x:f>
        <x:v>1.2470634017759705</x:v>
      </x:c>
      <x:c r="AE1166" s="115" t="n">
        <x:f>MAX(AE1165,AD1166)</x:f>
        <x:v>1.2656911920356448</x:v>
      </x:c>
      <x:c r="AF1166" s="114" t="n">
        <x:f>AD1166/AE1166-1</x:f>
        <x:v>-0.01471748430967168</x:v>
      </x:c>
      <x:c r="AG1166" s="114" t="n">
        <x:f>AD1166/AD1165-1</x:f>
        <x:v>-0.000220429189730309</x:v>
      </x:c>
      <x:c r="AH1166" s="111" t="n">
        <x:f>IF(OR(T1166="年末+季度",T1166="季度+动态",T1166="季度",T1166="动态"),A1166,AH1165)</x:f>
        <x:v>45471</x:v>
      </x:c>
      <x:c r="AI1166" s="117" t="n">
        <x:f>YEAR(A1166)</x:f>
        <x:v>2024</x:v>
      </x:c>
      <x:c r="AJ1166" s="117" t="n">
        <x:f>MONTH(A1166)</x:f>
        <x:v>8</x:v>
      </x:c>
      <x:c r="AK1166" s="50" t="n">
        <x:f>IF(MONTH(A1166)&lt;&gt;MONTH(A1167),1,0)</x:f>
        <x:v>0</x:v>
      </x:c>
      <x:c r="AL1166" s="115" t="n">
        <x:f>IF(AK1165,AD1165,AL1165)</x:f>
        <x:v>1.258601946391672</x:v>
      </x:c>
      <x:c r="AM1166" s="116" t="str">
        <x:f>IF(AK1166,AD1166/AL1166-1,"")</x:f>
      </x:c>
      <x:c r="AN1166" s="115" t="n">
        <x:f>IF(AI1166&lt;&gt;AI1165,AD1166,MAX(AN1165,AD1166))</x:f>
        <x:v>1.2656911920356448</x:v>
      </x:c>
      <x:c r="AO1166" s="116" t="n">
        <x:f>AD1166/AN1166-1</x:f>
        <x:v>-0.01471748430967168</x:v>
      </x:c>
      <x:c r="AP1166" s="112" t="n">
        <x:f>IFERROR(SUM(Z1166:AC1166)/AD1166,0)</x:f>
        <x:v>1</x:v>
      </x:c>
      <x:c r="AQ1166" s="50" t="b">
        <x:f>AND(B1166&gt;0,C1166&gt;0,D1166&gt;0,E1166&gt;0)</x:f>
        <x:v>1</x:v>
      </x:c>
    </x:row>
    <x:row r="1167">
      <x:c r="A1167" s="111" t="n">
        <x:f>'净值底稿'!A1125</x:f>
        <x:v>45520</x:v>
      </x:c>
      <x:c r="B1167" s="113" t="n">
        <x:f>'净值底稿'!F1125</x:f>
        <x:v>1.587975328793285</x:v>
      </x:c>
      <x:c r="C1167" s="113" t="n">
        <x:f>'净值底稿'!O1125</x:f>
        <x:v>1.0569033767468443</x:v>
      </x:c>
      <x:c r="D1167" s="113" t="n">
        <x:f>'净值底稿'!P1125</x:f>
        <x:v>1.7036</x:v>
      </x:c>
      <x:c r="E1167" s="113" t="n">
        <x:f>'净值底稿'!Q1125</x:f>
        <x:v>1.9965</x:v>
      </x:c>
      <x:c r="F1167" s="114" t="n">
        <x:f>IFERROR(B1167/B1166-1,0)</x:f>
        <x:v>0.009935382716396157</x:v>
      </x:c>
      <x:c r="G1167" s="114" t="n">
        <x:f>IFERROR(C1167/C1166-1,0)</x:f>
        <x:v>-0.0015130541666669162</x:v>
      </x:c>
      <x:c r="H1167" s="114" t="n">
        <x:f>IFERROR(D1167/D1166-1,0)</x:f>
        <x:v>0.00017612869136374165</x:v>
      </x:c>
      <x:c r="I1167" s="114" t="n">
        <x:f>IFERROR(E1167/E1166-1,0)</x:f>
        <x:v>0.0009023913370431735</x:v>
      </x:c>
      <x:c r="J1167" s="115" t="n">
        <x:f>Z1166*(1+F1167)</x:f>
        <x:v>0.112333856823315</x:v>
      </x:c>
      <x:c r="K1167" s="115" t="n">
        <x:f>AA1166*(1+G1167)</x:f>
        <x:v>0.11832605697632392</x:v>
      </x:c>
      <x:c r="L1167" s="115" t="n">
        <x:f>AB1166*(1+H1167)</x:f>
        <x:v>0.9356420480592799</x:v>
      </x:c>
      <x:c r="M1167" s="115" t="n">
        <x:f>AC1166*(1+I1167)</x:f>
        <x:v>0.08192586207584232</x:v>
      </x:c>
      <x:c r="N1167" s="115" t="n">
        <x:f>SUM(J1167:M1167)</x:f>
        <x:v>1.248227823934761</x:v>
      </x:c>
      <x:c r="O1167" s="116" t="n">
        <x:f>IFERROR((J1167+K1167)/N1167,0)</x:f>
        <x:v>0.18478991525163632</x:v>
      </x:c>
      <x:c r="P1167" s="50" t="b">
        <x:f>AND(MONTH(A1167)=12,OR(A1168="",YEAR(A1167)&lt;&gt;YEAR(A1168)))</x:f>
        <x:v>0</x:v>
      </x:c>
      <x:c r="Q1167" s="50" t="b">
        <x:f>AND(MOD(MONTH(A1167),3)=0,OR(A1168="",MONTH(A1167)&lt;&gt;MONTH(A1168)))</x:f>
        <x:v>0</x:v>
      </x:c>
      <x:c r="R1167" s="50" t="b">
        <x:f>OR(O1167&gt;$E$7,O1167&lt;$E$6)</x:f>
        <x:v>0</x:v>
      </x:c>
      <x:c r="S1167" s="50" t="b">
        <x:f>AND(OR(P1167,Q1167,R1167),A1167-AH1166&gt;$E$8)</x:f>
        <x:v>0</x:v>
      </x:c>
      <x:c r="T1167" s="50" t="str">
        <x:f>IF(NOT(OR(P1167,Q1167,R1167)),"不调",IF(NOT(S1167),"间隔规则跳过",IF(P1167,"年末+季度",IF(AND(Q1167,R1167),"季度+动态",IF(Q1167,"季度","动态")))))</x:f>
        <x:v>不调</x:v>
      </x:c>
      <x:c r="U1167" s="115" t="n">
        <x:f>IF(OR(T1167="年末+季度",T1167="季度+动态"),N1167*$E$5/2,IF(T1167="季度",(J1167+K1167)/2,IF(T1167="动态",N1167*$E$5*IF(J1167+K1167=0,0.5,J1167/(J1167+K1167)),J1167)))</x:f>
        <x:v>0.112333856823315</x:v>
      </x:c>
      <x:c r="V1167" s="115" t="n">
        <x:f>IF(OR(T1167="年末+季度",T1167="季度+动态"),N1167*$E$5/2,IF(T1167="季度",(J1167+K1167)/2,IF(T1167="动态",N1167*$E$5*IF(J1167+K1167=0,0.5,K1167/(J1167+K1167)),K1167)))</x:f>
        <x:v>0.11832605697632392</x:v>
      </x:c>
      <x:c r="W1167" s="115" t="n">
        <x:f>IF(OR(T1167="年末+季度",T1167="季度+动态",T1167="动态"),N1167*(1-$E$5)*IF(L1167+M1167=0,$B$7/($B$7+$B$8),L1167/(L1167+M1167)),L1167)</x:f>
        <x:v>0.9356420480592799</x:v>
      </x:c>
      <x:c r="X1167" s="115" t="n">
        <x:f>IF(OR(T1167="年末+季度",T1167="季度+动态",T1167="动态"),N1167*(1-$E$5)*IF(L1167+M1167=0,$B$8/($B$7+$B$8),M1167/(L1167+M1167)),M1167)</x:f>
        <x:v>0.08192586207584232</x:v>
      </x:c>
      <x:c r="Y1167" s="115" t="n">
        <x:f>POWER(1-$H$5,(A1167-A1166)/$H$8)</x:f>
        <x:v>0.9999862671029998</x:v>
      </x:c>
      <x:c r="Z1167" s="115" t="n">
        <x:f>U1167*Y1167</x:f>
        <x:v>0.1123323141540296</x:v>
      </x:c>
      <x:c r="AA1167" s="115" t="n">
        <x:f>V1167*Y1167</x:f>
        <x:v>0.11832443201677102</x:v>
      </x:c>
      <x:c r="AB1167" s="115" t="n">
        <x:f>W1167*Y1167</x:f>
        <x:v>0.9356291989834048</x:v>
      </x:c>
      <x:c r="AC1167" s="115" t="n">
        <x:f>X1167*Y1167</x:f>
        <x:v>0.08192473699641678</x:v>
      </x:c>
      <x:c r="AD1167" s="115" t="n">
        <x:f>SUM(Z1167:AC1167)</x:f>
        <x:v>1.248210682150622</x:v>
      </x:c>
      <x:c r="AE1167" s="115" t="n">
        <x:f>MAX(AE1166,AD1167)</x:f>
        <x:v>1.2656911920356448</x:v>
      </x:c>
      <x:c r="AF1167" s="114" t="n">
        <x:f>AD1167/AE1167-1</x:f>
        <x:v>-0.013811038581147406</x:v>
      </x:c>
      <x:c r="AG1167" s="114" t="n">
        <x:f>AD1167/AD1166-1</x:f>
        <x:v>0.0009199856021895325</x:v>
      </x:c>
      <x:c r="AH1167" s="111" t="n">
        <x:f>IF(OR(T1167="年末+季度",T1167="季度+动态",T1167="季度",T1167="动态"),A1167,AH1166)</x:f>
        <x:v>45471</x:v>
      </x:c>
      <x:c r="AI1167" s="117" t="n">
        <x:f>YEAR(A1167)</x:f>
        <x:v>2024</x:v>
      </x:c>
      <x:c r="AJ1167" s="117" t="n">
        <x:f>MONTH(A1167)</x:f>
        <x:v>8</x:v>
      </x:c>
      <x:c r="AK1167" s="50" t="n">
        <x:f>IF(MONTH(A1167)&lt;&gt;MONTH(A1168),1,0)</x:f>
        <x:v>0</x:v>
      </x:c>
      <x:c r="AL1167" s="115" t="n">
        <x:f>IF(AK1166,AD1166,AL1166)</x:f>
        <x:v>1.258601946391672</x:v>
      </x:c>
      <x:c r="AM1167" s="116" t="str">
        <x:f>IF(AK1167,AD1167/AL1167-1,"")</x:f>
      </x:c>
      <x:c r="AN1167" s="115" t="n">
        <x:f>IF(AI1167&lt;&gt;AI1166,AD1167,MAX(AN1166,AD1167))</x:f>
        <x:v>1.2656911920356448</x:v>
      </x:c>
      <x:c r="AO1167" s="116" t="n">
        <x:f>AD1167/AN1167-1</x:f>
        <x:v>-0.013811038581147406</x:v>
      </x:c>
      <x:c r="AP1167" s="112" t="n">
        <x:f>IFERROR(SUM(Z1167:AC1167)/AD1167,0)</x:f>
        <x:v>1</x:v>
      </x:c>
      <x:c r="AQ1167" s="50" t="b">
        <x:f>AND(B1167&gt;0,C1167&gt;0,D1167&gt;0,E1167&gt;0)</x:f>
        <x:v>1</x:v>
      </x:c>
    </x:row>
    <x:row r="1168">
      <x:c r="A1168" s="111" t="n">
        <x:f>'净值底稿'!A1126</x:f>
        <x:v>45523</x:v>
      </x:c>
      <x:c r="B1168" s="113" t="n">
        <x:f>'净值底稿'!F1126</x:f>
        <x:v>1.5868628955232076</x:v>
      </x:c>
      <x:c r="C1168" s="113" t="n">
        <x:f>'净值底稿'!O1126</x:f>
        <x:v>1.0587507455509815</x:v>
      </x:c>
      <x:c r="D1168" s="113" t="n">
        <x:f>'净值底稿'!P1126</x:f>
        <x:v>1.7047</x:v>
      </x:c>
      <x:c r="E1168" s="113" t="n">
        <x:f>'净值底稿'!Q1126</x:f>
        <x:v>2.0178</x:v>
      </x:c>
      <x:c r="F1168" s="114" t="n">
        <x:f>IFERROR(B1168/B1167-1,0)</x:f>
        <x:v>-0.0007005356128062523</x:v>
      </x:c>
      <x:c r="G1168" s="114" t="n">
        <x:f>IFERROR(C1168/C1167-1,0)</x:f>
        <x:v>0.0017479069939423386</x:v>
      </x:c>
      <x:c r="H1168" s="114" t="n">
        <x:f>IFERROR(D1168/D1167-1,0)</x:f>
        <x:v>0.0006456914768726563</x:v>
      </x:c>
      <x:c r="I1168" s="114" t="n">
        <x:f>IFERROR(E1168/E1167-1,0)</x:f>
        <x:v>0.010668670172802264</x:v>
      </x:c>
      <x:c r="J1168" s="115" t="n">
        <x:f>Z1167*(1+F1168)</x:f>
        <x:v>0.11225362136749575</x:v>
      </x:c>
      <x:c r="K1168" s="115" t="n">
        <x:f>AA1167*(1+G1168)</x:f>
        <x:v>0.11853125211904739</x:v>
      </x:c>
      <x:c r="L1168" s="115" t="n">
        <x:f>AB1167*(1+H1168)</x:f>
        <x:v>0.9362333267827015</x:v>
      </x:c>
      <x:c r="M1168" s="115" t="n">
        <x:f>AC1167*(1+I1168)</x:f>
        <x:v>0.08279876499442512</x:v>
      </x:c>
      <x:c r="N1168" s="115" t="n">
        <x:f>SUM(J1168:M1168)</x:f>
        <x:v>1.2498169652636697</x:v>
      </x:c>
      <x:c r="O1168" s="116" t="n">
        <x:f>IFERROR((J1168+K1168)/N1168,0)</x:f>
        <x:v>0.18465493740345829</x:v>
      </x:c>
      <x:c r="P1168" s="50" t="b">
        <x:f>AND(MONTH(A1168)=12,OR(A1169="",YEAR(A1168)&lt;&gt;YEAR(A1169)))</x:f>
        <x:v>0</x:v>
      </x:c>
      <x:c r="Q1168" s="50" t="b">
        <x:f>AND(MOD(MONTH(A1168),3)=0,OR(A1169="",MONTH(A1168)&lt;&gt;MONTH(A1169)))</x:f>
        <x:v>0</x:v>
      </x:c>
      <x:c r="R1168" s="50" t="b">
        <x:f>OR(O1168&gt;$E$7,O1168&lt;$E$6)</x:f>
        <x:v>0</x:v>
      </x:c>
      <x:c r="S1168" s="50" t="b">
        <x:f>AND(OR(P1168,Q1168,R1168),A1168-AH1167&gt;$E$8)</x:f>
        <x:v>0</x:v>
      </x:c>
      <x:c r="T1168" s="50" t="str">
        <x:f>IF(NOT(OR(P1168,Q1168,R1168)),"不调",IF(NOT(S1168),"间隔规则跳过",IF(P1168,"年末+季度",IF(AND(Q1168,R1168),"季度+动态",IF(Q1168,"季度","动态")))))</x:f>
        <x:v>不调</x:v>
      </x:c>
      <x:c r="U1168" s="115" t="n">
        <x:f>IF(OR(T1168="年末+季度",T1168="季度+动态"),N1168*$E$5/2,IF(T1168="季度",(J1168+K1168)/2,IF(T1168="动态",N1168*$E$5*IF(J1168+K1168=0,0.5,J1168/(J1168+K1168)),J1168)))</x:f>
        <x:v>0.11225362136749575</x:v>
      </x:c>
      <x:c r="V1168" s="115" t="n">
        <x:f>IF(OR(T1168="年末+季度",T1168="季度+动态"),N1168*$E$5/2,IF(T1168="季度",(J1168+K1168)/2,IF(T1168="动态",N1168*$E$5*IF(J1168+K1168=0,0.5,K1168/(J1168+K1168)),K1168)))</x:f>
        <x:v>0.11853125211904739</x:v>
      </x:c>
      <x:c r="W1168" s="115" t="n">
        <x:f>IF(OR(T1168="年末+季度",T1168="季度+动态",T1168="动态"),N1168*(1-$E$5)*IF(L1168+M1168=0,$B$7/($B$7+$B$8),L1168/(L1168+M1168)),L1168)</x:f>
        <x:v>0.9362333267827015</x:v>
      </x:c>
      <x:c r="X1168" s="115" t="n">
        <x:f>IF(OR(T1168="年末+季度",T1168="季度+动态",T1168="动态"),N1168*(1-$E$5)*IF(L1168+M1168=0,$B$8/($B$7+$B$8),M1168/(L1168+M1168)),M1168)</x:f>
        <x:v>0.08279876499442512</x:v>
      </x:c>
      <x:c r="Y1168" s="115" t="n">
        <x:f>POWER(1-$H$5,(A1168-A1167)/$H$8)</x:f>
        <x:v>0.9999588018747739</x:v>
      </x:c>
      <x:c r="Z1168" s="115" t="n">
        <x:f>U1168*Y1168</x:f>
        <x:v>0.11224899672874558</x:v>
      </x:c>
      <x:c r="AA1168" s="115" t="n">
        <x:f>V1168*Y1168</x:f>
        <x:v>0.11852636885367938</x:v>
      </x:c>
      <x:c r="AB1168" s="115" t="n">
        <x:f>W1168*Y1168</x:f>
        <x:v>0.9361947557248639</x:v>
      </x:c>
      <x:c r="AC1168" s="115" t="n">
        <x:f>X1168*Y1168</x:f>
        <x:v>0.08279535384053632</x:v>
      </x:c>
      <x:c r="AD1168" s="115" t="n">
        <x:f>SUM(Z1168:AC1168)</x:f>
        <x:v>1.249765475147825</x:v>
      </x:c>
      <x:c r="AE1168" s="115" t="n">
        <x:f>MAX(AE1167,AD1168)</x:f>
        <x:v>1.2656911920356448</x:v>
      </x:c>
      <x:c r="AF1168" s="114" t="n">
        <x:f>AD1168/AE1168-1</x:f>
        <x:v>-0.012582624409518073</x:v>
      </x:c>
      <x:c r="AG1168" s="114" t="n">
        <x:f>AD1168/AD1167-1</x:f>
        <x:v>0.0012456174421806576</x:v>
      </x:c>
      <x:c r="AH1168" s="111" t="n">
        <x:f>IF(OR(T1168="年末+季度",T1168="季度+动态",T1168="季度",T1168="动态"),A1168,AH1167)</x:f>
        <x:v>45471</x:v>
      </x:c>
      <x:c r="AI1168" s="117" t="n">
        <x:f>YEAR(A1168)</x:f>
        <x:v>2024</x:v>
      </x:c>
      <x:c r="AJ1168" s="117" t="n">
        <x:f>MONTH(A1168)</x:f>
        <x:v>8</x:v>
      </x:c>
      <x:c r="AK1168" s="50" t="n">
        <x:f>IF(MONTH(A1168)&lt;&gt;MONTH(A1169),1,0)</x:f>
        <x:v>0</x:v>
      </x:c>
      <x:c r="AL1168" s="115" t="n">
        <x:f>IF(AK1167,AD1167,AL1167)</x:f>
        <x:v>1.258601946391672</x:v>
      </x:c>
      <x:c r="AM1168" s="116" t="str">
        <x:f>IF(AK1168,AD1168/AL1168-1,"")</x:f>
      </x:c>
      <x:c r="AN1168" s="115" t="n">
        <x:f>IF(AI1168&lt;&gt;AI1167,AD1168,MAX(AN1167,AD1168))</x:f>
        <x:v>1.2656911920356448</x:v>
      </x:c>
      <x:c r="AO1168" s="116" t="n">
        <x:f>AD1168/AN1168-1</x:f>
        <x:v>-0.012582624409518073</x:v>
      </x:c>
      <x:c r="AP1168" s="112" t="n">
        <x:f>IFERROR(SUM(Z1168:AC1168)/AD1168,0)</x:f>
        <x:v>1</x:v>
      </x:c>
      <x:c r="AQ1168" s="50" t="b">
        <x:f>AND(B1168&gt;0,C1168&gt;0,D1168&gt;0,E1168&gt;0)</x:f>
        <x:v>1</x:v>
      </x:c>
    </x:row>
    <x:row r="1169">
      <x:c r="A1169" s="111" t="n">
        <x:f>'净值底稿'!A1127</x:f>
        <x:v>45524</x:v>
      </x:c>
      <x:c r="B1169" s="113" t="n">
        <x:f>'净值底稿'!F1127</x:f>
        <x:v>1.5808157193682575</x:v>
      </x:c>
      <x:c r="C1169" s="113" t="n">
        <x:f>'净值底稿'!O1127</x:f>
        <x:v>1.0433882565889094</x:v>
      </x:c>
      <x:c r="D1169" s="113" t="n">
        <x:f>'净值底稿'!P1127</x:f>
        <x:v>1.7049</x:v>
      </x:c>
      <x:c r="E1169" s="113" t="n">
        <x:f>'净值底稿'!Q1127</x:f>
        <x:v>2.019</x:v>
      </x:c>
      <x:c r="F1169" s="114" t="n">
        <x:f>IFERROR(B1169/B1168-1,0)</x:f>
        <x:v>-0.003810774183459764</x:v>
      </x:c>
      <x:c r="G1169" s="114" t="n">
        <x:f>IFERROR(C1169/C1168-1,0)</x:f>
        <x:v>-0.014510014776024871</x:v>
      </x:c>
      <x:c r="H1169" s="114" t="n">
        <x:f>IFERROR(D1169/D1168-1,0)</x:f>
        <x:v>0.00011732269607556134</x:v>
      </x:c>
      <x:c r="I1169" s="114" t="n">
        <x:f>IFERROR(E1169/E1168-1,0)</x:f>
        <x:v>0.0005947071067500254</x:v>
      </x:c>
      <x:c r="J1169" s="115" t="n">
        <x:f>Z1168*(1+F1169)</x:f>
        <x:v>0.11182124114989242</x:v>
      </x:c>
      <x:c r="K1169" s="115" t="n">
        <x:f>AA1168*(1+G1169)</x:f>
        <x:v>0.11680654949026392</x:v>
      </x:c>
      <x:c r="L1169" s="115" t="n">
        <x:f>AB1168*(1+H1169)</x:f>
        <x:v>0.9363045926176573</x:v>
      </x:c>
      <x:c r="M1169" s="115" t="n">
        <x:f>AC1168*(1+I1169)</x:f>
        <x:v>0.08284459282587117</x:v>
      </x:c>
      <x:c r="N1169" s="115" t="n">
        <x:f>SUM(J1169:M1169)</x:f>
        <x:v>1.2477769760836848</x:v>
      </x:c>
      <x:c r="O1169" s="116" t="n">
        <x:f>IFERROR((J1169+K1169)/N1169,0)</x:f>
        <x:v>0.18322808885105038</x:v>
      </x:c>
      <x:c r="P1169" s="50" t="b">
        <x:f>AND(MONTH(A1169)=12,OR(A1170="",YEAR(A1169)&lt;&gt;YEAR(A1170)))</x:f>
        <x:v>0</x:v>
      </x:c>
      <x:c r="Q1169" s="50" t="b">
        <x:f>AND(MOD(MONTH(A1169),3)=0,OR(A1170="",MONTH(A1169)&lt;&gt;MONTH(A1170)))</x:f>
        <x:v>0</x:v>
      </x:c>
      <x:c r="R1169" s="50" t="b">
        <x:f>OR(O1169&gt;$E$7,O1169&lt;$E$6)</x:f>
        <x:v>0</x:v>
      </x:c>
      <x:c r="S1169" s="50" t="b">
        <x:f>AND(OR(P1169,Q1169,R1169),A1169-AH1168&gt;$E$8)</x:f>
        <x:v>0</x:v>
      </x:c>
      <x:c r="T1169" s="50" t="str">
        <x:f>IF(NOT(OR(P1169,Q1169,R1169)),"不调",IF(NOT(S1169),"间隔规则跳过",IF(P1169,"年末+季度",IF(AND(Q1169,R1169),"季度+动态",IF(Q1169,"季度","动态")))))</x:f>
        <x:v>不调</x:v>
      </x:c>
      <x:c r="U1169" s="115" t="n">
        <x:f>IF(OR(T1169="年末+季度",T1169="季度+动态"),N1169*$E$5/2,IF(T1169="季度",(J1169+K1169)/2,IF(T1169="动态",N1169*$E$5*IF(J1169+K1169=0,0.5,J1169/(J1169+K1169)),J1169)))</x:f>
        <x:v>0.11182124114989242</x:v>
      </x:c>
      <x:c r="V1169" s="115" t="n">
        <x:f>IF(OR(T1169="年末+季度",T1169="季度+动态"),N1169*$E$5/2,IF(T1169="季度",(J1169+K1169)/2,IF(T1169="动态",N1169*$E$5*IF(J1169+K1169=0,0.5,K1169/(J1169+K1169)),K1169)))</x:f>
        <x:v>0.11680654949026392</x:v>
      </x:c>
      <x:c r="W1169" s="115" t="n">
        <x:f>IF(OR(T1169="年末+季度",T1169="季度+动态",T1169="动态"),N1169*(1-$E$5)*IF(L1169+M1169=0,$B$7/($B$7+$B$8),L1169/(L1169+M1169)),L1169)</x:f>
        <x:v>0.9363045926176573</x:v>
      </x:c>
      <x:c r="X1169" s="115" t="n">
        <x:f>IF(OR(T1169="年末+季度",T1169="季度+动态",T1169="动态"),N1169*(1-$E$5)*IF(L1169+M1169=0,$B$8/($B$7+$B$8),M1169/(L1169+M1169)),M1169)</x:f>
        <x:v>0.08284459282587117</x:v>
      </x:c>
      <x:c r="Y1169" s="115" t="n">
        <x:f>POWER(1-$H$5,(A1169-A1168)/$H$8)</x:f>
        <x:v>0.9999862671029998</x:v>
      </x:c>
      <x:c r="Z1169" s="115" t="n">
        <x:f>U1169*Y1169</x:f>
        <x:v>0.11181970552030526</x:v>
      </x:c>
      <x:c r="AA1169" s="115" t="n">
        <x:f>V1169*Y1169</x:f>
        <x:v>0.11680494539795082</x:v>
      </x:c>
      <x:c r="AB1169" s="115" t="n">
        <x:f>W1169*Y1169</x:f>
        <x:v>0.9362917344431261</x:v>
      </x:c>
      <x:c r="AC1169" s="115" t="n">
        <x:f>X1169*Y1169</x:f>
        <x:v>0.08284345512961087</x:v>
      </x:c>
      <x:c r="AD1169" s="115" t="n">
        <x:f>SUM(Z1169:AC1169)</x:f>
        <x:v>1.247759840490993</x:v>
      </x:c>
      <x:c r="AE1169" s="115" t="n">
        <x:f>MAX(AE1168,AD1169)</x:f>
        <x:v>1.2656911920356448</x:v>
      </x:c>
      <x:c r="AF1169" s="114" t="n">
        <x:f>AD1169/AE1169-1</x:f>
        <x:v>-0.014167240522399704</x:v>
      </x:c>
      <x:c r="AG1169" s="114" t="n">
        <x:f>AD1169/AD1168-1</x:f>
        <x:v>-0.0016048088195065313</x:v>
      </x:c>
      <x:c r="AH1169" s="111" t="n">
        <x:f>IF(OR(T1169="年末+季度",T1169="季度+动态",T1169="季度",T1169="动态"),A1169,AH1168)</x:f>
        <x:v>45471</x:v>
      </x:c>
      <x:c r="AI1169" s="117" t="n">
        <x:f>YEAR(A1169)</x:f>
        <x:v>2024</x:v>
      </x:c>
      <x:c r="AJ1169" s="117" t="n">
        <x:f>MONTH(A1169)</x:f>
        <x:v>8</x:v>
      </x:c>
      <x:c r="AK1169" s="50" t="n">
        <x:f>IF(MONTH(A1169)&lt;&gt;MONTH(A1170),1,0)</x:f>
        <x:v>0</x:v>
      </x:c>
      <x:c r="AL1169" s="115" t="n">
        <x:f>IF(AK1168,AD1168,AL1168)</x:f>
        <x:v>1.258601946391672</x:v>
      </x:c>
      <x:c r="AM1169" s="116" t="str">
        <x:f>IF(AK1169,AD1169/AL1169-1,"")</x:f>
      </x:c>
      <x:c r="AN1169" s="115" t="n">
        <x:f>IF(AI1169&lt;&gt;AI1168,AD1169,MAX(AN1168,AD1169))</x:f>
        <x:v>1.2656911920356448</x:v>
      </x:c>
      <x:c r="AO1169" s="116" t="n">
        <x:f>AD1169/AN1169-1</x:f>
        <x:v>-0.014167240522399704</x:v>
      </x:c>
      <x:c r="AP1169" s="112" t="n">
        <x:f>IFERROR(SUM(Z1169:AC1169)/AD1169,0)</x:f>
        <x:v>1</x:v>
      </x:c>
      <x:c r="AQ1169" s="50" t="b">
        <x:f>AND(B1169&gt;0,C1169&gt;0,D1169&gt;0,E1169&gt;0)</x:f>
        <x:v>1</x:v>
      </x:c>
    </x:row>
    <x:row r="1170">
      <x:c r="A1170" s="111" t="n">
        <x:f>'净值底稿'!A1128</x:f>
        <x:v>45525</x:v>
      </x:c>
      <x:c r="B1170" s="113" t="n">
        <x:f>'净值底稿'!F1128</x:f>
        <x:v>1.5876201626914275</x:v>
      </x:c>
      <x:c r="C1170" s="113" t="n">
        <x:f>'净值底稿'!O1128</x:f>
        <x:v>1.0409091741890717</x:v>
      </x:c>
      <x:c r="D1170" s="113" t="n">
        <x:f>'净值底稿'!P1128</x:f>
        <x:v>1.7043</x:v>
      </x:c>
      <x:c r="E1170" s="113" t="n">
        <x:f>'净值底稿'!Q1128</x:f>
        <x:v>2.0254</x:v>
      </x:c>
      <x:c r="F1170" s="114" t="n">
        <x:f>IFERROR(B1170/B1169-1,0)</x:f>
        <x:v>0.004304387437322088</x:v>
      </x:c>
      <x:c r="G1170" s="114" t="n">
        <x:f>IFERROR(C1170/C1169-1,0)</x:f>
        <x:v>-0.0023759922389221533</x:v>
      </x:c>
      <x:c r="H1170" s="114" t="n">
        <x:f>IFERROR(D1170/D1169-1,0)</x:f>
        <x:v>-0.00035192679922579906</x:v>
      </x:c>
      <x:c r="I1170" s="114" t="n">
        <x:f>IFERROR(E1170/E1169-1,0)</x:f>
        <x:v>0.003169886082218687</x:v>
      </x:c>
      <x:c r="J1170" s="115" t="n">
        <x:f>Z1169*(1+F1170)</x:f>
        <x:v>0.11230102085599192</x:v>
      </x:c>
      <x:c r="K1170" s="115" t="n">
        <x:f>AA1169*(1+G1170)</x:f>
        <x:v>0.11652741775421756</x:v>
      </x:c>
      <x:c r="L1170" s="115" t="n">
        <x:f>AB1169*(1+H1170)</x:f>
        <x:v>0.935962228289882</x:v>
      </x:c>
      <x:c r="M1170" s="115" t="n">
        <x:f>AC1169*(1+I1170)</x:f>
        <x:v>0.08310605944502913</x:v>
      </x:c>
      <x:c r="N1170" s="115" t="n">
        <x:f>SUM(J1170:M1170)</x:f>
        <x:v>1.2478967263451204</x:v>
      </x:c>
      <x:c r="O1170" s="116" t="n">
        <x:f>IFERROR((J1170+K1170)/N1170,0)</x:f>
        <x:v>0.18337129489906545</x:v>
      </x:c>
      <x:c r="P1170" s="50" t="b">
        <x:f>AND(MONTH(A1170)=12,OR(A1171="",YEAR(A1170)&lt;&gt;YEAR(A1171)))</x:f>
        <x:v>0</x:v>
      </x:c>
      <x:c r="Q1170" s="50" t="b">
        <x:f>AND(MOD(MONTH(A1170),3)=0,OR(A1171="",MONTH(A1170)&lt;&gt;MONTH(A1171)))</x:f>
        <x:v>0</x:v>
      </x:c>
      <x:c r="R1170" s="50" t="b">
        <x:f>OR(O1170&gt;$E$7,O1170&lt;$E$6)</x:f>
        <x:v>0</x:v>
      </x:c>
      <x:c r="S1170" s="50" t="b">
        <x:f>AND(OR(P1170,Q1170,R1170),A1170-AH1169&gt;$E$8)</x:f>
        <x:v>0</x:v>
      </x:c>
      <x:c r="T1170" s="50" t="str">
        <x:f>IF(NOT(OR(P1170,Q1170,R1170)),"不调",IF(NOT(S1170),"间隔规则跳过",IF(P1170,"年末+季度",IF(AND(Q1170,R1170),"季度+动态",IF(Q1170,"季度","动态")))))</x:f>
        <x:v>不调</x:v>
      </x:c>
      <x:c r="U1170" s="115" t="n">
        <x:f>IF(OR(T1170="年末+季度",T1170="季度+动态"),N1170*$E$5/2,IF(T1170="季度",(J1170+K1170)/2,IF(T1170="动态",N1170*$E$5*IF(J1170+K1170=0,0.5,J1170/(J1170+K1170)),J1170)))</x:f>
        <x:v>0.11230102085599192</x:v>
      </x:c>
      <x:c r="V1170" s="115" t="n">
        <x:f>IF(OR(T1170="年末+季度",T1170="季度+动态"),N1170*$E$5/2,IF(T1170="季度",(J1170+K1170)/2,IF(T1170="动态",N1170*$E$5*IF(J1170+K1170=0,0.5,K1170/(J1170+K1170)),K1170)))</x:f>
        <x:v>0.11652741775421756</x:v>
      </x:c>
      <x:c r="W1170" s="115" t="n">
        <x:f>IF(OR(T1170="年末+季度",T1170="季度+动态",T1170="动态"),N1170*(1-$E$5)*IF(L1170+M1170=0,$B$7/($B$7+$B$8),L1170/(L1170+M1170)),L1170)</x:f>
        <x:v>0.935962228289882</x:v>
      </x:c>
      <x:c r="X1170" s="115" t="n">
        <x:f>IF(OR(T1170="年末+季度",T1170="季度+动态",T1170="动态"),N1170*(1-$E$5)*IF(L1170+M1170=0,$B$8/($B$7+$B$8),M1170/(L1170+M1170)),M1170)</x:f>
        <x:v>0.08310605944502913</x:v>
      </x:c>
      <x:c r="Y1170" s="115" t="n">
        <x:f>POWER(1-$H$5,(A1170-A1169)/$H$8)</x:f>
        <x:v>0.9999862671029998</x:v>
      </x:c>
      <x:c r="Z1170" s="115" t="n">
        <x:f>U1170*Y1170</x:f>
        <x:v>0.11229947863763948</x:v>
      </x:c>
      <x:c r="AA1170" s="115" t="n">
        <x:f>V1170*Y1170</x:f>
        <x:v>0.11652581749519184</x:v>
      </x:c>
      <x:c r="AB1170" s="115" t="n">
        <x:f>W1170*Y1170</x:f>
        <x:v>0.9359493748170047</x:v>
      </x:c>
      <x:c r="AC1170" s="115" t="n">
        <x:f>X1170*Y1170</x:f>
        <x:v>0.08310491815807468</x:v>
      </x:c>
      <x:c r="AD1170" s="115" t="n">
        <x:f>SUM(Z1170:AC1170)</x:f>
        <x:v>1.2478795891079109</x:v>
      </x:c>
      <x:c r="AE1170" s="115" t="n">
        <x:f>MAX(AE1169,AD1170)</x:f>
        <x:v>1.2656911920356448</x:v>
      </x:c>
      <x:c r="AF1170" s="114" t="n">
        <x:f>AD1170/AE1170-1</x:f>
        <x:v>-0.014072629279411442</x:v>
      </x:c>
      <x:c r="AG1170" s="114" t="n">
        <x:f>AD1170/AD1169-1</x:f>
        <x:v>0.0000959708856078656</x:v>
      </x:c>
      <x:c r="AH1170" s="111" t="n">
        <x:f>IF(OR(T1170="年末+季度",T1170="季度+动态",T1170="季度",T1170="动态"),A1170,AH1169)</x:f>
        <x:v>45471</x:v>
      </x:c>
      <x:c r="AI1170" s="117" t="n">
        <x:f>YEAR(A1170)</x:f>
        <x:v>2024</x:v>
      </x:c>
      <x:c r="AJ1170" s="117" t="n">
        <x:f>MONTH(A1170)</x:f>
        <x:v>8</x:v>
      </x:c>
      <x:c r="AK1170" s="50" t="n">
        <x:f>IF(MONTH(A1170)&lt;&gt;MONTH(A1171),1,0)</x:f>
        <x:v>0</x:v>
      </x:c>
      <x:c r="AL1170" s="115" t="n">
        <x:f>IF(AK1169,AD1169,AL1169)</x:f>
        <x:v>1.258601946391672</x:v>
      </x:c>
      <x:c r="AM1170" s="116" t="str">
        <x:f>IF(AK1170,AD1170/AL1170-1,"")</x:f>
      </x:c>
      <x:c r="AN1170" s="115" t="n">
        <x:f>IF(AI1170&lt;&gt;AI1169,AD1170,MAX(AN1169,AD1170))</x:f>
        <x:v>1.2656911920356448</x:v>
      </x:c>
      <x:c r="AO1170" s="116" t="n">
        <x:f>AD1170/AN1170-1</x:f>
        <x:v>-0.014072629279411442</x:v>
      </x:c>
      <x:c r="AP1170" s="112" t="n">
        <x:f>IFERROR(SUM(Z1170:AC1170)/AD1170,0)</x:f>
        <x:v>1</x:v>
      </x:c>
      <x:c r="AQ1170" s="50" t="b">
        <x:f>AND(B1170&gt;0,C1170&gt;0,D1170&gt;0,E1170&gt;0)</x:f>
        <x:v>1</x:v>
      </x:c>
    </x:row>
    <x:row r="1171">
      <x:c r="A1171" s="111" t="n">
        <x:f>'净值底稿'!A1129</x:f>
        <x:v>45526</x:v>
      </x:c>
      <x:c r="B1171" s="113" t="n">
        <x:f>'净值底稿'!F1129</x:f>
        <x:v>1.581212525384105</x:v>
      </x:c>
      <x:c r="C1171" s="113" t="n">
        <x:f>'净值底稿'!O1129</x:f>
        <x:v>1.0321336286599931</x:v>
      </x:c>
      <x:c r="D1171" s="113" t="n">
        <x:f>'净值底稿'!P1129</x:f>
        <x:v>1.705</x:v>
      </x:c>
      <x:c r="E1171" s="113" t="n">
        <x:f>'净值底稿'!Q1129</x:f>
        <x:v>2.0195</x:v>
      </x:c>
      <x:c r="F1171" s="114" t="n">
        <x:f>IFERROR(B1171/B1170-1,0)</x:f>
        <x:v>-0.00403600146804628</x:v>
      </x:c>
      <x:c r="G1171" s="114" t="n">
        <x:f>IFERROR(C1171/C1170-1,0)</x:f>
        <x:v>-0.008430654418926764</x:v>
      </x:c>
      <x:c r="H1171" s="114" t="n">
        <x:f>IFERROR(D1171/D1170-1,0)</x:f>
        <x:v>0.00041072581118362095</x:v>
      </x:c>
      <x:c r="I1171" s="114" t="n">
        <x:f>IFERROR(E1171/E1170-1,0)</x:f>
        <x:v>-0.0029130048385503926</x:v>
      </x:c>
      <x:c r="J1171" s="115" t="n">
        <x:f>Z1170*(1+F1171)</x:f>
        <x:v>0.11184623777699713</x:v>
      </x:c>
      <x:c r="K1171" s="115" t="n">
        <x:f>AA1170*(1+G1171)</x:f>
        <x:v>0.11554342859700695</x:v>
      </x:c>
      <x:c r="L1171" s="115" t="n">
        <x:f>AB1170*(1+H1171)</x:f>
        <x:v>0.9363337933832032</x:v>
      </x:c>
      <x:c r="M1171" s="115" t="n">
        <x:f>AC1170*(1+I1171)</x:f>
        <x:v>0.08286283312937287</x:v>
      </x:c>
      <x:c r="N1171" s="115" t="n">
        <x:f>SUM(J1171:M1171)</x:f>
        <x:v>1.24658629288658</x:v>
      </x:c>
      <x:c r="O1171" s="116" t="n">
        <x:f>IFERROR((J1171+K1171)/N1171,0)</x:f>
        <x:v>0.18240988824565313</x:v>
      </x:c>
      <x:c r="P1171" s="50" t="b">
        <x:f>AND(MONTH(A1171)=12,OR(A1172="",YEAR(A1171)&lt;&gt;YEAR(A1172)))</x:f>
        <x:v>0</x:v>
      </x:c>
      <x:c r="Q1171" s="50" t="b">
        <x:f>AND(MOD(MONTH(A1171),3)=0,OR(A1172="",MONTH(A1171)&lt;&gt;MONTH(A1172)))</x:f>
        <x:v>0</x:v>
      </x:c>
      <x:c r="R1171" s="50" t="b">
        <x:f>OR(O1171&gt;$E$7,O1171&lt;$E$6)</x:f>
        <x:v>0</x:v>
      </x:c>
      <x:c r="S1171" s="50" t="b">
        <x:f>AND(OR(P1171,Q1171,R1171),A1171-AH1170&gt;$E$8)</x:f>
        <x:v>0</x:v>
      </x:c>
      <x:c r="T1171" s="50" t="str">
        <x:f>IF(NOT(OR(P1171,Q1171,R1171)),"不调",IF(NOT(S1171),"间隔规则跳过",IF(P1171,"年末+季度",IF(AND(Q1171,R1171),"季度+动态",IF(Q1171,"季度","动态")))))</x:f>
        <x:v>不调</x:v>
      </x:c>
      <x:c r="U1171" s="115" t="n">
        <x:f>IF(OR(T1171="年末+季度",T1171="季度+动态"),N1171*$E$5/2,IF(T1171="季度",(J1171+K1171)/2,IF(T1171="动态",N1171*$E$5*IF(J1171+K1171=0,0.5,J1171/(J1171+K1171)),J1171)))</x:f>
        <x:v>0.11184623777699713</x:v>
      </x:c>
      <x:c r="V1171" s="115" t="n">
        <x:f>IF(OR(T1171="年末+季度",T1171="季度+动态"),N1171*$E$5/2,IF(T1171="季度",(J1171+K1171)/2,IF(T1171="动态",N1171*$E$5*IF(J1171+K1171=0,0.5,K1171/(J1171+K1171)),K1171)))</x:f>
        <x:v>0.11554342859700695</x:v>
      </x:c>
      <x:c r="W1171" s="115" t="n">
        <x:f>IF(OR(T1171="年末+季度",T1171="季度+动态",T1171="动态"),N1171*(1-$E$5)*IF(L1171+M1171=0,$B$7/($B$7+$B$8),L1171/(L1171+M1171)),L1171)</x:f>
        <x:v>0.9363337933832032</x:v>
      </x:c>
      <x:c r="X1171" s="115" t="n">
        <x:f>IF(OR(T1171="年末+季度",T1171="季度+动态",T1171="动态"),N1171*(1-$E$5)*IF(L1171+M1171=0,$B$8/($B$7+$B$8),M1171/(L1171+M1171)),M1171)</x:f>
        <x:v>0.08286283312937287</x:v>
      </x:c>
      <x:c r="Y1171" s="115" t="n">
        <x:f>POWER(1-$H$5,(A1171-A1170)/$H$8)</x:f>
        <x:v>0.9999862671029998</x:v>
      </x:c>
      <x:c r="Z1171" s="115" t="n">
        <x:f>U1171*Y1171</x:f>
        <x:v>0.11184470180413388</x:v>
      </x:c>
      <x:c r="AA1171" s="115" t="n">
        <x:f>V1171*Y1171</x:f>
        <x:v>0.11554184185100297</x:v>
      </x:c>
      <x:c r="AB1171" s="115" t="n">
        <x:f>W1171*Y1171</x:f>
        <x:v>0.9363209348076609</x:v>
      </x:c>
      <x:c r="AC1171" s="115" t="n">
        <x:f>X1171*Y1171</x:f>
        <x:v>0.08286169518262036</x:v>
      </x:c>
      <x:c r="AD1171" s="115" t="n">
        <x:f>SUM(Z1171:AC1171)</x:f>
        <x:v>1.246569173645418</x:v>
      </x:c>
      <x:c r="AE1171" s="115" t="n">
        <x:f>MAX(AE1170,AD1171)</x:f>
        <x:v>1.2656911920356448</x:v>
      </x:c>
      <x:c r="AF1171" s="114" t="n">
        <x:f>AD1171/AE1171-1</x:f>
        <x:v>-0.015107965126526901</x:v>
      </x:c>
      <x:c r="AG1171" s="114" t="n">
        <x:f>AD1171/AD1170-1</x:f>
        <x:v>-0.0010501137080297651</x:v>
      </x:c>
      <x:c r="AH1171" s="111" t="n">
        <x:f>IF(OR(T1171="年末+季度",T1171="季度+动态",T1171="季度",T1171="动态"),A1171,AH1170)</x:f>
        <x:v>45471</x:v>
      </x:c>
      <x:c r="AI1171" s="117" t="n">
        <x:f>YEAR(A1171)</x:f>
        <x:v>2024</x:v>
      </x:c>
      <x:c r="AJ1171" s="117" t="n">
        <x:f>MONTH(A1171)</x:f>
        <x:v>8</x:v>
      </x:c>
      <x:c r="AK1171" s="50" t="n">
        <x:f>IF(MONTH(A1171)&lt;&gt;MONTH(A1172),1,0)</x:f>
        <x:v>0</x:v>
      </x:c>
      <x:c r="AL1171" s="115" t="n">
        <x:f>IF(AK1170,AD1170,AL1170)</x:f>
        <x:v>1.258601946391672</x:v>
      </x:c>
      <x:c r="AM1171" s="116" t="str">
        <x:f>IF(AK1171,AD1171/AL1171-1,"")</x:f>
      </x:c>
      <x:c r="AN1171" s="115" t="n">
        <x:f>IF(AI1171&lt;&gt;AI1170,AD1171,MAX(AN1170,AD1171))</x:f>
        <x:v>1.2656911920356448</x:v>
      </x:c>
      <x:c r="AO1171" s="116" t="n">
        <x:f>AD1171/AN1171-1</x:f>
        <x:v>-0.015107965126526901</x:v>
      </x:c>
      <x:c r="AP1171" s="112" t="n">
        <x:f>IFERROR(SUM(Z1171:AC1171)/AD1171,0)</x:f>
        <x:v>1</x:v>
      </x:c>
      <x:c r="AQ1171" s="50" t="b">
        <x:f>AND(B1171&gt;0,C1171&gt;0,D1171&gt;0,E1171&gt;0)</x:f>
        <x:v>1</x:v>
      </x:c>
    </x:row>
    <x:row r="1172">
      <x:c r="A1172" s="111" t="n">
        <x:f>'净值底稿'!A1130</x:f>
        <x:v>45527</x:v>
      </x:c>
      <x:c r="B1172" s="113" t="n">
        <x:f>'净值底稿'!F1130</x:f>
        <x:v>1.5693171827912349</x:v>
      </x:c>
      <x:c r="C1172" s="113" t="n">
        <x:f>'净值底稿'!O1130</x:f>
        <x:v>1.0327657986664456</x:v>
      </x:c>
      <x:c r="D1172" s="113" t="n">
        <x:f>'净值底稿'!P1130</x:f>
        <x:v>1.7051</x:v>
      </x:c>
      <x:c r="E1172" s="113" t="n">
        <x:f>'净值底稿'!Q1130</x:f>
        <x:v>2.0144</x:v>
      </x:c>
      <x:c r="F1172" s="114" t="n">
        <x:f>IFERROR(B1172/B1171-1,0)</x:f>
        <x:v>-0.007522924592303304</x:v>
      </x:c>
      <x:c r="G1172" s="114" t="n">
        <x:f>IFERROR(C1172/C1171-1,0)</x:f>
        <x:v>0.0006124885275495817</x:v>
      </x:c>
      <x:c r="H1172" s="114" t="n">
        <x:f>IFERROR(D1172/D1171-1,0)</x:f>
        <x:v>0.000058651026392908534</x:v>
      </x:c>
      <x:c r="I1172" s="114" t="n">
        <x:f>IFERROR(E1172/E1171-1,0)</x:f>
        <x:v>-0.0025253775687049673</x:v>
      </x:c>
      <x:c r="J1172" s="115" t="n">
        <x:f>Z1171*(1+F1172)</x:f>
        <x:v>0.11100330254641273</x:v>
      </x:c>
      <x:c r="K1172" s="115" t="n">
        <x:f>AA1171*(1+G1172)</x:f>
        <x:v>0.11561260990358865</x:v>
      </x:c>
      <x:c r="L1172" s="115" t="n">
        <x:f>AB1171*(1+H1172)</x:f>
        <x:v>0.9363758509915205</x:v>
      </x:c>
      <x:c r="M1172" s="115" t="n">
        <x:f>AC1171*(1+I1172)</x:f>
        <x:v>0.08265243811630131</x:v>
      </x:c>
      <x:c r="N1172" s="115" t="n">
        <x:f>SUM(J1172:M1172)</x:f>
        <x:v>1.2456442015578233</x:v>
      </x:c>
      <x:c r="O1172" s="116" t="n">
        <x:f>IFERROR((J1172+K1172)/N1172,0)</x:f>
        <x:v>0.18192667871499082</x:v>
      </x:c>
      <x:c r="P1172" s="50" t="b">
        <x:f>AND(MONTH(A1172)=12,OR(A1173="",YEAR(A1172)&lt;&gt;YEAR(A1173)))</x:f>
        <x:v>0</x:v>
      </x:c>
      <x:c r="Q1172" s="50" t="b">
        <x:f>AND(MOD(MONTH(A1172),3)=0,OR(A1173="",MONTH(A1172)&lt;&gt;MONTH(A1173)))</x:f>
        <x:v>0</x:v>
      </x:c>
      <x:c r="R1172" s="50" t="b">
        <x:f>OR(O1172&gt;$E$7,O1172&lt;$E$6)</x:f>
        <x:v>0</x:v>
      </x:c>
      <x:c r="S1172" s="50" t="b">
        <x:f>AND(OR(P1172,Q1172,R1172),A1172-AH1171&gt;$E$8)</x:f>
        <x:v>0</x:v>
      </x:c>
      <x:c r="T1172" s="50" t="str">
        <x:f>IF(NOT(OR(P1172,Q1172,R1172)),"不调",IF(NOT(S1172),"间隔规则跳过",IF(P1172,"年末+季度",IF(AND(Q1172,R1172),"季度+动态",IF(Q1172,"季度","动态")))))</x:f>
        <x:v>不调</x:v>
      </x:c>
      <x:c r="U1172" s="115" t="n">
        <x:f>IF(OR(T1172="年末+季度",T1172="季度+动态"),N1172*$E$5/2,IF(T1172="季度",(J1172+K1172)/2,IF(T1172="动态",N1172*$E$5*IF(J1172+K1172=0,0.5,J1172/(J1172+K1172)),J1172)))</x:f>
        <x:v>0.11100330254641273</x:v>
      </x:c>
      <x:c r="V1172" s="115" t="n">
        <x:f>IF(OR(T1172="年末+季度",T1172="季度+动态"),N1172*$E$5/2,IF(T1172="季度",(J1172+K1172)/2,IF(T1172="动态",N1172*$E$5*IF(J1172+K1172=0,0.5,K1172/(J1172+K1172)),K1172)))</x:f>
        <x:v>0.11561260990358865</x:v>
      </x:c>
      <x:c r="W1172" s="115" t="n">
        <x:f>IF(OR(T1172="年末+季度",T1172="季度+动态",T1172="动态"),N1172*(1-$E$5)*IF(L1172+M1172=0,$B$7/($B$7+$B$8),L1172/(L1172+M1172)),L1172)</x:f>
        <x:v>0.9363758509915205</x:v>
      </x:c>
      <x:c r="X1172" s="115" t="n">
        <x:f>IF(OR(T1172="年末+季度",T1172="季度+动态",T1172="动态"),N1172*(1-$E$5)*IF(L1172+M1172=0,$B$8/($B$7+$B$8),M1172/(L1172+M1172)),M1172)</x:f>
        <x:v>0.08265243811630131</x:v>
      </x:c>
      <x:c r="Y1172" s="115" t="n">
        <x:f>POWER(1-$H$5,(A1172-A1171)/$H$8)</x:f>
        <x:v>0.9999862671029998</x:v>
      </x:c>
      <x:c r="Z1172" s="115" t="n">
        <x:f>U1172*Y1172</x:f>
        <x:v>0.11100177814949218</x:v>
      </x:c>
      <x:c r="AA1172" s="115" t="n">
        <x:f>V1172*Y1172</x:f>
        <x:v>0.11561102220752492</x:v>
      </x:c>
      <x:c r="AB1172" s="115" t="n">
        <x:f>W1172*Y1172</x:f>
        <x:v>0.9363629918384053</x:v>
      </x:c>
      <x:c r="AC1172" s="115" t="n">
        <x:f>X1172*Y1172</x:f>
        <x:v>0.08265130305888184</x:v>
      </x:c>
      <x:c r="AD1172" s="115" t="n">
        <x:f>SUM(Z1172:AC1172)</x:f>
        <x:v>1.2456270952543043</x:v>
      </x:c>
      <x:c r="AE1172" s="115" t="n">
        <x:f>MAX(AE1171,AD1172)</x:f>
        <x:v>1.2656911920356448</x:v>
      </x:c>
      <x:c r="AF1172" s="114" t="n">
        <x:f>AD1172/AE1172-1</x:f>
        <x:v>-0.015852284433670594</x:v>
      </x:c>
      <x:c r="AG1172" s="114" t="n">
        <x:f>AD1172/AD1171-1</x:f>
        <x:v>-0.0007557369547001036</x:v>
      </x:c>
      <x:c r="AH1172" s="111" t="n">
        <x:f>IF(OR(T1172="年末+季度",T1172="季度+动态",T1172="季度",T1172="动态"),A1172,AH1171)</x:f>
        <x:v>45471</x:v>
      </x:c>
      <x:c r="AI1172" s="117" t="n">
        <x:f>YEAR(A1172)</x:f>
        <x:v>2024</x:v>
      </x:c>
      <x:c r="AJ1172" s="117" t="n">
        <x:f>MONTH(A1172)</x:f>
        <x:v>8</x:v>
      </x:c>
      <x:c r="AK1172" s="50" t="n">
        <x:f>IF(MONTH(A1172)&lt;&gt;MONTH(A1173),1,0)</x:f>
        <x:v>0</x:v>
      </x:c>
      <x:c r="AL1172" s="115" t="n">
        <x:f>IF(AK1171,AD1171,AL1171)</x:f>
        <x:v>1.258601946391672</x:v>
      </x:c>
      <x:c r="AM1172" s="116" t="str">
        <x:f>IF(AK1172,AD1172/AL1172-1,"")</x:f>
      </x:c>
      <x:c r="AN1172" s="115" t="n">
        <x:f>IF(AI1172&lt;&gt;AI1171,AD1172,MAX(AN1171,AD1172))</x:f>
        <x:v>1.2656911920356448</x:v>
      </x:c>
      <x:c r="AO1172" s="116" t="n">
        <x:f>AD1172/AN1172-1</x:f>
        <x:v>-0.015852284433670594</x:v>
      </x:c>
      <x:c r="AP1172" s="112" t="n">
        <x:f>IFERROR(SUM(Z1172:AC1172)/AD1172,0)</x:f>
        <x:v>1</x:v>
      </x:c>
      <x:c r="AQ1172" s="50" t="b">
        <x:f>AND(B1172&gt;0,C1172&gt;0,D1172&gt;0,E1172&gt;0)</x:f>
        <x:v>1</x:v>
      </x:c>
    </x:row>
    <x:row r="1173">
      <x:c r="A1173" s="111" t="n">
        <x:f>'净值底稿'!A1131</x:f>
        <x:v>45530</x:v>
      </x:c>
      <x:c r="B1173" s="113" t="n">
        <x:f>'净值底稿'!F1131</x:f>
        <x:v>1.5496800492829512</x:v>
      </x:c>
      <x:c r="C1173" s="113" t="n">
        <x:f>'净值底稿'!O1131</x:f>
        <x:v>1.0375759945007945</x:v>
      </x:c>
      <x:c r="D1173" s="113" t="n">
        <x:f>'净值底稿'!P1131</x:f>
        <x:v>1.7047</x:v>
      </x:c>
      <x:c r="E1173" s="113" t="n">
        <x:f>'净值底稿'!Q1131</x:f>
        <x:v>2.0257</x:v>
      </x:c>
      <x:c r="F1173" s="114" t="n">
        <x:f>IFERROR(B1173/B1172-1,0)</x:f>
        <x:v>-0.012513170520032424</x:v>
      </x:c>
      <x:c r="G1173" s="114" t="n">
        <x:f>IFERROR(C1173/C1172-1,0)</x:f>
        <x:v>0.004657586299391392</x:v>
      </x:c>
      <x:c r="H1173" s="114" t="n">
        <x:f>IFERROR(D1173/D1172-1,0)</x:f>
        <x:v>-0.0002345903466072219</x:v>
      </x:c>
      <x:c r="I1173" s="114" t="n">
        <x:f>IFERROR(E1173/E1172-1,0)</x:f>
        <x:v>0.0056096108022238855</x:v>
      </x:c>
      <x:c r="J1173" s="115" t="n">
        <x:f>Z1172*(1+F1173)</x:f>
        <x:v>0.10961279397148077</x:v>
      </x:c>
      <x:c r="K1173" s="115" t="n">
        <x:f>AA1172*(1+G1173)</x:f>
        <x:v>0.11614949052061732</x:v>
      </x:c>
      <x:c r="L1173" s="115" t="n">
        <x:f>AB1172*(1+H1173)</x:f>
        <x:v>0.9361433301195998</x:v>
      </x:c>
      <x:c r="M1173" s="115" t="n">
        <x:f>AC1172*(1+I1173)</x:f>
        <x:v>0.08311494470133882</x:v>
      </x:c>
      <x:c r="N1173" s="115" t="n">
        <x:f>SUM(J1173:M1173)</x:f>
        <x:v>1.2450205593130368</x:v>
      </x:c>
      <x:c r="O1173" s="116" t="n">
        <x:f>IFERROR((J1173+K1173)/N1173,0)</x:f>
        <x:v>0.18133217383708639</x:v>
      </x:c>
      <x:c r="P1173" s="50" t="b">
        <x:f>AND(MONTH(A1173)=12,OR(A1174="",YEAR(A1173)&lt;&gt;YEAR(A1174)))</x:f>
        <x:v>0</x:v>
      </x:c>
      <x:c r="Q1173" s="50" t="b">
        <x:f>AND(MOD(MONTH(A1173),3)=0,OR(A1174="",MONTH(A1173)&lt;&gt;MONTH(A1174)))</x:f>
        <x:v>0</x:v>
      </x:c>
      <x:c r="R1173" s="50" t="b">
        <x:f>OR(O1173&gt;$E$7,O1173&lt;$E$6)</x:f>
        <x:v>0</x:v>
      </x:c>
      <x:c r="S1173" s="50" t="b">
        <x:f>AND(OR(P1173,Q1173,R1173),A1173-AH1172&gt;$E$8)</x:f>
        <x:v>0</x:v>
      </x:c>
      <x:c r="T1173" s="50" t="str">
        <x:f>IF(NOT(OR(P1173,Q1173,R1173)),"不调",IF(NOT(S1173),"间隔规则跳过",IF(P1173,"年末+季度",IF(AND(Q1173,R1173),"季度+动态",IF(Q1173,"季度","动态")))))</x:f>
        <x:v>不调</x:v>
      </x:c>
      <x:c r="U1173" s="115" t="n">
        <x:f>IF(OR(T1173="年末+季度",T1173="季度+动态"),N1173*$E$5/2,IF(T1173="季度",(J1173+K1173)/2,IF(T1173="动态",N1173*$E$5*IF(J1173+K1173=0,0.5,J1173/(J1173+K1173)),J1173)))</x:f>
        <x:v>0.10961279397148077</x:v>
      </x:c>
      <x:c r="V1173" s="115" t="n">
        <x:f>IF(OR(T1173="年末+季度",T1173="季度+动态"),N1173*$E$5/2,IF(T1173="季度",(J1173+K1173)/2,IF(T1173="动态",N1173*$E$5*IF(J1173+K1173=0,0.5,K1173/(J1173+K1173)),K1173)))</x:f>
        <x:v>0.11614949052061732</x:v>
      </x:c>
      <x:c r="W1173" s="115" t="n">
        <x:f>IF(OR(T1173="年末+季度",T1173="季度+动态",T1173="动态"),N1173*(1-$E$5)*IF(L1173+M1173=0,$B$7/($B$7+$B$8),L1173/(L1173+M1173)),L1173)</x:f>
        <x:v>0.9361433301195998</x:v>
      </x:c>
      <x:c r="X1173" s="115" t="n">
        <x:f>IF(OR(T1173="年末+季度",T1173="季度+动态",T1173="动态"),N1173*(1-$E$5)*IF(L1173+M1173=0,$B$8/($B$7+$B$8),M1173/(L1173+M1173)),M1173)</x:f>
        <x:v>0.08311494470133882</x:v>
      </x:c>
      <x:c r="Y1173" s="115" t="n">
        <x:f>POWER(1-$H$5,(A1173-A1172)/$H$8)</x:f>
        <x:v>0.9999588018747739</x:v>
      </x:c>
      <x:c r="Z1173" s="115" t="n">
        <x:f>U1173*Y1173</x:f>
        <x:v>0.10960827812986836</x:v>
      </x:c>
      <x:c r="AA1173" s="115" t="n">
        <x:f>V1173*Y1173</x:f>
        <x:v>0.1161447053793619</x:v>
      </x:c>
      <x:c r="AB1173" s="115" t="n">
        <x:f>W1173*Y1173</x:f>
        <x:v>0.936104762769456</x:v>
      </x:c>
      <x:c r="AC1173" s="115" t="n">
        <x:f>X1173*Y1173</x:f>
        <x:v>0.08311152052143886</x:v>
      </x:c>
      <x:c r="AD1173" s="115" t="n">
        <x:f>SUM(Z1173:AC1173)</x:f>
        <x:v>1.244969266800125</x:v>
      </x:c>
      <x:c r="AE1173" s="115" t="n">
        <x:f>MAX(AE1172,AD1173)</x:f>
        <x:v>1.2656911920356448</x:v>
      </x:c>
      <x:c r="AF1173" s="114" t="n">
        <x:f>AD1173/AE1173-1</x:f>
        <x:v>-0.01637202294359974</x:v>
      </x:c>
      <x:c r="AG1173" s="114" t="n">
        <x:f>AD1173/AD1172-1</x:f>
        <x:v>-0.0005281102640473101</x:v>
      </x:c>
      <x:c r="AH1173" s="111" t="n">
        <x:f>IF(OR(T1173="年末+季度",T1173="季度+动态",T1173="季度",T1173="动态"),A1173,AH1172)</x:f>
        <x:v>45471</x:v>
      </x:c>
      <x:c r="AI1173" s="117" t="n">
        <x:f>YEAR(A1173)</x:f>
        <x:v>2024</x:v>
      </x:c>
      <x:c r="AJ1173" s="117" t="n">
        <x:f>MONTH(A1173)</x:f>
        <x:v>8</x:v>
      </x:c>
      <x:c r="AK1173" s="50" t="n">
        <x:f>IF(MONTH(A1173)&lt;&gt;MONTH(A1174),1,0)</x:f>
        <x:v>0</x:v>
      </x:c>
      <x:c r="AL1173" s="115" t="n">
        <x:f>IF(AK1172,AD1172,AL1172)</x:f>
        <x:v>1.258601946391672</x:v>
      </x:c>
      <x:c r="AM1173" s="116" t="str">
        <x:f>IF(AK1173,AD1173/AL1173-1,"")</x:f>
      </x:c>
      <x:c r="AN1173" s="115" t="n">
        <x:f>IF(AI1173&lt;&gt;AI1172,AD1173,MAX(AN1172,AD1173))</x:f>
        <x:v>1.2656911920356448</x:v>
      </x:c>
      <x:c r="AO1173" s="116" t="n">
        <x:f>AD1173/AN1173-1</x:f>
        <x:v>-0.01637202294359974</x:v>
      </x:c>
      <x:c r="AP1173" s="112" t="n">
        <x:f>IFERROR(SUM(Z1173:AC1173)/AD1173,0)</x:f>
        <x:v>1</x:v>
      </x:c>
      <x:c r="AQ1173" s="50" t="b">
        <x:f>AND(B1173&gt;0,C1173&gt;0,D1173&gt;0,E1173&gt;0)</x:f>
        <x:v>1</x:v>
      </x:c>
    </x:row>
    <x:row r="1174">
      <x:c r="A1174" s="111" t="n">
        <x:f>'净值底稿'!A1132</x:f>
        <x:v>45531</x:v>
      </x:c>
      <x:c r="B1174" s="113" t="n">
        <x:f>'净值底稿'!F1132</x:f>
        <x:v>1.5275151278215446</x:v>
      </x:c>
      <x:c r="C1174" s="113" t="n">
        <x:f>'净值底稿'!O1132</x:f>
        <x:v>1.0272806767180538</x:v>
      </x:c>
      <x:c r="D1174" s="113" t="n">
        <x:f>'净值底稿'!P1132</x:f>
        <x:v>1.7026</x:v>
      </x:c>
      <x:c r="E1174" s="113" t="n">
        <x:f>'净值底稿'!Q1132</x:f>
        <x:v>2.023</x:v>
      </x:c>
      <x:c r="F1174" s="114" t="n">
        <x:f>IFERROR(B1174/B1173-1,0)</x:f>
        <x:v>-0.014302901732304307</x:v>
      </x:c>
      <x:c r="G1174" s="114" t="n">
        <x:f>IFERROR(C1174/C1173-1,0)</x:f>
        <x:v>-0.00992247106458366</x:v>
      </x:c>
      <x:c r="H1174" s="114" t="n">
        <x:f>IFERROR(D1174/D1173-1,0)</x:f>
        <x:v>-0.001231888308793505</x:v>
      </x:c>
      <x:c r="I1174" s="114" t="n">
        <x:f>IFERROR(E1174/E1173-1,0)</x:f>
        <x:v>-0.001332872587253786</x:v>
      </x:c>
      <x:c r="J1174" s="115" t="n">
        <x:f>Z1173*(1+F1174)</x:f>
        <x:v>0.10804056169872978</x:v>
      </x:c>
      <x:c r="K1174" s="115" t="n">
        <x:f>AA1173*(1+G1174)</x:f>
        <x:v>0.11499226290093059</x:v>
      </x:c>
      <x:c r="L1174" s="115" t="n">
        <x:f>AB1173*(1+H1174)</x:f>
        <x:v>0.9349515862563944</x:v>
      </x:c>
      <x:c r="M1174" s="115" t="n">
        <x:f>AC1173*(1+I1174)</x:f>
        <x:v>0.08300074345405085</x:v>
      </x:c>
      <x:c r="N1174" s="115" t="n">
        <x:f>SUM(J1174:M1174)</x:f>
        <x:v>1.2409851543101058</x:v>
      </x:c>
      <x:c r="O1174" s="116" t="n">
        <x:f>IFERROR((J1174+K1174)/N1174,0)</x:f>
        <x:v>0.17972239540903276</x:v>
      </x:c>
      <x:c r="P1174" s="50" t="b">
        <x:f>AND(MONTH(A1174)=12,OR(A1175="",YEAR(A1174)&lt;&gt;YEAR(A1175)))</x:f>
        <x:v>0</x:v>
      </x:c>
      <x:c r="Q1174" s="50" t="b">
        <x:f>AND(MOD(MONTH(A1174),3)=0,OR(A1175="",MONTH(A1174)&lt;&gt;MONTH(A1175)))</x:f>
        <x:v>0</x:v>
      </x:c>
      <x:c r="R1174" s="50" t="b">
        <x:f>OR(O1174&gt;$E$7,O1174&lt;$E$6)</x:f>
        <x:v>0</x:v>
      </x:c>
      <x:c r="S1174" s="50" t="b">
        <x:f>AND(OR(P1174,Q1174,R1174),A1174-AH1173&gt;$E$8)</x:f>
        <x:v>0</x:v>
      </x:c>
      <x:c r="T1174" s="50" t="str">
        <x:f>IF(NOT(OR(P1174,Q1174,R1174)),"不调",IF(NOT(S1174),"间隔规则跳过",IF(P1174,"年末+季度",IF(AND(Q1174,R1174),"季度+动态",IF(Q1174,"季度","动态")))))</x:f>
        <x:v>不调</x:v>
      </x:c>
      <x:c r="U1174" s="115" t="n">
        <x:f>IF(OR(T1174="年末+季度",T1174="季度+动态"),N1174*$E$5/2,IF(T1174="季度",(J1174+K1174)/2,IF(T1174="动态",N1174*$E$5*IF(J1174+K1174=0,0.5,J1174/(J1174+K1174)),J1174)))</x:f>
        <x:v>0.10804056169872978</x:v>
      </x:c>
      <x:c r="V1174" s="115" t="n">
        <x:f>IF(OR(T1174="年末+季度",T1174="季度+动态"),N1174*$E$5/2,IF(T1174="季度",(J1174+K1174)/2,IF(T1174="动态",N1174*$E$5*IF(J1174+K1174=0,0.5,K1174/(J1174+K1174)),K1174)))</x:f>
        <x:v>0.11499226290093059</x:v>
      </x:c>
      <x:c r="W1174" s="115" t="n">
        <x:f>IF(OR(T1174="年末+季度",T1174="季度+动态",T1174="动态"),N1174*(1-$E$5)*IF(L1174+M1174=0,$B$7/($B$7+$B$8),L1174/(L1174+M1174)),L1174)</x:f>
        <x:v>0.9349515862563944</x:v>
      </x:c>
      <x:c r="X1174" s="115" t="n">
        <x:f>IF(OR(T1174="年末+季度",T1174="季度+动态",T1174="动态"),N1174*(1-$E$5)*IF(L1174+M1174=0,$B$8/($B$7+$B$8),M1174/(L1174+M1174)),M1174)</x:f>
        <x:v>0.08300074345405085</x:v>
      </x:c>
      <x:c r="Y1174" s="115" t="n">
        <x:f>POWER(1-$H$5,(A1174-A1173)/$H$8)</x:f>
        <x:v>0.9999862671029998</x:v>
      </x:c>
      <x:c r="Z1174" s="115" t="n">
        <x:f>U1174*Y1174</x:f>
        <x:v>0.10803907798882412</x:v>
      </x:c>
      <x:c r="AA1174" s="115" t="n">
        <x:f>V1174*Y1174</x:f>
        <x:v>0.11499068372402835</x:v>
      </x:c>
      <x:c r="AB1174" s="115" t="n">
        <x:f>W1174*Y1174</x:f>
        <x:v>0.9349387466625602</x:v>
      </x:c>
      <x:c r="AC1174" s="115" t="n">
        <x:f>X1174*Y1174</x:f>
        <x:v>0.08299960361339005</x:v>
      </x:c>
      <x:c r="AD1174" s="115" t="n">
        <x:f>SUM(Z1174:AC1174)</x:f>
        <x:v>1.2409681119888025</x:v>
      </x:c>
      <x:c r="AE1174" s="115" t="n">
        <x:f>MAX(AE1173,AD1174)</x:f>
        <x:v>1.2656911920356448</x:v>
      </x:c>
      <x:c r="AF1174" s="114" t="n">
        <x:f>AD1174/AE1174-1</x:f>
        <x:v>-0.019533263881752694</x:v>
      </x:c>
      <x:c r="AG1174" s="114" t="n">
        <x:f>AD1174/AD1173-1</x:f>
        <x:v>-0.0032138582999775567</x:v>
      </x:c>
      <x:c r="AH1174" s="111" t="n">
        <x:f>IF(OR(T1174="年末+季度",T1174="季度+动态",T1174="季度",T1174="动态"),A1174,AH1173)</x:f>
        <x:v>45471</x:v>
      </x:c>
      <x:c r="AI1174" s="117" t="n">
        <x:f>YEAR(A1174)</x:f>
        <x:v>2024</x:v>
      </x:c>
      <x:c r="AJ1174" s="117" t="n">
        <x:f>MONTH(A1174)</x:f>
        <x:v>8</x:v>
      </x:c>
      <x:c r="AK1174" s="50" t="n">
        <x:f>IF(MONTH(A1174)&lt;&gt;MONTH(A1175),1,0)</x:f>
        <x:v>0</x:v>
      </x:c>
      <x:c r="AL1174" s="115" t="n">
        <x:f>IF(AK1173,AD1173,AL1173)</x:f>
        <x:v>1.258601946391672</x:v>
      </x:c>
      <x:c r="AM1174" s="116" t="str">
        <x:f>IF(AK1174,AD1174/AL1174-1,"")</x:f>
      </x:c>
      <x:c r="AN1174" s="115" t="n">
        <x:f>IF(AI1174&lt;&gt;AI1173,AD1174,MAX(AN1173,AD1174))</x:f>
        <x:v>1.2656911920356448</x:v>
      </x:c>
      <x:c r="AO1174" s="116" t="n">
        <x:f>AD1174/AN1174-1</x:f>
        <x:v>-0.019533263881752694</x:v>
      </x:c>
      <x:c r="AP1174" s="112" t="n">
        <x:f>IFERROR(SUM(Z1174:AC1174)/AD1174,0)</x:f>
        <x:v>1</x:v>
      </x:c>
      <x:c r="AQ1174" s="50" t="b">
        <x:f>AND(B1174&gt;0,C1174&gt;0,D1174&gt;0,E1174&gt;0)</x:f>
        <x:v>1</x:v>
      </x:c>
    </x:row>
    <x:row r="1175">
      <x:c r="A1175" s="111" t="n">
        <x:f>'净值底稿'!A1133</x:f>
        <x:v>45532</x:v>
      </x:c>
      <x:c r="B1175" s="113" t="n">
        <x:f>'净值底稿'!F1133</x:f>
        <x:v>1.5284700357179934</x:v>
      </x:c>
      <x:c r="C1175" s="113" t="n">
        <x:f>'净值底稿'!O1133</x:f>
        <x:v>1.0282706344307353</x:v>
      </x:c>
      <x:c r="D1175" s="113" t="n">
        <x:f>'净值底稿'!P1133</x:f>
        <x:v>1.7038</x:v>
      </x:c>
      <x:c r="E1175" s="113" t="n">
        <x:f>'净值底稿'!Q1133</x:f>
        <x:v>2.0208</x:v>
      </x:c>
      <x:c r="F1175" s="114" t="n">
        <x:f>IFERROR(B1175/B1174-1,0)</x:f>
        <x:v>0.0006251380945803131</x:v>
      </x:c>
      <x:c r="G1175" s="114" t="n">
        <x:f>IFERROR(C1175/C1174-1,0)</x:f>
        <x:v>0.0009636681922648993</x:v>
      </x:c>
      <x:c r="H1175" s="114" t="n">
        <x:f>IFERROR(D1175/D1174-1,0)</x:f>
        <x:v>0.0007048044167743406</x:v>
      </x:c>
      <x:c r="I1175" s="114" t="n">
        <x:f>IFERROR(E1175/E1174-1,0)</x:f>
        <x:v>-0.0010874938210578833</x:v>
      </x:c>
      <x:c r="J1175" s="115" t="n">
        <x:f>Z1174*(1+F1175)</x:f>
        <x:v>0.10810661733217826</x:v>
      </x:c>
      <x:c r="K1175" s="115" t="n">
        <x:f>AA1174*(1+G1175)</x:f>
        <x:v>0.11510149658833999</x:v>
      </x:c>
      <x:c r="L1175" s="115" t="n">
        <x:f>AB1174*(1+H1175)</x:f>
        <x:v>0.9355976956206215</x:v>
      </x:c>
      <x:c r="M1175" s="115" t="n">
        <x:f>AC1174*(1+I1175)</x:f>
        <x:v>0.08290934205731024</x:v>
      </x:c>
      <x:c r="N1175" s="115" t="n">
        <x:f>SUM(J1175:M1175)</x:f>
        <x:v>1.24171515159845</x:v>
      </x:c>
      <x:c r="O1175" s="116" t="n">
        <x:f>IFERROR((J1175+K1175)/N1175,0)</x:f>
        <x:v>0.17975790472813694</x:v>
      </x:c>
      <x:c r="P1175" s="50" t="b">
        <x:f>AND(MONTH(A1175)=12,OR(A1176="",YEAR(A1175)&lt;&gt;YEAR(A1176)))</x:f>
        <x:v>0</x:v>
      </x:c>
      <x:c r="Q1175" s="50" t="b">
        <x:f>AND(MOD(MONTH(A1175),3)=0,OR(A1176="",MONTH(A1175)&lt;&gt;MONTH(A1176)))</x:f>
        <x:v>0</x:v>
      </x:c>
      <x:c r="R1175" s="50" t="b">
        <x:f>OR(O1175&gt;$E$7,O1175&lt;$E$6)</x:f>
        <x:v>0</x:v>
      </x:c>
      <x:c r="S1175" s="50" t="b">
        <x:f>AND(OR(P1175,Q1175,R1175),A1175-AH1174&gt;$E$8)</x:f>
        <x:v>0</x:v>
      </x:c>
      <x:c r="T1175" s="50" t="str">
        <x:f>IF(NOT(OR(P1175,Q1175,R1175)),"不调",IF(NOT(S1175),"间隔规则跳过",IF(P1175,"年末+季度",IF(AND(Q1175,R1175),"季度+动态",IF(Q1175,"季度","动态")))))</x:f>
        <x:v>不调</x:v>
      </x:c>
      <x:c r="U1175" s="115" t="n">
        <x:f>IF(OR(T1175="年末+季度",T1175="季度+动态"),N1175*$E$5/2,IF(T1175="季度",(J1175+K1175)/2,IF(T1175="动态",N1175*$E$5*IF(J1175+K1175=0,0.5,J1175/(J1175+K1175)),J1175)))</x:f>
        <x:v>0.10810661733217826</x:v>
      </x:c>
      <x:c r="V1175" s="115" t="n">
        <x:f>IF(OR(T1175="年末+季度",T1175="季度+动态"),N1175*$E$5/2,IF(T1175="季度",(J1175+K1175)/2,IF(T1175="动态",N1175*$E$5*IF(J1175+K1175=0,0.5,K1175/(J1175+K1175)),K1175)))</x:f>
        <x:v>0.11510149658833999</x:v>
      </x:c>
      <x:c r="W1175" s="115" t="n">
        <x:f>IF(OR(T1175="年末+季度",T1175="季度+动态",T1175="动态"),N1175*(1-$E$5)*IF(L1175+M1175=0,$B$7/($B$7+$B$8),L1175/(L1175+M1175)),L1175)</x:f>
        <x:v>0.9355976956206215</x:v>
      </x:c>
      <x:c r="X1175" s="115" t="n">
        <x:f>IF(OR(T1175="年末+季度",T1175="季度+动态",T1175="动态"),N1175*(1-$E$5)*IF(L1175+M1175=0,$B$8/($B$7+$B$8),M1175/(L1175+M1175)),M1175)</x:f>
        <x:v>0.08290934205731024</x:v>
      </x:c>
      <x:c r="Y1175" s="115" t="n">
        <x:f>POWER(1-$H$5,(A1175-A1174)/$H$8)</x:f>
        <x:v>0.9999862671029998</x:v>
      </x:c>
      <x:c r="Z1175" s="115" t="n">
        <x:f>U1175*Y1175</x:f>
        <x:v>0.10810513271513739</x:v>
      </x:c>
      <x:c r="AA1175" s="115" t="n">
        <x:f>V1175*Y1175</x:f>
        <x:v>0.11509991591134276</x:v>
      </x:c>
      <x:c r="AB1175" s="115" t="n">
        <x:f>W1175*Y1175</x:f>
        <x:v>0.9355848471538338</x:v>
      </x:c>
      <x:c r="AC1175" s="115" t="n">
        <x:f>X1175*Y1175</x:f>
        <x:v>0.0829082034718554</x:v>
      </x:c>
      <x:c r="AD1175" s="115" t="n">
        <x:f>SUM(Z1175:AC1175)</x:f>
        <x:v>1.2416980992521693</x:v>
      </x:c>
      <x:c r="AE1175" s="115" t="n">
        <x:f>MAX(AE1174,AD1175)</x:f>
        <x:v>1.2656911920356448</x:v>
      </x:c>
      <x:c r="AF1175" s="114" t="n">
        <x:f>AD1175/AE1175-1</x:f>
        <x:v>-0.018956513985758816</x:v>
      </x:c>
      <x:c r="AG1175" s="114" t="n">
        <x:f>AD1175/AD1174-1</x:f>
        <x:v>0.0005882401459913478</x:v>
      </x:c>
      <x:c r="AH1175" s="111" t="n">
        <x:f>IF(OR(T1175="年末+季度",T1175="季度+动态",T1175="季度",T1175="动态"),A1175,AH1174)</x:f>
        <x:v>45471</x:v>
      </x:c>
      <x:c r="AI1175" s="117" t="n">
        <x:f>YEAR(A1175)</x:f>
        <x:v>2024</x:v>
      </x:c>
      <x:c r="AJ1175" s="117" t="n">
        <x:f>MONTH(A1175)</x:f>
        <x:v>8</x:v>
      </x:c>
      <x:c r="AK1175" s="50" t="n">
        <x:f>IF(MONTH(A1175)&lt;&gt;MONTH(A1176),1,0)</x:f>
        <x:v>0</x:v>
      </x:c>
      <x:c r="AL1175" s="115" t="n">
        <x:f>IF(AK1174,AD1174,AL1174)</x:f>
        <x:v>1.258601946391672</x:v>
      </x:c>
      <x:c r="AM1175" s="116" t="str">
        <x:f>IF(AK1175,AD1175/AL1175-1,"")</x:f>
      </x:c>
      <x:c r="AN1175" s="115" t="n">
        <x:f>IF(AI1175&lt;&gt;AI1174,AD1175,MAX(AN1174,AD1175))</x:f>
        <x:v>1.2656911920356448</x:v>
      </x:c>
      <x:c r="AO1175" s="116" t="n">
        <x:f>AD1175/AN1175-1</x:f>
        <x:v>-0.018956513985758816</x:v>
      </x:c>
      <x:c r="AP1175" s="112" t="n">
        <x:f>IFERROR(SUM(Z1175:AC1175)/AD1175,0)</x:f>
        <x:v>1</x:v>
      </x:c>
      <x:c r="AQ1175" s="50" t="b">
        <x:f>AND(B1175&gt;0,C1175&gt;0,D1175&gt;0,E1175&gt;0)</x:f>
        <x:v>1</x:v>
      </x:c>
    </x:row>
    <x:row r="1176">
      <x:c r="A1176" s="111" t="n">
        <x:f>'净值底稿'!A1134</x:f>
        <x:v>45533</x:v>
      </x:c>
      <x:c r="B1176" s="113" t="n">
        <x:f>'净值底稿'!F1134</x:f>
        <x:v>1.518542791142113</x:v>
      </x:c>
      <x:c r="C1176" s="113" t="n">
        <x:f>'净值底稿'!O1134</x:f>
        <x:v>1.036924136911302</x:v>
      </x:c>
      <x:c r="D1176" s="113" t="n">
        <x:f>'净值底稿'!P1134</x:f>
        <x:v>1.7036</x:v>
      </x:c>
      <x:c r="E1176" s="113" t="n">
        <x:f>'净值底稿'!Q1134</x:f>
        <x:v>2.0261</x:v>
      </x:c>
      <x:c r="F1176" s="114" t="n">
        <x:f>IFERROR(B1176/B1175-1,0)</x:f>
        <x:v>-0.0064948898858964155</x:v>
      </x:c>
      <x:c r="G1176" s="114" t="n">
        <x:f>IFERROR(C1176/C1175-1,0)</x:f>
        <x:v>0.008415588455813028</x:v>
      </x:c>
      <x:c r="H1176" s="114" t="n">
        <x:f>IFERROR(D1176/D1175-1,0)</x:f>
        <x:v>-0.00011738466956212612</x:v>
      </x:c>
      <x:c r="I1176" s="114" t="n">
        <x:f>IFERROR(E1176/E1175-1,0)</x:f>
        <x:v>0.0026227236737925708</x:v>
      </x:c>
      <x:c r="J1176" s="115" t="n">
        <x:f>Z1175*(1+F1176)</x:f>
        <x:v>0.10740300178205235</x:v>
      </x:c>
      <x:c r="K1176" s="115" t="n">
        <x:f>AA1175*(1+G1176)</x:f>
        <x:v>0.1160685494349513</x:v>
      </x:c>
      <x:c r="L1176" s="115" t="n">
        <x:f>AB1175*(1+H1176)</x:f>
        <x:v>0.9354750238357034</x:v>
      </x:c>
      <x:c r="M1176" s="115" t="n">
        <x:f>AC1175*(1+I1176)</x:f>
        <x:v>0.08312564877985265</x:v>
      </x:c>
      <x:c r="N1176" s="115" t="n">
        <x:f>SUM(J1176:M1176)</x:f>
        <x:v>1.2420722238325597</x:v>
      </x:c>
      <x:c r="O1176" s="116" t="n">
        <x:f>IFERROR((J1176+K1176)/N1176,0)</x:f>
        <x:v>0.17991832272639988</x:v>
      </x:c>
      <x:c r="P1176" s="50" t="b">
        <x:f>AND(MONTH(A1176)=12,OR(A1177="",YEAR(A1176)&lt;&gt;YEAR(A1177)))</x:f>
        <x:v>0</x:v>
      </x:c>
      <x:c r="Q1176" s="50" t="b">
        <x:f>AND(MOD(MONTH(A1176),3)=0,OR(A1177="",MONTH(A1176)&lt;&gt;MONTH(A1177)))</x:f>
        <x:v>0</x:v>
      </x:c>
      <x:c r="R1176" s="50" t="b">
        <x:f>OR(O1176&gt;$E$7,O1176&lt;$E$6)</x:f>
        <x:v>0</x:v>
      </x:c>
      <x:c r="S1176" s="50" t="b">
        <x:f>AND(OR(P1176,Q1176,R1176),A1176-AH1175&gt;$E$8)</x:f>
        <x:v>0</x:v>
      </x:c>
      <x:c r="T1176" s="50" t="str">
        <x:f>IF(NOT(OR(P1176,Q1176,R1176)),"不调",IF(NOT(S1176),"间隔规则跳过",IF(P1176,"年末+季度",IF(AND(Q1176,R1176),"季度+动态",IF(Q1176,"季度","动态")))))</x:f>
        <x:v>不调</x:v>
      </x:c>
      <x:c r="U1176" s="115" t="n">
        <x:f>IF(OR(T1176="年末+季度",T1176="季度+动态"),N1176*$E$5/2,IF(T1176="季度",(J1176+K1176)/2,IF(T1176="动态",N1176*$E$5*IF(J1176+K1176=0,0.5,J1176/(J1176+K1176)),J1176)))</x:f>
        <x:v>0.10740300178205235</x:v>
      </x:c>
      <x:c r="V1176" s="115" t="n">
        <x:f>IF(OR(T1176="年末+季度",T1176="季度+动态"),N1176*$E$5/2,IF(T1176="季度",(J1176+K1176)/2,IF(T1176="动态",N1176*$E$5*IF(J1176+K1176=0,0.5,K1176/(J1176+K1176)),K1176)))</x:f>
        <x:v>0.1160685494349513</x:v>
      </x:c>
      <x:c r="W1176" s="115" t="n">
        <x:f>IF(OR(T1176="年末+季度",T1176="季度+动态",T1176="动态"),N1176*(1-$E$5)*IF(L1176+M1176=0,$B$7/($B$7+$B$8),L1176/(L1176+M1176)),L1176)</x:f>
        <x:v>0.9354750238357034</x:v>
      </x:c>
      <x:c r="X1176" s="115" t="n">
        <x:f>IF(OR(T1176="年末+季度",T1176="季度+动态",T1176="动态"),N1176*(1-$E$5)*IF(L1176+M1176=0,$B$8/($B$7+$B$8),M1176/(L1176+M1176)),M1176)</x:f>
        <x:v>0.08312564877985265</x:v>
      </x:c>
      <x:c r="Y1176" s="115" t="n">
        <x:f>POWER(1-$H$5,(A1176-A1175)/$H$8)</x:f>
        <x:v>0.9999862671029998</x:v>
      </x:c>
      <x:c r="Z1176" s="115" t="n">
        <x:f>U1176*Y1176</x:f>
        <x:v>0.10740152682769136</x:v>
      </x:c>
      <x:c r="AA1176" s="115" t="n">
        <x:f>V1176*Y1176</x:f>
        <x:v>0.11606695547751694</x:v>
      </x:c>
      <x:c r="AB1176" s="115" t="n">
        <x:f>W1176*Y1176</x:f>
        <x:v>0.9354621770535547</x:v>
      </x:c>
      <x:c r="AC1176" s="115" t="n">
        <x:f>X1176*Y1176</x:f>
        <x:v>0.08312450722387987</x:v>
      </x:c>
      <x:c r="AD1176" s="115" t="n">
        <x:f>SUM(Z1176:AC1176)</x:f>
        <x:v>1.242055166582643</x:v>
      </x:c>
      <x:c r="AE1176" s="115" t="n">
        <x:f>MAX(AE1175,AD1176)</x:f>
        <x:v>1.2656911920356448</x:v>
      </x:c>
      <x:c r="AF1176" s="114" t="n">
        <x:f>AD1176/AE1176-1</x:f>
        <x:v>-0.018674401466749146</x:v>
      </x:c>
      <x:c r="AG1176" s="114" t="n">
        <x:f>AD1176/AD1175-1</x:f>
        <x:v>0.00028756372478033754</x:v>
      </x:c>
      <x:c r="AH1176" s="111" t="n">
        <x:f>IF(OR(T1176="年末+季度",T1176="季度+动态",T1176="季度",T1176="动态"),A1176,AH1175)</x:f>
        <x:v>45471</x:v>
      </x:c>
      <x:c r="AI1176" s="117" t="n">
        <x:f>YEAR(A1176)</x:f>
        <x:v>2024</x:v>
      </x:c>
      <x:c r="AJ1176" s="117" t="n">
        <x:f>MONTH(A1176)</x:f>
        <x:v>8</x:v>
      </x:c>
      <x:c r="AK1176" s="50" t="n">
        <x:f>IF(MONTH(A1176)&lt;&gt;MONTH(A1177),1,0)</x:f>
        <x:v>0</x:v>
      </x:c>
      <x:c r="AL1176" s="115" t="n">
        <x:f>IF(AK1175,AD1175,AL1175)</x:f>
        <x:v>1.258601946391672</x:v>
      </x:c>
      <x:c r="AM1176" s="116" t="str">
        <x:f>IF(AK1176,AD1176/AL1176-1,"")</x:f>
      </x:c>
      <x:c r="AN1176" s="115" t="n">
        <x:f>IF(AI1176&lt;&gt;AI1175,AD1176,MAX(AN1175,AD1176))</x:f>
        <x:v>1.2656911920356448</x:v>
      </x:c>
      <x:c r="AO1176" s="116" t="n">
        <x:f>AD1176/AN1176-1</x:f>
        <x:v>-0.018674401466749146</x:v>
      </x:c>
      <x:c r="AP1176" s="112" t="n">
        <x:f>IFERROR(SUM(Z1176:AC1176)/AD1176,0)</x:f>
        <x:v>1</x:v>
      </x:c>
      <x:c r="AQ1176" s="50" t="b">
        <x:f>AND(B1176&gt;0,C1176&gt;0,D1176&gt;0,E1176&gt;0)</x:f>
        <x:v>1</x:v>
      </x:c>
    </x:row>
    <x:row r="1177">
      <x:c r="A1177" s="111" t="n">
        <x:f>'净值底稿'!A1135</x:f>
        <x:v>45534</x:v>
      </x:c>
      <x:c r="B1177" s="113" t="n">
        <x:f>'净值底稿'!F1135</x:f>
        <x:v>1.56564796424361</x:v>
      </x:c>
      <x:c r="C1177" s="113" t="n">
        <x:f>'净值底稿'!O1135</x:f>
        <x:v>1.0516416534212243</x:v>
      </x:c>
      <x:c r="D1177" s="113" t="n">
        <x:f>'净值底稿'!P1135</x:f>
        <x:v>1.7037</x:v>
      </x:c>
      <x:c r="E1177" s="113" t="n">
        <x:f>'净值底稿'!Q1135</x:f>
        <x:v>2.021</x:v>
      </x:c>
      <x:c r="F1177" s="114" t="n">
        <x:f>IFERROR(B1177/B1176-1,0)</x:f>
        <x:v>0.031019984011164237</x:v>
      </x:c>
      <x:c r="G1177" s="114" t="n">
        <x:f>IFERROR(C1177/C1176-1,0)</x:f>
        <x:v>0.01419343613098012</x:v>
      </x:c>
      <x:c r="H1177" s="114" t="n">
        <x:f>IFERROR(D1177/D1176-1,0)</x:f>
        <x:v>0.00005869922517032222</x:v>
      </x:c>
      <x:c r="I1177" s="114" t="n">
        <x:f>IFERROR(E1177/E1176-1,0)</x:f>
        <x:v>-0.002517151177138355</x:v>
      </x:c>
      <x:c r="J1177" s="115" t="n">
        <x:f>Z1176*(1+F1177)</x:f>
        <x:v>0.11073312047266097</x:v>
      </x:c>
      <x:c r="K1177" s="115" t="n">
        <x:f>AA1176*(1+G1177)</x:f>
        <x:v>0.11771434439700439</x:v>
      </x:c>
      <x:c r="L1177" s="115" t="n">
        <x:f>AB1176*(1+H1177)</x:f>
        <x:v>0.935517087958524</x:v>
      </x:c>
      <x:c r="M1177" s="115" t="n">
        <x:f>AC1176*(1+I1177)</x:f>
        <x:v>0.08291527027267225</x:v>
      </x:c>
      <x:c r="N1177" s="115" t="n">
        <x:f>SUM(J1177:M1177)</x:f>
        <x:v>1.2468798231008615</x:v>
      </x:c>
      <x:c r="O1177" s="116" t="n">
        <x:f>IFERROR((J1177+K1177)/N1177,0)</x:f>
        <x:v>0.18321530322107552</x:v>
      </x:c>
      <x:c r="P1177" s="50" t="b">
        <x:f>AND(MONTH(A1177)=12,OR(A1178="",YEAR(A1177)&lt;&gt;YEAR(A1178)))</x:f>
        <x:v>0</x:v>
      </x:c>
      <x:c r="Q1177" s="50" t="b">
        <x:f>AND(MOD(MONTH(A1177),3)=0,OR(A1178="",MONTH(A1177)&lt;&gt;MONTH(A1178)))</x:f>
        <x:v>0</x:v>
      </x:c>
      <x:c r="R1177" s="50" t="b">
        <x:f>OR(O1177&gt;$E$7,O1177&lt;$E$6)</x:f>
        <x:v>0</x:v>
      </x:c>
      <x:c r="S1177" s="50" t="b">
        <x:f>AND(OR(P1177,Q1177,R1177),A1177-AH1176&gt;$E$8)</x:f>
        <x:v>0</x:v>
      </x:c>
      <x:c r="T1177" s="50" t="str">
        <x:f>IF(NOT(OR(P1177,Q1177,R1177)),"不调",IF(NOT(S1177),"间隔规则跳过",IF(P1177,"年末+季度",IF(AND(Q1177,R1177),"季度+动态",IF(Q1177,"季度","动态")))))</x:f>
        <x:v>不调</x:v>
      </x:c>
      <x:c r="U1177" s="115" t="n">
        <x:f>IF(OR(T1177="年末+季度",T1177="季度+动态"),N1177*$E$5/2,IF(T1177="季度",(J1177+K1177)/2,IF(T1177="动态",N1177*$E$5*IF(J1177+K1177=0,0.5,J1177/(J1177+K1177)),J1177)))</x:f>
        <x:v>0.11073312047266097</x:v>
      </x:c>
      <x:c r="V1177" s="115" t="n">
        <x:f>IF(OR(T1177="年末+季度",T1177="季度+动态"),N1177*$E$5/2,IF(T1177="季度",(J1177+K1177)/2,IF(T1177="动态",N1177*$E$5*IF(J1177+K1177=0,0.5,K1177/(J1177+K1177)),K1177)))</x:f>
        <x:v>0.11771434439700439</x:v>
      </x:c>
      <x:c r="W1177" s="115" t="n">
        <x:f>IF(OR(T1177="年末+季度",T1177="季度+动态",T1177="动态"),N1177*(1-$E$5)*IF(L1177+M1177=0,$B$7/($B$7+$B$8),L1177/(L1177+M1177)),L1177)</x:f>
        <x:v>0.935517087958524</x:v>
      </x:c>
      <x:c r="X1177" s="115" t="n">
        <x:f>IF(OR(T1177="年末+季度",T1177="季度+动态",T1177="动态"),N1177*(1-$E$5)*IF(L1177+M1177=0,$B$8/($B$7+$B$8),M1177/(L1177+M1177)),M1177)</x:f>
        <x:v>0.08291527027267225</x:v>
      </x:c>
      <x:c r="Y1177" s="115" t="n">
        <x:f>POWER(1-$H$5,(A1177-A1176)/$H$8)</x:f>
        <x:v>0.9999862671029998</x:v>
      </x:c>
      <x:c r="Z1177" s="115" t="n">
        <x:f>U1177*Y1177</x:f>
        <x:v>0.110731599786123</x:v>
      </x:c>
      <x:c r="AA1177" s="115" t="n">
        <x:f>V1177*Y1177</x:f>
        <x:v>0.11771272783803734</x:v>
      </x:c>
      <x:c r="AB1177" s="115" t="n">
        <x:f>W1177*Y1177</x:f>
        <x:v>0.9355042405987131</x:v>
      </x:c>
      <x:c r="AC1177" s="115" t="n">
        <x:f>X1177*Y1177</x:f>
        <x:v>0.08291413160580584</x:v>
      </x:c>
      <x:c r="AD1177" s="115" t="n">
        <x:f>SUM(Z1177:AC1177)</x:f>
        <x:v>1.2468626998286791</x:v>
      </x:c>
      <x:c r="AE1177" s="115" t="n">
        <x:f>MAX(AE1176,AD1177)</x:f>
        <x:v>1.2656911920356448</x:v>
      </x:c>
      <x:c r="AF1177" s="114" t="n">
        <x:f>AD1177/AE1177-1</x:f>
        <x:v>-0.014876055332804672</x:v>
      </x:c>
      <x:c r="AG1177" s="114" t="n">
        <x:f>AD1177/AD1176-1</x:f>
        <x:v>0.0038706277912465836</x:v>
      </x:c>
      <x:c r="AH1177" s="111" t="n">
        <x:f>IF(OR(T1177="年末+季度",T1177="季度+动态",T1177="季度",T1177="动态"),A1177,AH1176)</x:f>
        <x:v>45471</x:v>
      </x:c>
      <x:c r="AI1177" s="117" t="n">
        <x:f>YEAR(A1177)</x:f>
        <x:v>2024</x:v>
      </x:c>
      <x:c r="AJ1177" s="117" t="n">
        <x:f>MONTH(A1177)</x:f>
        <x:v>8</x:v>
      </x:c>
      <x:c r="AK1177" s="50" t="n">
        <x:f>IF(MONTH(A1177)&lt;&gt;MONTH(A1178),1,0)</x:f>
        <x:v>1</x:v>
      </x:c>
      <x:c r="AL1177" s="115" t="n">
        <x:f>IF(AK1176,AD1176,AL1176)</x:f>
        <x:v>1.258601946391672</x:v>
      </x:c>
      <x:c r="AM1177" s="116" t="n">
        <x:f>IF(AK1177,AD1177/AL1177-1,"")</x:f>
        <x:v>-0.009327211511668598</x:v>
      </x:c>
      <x:c r="AN1177" s="115" t="n">
        <x:f>IF(AI1177&lt;&gt;AI1176,AD1177,MAX(AN1176,AD1177))</x:f>
        <x:v>1.2656911920356448</x:v>
      </x:c>
      <x:c r="AO1177" s="116" t="n">
        <x:f>AD1177/AN1177-1</x:f>
        <x:v>-0.014876055332804672</x:v>
      </x:c>
      <x:c r="AP1177" s="112" t="n">
        <x:f>IFERROR(SUM(Z1177:AC1177)/AD1177,0)</x:f>
        <x:v>1</x:v>
      </x:c>
      <x:c r="AQ1177" s="50" t="b">
        <x:f>AND(B1177&gt;0,C1177&gt;0,D1177&gt;0,E1177&gt;0)</x:f>
        <x:v>1</x:v>
      </x:c>
    </x:row>
    <x:row r="1178">
      <x:c r="A1178" s="111" t="n">
        <x:f>'净值底稿'!A1136</x:f>
        <x:v>45537</x:v>
      </x:c>
      <x:c r="B1178" s="113" t="n">
        <x:f>'净值底稿'!F1136</x:f>
        <x:v>1.5174863332521678</x:v>
      </x:c>
      <x:c r="C1178" s="113" t="n">
        <x:f>'净值底稿'!O1136</x:f>
        <x:v>1.0357772224707287</x:v>
      </x:c>
      <x:c r="D1178" s="113" t="n">
        <x:f>'净值底稿'!P1136</x:f>
        <x:v>1.706</x:v>
      </x:c>
      <x:c r="E1178" s="113" t="n">
        <x:f>'净值底稿'!Q1136</x:f>
        <x:v>2.0112</x:v>
      </x:c>
      <x:c r="F1178" s="114" t="n">
        <x:f>IFERROR(B1178/B1177-1,0)</x:f>
        <x:v>-0.030761468792066538</x:v>
      </x:c>
      <x:c r="G1178" s="114" t="n">
        <x:f>IFERROR(C1178/C1177-1,0)</x:f>
        <x:v>-0.015085396150756325</x:v>
      </x:c>
      <x:c r="H1178" s="114" t="n">
        <x:f>IFERROR(D1178/D1177-1,0)</x:f>
        <x:v>0.0013500029347890408</x:v>
      </x:c>
      <x:c r="I1178" s="114" t="n">
        <x:f>IFERROR(E1178/E1177-1,0)</x:f>
        <x:v>-0.0048490846115782915</x:v>
      </x:c>
      <x:c r="J1178" s="115" t="n">
        <x:f>Z1177*(1+F1178)</x:f>
        <x:v>0.10732533313500657</x:v>
      </x:c>
      <x:c r="K1178" s="115" t="n">
        <x:f>AA1177*(1+G1178)</x:f>
        <x:v>0.11593698470661438</x:v>
      </x:c>
      <x:c r="L1178" s="115" t="n">
        <x:f>AB1177*(1+H1178)</x:f>
        <x:v>0.9367671740690289</x:v>
      </x:c>
      <x:c r="M1178" s="115" t="n">
        <x:f>AC1177*(1+I1178)</x:f>
        <x:v>0.08251207396615375</x:v>
      </x:c>
      <x:c r="N1178" s="115" t="n">
        <x:f>SUM(J1178:M1178)</x:f>
        <x:v>1.2425415658768035</x:v>
      </x:c>
      <x:c r="O1178" s="116" t="n">
        <x:f>IFERROR((J1178+K1178)/N1178,0)</x:f>
        <x:v>0.17968197118949109</x:v>
      </x:c>
      <x:c r="P1178" s="50" t="b">
        <x:f>AND(MONTH(A1178)=12,OR(A1179="",YEAR(A1178)&lt;&gt;YEAR(A1179)))</x:f>
        <x:v>0</x:v>
      </x:c>
      <x:c r="Q1178" s="50" t="b">
        <x:f>AND(MOD(MONTH(A1178),3)=0,OR(A1179="",MONTH(A1178)&lt;&gt;MONTH(A1179)))</x:f>
        <x:v>0</x:v>
      </x:c>
      <x:c r="R1178" s="50" t="b">
        <x:f>OR(O1178&gt;$E$7,O1178&lt;$E$6)</x:f>
        <x:v>0</x:v>
      </x:c>
      <x:c r="S1178" s="50" t="b">
        <x:f>AND(OR(P1178,Q1178,R1178),A1178-AH1177&gt;$E$8)</x:f>
        <x:v>0</x:v>
      </x:c>
      <x:c r="T1178" s="50" t="str">
        <x:f>IF(NOT(OR(P1178,Q1178,R1178)),"不调",IF(NOT(S1178),"间隔规则跳过",IF(P1178,"年末+季度",IF(AND(Q1178,R1178),"季度+动态",IF(Q1178,"季度","动态")))))</x:f>
        <x:v>不调</x:v>
      </x:c>
      <x:c r="U1178" s="115" t="n">
        <x:f>IF(OR(T1178="年末+季度",T1178="季度+动态"),N1178*$E$5/2,IF(T1178="季度",(J1178+K1178)/2,IF(T1178="动态",N1178*$E$5*IF(J1178+K1178=0,0.5,J1178/(J1178+K1178)),J1178)))</x:f>
        <x:v>0.10732533313500657</x:v>
      </x:c>
      <x:c r="V1178" s="115" t="n">
        <x:f>IF(OR(T1178="年末+季度",T1178="季度+动态"),N1178*$E$5/2,IF(T1178="季度",(J1178+K1178)/2,IF(T1178="动态",N1178*$E$5*IF(J1178+K1178=0,0.5,K1178/(J1178+K1178)),K1178)))</x:f>
        <x:v>0.11593698470661438</x:v>
      </x:c>
      <x:c r="W1178" s="115" t="n">
        <x:f>IF(OR(T1178="年末+季度",T1178="季度+动态",T1178="动态"),N1178*(1-$E$5)*IF(L1178+M1178=0,$B$7/($B$7+$B$8),L1178/(L1178+M1178)),L1178)</x:f>
        <x:v>0.9367671740690289</x:v>
      </x:c>
      <x:c r="X1178" s="115" t="n">
        <x:f>IF(OR(T1178="年末+季度",T1178="季度+动态",T1178="动态"),N1178*(1-$E$5)*IF(L1178+M1178=0,$B$8/($B$7+$B$8),M1178/(L1178+M1178)),M1178)</x:f>
        <x:v>0.08251207396615375</x:v>
      </x:c>
      <x:c r="Y1178" s="115" t="n">
        <x:f>POWER(1-$H$5,(A1178-A1177)/$H$8)</x:f>
        <x:v>0.9999588018747739</x:v>
      </x:c>
      <x:c r="Z1178" s="115" t="n">
        <x:f>U1178*Y1178</x:f>
        <x:v>0.10732091153249214</x:v>
      </x:c>
      <x:c r="AA1178" s="115" t="n">
        <x:f>V1178*Y1178</x:f>
        <x:v>0.11593220832020011</x:v>
      </x:c>
      <x:c r="AB1178" s="115" t="n">
        <x:f>W1178*Y1178</x:f>
        <x:v>0.9367285810176839</x:v>
      </x:c>
      <x:c r="AC1178" s="115" t="n">
        <x:f>X1178*Y1178</x:f>
        <x:v>0.08250867462339782</x:v>
      </x:c>
      <x:c r="AD1178" s="115" t="n">
        <x:f>SUM(Z1178:AC1178)</x:f>
        <x:v>1.242490375493774</x:v>
      </x:c>
      <x:c r="AE1178" s="115" t="n">
        <x:f>MAX(AE1177,AD1178)</x:f>
        <x:v>1.2656911920356448</x:v>
      </x:c>
      <x:c r="AF1178" s="114" t="n">
        <x:f>AD1178/AE1178-1</x:f>
        <x:v>-0.01833055068081524</x:v>
      </x:c>
      <x:c r="AG1178" s="114" t="n">
        <x:f>AD1178/AD1177-1</x:f>
        <x:v>-0.0035066606255090838</x:v>
      </x:c>
      <x:c r="AH1178" s="111" t="n">
        <x:f>IF(OR(T1178="年末+季度",T1178="季度+动态",T1178="季度",T1178="动态"),A1178,AH1177)</x:f>
        <x:v>45471</x:v>
      </x:c>
      <x:c r="AI1178" s="117" t="n">
        <x:f>YEAR(A1178)</x:f>
        <x:v>2024</x:v>
      </x:c>
      <x:c r="AJ1178" s="117" t="n">
        <x:f>MONTH(A1178)</x:f>
        <x:v>9</x:v>
      </x:c>
      <x:c r="AK1178" s="50" t="n">
        <x:f>IF(MONTH(A1178)&lt;&gt;MONTH(A1179),1,0)</x:f>
        <x:v>0</x:v>
      </x:c>
      <x:c r="AL1178" s="115" t="n">
        <x:f>IF(AK1177,AD1177,AL1177)</x:f>
        <x:v>1.2468626998286791</x:v>
      </x:c>
      <x:c r="AM1178" s="116" t="str">
        <x:f>IF(AK1178,AD1178/AL1178-1,"")</x:f>
      </x:c>
      <x:c r="AN1178" s="115" t="n">
        <x:f>IF(AI1178&lt;&gt;AI1177,AD1178,MAX(AN1177,AD1178))</x:f>
        <x:v>1.2656911920356448</x:v>
      </x:c>
      <x:c r="AO1178" s="116" t="n">
        <x:f>AD1178/AN1178-1</x:f>
        <x:v>-0.01833055068081524</x:v>
      </x:c>
      <x:c r="AP1178" s="112" t="n">
        <x:f>IFERROR(SUM(Z1178:AC1178)/AD1178,0)</x:f>
        <x:v>1</x:v>
      </x:c>
      <x:c r="AQ1178" s="50" t="b">
        <x:f>AND(B1178&gt;0,C1178&gt;0,D1178&gt;0,E1178&gt;0)</x:f>
        <x:v>1</x:v>
      </x:c>
    </x:row>
    <x:row r="1179">
      <x:c r="A1179" s="111" t="n">
        <x:f>'净值底稿'!A1137</x:f>
        <x:v>45538</x:v>
      </x:c>
      <x:c r="B1179" s="113" t="n">
        <x:f>'净值底稿'!F1137</x:f>
        <x:v>1.530264762817343</x:v>
      </x:c>
      <x:c r="C1179" s="113" t="n">
        <x:f>'净值底稿'!O1137</x:f>
        <x:v>1.043243049106607</x:v>
      </x:c>
      <x:c r="D1179" s="113" t="n">
        <x:f>'净值底稿'!P1137</x:f>
        <x:v>1.7068</x:v>
      </x:c>
      <x:c r="E1179" s="113" t="n">
        <x:f>'净值底稿'!Q1137</x:f>
        <x:v>2.0138</x:v>
      </x:c>
      <x:c r="F1179" s="114" t="n">
        <x:f>IFERROR(B1179/B1178-1,0)</x:f>
        <x:v>0.008420787248732076</x:v>
      </x:c>
      <x:c r="G1179" s="114" t="n">
        <x:f>IFERROR(C1179/C1178-1,0)</x:f>
        <x:v>0.007207946336249105</x:v>
      </x:c>
      <x:c r="H1179" s="114" t="n">
        <x:f>IFERROR(D1179/D1178-1,0)</x:f>
        <x:v>0.00046893317702245696</x:v>
      </x:c>
      <x:c r="I1179" s="114" t="n">
        <x:f>IFERROR(E1179/E1178-1,0)</x:f>
        <x:v>0.0012927605409704945</x:v>
      </x:c>
      <x:c r="J1179" s="115" t="n">
        <x:f>Z1178*(1+F1179)</x:f>
        <x:v>0.10822463809584724</x:v>
      </x:c>
      <x:c r="K1179" s="115" t="n">
        <x:f>AA1178*(1+G1179)</x:f>
        <x:v>0.11676784145641497</x:v>
      </x:c>
      <x:c r="L1179" s="115" t="n">
        <x:f>AB1178*(1+H1179)</x:f>
        <x:v>0.9371678441271882</x:v>
      </x:c>
      <x:c r="M1179" s="115" t="n">
        <x:f>AC1178*(1+I1179)</x:f>
        <x:v>0.08261533858223873</x:v>
      </x:c>
      <x:c r="N1179" s="115" t="n">
        <x:f>SUM(J1179:M1179)</x:f>
        <x:v>1.2447756622616892</x:v>
      </x:c>
      <x:c r="O1179" s="116" t="n">
        <x:f>IFERROR((J1179+K1179)/N1179,0)</x:f>
        <x:v>0.18074942045658507</x:v>
      </x:c>
      <x:c r="P1179" s="50" t="b">
        <x:f>AND(MONTH(A1179)=12,OR(A1180="",YEAR(A1179)&lt;&gt;YEAR(A1180)))</x:f>
        <x:v>0</x:v>
      </x:c>
      <x:c r="Q1179" s="50" t="b">
        <x:f>AND(MOD(MONTH(A1179),3)=0,OR(A1180="",MONTH(A1179)&lt;&gt;MONTH(A1180)))</x:f>
        <x:v>0</x:v>
      </x:c>
      <x:c r="R1179" s="50" t="b">
        <x:f>OR(O1179&gt;$E$7,O1179&lt;$E$6)</x:f>
        <x:v>0</x:v>
      </x:c>
      <x:c r="S1179" s="50" t="b">
        <x:f>AND(OR(P1179,Q1179,R1179),A1179-AH1178&gt;$E$8)</x:f>
        <x:v>0</x:v>
      </x:c>
      <x:c r="T1179" s="50" t="str">
        <x:f>IF(NOT(OR(P1179,Q1179,R1179)),"不调",IF(NOT(S1179),"间隔规则跳过",IF(P1179,"年末+季度",IF(AND(Q1179,R1179),"季度+动态",IF(Q1179,"季度","动态")))))</x:f>
        <x:v>不调</x:v>
      </x:c>
      <x:c r="U1179" s="115" t="n">
        <x:f>IF(OR(T1179="年末+季度",T1179="季度+动态"),N1179*$E$5/2,IF(T1179="季度",(J1179+K1179)/2,IF(T1179="动态",N1179*$E$5*IF(J1179+K1179=0,0.5,J1179/(J1179+K1179)),J1179)))</x:f>
        <x:v>0.10822463809584724</x:v>
      </x:c>
      <x:c r="V1179" s="115" t="n">
        <x:f>IF(OR(T1179="年末+季度",T1179="季度+动态"),N1179*$E$5/2,IF(T1179="季度",(J1179+K1179)/2,IF(T1179="动态",N1179*$E$5*IF(J1179+K1179=0,0.5,K1179/(J1179+K1179)),K1179)))</x:f>
        <x:v>0.11676784145641497</x:v>
      </x:c>
      <x:c r="W1179" s="115" t="n">
        <x:f>IF(OR(T1179="年末+季度",T1179="季度+动态",T1179="动态"),N1179*(1-$E$5)*IF(L1179+M1179=0,$B$7/($B$7+$B$8),L1179/(L1179+M1179)),L1179)</x:f>
        <x:v>0.9371678441271882</x:v>
      </x:c>
      <x:c r="X1179" s="115" t="n">
        <x:f>IF(OR(T1179="年末+季度",T1179="季度+动态",T1179="动态"),N1179*(1-$E$5)*IF(L1179+M1179=0,$B$8/($B$7+$B$8),M1179/(L1179+M1179)),M1179)</x:f>
        <x:v>0.08261533858223873</x:v>
      </x:c>
      <x:c r="Y1179" s="115" t="n">
        <x:f>POWER(1-$H$5,(A1179-A1178)/$H$8)</x:f>
        <x:v>0.9999862671029998</x:v>
      </x:c>
      <x:c r="Z1179" s="115" t="n">
        <x:f>U1179*Y1179</x:f>
        <x:v>0.1082231518580394</x:v>
      </x:c>
      <x:c r="AA1179" s="115" t="n">
        <x:f>V1179*Y1179</x:f>
        <x:v>0.1167662378956753</x:v>
      </x:c>
      <x:c r="AB1179" s="115" t="n">
        <x:f>W1179*Y1179</x:f>
        <x:v>0.9371549740977129</x:v>
      </x:c>
      <x:c r="AC1179" s="115" t="n">
        <x:f>X1179*Y1179</x:f>
        <x:v>0.08261420403430333</x:v>
      </x:c>
      <x:c r="AD1179" s="115" t="n">
        <x:f>SUM(Z1179:AC1179)</x:f>
        <x:v>1.244758567885731</x:v>
      </x:c>
      <x:c r="AE1179" s="115" t="n">
        <x:f>MAX(AE1178,AD1179)</x:f>
        <x:v>1.2656911920356448</x:v>
      </x:c>
      <x:c r="AF1179" s="114" t="n">
        <x:f>AD1179/AE1179-1</x:f>
        <x:v>-0.01653849239185068</x:v>
      </x:c>
      <x:c r="AG1179" s="114" t="n">
        <x:f>AD1179/AD1178-1</x:f>
        <x:v>0.0018255210959325918</x:v>
      </x:c>
      <x:c r="AH1179" s="111" t="n">
        <x:f>IF(OR(T1179="年末+季度",T1179="季度+动态",T1179="季度",T1179="动态"),A1179,AH1178)</x:f>
        <x:v>45471</x:v>
      </x:c>
      <x:c r="AI1179" s="117" t="n">
        <x:f>YEAR(A1179)</x:f>
        <x:v>2024</x:v>
      </x:c>
      <x:c r="AJ1179" s="117" t="n">
        <x:f>MONTH(A1179)</x:f>
        <x:v>9</x:v>
      </x:c>
      <x:c r="AK1179" s="50" t="n">
        <x:f>IF(MONTH(A1179)&lt;&gt;MONTH(A1180),1,0)</x:f>
        <x:v>0</x:v>
      </x:c>
      <x:c r="AL1179" s="115" t="n">
        <x:f>IF(AK1178,AD1178,AL1178)</x:f>
        <x:v>1.2468626998286791</x:v>
      </x:c>
      <x:c r="AM1179" s="116" t="str">
        <x:f>IF(AK1179,AD1179/AL1179-1,"")</x:f>
      </x:c>
      <x:c r="AN1179" s="115" t="n">
        <x:f>IF(AI1179&lt;&gt;AI1178,AD1179,MAX(AN1178,AD1179))</x:f>
        <x:v>1.2656911920356448</x:v>
      </x:c>
      <x:c r="AO1179" s="116" t="n">
        <x:f>AD1179/AN1179-1</x:f>
        <x:v>-0.01653849239185068</x:v>
      </x:c>
      <x:c r="AP1179" s="112" t="n">
        <x:f>IFERROR(SUM(Z1179:AC1179)/AD1179,0)</x:f>
        <x:v>1</x:v>
      </x:c>
      <x:c r="AQ1179" s="50" t="b">
        <x:f>AND(B1179&gt;0,C1179&gt;0,D1179&gt;0,E1179&gt;0)</x:f>
        <x:v>1</x:v>
      </x:c>
    </x:row>
    <x:row r="1180">
      <x:c r="A1180" s="111" t="n">
        <x:f>'净值底稿'!A1138</x:f>
        <x:v>45539</x:v>
      </x:c>
      <x:c r="B1180" s="113" t="n">
        <x:f>'净值底稿'!F1138</x:f>
        <x:v>1.5097973236720246</x:v>
      </x:c>
      <x:c r="C1180" s="113" t="n">
        <x:f>'净值底稿'!O1138</x:f>
        <x:v>1.0379121148777877</x:v>
      </x:c>
      <x:c r="D1180" s="113" t="n">
        <x:f>'净值底稿'!P1138</x:f>
        <x:v>1.7079</x:v>
      </x:c>
      <x:c r="E1180" s="113" t="n">
        <x:f>'净值底稿'!Q1138</x:f>
        <x:v>2.0005</x:v>
      </x:c>
      <x:c r="F1180" s="114" t="n">
        <x:f>IFERROR(B1180/B1179-1,0)</x:f>
        <x:v>-0.013375096677803677</x:v>
      </x:c>
      <x:c r="G1180" s="114" t="n">
        <x:f>IFERROR(C1180/C1179-1,0)</x:f>
        <x:v>-0.005109963812732321</x:v>
      </x:c>
      <x:c r="H1180" s="114" t="n">
        <x:f>IFERROR(D1180/D1179-1,0)</x:f>
        <x:v>0.0006444808999295226</x:v>
      </x:c>
      <x:c r="I1180" s="114" t="n">
        <x:f>IFERROR(E1180/E1179-1,0)</x:f>
        <x:v>-0.0066044294368853285</x:v>
      </x:c>
      <x:c r="J1180" s="115" t="n">
        <x:f>Z1179*(1+F1180)</x:f>
        <x:v>0.10677565673916149</x:v>
      </x:c>
      <x:c r="K1180" s="115" t="n">
        <x:f>AA1179*(1+G1180)</x:f>
        <x:v>0.11616956664547952</x:v>
      </x:c>
      <x:c r="L1180" s="115" t="n">
        <x:f>AB1179*(1+H1180)</x:f>
        <x:v>0.9377589525787928</x:v>
      </x:c>
      <x:c r="M1180" s="115" t="n">
        <x:f>AC1179*(1+I1180)</x:f>
        <x:v>0.08206858435327433</x:v>
      </x:c>
      <x:c r="N1180" s="115" t="n">
        <x:f>SUM(J1180:M1180)</x:f>
        <x:v>1.242772760316708</x:v>
      </x:c>
      <x:c r="O1180" s="116" t="n">
        <x:f>IFERROR((J1180+K1180)/N1180,0)</x:f>
        <x:v>0.1793933939522666</x:v>
      </x:c>
      <x:c r="P1180" s="50" t="b">
        <x:f>AND(MONTH(A1180)=12,OR(A1181="",YEAR(A1180)&lt;&gt;YEAR(A1181)))</x:f>
        <x:v>0</x:v>
      </x:c>
      <x:c r="Q1180" s="50" t="b">
        <x:f>AND(MOD(MONTH(A1180),3)=0,OR(A1181="",MONTH(A1180)&lt;&gt;MONTH(A1181)))</x:f>
        <x:v>0</x:v>
      </x:c>
      <x:c r="R1180" s="50" t="b">
        <x:f>OR(O1180&gt;$E$7,O1180&lt;$E$6)</x:f>
        <x:v>0</x:v>
      </x:c>
      <x:c r="S1180" s="50" t="b">
        <x:f>AND(OR(P1180,Q1180,R1180),A1180-AH1179&gt;$E$8)</x:f>
        <x:v>0</x:v>
      </x:c>
      <x:c r="T1180" s="50" t="str">
        <x:f>IF(NOT(OR(P1180,Q1180,R1180)),"不调",IF(NOT(S1180),"间隔规则跳过",IF(P1180,"年末+季度",IF(AND(Q1180,R1180),"季度+动态",IF(Q1180,"季度","动态")))))</x:f>
        <x:v>不调</x:v>
      </x:c>
      <x:c r="U1180" s="115" t="n">
        <x:f>IF(OR(T1180="年末+季度",T1180="季度+动态"),N1180*$E$5/2,IF(T1180="季度",(J1180+K1180)/2,IF(T1180="动态",N1180*$E$5*IF(J1180+K1180=0,0.5,J1180/(J1180+K1180)),J1180)))</x:f>
        <x:v>0.10677565673916149</x:v>
      </x:c>
      <x:c r="V1180" s="115" t="n">
        <x:f>IF(OR(T1180="年末+季度",T1180="季度+动态"),N1180*$E$5/2,IF(T1180="季度",(J1180+K1180)/2,IF(T1180="动态",N1180*$E$5*IF(J1180+K1180=0,0.5,K1180/(J1180+K1180)),K1180)))</x:f>
        <x:v>0.11616956664547952</x:v>
      </x:c>
      <x:c r="W1180" s="115" t="n">
        <x:f>IF(OR(T1180="年末+季度",T1180="季度+动态",T1180="动态"),N1180*(1-$E$5)*IF(L1180+M1180=0,$B$7/($B$7+$B$8),L1180/(L1180+M1180)),L1180)</x:f>
        <x:v>0.9377589525787928</x:v>
      </x:c>
      <x:c r="X1180" s="115" t="n">
        <x:f>IF(OR(T1180="年末+季度",T1180="季度+动态",T1180="动态"),N1180*(1-$E$5)*IF(L1180+M1180=0,$B$8/($B$7+$B$8),M1180/(L1180+M1180)),M1180)</x:f>
        <x:v>0.08206858435327433</x:v>
      </x:c>
      <x:c r="Y1180" s="115" t="n">
        <x:f>POWER(1-$H$5,(A1180-A1179)/$H$8)</x:f>
        <x:v>0.9999862671029998</x:v>
      </x:c>
      <x:c r="Z1180" s="115" t="n">
        <x:f>U1180*Y1180</x:f>
        <x:v>0.10677419040006536</x:v>
      </x:c>
      <x:c r="AA1180" s="115" t="n">
        <x:f>V1180*Y1180</x:f>
        <x:v>0.11616797130078621</x:v>
      </x:c>
      <x:c r="AB1180" s="115" t="n">
        <x:f>W1180*Y1180</x:f>
        <x:v>0.937746074431686</x:v>
      </x:c>
      <x:c r="AC1180" s="115" t="n">
        <x:f>X1180*Y1180</x:f>
        <x:v>0.08206745731385845</x:v>
      </x:c>
      <x:c r="AD1180" s="115" t="n">
        <x:f>SUM(Z1180:AC1180)</x:f>
        <x:v>1.242755693446396</x:v>
      </x:c>
      <x:c r="AE1180" s="115" t="n">
        <x:f>MAX(AE1179,AD1180)</x:f>
        <x:v>1.2656911920356448</x:v>
      </x:c>
      <x:c r="AF1180" s="114" t="n">
        <x:f>AD1180/AE1180-1</x:f>
        <x:v>-0.018120927706197554</x:v>
      </x:c>
      <x:c r="AG1180" s="114" t="n">
        <x:f>AD1180/AD1179-1</x:f>
        <x:v>-0.0016090465179420255</x:v>
      </x:c>
      <x:c r="AH1180" s="111" t="n">
        <x:f>IF(OR(T1180="年末+季度",T1180="季度+动态",T1180="季度",T1180="动态"),A1180,AH1179)</x:f>
        <x:v>45471</x:v>
      </x:c>
      <x:c r="AI1180" s="117" t="n">
        <x:f>YEAR(A1180)</x:f>
        <x:v>2024</x:v>
      </x:c>
      <x:c r="AJ1180" s="117" t="n">
        <x:f>MONTH(A1180)</x:f>
        <x:v>9</x:v>
      </x:c>
      <x:c r="AK1180" s="50" t="n">
        <x:f>IF(MONTH(A1180)&lt;&gt;MONTH(A1181),1,0)</x:f>
        <x:v>0</x:v>
      </x:c>
      <x:c r="AL1180" s="115" t="n">
        <x:f>IF(AK1179,AD1179,AL1179)</x:f>
        <x:v>1.2468626998286791</x:v>
      </x:c>
      <x:c r="AM1180" s="116" t="str">
        <x:f>IF(AK1180,AD1180/AL1180-1,"")</x:f>
      </x:c>
      <x:c r="AN1180" s="115" t="n">
        <x:f>IF(AI1180&lt;&gt;AI1179,AD1180,MAX(AN1179,AD1180))</x:f>
        <x:v>1.2656911920356448</x:v>
      </x:c>
      <x:c r="AO1180" s="116" t="n">
        <x:f>AD1180/AN1180-1</x:f>
        <x:v>-0.018120927706197554</x:v>
      </x:c>
      <x:c r="AP1180" s="112" t="n">
        <x:f>IFERROR(SUM(Z1180:AC1180)/AD1180,0)</x:f>
        <x:v>1</x:v>
      </x:c>
      <x:c r="AQ1180" s="50" t="b">
        <x:f>AND(B1180&gt;0,C1180&gt;0,D1180&gt;0,E1180&gt;0)</x:f>
        <x:v>1</x:v>
      </x:c>
    </x:row>
    <x:row r="1181">
      <x:c r="A1181" s="111" t="n">
        <x:f>'净值底稿'!A1139</x:f>
        <x:v>45540</x:v>
      </x:c>
      <x:c r="B1181" s="113" t="n">
        <x:f>'净值底稿'!F1139</x:f>
        <x:v>1.5122902953504354</x:v>
      </x:c>
      <x:c r="C1181" s="113" t="n">
        <x:f>'净值底稿'!O1139</x:f>
        <x:v>1.0426561870357218</x:v>
      </x:c>
      <x:c r="D1181" s="113" t="n">
        <x:f>'净值底稿'!P1139</x:f>
        <x:v>1.7089</x:v>
      </x:c>
      <x:c r="E1181" s="113" t="n">
        <x:f>'净值底稿'!Q1139</x:f>
        <x:v>2.0144</x:v>
      </x:c>
      <x:c r="F1181" s="114" t="n">
        <x:f>IFERROR(B1181/B1180-1,0)</x:f>
        <x:v>0.001651196249538689</x:v>
      </x:c>
      <x:c r="G1181" s="114" t="n">
        <x:f>IFERROR(C1181/C1180-1,0)</x:f>
        <x:v>0.0045707840672932765</x:v>
      </x:c>
      <x:c r="H1181" s="114" t="n">
        <x:f>IFERROR(D1181/D1180-1,0)</x:f>
        <x:v>0.0005855143743780378</x:v>
      </x:c>
      <x:c r="I1181" s="114" t="n">
        <x:f>IFERROR(E1181/E1180-1,0)</x:f>
        <x:v>0.006948262934266536</x:v>
      </x:c>
      <x:c r="J1181" s="115" t="n">
        <x:f>Z1180*(1+F1181)</x:f>
        <x:v>0.10695049554280148</x:v>
      </x:c>
      <x:c r="K1181" s="115" t="n">
        <x:f>AA1180*(1+G1181)</x:f>
        <x:v>0.11669895001313763</x:v>
      </x:c>
      <x:c r="L1181" s="115" t="n">
        <x:f>AB1180*(1+H1181)</x:f>
        <x:v>0.9382951382377823</x:v>
      </x:c>
      <x:c r="M1181" s="115" t="n">
        <x:f>AC1180*(1+I1181)</x:f>
        <x:v>0.08263768358562183</x:v>
      </x:c>
      <x:c r="N1181" s="115" t="n">
        <x:f>SUM(J1181:M1181)</x:f>
        <x:v>1.2445822673793432</x:v>
      </x:c>
      <x:c r="O1181" s="116" t="n">
        <x:f>IFERROR((J1181+K1181)/N1181,0)</x:f>
        <x:v>0.17969840276357701</x:v>
      </x:c>
      <x:c r="P1181" s="50" t="b">
        <x:f>AND(MONTH(A1181)=12,OR(A1182="",YEAR(A1181)&lt;&gt;YEAR(A1182)))</x:f>
        <x:v>0</x:v>
      </x:c>
      <x:c r="Q1181" s="50" t="b">
        <x:f>AND(MOD(MONTH(A1181),3)=0,OR(A1182="",MONTH(A1181)&lt;&gt;MONTH(A1182)))</x:f>
        <x:v>0</x:v>
      </x:c>
      <x:c r="R1181" s="50" t="b">
        <x:f>OR(O1181&gt;$E$7,O1181&lt;$E$6)</x:f>
        <x:v>0</x:v>
      </x:c>
      <x:c r="S1181" s="50" t="b">
        <x:f>AND(OR(P1181,Q1181,R1181),A1181-AH1180&gt;$E$8)</x:f>
        <x:v>0</x:v>
      </x:c>
      <x:c r="T1181" s="50" t="str">
        <x:f>IF(NOT(OR(P1181,Q1181,R1181)),"不调",IF(NOT(S1181),"间隔规则跳过",IF(P1181,"年末+季度",IF(AND(Q1181,R1181),"季度+动态",IF(Q1181,"季度","动态")))))</x:f>
        <x:v>不调</x:v>
      </x:c>
      <x:c r="U1181" s="115" t="n">
        <x:f>IF(OR(T1181="年末+季度",T1181="季度+动态"),N1181*$E$5/2,IF(T1181="季度",(J1181+K1181)/2,IF(T1181="动态",N1181*$E$5*IF(J1181+K1181=0,0.5,J1181/(J1181+K1181)),J1181)))</x:f>
        <x:v>0.10695049554280148</x:v>
      </x:c>
      <x:c r="V1181" s="115" t="n">
        <x:f>IF(OR(T1181="年末+季度",T1181="季度+动态"),N1181*$E$5/2,IF(T1181="季度",(J1181+K1181)/2,IF(T1181="动态",N1181*$E$5*IF(J1181+K1181=0,0.5,K1181/(J1181+K1181)),K1181)))</x:f>
        <x:v>0.11669895001313763</x:v>
      </x:c>
      <x:c r="W1181" s="115" t="n">
        <x:f>IF(OR(T1181="年末+季度",T1181="季度+动态",T1181="动态"),N1181*(1-$E$5)*IF(L1181+M1181=0,$B$7/($B$7+$B$8),L1181/(L1181+M1181)),L1181)</x:f>
        <x:v>0.9382951382377823</x:v>
      </x:c>
      <x:c r="X1181" s="115" t="n">
        <x:f>IF(OR(T1181="年末+季度",T1181="季度+动态",T1181="动态"),N1181*(1-$E$5)*IF(L1181+M1181=0,$B$8/($B$7+$B$8),M1181/(L1181+M1181)),M1181)</x:f>
        <x:v>0.08263768358562183</x:v>
      </x:c>
      <x:c r="Y1181" s="115" t="n">
        <x:f>POWER(1-$H$5,(A1181-A1180)/$H$8)</x:f>
        <x:v>0.9999862671029998</x:v>
      </x:c>
      <x:c r="Z1181" s="115" t="n">
        <x:f>U1181*Y1181</x:f>
        <x:v>0.10694902680266206</x:v>
      </x:c>
      <x:c r="AA1181" s="115" t="n">
        <x:f>V1181*Y1181</x:f>
        <x:v>0.11669734739847706</x:v>
      </x:c>
      <x:c r="AB1181" s="115" t="n">
        <x:f>W1181*Y1181</x:f>
        <x:v>0.938282252727293</x:v>
      </x:c>
      <x:c r="AC1181" s="115" t="n">
        <x:f>X1181*Y1181</x:f>
        <x:v>0.08263654873082481</x:v>
      </x:c>
      <x:c r="AD1181" s="115" t="n">
        <x:f>SUM(Z1181:AC1181)</x:f>
        <x:v>1.2445651756592568</x:v>
      </x:c>
      <x:c r="AE1181" s="115" t="n">
        <x:f>MAX(AE1180,AD1181)</x:f>
        <x:v>1.2656911920356448</x:v>
      </x:c>
      <x:c r="AF1181" s="114" t="n">
        <x:f>AD1181/AE1181-1</x:f>
        <x:v>-0.01669128813514964</x:v>
      </x:c>
      <x:c r="AG1181" s="114" t="n">
        <x:f>AD1181/AD1180-1</x:f>
        <x:v>0.0014560240781056333</x:v>
      </x:c>
      <x:c r="AH1181" s="111" t="n">
        <x:f>IF(OR(T1181="年末+季度",T1181="季度+动态",T1181="季度",T1181="动态"),A1181,AH1180)</x:f>
        <x:v>45471</x:v>
      </x:c>
      <x:c r="AI1181" s="117" t="n">
        <x:f>YEAR(A1181)</x:f>
        <x:v>2024</x:v>
      </x:c>
      <x:c r="AJ1181" s="117" t="n">
        <x:f>MONTH(A1181)</x:f>
        <x:v>9</x:v>
      </x:c>
      <x:c r="AK1181" s="50" t="n">
        <x:f>IF(MONTH(A1181)&lt;&gt;MONTH(A1182),1,0)</x:f>
        <x:v>0</x:v>
      </x:c>
      <x:c r="AL1181" s="115" t="n">
        <x:f>IF(AK1180,AD1180,AL1180)</x:f>
        <x:v>1.2468626998286791</x:v>
      </x:c>
      <x:c r="AM1181" s="116" t="str">
        <x:f>IF(AK1181,AD1181/AL1181-1,"")</x:f>
      </x:c>
      <x:c r="AN1181" s="115" t="n">
        <x:f>IF(AI1181&lt;&gt;AI1180,AD1181,MAX(AN1180,AD1181))</x:f>
        <x:v>1.2656911920356448</x:v>
      </x:c>
      <x:c r="AO1181" s="116" t="n">
        <x:f>AD1181/AN1181-1</x:f>
        <x:v>-0.01669128813514964</x:v>
      </x:c>
      <x:c r="AP1181" s="112" t="n">
        <x:f>IFERROR(SUM(Z1181:AC1181)/AD1181,0)</x:f>
        <x:v>1</x:v>
      </x:c>
      <x:c r="AQ1181" s="50" t="b">
        <x:f>AND(B1181&gt;0,C1181&gt;0,D1181&gt;0,E1181&gt;0)</x:f>
        <x:v>1</x:v>
      </x:c>
    </x:row>
    <x:row r="1182">
      <x:c r="A1182" s="111" t="n">
        <x:f>'净值底稿'!A1140</x:f>
        <x:v>45541</x:v>
      </x:c>
      <x:c r="B1182" s="113" t="n">
        <x:f>'净值底稿'!F1140</x:f>
        <x:v>1.4780050198458219</x:v>
      </x:c>
      <x:c r="C1182" s="113" t="n">
        <x:f>'净值底稿'!O1140</x:f>
        <x:v>1.0280914423263319</x:v>
      </x:c>
      <x:c r="D1182" s="113" t="n">
        <x:f>'净值底稿'!P1140</x:f>
        <x:v>1.7093</x:v>
      </x:c>
      <x:c r="E1182" s="113" t="n">
        <x:f>'净值底稿'!Q1140</x:f>
        <x:v>2.0184</x:v>
      </x:c>
      <x:c r="F1182" s="114" t="n">
        <x:f>IFERROR(B1182/B1181-1,0)</x:f>
        <x:v>-0.022671094041947004</x:v>
      </x:c>
      <x:c r="G1182" s="114" t="n">
        <x:f>IFERROR(C1182/C1181-1,0)</x:f>
        <x:v>-0.013968885324315394</x:v>
      </x:c>
      <x:c r="H1182" s="114" t="n">
        <x:f>IFERROR(D1182/D1181-1,0)</x:f>
        <x:v>0.00023406869916309248</x:v>
      </x:c>
      <x:c r="I1182" s="114" t="n">
        <x:f>IFERROR(E1182/E1181-1,0)</x:f>
        <x:v>0.0019857029388403724</x:v>
      </x:c>
      <x:c r="J1182" s="115" t="n">
        <x:f>Z1181*(1+F1182)</x:f>
        <x:v>0.1045243753583242</x:v>
      </x:c>
      <x:c r="K1182" s="115" t="n">
        <x:f>AA1181*(1+G1182)</x:f>
        <x:v>0.11506721553501595</x:v>
      </x:c>
      <x:c r="L1182" s="115" t="n">
        <x:f>AB1181*(1+H1182)</x:f>
        <x:v>0.9385018752336367</x:v>
      </x:c>
      <x:c r="M1182" s="115" t="n">
        <x:f>AC1181*(1+I1182)</x:f>
        <x:v>0.08280064036849523</x:v>
      </x:c>
      <x:c r="N1182" s="115" t="n">
        <x:f>SUM(J1182:M1182)</x:f>
        <x:v>1.2408941064954722</x:v>
      </x:c>
      <x:c r="O1182" s="116" t="n">
        <x:f>IFERROR((J1182+K1182)/N1182,0)</x:f>
        <x:v>0.17696239328068838</x:v>
      </x:c>
      <x:c r="P1182" s="50" t="b">
        <x:f>AND(MONTH(A1182)=12,OR(A1183="",YEAR(A1182)&lt;&gt;YEAR(A1183)))</x:f>
        <x:v>0</x:v>
      </x:c>
      <x:c r="Q1182" s="50" t="b">
        <x:f>AND(MOD(MONTH(A1182),3)=0,OR(A1183="",MONTH(A1182)&lt;&gt;MONTH(A1183)))</x:f>
        <x:v>0</x:v>
      </x:c>
      <x:c r="R1182" s="50" t="b">
        <x:f>OR(O1182&gt;$E$7,O1182&lt;$E$6)</x:f>
        <x:v>0</x:v>
      </x:c>
      <x:c r="S1182" s="50" t="b">
        <x:f>AND(OR(P1182,Q1182,R1182),A1182-AH1181&gt;$E$8)</x:f>
        <x:v>0</x:v>
      </x:c>
      <x:c r="T1182" s="50" t="str">
        <x:f>IF(NOT(OR(P1182,Q1182,R1182)),"不调",IF(NOT(S1182),"间隔规则跳过",IF(P1182,"年末+季度",IF(AND(Q1182,R1182),"季度+动态",IF(Q1182,"季度","动态")))))</x:f>
        <x:v>不调</x:v>
      </x:c>
      <x:c r="U1182" s="115" t="n">
        <x:f>IF(OR(T1182="年末+季度",T1182="季度+动态"),N1182*$E$5/2,IF(T1182="季度",(J1182+K1182)/2,IF(T1182="动态",N1182*$E$5*IF(J1182+K1182=0,0.5,J1182/(J1182+K1182)),J1182)))</x:f>
        <x:v>0.1045243753583242</x:v>
      </x:c>
      <x:c r="V1182" s="115" t="n">
        <x:f>IF(OR(T1182="年末+季度",T1182="季度+动态"),N1182*$E$5/2,IF(T1182="季度",(J1182+K1182)/2,IF(T1182="动态",N1182*$E$5*IF(J1182+K1182=0,0.5,K1182/(J1182+K1182)),K1182)))</x:f>
        <x:v>0.11506721553501595</x:v>
      </x:c>
      <x:c r="W1182" s="115" t="n">
        <x:f>IF(OR(T1182="年末+季度",T1182="季度+动态",T1182="动态"),N1182*(1-$E$5)*IF(L1182+M1182=0,$B$7/($B$7+$B$8),L1182/(L1182+M1182)),L1182)</x:f>
        <x:v>0.9385018752336367</x:v>
      </x:c>
      <x:c r="X1182" s="115" t="n">
        <x:f>IF(OR(T1182="年末+季度",T1182="季度+动态",T1182="动态"),N1182*(1-$E$5)*IF(L1182+M1182=0,$B$8/($B$7+$B$8),M1182/(L1182+M1182)),M1182)</x:f>
        <x:v>0.08280064036849523</x:v>
      </x:c>
      <x:c r="Y1182" s="115" t="n">
        <x:f>POWER(1-$H$5,(A1182-A1181)/$H$8)</x:f>
        <x:v>0.9999862671029998</x:v>
      </x:c>
      <x:c r="Z1182" s="115" t="n">
        <x:f>U1182*Y1182</x:f>
        <x:v>0.1045229399358434</x:v>
      </x:c>
      <x:c r="AA1182" s="115" t="n">
        <x:f>V1182*Y1182</x:f>
        <x:v>0.1150656353287969</x:v>
      </x:c>
      <x:c r="AB1182" s="115" t="n">
        <x:f>W1182*Y1182</x:f>
        <x:v>0.9384889868840496</x:v>
      </x:c>
      <x:c r="AC1182" s="115" t="n">
        <x:f>X1182*Y1182</x:f>
        <x:v>0.0827995032758295</x:v>
      </x:c>
      <x:c r="AD1182" s="115" t="n">
        <x:f>SUM(Z1182:AC1182)</x:f>
        <x:v>1.2408770654245194</x:v>
      </x:c>
      <x:c r="AE1182" s="115" t="n">
        <x:f>MAX(AE1181,AD1182)</x:f>
        <x:v>1.2656911920356448</x:v>
      </x:c>
      <x:c r="AF1182" s="114" t="n">
        <x:f>AD1182/AE1182-1</x:f>
        <x:v>-0.0196051981456995</x:v>
      </x:c>
      <x:c r="AG1182" s="114" t="n">
        <x:f>AD1182/AD1181-1</x:f>
        <x:v>-0.002963372515050411</x:v>
      </x:c>
      <x:c r="AH1182" s="111" t="n">
        <x:f>IF(OR(T1182="年末+季度",T1182="季度+动态",T1182="季度",T1182="动态"),A1182,AH1181)</x:f>
        <x:v>45471</x:v>
      </x:c>
      <x:c r="AI1182" s="117" t="n">
        <x:f>YEAR(A1182)</x:f>
        <x:v>2024</x:v>
      </x:c>
      <x:c r="AJ1182" s="117" t="n">
        <x:f>MONTH(A1182)</x:f>
        <x:v>9</x:v>
      </x:c>
      <x:c r="AK1182" s="50" t="n">
        <x:f>IF(MONTH(A1182)&lt;&gt;MONTH(A1183),1,0)</x:f>
        <x:v>0</x:v>
      </x:c>
      <x:c r="AL1182" s="115" t="n">
        <x:f>IF(AK1181,AD1181,AL1181)</x:f>
        <x:v>1.2468626998286791</x:v>
      </x:c>
      <x:c r="AM1182" s="116" t="str">
        <x:f>IF(AK1182,AD1182/AL1182-1,"")</x:f>
      </x:c>
      <x:c r="AN1182" s="115" t="n">
        <x:f>IF(AI1182&lt;&gt;AI1181,AD1182,MAX(AN1181,AD1182))</x:f>
        <x:v>1.2656911920356448</x:v>
      </x:c>
      <x:c r="AO1182" s="116" t="n">
        <x:f>AD1182/AN1182-1</x:f>
        <x:v>-0.0196051981456995</x:v>
      </x:c>
      <x:c r="AP1182" s="112" t="n">
        <x:f>IFERROR(SUM(Z1182:AC1182)/AD1182,0)</x:f>
        <x:v>1</x:v>
      </x:c>
      <x:c r="AQ1182" s="50" t="b">
        <x:f>AND(B1182&gt;0,C1182&gt;0,D1182&gt;0,E1182&gt;0)</x:f>
        <x:v>1</x:v>
      </x:c>
    </x:row>
    <x:row r="1183">
      <x:c r="A1183" s="111" t="n">
        <x:f>'净值底稿'!A1141</x:f>
        <x:v>45544</x:v>
      </x:c>
      <x:c r="B1183" s="113" t="n">
        <x:f>'净值底稿'!F1141</x:f>
        <x:v>1.4767731599514904</x:v>
      </x:c>
      <x:c r="C1183" s="113" t="n">
        <x:f>'净值底稿'!O1141</x:f>
        <x:v>1.0212828379801853</x:v>
      </x:c>
      <x:c r="D1183" s="113" t="n">
        <x:f>'净值底稿'!P1141</x:f>
        <x:v>1.7105</x:v>
      </x:c>
      <x:c r="E1183" s="113" t="n">
        <x:f>'净值底稿'!Q1141</x:f>
        <x:v>2.0092</x:v>
      </x:c>
      <x:c r="F1183" s="114" t="n">
        <x:f>IFERROR(B1183/B1182-1,0)</x:f>
        <x:v>-0.0008334612384874873</x:v>
      </x:c>
      <x:c r="G1183" s="114" t="n">
        <x:f>IFERROR(C1183/C1182-1,0)</x:f>
        <x:v>-0.006622566890295611</x:v>
      </x:c>
      <x:c r="H1183" s="114" t="n">
        <x:f>IFERROR(D1183/D1182-1,0)</x:f>
        <x:v>0.0007020417714853622</x:v>
      </x:c>
      <x:c r="I1183" s="114" t="n">
        <x:f>IFERROR(E1183/E1182-1,0)</x:f>
        <x:v>-0.004558065794688981</x:v>
      </x:c>
      <x:c r="J1183" s="115" t="n">
        <x:f>Z1182*(1+F1183)</x:f>
        <x:v>0.10443582411687412</x:v>
      </x:c>
      <x:c r="K1183" s="115" t="n">
        <x:f>AA1182*(1+G1183)</x:f>
        <x:v>0.11430360546205759</x:v>
      </x:c>
      <x:c r="L1183" s="115" t="n">
        <x:f>AB1182*(1+H1183)</x:f>
        <x:v>0.9391478453549211</x:v>
      </x:c>
      <x:c r="M1183" s="115" t="n">
        <x:f>AC1182*(1+I1183)</x:f>
        <x:v>0.0824220976921307</x:v>
      </x:c>
      <x:c r="N1183" s="115" t="n">
        <x:f>SUM(J1183:M1183)</x:f>
        <x:v>1.2403093726259835</x:v>
      </x:c>
      <x:c r="O1183" s="116" t="n">
        <x:f>IFERROR((J1183+K1183)/N1183,0)</x:f>
        <x:v>0.17635876532628025</x:v>
      </x:c>
      <x:c r="P1183" s="50" t="b">
        <x:f>AND(MONTH(A1183)=12,OR(A1184="",YEAR(A1183)&lt;&gt;YEAR(A1184)))</x:f>
        <x:v>0</x:v>
      </x:c>
      <x:c r="Q1183" s="50" t="b">
        <x:f>AND(MOD(MONTH(A1183),3)=0,OR(A1184="",MONTH(A1183)&lt;&gt;MONTH(A1184)))</x:f>
        <x:v>0</x:v>
      </x:c>
      <x:c r="R1183" s="50" t="b">
        <x:f>OR(O1183&gt;$E$7,O1183&lt;$E$6)</x:f>
        <x:v>0</x:v>
      </x:c>
      <x:c r="S1183" s="50" t="b">
        <x:f>AND(OR(P1183,Q1183,R1183),A1183-AH1182&gt;$E$8)</x:f>
        <x:v>0</x:v>
      </x:c>
      <x:c r="T1183" s="50" t="str">
        <x:f>IF(NOT(OR(P1183,Q1183,R1183)),"不调",IF(NOT(S1183),"间隔规则跳过",IF(P1183,"年末+季度",IF(AND(Q1183,R1183),"季度+动态",IF(Q1183,"季度","动态")))))</x:f>
        <x:v>不调</x:v>
      </x:c>
      <x:c r="U1183" s="115" t="n">
        <x:f>IF(OR(T1183="年末+季度",T1183="季度+动态"),N1183*$E$5/2,IF(T1183="季度",(J1183+K1183)/2,IF(T1183="动态",N1183*$E$5*IF(J1183+K1183=0,0.5,J1183/(J1183+K1183)),J1183)))</x:f>
        <x:v>0.10443582411687412</x:v>
      </x:c>
      <x:c r="V1183" s="115" t="n">
        <x:f>IF(OR(T1183="年末+季度",T1183="季度+动态"),N1183*$E$5/2,IF(T1183="季度",(J1183+K1183)/2,IF(T1183="动态",N1183*$E$5*IF(J1183+K1183=0,0.5,K1183/(J1183+K1183)),K1183)))</x:f>
        <x:v>0.11430360546205759</x:v>
      </x:c>
      <x:c r="W1183" s="115" t="n">
        <x:f>IF(OR(T1183="年末+季度",T1183="季度+动态",T1183="动态"),N1183*(1-$E$5)*IF(L1183+M1183=0,$B$7/($B$7+$B$8),L1183/(L1183+M1183)),L1183)</x:f>
        <x:v>0.9391478453549211</x:v>
      </x:c>
      <x:c r="X1183" s="115" t="n">
        <x:f>IF(OR(T1183="年末+季度",T1183="季度+动态",T1183="动态"),N1183*(1-$E$5)*IF(L1183+M1183=0,$B$8/($B$7+$B$8),M1183/(L1183+M1183)),M1183)</x:f>
        <x:v>0.0824220976921307</x:v>
      </x:c>
      <x:c r="Y1183" s="115" t="n">
        <x:f>POWER(1-$H$5,(A1183-A1182)/$H$8)</x:f>
        <x:v>0.9999588018747739</x:v>
      </x:c>
      <x:c r="Z1183" s="115" t="n">
        <x:f>U1183*Y1183</x:f>
        <x:v>0.10443152155671406</x:v>
      </x:c>
      <x:c r="AA1183" s="115" t="n">
        <x:f>V1183*Y1183</x:f>
        <x:v>0.11429889636780598</x:v>
      </x:c>
      <x:c r="AB1183" s="115" t="n">
        <x:f>W1183*Y1183</x:f>
        <x:v>0.9391091542243823</x:v>
      </x:c>
      <x:c r="AC1183" s="115" t="n">
        <x:f>X1183*Y1183</x:f>
        <x:v>0.08241870205622859</x:v>
      </x:c>
      <x:c r="AD1183" s="115" t="n">
        <x:f>SUM(Z1183:AC1183)</x:f>
        <x:v>1.240258274205131</x:v>
      </x:c>
      <x:c r="AE1183" s="115" t="n">
        <x:f>MAX(AE1182,AD1183)</x:f>
        <x:v>1.2656911920356448</x:v>
      </x:c>
      <x:c r="AF1183" s="114" t="n">
        <x:f>AD1183/AE1183-1</x:f>
        <x:v>-0.020094094033797805</x:v>
      </x:c>
      <x:c r="AG1183" s="114" t="n">
        <x:f>AD1183/AD1182-1</x:f>
        <x:v>-0.0004986724604961745</x:v>
      </x:c>
      <x:c r="AH1183" s="111" t="n">
        <x:f>IF(OR(T1183="年末+季度",T1183="季度+动态",T1183="季度",T1183="动态"),A1183,AH1182)</x:f>
        <x:v>45471</x:v>
      </x:c>
      <x:c r="AI1183" s="117" t="n">
        <x:f>YEAR(A1183)</x:f>
        <x:v>2024</x:v>
      </x:c>
      <x:c r="AJ1183" s="117" t="n">
        <x:f>MONTH(A1183)</x:f>
        <x:v>9</x:v>
      </x:c>
      <x:c r="AK1183" s="50" t="n">
        <x:f>IF(MONTH(A1183)&lt;&gt;MONTH(A1184),1,0)</x:f>
        <x:v>0</x:v>
      </x:c>
      <x:c r="AL1183" s="115" t="n">
        <x:f>IF(AK1182,AD1182,AL1182)</x:f>
        <x:v>1.2468626998286791</x:v>
      </x:c>
      <x:c r="AM1183" s="116" t="str">
        <x:f>IF(AK1183,AD1183/AL1183-1,"")</x:f>
      </x:c>
      <x:c r="AN1183" s="115" t="n">
        <x:f>IF(AI1183&lt;&gt;AI1182,AD1183,MAX(AN1182,AD1183))</x:f>
        <x:v>1.2656911920356448</x:v>
      </x:c>
      <x:c r="AO1183" s="116" t="n">
        <x:f>AD1183/AN1183-1</x:f>
        <x:v>-0.020094094033797805</x:v>
      </x:c>
      <x:c r="AP1183" s="112" t="n">
        <x:f>IFERROR(SUM(Z1183:AC1183)/AD1183,0)</x:f>
        <x:v>1</x:v>
      </x:c>
      <x:c r="AQ1183" s="50" t="b">
        <x:f>AND(B1183&gt;0,C1183&gt;0,D1183&gt;0,E1183&gt;0)</x:f>
        <x:v>1</x:v>
      </x:c>
    </x:row>
    <x:row r="1184">
      <x:c r="A1184" s="111" t="n">
        <x:f>'净值底稿'!A1142</x:f>
        <x:v>45545</x:v>
      </x:c>
      <x:c r="B1184" s="113" t="n">
        <x:f>'净值底稿'!F1142</x:f>
        <x:v>1.4933198639039238</x:v>
      </x:c>
      <x:c r="C1184" s="113" t="n">
        <x:f>'净值底稿'!O1142</x:f>
        <x:v>1.0250916152094922</x:v>
      </x:c>
      <x:c r="D1184" s="113" t="n">
        <x:f>'净值底稿'!P1142</x:f>
        <x:v>1.7114</x:v>
      </x:c>
      <x:c r="E1184" s="113" t="n">
        <x:f>'净值底稿'!Q1142</x:f>
        <x:v>2.0177</x:v>
      </x:c>
      <x:c r="F1184" s="114" t="n">
        <x:f>IFERROR(B1184/B1183-1,0)</x:f>
        <x:v>0.011204634808623437</x:v>
      </x:c>
      <x:c r="G1184" s="114" t="n">
        <x:f>IFERROR(C1184/C1183-1,0)</x:f>
        <x:v>0.003729404908868972</x:v>
      </x:c>
      <x:c r="H1184" s="114" t="n">
        <x:f>IFERROR(D1184/D1183-1,0)</x:f>
        <x:v>0.0005261619409531182</x:v>
      </x:c>
      <x:c r="I1184" s="114" t="n">
        <x:f>IFERROR(E1184/E1183-1,0)</x:f>
        <x:v>0.004230539518216281</x:v>
      </x:c>
      <x:c r="J1184" s="115" t="n">
        <x:f>Z1183*(1+F1184)</x:f>
        <x:v>0.10560163861826594</x:v>
      </x:c>
      <x:c r="K1184" s="115" t="n">
        <x:f>AA1183*(1+G1184)</x:f>
        <x:v>0.11472516323299838</x:v>
      </x:c>
      <x:c r="L1184" s="115" t="n">
        <x:f>AB1183*(1+H1184)</x:f>
        <x:v>0.9396032777197358</x:v>
      </x:c>
      <x:c r="M1184" s="115" t="n">
        <x:f>AC1183*(1+I1184)</x:f>
        <x:v>0.08276737763231756</x:v>
      </x:c>
      <x:c r="N1184" s="115" t="n">
        <x:f>SUM(J1184:M1184)</x:f>
        <x:v>1.2426974572033176</x:v>
      </x:c>
      <x:c r="O1184" s="116" t="n">
        <x:f>IFERROR((J1184+K1184)/N1184,0)</x:f>
        <x:v>0.17729721789815867</x:v>
      </x:c>
      <x:c r="P1184" s="50" t="b">
        <x:f>AND(MONTH(A1184)=12,OR(A1185="",YEAR(A1184)&lt;&gt;YEAR(A1185)))</x:f>
        <x:v>0</x:v>
      </x:c>
      <x:c r="Q1184" s="50" t="b">
        <x:f>AND(MOD(MONTH(A1184),3)=0,OR(A1185="",MONTH(A1184)&lt;&gt;MONTH(A1185)))</x:f>
        <x:v>0</x:v>
      </x:c>
      <x:c r="R1184" s="50" t="b">
        <x:f>OR(O1184&gt;$E$7,O1184&lt;$E$6)</x:f>
        <x:v>0</x:v>
      </x:c>
      <x:c r="S1184" s="50" t="b">
        <x:f>AND(OR(P1184,Q1184,R1184),A1184-AH1183&gt;$E$8)</x:f>
        <x:v>0</x:v>
      </x:c>
      <x:c r="T1184" s="50" t="str">
        <x:f>IF(NOT(OR(P1184,Q1184,R1184)),"不调",IF(NOT(S1184),"间隔规则跳过",IF(P1184,"年末+季度",IF(AND(Q1184,R1184),"季度+动态",IF(Q1184,"季度","动态")))))</x:f>
        <x:v>不调</x:v>
      </x:c>
      <x:c r="U1184" s="115" t="n">
        <x:f>IF(OR(T1184="年末+季度",T1184="季度+动态"),N1184*$E$5/2,IF(T1184="季度",(J1184+K1184)/2,IF(T1184="动态",N1184*$E$5*IF(J1184+K1184=0,0.5,J1184/(J1184+K1184)),J1184)))</x:f>
        <x:v>0.10560163861826594</x:v>
      </x:c>
      <x:c r="V1184" s="115" t="n">
        <x:f>IF(OR(T1184="年末+季度",T1184="季度+动态"),N1184*$E$5/2,IF(T1184="季度",(J1184+K1184)/2,IF(T1184="动态",N1184*$E$5*IF(J1184+K1184=0,0.5,K1184/(J1184+K1184)),K1184)))</x:f>
        <x:v>0.11472516323299838</x:v>
      </x:c>
      <x:c r="W1184" s="115" t="n">
        <x:f>IF(OR(T1184="年末+季度",T1184="季度+动态",T1184="动态"),N1184*(1-$E$5)*IF(L1184+M1184=0,$B$7/($B$7+$B$8),L1184/(L1184+M1184)),L1184)</x:f>
        <x:v>0.9396032777197358</x:v>
      </x:c>
      <x:c r="X1184" s="115" t="n">
        <x:f>IF(OR(T1184="年末+季度",T1184="季度+动态",T1184="动态"),N1184*(1-$E$5)*IF(L1184+M1184=0,$B$8/($B$7+$B$8),M1184/(L1184+M1184)),M1184)</x:f>
        <x:v>0.08276737763231756</x:v>
      </x:c>
      <x:c r="Y1184" s="115" t="n">
        <x:f>POWER(1-$H$5,(A1184-A1183)/$H$8)</x:f>
        <x:v>0.9999862671029998</x:v>
      </x:c>
      <x:c r="Z1184" s="115" t="n">
        <x:f>U1184*Y1184</x:f>
        <x:v>0.10560018840183974</x:v>
      </x:c>
      <x:c r="AA1184" s="115" t="n">
        <x:f>V1184*Y1184</x:f>
        <x:v>0.11472358772414835</x:v>
      </x:c>
      <x:c r="AB1184" s="115" t="n">
        <x:f>W1184*Y1184</x:f>
        <x:v>0.9395903742447018</x:v>
      </x:c>
      <x:c r="AC1184" s="115" t="n">
        <x:f>X1184*Y1184</x:f>
        <x:v>0.08276624099644556</x:v>
      </x:c>
      <x:c r="AD1184" s="115" t="n">
        <x:f>SUM(Z1184:AC1184)</x:f>
        <x:v>1.2426803913671354</x:v>
      </x:c>
      <x:c r="AE1184" s="115" t="n">
        <x:f>MAX(AE1183,AD1184)</x:f>
        <x:v>1.2656911920356448</x:v>
      </x:c>
      <x:c r="AF1184" s="114" t="n">
        <x:f>AD1184/AE1184-1</x:f>
        <x:v>-0.01818042253379404</x:v>
      </x:c>
      <x:c r="AG1184" s="114" t="n">
        <x:f>AD1184/AD1183-1</x:f>
        <x:v>0.001952913528076916</x:v>
      </x:c>
      <x:c r="AH1184" s="111" t="n">
        <x:f>IF(OR(T1184="年末+季度",T1184="季度+动态",T1184="季度",T1184="动态"),A1184,AH1183)</x:f>
        <x:v>45471</x:v>
      </x:c>
      <x:c r="AI1184" s="117" t="n">
        <x:f>YEAR(A1184)</x:f>
        <x:v>2024</x:v>
      </x:c>
      <x:c r="AJ1184" s="117" t="n">
        <x:f>MONTH(A1184)</x:f>
        <x:v>9</x:v>
      </x:c>
      <x:c r="AK1184" s="50" t="n">
        <x:f>IF(MONTH(A1184)&lt;&gt;MONTH(A1185),1,0)</x:f>
        <x:v>0</x:v>
      </x:c>
      <x:c r="AL1184" s="115" t="n">
        <x:f>IF(AK1183,AD1183,AL1183)</x:f>
        <x:v>1.2468626998286791</x:v>
      </x:c>
      <x:c r="AM1184" s="116" t="str">
        <x:f>IF(AK1184,AD1184/AL1184-1,"")</x:f>
      </x:c>
      <x:c r="AN1184" s="115" t="n">
        <x:f>IF(AI1184&lt;&gt;AI1183,AD1184,MAX(AN1183,AD1184))</x:f>
        <x:v>1.2656911920356448</x:v>
      </x:c>
      <x:c r="AO1184" s="116" t="n">
        <x:f>AD1184/AN1184-1</x:f>
        <x:v>-0.01818042253379404</x:v>
      </x:c>
      <x:c r="AP1184" s="112" t="n">
        <x:f>IFERROR(SUM(Z1184:AC1184)/AD1184,0)</x:f>
        <x:v>1</x:v>
      </x:c>
      <x:c r="AQ1184" s="50" t="b">
        <x:f>AND(B1184&gt;0,C1184&gt;0,D1184&gt;0,E1184&gt;0)</x:f>
        <x:v>1</x:v>
      </x:c>
    </x:row>
    <x:row r="1185">
      <x:c r="A1185" s="111" t="n">
        <x:f>'净值底稿'!A1143</x:f>
        <x:v>45546</x:v>
      </x:c>
      <x:c r="B1185" s="113" t="n">
        <x:f>'净值底稿'!F1143</x:f>
        <x:v>1.4948882141117037</x:v>
      </x:c>
      <x:c r="C1185" s="113" t="n">
        <x:f>'净值底稿'!O1143</x:f>
        <x:v>1.0217979201661282</x:v>
      </x:c>
      <x:c r="D1185" s="113" t="n">
        <x:f>'净值底稿'!P1143</x:f>
        <x:v>1.7126</x:v>
      </x:c>
      <x:c r="E1185" s="113" t="n">
        <x:f>'净值底稿'!Q1143</x:f>
        <x:v>2.0279</x:v>
      </x:c>
      <x:c r="F1185" s="114" t="n">
        <x:f>IFERROR(B1185/B1184-1,0)</x:f>
        <x:v>0.0010502439870314628</x:v>
      </x:c>
      <x:c r="G1185" s="114" t="n">
        <x:f>IFERROR(C1185/C1184-1,0)</x:f>
        <x:v>-0.0032130738311529905</x:v>
      </x:c>
      <x:c r="H1185" s="114" t="n">
        <x:f>IFERROR(D1185/D1184-1,0)</x:f>
        <x:v>0.0007011803202054967</x:v>
      </x:c>
      <x:c r="I1185" s="114" t="n">
        <x:f>IFERROR(E1185/E1184-1,0)</x:f>
        <x:v>0.005055260940674877</x:v>
      </x:c>
      <x:c r="J1185" s="115" t="n">
        <x:f>Z1184*(1+F1185)</x:f>
        <x:v>0.10571109436473816</x:v>
      </x:c>
      <x:c r="K1185" s="115" t="n">
        <x:f>AA1184*(1+G1185)</x:f>
        <x:v>0.1143549723666159</x:v>
      </x:c>
      <x:c r="L1185" s="115" t="n">
        <x:f>AB1184*(1+H1185)</x:f>
        <x:v>0.9402491965241767</x:v>
      </x:c>
      <x:c r="M1185" s="115" t="n">
        <x:f>AC1184*(1+I1185)</x:f>
        <x:v>0.08318464594176136</x:v>
      </x:c>
      <x:c r="N1185" s="115" t="n">
        <x:f>SUM(J1185:M1185)</x:f>
        <x:v>1.243499909197292</x:v>
      </x:c>
      <x:c r="O1185" s="116" t="n">
        <x:f>IFERROR((J1185+K1185)/N1185,0)</x:f>
        <x:v>0.1769731264985872</x:v>
      </x:c>
      <x:c r="P1185" s="50" t="b">
        <x:f>AND(MONTH(A1185)=12,OR(A1186="",YEAR(A1185)&lt;&gt;YEAR(A1186)))</x:f>
        <x:v>0</x:v>
      </x:c>
      <x:c r="Q1185" s="50" t="b">
        <x:f>AND(MOD(MONTH(A1185),3)=0,OR(A1186="",MONTH(A1185)&lt;&gt;MONTH(A1186)))</x:f>
        <x:v>0</x:v>
      </x:c>
      <x:c r="R1185" s="50" t="b">
        <x:f>OR(O1185&gt;$E$7,O1185&lt;$E$6)</x:f>
        <x:v>0</x:v>
      </x:c>
      <x:c r="S1185" s="50" t="b">
        <x:f>AND(OR(P1185,Q1185,R1185),A1185-AH1184&gt;$E$8)</x:f>
        <x:v>0</x:v>
      </x:c>
      <x:c r="T1185" s="50" t="str">
        <x:f>IF(NOT(OR(P1185,Q1185,R1185)),"不调",IF(NOT(S1185),"间隔规则跳过",IF(P1185,"年末+季度",IF(AND(Q1185,R1185),"季度+动态",IF(Q1185,"季度","动态")))))</x:f>
        <x:v>不调</x:v>
      </x:c>
      <x:c r="U1185" s="115" t="n">
        <x:f>IF(OR(T1185="年末+季度",T1185="季度+动态"),N1185*$E$5/2,IF(T1185="季度",(J1185+K1185)/2,IF(T1185="动态",N1185*$E$5*IF(J1185+K1185=0,0.5,J1185/(J1185+K1185)),J1185)))</x:f>
        <x:v>0.10571109436473816</x:v>
      </x:c>
      <x:c r="V1185" s="115" t="n">
        <x:f>IF(OR(T1185="年末+季度",T1185="季度+动态"),N1185*$E$5/2,IF(T1185="季度",(J1185+K1185)/2,IF(T1185="动态",N1185*$E$5*IF(J1185+K1185=0,0.5,K1185/(J1185+K1185)),K1185)))</x:f>
        <x:v>0.1143549723666159</x:v>
      </x:c>
      <x:c r="W1185" s="115" t="n">
        <x:f>IF(OR(T1185="年末+季度",T1185="季度+动态",T1185="动态"),N1185*(1-$E$5)*IF(L1185+M1185=0,$B$7/($B$7+$B$8),L1185/(L1185+M1185)),L1185)</x:f>
        <x:v>0.9402491965241767</x:v>
      </x:c>
      <x:c r="X1185" s="115" t="n">
        <x:f>IF(OR(T1185="年末+季度",T1185="季度+动态",T1185="动态"),N1185*(1-$E$5)*IF(L1185+M1185=0,$B$8/($B$7+$B$8),M1185/(L1185+M1185)),M1185)</x:f>
        <x:v>0.08318464594176136</x:v>
      </x:c>
      <x:c r="Y1185" s="115" t="n">
        <x:f>POWER(1-$H$5,(A1185-A1184)/$H$8)</x:f>
        <x:v>0.9999862671029998</x:v>
      </x:c>
      <x:c r="Z1185" s="115" t="n">
        <x:f>U1185*Y1185</x:f>
        <x:v>0.10570964264516747</x:v>
      </x:c>
      <x:c r="AA1185" s="115" t="n">
        <x:f>V1185*Y1185</x:f>
        <x:v>0.11435340194155892</x:v>
      </x:c>
      <x:c r="AB1185" s="115" t="n">
        <x:f>W1185*Y1185</x:f>
        <x:v>0.9402362841788063</x:v>
      </x:c>
      <x:c r="AC1185" s="115" t="n">
        <x:f>X1185*Y1185</x:f>
        <x:v>0.08318350357558664</x:v>
      </x:c>
      <x:c r="AD1185" s="115" t="n">
        <x:f>SUM(Z1185:AC1185)</x:f>
        <x:v>1.2434828323411193</x:v>
      </x:c>
      <x:c r="AE1185" s="115" t="n">
        <x:f>MAX(AE1184,AD1185)</x:f>
        <x:v>1.2656911920356448</x:v>
      </x:c>
      <x:c r="AF1185" s="114" t="n">
        <x:f>AD1185/AE1185-1</x:f>
        <x:v>-0.01754642825538444</x:v>
      </x:c>
      <x:c r="AG1185" s="114" t="n">
        <x:f>AD1185/AD1184-1</x:f>
        <x:v>0.0006457339952883334</x:v>
      </x:c>
      <x:c r="AH1185" s="111" t="n">
        <x:f>IF(OR(T1185="年末+季度",T1185="季度+动态",T1185="季度",T1185="动态"),A1185,AH1184)</x:f>
        <x:v>45471</x:v>
      </x:c>
      <x:c r="AI1185" s="117" t="n">
        <x:f>YEAR(A1185)</x:f>
        <x:v>2024</x:v>
      </x:c>
      <x:c r="AJ1185" s="117" t="n">
        <x:f>MONTH(A1185)</x:f>
        <x:v>9</x:v>
      </x:c>
      <x:c r="AK1185" s="50" t="n">
        <x:f>IF(MONTH(A1185)&lt;&gt;MONTH(A1186),1,0)</x:f>
        <x:v>0</x:v>
      </x:c>
      <x:c r="AL1185" s="115" t="n">
        <x:f>IF(AK1184,AD1184,AL1184)</x:f>
        <x:v>1.2468626998286791</x:v>
      </x:c>
      <x:c r="AM1185" s="116" t="str">
        <x:f>IF(AK1185,AD1185/AL1185-1,"")</x:f>
      </x:c>
      <x:c r="AN1185" s="115" t="n">
        <x:f>IF(AI1185&lt;&gt;AI1184,AD1185,MAX(AN1184,AD1185))</x:f>
        <x:v>1.2656911920356448</x:v>
      </x:c>
      <x:c r="AO1185" s="116" t="n">
        <x:f>AD1185/AN1185-1</x:f>
        <x:v>-0.01754642825538444</x:v>
      </x:c>
      <x:c r="AP1185" s="112" t="n">
        <x:f>IFERROR(SUM(Z1185:AC1185)/AD1185,0)</x:f>
        <x:v>1</x:v>
      </x:c>
      <x:c r="AQ1185" s="50" t="b">
        <x:f>AND(B1185&gt;0,C1185&gt;0,D1185&gt;0,E1185&gt;0)</x:f>
        <x:v>1</x:v>
      </x:c>
    </x:row>
    <x:row r="1186">
      <x:c r="A1186" s="111" t="n">
        <x:f>'净值底稿'!A1144</x:f>
        <x:v>45547</x:v>
      </x:c>
      <x:c r="B1186" s="113" t="n">
        <x:f>'净值底稿'!F1144</x:f>
        <x:v>1.4919295490337299</x:v>
      </x:c>
      <x:c r="C1186" s="113" t="n">
        <x:f>'净值底稿'!O1144</x:f>
        <x:v>1.0194630485405194</x:v>
      </x:c>
      <x:c r="D1186" s="113" t="n">
        <x:f>'净值底稿'!P1144</x:f>
        <x:v>1.7132</x:v>
      </x:c>
      <x:c r="E1186" s="113" t="n">
        <x:f>'净值底稿'!Q1144</x:f>
        <x:v>2.0252</x:v>
      </x:c>
      <x:c r="F1186" s="114" t="n">
        <x:f>IFERROR(B1186/B1185-1,0)</x:f>
        <x:v>-0.0019791881761085373</x:v>
      </x:c>
      <x:c r="G1186" s="114" t="n">
        <x:f>IFERROR(C1186/C1185-1,0)</x:f>
        <x:v>-0.0022850620259916576</x:v>
      </x:c>
      <x:c r="H1186" s="114" t="n">
        <x:f>IFERROR(D1186/D1185-1,0)</x:f>
        <x:v>0.0003503445054304777</x:v>
      </x:c>
      <x:c r="I1186" s="114" t="n">
        <x:f>IFERROR(E1186/E1185-1,0)</x:f>
        <x:v>-0.001331426598944696</x:v>
      </x:c>
      <x:c r="J1186" s="115" t="n">
        <x:f>Z1185*(1+F1186)</x:f>
        <x:v>0.10550042337034349</x:v>
      </x:c>
      <x:c r="K1186" s="115" t="n">
        <x:f>AA1185*(1+G1186)</x:f>
        <x:v>0.11409209732523931</x:v>
      </x:c>
      <x:c r="L1186" s="115" t="n">
        <x:f>AB1185*(1+H1186)</x:f>
        <x:v>0.9405656907947747</x:v>
      </x:c>
      <x:c r="M1186" s="115" t="n">
        <x:f>AC1185*(1+I1186)</x:f>
        <x:v>0.0830727508463327</x:v>
      </x:c>
      <x:c r="N1186" s="115" t="n">
        <x:f>SUM(J1186:M1186)</x:f>
        <x:v>1.2432309623366902</x:v>
      </x:c>
      <x:c r="O1186" s="116" t="n">
        <x:f>IFERROR((J1186+K1186)/N1186,0)</x:f>
        <x:v>0.1766305114239208</x:v>
      </x:c>
      <x:c r="P1186" s="50" t="b">
        <x:f>AND(MONTH(A1186)=12,OR(A1187="",YEAR(A1186)&lt;&gt;YEAR(A1187)))</x:f>
        <x:v>0</x:v>
      </x:c>
      <x:c r="Q1186" s="50" t="b">
        <x:f>AND(MOD(MONTH(A1186),3)=0,OR(A1187="",MONTH(A1186)&lt;&gt;MONTH(A1187)))</x:f>
        <x:v>0</x:v>
      </x:c>
      <x:c r="R1186" s="50" t="b">
        <x:f>OR(O1186&gt;$E$7,O1186&lt;$E$6)</x:f>
        <x:v>0</x:v>
      </x:c>
      <x:c r="S1186" s="50" t="b">
        <x:f>AND(OR(P1186,Q1186,R1186),A1186-AH1185&gt;$E$8)</x:f>
        <x:v>0</x:v>
      </x:c>
      <x:c r="T1186" s="50" t="str">
        <x:f>IF(NOT(OR(P1186,Q1186,R1186)),"不调",IF(NOT(S1186),"间隔规则跳过",IF(P1186,"年末+季度",IF(AND(Q1186,R1186),"季度+动态",IF(Q1186,"季度","动态")))))</x:f>
        <x:v>不调</x:v>
      </x:c>
      <x:c r="U1186" s="115" t="n">
        <x:f>IF(OR(T1186="年末+季度",T1186="季度+动态"),N1186*$E$5/2,IF(T1186="季度",(J1186+K1186)/2,IF(T1186="动态",N1186*$E$5*IF(J1186+K1186=0,0.5,J1186/(J1186+K1186)),J1186)))</x:f>
        <x:v>0.10550042337034349</x:v>
      </x:c>
      <x:c r="V1186" s="115" t="n">
        <x:f>IF(OR(T1186="年末+季度",T1186="季度+动态"),N1186*$E$5/2,IF(T1186="季度",(J1186+K1186)/2,IF(T1186="动态",N1186*$E$5*IF(J1186+K1186=0,0.5,K1186/(J1186+K1186)),K1186)))</x:f>
        <x:v>0.11409209732523931</x:v>
      </x:c>
      <x:c r="W1186" s="115" t="n">
        <x:f>IF(OR(T1186="年末+季度",T1186="季度+动态",T1186="动态"),N1186*(1-$E$5)*IF(L1186+M1186=0,$B$7/($B$7+$B$8),L1186/(L1186+M1186)),L1186)</x:f>
        <x:v>0.9405656907947747</x:v>
      </x:c>
      <x:c r="X1186" s="115" t="n">
        <x:f>IF(OR(T1186="年末+季度",T1186="季度+动态",T1186="动态"),N1186*(1-$E$5)*IF(L1186+M1186=0,$B$8/($B$7+$B$8),M1186/(L1186+M1186)),M1186)</x:f>
        <x:v>0.0830727508463327</x:v>
      </x:c>
      <x:c r="Y1186" s="115" t="n">
        <x:f>POWER(1-$H$5,(A1186-A1185)/$H$8)</x:f>
        <x:v>0.9999862671029998</x:v>
      </x:c>
      <x:c r="Z1186" s="115" t="n">
        <x:f>U1186*Y1186</x:f>
        <x:v>0.10549897454389587</x:v>
      </x:c>
      <x:c r="AA1186" s="115" t="n">
        <x:f>V1186*Y1186</x:f>
        <x:v>0.1140905305102182</x:v>
      </x:c>
      <x:c r="AB1186" s="115" t="n">
        <x:f>W1186*Y1186</x:f>
        <x:v>0.9405527741030211</x:v>
      </x:c>
      <x:c r="AC1186" s="115" t="n">
        <x:f>X1186*Y1186</x:f>
        <x:v>0.0830716100168018</x:v>
      </x:c>
      <x:c r="AD1186" s="115" t="n">
        <x:f>SUM(Z1186:AC1186)</x:f>
        <x:v>1.243213889173937</x:v>
      </x:c>
      <x:c r="AE1186" s="115" t="n">
        <x:f>MAX(AE1185,AD1186)</x:f>
        <x:v>1.2656911920356448</x:v>
      </x:c>
      <x:c r="AF1186" s="114" t="n">
        <x:f>AD1186/AE1186-1</x:f>
        <x:v>-0.017758915447264045</x:v>
      </x:c>
      <x:c r="AG1186" s="114" t="n">
        <x:f>AD1186/AD1185-1</x:f>
        <x:v>-0.00021628217148439433</x:v>
      </x:c>
      <x:c r="AH1186" s="111" t="n">
        <x:f>IF(OR(T1186="年末+季度",T1186="季度+动态",T1186="季度",T1186="动态"),A1186,AH1185)</x:f>
        <x:v>45471</x:v>
      </x:c>
      <x:c r="AI1186" s="117" t="n">
        <x:f>YEAR(A1186)</x:f>
        <x:v>2024</x:v>
      </x:c>
      <x:c r="AJ1186" s="117" t="n">
        <x:f>MONTH(A1186)</x:f>
        <x:v>9</x:v>
      </x:c>
      <x:c r="AK1186" s="50" t="n">
        <x:f>IF(MONTH(A1186)&lt;&gt;MONTH(A1187),1,0)</x:f>
        <x:v>0</x:v>
      </x:c>
      <x:c r="AL1186" s="115" t="n">
        <x:f>IF(AK1185,AD1185,AL1185)</x:f>
        <x:v>1.2468626998286791</x:v>
      </x:c>
      <x:c r="AM1186" s="116" t="str">
        <x:f>IF(AK1186,AD1186/AL1186-1,"")</x:f>
      </x:c>
      <x:c r="AN1186" s="115" t="n">
        <x:f>IF(AI1186&lt;&gt;AI1185,AD1186,MAX(AN1185,AD1186))</x:f>
        <x:v>1.2656911920356448</x:v>
      </x:c>
      <x:c r="AO1186" s="116" t="n">
        <x:f>AD1186/AN1186-1</x:f>
        <x:v>-0.017758915447264045</x:v>
      </x:c>
      <x:c r="AP1186" s="112" t="n">
        <x:f>IFERROR(SUM(Z1186:AC1186)/AD1186,0)</x:f>
        <x:v>1</x:v>
      </x:c>
      <x:c r="AQ1186" s="50" t="b">
        <x:f>AND(B1186&gt;0,C1186&gt;0,D1186&gt;0,E1186&gt;0)</x:f>
        <x:v>1</x:v>
      </x:c>
    </x:row>
    <x:row r="1187">
      <x:c r="A1187" s="111" t="n">
        <x:f>'净值底稿'!A1145</x:f>
        <x:v>45548</x:v>
      </x:c>
      <x:c r="B1187" s="113" t="n">
        <x:f>'净值底稿'!F1145</x:f>
        <x:v>1.5140453171164654</x:v>
      </x:c>
      <x:c r="C1187" s="113" t="n">
        <x:f>'净值底稿'!O1145</x:f>
        <x:v>1.0103760123527192</x:v>
      </x:c>
      <x:c r="D1187" s="113" t="n">
        <x:f>'净值底稿'!P1145</x:f>
        <x:v>1.7145</x:v>
      </x:c>
      <x:c r="E1187" s="113" t="n">
        <x:f>'净值底稿'!Q1145</x:f>
        <x:v>2.0515</x:v>
      </x:c>
      <x:c r="F1187" s="114" t="n">
        <x:f>IFERROR(B1187/B1186-1,0)</x:f>
        <x:v>0.01482360081751799</x:v>
      </x:c>
      <x:c r="G1187" s="114" t="n">
        <x:f>IFERROR(C1187/C1186-1,0)</x:f>
        <x:v>-0.008913551306061862</x:v>
      </x:c>
      <x:c r="H1187" s="114" t="n">
        <x:f>IFERROR(D1187/D1186-1,0)</x:f>
        <x:v>0.0007588139154797169</x:v>
      </x:c>
      <x:c r="I1187" s="114" t="n">
        <x:f>IFERROR(E1187/E1186-1,0)</x:f>
        <x:v>0.012986371716373624</x:v>
      </x:c>
      <x:c r="J1187" s="115" t="n">
        <x:f>Z1186*(1+F1187)</x:f>
        <x:v>0.10706284922919207</x:v>
      </x:c>
      <x:c r="K1187" s="115" t="n">
        <x:f>AA1186*(1+G1187)</x:f>
        <x:v>0.11307357871297954</x:v>
      </x:c>
      <x:c r="L1187" s="115" t="n">
        <x:f>AB1186*(1+H1187)</x:f>
        <x:v>0.9412664786362535</x:v>
      </x:c>
      <x:c r="M1187" s="115" t="n">
        <x:f>AC1186*(1+I1187)</x:f>
        <x:v>0.08415040882355762</x:v>
      </x:c>
      <x:c r="N1187" s="115" t="n">
        <x:f>SUM(J1187:M1187)</x:f>
        <x:v>1.2455533154019827</x:v>
      </x:c>
      <x:c r="O1187" s="116" t="n">
        <x:f>IFERROR((J1187+K1187)/N1187,0)</x:f>
        <x:v>0.17673786037101596</x:v>
      </x:c>
      <x:c r="P1187" s="50" t="b">
        <x:f>AND(MONTH(A1187)=12,OR(A1188="",YEAR(A1187)&lt;&gt;YEAR(A1188)))</x:f>
        <x:v>0</x:v>
      </x:c>
      <x:c r="Q1187" s="50" t="b">
        <x:f>AND(MOD(MONTH(A1187),3)=0,OR(A1188="",MONTH(A1187)&lt;&gt;MONTH(A1188)))</x:f>
        <x:v>0</x:v>
      </x:c>
      <x:c r="R1187" s="50" t="b">
        <x:f>OR(O1187&gt;$E$7,O1187&lt;$E$6)</x:f>
        <x:v>0</x:v>
      </x:c>
      <x:c r="S1187" s="50" t="b">
        <x:f>AND(OR(P1187,Q1187,R1187),A1187-AH1186&gt;$E$8)</x:f>
        <x:v>0</x:v>
      </x:c>
      <x:c r="T1187" s="50" t="str">
        <x:f>IF(NOT(OR(P1187,Q1187,R1187)),"不调",IF(NOT(S1187),"间隔规则跳过",IF(P1187,"年末+季度",IF(AND(Q1187,R1187),"季度+动态",IF(Q1187,"季度","动态")))))</x:f>
        <x:v>不调</x:v>
      </x:c>
      <x:c r="U1187" s="115" t="n">
        <x:f>IF(OR(T1187="年末+季度",T1187="季度+动态"),N1187*$E$5/2,IF(T1187="季度",(J1187+K1187)/2,IF(T1187="动态",N1187*$E$5*IF(J1187+K1187=0,0.5,J1187/(J1187+K1187)),J1187)))</x:f>
        <x:v>0.10706284922919207</x:v>
      </x:c>
      <x:c r="V1187" s="115" t="n">
        <x:f>IF(OR(T1187="年末+季度",T1187="季度+动态"),N1187*$E$5/2,IF(T1187="季度",(J1187+K1187)/2,IF(T1187="动态",N1187*$E$5*IF(J1187+K1187=0,0.5,K1187/(J1187+K1187)),K1187)))</x:f>
        <x:v>0.11307357871297954</x:v>
      </x:c>
      <x:c r="W1187" s="115" t="n">
        <x:f>IF(OR(T1187="年末+季度",T1187="季度+动态",T1187="动态"),N1187*(1-$E$5)*IF(L1187+M1187=0,$B$7/($B$7+$B$8),L1187/(L1187+M1187)),L1187)</x:f>
        <x:v>0.9412664786362535</x:v>
      </x:c>
      <x:c r="X1187" s="115" t="n">
        <x:f>IF(OR(T1187="年末+季度",T1187="季度+动态",T1187="动态"),N1187*(1-$E$5)*IF(L1187+M1187=0,$B$8/($B$7+$B$8),M1187/(L1187+M1187)),M1187)</x:f>
        <x:v>0.08415040882355762</x:v>
      </x:c>
      <x:c r="Y1187" s="115" t="n">
        <x:f>POWER(1-$H$5,(A1187-A1186)/$H$8)</x:f>
        <x:v>0.9999862671029998</x:v>
      </x:c>
      <x:c r="Z1187" s="115" t="n">
        <x:f>U1187*Y1187</x:f>
        <x:v>0.10706137894611105</x:v>
      </x:c>
      <x:c r="AA1187" s="115" t="n">
        <x:f>V1187*Y1187</x:f>
        <x:v>0.11307202588516962</x:v>
      </x:c>
      <x:c r="AB1187" s="115" t="n">
        <x:f>W1187*Y1187</x:f>
        <x:v>0.9412535523206526</x:v>
      </x:c>
      <x:c r="AC1187" s="115" t="n">
        <x:f>X1187*Y1187</x:f>
        <x:v>0.08414925319466073</x:v>
      </x:c>
      <x:c r="AD1187" s="115" t="n">
        <x:f>SUM(Z1187:AC1187)</x:f>
        <x:v>1.2455362103465941</x:v>
      </x:c>
      <x:c r="AE1187" s="115" t="n">
        <x:f>MAX(AE1186,AD1187)</x:f>
        <x:v>1.2656911920356448</x:v>
      </x:c>
      <x:c r="AF1187" s="114" t="n">
        <x:f>AD1187/AE1187-1</x:f>
        <x:v>-0.015924090975647065</x:v>
      </x:c>
      <x:c r="AG1187" s="114" t="n">
        <x:f>AD1187/AD1186-1</x:f>
        <x:v>0.0018679980917846173</x:v>
      </x:c>
      <x:c r="AH1187" s="111" t="n">
        <x:f>IF(OR(T1187="年末+季度",T1187="季度+动态",T1187="季度",T1187="动态"),A1187,AH1186)</x:f>
        <x:v>45471</x:v>
      </x:c>
      <x:c r="AI1187" s="117" t="n">
        <x:f>YEAR(A1187)</x:f>
        <x:v>2024</x:v>
      </x:c>
      <x:c r="AJ1187" s="117" t="n">
        <x:f>MONTH(A1187)</x:f>
        <x:v>9</x:v>
      </x:c>
      <x:c r="AK1187" s="50" t="n">
        <x:f>IF(MONTH(A1187)&lt;&gt;MONTH(A1188),1,0)</x:f>
        <x:v>0</x:v>
      </x:c>
      <x:c r="AL1187" s="115" t="n">
        <x:f>IF(AK1186,AD1186,AL1186)</x:f>
        <x:v>1.2468626998286791</x:v>
      </x:c>
      <x:c r="AM1187" s="116" t="str">
        <x:f>IF(AK1187,AD1187/AL1187-1,"")</x:f>
      </x:c>
      <x:c r="AN1187" s="115" t="n">
        <x:f>IF(AI1187&lt;&gt;AI1186,AD1187,MAX(AN1186,AD1187))</x:f>
        <x:v>1.2656911920356448</x:v>
      </x:c>
      <x:c r="AO1187" s="116" t="n">
        <x:f>AD1187/AN1187-1</x:f>
        <x:v>-0.015924090975647065</x:v>
      </x:c>
      <x:c r="AP1187" s="112" t="n">
        <x:f>IFERROR(SUM(Z1187:AC1187)/AD1187,0)</x:f>
        <x:v>1</x:v>
      </x:c>
      <x:c r="AQ1187" s="50" t="b">
        <x:f>AND(B1187&gt;0,C1187&gt;0,D1187&gt;0,E1187&gt;0)</x:f>
        <x:v>1</x:v>
      </x:c>
    </x:row>
    <x:row r="1188">
      <x:c r="A1188" s="111" t="n">
        <x:f>'净值底稿'!A1146</x:f>
        <x:v>45553</x:v>
      </x:c>
      <x:c r="B1188" s="113" t="n">
        <x:f>'净值底稿'!F1146</x:f>
        <x:v>1.4981499020685025</x:v>
      </x:c>
      <x:c r="C1188" s="113" t="n">
        <x:f>'净值底稿'!O1146</x:f>
        <x:v>1.0113121191440766</x:v>
      </x:c>
      <x:c r="D1188" s="113" t="n">
        <x:f>'净值底稿'!P1146</x:f>
        <x:v>1.7173</x:v>
      </x:c>
      <x:c r="E1188" s="113" t="n">
        <x:f>'净值底稿'!Q1146</x:f>
        <x:v>2.0497</x:v>
      </x:c>
      <x:c r="F1188" s="114" t="n">
        <x:f>IFERROR(B1188/B1187-1,0)</x:f>
        <x:v>-0.01049863889030489</x:v>
      </x:c>
      <x:c r="G1188" s="114" t="n">
        <x:f>IFERROR(C1188/C1187-1,0)</x:f>
        <x:v>0.0009264934835275795</x:v>
      </x:c>
      <x:c r="H1188" s="114" t="n">
        <x:f>IFERROR(D1188/D1187-1,0)</x:f>
        <x:v>0.0016331291921842794</x:v>
      </x:c>
      <x:c r="I1188" s="114" t="n">
        <x:f>IFERROR(E1188/E1187-1,0)</x:f>
        <x:v>-0.0008774067755300541</x:v>
      </x:c>
      <x:c r="J1188" s="115" t="n">
        <x:f>Z1187*(1+F1188)</x:f>
        <x:v>0.10593738018945774</x:v>
      </x:c>
      <x:c r="K1188" s="115" t="n">
        <x:f>AA1187*(1+G1188)</x:f>
        <x:v>0.1131767863803215</x:v>
      </x:c>
      <x:c r="L1188" s="115" t="n">
        <x:f>AB1187*(1+H1188)</x:f>
        <x:v>0.9427907409741946</x:v>
      </x:c>
      <x:c r="M1188" s="115" t="n">
        <x:f>AC1187*(1+I1188)</x:f>
        <x:v>0.08407542006975194</x:v>
      </x:c>
      <x:c r="N1188" s="115" t="n">
        <x:f>SUM(J1188:M1188)</x:f>
        <x:v>1.2459803276137258</x:v>
      </x:c>
      <x:c r="O1188" s="116" t="n">
        <x:f>IFERROR((J1188+K1188)/N1188,0)</x:f>
        <x:v>0.17585684277168476</x:v>
      </x:c>
      <x:c r="P1188" s="50" t="b">
        <x:f>AND(MONTH(A1188)=12,OR(A1189="",YEAR(A1188)&lt;&gt;YEAR(A1189)))</x:f>
        <x:v>0</x:v>
      </x:c>
      <x:c r="Q1188" s="50" t="b">
        <x:f>AND(MOD(MONTH(A1188),3)=0,OR(A1189="",MONTH(A1188)&lt;&gt;MONTH(A1189)))</x:f>
        <x:v>0</x:v>
      </x:c>
      <x:c r="R1188" s="50" t="b">
        <x:f>OR(O1188&gt;$E$7,O1188&lt;$E$6)</x:f>
        <x:v>0</x:v>
      </x:c>
      <x:c r="S1188" s="50" t="b">
        <x:f>AND(OR(P1188,Q1188,R1188),A1188-AH1187&gt;$E$8)</x:f>
        <x:v>0</x:v>
      </x:c>
      <x:c r="T1188" s="50" t="str">
        <x:f>IF(NOT(OR(P1188,Q1188,R1188)),"不调",IF(NOT(S1188),"间隔规则跳过",IF(P1188,"年末+季度",IF(AND(Q1188,R1188),"季度+动态",IF(Q1188,"季度","动态")))))</x:f>
        <x:v>不调</x:v>
      </x:c>
      <x:c r="U1188" s="115" t="n">
        <x:f>IF(OR(T1188="年末+季度",T1188="季度+动态"),N1188*$E$5/2,IF(T1188="季度",(J1188+K1188)/2,IF(T1188="动态",N1188*$E$5*IF(J1188+K1188=0,0.5,J1188/(J1188+K1188)),J1188)))</x:f>
        <x:v>0.10593738018945774</x:v>
      </x:c>
      <x:c r="V1188" s="115" t="n">
        <x:f>IF(OR(T1188="年末+季度",T1188="季度+动态"),N1188*$E$5/2,IF(T1188="季度",(J1188+K1188)/2,IF(T1188="动态",N1188*$E$5*IF(J1188+K1188=0,0.5,K1188/(J1188+K1188)),K1188)))</x:f>
        <x:v>0.1131767863803215</x:v>
      </x:c>
      <x:c r="W1188" s="115" t="n">
        <x:f>IF(OR(T1188="年末+季度",T1188="季度+动态",T1188="动态"),N1188*(1-$E$5)*IF(L1188+M1188=0,$B$7/($B$7+$B$8),L1188/(L1188+M1188)),L1188)</x:f>
        <x:v>0.9427907409741946</x:v>
      </x:c>
      <x:c r="X1188" s="115" t="n">
        <x:f>IF(OR(T1188="年末+季度",T1188="季度+动态",T1188="动态"),N1188*(1-$E$5)*IF(L1188+M1188=0,$B$8/($B$7+$B$8),M1188/(L1188+M1188)),M1188)</x:f>
        <x:v>0.08407542006975194</x:v>
      </x:c>
      <x:c r="Y1188" s="115" t="n">
        <x:f>POWER(1-$H$5,(A1188-A1187)/$H$8)</x:f>
        <x:v>0.9999313374008972</x:v>
      </x:c>
      <x:c r="Z1188" s="115" t="n">
        <x:f>U1188*Y1188</x:f>
        <x:v>0.1059301062535918</x:v>
      </x:c>
      <x:c r="AA1188" s="115" t="n">
        <x:f>V1188*Y1188</x:f>
        <x:v>0.11316901536801052</x:v>
      </x:c>
      <x:c r="AB1188" s="115" t="n">
        <x:f>W1188*Y1188</x:f>
        <x:v>0.9427260065115093</x:v>
      </x:c>
      <x:c r="AC1188" s="115" t="n">
        <x:f>X1188*Y1188</x:f>
        <x:v>0.08406964723288929</x:v>
      </x:c>
      <x:c r="AD1188" s="115" t="n">
        <x:f>SUM(Z1188:AC1188)</x:f>
        <x:v>1.2458947753660008</x:v>
      </x:c>
      <x:c r="AE1188" s="115" t="n">
        <x:f>MAX(AE1187,AD1188)</x:f>
        <x:v>1.2656911920356448</x:v>
      </x:c>
      <x:c r="AF1188" s="114" t="n">
        <x:f>AD1188/AE1188-1</x:f>
        <x:v>-0.01564079515936656</x:v>
      </x:c>
      <x:c r="AG1188" s="114" t="n">
        <x:f>AD1188/AD1187-1</x:f>
        <x:v>0.0002878800442958074</x:v>
      </x:c>
      <x:c r="AH1188" s="111" t="n">
        <x:f>IF(OR(T1188="年末+季度",T1188="季度+动态",T1188="季度",T1188="动态"),A1188,AH1187)</x:f>
        <x:v>45471</x:v>
      </x:c>
      <x:c r="AI1188" s="117" t="n">
        <x:f>YEAR(A1188)</x:f>
        <x:v>2024</x:v>
      </x:c>
      <x:c r="AJ1188" s="117" t="n">
        <x:f>MONTH(A1188)</x:f>
        <x:v>9</x:v>
      </x:c>
      <x:c r="AK1188" s="50" t="n">
        <x:f>IF(MONTH(A1188)&lt;&gt;MONTH(A1189),1,0)</x:f>
        <x:v>0</x:v>
      </x:c>
      <x:c r="AL1188" s="115" t="n">
        <x:f>IF(AK1187,AD1187,AL1187)</x:f>
        <x:v>1.2468626998286791</x:v>
      </x:c>
      <x:c r="AM1188" s="116" t="str">
        <x:f>IF(AK1188,AD1188/AL1188-1,"")</x:f>
      </x:c>
      <x:c r="AN1188" s="115" t="n">
        <x:f>IF(AI1188&lt;&gt;AI1187,AD1188,MAX(AN1187,AD1188))</x:f>
        <x:v>1.2656911920356448</x:v>
      </x:c>
      <x:c r="AO1188" s="116" t="n">
        <x:f>AD1188/AN1188-1</x:f>
        <x:v>-0.01564079515936656</x:v>
      </x:c>
      <x:c r="AP1188" s="112" t="n">
        <x:f>IFERROR(SUM(Z1188:AC1188)/AD1188,0)</x:f>
        <x:v>1</x:v>
      </x:c>
      <x:c r="AQ1188" s="50" t="b">
        <x:f>AND(B1188&gt;0,C1188&gt;0,D1188&gt;0,E1188&gt;0)</x:f>
        <x:v>1</x:v>
      </x:c>
    </x:row>
    <x:row r="1189">
      <x:c r="A1189" s="111" t="n">
        <x:f>'净值底稿'!A1147</x:f>
        <x:v>45554</x:v>
      </x:c>
      <x:c r="B1189" s="113" t="n">
        <x:f>'净值底稿'!F1147</x:f>
        <x:v>1.4898682163265926</x:v>
      </x:c>
      <x:c r="C1189" s="113" t="n">
        <x:f>'净值底稿'!O1147</x:f>
        <x:v>1.0273102862864452</x:v>
      </x:c>
      <x:c r="D1189" s="113" t="n">
        <x:f>'净值底稿'!P1147</x:f>
        <x:v>1.7171</x:v>
      </x:c>
      <x:c r="E1189" s="113" t="n">
        <x:f>'净值底稿'!Q1147</x:f>
        <x:v>2.0526</x:v>
      </x:c>
      <x:c r="F1189" s="114" t="n">
        <x:f>IFERROR(B1189/B1188-1,0)</x:f>
        <x:v>-0.005527941983959894</x:v>
      </x:c>
      <x:c r="G1189" s="114" t="n">
        <x:f>IFERROR(C1189/C1188-1,0)</x:f>
        <x:v>0.015819218260638035</x:v>
      </x:c>
      <x:c r="H1189" s="114" t="n">
        <x:f>IFERROR(D1189/D1188-1,0)</x:f>
        <x:v>-0.0001164618878471968</x:v>
      </x:c>
      <x:c r="I1189" s="114" t="n">
        <x:f>IFERROR(E1189/E1188-1,0)</x:f>
        <x:v>0.0014148411962726648</x:v>
      </x:c>
      <x:c r="J1189" s="115" t="n">
        <x:f>Z1188*(1+F1189)</x:f>
        <x:v>0.10534453077186723</x:v>
      </x:c>
      <x:c r="K1189" s="115" t="n">
        <x:f>AA1188*(1+G1189)</x:f>
        <x:v>0.11495926072245859</x:v>
      </x:c>
      <x:c r="L1189" s="115" t="n">
        <x:f>AB1188*(1+H1189)</x:f>
        <x:v>0.9426162148610683</x:v>
      </x:c>
      <x:c r="M1189" s="115" t="n">
        <x:f>AC1188*(1+I1189)</x:f>
        <x:v>0.0841885924331505</x:v>
      </x:c>
      <x:c r="N1189" s="115" t="n">
        <x:f>SUM(J1189:M1189)</x:f>
        <x:v>1.2471085987885446</x:v>
      </x:c>
      <x:c r="O1189" s="116" t="n">
        <x:f>IFERROR((J1189+K1189)/N1189,0)</x:f>
        <x:v>0.17665164983092205</x:v>
      </x:c>
      <x:c r="P1189" s="50" t="b">
        <x:f>AND(MONTH(A1189)=12,OR(A1190="",YEAR(A1189)&lt;&gt;YEAR(A1190)))</x:f>
        <x:v>0</x:v>
      </x:c>
      <x:c r="Q1189" s="50" t="b">
        <x:f>AND(MOD(MONTH(A1189),3)=0,OR(A1190="",MONTH(A1189)&lt;&gt;MONTH(A1190)))</x:f>
        <x:v>0</x:v>
      </x:c>
      <x:c r="R1189" s="50" t="b">
        <x:f>OR(O1189&gt;$E$7,O1189&lt;$E$6)</x:f>
        <x:v>0</x:v>
      </x:c>
      <x:c r="S1189" s="50" t="b">
        <x:f>AND(OR(P1189,Q1189,R1189),A1189-AH1188&gt;$E$8)</x:f>
        <x:v>0</x:v>
      </x:c>
      <x:c r="T1189" s="50" t="str">
        <x:f>IF(NOT(OR(P1189,Q1189,R1189)),"不调",IF(NOT(S1189),"间隔规则跳过",IF(P1189,"年末+季度",IF(AND(Q1189,R1189),"季度+动态",IF(Q1189,"季度","动态")))))</x:f>
        <x:v>不调</x:v>
      </x:c>
      <x:c r="U1189" s="115" t="n">
        <x:f>IF(OR(T1189="年末+季度",T1189="季度+动态"),N1189*$E$5/2,IF(T1189="季度",(J1189+K1189)/2,IF(T1189="动态",N1189*$E$5*IF(J1189+K1189=0,0.5,J1189/(J1189+K1189)),J1189)))</x:f>
        <x:v>0.10534453077186723</x:v>
      </x:c>
      <x:c r="V1189" s="115" t="n">
        <x:f>IF(OR(T1189="年末+季度",T1189="季度+动态"),N1189*$E$5/2,IF(T1189="季度",(J1189+K1189)/2,IF(T1189="动态",N1189*$E$5*IF(J1189+K1189=0,0.5,K1189/(J1189+K1189)),K1189)))</x:f>
        <x:v>0.11495926072245859</x:v>
      </x:c>
      <x:c r="W1189" s="115" t="n">
        <x:f>IF(OR(T1189="年末+季度",T1189="季度+动态",T1189="动态"),N1189*(1-$E$5)*IF(L1189+M1189=0,$B$7/($B$7+$B$8),L1189/(L1189+M1189)),L1189)</x:f>
        <x:v>0.9426162148610683</x:v>
      </x:c>
      <x:c r="X1189" s="115" t="n">
        <x:f>IF(OR(T1189="年末+季度",T1189="季度+动态",T1189="动态"),N1189*(1-$E$5)*IF(L1189+M1189=0,$B$8/($B$7+$B$8),M1189/(L1189+M1189)),M1189)</x:f>
        <x:v>0.0841885924331505</x:v>
      </x:c>
      <x:c r="Y1189" s="115" t="n">
        <x:f>POWER(1-$H$5,(A1189-A1188)/$H$8)</x:f>
        <x:v>0.9999862671029998</x:v>
      </x:c>
      <x:c r="Z1189" s="115" t="n">
        <x:f>U1189*Y1189</x:f>
        <x:v>0.1053430840862766</x:v>
      </x:c>
      <x:c r="AA1189" s="115" t="n">
        <x:f>V1189*Y1189</x:f>
        <x:v>0.11495768199877186</x:v>
      </x:c>
      <x:c r="AB1189" s="115" t="n">
        <x:f>W1189*Y1189</x:f>
        <x:v>0.9426032700096788</x:v>
      </x:c>
      <x:c r="AC1189" s="115" t="n">
        <x:f>X1189*Y1189</x:f>
        <x:v>0.08418743627988201</x:v>
      </x:c>
      <x:c r="AD1189" s="115" t="n">
        <x:f>SUM(Z1189:AC1189)</x:f>
        <x:v>1.2470914723746094</x:v>
      </x:c>
      <x:c r="AE1189" s="115" t="n">
        <x:f>MAX(AE1188,AD1189)</x:f>
        <x:v>1.2656911920356448</x:v>
      </x:c>
      <x:c r="AF1189" s="114" t="n">
        <x:f>AD1189/AE1189-1</x:f>
        <x:v>-0.014695306231151894</x:v>
      </x:c>
      <x:c r="AG1189" s="114" t="n">
        <x:f>AD1189/AD1188-1</x:f>
        <x:v>0.0009605121012383755</x:v>
      </x:c>
      <x:c r="AH1189" s="111" t="n">
        <x:f>IF(OR(T1189="年末+季度",T1189="季度+动态",T1189="季度",T1189="动态"),A1189,AH1188)</x:f>
        <x:v>45471</x:v>
      </x:c>
      <x:c r="AI1189" s="117" t="n">
        <x:f>YEAR(A1189)</x:f>
        <x:v>2024</x:v>
      </x:c>
      <x:c r="AJ1189" s="117" t="n">
        <x:f>MONTH(A1189)</x:f>
        <x:v>9</x:v>
      </x:c>
      <x:c r="AK1189" s="50" t="n">
        <x:f>IF(MONTH(A1189)&lt;&gt;MONTH(A1190),1,0)</x:f>
        <x:v>0</x:v>
      </x:c>
      <x:c r="AL1189" s="115" t="n">
        <x:f>IF(AK1188,AD1188,AL1188)</x:f>
        <x:v>1.2468626998286791</x:v>
      </x:c>
      <x:c r="AM1189" s="116" t="str">
        <x:f>IF(AK1189,AD1189/AL1189-1,"")</x:f>
      </x:c>
      <x:c r="AN1189" s="115" t="n">
        <x:f>IF(AI1189&lt;&gt;AI1188,AD1189,MAX(AN1188,AD1189))</x:f>
        <x:v>1.2656911920356448</x:v>
      </x:c>
      <x:c r="AO1189" s="116" t="n">
        <x:f>AD1189/AN1189-1</x:f>
        <x:v>-0.014695306231151894</x:v>
      </x:c>
      <x:c r="AP1189" s="112" t="n">
        <x:f>IFERROR(SUM(Z1189:AC1189)/AD1189,0)</x:f>
        <x:v>1</x:v>
      </x:c>
      <x:c r="AQ1189" s="50" t="b">
        <x:f>AND(B1189&gt;0,C1189&gt;0,D1189&gt;0,E1189&gt;0)</x:f>
        <x:v>1</x:v>
      </x:c>
    </x:row>
    <x:row r="1190">
      <x:c r="A1190" s="111" t="n">
        <x:f>'净值底稿'!A1148</x:f>
        <x:v>45555</x:v>
      </x:c>
      <x:c r="B1190" s="113" t="n">
        <x:f>'净值底稿'!F1148</x:f>
        <x:v>1.4867717506809917</x:v>
      </x:c>
      <x:c r="C1190" s="113" t="n">
        <x:f>'净值底稿'!O1148</x:f>
        <x:v>1.0255673668597303</x:v>
      </x:c>
      <x:c r="D1190" s="113" t="n">
        <x:f>'净值底稿'!P1148</x:f>
        <x:v>1.7171</x:v>
      </x:c>
      <x:c r="E1190" s="113" t="n">
        <x:f>'净值底稿'!Q1148</x:f>
        <x:v>2.0702</x:v>
      </x:c>
      <x:c r="F1190" s="114" t="n">
        <x:f>IFERROR(B1190/B1189-1,0)</x:f>
        <x:v>-0.002078348683238307</x:v>
      </x:c>
      <x:c r="G1190" s="114" t="n">
        <x:f>IFERROR(C1190/C1189-1,0)</x:f>
        <x:v>-0.001696585199215006</x:v>
      </x:c>
      <x:c r="H1190" s="114" t="n">
        <x:f>IFERROR(D1190/D1189-1,0)</x:f>
        <x:v>0</x:v>
      </x:c>
      <x:c r="I1190" s="114" t="n">
        <x:f>IFERROR(E1190/E1189-1,0)</x:f>
        <x:v>0.00857449088960327</x:v>
      </x:c>
      <x:c r="J1190" s="115" t="n">
        <x:f>Z1189*(1+F1190)</x:f>
        <x:v>0.10512414442617762</x:v>
      </x:c>
      <x:c r="K1190" s="115" t="n">
        <x:f>AA1189*(1+G1190)</x:f>
        <x:v>0.11476264649695668</x:v>
      </x:c>
      <x:c r="L1190" s="115" t="n">
        <x:f>AB1189*(1+H1190)</x:f>
        <x:v>0.9426032700096788</x:v>
      </x:c>
      <x:c r="M1190" s="115" t="n">
        <x:f>AC1189*(1+I1190)</x:f>
        <x:v>0.08490930068528292</x:v>
      </x:c>
      <x:c r="N1190" s="115" t="n">
        <x:f>SUM(J1190:M1190)</x:f>
        <x:v>1.247399361618096</x:v>
      </x:c>
      <x:c r="O1190" s="116" t="n">
        <x:f>IFERROR((J1190+K1190)/N1190,0)</x:f>
        <x:v>0.17627617721232638</x:v>
      </x:c>
      <x:c r="P1190" s="50" t="b">
        <x:f>AND(MONTH(A1190)=12,OR(A1191="",YEAR(A1190)&lt;&gt;YEAR(A1191)))</x:f>
        <x:v>0</x:v>
      </x:c>
      <x:c r="Q1190" s="50" t="b">
        <x:f>AND(MOD(MONTH(A1190),3)=0,OR(A1191="",MONTH(A1190)&lt;&gt;MONTH(A1191)))</x:f>
        <x:v>0</x:v>
      </x:c>
      <x:c r="R1190" s="50" t="b">
        <x:f>OR(O1190&gt;$E$7,O1190&lt;$E$6)</x:f>
        <x:v>0</x:v>
      </x:c>
      <x:c r="S1190" s="50" t="b">
        <x:f>AND(OR(P1190,Q1190,R1190),A1190-AH1189&gt;$E$8)</x:f>
        <x:v>0</x:v>
      </x:c>
      <x:c r="T1190" s="50" t="str">
        <x:f>IF(NOT(OR(P1190,Q1190,R1190)),"不调",IF(NOT(S1190),"间隔规则跳过",IF(P1190,"年末+季度",IF(AND(Q1190,R1190),"季度+动态",IF(Q1190,"季度","动态")))))</x:f>
        <x:v>不调</x:v>
      </x:c>
      <x:c r="U1190" s="115" t="n">
        <x:f>IF(OR(T1190="年末+季度",T1190="季度+动态"),N1190*$E$5/2,IF(T1190="季度",(J1190+K1190)/2,IF(T1190="动态",N1190*$E$5*IF(J1190+K1190=0,0.5,J1190/(J1190+K1190)),J1190)))</x:f>
        <x:v>0.10512414442617762</x:v>
      </x:c>
      <x:c r="V1190" s="115" t="n">
        <x:f>IF(OR(T1190="年末+季度",T1190="季度+动态"),N1190*$E$5/2,IF(T1190="季度",(J1190+K1190)/2,IF(T1190="动态",N1190*$E$5*IF(J1190+K1190=0,0.5,K1190/(J1190+K1190)),K1190)))</x:f>
        <x:v>0.11476264649695668</x:v>
      </x:c>
      <x:c r="W1190" s="115" t="n">
        <x:f>IF(OR(T1190="年末+季度",T1190="季度+动态",T1190="动态"),N1190*(1-$E$5)*IF(L1190+M1190=0,$B$7/($B$7+$B$8),L1190/(L1190+M1190)),L1190)</x:f>
        <x:v>0.9426032700096788</x:v>
      </x:c>
      <x:c r="X1190" s="115" t="n">
        <x:f>IF(OR(T1190="年末+季度",T1190="季度+动态",T1190="动态"),N1190*(1-$E$5)*IF(L1190+M1190=0,$B$8/($B$7+$B$8),M1190/(L1190+M1190)),M1190)</x:f>
        <x:v>0.08490930068528292</x:v>
      </x:c>
      <x:c r="Y1190" s="115" t="n">
        <x:f>POWER(1-$H$5,(A1190-A1189)/$H$8)</x:f>
        <x:v>0.9999862671029998</x:v>
      </x:c>
      <x:c r="Z1190" s="115" t="n">
        <x:f>U1190*Y1190</x:f>
        <x:v>0.10512270076712998</x:v>
      </x:c>
      <x:c r="AA1190" s="115" t="n">
        <x:f>V1190*Y1190</x:f>
        <x:v>0.11476107047335286</x:v>
      </x:c>
      <x:c r="AB1190" s="115" t="n">
        <x:f>W1190*Y1190</x:f>
        <x:v>0.9425903253360597</x:v>
      </x:c>
      <x:c r="AC1190" s="115" t="n">
        <x:f>X1190*Y1190</x:f>
        <x:v>0.08490813463460224</x:v>
      </x:c>
      <x:c r="AD1190" s="115" t="n">
        <x:f>SUM(Z1190:AC1190)</x:f>
        <x:v>1.2473822312111449</x:v>
      </x:c>
      <x:c r="AE1190" s="115" t="n">
        <x:f>MAX(AE1189,AD1190)</x:f>
        <x:v>1.2656911920356448</x:v>
      </x:c>
      <x:c r="AF1190" s="114" t="n">
        <x:f>AD1190/AE1190-1</x:f>
        <x:v>-0.014465582868640414</x:v>
      </x:c>
      <x:c r="AG1190" s="114" t="n">
        <x:f>AD1190/AD1189-1</x:f>
        <x:v>0.0002331495667931005</x:v>
      </x:c>
      <x:c r="AH1190" s="111" t="n">
        <x:f>IF(OR(T1190="年末+季度",T1190="季度+动态",T1190="季度",T1190="动态"),A1190,AH1189)</x:f>
        <x:v>45471</x:v>
      </x:c>
      <x:c r="AI1190" s="117" t="n">
        <x:f>YEAR(A1190)</x:f>
        <x:v>2024</x:v>
      </x:c>
      <x:c r="AJ1190" s="117" t="n">
        <x:f>MONTH(A1190)</x:f>
        <x:v>9</x:v>
      </x:c>
      <x:c r="AK1190" s="50" t="n">
        <x:f>IF(MONTH(A1190)&lt;&gt;MONTH(A1191),1,0)</x:f>
        <x:v>0</x:v>
      </x:c>
      <x:c r="AL1190" s="115" t="n">
        <x:f>IF(AK1189,AD1189,AL1189)</x:f>
        <x:v>1.2468626998286791</x:v>
      </x:c>
      <x:c r="AM1190" s="116" t="str">
        <x:f>IF(AK1190,AD1190/AL1190-1,"")</x:f>
      </x:c>
      <x:c r="AN1190" s="115" t="n">
        <x:f>IF(AI1190&lt;&gt;AI1189,AD1190,MAX(AN1189,AD1190))</x:f>
        <x:v>1.2656911920356448</x:v>
      </x:c>
      <x:c r="AO1190" s="116" t="n">
        <x:f>AD1190/AN1190-1</x:f>
        <x:v>-0.014465582868640414</x:v>
      </x:c>
      <x:c r="AP1190" s="112" t="n">
        <x:f>IFERROR(SUM(Z1190:AC1190)/AD1190,0)</x:f>
        <x:v>1</x:v>
      </x:c>
      <x:c r="AQ1190" s="50" t="b">
        <x:f>AND(B1190&gt;0,C1190&gt;0,D1190&gt;0,E1190&gt;0)</x:f>
        <x:v>1</x:v>
      </x:c>
    </x:row>
    <x:row r="1191">
      <x:c r="A1191" s="111" t="n">
        <x:f>'净值底稿'!A1149</x:f>
        <x:v>45558</x:v>
      </x:c>
      <x:c r="B1191" s="113" t="n">
        <x:f>'净值底稿'!F1149</x:f>
        <x:v>1.479265680442839</x:v>
      </x:c>
      <x:c r="C1191" s="113" t="n">
        <x:f>'净值底稿'!O1149</x:f>
        <x:v>1.0284025670801478</x:v>
      </x:c>
      <x:c r="D1191" s="113" t="n">
        <x:f>'净值底稿'!P1149</x:f>
        <x:v>1.7174</x:v>
      </x:c>
      <x:c r="E1191" s="113" t="n">
        <x:f>'净值底稿'!Q1149</x:f>
        <x:v>2.0842</x:v>
      </x:c>
      <x:c r="F1191" s="114" t="n">
        <x:f>IFERROR(B1191/B1190-1,0)</x:f>
        <x:v>-0.005048569314499374</x:v>
      </x:c>
      <x:c r="G1191" s="114" t="n">
        <x:f>IFERROR(C1191/C1190-1,0)</x:f>
        <x:v>0.0027645187552123307</x:v>
      </x:c>
      <x:c r="H1191" s="114" t="n">
        <x:f>IFERROR(D1191/D1190-1,0)</x:f>
        <x:v>0.00017471317919737217</x:v>
      </x:c>
      <x:c r="I1191" s="114" t="n">
        <x:f>IFERROR(E1191/E1190-1,0)</x:f>
        <x:v>0.006762631629794402</x:v>
      </x:c>
      <x:c r="J1191" s="115" t="n">
        <x:f>Z1190*(1+F1191)</x:f>
        <x:v>0.10459198152577975</x:v>
      </x:c>
      <x:c r="K1191" s="115" t="n">
        <x:f>AA1190*(1+G1191)</x:f>
        <x:v>0.11507832960504469</x:v>
      </x:c>
      <x:c r="L1191" s="115" t="n">
        <x:f>AB1190*(1+H1191)</x:f>
        <x:v>0.9427550082884798</x:v>
      </x:c>
      <x:c r="M1191" s="115" t="n">
        <x:f>AC1190*(1+I1191)</x:f>
        <x:v>0.08548233707150904</x:v>
      </x:c>
      <x:c r="N1191" s="115" t="n">
        <x:f>SUM(J1191:M1191)</x:f>
        <x:v>1.2479076564908131</x:v>
      </x:c>
      <x:c r="O1191" s="116" t="n">
        <x:f>IFERROR((J1191+K1191)/N1191,0)</x:f>
        <x:v>0.17603090259783305</x:v>
      </x:c>
      <x:c r="P1191" s="50" t="b">
        <x:f>AND(MONTH(A1191)=12,OR(A1192="",YEAR(A1191)&lt;&gt;YEAR(A1192)))</x:f>
        <x:v>0</x:v>
      </x:c>
      <x:c r="Q1191" s="50" t="b">
        <x:f>AND(MOD(MONTH(A1191),3)=0,OR(A1192="",MONTH(A1191)&lt;&gt;MONTH(A1192)))</x:f>
        <x:v>0</x:v>
      </x:c>
      <x:c r="R1191" s="50" t="b">
        <x:f>OR(O1191&gt;$E$7,O1191&lt;$E$6)</x:f>
        <x:v>0</x:v>
      </x:c>
      <x:c r="S1191" s="50" t="b">
        <x:f>AND(OR(P1191,Q1191,R1191),A1191-AH1190&gt;$E$8)</x:f>
        <x:v>0</x:v>
      </x:c>
      <x:c r="T1191" s="50" t="str">
        <x:f>IF(NOT(OR(P1191,Q1191,R1191)),"不调",IF(NOT(S1191),"间隔规则跳过",IF(P1191,"年末+季度",IF(AND(Q1191,R1191),"季度+动态",IF(Q1191,"季度","动态")))))</x:f>
        <x:v>不调</x:v>
      </x:c>
      <x:c r="U1191" s="115" t="n">
        <x:f>IF(OR(T1191="年末+季度",T1191="季度+动态"),N1191*$E$5/2,IF(T1191="季度",(J1191+K1191)/2,IF(T1191="动态",N1191*$E$5*IF(J1191+K1191=0,0.5,J1191/(J1191+K1191)),J1191)))</x:f>
        <x:v>0.10459198152577975</x:v>
      </x:c>
      <x:c r="V1191" s="115" t="n">
        <x:f>IF(OR(T1191="年末+季度",T1191="季度+动态"),N1191*$E$5/2,IF(T1191="季度",(J1191+K1191)/2,IF(T1191="动态",N1191*$E$5*IF(J1191+K1191=0,0.5,K1191/(J1191+K1191)),K1191)))</x:f>
        <x:v>0.11507832960504469</x:v>
      </x:c>
      <x:c r="W1191" s="115" t="n">
        <x:f>IF(OR(T1191="年末+季度",T1191="季度+动态",T1191="动态"),N1191*(1-$E$5)*IF(L1191+M1191=0,$B$7/($B$7+$B$8),L1191/(L1191+M1191)),L1191)</x:f>
        <x:v>0.9427550082884798</x:v>
      </x:c>
      <x:c r="X1191" s="115" t="n">
        <x:f>IF(OR(T1191="年末+季度",T1191="季度+动态",T1191="动态"),N1191*(1-$E$5)*IF(L1191+M1191=0,$B$8/($B$7+$B$8),M1191/(L1191+M1191)),M1191)</x:f>
        <x:v>0.08548233707150904</x:v>
      </x:c>
      <x:c r="Y1191" s="115" t="n">
        <x:f>POWER(1-$H$5,(A1191-A1190)/$H$8)</x:f>
        <x:v>0.9999588018747739</x:v>
      </x:c>
      <x:c r="Z1191" s="115" t="n">
        <x:f>U1191*Y1191</x:f>
        <x:v>0.10458767253222721</x:v>
      </x:c>
      <x:c r="AA1191" s="115" t="n">
        <x:f>V1191*Y1191</x:f>
        <x:v>0.11507358859361082</x:v>
      </x:c>
      <x:c r="AB1191" s="115" t="n">
        <x:f>W1191*Y1191</x:f>
        <x:v>0.9427161685495908</x:v>
      </x:c>
      <x:c r="AC1191" s="115" t="n">
        <x:f>X1191*Y1191</x:f>
        <x:v>0.08547881535948175</x:v>
      </x:c>
      <x:c r="AD1191" s="115" t="n">
        <x:f>SUM(Z1191:AC1191)</x:f>
        <x:v>1.2478562450349104</x:v>
      </x:c>
      <x:c r="AE1191" s="115" t="n">
        <x:f>MAX(AE1190,AD1191)</x:f>
        <x:v>1.2656911920356448</x:v>
      </x:c>
      <x:c r="AF1191" s="114" t="n">
        <x:f>AD1191/AE1191-1</x:f>
        <x:v>-0.014091073014460997</x:v>
      </x:c>
      <x:c r="AG1191" s="114" t="n">
        <x:f>AD1191/AD1190-1</x:f>
        <x:v>0.00038000687512229625</x:v>
      </x:c>
      <x:c r="AH1191" s="111" t="n">
        <x:f>IF(OR(T1191="年末+季度",T1191="季度+动态",T1191="季度",T1191="动态"),A1191,AH1190)</x:f>
        <x:v>45471</x:v>
      </x:c>
      <x:c r="AI1191" s="117" t="n">
        <x:f>YEAR(A1191)</x:f>
        <x:v>2024</x:v>
      </x:c>
      <x:c r="AJ1191" s="117" t="n">
        <x:f>MONTH(A1191)</x:f>
        <x:v>9</x:v>
      </x:c>
      <x:c r="AK1191" s="50" t="n">
        <x:f>IF(MONTH(A1191)&lt;&gt;MONTH(A1192),1,0)</x:f>
        <x:v>0</x:v>
      </x:c>
      <x:c r="AL1191" s="115" t="n">
        <x:f>IF(AK1190,AD1190,AL1190)</x:f>
        <x:v>1.2468626998286791</x:v>
      </x:c>
      <x:c r="AM1191" s="116" t="str">
        <x:f>IF(AK1191,AD1191/AL1191-1,"")</x:f>
      </x:c>
      <x:c r="AN1191" s="115" t="n">
        <x:f>IF(AI1191&lt;&gt;AI1190,AD1191,MAX(AN1190,AD1191))</x:f>
        <x:v>1.2656911920356448</x:v>
      </x:c>
      <x:c r="AO1191" s="116" t="n">
        <x:f>AD1191/AN1191-1</x:f>
        <x:v>-0.014091073014460997</x:v>
      </x:c>
      <x:c r="AP1191" s="112" t="n">
        <x:f>IFERROR(SUM(Z1191:AC1191)/AD1191,0)</x:f>
        <x:v>1</x:v>
      </x:c>
      <x:c r="AQ1191" s="50" t="b">
        <x:f>AND(B1191&gt;0,C1191&gt;0,D1191&gt;0,E1191&gt;0)</x:f>
        <x:v>1</x:v>
      </x:c>
    </x:row>
    <x:row r="1192">
      <x:c r="A1192" s="111" t="n">
        <x:f>'净值底稿'!A1150</x:f>
        <x:v>45559</x:v>
      </x:c>
      <x:c r="B1192" s="113" t="n">
        <x:f>'净值底稿'!F1150</x:f>
        <x:v>1.5559955411023223</x:v>
      </x:c>
      <x:c r="C1192" s="113" t="n">
        <x:f>'净值底稿'!O1150</x:f>
        <x:v>1.0656700279332938</x:v>
      </x:c>
      <x:c r="D1192" s="113" t="n">
        <x:f>'净值底稿'!P1150</x:f>
        <x:v>1.7158</x:v>
      </x:c>
      <x:c r="E1192" s="113" t="n">
        <x:f>'净值底稿'!Q1150</x:f>
        <x:v>2.0837</x:v>
      </x:c>
      <x:c r="F1192" s="114" t="n">
        <x:f>IFERROR(B1192/B1191-1,0)</x:f>
        <x:v>0.051870236478759546</x:v>
      </x:c>
      <x:c r="G1192" s="114" t="n">
        <x:f>IFERROR(C1192/C1191-1,0)</x:f>
        <x:v>0.036238202865397584</x:v>
      </x:c>
      <x:c r="H1192" s="114" t="n">
        <x:f>IFERROR(D1192/D1191-1,0)</x:f>
        <x:v>-0.0009316408524514541</x:v>
      </x:c>
      <x:c r="I1192" s="114" t="n">
        <x:f>IFERROR(E1192/E1191-1,0)</x:f>
        <x:v>-0.00023990020151620772</x:v>
      </x:c>
      <x:c r="J1192" s="115" t="n">
        <x:f>Z1191*(1+F1192)</x:f>
        <x:v>0.1100126598392369</x:v>
      </x:c>
      <x:c r="K1192" s="115" t="n">
        <x:f>AA1191*(1+G1192)</x:f>
        <x:v>0.11924364864151539</x:v>
      </x:c>
      <x:c r="L1192" s="115" t="n">
        <x:f>AB1191*(1+H1192)</x:f>
        <x:v>0.9418378956547035</x:v>
      </x:c>
      <x:c r="M1192" s="115" t="n">
        <x:f>AC1191*(1+I1192)</x:f>
        <x:v>0.08545830897445164</x:v>
      </x:c>
      <x:c r="N1192" s="115" t="n">
        <x:f>SUM(J1192:M1192)</x:f>
        <x:v>1.2565525131099073</x:v>
      </x:c>
      <x:c r="O1192" s="116" t="n">
        <x:f>IFERROR((J1192+K1192)/N1192,0)</x:f>
        <x:v>0.18244864905275937</x:v>
      </x:c>
      <x:c r="P1192" s="50" t="b">
        <x:f>AND(MONTH(A1192)=12,OR(A1193="",YEAR(A1192)&lt;&gt;YEAR(A1193)))</x:f>
        <x:v>0</x:v>
      </x:c>
      <x:c r="Q1192" s="50" t="b">
        <x:f>AND(MOD(MONTH(A1192),3)=0,OR(A1193="",MONTH(A1192)&lt;&gt;MONTH(A1193)))</x:f>
        <x:v>0</x:v>
      </x:c>
      <x:c r="R1192" s="50" t="b">
        <x:f>OR(O1192&gt;$E$7,O1192&lt;$E$6)</x:f>
        <x:v>0</x:v>
      </x:c>
      <x:c r="S1192" s="50" t="b">
        <x:f>AND(OR(P1192,Q1192,R1192),A1192-AH1191&gt;$E$8)</x:f>
        <x:v>0</x:v>
      </x:c>
      <x:c r="T1192" s="50" t="str">
        <x:f>IF(NOT(OR(P1192,Q1192,R1192)),"不调",IF(NOT(S1192),"间隔规则跳过",IF(P1192,"年末+季度",IF(AND(Q1192,R1192),"季度+动态",IF(Q1192,"季度","动态")))))</x:f>
        <x:v>不调</x:v>
      </x:c>
      <x:c r="U1192" s="115" t="n">
        <x:f>IF(OR(T1192="年末+季度",T1192="季度+动态"),N1192*$E$5/2,IF(T1192="季度",(J1192+K1192)/2,IF(T1192="动态",N1192*$E$5*IF(J1192+K1192=0,0.5,J1192/(J1192+K1192)),J1192)))</x:f>
        <x:v>0.1100126598392369</x:v>
      </x:c>
      <x:c r="V1192" s="115" t="n">
        <x:f>IF(OR(T1192="年末+季度",T1192="季度+动态"),N1192*$E$5/2,IF(T1192="季度",(J1192+K1192)/2,IF(T1192="动态",N1192*$E$5*IF(J1192+K1192=0,0.5,K1192/(J1192+K1192)),K1192)))</x:f>
        <x:v>0.11924364864151539</x:v>
      </x:c>
      <x:c r="W1192" s="115" t="n">
        <x:f>IF(OR(T1192="年末+季度",T1192="季度+动态",T1192="动态"),N1192*(1-$E$5)*IF(L1192+M1192=0,$B$7/($B$7+$B$8),L1192/(L1192+M1192)),L1192)</x:f>
        <x:v>0.9418378956547035</x:v>
      </x:c>
      <x:c r="X1192" s="115" t="n">
        <x:f>IF(OR(T1192="年末+季度",T1192="季度+动态",T1192="动态"),N1192*(1-$E$5)*IF(L1192+M1192=0,$B$8/($B$7+$B$8),M1192/(L1192+M1192)),M1192)</x:f>
        <x:v>0.08545830897445164</x:v>
      </x:c>
      <x:c r="Y1192" s="115" t="n">
        <x:f>POWER(1-$H$5,(A1192-A1191)/$H$8)</x:f>
        <x:v>0.9999862671029998</x:v>
      </x:c>
      <x:c r="Z1192" s="115" t="n">
        <x:f>U1192*Y1192</x:f>
        <x:v>0.11001114904671061</x:v>
      </x:c>
      <x:c r="AA1192" s="115" t="n">
        <x:f>V1192*Y1192</x:f>
        <x:v>0.11924201108077066</x:v>
      </x:c>
      <x:c r="AB1192" s="115" t="n">
        <x:f>W1192*Y1192</x:f>
        <x:v>0.9418249614918917</x:v>
      </x:c>
      <x:c r="AC1192" s="115" t="n">
        <x:f>X1192*Y1192</x:f>
        <x:v>0.08545713538429668</x:v>
      </x:c>
      <x:c r="AD1192" s="115" t="n">
        <x:f>SUM(Z1192:AC1192)</x:f>
        <x:v>1.2565352570036696</x:v>
      </x:c>
      <x:c r="AE1192" s="115" t="n">
        <x:f>MAX(AE1191,AD1192)</x:f>
        <x:v>1.2656911920356448</x:v>
      </x:c>
      <x:c r="AF1192" s="114" t="n">
        <x:f>AD1192/AE1192-1</x:f>
        <x:v>-0.007233940703379238</x:v>
      </x:c>
      <x:c r="AG1192" s="114" t="n">
        <x:f>AD1192/AD1191-1</x:f>
        <x:v>0.006955137663726907</x:v>
      </x:c>
      <x:c r="AH1192" s="111" t="n">
        <x:f>IF(OR(T1192="年末+季度",T1192="季度+动态",T1192="季度",T1192="动态"),A1192,AH1191)</x:f>
        <x:v>45471</x:v>
      </x:c>
      <x:c r="AI1192" s="117" t="n">
        <x:f>YEAR(A1192)</x:f>
        <x:v>2024</x:v>
      </x:c>
      <x:c r="AJ1192" s="117" t="n">
        <x:f>MONTH(A1192)</x:f>
        <x:v>9</x:v>
      </x:c>
      <x:c r="AK1192" s="50" t="n">
        <x:f>IF(MONTH(A1192)&lt;&gt;MONTH(A1193),1,0)</x:f>
        <x:v>0</x:v>
      </x:c>
      <x:c r="AL1192" s="115" t="n">
        <x:f>IF(AK1191,AD1191,AL1191)</x:f>
        <x:v>1.2468626998286791</x:v>
      </x:c>
      <x:c r="AM1192" s="116" t="str">
        <x:f>IF(AK1192,AD1192/AL1192-1,"")</x:f>
      </x:c>
      <x:c r="AN1192" s="115" t="n">
        <x:f>IF(AI1192&lt;&gt;AI1191,AD1192,MAX(AN1191,AD1192))</x:f>
        <x:v>1.2656911920356448</x:v>
      </x:c>
      <x:c r="AO1192" s="116" t="n">
        <x:f>AD1192/AN1192-1</x:f>
        <x:v>-0.007233940703379238</x:v>
      </x:c>
      <x:c r="AP1192" s="112" t="n">
        <x:f>IFERROR(SUM(Z1192:AC1192)/AD1192,0)</x:f>
        <x:v>1</x:v>
      </x:c>
      <x:c r="AQ1192" s="50" t="b">
        <x:f>AND(B1192&gt;0,C1192&gt;0,D1192&gt;0,E1192&gt;0)</x:f>
        <x:v>1</x:v>
      </x:c>
    </x:row>
    <x:row r="1193">
      <x:c r="A1193" s="111" t="n">
        <x:f>'净值底稿'!A1151</x:f>
        <x:v>45560</x:v>
      </x:c>
      <x:c r="B1193" s="113" t="n">
        <x:f>'净值底稿'!F1151</x:f>
        <x:v>1.5548794782378348</x:v>
      </x:c>
      <x:c r="C1193" s="113" t="n">
        <x:f>'净值底稿'!O1151</x:f>
        <x:v>1.0756918148768346</x:v>
      </x:c>
      <x:c r="D1193" s="113" t="n">
        <x:f>'净值底稿'!P1151</x:f>
        <x:v>1.718</x:v>
      </x:c>
      <x:c r="E1193" s="113" t="n">
        <x:f>'净值底稿'!Q1151</x:f>
        <x:v>2.0958</x:v>
      </x:c>
      <x:c r="F1193" s="114" t="n">
        <x:f>IFERROR(B1193/B1192-1,0)</x:f>
        <x:v>-0.000717266107136072</x:v>
      </x:c>
      <x:c r="G1193" s="114" t="n">
        <x:f>IFERROR(C1193/C1192-1,0)</x:f>
        <x:v>0.0094042120739537</x:v>
      </x:c>
      <x:c r="H1193" s="114" t="n">
        <x:f>IFERROR(D1193/D1192-1,0)</x:f>
        <x:v>0.001282200722694915</x:v>
      </x:c>
      <x:c r="I1193" s="114" t="n">
        <x:f>IFERROR(E1193/E1192-1,0)</x:f>
        <x:v>0.005806977971877014</x:v>
      </x:c>
      <x:c r="J1193" s="115" t="n">
        <x:f>Z1192*(1+F1193)</x:f>
        <x:v>0.10993224177809231</x:v>
      </x:c>
      <x:c r="K1193" s="115" t="n">
        <x:f>AA1192*(1+G1193)</x:f>
        <x:v>0.12036338824109896</x:v>
      </x:c>
      <x:c r="L1193" s="115" t="n">
        <x:f>AB1192*(1+H1193)</x:f>
        <x:v>0.9430325701381687</x:v>
      </x:c>
      <x:c r="M1193" s="115" t="n">
        <x:f>AC1192*(1+I1193)</x:f>
        <x:v>0.085953383087013</x:v>
      </x:c>
      <x:c r="N1193" s="115" t="n">
        <x:f>SUM(J1193:M1193)</x:f>
        <x:v>1.259281583244373</x:v>
      </x:c>
      <x:c r="O1193" s="116" t="n">
        <x:f>IFERROR((J1193+K1193)/N1193,0)</x:f>
        <x:v>0.1828785817909486</x:v>
      </x:c>
      <x:c r="P1193" s="50" t="b">
        <x:f>AND(MONTH(A1193)=12,OR(A1194="",YEAR(A1193)&lt;&gt;YEAR(A1194)))</x:f>
        <x:v>0</x:v>
      </x:c>
      <x:c r="Q1193" s="50" t="b">
        <x:f>AND(MOD(MONTH(A1193),3)=0,OR(A1194="",MONTH(A1193)&lt;&gt;MONTH(A1194)))</x:f>
        <x:v>0</x:v>
      </x:c>
      <x:c r="R1193" s="50" t="b">
        <x:f>OR(O1193&gt;$E$7,O1193&lt;$E$6)</x:f>
        <x:v>0</x:v>
      </x:c>
      <x:c r="S1193" s="50" t="b">
        <x:f>AND(OR(P1193,Q1193,R1193),A1193-AH1192&gt;$E$8)</x:f>
        <x:v>0</x:v>
      </x:c>
      <x:c r="T1193" s="50" t="str">
        <x:f>IF(NOT(OR(P1193,Q1193,R1193)),"不调",IF(NOT(S1193),"间隔规则跳过",IF(P1193,"年末+季度",IF(AND(Q1193,R1193),"季度+动态",IF(Q1193,"季度","动态")))))</x:f>
        <x:v>不调</x:v>
      </x:c>
      <x:c r="U1193" s="115" t="n">
        <x:f>IF(OR(T1193="年末+季度",T1193="季度+动态"),N1193*$E$5/2,IF(T1193="季度",(J1193+K1193)/2,IF(T1193="动态",N1193*$E$5*IF(J1193+K1193=0,0.5,J1193/(J1193+K1193)),J1193)))</x:f>
        <x:v>0.10993224177809231</x:v>
      </x:c>
      <x:c r="V1193" s="115" t="n">
        <x:f>IF(OR(T1193="年末+季度",T1193="季度+动态"),N1193*$E$5/2,IF(T1193="季度",(J1193+K1193)/2,IF(T1193="动态",N1193*$E$5*IF(J1193+K1193=0,0.5,K1193/(J1193+K1193)),K1193)))</x:f>
        <x:v>0.12036338824109896</x:v>
      </x:c>
      <x:c r="W1193" s="115" t="n">
        <x:f>IF(OR(T1193="年末+季度",T1193="季度+动态",T1193="动态"),N1193*(1-$E$5)*IF(L1193+M1193=0,$B$7/($B$7+$B$8),L1193/(L1193+M1193)),L1193)</x:f>
        <x:v>0.9430325701381687</x:v>
      </x:c>
      <x:c r="X1193" s="115" t="n">
        <x:f>IF(OR(T1193="年末+季度",T1193="季度+动态",T1193="动态"),N1193*(1-$E$5)*IF(L1193+M1193=0,$B$8/($B$7+$B$8),M1193/(L1193+M1193)),M1193)</x:f>
        <x:v>0.085953383087013</x:v>
      </x:c>
      <x:c r="Y1193" s="115" t="n">
        <x:f>POWER(1-$H$5,(A1193-A1192)/$H$8)</x:f>
        <x:v>0.9999862671029998</x:v>
      </x:c>
      <x:c r="Z1193" s="115" t="n">
        <x:f>U1193*Y1193</x:f>
        <x:v>0.10993073208993896</x:v>
      </x:c>
      <x:c r="AA1193" s="115" t="n">
        <x:f>V1193*Y1193</x:f>
        <x:v>0.12036173530308565</x:v>
      </x:c>
      <x:c r="AB1193" s="115" t="n">
        <x:f>W1193*Y1193</x:f>
        <x:v>0.943019619569015</x:v>
      </x:c>
      <x:c r="AC1193" s="115" t="n">
        <x:f>X1193*Y1193</x:f>
        <x:v>0.08595220269805624</x:v>
      </x:c>
      <x:c r="AD1193" s="115" t="n">
        <x:f>SUM(Z1193:AC1193)</x:f>
        <x:v>1.2592642896600958</x:v>
      </x:c>
      <x:c r="AE1193" s="115" t="n">
        <x:f>MAX(AE1192,AD1193)</x:f>
        <x:v>1.2656911920356448</x:v>
      </x:c>
      <x:c r="AF1193" s="114" t="n">
        <x:f>AD1193/AE1193-1</x:f>
        <x:v>-0.005077780754097261</x:v>
      </x:c>
      <x:c r="AG1193" s="114" t="n">
        <x:f>AD1193/AD1192-1</x:f>
        <x:v>0.002171871136297243</x:v>
      </x:c>
      <x:c r="AH1193" s="111" t="n">
        <x:f>IF(OR(T1193="年末+季度",T1193="季度+动态",T1193="季度",T1193="动态"),A1193,AH1192)</x:f>
        <x:v>45471</x:v>
      </x:c>
      <x:c r="AI1193" s="117" t="n">
        <x:f>YEAR(A1193)</x:f>
        <x:v>2024</x:v>
      </x:c>
      <x:c r="AJ1193" s="117" t="n">
        <x:f>MONTH(A1193)</x:f>
        <x:v>9</x:v>
      </x:c>
      <x:c r="AK1193" s="50" t="n">
        <x:f>IF(MONTH(A1193)&lt;&gt;MONTH(A1194),1,0)</x:f>
        <x:v>0</x:v>
      </x:c>
      <x:c r="AL1193" s="115" t="n">
        <x:f>IF(AK1192,AD1192,AL1192)</x:f>
        <x:v>1.2468626998286791</x:v>
      </x:c>
      <x:c r="AM1193" s="116" t="str">
        <x:f>IF(AK1193,AD1193/AL1193-1,"")</x:f>
      </x:c>
      <x:c r="AN1193" s="115" t="n">
        <x:f>IF(AI1193&lt;&gt;AI1192,AD1193,MAX(AN1192,AD1193))</x:f>
        <x:v>1.2656911920356448</x:v>
      </x:c>
      <x:c r="AO1193" s="116" t="n">
        <x:f>AD1193/AN1193-1</x:f>
        <x:v>-0.005077780754097261</x:v>
      </x:c>
      <x:c r="AP1193" s="112" t="n">
        <x:f>IFERROR(SUM(Z1193:AC1193)/AD1193,0)</x:f>
        <x:v>1</x:v>
      </x:c>
      <x:c r="AQ1193" s="50" t="b">
        <x:f>AND(B1193&gt;0,C1193&gt;0,D1193&gt;0,E1193&gt;0)</x:f>
        <x:v>1</x:v>
      </x:c>
    </x:row>
    <x:row r="1194">
      <x:c r="A1194" s="111" t="n">
        <x:f>'净值底稿'!A1152</x:f>
        <x:v>45561</x:v>
      </x:c>
      <x:c r="B1194" s="113" t="n">
        <x:f>'净值底稿'!F1152</x:f>
        <x:v>1.5978497058208325</x:v>
      </x:c>
      <x:c r="C1194" s="113" t="n">
        <x:f>'净值底稿'!O1152</x:f>
        <x:v>1.113293378081756</x:v>
      </x:c>
      <x:c r="D1194" s="113" t="n">
        <x:f>'净值底稿'!P1152</x:f>
        <x:v>1.7162</x:v>
      </x:c>
      <x:c r="E1194" s="113" t="n">
        <x:f>'净值底稿'!Q1152</x:f>
        <x:v>2.1008</x:v>
      </x:c>
      <x:c r="F1194" s="114" t="n">
        <x:f>IFERROR(B1194/B1193-1,0)</x:f>
        <x:v>0.027635728803686144</x:v>
      </x:c>
      <x:c r="G1194" s="114" t="n">
        <x:f>IFERROR(C1194/C1193-1,0)</x:f>
        <x:v>0.03495570263238146</x:v>
      </x:c>
      <x:c r="H1194" s="114" t="n">
        <x:f>IFERROR(D1194/D1193-1,0)</x:f>
        <x:v>-0.0010477299185098765</x:v>
      </x:c>
      <x:c r="I1194" s="114" t="n">
        <x:f>IFERROR(E1194/E1193-1,0)</x:f>
        <x:v>0.002385723828609576</x:v>
      </x:c>
      <x:c r="J1194" s="115" t="n">
        <x:f>Z1193*(1+F1194)</x:f>
        <x:v>0.11296874798916719</x:v>
      </x:c>
      <x:c r="K1194" s="115" t="n">
        <x:f>AA1193*(1+G1194)</x:f>
        <x:v>0.12456906433065772</x:v>
      </x:c>
      <x:c r="L1194" s="115" t="n">
        <x:f>AB1193*(1+H1194)</x:f>
        <x:v>0.9420315896998508</x:v>
      </x:c>
      <x:c r="M1194" s="115" t="n">
        <x:f>AC1193*(1+I1194)</x:f>
        <x:v>0.08615726091615447</x:v>
      </x:c>
      <x:c r="N1194" s="115" t="n">
        <x:f>SUM(J1194:M1194)</x:f>
        <x:v>1.2657266629358301</x:v>
      </x:c>
      <x:c r="O1194" s="116" t="n">
        <x:f>IFERROR((J1194+K1194)/N1194,0)</x:f>
        <x:v>0.18766912262783517</x:v>
      </x:c>
      <x:c r="P1194" s="50" t="b">
        <x:f>AND(MONTH(A1194)=12,OR(A1195="",YEAR(A1194)&lt;&gt;YEAR(A1195)))</x:f>
        <x:v>0</x:v>
      </x:c>
      <x:c r="Q1194" s="50" t="b">
        <x:f>AND(MOD(MONTH(A1194),3)=0,OR(A1195="",MONTH(A1194)&lt;&gt;MONTH(A1195)))</x:f>
        <x:v>0</x:v>
      </x:c>
      <x:c r="R1194" s="50" t="b">
        <x:f>OR(O1194&gt;$E$7,O1194&lt;$E$6)</x:f>
        <x:v>0</x:v>
      </x:c>
      <x:c r="S1194" s="50" t="b">
        <x:f>AND(OR(P1194,Q1194,R1194),A1194-AH1193&gt;$E$8)</x:f>
        <x:v>0</x:v>
      </x:c>
      <x:c r="T1194" s="50" t="str">
        <x:f>IF(NOT(OR(P1194,Q1194,R1194)),"不调",IF(NOT(S1194),"间隔规则跳过",IF(P1194,"年末+季度",IF(AND(Q1194,R1194),"季度+动态",IF(Q1194,"季度","动态")))))</x:f>
        <x:v>不调</x:v>
      </x:c>
      <x:c r="U1194" s="115" t="n">
        <x:f>IF(OR(T1194="年末+季度",T1194="季度+动态"),N1194*$E$5/2,IF(T1194="季度",(J1194+K1194)/2,IF(T1194="动态",N1194*$E$5*IF(J1194+K1194=0,0.5,J1194/(J1194+K1194)),J1194)))</x:f>
        <x:v>0.11296874798916719</x:v>
      </x:c>
      <x:c r="V1194" s="115" t="n">
        <x:f>IF(OR(T1194="年末+季度",T1194="季度+动态"),N1194*$E$5/2,IF(T1194="季度",(J1194+K1194)/2,IF(T1194="动态",N1194*$E$5*IF(J1194+K1194=0,0.5,K1194/(J1194+K1194)),K1194)))</x:f>
        <x:v>0.12456906433065772</x:v>
      </x:c>
      <x:c r="W1194" s="115" t="n">
        <x:f>IF(OR(T1194="年末+季度",T1194="季度+动态",T1194="动态"),N1194*(1-$E$5)*IF(L1194+M1194=0,$B$7/($B$7+$B$8),L1194/(L1194+M1194)),L1194)</x:f>
        <x:v>0.9420315896998508</x:v>
      </x:c>
      <x:c r="X1194" s="115" t="n">
        <x:f>IF(OR(T1194="年末+季度",T1194="季度+动态",T1194="动态"),N1194*(1-$E$5)*IF(L1194+M1194=0,$B$8/($B$7+$B$8),M1194/(L1194+M1194)),M1194)</x:f>
        <x:v>0.08615726091615447</x:v>
      </x:c>
      <x:c r="Y1194" s="115" t="n">
        <x:f>POWER(1-$H$5,(A1194-A1193)/$H$8)</x:f>
        <x:v>0.9999862671029998</x:v>
      </x:c>
      <x:c r="Z1194" s="115" t="n">
        <x:f>U1194*Y1194</x:f>
        <x:v>0.11296719660098681</x:v>
      </x:c>
      <x:c r="AA1194" s="115" t="n">
        <x:f>V1194*Y1194</x:f>
        <x:v>0.12456735363652785</x:v>
      </x:c>
      <x:c r="AB1194" s="115" t="n">
        <x:f>W1194*Y1194</x:f>
        <x:v>0.9420186528770584</x:v>
      </x:c>
      <x:c r="AC1194" s="115" t="n">
        <x:f>X1194*Y1194</x:f>
        <x:v>0.08615607772736449</x:v>
      </x:c>
      <x:c r="AD1194" s="115" t="n">
        <x:f>SUM(Z1194:AC1194)</x:f>
        <x:v>1.2657092808419375</x:v>
      </x:c>
      <x:c r="AE1194" s="115" t="n">
        <x:f>MAX(AE1193,AD1194)</x:f>
        <x:v>1.2657092808419375</x:v>
      </x:c>
      <x:c r="AF1194" s="114" t="n">
        <x:f>AD1194/AE1194-1</x:f>
        <x:v>0</x:v>
      </x:c>
      <x:c r="AG1194" s="114" t="n">
        <x:f>AD1194/AD1193-1</x:f>
        <x:v>0.00511806078736754</x:v>
      </x:c>
      <x:c r="AH1194" s="111" t="n">
        <x:f>IF(OR(T1194="年末+季度",T1194="季度+动态",T1194="季度",T1194="动态"),A1194,AH1193)</x:f>
        <x:v>45471</x:v>
      </x:c>
      <x:c r="AI1194" s="117" t="n">
        <x:f>YEAR(A1194)</x:f>
        <x:v>2024</x:v>
      </x:c>
      <x:c r="AJ1194" s="117" t="n">
        <x:f>MONTH(A1194)</x:f>
        <x:v>9</x:v>
      </x:c>
      <x:c r="AK1194" s="50" t="n">
        <x:f>IF(MONTH(A1194)&lt;&gt;MONTH(A1195),1,0)</x:f>
        <x:v>0</x:v>
      </x:c>
      <x:c r="AL1194" s="115" t="n">
        <x:f>IF(AK1193,AD1193,AL1193)</x:f>
        <x:v>1.2468626998286791</x:v>
      </x:c>
      <x:c r="AM1194" s="116" t="str">
        <x:f>IF(AK1194,AD1194/AL1194-1,"")</x:f>
      </x:c>
      <x:c r="AN1194" s="115" t="n">
        <x:f>IF(AI1194&lt;&gt;AI1193,AD1194,MAX(AN1193,AD1194))</x:f>
        <x:v>1.2657092808419375</x:v>
      </x:c>
      <x:c r="AO1194" s="116" t="n">
        <x:f>AD1194/AN1194-1</x:f>
        <x:v>0</x:v>
      </x:c>
      <x:c r="AP1194" s="112" t="n">
        <x:f>IFERROR(SUM(Z1194:AC1194)/AD1194,0)</x:f>
        <x:v>1</x:v>
      </x:c>
      <x:c r="AQ1194" s="50" t="b">
        <x:f>AND(B1194&gt;0,C1194&gt;0,D1194&gt;0,E1194&gt;0)</x:f>
        <x:v>1</x:v>
      </x:c>
    </x:row>
    <x:row r="1195">
      <x:c r="A1195" s="111" t="n">
        <x:f>'净值底稿'!A1153</x:f>
        <x:v>45562</x:v>
      </x:c>
      <x:c r="B1195" s="113" t="n">
        <x:f>'净值底稿'!F1153</x:f>
        <x:v>1.6722621922895675</x:v>
      </x:c>
      <x:c r="C1195" s="113" t="n">
        <x:f>'净值底稿'!O1153</x:f>
        <x:v>1.1600688141254114</x:v>
      </x:c>
      <x:c r="D1195" s="113" t="n">
        <x:f>'净值底稿'!P1153</x:f>
        <x:v>1.7069</x:v>
      </x:c>
      <x:c r="E1195" s="113" t="n">
        <x:f>'净值底稿'!Q1153</x:f>
        <x:v>2.1008</x:v>
      </x:c>
      <x:c r="F1195" s="114" t="n">
        <x:f>IFERROR(B1195/B1194-1,0)</x:f>
        <x:v>0.04657039156915488</x:v>
      </x:c>
      <x:c r="G1195" s="114" t="n">
        <x:f>IFERROR(C1195/C1194-1,0)</x:f>
        <x:v>0.04201537255548149</x:v>
      </x:c>
      <x:c r="H1195" s="114" t="n">
        <x:f>IFERROR(D1195/D1194-1,0)</x:f>
        <x:v>-0.005418948840461457</x:v>
      </x:c>
      <x:c r="I1195" s="114" t="n">
        <x:f>IFERROR(E1195/E1194-1,0)</x:f>
        <x:v>0</x:v>
      </x:c>
      <x:c r="J1195" s="115" t="n">
        <x:f>Z1194*(1+F1195)</x:f>
        <x:v>0.11822812318116446</x:v>
      </x:c>
      <x:c r="K1195" s="115" t="n">
        <x:f>AA1194*(1+G1195)</x:f>
        <x:v>0.12980109740781698</x:v>
      </x:c>
      <x:c r="L1195" s="115" t="n">
        <x:f>AB1194*(1+H1195)</x:f>
        <x:v>0.9369139019903573</x:v>
      </x:c>
      <x:c r="M1195" s="115" t="n">
        <x:f>AC1194*(1+I1195)</x:f>
        <x:v>0.08615607772736449</x:v>
      </x:c>
      <x:c r="N1195" s="115" t="n">
        <x:f>SUM(J1195:M1195)</x:f>
        <x:v>1.2710992003067032</x:v>
      </x:c>
      <x:c r="O1195" s="116" t="n">
        <x:f>IFERROR((J1195+K1195)/N1195,0)</x:f>
        <x:v>0.19512971177161825</x:v>
      </x:c>
      <x:c r="P1195" s="50" t="b">
        <x:f>AND(MONTH(A1195)=12,OR(A1196="",YEAR(A1195)&lt;&gt;YEAR(A1196)))</x:f>
        <x:v>0</x:v>
      </x:c>
      <x:c r="Q1195" s="50" t="b">
        <x:f>AND(MOD(MONTH(A1195),3)=0,OR(A1196="",MONTH(A1195)&lt;&gt;MONTH(A1196)))</x:f>
        <x:v>0</x:v>
      </x:c>
      <x:c r="R1195" s="50" t="b">
        <x:f>OR(O1195&gt;$E$7,O1195&lt;$E$6)</x:f>
        <x:v>0</x:v>
      </x:c>
      <x:c r="S1195" s="50" t="b">
        <x:f>AND(OR(P1195,Q1195,R1195),A1195-AH1194&gt;$E$8)</x:f>
        <x:v>0</x:v>
      </x:c>
      <x:c r="T1195" s="50" t="str">
        <x:f>IF(NOT(OR(P1195,Q1195,R1195)),"不调",IF(NOT(S1195),"间隔规则跳过",IF(P1195,"年末+季度",IF(AND(Q1195,R1195),"季度+动态",IF(Q1195,"季度","动态")))))</x:f>
        <x:v>不调</x:v>
      </x:c>
      <x:c r="U1195" s="115" t="n">
        <x:f>IF(OR(T1195="年末+季度",T1195="季度+动态"),N1195*$E$5/2,IF(T1195="季度",(J1195+K1195)/2,IF(T1195="动态",N1195*$E$5*IF(J1195+K1195=0,0.5,J1195/(J1195+K1195)),J1195)))</x:f>
        <x:v>0.11822812318116446</x:v>
      </x:c>
      <x:c r="V1195" s="115" t="n">
        <x:f>IF(OR(T1195="年末+季度",T1195="季度+动态"),N1195*$E$5/2,IF(T1195="季度",(J1195+K1195)/2,IF(T1195="动态",N1195*$E$5*IF(J1195+K1195=0,0.5,K1195/(J1195+K1195)),K1195)))</x:f>
        <x:v>0.12980109740781698</x:v>
      </x:c>
      <x:c r="W1195" s="115" t="n">
        <x:f>IF(OR(T1195="年末+季度",T1195="季度+动态",T1195="动态"),N1195*(1-$E$5)*IF(L1195+M1195=0,$B$7/($B$7+$B$8),L1195/(L1195+M1195)),L1195)</x:f>
        <x:v>0.9369139019903573</x:v>
      </x:c>
      <x:c r="X1195" s="115" t="n">
        <x:f>IF(OR(T1195="年末+季度",T1195="季度+动态",T1195="动态"),N1195*(1-$E$5)*IF(L1195+M1195=0,$B$8/($B$7+$B$8),M1195/(L1195+M1195)),M1195)</x:f>
        <x:v>0.08615607772736449</x:v>
      </x:c>
      <x:c r="Y1195" s="115" t="n">
        <x:f>POWER(1-$H$5,(A1195-A1194)/$H$8)</x:f>
        <x:v>0.9999862671029998</x:v>
      </x:c>
      <x:c r="Z1195" s="115" t="n">
        <x:f>U1195*Y1195</x:f>
        <x:v>0.11822649956652628</x:v>
      </x:c>
      <x:c r="AA1195" s="115" t="n">
        <x:f>V1195*Y1195</x:f>
        <x:v>0.12979931486271576</x:v>
      </x:c>
      <x:c r="AB1195" s="115" t="n">
        <x:f>W1195*Y1195</x:f>
        <x:v>0.9369010354482432</x:v>
      </x:c>
      <x:c r="AC1195" s="115" t="n">
        <x:f>X1195*Y1195</x:f>
        <x:v>0.08615489455482311</x:v>
      </x:c>
      <x:c r="AD1195" s="115" t="n">
        <x:f>SUM(Z1195:AC1195)</x:f>
        <x:v>1.2710817444323084</x:v>
      </x:c>
      <x:c r="AE1195" s="115" t="n">
        <x:f>MAX(AE1194,AD1195)</x:f>
        <x:v>1.2710817444323084</x:v>
      </x:c>
      <x:c r="AF1195" s="114" t="n">
        <x:f>AD1195/AE1195-1</x:f>
        <x:v>0</x:v>
      </x:c>
      <x:c r="AG1195" s="114" t="n">
        <x:f>AD1195/AD1194-1</x:f>
        <x:v>0.004244626844165378</x:v>
      </x:c>
      <x:c r="AH1195" s="111" t="n">
        <x:f>IF(OR(T1195="年末+季度",T1195="季度+动态",T1195="季度",T1195="动态"),A1195,AH1194)</x:f>
        <x:v>45471</x:v>
      </x:c>
      <x:c r="AI1195" s="117" t="n">
        <x:f>YEAR(A1195)</x:f>
        <x:v>2024</x:v>
      </x:c>
      <x:c r="AJ1195" s="117" t="n">
        <x:f>MONTH(A1195)</x:f>
        <x:v>9</x:v>
      </x:c>
      <x:c r="AK1195" s="50" t="n">
        <x:f>IF(MONTH(A1195)&lt;&gt;MONTH(A1196),1,0)</x:f>
        <x:v>0</x:v>
      </x:c>
      <x:c r="AL1195" s="115" t="n">
        <x:f>IF(AK1194,AD1194,AL1194)</x:f>
        <x:v>1.2468626998286791</x:v>
      </x:c>
      <x:c r="AM1195" s="116" t="str">
        <x:f>IF(AK1195,AD1195/AL1195-1,"")</x:f>
      </x:c>
      <x:c r="AN1195" s="115" t="n">
        <x:f>IF(AI1195&lt;&gt;AI1194,AD1195,MAX(AN1194,AD1195))</x:f>
        <x:v>1.2710817444323084</x:v>
      </x:c>
      <x:c r="AO1195" s="116" t="n">
        <x:f>AD1195/AN1195-1</x:f>
        <x:v>0</x:v>
      </x:c>
      <x:c r="AP1195" s="112" t="n">
        <x:f>IFERROR(SUM(Z1195:AC1195)/AD1195,0)</x:f>
        <x:v>1</x:v>
      </x:c>
      <x:c r="AQ1195" s="50" t="b">
        <x:f>AND(B1195&gt;0,C1195&gt;0,D1195&gt;0,E1195&gt;0)</x:f>
        <x:v>1</x:v>
      </x:c>
    </x:row>
    <x:row r="1196">
      <x:c r="A1196" s="111" t="n">
        <x:f>'净值底稿'!A1154</x:f>
        <x:v>45565</x:v>
      </x:c>
      <x:c r="B1196" s="113" t="n">
        <x:f>'净值底稿'!F1154</x:f>
        <x:v>1.8414793955578925</x:v>
      </x:c>
      <x:c r="C1196" s="113" t="n">
        <x:f>'净值底稿'!O1154</x:f>
        <x:v>1.264730047199221</x:v>
      </x:c>
      <x:c r="D1196" s="113" t="n">
        <x:f>'净值底稿'!P1154</x:f>
        <x:v>1.7015</x:v>
      </x:c>
      <x:c r="E1196" s="113" t="n">
        <x:f>'净值底稿'!Q1154</x:f>
        <x:v>2.0936</x:v>
      </x:c>
      <x:c r="F1196" s="114" t="n">
        <x:f>IFERROR(B1196/B1195-1,0)</x:f>
        <x:v>0.10119059322667723</x:v>
      </x:c>
      <x:c r="G1196" s="114" t="n">
        <x:f>IFERROR(C1196/C1195-1,0)</x:f>
        <x:v>0.09021984885673784</x:v>
      </x:c>
      <x:c r="H1196" s="114" t="n">
        <x:f>IFERROR(D1196/D1195-1,0)</x:f>
        <x:v>-0.0031636299724647765</x:v>
      </x:c>
      <x:c r="I1196" s="114" t="n">
        <x:f>IFERROR(E1196/E1195-1,0)</x:f>
        <x:v>-0.0034272658035034986</x:v>
      </x:c>
      <x:c r="J1196" s="115" t="n">
        <x:f>Z1195*(1+F1196)</x:f>
        <x:v>0.13018990919277657</x:v>
      </x:c>
      <x:c r="K1196" s="115" t="n">
        <x:f>AA1195*(1+G1196)</x:f>
        <x:v>0.1415097894313381</x:v>
      </x:c>
      <x:c r="L1196" s="115" t="n">
        <x:f>AB1195*(1+H1196)</x:f>
        <x:v>0.9339370272512658</x:v>
      </x:c>
      <x:c r="M1196" s="115" t="n">
        <x:f>AC1195*(1+I1196)</x:f>
        <x:v>0.08585961883091092</x:v>
      </x:c>
      <x:c r="N1196" s="115" t="n">
        <x:f>SUM(J1196:M1196)</x:f>
        <x:v>1.2914963447062913</x:v>
      </x:c>
      <x:c r="O1196" s="116" t="n">
        <x:f>IFERROR((J1196+K1196)/N1196,0)</x:f>
        <x:v>0.21037589439395893</x:v>
      </x:c>
      <x:c r="P1196" s="50" t="b">
        <x:f>AND(MONTH(A1196)=12,OR(A1197="",YEAR(A1196)&lt;&gt;YEAR(A1197)))</x:f>
        <x:v>0</x:v>
      </x:c>
      <x:c r="Q1196" s="50" t="b">
        <x:f>AND(MOD(MONTH(A1196),3)=0,OR(A1197="",MONTH(A1196)&lt;&gt;MONTH(A1197)))</x:f>
        <x:v>1</x:v>
      </x:c>
      <x:c r="R1196" s="50" t="b">
        <x:f>OR(O1196&gt;$E$7,O1196&lt;$E$6)</x:f>
        <x:v>0</x:v>
      </x:c>
      <x:c r="S1196" s="50" t="b">
        <x:f>AND(OR(P1196,Q1196,R1196),A1196-AH1195&gt;$E$8)</x:f>
        <x:v>1</x:v>
      </x:c>
      <x:c r="T1196" s="50" t="str">
        <x:f>IF(NOT(OR(P1196,Q1196,R1196)),"不调",IF(NOT(S1196),"间隔规则跳过",IF(P1196,"年末+季度",IF(AND(Q1196,R1196),"季度+动态",IF(Q1196,"季度","动态")))))</x:f>
        <x:v>季度</x:v>
      </x:c>
      <x:c r="U1196" s="115" t="n">
        <x:f>IF(OR(T1196="年末+季度",T1196="季度+动态"),N1196*$E$5/2,IF(T1196="季度",(J1196+K1196)/2,IF(T1196="动态",N1196*$E$5*IF(J1196+K1196=0,0.5,J1196/(J1196+K1196)),J1196)))</x:f>
        <x:v>0.13584984931205735</x:v>
      </x:c>
      <x:c r="V1196" s="115" t="n">
        <x:f>IF(OR(T1196="年末+季度",T1196="季度+动态"),N1196*$E$5/2,IF(T1196="季度",(J1196+K1196)/2,IF(T1196="动态",N1196*$E$5*IF(J1196+K1196=0,0.5,K1196/(J1196+K1196)),K1196)))</x:f>
        <x:v>0.13584984931205735</x:v>
      </x:c>
      <x:c r="W1196" s="115" t="n">
        <x:f>IF(OR(T1196="年末+季度",T1196="季度+动态",T1196="动态"),N1196*(1-$E$5)*IF(L1196+M1196=0,$B$7/($B$7+$B$8),L1196/(L1196+M1196)),L1196)</x:f>
        <x:v>0.9339370272512658</x:v>
      </x:c>
      <x:c r="X1196" s="115" t="n">
        <x:f>IF(OR(T1196="年末+季度",T1196="季度+动态",T1196="动态"),N1196*(1-$E$5)*IF(L1196+M1196=0,$B$8/($B$7+$B$8),M1196/(L1196+M1196)),M1196)</x:f>
        <x:v>0.08585961883091092</x:v>
      </x:c>
      <x:c r="Y1196" s="115" t="n">
        <x:f>POWER(1-$H$5,(A1196-A1195)/$H$8)</x:f>
        <x:v>0.9999588018747739</x:v>
      </x:c>
      <x:c r="Z1196" s="115" t="n">
        <x:f>U1196*Y1196</x:f>
        <x:v>0.13584425255295346</x:v>
      </x:c>
      <x:c r="AA1196" s="115" t="n">
        <x:f>V1196*Y1196</x:f>
        <x:v>0.13584425255295346</x:v>
      </x:c>
      <x:c r="AB1196" s="115" t="n">
        <x:f>W1196*Y1196</x:f>
        <x:v>0.9338985507966638</x:v>
      </x:c>
      <x:c r="AC1196" s="115" t="n">
        <x:f>X1196*Y1196</x:f>
        <x:v>0.08585608157558246</x:v>
      </x:c>
      <x:c r="AD1196" s="115" t="n">
        <x:f>SUM(Z1196:AC1196)</x:f>
        <x:v>1.2914431374781532</x:v>
      </x:c>
      <x:c r="AE1196" s="115" t="n">
        <x:f>MAX(AE1195,AD1196)</x:f>
        <x:v>1.2914431374781532</x:v>
      </x:c>
      <x:c r="AF1196" s="114" t="n">
        <x:f>AD1196/AE1196-1</x:f>
        <x:v>0</x:v>
      </x:c>
      <x:c r="AG1196" s="114" t="n">
        <x:f>AD1196/AD1195-1</x:f>
        <x:v>0.016018948533431</x:v>
      </x:c>
      <x:c r="AH1196" s="111" t="n">
        <x:f>IF(OR(T1196="年末+季度",T1196="季度+动态",T1196="季度",T1196="动态"),A1196,AH1195)</x:f>
        <x:v>45565</x:v>
      </x:c>
      <x:c r="AI1196" s="117" t="n">
        <x:f>YEAR(A1196)</x:f>
        <x:v>2024</x:v>
      </x:c>
      <x:c r="AJ1196" s="117" t="n">
        <x:f>MONTH(A1196)</x:f>
        <x:v>9</x:v>
      </x:c>
      <x:c r="AK1196" s="50" t="n">
        <x:f>IF(MONTH(A1196)&lt;&gt;MONTH(A1197),1,0)</x:f>
        <x:v>1</x:v>
      </x:c>
      <x:c r="AL1196" s="115" t="n">
        <x:f>IF(AK1195,AD1195,AL1195)</x:f>
        <x:v>1.2468626998286791</x:v>
      </x:c>
      <x:c r="AM1196" s="116" t="n">
        <x:f>IF(AK1196,AD1196/AL1196-1,"")</x:f>
        <x:v>0.035754087162603865</x:v>
      </x:c>
      <x:c r="AN1196" s="115" t="n">
        <x:f>IF(AI1196&lt;&gt;AI1195,AD1196,MAX(AN1195,AD1196))</x:f>
        <x:v>1.2914431374781532</x:v>
      </x:c>
      <x:c r="AO1196" s="116" t="n">
        <x:f>AD1196/AN1196-1</x:f>
        <x:v>0</x:v>
      </x:c>
      <x:c r="AP1196" s="112" t="n">
        <x:f>IFERROR(SUM(Z1196:AC1196)/AD1196,0)</x:f>
        <x:v>1</x:v>
      </x:c>
      <x:c r="AQ1196" s="50" t="b">
        <x:f>AND(B1196&gt;0,C1196&gt;0,D1196&gt;0,E1196&gt;0)</x:f>
        <x:v>1</x:v>
      </x:c>
    </x:row>
    <x:row r="1197">
      <x:c r="A1197" s="111" t="n">
        <x:f>'净值底稿'!A1155</x:f>
        <x:v>45573</x:v>
      </x:c>
      <x:c r="B1197" s="113" t="n">
        <x:f>'净值底稿'!F1155</x:f>
        <x:v>2.0382634790118126</x:v>
      </x:c>
      <x:c r="C1197" s="113" t="n">
        <x:f>'净值底稿'!O1155</x:f>
        <x:v>1.3439524908060512</x:v>
      </x:c>
      <x:c r="D1197" s="113" t="n">
        <x:f>'净值底稿'!P1155</x:f>
        <x:v>1.6986</x:v>
      </x:c>
      <x:c r="E1197" s="113" t="n">
        <x:f>'净值底稿'!Q1155</x:f>
        <x:v>2.0877</x:v>
      </x:c>
      <x:c r="F1197" s="114" t="n">
        <x:f>IFERROR(B1197/B1196-1,0)</x:f>
        <x:v>0.10686195236754337</x:v>
      </x:c>
      <x:c r="G1197" s="114" t="n">
        <x:f>IFERROR(C1197/C1196-1,0)</x:f>
        <x:v>0.06263980505742728</x:v>
      </x:c>
      <x:c r="H1197" s="114" t="n">
        <x:f>IFERROR(D1197/D1196-1,0)</x:f>
        <x:v>-0.0017043784895679481</x:v>
      </x:c>
      <x:c r="I1197" s="114" t="n">
        <x:f>IFERROR(E1197/E1196-1,0)</x:f>
        <x:v>-0.002818112342376722</x:v>
      </x:c>
      <x:c r="J1197" s="115" t="n">
        <x:f>Z1196*(1+F1197)</x:f>
        <x:v>0.1503608345986717</x:v>
      </x:c>
      <x:c r="K1197" s="115" t="n">
        <x:f>AA1196*(1+G1197)</x:f>
        <x:v>0.14435351005104238</x:v>
      </x:c>
      <x:c r="L1197" s="115" t="n">
        <x:f>AB1196*(1+H1197)</x:f>
        <x:v>0.9323068341952473</x:v>
      </x:c>
      <x:c r="M1197" s="115" t="n">
        <x:f>AC1196*(1+I1197)</x:f>
        <x:v>0.08561412949242621</x:v>
      </x:c>
      <x:c r="N1197" s="115" t="n">
        <x:f>SUM(J1197:M1197)</x:f>
        <x:v>1.3126353083373876</x:v>
      </x:c>
      <x:c r="O1197" s="116" t="n">
        <x:f>IFERROR((J1197+K1197)/N1197,0)</x:f>
        <x:v>0.22452111624439364</x:v>
      </x:c>
      <x:c r="P1197" s="50" t="b">
        <x:f>AND(MONTH(A1197)=12,OR(A1198="",YEAR(A1197)&lt;&gt;YEAR(A1198)))</x:f>
        <x:v>0</x:v>
      </x:c>
      <x:c r="Q1197" s="50" t="b">
        <x:f>AND(MOD(MONTH(A1197),3)=0,OR(A1198="",MONTH(A1197)&lt;&gt;MONTH(A1198)))</x:f>
        <x:v>0</x:v>
      </x:c>
      <x:c r="R1197" s="50" t="b">
        <x:f>OR(O1197&gt;$E$7,O1197&lt;$E$6)</x:f>
        <x:v>0</x:v>
      </x:c>
      <x:c r="S1197" s="50" t="b">
        <x:f>AND(OR(P1197,Q1197,R1197),A1197-AH1196&gt;$E$8)</x:f>
        <x:v>0</x:v>
      </x:c>
      <x:c r="T1197" s="50" t="str">
        <x:f>IF(NOT(OR(P1197,Q1197,R1197)),"不调",IF(NOT(S1197),"间隔规则跳过",IF(P1197,"年末+季度",IF(AND(Q1197,R1197),"季度+动态",IF(Q1197,"季度","动态")))))</x:f>
        <x:v>不调</x:v>
      </x:c>
      <x:c r="U1197" s="115" t="n">
        <x:f>IF(OR(T1197="年末+季度",T1197="季度+动态"),N1197*$E$5/2,IF(T1197="季度",(J1197+K1197)/2,IF(T1197="动态",N1197*$E$5*IF(J1197+K1197=0,0.5,J1197/(J1197+K1197)),J1197)))</x:f>
        <x:v>0.1503608345986717</x:v>
      </x:c>
      <x:c r="V1197" s="115" t="n">
        <x:f>IF(OR(T1197="年末+季度",T1197="季度+动态"),N1197*$E$5/2,IF(T1197="季度",(J1197+K1197)/2,IF(T1197="动态",N1197*$E$5*IF(J1197+K1197=0,0.5,K1197/(J1197+K1197)),K1197)))</x:f>
        <x:v>0.14435351005104238</x:v>
      </x:c>
      <x:c r="W1197" s="115" t="n">
        <x:f>IF(OR(T1197="年末+季度",T1197="季度+动态",T1197="动态"),N1197*(1-$E$5)*IF(L1197+M1197=0,$B$7/($B$7+$B$8),L1197/(L1197+M1197)),L1197)</x:f>
        <x:v>0.9323068341952473</x:v>
      </x:c>
      <x:c r="X1197" s="115" t="n">
        <x:f>IF(OR(T1197="年末+季度",T1197="季度+动态",T1197="动态"),N1197*(1-$E$5)*IF(L1197+M1197=0,$B$8/($B$7+$B$8),M1197/(L1197+M1197)),M1197)</x:f>
        <x:v>0.08561412949242621</x:v>
      </x:c>
      <x:c r="Y1197" s="115" t="n">
        <x:f>POWER(1-$H$5,(A1197-A1196)/$H$8)</x:f>
        <x:v>0.9998901421044415</x:v>
      </x:c>
      <x:c r="Z1197" s="115" t="n">
        <x:f>U1197*Y1197</x:f>
        <x:v>0.15034431627380826</x:v>
      </x:c>
      <x:c r="AA1197" s="115" t="n">
        <x:f>V1197*Y1197</x:f>
        <x:v>0.1443376516782117</x:v>
      </x:c>
      <x:c r="AB1197" s="115" t="n">
        <x:f>W1197*Y1197</x:f>
        <x:v>0.9322044129284278</x:v>
      </x:c>
      <x:c r="AC1197" s="115" t="n">
        <x:f>X1197*Y1197</x:f>
        <x:v>0.0856047241043301</x:v>
      </x:c>
      <x:c r="AD1197" s="115" t="n">
        <x:f>SUM(Z1197:AC1197)</x:f>
        <x:v>1.3124911049847778</x:v>
      </x:c>
      <x:c r="AE1197" s="115" t="n">
        <x:f>MAX(AE1196,AD1197)</x:f>
        <x:v>1.3124911049847778</x:v>
      </x:c>
      <x:c r="AF1197" s="114" t="n">
        <x:f>AD1197/AE1197-1</x:f>
        <x:v>0</x:v>
      </x:c>
      <x:c r="AG1197" s="114" t="n">
        <x:f>AD1197/AD1196-1</x:f>
        <x:v>0.016298021101978755</x:v>
      </x:c>
      <x:c r="AH1197" s="111" t="n">
        <x:f>IF(OR(T1197="年末+季度",T1197="季度+动态",T1197="季度",T1197="动态"),A1197,AH1196)</x:f>
        <x:v>45565</x:v>
      </x:c>
      <x:c r="AI1197" s="117" t="n">
        <x:f>YEAR(A1197)</x:f>
        <x:v>2024</x:v>
      </x:c>
      <x:c r="AJ1197" s="117" t="n">
        <x:f>MONTH(A1197)</x:f>
        <x:v>10</x:v>
      </x:c>
      <x:c r="AK1197" s="50" t="n">
        <x:f>IF(MONTH(A1197)&lt;&gt;MONTH(A1198),1,0)</x:f>
        <x:v>0</x:v>
      </x:c>
      <x:c r="AL1197" s="115" t="n">
        <x:f>IF(AK1196,AD1196,AL1196)</x:f>
        <x:v>1.2914431374781532</x:v>
      </x:c>
      <x:c r="AM1197" s="116" t="str">
        <x:f>IF(AK1197,AD1197/AL1197-1,"")</x:f>
      </x:c>
      <x:c r="AN1197" s="115" t="n">
        <x:f>IF(AI1197&lt;&gt;AI1196,AD1197,MAX(AN1196,AD1197))</x:f>
        <x:v>1.3124911049847778</x:v>
      </x:c>
      <x:c r="AO1197" s="116" t="n">
        <x:f>AD1197/AN1197-1</x:f>
        <x:v>0</x:v>
      </x:c>
      <x:c r="AP1197" s="112" t="n">
        <x:f>IFERROR(SUM(Z1197:AC1197)/AD1197,0)</x:f>
        <x:v>1</x:v>
      </x:c>
      <x:c r="AQ1197" s="50" t="b">
        <x:f>AND(B1197&gt;0,C1197&gt;0,D1197&gt;0,E1197&gt;0)</x:f>
        <x:v>1</x:v>
      </x:c>
    </x:row>
    <x:row r="1198">
      <x:c r="A1198" s="111" t="n">
        <x:f>'净值底稿'!A1156</x:f>
        <x:v>45574</x:v>
      </x:c>
      <x:c r="B1198" s="113" t="n">
        <x:f>'净值底稿'!F1156</x:f>
        <x:v>1.9303504419131223</x:v>
      </x:c>
      <x:c r="C1198" s="113" t="n">
        <x:f>'净值底稿'!O1156</x:f>
        <x:v>1.2418096046530895</x:v>
      </x:c>
      <x:c r="D1198" s="113" t="n">
        <x:f>'净值底稿'!P1156</x:f>
        <x:v>1.6982</x:v>
      </x:c>
      <x:c r="E1198" s="113" t="n">
        <x:f>'净值底稿'!Q1156</x:f>
        <x:v>2.07</x:v>
      </x:c>
      <x:c r="F1198" s="114" t="n">
        <x:f>IFERROR(B1198/B1197-1,0)</x:f>
        <x:v>-0.052943615096812</x:v>
      </x:c>
      <x:c r="G1198" s="114" t="n">
        <x:f>IFERROR(C1198/C1197-1,0)</x:f>
        <x:v>-0.0760018578422369</x:v>
      </x:c>
      <x:c r="H1198" s="114" t="n">
        <x:f>IFERROR(D1198/D1197-1,0)</x:f>
        <x:v>-0.00023548804898165798</x:v>
      </x:c>
      <x:c r="I1198" s="114" t="n">
        <x:f>IFERROR(E1198/E1197-1,0)</x:f>
        <x:v>-0.008478229630694112</x:v>
      </x:c>
      <x:c r="J1198" s="115" t="n">
        <x:f>Z1197*(1+F1198)</x:f>
        <x:v>0.14238454466101438</x:v>
      </x:c>
      <x:c r="K1198" s="115" t="n">
        <x:f>AA1197*(1+G1198)</x:f>
        <x:v>0.13336772199408195</x:v>
      </x:c>
      <x:c r="L1198" s="115" t="n">
        <x:f>AB1197*(1+H1198)</x:f>
        <x:v>0.9319848899299752</x:v>
      </x:c>
      <x:c r="M1198" s="115" t="n">
        <x:f>AC1197*(1+I1198)</x:f>
        <x:v>0.08487894759590137</x:v>
      </x:c>
      <x:c r="N1198" s="115" t="n">
        <x:f>SUM(J1198:M1198)</x:f>
        <x:v>1.2926161041809727</x:v>
      </x:c>
      <x:c r="O1198" s="116" t="n">
        <x:f>IFERROR((J1198+K1198)/N1198,0)</x:f>
        <x:v>0.21332881879095764</x:v>
      </x:c>
      <x:c r="P1198" s="50" t="b">
        <x:f>AND(MONTH(A1198)=12,OR(A1199="",YEAR(A1198)&lt;&gt;YEAR(A1199)))</x:f>
        <x:v>0</x:v>
      </x:c>
      <x:c r="Q1198" s="50" t="b">
        <x:f>AND(MOD(MONTH(A1198),3)=0,OR(A1199="",MONTH(A1198)&lt;&gt;MONTH(A1199)))</x:f>
        <x:v>0</x:v>
      </x:c>
      <x:c r="R1198" s="50" t="b">
        <x:f>OR(O1198&gt;$E$7,O1198&lt;$E$6)</x:f>
        <x:v>0</x:v>
      </x:c>
      <x:c r="S1198" s="50" t="b">
        <x:f>AND(OR(P1198,Q1198,R1198),A1198-AH1197&gt;$E$8)</x:f>
        <x:v>0</x:v>
      </x:c>
      <x:c r="T1198" s="50" t="str">
        <x:f>IF(NOT(OR(P1198,Q1198,R1198)),"不调",IF(NOT(S1198),"间隔规则跳过",IF(P1198,"年末+季度",IF(AND(Q1198,R1198),"季度+动态",IF(Q1198,"季度","动态")))))</x:f>
        <x:v>不调</x:v>
      </x:c>
      <x:c r="U1198" s="115" t="n">
        <x:f>IF(OR(T1198="年末+季度",T1198="季度+动态"),N1198*$E$5/2,IF(T1198="季度",(J1198+K1198)/2,IF(T1198="动态",N1198*$E$5*IF(J1198+K1198=0,0.5,J1198/(J1198+K1198)),J1198)))</x:f>
        <x:v>0.14238454466101438</x:v>
      </x:c>
      <x:c r="V1198" s="115" t="n">
        <x:f>IF(OR(T1198="年末+季度",T1198="季度+动态"),N1198*$E$5/2,IF(T1198="季度",(J1198+K1198)/2,IF(T1198="动态",N1198*$E$5*IF(J1198+K1198=0,0.5,K1198/(J1198+K1198)),K1198)))</x:f>
        <x:v>0.13336772199408195</x:v>
      </x:c>
      <x:c r="W1198" s="115" t="n">
        <x:f>IF(OR(T1198="年末+季度",T1198="季度+动态",T1198="动态"),N1198*(1-$E$5)*IF(L1198+M1198=0,$B$7/($B$7+$B$8),L1198/(L1198+M1198)),L1198)</x:f>
        <x:v>0.9319848899299752</x:v>
      </x:c>
      <x:c r="X1198" s="115" t="n">
        <x:f>IF(OR(T1198="年末+季度",T1198="季度+动态",T1198="动态"),N1198*(1-$E$5)*IF(L1198+M1198=0,$B$8/($B$7+$B$8),M1198/(L1198+M1198)),M1198)</x:f>
        <x:v>0.08487894759590137</x:v>
      </x:c>
      <x:c r="Y1198" s="115" t="n">
        <x:f>POWER(1-$H$5,(A1198-A1197)/$H$8)</x:f>
        <x:v>0.9999862671029998</x:v>
      </x:c>
      <x:c r="Z1198" s="115" t="n">
        <x:f>U1198*Y1198</x:f>
        <x:v>0.14238258930872813</x:v>
      </x:c>
      <x:c r="AA1198" s="115" t="n">
        <x:f>V1198*Y1198</x:f>
        <x:v>0.13336589046889266</x:v>
      </x:c>
      <x:c r="AB1198" s="115" t="n">
        <x:f>W1198*Y1198</x:f>
        <x:v>0.931972091077476</x:v>
      </x:c>
      <x:c r="AC1198" s="115" t="n">
        <x:f>X1198*Y1198</x:f>
        <x:v>0.08487778196205654</x:v>
      </x:c>
      <x:c r="AD1198" s="115" t="n">
        <x:f>SUM(Z1198:AC1198)</x:f>
        <x:v>1.2925983528171534</x:v>
      </x:c>
      <x:c r="AE1198" s="115" t="n">
        <x:f>MAX(AE1197,AD1198)</x:f>
        <x:v>1.3124911049847778</x:v>
      </x:c>
      <x:c r="AF1198" s="114" t="n">
        <x:f>AD1198/AE1198-1</x:f>
        <x:v>-0.015156485321746294</x:v>
      </x:c>
      <x:c r="AG1198" s="114" t="n">
        <x:f>AD1198/AD1197-1</x:f>
        <x:v>-0.015156485321746294</x:v>
      </x:c>
      <x:c r="AH1198" s="111" t="n">
        <x:f>IF(OR(T1198="年末+季度",T1198="季度+动态",T1198="季度",T1198="动态"),A1198,AH1197)</x:f>
        <x:v>45565</x:v>
      </x:c>
      <x:c r="AI1198" s="117" t="n">
        <x:f>YEAR(A1198)</x:f>
        <x:v>2024</x:v>
      </x:c>
      <x:c r="AJ1198" s="117" t="n">
        <x:f>MONTH(A1198)</x:f>
        <x:v>10</x:v>
      </x:c>
      <x:c r="AK1198" s="50" t="n">
        <x:f>IF(MONTH(A1198)&lt;&gt;MONTH(A1199),1,0)</x:f>
        <x:v>0</x:v>
      </x:c>
      <x:c r="AL1198" s="115" t="n">
        <x:f>IF(AK1197,AD1197,AL1197)</x:f>
        <x:v>1.2914431374781532</x:v>
      </x:c>
      <x:c r="AM1198" s="116" t="str">
        <x:f>IF(AK1198,AD1198/AL1198-1,"")</x:f>
      </x:c>
      <x:c r="AN1198" s="115" t="n">
        <x:f>IF(AI1198&lt;&gt;AI1197,AD1198,MAX(AN1197,AD1198))</x:f>
        <x:v>1.3124911049847778</x:v>
      </x:c>
      <x:c r="AO1198" s="116" t="n">
        <x:f>AD1198/AN1198-1</x:f>
        <x:v>-0.015156485321746294</x:v>
      </x:c>
      <x:c r="AP1198" s="112" t="n">
        <x:f>IFERROR(SUM(Z1198:AC1198)/AD1198,0)</x:f>
        <x:v>1</x:v>
      </x:c>
      <x:c r="AQ1198" s="50" t="b">
        <x:f>AND(B1198&gt;0,C1198&gt;0,D1198&gt;0,E1198&gt;0)</x:f>
        <x:v>1</x:v>
      </x:c>
    </x:row>
    <x:row r="1199">
      <x:c r="A1199" s="111" t="n">
        <x:f>'净值底稿'!A1157</x:f>
        <x:v>45575</x:v>
      </x:c>
      <x:c r="B1199" s="113" t="n">
        <x:f>'净值底稿'!F1157</x:f>
        <x:v>1.90178890995097</x:v>
      </x:c>
      <x:c r="C1199" s="113" t="n">
        <x:f>'净值底稿'!O1157</x:f>
        <x:v>1.2497265921911869</x:v>
      </x:c>
      <x:c r="D1199" s="113" t="n">
        <x:f>'净值底稿'!P1157</x:f>
        <x:v>1.7033</x:v>
      </x:c>
      <x:c r="E1199" s="113" t="n">
        <x:f>'净值底稿'!Q1157</x:f>
        <x:v>2.077</x:v>
      </x:c>
      <x:c r="F1199" s="114" t="n">
        <x:f>IFERROR(B1199/B1198-1,0)</x:f>
        <x:v>-0.014796034617344245</x:v>
      </x:c>
      <x:c r="G1199" s="114" t="n">
        <x:f>IFERROR(C1199/C1198-1,0)</x:f>
        <x:v>0.006375363428042569</x:v>
      </x:c>
      <x:c r="H1199" s="114" t="n">
        <x:f>IFERROR(D1199/D1198-1,0)</x:f>
        <x:v>0.0030031798374750007</x:v>
      </x:c>
      <x:c r="I1199" s="114" t="n">
        <x:f>IFERROR(E1199/E1198-1,0)</x:f>
        <x:v>0.0033816425120773985</x:v>
      </x:c>
      <x:c r="J1199" s="115" t="n">
        <x:f>Z1198*(1+F1199)</x:f>
        <x:v>0.14027589158840909</x:v>
      </x:c>
      <x:c r="K1199" s="115" t="n">
        <x:f>AA1198*(1+G1199)</x:f>
        <x:v>0.13421614648953636</x:v>
      </x:c>
      <x:c r="L1199" s="115" t="n">
        <x:f>AB1198*(1+H1199)</x:f>
        <x:v>0.9347709708704893</x:v>
      </x:c>
      <x:c r="M1199" s="115" t="n">
        <x:f>AC1198*(1+I1199)</x:f>
        <x:v>0.08516480827787028</x:v>
      </x:c>
      <x:c r="N1199" s="115" t="n">
        <x:f>SUM(J1199:M1199)</x:f>
        <x:v>1.294427817226305</x:v>
      </x:c>
      <x:c r="O1199" s="116" t="n">
        <x:f>IFERROR((J1199+K1199)/N1199,0)</x:f>
        <x:v>0.2120566588766038</x:v>
      </x:c>
      <x:c r="P1199" s="50" t="b">
        <x:f>AND(MONTH(A1199)=12,OR(A1200="",YEAR(A1199)&lt;&gt;YEAR(A1200)))</x:f>
        <x:v>0</x:v>
      </x:c>
      <x:c r="Q1199" s="50" t="b">
        <x:f>AND(MOD(MONTH(A1199),3)=0,OR(A1200="",MONTH(A1199)&lt;&gt;MONTH(A1200)))</x:f>
        <x:v>0</x:v>
      </x:c>
      <x:c r="R1199" s="50" t="b">
        <x:f>OR(O1199&gt;$E$7,O1199&lt;$E$6)</x:f>
        <x:v>0</x:v>
      </x:c>
      <x:c r="S1199" s="50" t="b">
        <x:f>AND(OR(P1199,Q1199,R1199),A1199-AH1198&gt;$E$8)</x:f>
        <x:v>0</x:v>
      </x:c>
      <x:c r="T1199" s="50" t="str">
        <x:f>IF(NOT(OR(P1199,Q1199,R1199)),"不调",IF(NOT(S1199),"间隔规则跳过",IF(P1199,"年末+季度",IF(AND(Q1199,R1199),"季度+动态",IF(Q1199,"季度","动态")))))</x:f>
        <x:v>不调</x:v>
      </x:c>
      <x:c r="U1199" s="115" t="n">
        <x:f>IF(OR(T1199="年末+季度",T1199="季度+动态"),N1199*$E$5/2,IF(T1199="季度",(J1199+K1199)/2,IF(T1199="动态",N1199*$E$5*IF(J1199+K1199=0,0.5,J1199/(J1199+K1199)),J1199)))</x:f>
        <x:v>0.14027589158840909</x:v>
      </x:c>
      <x:c r="V1199" s="115" t="n">
        <x:f>IF(OR(T1199="年末+季度",T1199="季度+动态"),N1199*$E$5/2,IF(T1199="季度",(J1199+K1199)/2,IF(T1199="动态",N1199*$E$5*IF(J1199+K1199=0,0.5,K1199/(J1199+K1199)),K1199)))</x:f>
        <x:v>0.13421614648953636</x:v>
      </x:c>
      <x:c r="W1199" s="115" t="n">
        <x:f>IF(OR(T1199="年末+季度",T1199="季度+动态",T1199="动态"),N1199*(1-$E$5)*IF(L1199+M1199=0,$B$7/($B$7+$B$8),L1199/(L1199+M1199)),L1199)</x:f>
        <x:v>0.9347709708704893</x:v>
      </x:c>
      <x:c r="X1199" s="115" t="n">
        <x:f>IF(OR(T1199="年末+季度",T1199="季度+动态",T1199="动态"),N1199*(1-$E$5)*IF(L1199+M1199=0,$B$8/($B$7+$B$8),M1199/(L1199+M1199)),M1199)</x:f>
        <x:v>0.08516480827787028</x:v>
      </x:c>
      <x:c r="Y1199" s="115" t="n">
        <x:f>POWER(1-$H$5,(A1199-A1198)/$H$8)</x:f>
        <x:v>0.9999862671029998</x:v>
      </x:c>
      <x:c r="Z1199" s="115" t="n">
        <x:f>U1199*Y1199</x:f>
        <x:v>0.14027396519403829</x:v>
      </x:c>
      <x:c r="AA1199" s="115" t="n">
        <x:f>V1199*Y1199</x:f>
        <x:v>0.13421430331302087</x:v>
      </x:c>
      <x:c r="AB1199" s="115" t="n">
        <x:f>W1199*Y1199</x:f>
        <x:v>0.9347581337570275</x:v>
      </x:c>
      <x:c r="AC1199" s="115" t="n">
        <x:f>X1199*Y1199</x:f>
        <x:v>0.08516363871833015</x:v>
      </x:c>
      <x:c r="AD1199" s="115" t="n">
        <x:f>SUM(Z1199:AC1199)</x:f>
        <x:v>1.2944100409824169</x:v>
      </x:c>
      <x:c r="AE1199" s="115" t="n">
        <x:f>MAX(AE1198,AD1199)</x:f>
        <x:v>1.3124911049847778</x:v>
      </x:c>
      <x:c r="AF1199" s="114" t="n">
        <x:f>AD1199/AE1199-1</x:f>
        <x:v>-0.013776142126746604</x:v>
      </x:c>
      <x:c r="AG1199" s="114" t="n">
        <x:f>AD1199/AD1198-1</x:f>
        <x:v>0.0014015863174472454</x:v>
      </x:c>
      <x:c r="AH1199" s="111" t="n">
        <x:f>IF(OR(T1199="年末+季度",T1199="季度+动态",T1199="季度",T1199="动态"),A1199,AH1198)</x:f>
        <x:v>45565</x:v>
      </x:c>
      <x:c r="AI1199" s="117" t="n">
        <x:f>YEAR(A1199)</x:f>
        <x:v>2024</x:v>
      </x:c>
      <x:c r="AJ1199" s="117" t="n">
        <x:f>MONTH(A1199)</x:f>
        <x:v>10</x:v>
      </x:c>
      <x:c r="AK1199" s="50" t="n">
        <x:f>IF(MONTH(A1199)&lt;&gt;MONTH(A1200),1,0)</x:f>
        <x:v>0</x:v>
      </x:c>
      <x:c r="AL1199" s="115" t="n">
        <x:f>IF(AK1198,AD1198,AL1198)</x:f>
        <x:v>1.2914431374781532</x:v>
      </x:c>
      <x:c r="AM1199" s="116" t="str">
        <x:f>IF(AK1199,AD1199/AL1199-1,"")</x:f>
      </x:c>
      <x:c r="AN1199" s="115" t="n">
        <x:f>IF(AI1199&lt;&gt;AI1198,AD1199,MAX(AN1198,AD1199))</x:f>
        <x:v>1.3124911049847778</x:v>
      </x:c>
      <x:c r="AO1199" s="116" t="n">
        <x:f>AD1199/AN1199-1</x:f>
        <x:v>-0.013776142126746604</x:v>
      </x:c>
      <x:c r="AP1199" s="112" t="n">
        <x:f>IFERROR(SUM(Z1199:AC1199)/AD1199,0)</x:f>
        <x:v>1</x:v>
      </x:c>
      <x:c r="AQ1199" s="50" t="b">
        <x:f>AND(B1199&gt;0,C1199&gt;0,D1199&gt;0,E1199&gt;0)</x:f>
        <x:v>1</x:v>
      </x:c>
    </x:row>
    <x:row r="1200">
      <x:c r="A1200" s="111" t="n">
        <x:f>'净值底稿'!A1158</x:f>
        <x:v>45576</x:v>
      </x:c>
      <x:c r="B1200" s="113" t="n">
        <x:f>'净值底稿'!F1158</x:f>
        <x:v>1.8509956049182823</x:v>
      </x:c>
      <x:c r="C1200" s="113" t="n">
        <x:f>'净值底稿'!O1158</x:f>
        <x:v>1.2097701359571358</x:v>
      </x:c>
      <x:c r="D1200" s="113" t="n">
        <x:f>'净值底稿'!P1158</x:f>
        <x:v>1.7062</x:v>
      </x:c>
      <x:c r="E1200" s="113" t="n">
        <x:f>'净值底稿'!Q1158</x:f>
        <x:v>2.0991</x:v>
      </x:c>
      <x:c r="F1200" s="114" t="n">
        <x:f>IFERROR(B1200/B1199-1,0)</x:f>
        <x:v>-0.026708171851731466</x:v>
      </x:c>
      <x:c r="G1200" s="114" t="n">
        <x:f>IFERROR(C1200/C1199-1,0)</x:f>
        <x:v>-0.0319721581374004</x:v>
      </x:c>
      <x:c r="H1200" s="114" t="n">
        <x:f>IFERROR(D1200/D1199-1,0)</x:f>
        <x:v>0.0017025773498502428</x:v>
      </x:c>
      <x:c r="I1200" s="114" t="n">
        <x:f>IFERROR(E1200/E1199-1,0)</x:f>
        <x:v>0.010640346653827626</x:v>
      </x:c>
      <x:c r="J1200" s="115" t="n">
        <x:f>Z1199*(1+F1200)</x:f>
        <x:v>0.1365275040253121</x:v>
      </x:c>
      <x:c r="K1200" s="115" t="n">
        <x:f>AA1199*(1+G1200)</x:f>
        <x:v>0.12992318238319595</x:v>
      </x:c>
      <x:c r="L1200" s="115" t="n">
        <x:f>AB1199*(1+H1200)</x:f>
        <x:v>0.9363496317831506</x:v>
      </x:c>
      <x:c r="M1200" s="115" t="n">
        <x:f>AC1199*(1+I1200)</x:f>
        <x:v>0.08606980935659451</x:v>
      </x:c>
      <x:c r="N1200" s="115" t="n">
        <x:f>SUM(J1200:M1200)</x:f>
        <x:v>1.2888701275482533</x:v>
      </x:c>
      <x:c r="O1200" s="116" t="n">
        <x:f>IFERROR((J1200+K1200)/N1200,0)</x:f>
        <x:v>0.2067319900689781</x:v>
      </x:c>
      <x:c r="P1200" s="50" t="b">
        <x:f>AND(MONTH(A1200)=12,OR(A1201="",YEAR(A1200)&lt;&gt;YEAR(A1201)))</x:f>
        <x:v>0</x:v>
      </x:c>
      <x:c r="Q1200" s="50" t="b">
        <x:f>AND(MOD(MONTH(A1200),3)=0,OR(A1201="",MONTH(A1200)&lt;&gt;MONTH(A1201)))</x:f>
        <x:v>0</x:v>
      </x:c>
      <x:c r="R1200" s="50" t="b">
        <x:f>OR(O1200&gt;$E$7,O1200&lt;$E$6)</x:f>
        <x:v>0</x:v>
      </x:c>
      <x:c r="S1200" s="50" t="b">
        <x:f>AND(OR(P1200,Q1200,R1200),A1200-AH1199&gt;$E$8)</x:f>
        <x:v>0</x:v>
      </x:c>
      <x:c r="T1200" s="50" t="str">
        <x:f>IF(NOT(OR(P1200,Q1200,R1200)),"不调",IF(NOT(S1200),"间隔规则跳过",IF(P1200,"年末+季度",IF(AND(Q1200,R1200),"季度+动态",IF(Q1200,"季度","动态")))))</x:f>
        <x:v>不调</x:v>
      </x:c>
      <x:c r="U1200" s="115" t="n">
        <x:f>IF(OR(T1200="年末+季度",T1200="季度+动态"),N1200*$E$5/2,IF(T1200="季度",(J1200+K1200)/2,IF(T1200="动态",N1200*$E$5*IF(J1200+K1200=0,0.5,J1200/(J1200+K1200)),J1200)))</x:f>
        <x:v>0.1365275040253121</x:v>
      </x:c>
      <x:c r="V1200" s="115" t="n">
        <x:f>IF(OR(T1200="年末+季度",T1200="季度+动态"),N1200*$E$5/2,IF(T1200="季度",(J1200+K1200)/2,IF(T1200="动态",N1200*$E$5*IF(J1200+K1200=0,0.5,K1200/(J1200+K1200)),K1200)))</x:f>
        <x:v>0.12992318238319595</x:v>
      </x:c>
      <x:c r="W1200" s="115" t="n">
        <x:f>IF(OR(T1200="年末+季度",T1200="季度+动态",T1200="动态"),N1200*(1-$E$5)*IF(L1200+M1200=0,$B$7/($B$7+$B$8),L1200/(L1200+M1200)),L1200)</x:f>
        <x:v>0.9363496317831506</x:v>
      </x:c>
      <x:c r="X1200" s="115" t="n">
        <x:f>IF(OR(T1200="年末+季度",T1200="季度+动态",T1200="动态"),N1200*(1-$E$5)*IF(L1200+M1200=0,$B$8/($B$7+$B$8),M1200/(L1200+M1200)),M1200)</x:f>
        <x:v>0.08606980935659451</x:v>
      </x:c>
      <x:c r="Y1200" s="115" t="n">
        <x:f>POWER(1-$H$5,(A1200-A1199)/$H$8)</x:f>
        <x:v>0.9999862671029998</x:v>
      </x:c>
      <x:c r="Z1200" s="115" t="n">
        <x:f>U1200*Y1200</x:f>
        <x:v>0.13652562910716162</x:v>
      </x:c>
      <x:c r="AA1200" s="115" t="n">
        <x:f>V1200*Y1200</x:f>
        <x:v>0.12992139816151432</x:v>
      </x:c>
      <x:c r="AB1200" s="115" t="n">
        <x:f>W1200*Y1200</x:f>
        <x:v>0.9363367729901011</x:v>
      </x:c>
      <x:c r="AC1200" s="115" t="n">
        <x:f>X1200*Y1200</x:f>
        <x:v>0.08606862736876779</x:v>
      </x:c>
      <x:c r="AD1200" s="115" t="n">
        <x:f>SUM(Z1200:AC1200)</x:f>
        <x:v>1.288852427627545</x:v>
      </x:c>
      <x:c r="AE1200" s="115" t="n">
        <x:f>MAX(AE1199,AD1200)</x:f>
        <x:v>1.3124911049847778</x:v>
      </x:c>
      <x:c r="AF1200" s="114" t="n">
        <x:f>AD1200/AE1200-1</x:f>
        <x:v>-0.018010542903836968</x:v>
      </x:c>
      <x:c r="AG1200" s="114" t="n">
        <x:f>AD1200/AD1199-1</x:f>
        <x:v>-0.004293549322789358</x:v>
      </x:c>
      <x:c r="AH1200" s="111" t="n">
        <x:f>IF(OR(T1200="年末+季度",T1200="季度+动态",T1200="季度",T1200="动态"),A1200,AH1199)</x:f>
        <x:v>45565</x:v>
      </x:c>
      <x:c r="AI1200" s="117" t="n">
        <x:f>YEAR(A1200)</x:f>
        <x:v>2024</x:v>
      </x:c>
      <x:c r="AJ1200" s="117" t="n">
        <x:f>MONTH(A1200)</x:f>
        <x:v>10</x:v>
      </x:c>
      <x:c r="AK1200" s="50" t="n">
        <x:f>IF(MONTH(A1200)&lt;&gt;MONTH(A1201),1,0)</x:f>
        <x:v>0</x:v>
      </x:c>
      <x:c r="AL1200" s="115" t="n">
        <x:f>IF(AK1199,AD1199,AL1199)</x:f>
        <x:v>1.2914431374781532</x:v>
      </x:c>
      <x:c r="AM1200" s="116" t="str">
        <x:f>IF(AK1200,AD1200/AL1200-1,"")</x:f>
      </x:c>
      <x:c r="AN1200" s="115" t="n">
        <x:f>IF(AI1200&lt;&gt;AI1199,AD1200,MAX(AN1199,AD1200))</x:f>
        <x:v>1.3124911049847778</x:v>
      </x:c>
      <x:c r="AO1200" s="116" t="n">
        <x:f>AD1200/AN1200-1</x:f>
        <x:v>-0.018010542903836968</x:v>
      </x:c>
      <x:c r="AP1200" s="112" t="n">
        <x:f>IFERROR(SUM(Z1200:AC1200)/AD1200,0)</x:f>
        <x:v>1</x:v>
      </x:c>
      <x:c r="AQ1200" s="50" t="b">
        <x:f>AND(B1200&gt;0,C1200&gt;0,D1200&gt;0,E1200&gt;0)</x:f>
        <x:v>1</x:v>
      </x:c>
    </x:row>
    <x:row r="1201">
      <x:c r="A1201" s="111" t="n">
        <x:f>'净值底稿'!A1159</x:f>
        <x:v>45579</x:v>
      </x:c>
      <x:c r="B1201" s="113" t="n">
        <x:f>'净值底稿'!F1159</x:f>
        <x:v>1.8987845831624877</x:v>
      </x:c>
      <x:c r="C1201" s="113" t="n">
        <x:f>'净值底稿'!O1159</x:f>
        <x:v>1.2400928618028908</x:v>
      </x:c>
      <x:c r="D1201" s="113" t="n">
        <x:f>'净值底稿'!P1159</x:f>
        <x:v>1.7077</x:v>
      </x:c>
      <x:c r="E1201" s="113" t="n">
        <x:f>'净值底稿'!Q1159</x:f>
        <x:v>2.1114</x:v>
      </x:c>
      <x:c r="F1201" s="114" t="n">
        <x:f>IFERROR(B1201/B1200-1,0)</x:f>
        <x:v>0.025817985800304033</x:v>
      </x:c>
      <x:c r="G1201" s="114" t="n">
        <x:f>IFERROR(C1201/C1200-1,0)</x:f>
        <x:v>0.025064865584373708</x:v>
      </x:c>
      <x:c r="H1201" s="114" t="n">
        <x:f>IFERROR(D1201/D1200-1,0)</x:f>
        <x:v>0.0008791466416597782</x:v>
      </x:c>
      <x:c r="I1201" s="114" t="n">
        <x:f>IFERROR(E1201/E1200-1,0)</x:f>
        <x:v>0.005859654137487569</x:v>
      </x:c>
      <x:c r="J1201" s="115" t="n">
        <x:f>Z1200*(1+F1201)</x:f>
        <x:v>0.1400504458608279</x:v>
      </x:c>
      <x:c r="K1201" s="115" t="n">
        <x:f>AA1200*(1+G1201)</x:f>
        <x:v>0.13317786054296657</x:v>
      </x:c>
      <x:c r="L1201" s="115" t="n">
        <x:f>AB1200*(1+H1201)</x:f>
        <x:v>0.9371599503195379</x:v>
      </x:c>
      <x:c r="M1201" s="115" t="n">
        <x:f>AC1200*(1+I1201)</x:f>
        <x:v>0.08657295975723707</x:v>
      </x:c>
      <x:c r="N1201" s="115" t="n">
        <x:f>SUM(J1201:M1201)</x:f>
        <x:v>1.2969612164805695</x:v>
      </x:c>
      <x:c r="O1201" s="116" t="n">
        <x:f>IFERROR((J1201+K1201)/N1201,0)</x:f>
        <x:v>0.2106680623382294</x:v>
      </x:c>
      <x:c r="P1201" s="50" t="b">
        <x:f>AND(MONTH(A1201)=12,OR(A1202="",YEAR(A1201)&lt;&gt;YEAR(A1202)))</x:f>
        <x:v>0</x:v>
      </x:c>
      <x:c r="Q1201" s="50" t="b">
        <x:f>AND(MOD(MONTH(A1201),3)=0,OR(A1202="",MONTH(A1201)&lt;&gt;MONTH(A1202)))</x:f>
        <x:v>0</x:v>
      </x:c>
      <x:c r="R1201" s="50" t="b">
        <x:f>OR(O1201&gt;$E$7,O1201&lt;$E$6)</x:f>
        <x:v>0</x:v>
      </x:c>
      <x:c r="S1201" s="50" t="b">
        <x:f>AND(OR(P1201,Q1201,R1201),A1201-AH1200&gt;$E$8)</x:f>
        <x:v>0</x:v>
      </x:c>
      <x:c r="T1201" s="50" t="str">
        <x:f>IF(NOT(OR(P1201,Q1201,R1201)),"不调",IF(NOT(S1201),"间隔规则跳过",IF(P1201,"年末+季度",IF(AND(Q1201,R1201),"季度+动态",IF(Q1201,"季度","动态")))))</x:f>
        <x:v>不调</x:v>
      </x:c>
      <x:c r="U1201" s="115" t="n">
        <x:f>IF(OR(T1201="年末+季度",T1201="季度+动态"),N1201*$E$5/2,IF(T1201="季度",(J1201+K1201)/2,IF(T1201="动态",N1201*$E$5*IF(J1201+K1201=0,0.5,J1201/(J1201+K1201)),J1201)))</x:f>
        <x:v>0.1400504458608279</x:v>
      </x:c>
      <x:c r="V1201" s="115" t="n">
        <x:f>IF(OR(T1201="年末+季度",T1201="季度+动态"),N1201*$E$5/2,IF(T1201="季度",(J1201+K1201)/2,IF(T1201="动态",N1201*$E$5*IF(J1201+K1201=0,0.5,K1201/(J1201+K1201)),K1201)))</x:f>
        <x:v>0.13317786054296657</x:v>
      </x:c>
      <x:c r="W1201" s="115" t="n">
        <x:f>IF(OR(T1201="年末+季度",T1201="季度+动态",T1201="动态"),N1201*(1-$E$5)*IF(L1201+M1201=0,$B$7/($B$7+$B$8),L1201/(L1201+M1201)),L1201)</x:f>
        <x:v>0.9371599503195379</x:v>
      </x:c>
      <x:c r="X1201" s="115" t="n">
        <x:f>IF(OR(T1201="年末+季度",T1201="季度+动态",T1201="动态"),N1201*(1-$E$5)*IF(L1201+M1201=0,$B$8/($B$7+$B$8),M1201/(L1201+M1201)),M1201)</x:f>
        <x:v>0.08657295975723707</x:v>
      </x:c>
      <x:c r="Y1201" s="115" t="n">
        <x:f>POWER(1-$H$5,(A1201-A1200)/$H$8)</x:f>
        <x:v>0.9999588018747739</x:v>
      </x:c>
      <x:c r="Z1201" s="115" t="n">
        <x:f>U1201*Y1201</x:f>
        <x:v>0.14004467604502135</x:v>
      </x:c>
      <x:c r="AA1201" s="115" t="n">
        <x:f>V1201*Y1201</x:f>
        <x:v>0.13317237386479058</x:v>
      </x:c>
      <x:c r="AB1201" s="115" t="n">
        <x:f>W1201*Y1201</x:f>
        <x:v>0.9371213410865478</x:v>
      </x:c>
      <x:c r="AC1201" s="115" t="n">
        <x:f>X1201*Y1201</x:f>
        <x:v>0.0865693931135998</x:v>
      </x:c>
      <x:c r="AD1201" s="115" t="n">
        <x:f>SUM(Z1201:AC1201)</x:f>
        <x:v>1.2969077841099594</x:v>
      </x:c>
      <x:c r="AE1201" s="115" t="n">
        <x:f>MAX(AE1200,AD1201)</x:f>
        <x:v>1.3124911049847778</x:v>
      </x:c>
      <x:c r="AF1201" s="114" t="n">
        <x:f>AD1201/AE1201-1</x:f>
        <x:v>-0.011873086846557412</x:v>
      </x:c>
      <x:c r="AG1201" s="114" t="n">
        <x:f>AD1201/AD1200-1</x:f>
        <x:v>0.006250022353018636</x:v>
      </x:c>
      <x:c r="AH1201" s="111" t="n">
        <x:f>IF(OR(T1201="年末+季度",T1201="季度+动态",T1201="季度",T1201="动态"),A1201,AH1200)</x:f>
        <x:v>45565</x:v>
      </x:c>
      <x:c r="AI1201" s="117" t="n">
        <x:f>YEAR(A1201)</x:f>
        <x:v>2024</x:v>
      </x:c>
      <x:c r="AJ1201" s="117" t="n">
        <x:f>MONTH(A1201)</x:f>
        <x:v>10</x:v>
      </x:c>
      <x:c r="AK1201" s="50" t="n">
        <x:f>IF(MONTH(A1201)&lt;&gt;MONTH(A1202),1,0)</x:f>
        <x:v>0</x:v>
      </x:c>
      <x:c r="AL1201" s="115" t="n">
        <x:f>IF(AK1200,AD1200,AL1200)</x:f>
        <x:v>1.2914431374781532</x:v>
      </x:c>
      <x:c r="AM1201" s="116" t="str">
        <x:f>IF(AK1201,AD1201/AL1201-1,"")</x:f>
      </x:c>
      <x:c r="AN1201" s="115" t="n">
        <x:f>IF(AI1201&lt;&gt;AI1200,AD1201,MAX(AN1200,AD1201))</x:f>
        <x:v>1.3124911049847778</x:v>
      </x:c>
      <x:c r="AO1201" s="116" t="n">
        <x:f>AD1201/AN1201-1</x:f>
        <x:v>-0.011873086846557412</x:v>
      </x:c>
      <x:c r="AP1201" s="112" t="n">
        <x:f>IFERROR(SUM(Z1201:AC1201)/AD1201,0)</x:f>
        <x:v>1</x:v>
      </x:c>
      <x:c r="AQ1201" s="50" t="b">
        <x:f>AND(B1201&gt;0,C1201&gt;0,D1201&gt;0,E1201&gt;0)</x:f>
        <x:v>1</x:v>
      </x:c>
    </x:row>
    <x:row r="1202">
      <x:c r="A1202" s="111" t="n">
        <x:f>'净值底稿'!A1160</x:f>
        <x:v>45580</x:v>
      </x:c>
      <x:c r="B1202" s="113" t="n">
        <x:f>'净值底稿'!F1160</x:f>
        <x:v>1.8578868407371325</x:v>
      </x:c>
      <x:c r="C1202" s="113" t="n">
        <x:f>'净值底稿'!O1160</x:f>
        <x:v>1.2166311085029973</x:v>
      </x:c>
      <x:c r="D1202" s="113" t="n">
        <x:f>'净值底稿'!P1160</x:f>
        <x:v>1.7086</x:v>
      </x:c>
      <x:c r="E1202" s="113" t="n">
        <x:f>'净值底稿'!Q1160</x:f>
        <x:v>2.1195</x:v>
      </x:c>
      <x:c r="F1202" s="114" t="n">
        <x:f>IFERROR(B1202/B1201-1,0)</x:f>
        <x:v>-0.02153890588117091</x:v>
      </x:c>
      <x:c r="G1202" s="114" t="n">
        <x:f>IFERROR(C1202/C1201-1,0)</x:f>
        <x:v>-0.018919351947388807</x:v>
      </x:c>
      <x:c r="H1202" s="114" t="n">
        <x:f>IFERROR(D1202/D1201-1,0)</x:f>
        <x:v>0.0005270246530419964</x:v>
      </x:c>
      <x:c r="I1202" s="114" t="n">
        <x:f>IFERROR(E1202/E1201-1,0)</x:f>
        <x:v>0.0038363171355497716</x:v>
      </x:c>
      <x:c r="J1202" s="115" t="n">
        <x:f>Z1201*(1+F1202)</x:f>
        <x:v>0.13702826694852857</x:v>
      </x:c>
      <x:c r="K1202" s="115" t="n">
        <x:f>AA1201*(1+G1202)</x:f>
        <x:v>0.13065283885397336</x:v>
      </x:c>
      <x:c r="L1202" s="115" t="n">
        <x:f>AB1201*(1+H1202)</x:f>
        <x:v>0.9376152271361922</x:v>
      </x:c>
      <x:c r="M1202" s="115" t="n">
        <x:f>AC1201*(1+I1202)</x:f>
        <x:v>0.08690150075981565</x:v>
      </x:c>
      <x:c r="N1202" s="115" t="n">
        <x:f>SUM(J1202:M1202)</x:f>
        <x:v>1.2921978336985098</x:v>
      </x:c>
      <x:c r="O1202" s="116" t="n">
        <x:f>IFERROR((J1202+K1202)/N1202,0)</x:f>
        <x:v>0.20715179891328944</x:v>
      </x:c>
      <x:c r="P1202" s="50" t="b">
        <x:f>AND(MONTH(A1202)=12,OR(A1203="",YEAR(A1202)&lt;&gt;YEAR(A1203)))</x:f>
        <x:v>0</x:v>
      </x:c>
      <x:c r="Q1202" s="50" t="b">
        <x:f>AND(MOD(MONTH(A1202),3)=0,OR(A1203="",MONTH(A1202)&lt;&gt;MONTH(A1203)))</x:f>
        <x:v>0</x:v>
      </x:c>
      <x:c r="R1202" s="50" t="b">
        <x:f>OR(O1202&gt;$E$7,O1202&lt;$E$6)</x:f>
        <x:v>0</x:v>
      </x:c>
      <x:c r="S1202" s="50" t="b">
        <x:f>AND(OR(P1202,Q1202,R1202),A1202-AH1201&gt;$E$8)</x:f>
        <x:v>0</x:v>
      </x:c>
      <x:c r="T1202" s="50" t="str">
        <x:f>IF(NOT(OR(P1202,Q1202,R1202)),"不调",IF(NOT(S1202),"间隔规则跳过",IF(P1202,"年末+季度",IF(AND(Q1202,R1202),"季度+动态",IF(Q1202,"季度","动态")))))</x:f>
        <x:v>不调</x:v>
      </x:c>
      <x:c r="U1202" s="115" t="n">
        <x:f>IF(OR(T1202="年末+季度",T1202="季度+动态"),N1202*$E$5/2,IF(T1202="季度",(J1202+K1202)/2,IF(T1202="动态",N1202*$E$5*IF(J1202+K1202=0,0.5,J1202/(J1202+K1202)),J1202)))</x:f>
        <x:v>0.13702826694852857</x:v>
      </x:c>
      <x:c r="V1202" s="115" t="n">
        <x:f>IF(OR(T1202="年末+季度",T1202="季度+动态"),N1202*$E$5/2,IF(T1202="季度",(J1202+K1202)/2,IF(T1202="动态",N1202*$E$5*IF(J1202+K1202=0,0.5,K1202/(J1202+K1202)),K1202)))</x:f>
        <x:v>0.13065283885397336</x:v>
      </x:c>
      <x:c r="W1202" s="115" t="n">
        <x:f>IF(OR(T1202="年末+季度",T1202="季度+动态",T1202="动态"),N1202*(1-$E$5)*IF(L1202+M1202=0,$B$7/($B$7+$B$8),L1202/(L1202+M1202)),L1202)</x:f>
        <x:v>0.9376152271361922</x:v>
      </x:c>
      <x:c r="X1202" s="115" t="n">
        <x:f>IF(OR(T1202="年末+季度",T1202="季度+动态",T1202="动态"),N1202*(1-$E$5)*IF(L1202+M1202=0,$B$8/($B$7+$B$8),M1202/(L1202+M1202)),M1202)</x:f>
        <x:v>0.08690150075981565</x:v>
      </x:c>
      <x:c r="Y1202" s="115" t="n">
        <x:f>POWER(1-$H$5,(A1202-A1201)/$H$8)</x:f>
        <x:v>0.9999862671029998</x:v>
      </x:c>
      <x:c r="Z1202" s="115" t="n">
        <x:f>U1202*Y1202</x:f>
        <x:v>0.13702638515345245</x:v>
      </x:c>
      <x:c r="AA1202" s="115" t="n">
        <x:f>V1202*Y1202</x:f>
        <x:v>0.1306510446119946</x:v>
      </x:c>
      <x:c r="AB1202" s="115" t="n">
        <x:f>W1202*Y1202</x:f>
        <x:v>0.937602350962852</x:v>
      </x:c>
      <x:c r="AC1202" s="115" t="n">
        <x:f>X1202*Y1202</x:f>
        <x:v>0.08690030735045655</x:v>
      </x:c>
      <x:c r="AD1202" s="115" t="n">
        <x:f>SUM(Z1202:AC1202)</x:f>
        <x:v>1.2921800880787557</x:v>
      </x:c>
      <x:c r="AE1202" s="115" t="n">
        <x:f>MAX(AE1201,AD1202)</x:f>
        <x:v>1.3124911049847778</x:v>
      </x:c>
      <x:c r="AF1202" s="114" t="n">
        <x:f>AD1202/AE1202-1</x:f>
        <x:v>-0.015475165377412337</x:v>
      </x:c>
      <x:c r="AG1202" s="114" t="n">
        <x:f>AD1202/AD1201-1</x:f>
        <x:v>-0.0036453602092058057</x:v>
      </x:c>
      <x:c r="AH1202" s="111" t="n">
        <x:f>IF(OR(T1202="年末+季度",T1202="季度+动态",T1202="季度",T1202="动态"),A1202,AH1201)</x:f>
        <x:v>45565</x:v>
      </x:c>
      <x:c r="AI1202" s="117" t="n">
        <x:f>YEAR(A1202)</x:f>
        <x:v>2024</x:v>
      </x:c>
      <x:c r="AJ1202" s="117" t="n">
        <x:f>MONTH(A1202)</x:f>
        <x:v>10</x:v>
      </x:c>
      <x:c r="AK1202" s="50" t="n">
        <x:f>IF(MONTH(A1202)&lt;&gt;MONTH(A1203),1,0)</x:f>
        <x:v>0</x:v>
      </x:c>
      <x:c r="AL1202" s="115" t="n">
        <x:f>IF(AK1201,AD1201,AL1201)</x:f>
        <x:v>1.2914431374781532</x:v>
      </x:c>
      <x:c r="AM1202" s="116" t="str">
        <x:f>IF(AK1202,AD1202/AL1202-1,"")</x:f>
      </x:c>
      <x:c r="AN1202" s="115" t="n">
        <x:f>IF(AI1202&lt;&gt;AI1201,AD1202,MAX(AN1201,AD1202))</x:f>
        <x:v>1.3124911049847778</x:v>
      </x:c>
      <x:c r="AO1202" s="116" t="n">
        <x:f>AD1202/AN1202-1</x:f>
        <x:v>-0.015475165377412337</x:v>
      </x:c>
      <x:c r="AP1202" s="112" t="n">
        <x:f>IFERROR(SUM(Z1202:AC1202)/AD1202,0)</x:f>
        <x:v>1</x:v>
      </x:c>
      <x:c r="AQ1202" s="50" t="b">
        <x:f>AND(B1202&gt;0,C1202&gt;0,D1202&gt;0,E1202&gt;0)</x:f>
        <x:v>1</x:v>
      </x:c>
    </x:row>
    <x:row r="1203">
      <x:c r="A1203" s="111" t="n">
        <x:f>'净值底稿'!A1161</x:f>
        <x:v>45581</x:v>
      </x:c>
      <x:c r="B1203" s="113" t="n">
        <x:f>'净值底稿'!F1161</x:f>
        <x:v>1.8115358418558276</x:v>
      </x:c>
      <x:c r="C1203" s="113" t="n">
        <x:f>'净值底稿'!O1161</x:f>
        <x:v>1.217469213337071</x:v>
      </x:c>
      <x:c r="D1203" s="113" t="n">
        <x:f>'净值底稿'!P1161</x:f>
        <x:v>1.7084</x:v>
      </x:c>
      <x:c r="E1203" s="113" t="n">
        <x:f>'净值底稿'!Q1161</x:f>
        <x:v>2.1425</x:v>
      </x:c>
      <x:c r="F1203" s="114" t="n">
        <x:f>IFERROR(B1203/B1202-1,0)</x:f>
        <x:v>-0.024948235740189006</x:v>
      </x:c>
      <x:c r="G1203" s="114" t="n">
        <x:f>IFERROR(C1203/C1202-1,0)</x:f>
        <x:v>0.000688873421217151</x:v>
      </x:c>
      <x:c r="H1203" s="114" t="n">
        <x:f>IFERROR(D1203/D1202-1,0)</x:f>
        <x:v>-0.00011705489874747066</x:v>
      </x:c>
      <x:c r="I1203" s="114" t="n">
        <x:f>IFERROR(E1203/E1202-1,0)</x:f>
        <x:v>0.010851615947157445</x:v>
      </x:c>
      <x:c r="J1203" s="115" t="n">
        <x:f>Z1202*(1+F1203)</x:f>
        <x:v>0.13360781859401819</x:v>
      </x:c>
      <x:c r="K1203" s="115" t="n">
        <x:f>AA1202*(1+G1203)</x:f>
        <x:v>0.13074104664408204</x:v>
      </x:c>
      <x:c r="L1203" s="115" t="n">
        <x:f>AB1202*(1+H1203)</x:f>
        <x:v>0.9374926000145947</x:v>
      </x:c>
      <x:c r="M1203" s="115" t="n">
        <x:f>AC1202*(1+I1203)</x:f>
        <x:v>0.08784331611151365</x:v>
      </x:c>
      <x:c r="N1203" s="115" t="n">
        <x:f>SUM(J1203:M1203)</x:f>
        <x:v>1.2896847813642087</x:v>
      </x:c>
      <x:c r="O1203" s="116" t="n">
        <x:f>IFERROR((J1203+K1203)/N1203,0)</x:f>
        <x:v>0.2049716869252935</x:v>
      </x:c>
      <x:c r="P1203" s="50" t="b">
        <x:f>AND(MONTH(A1203)=12,OR(A1204="",YEAR(A1203)&lt;&gt;YEAR(A1204)))</x:f>
        <x:v>0</x:v>
      </x:c>
      <x:c r="Q1203" s="50" t="b">
        <x:f>AND(MOD(MONTH(A1203),3)=0,OR(A1204="",MONTH(A1203)&lt;&gt;MONTH(A1204)))</x:f>
        <x:v>0</x:v>
      </x:c>
      <x:c r="R1203" s="50" t="b">
        <x:f>OR(O1203&gt;$E$7,O1203&lt;$E$6)</x:f>
        <x:v>0</x:v>
      </x:c>
      <x:c r="S1203" s="50" t="b">
        <x:f>AND(OR(P1203,Q1203,R1203),A1203-AH1202&gt;$E$8)</x:f>
        <x:v>0</x:v>
      </x:c>
      <x:c r="T1203" s="50" t="str">
        <x:f>IF(NOT(OR(P1203,Q1203,R1203)),"不调",IF(NOT(S1203),"间隔规则跳过",IF(P1203,"年末+季度",IF(AND(Q1203,R1203),"季度+动态",IF(Q1203,"季度","动态")))))</x:f>
        <x:v>不调</x:v>
      </x:c>
      <x:c r="U1203" s="115" t="n">
        <x:f>IF(OR(T1203="年末+季度",T1203="季度+动态"),N1203*$E$5/2,IF(T1203="季度",(J1203+K1203)/2,IF(T1203="动态",N1203*$E$5*IF(J1203+K1203=0,0.5,J1203/(J1203+K1203)),J1203)))</x:f>
        <x:v>0.13360781859401819</x:v>
      </x:c>
      <x:c r="V1203" s="115" t="n">
        <x:f>IF(OR(T1203="年末+季度",T1203="季度+动态"),N1203*$E$5/2,IF(T1203="季度",(J1203+K1203)/2,IF(T1203="动态",N1203*$E$5*IF(J1203+K1203=0,0.5,K1203/(J1203+K1203)),K1203)))</x:f>
        <x:v>0.13074104664408204</x:v>
      </x:c>
      <x:c r="W1203" s="115" t="n">
        <x:f>IF(OR(T1203="年末+季度",T1203="季度+动态",T1203="动态"),N1203*(1-$E$5)*IF(L1203+M1203=0,$B$7/($B$7+$B$8),L1203/(L1203+M1203)),L1203)</x:f>
        <x:v>0.9374926000145947</x:v>
      </x:c>
      <x:c r="X1203" s="115" t="n">
        <x:f>IF(OR(T1203="年末+季度",T1203="季度+动态",T1203="动态"),N1203*(1-$E$5)*IF(L1203+M1203=0,$B$8/($B$7+$B$8),M1203/(L1203+M1203)),M1203)</x:f>
        <x:v>0.08784331611151365</x:v>
      </x:c>
      <x:c r="Y1203" s="115" t="n">
        <x:f>POWER(1-$H$5,(A1203-A1202)/$H$8)</x:f>
        <x:v>0.9999862671029998</x:v>
      </x:c>
      <x:c r="Z1203" s="115" t="n">
        <x:f>U1203*Y1203</x:f>
        <x:v>0.133605983771607</x:v>
      </x:c>
      <x:c r="AA1203" s="115" t="n">
        <x:f>V1203*Y1203</x:f>
        <x:v>0.13073925119075477</x:v>
      </x:c>
      <x:c r="AB1203" s="115" t="n">
        <x:f>W1203*Y1203</x:f>
        <x:v>0.9374797255252801</x:v>
      </x:c>
      <x:c r="AC1203" s="115" t="n">
        <x:f>X1203*Y1203</x:f>
        <x:v>0.08784210976830133</x:v>
      </x:c>
      <x:c r="AD1203" s="115" t="n">
        <x:f>SUM(Z1203:AC1203)</x:f>
        <x:v>1.2896670702559432</x:v>
      </x:c>
      <x:c r="AE1203" s="115" t="n">
        <x:f>MAX(AE1202,AD1203)</x:f>
        <x:v>1.3124911049847778</x:v>
      </x:c>
      <x:c r="AF1203" s="114" t="n">
        <x:f>AD1203/AE1203-1</x:f>
        <x:v>-0.017389858599536456</x:v>
      </x:c>
      <x:c r="AG1203" s="114" t="n">
        <x:f>AD1203/AD1202-1</x:f>
        <x:v>-0.0019447891559364328</x:v>
      </x:c>
      <x:c r="AH1203" s="111" t="n">
        <x:f>IF(OR(T1203="年末+季度",T1203="季度+动态",T1203="季度",T1203="动态"),A1203,AH1202)</x:f>
        <x:v>45565</x:v>
      </x:c>
      <x:c r="AI1203" s="117" t="n">
        <x:f>YEAR(A1203)</x:f>
        <x:v>2024</x:v>
      </x:c>
      <x:c r="AJ1203" s="117" t="n">
        <x:f>MONTH(A1203)</x:f>
        <x:v>10</x:v>
      </x:c>
      <x:c r="AK1203" s="50" t="n">
        <x:f>IF(MONTH(A1203)&lt;&gt;MONTH(A1204),1,0)</x:f>
        <x:v>0</x:v>
      </x:c>
      <x:c r="AL1203" s="115" t="n">
        <x:f>IF(AK1202,AD1202,AL1202)</x:f>
        <x:v>1.2914431374781532</x:v>
      </x:c>
      <x:c r="AM1203" s="116" t="str">
        <x:f>IF(AK1203,AD1203/AL1203-1,"")</x:f>
      </x:c>
      <x:c r="AN1203" s="115" t="n">
        <x:f>IF(AI1203&lt;&gt;AI1202,AD1203,MAX(AN1202,AD1203))</x:f>
        <x:v>1.3124911049847778</x:v>
      </x:c>
      <x:c r="AO1203" s="116" t="n">
        <x:f>AD1203/AN1203-1</x:f>
        <x:v>-0.017389858599536456</x:v>
      </x:c>
      <x:c r="AP1203" s="112" t="n">
        <x:f>IFERROR(SUM(Z1203:AC1203)/AD1203,0)</x:f>
        <x:v>1</x:v>
      </x:c>
      <x:c r="AQ1203" s="50" t="b">
        <x:f>AND(B1203&gt;0,C1203&gt;0,D1203&gt;0,E1203&gt;0)</x:f>
        <x:v>1</x:v>
      </x:c>
    </x:row>
    <x:row r="1204">
      <x:c r="A1204" s="111" t="n">
        <x:f>'净值底稿'!A1162</x:f>
        <x:v>45582</x:v>
      </x:c>
      <x:c r="B1204" s="113" t="n">
        <x:f>'净值底稿'!F1162</x:f>
        <x:v>1.8213654234713126</x:v>
      </x:c>
      <x:c r="C1204" s="113" t="n">
        <x:f>'净值底稿'!O1162</x:f>
        <x:v>1.2096882627535208</x:v>
      </x:c>
      <x:c r="D1204" s="113" t="n">
        <x:f>'净值底稿'!P1162</x:f>
        <x:v>1.71</x:v>
      </x:c>
      <x:c r="E1204" s="113" t="n">
        <x:f>'净值底稿'!Q1162</x:f>
        <x:v>2.1523</x:v>
      </x:c>
      <x:c r="F1204" s="114" t="n">
        <x:f>IFERROR(B1204/B1203-1,0)</x:f>
        <x:v>0.00542610385528719</x:v>
      </x:c>
      <x:c r="G1204" s="114" t="n">
        <x:f>IFERROR(C1204/C1203-1,0)</x:f>
        <x:v>-0.006391086113974653</x:v>
      </x:c>
      <x:c r="H1204" s="114" t="n">
        <x:f>IFERROR(D1204/D1203-1,0)</x:f>
        <x:v>0.0009365488176071857</x:v>
      </x:c>
      <x:c r="I1204" s="114" t="n">
        <x:f>IFERROR(E1204/E1203-1,0)</x:f>
        <x:v>0.004574095682613688</x:v>
      </x:c>
      <x:c r="J1204" s="115" t="n">
        <x:f>Z1203*(1+F1204)</x:f>
        <x:v>0.13433094371523957</x:v>
      </x:c>
      <x:c r="K1204" s="115" t="n">
        <x:f>AA1203*(1+G1204)</x:f>
        <x:v>0.1299036853779181</x:v>
      </x:c>
      <x:c r="L1204" s="115" t="n">
        <x:f>AB1203*(1+H1204)</x:f>
        <x:v>0.9383577210537516</x:v>
      </x:c>
      <x:c r="M1204" s="115" t="n">
        <x:f>AC1203*(1+I1204)</x:f>
        <x:v>0.0882439079833442</x:v>
      </x:c>
      <x:c r="N1204" s="115" t="n">
        <x:f>SUM(J1204:M1204)</x:f>
        <x:v>1.2908362581302535</x:v>
      </x:c>
      <x:c r="O1204" s="116" t="n">
        <x:f>IFERROR((J1204+K1204)/N1204,0)</x:f>
        <x:v>0.2047003463288949</x:v>
      </x:c>
      <x:c r="P1204" s="50" t="b">
        <x:f>AND(MONTH(A1204)=12,OR(A1205="",YEAR(A1204)&lt;&gt;YEAR(A1205)))</x:f>
        <x:v>0</x:v>
      </x:c>
      <x:c r="Q1204" s="50" t="b">
        <x:f>AND(MOD(MONTH(A1204),3)=0,OR(A1205="",MONTH(A1204)&lt;&gt;MONTH(A1205)))</x:f>
        <x:v>0</x:v>
      </x:c>
      <x:c r="R1204" s="50" t="b">
        <x:f>OR(O1204&gt;$E$7,O1204&lt;$E$6)</x:f>
        <x:v>0</x:v>
      </x:c>
      <x:c r="S1204" s="50" t="b">
        <x:f>AND(OR(P1204,Q1204,R1204),A1204-AH1203&gt;$E$8)</x:f>
        <x:v>0</x:v>
      </x:c>
      <x:c r="T1204" s="50" t="str">
        <x:f>IF(NOT(OR(P1204,Q1204,R1204)),"不调",IF(NOT(S1204),"间隔规则跳过",IF(P1204,"年末+季度",IF(AND(Q1204,R1204),"季度+动态",IF(Q1204,"季度","动态")))))</x:f>
        <x:v>不调</x:v>
      </x:c>
      <x:c r="U1204" s="115" t="n">
        <x:f>IF(OR(T1204="年末+季度",T1204="季度+动态"),N1204*$E$5/2,IF(T1204="季度",(J1204+K1204)/2,IF(T1204="动态",N1204*$E$5*IF(J1204+K1204=0,0.5,J1204/(J1204+K1204)),J1204)))</x:f>
        <x:v>0.13433094371523957</x:v>
      </x:c>
      <x:c r="V1204" s="115" t="n">
        <x:f>IF(OR(T1204="年末+季度",T1204="季度+动态"),N1204*$E$5/2,IF(T1204="季度",(J1204+K1204)/2,IF(T1204="动态",N1204*$E$5*IF(J1204+K1204=0,0.5,K1204/(J1204+K1204)),K1204)))</x:f>
        <x:v>0.1299036853779181</x:v>
      </x:c>
      <x:c r="W1204" s="115" t="n">
        <x:f>IF(OR(T1204="年末+季度",T1204="季度+动态",T1204="动态"),N1204*(1-$E$5)*IF(L1204+M1204=0,$B$7/($B$7+$B$8),L1204/(L1204+M1204)),L1204)</x:f>
        <x:v>0.9383577210537516</x:v>
      </x:c>
      <x:c r="X1204" s="115" t="n">
        <x:f>IF(OR(T1204="年末+季度",T1204="季度+动态",T1204="动态"),N1204*(1-$E$5)*IF(L1204+M1204=0,$B$8/($B$7+$B$8),M1204/(L1204+M1204)),M1204)</x:f>
        <x:v>0.0882439079833442</x:v>
      </x:c>
      <x:c r="Y1204" s="115" t="n">
        <x:f>POWER(1-$H$5,(A1204-A1203)/$H$8)</x:f>
        <x:v>0.9999862671029998</x:v>
      </x:c>
      <x:c r="Z1204" s="115" t="n">
        <x:f>U1204*Y1204</x:f>
        <x:v>0.13432909896222558</x:v>
      </x:c>
      <x:c r="AA1204" s="115" t="n">
        <x:f>V1204*Y1204</x:f>
        <x:v>0.12990190142398686</x:v>
      </x:c>
      <x:c r="AB1204" s="115" t="n">
        <x:f>W1204*Y1204</x:f>
        <x:v>0.938344834683819</x:v>
      </x:c>
      <x:c r="AC1204" s="115" t="n">
        <x:f>X1204*Y1204</x:f>
        <x:v>0.08824269613884496</x:v>
      </x:c>
      <x:c r="AD1204" s="115" t="n">
        <x:f>SUM(Z1204:AC1204)</x:f>
        <x:v>1.2908185312088765</x:v>
      </x:c>
      <x:c r="AE1204" s="115" t="n">
        <x:f>MAX(AE1203,AD1204)</x:f>
        <x:v>1.3124911049847778</x:v>
      </x:c>
      <x:c r="AF1204" s="114" t="n">
        <x:f>AD1204/AE1204-1</x:f>
        <x:v>-0.016512549070687</x:v>
      </x:c>
      <x:c r="AG1204" s="114" t="n">
        <x:f>AD1204/AD1203-1</x:f>
        <x:v>0.0008928358174677964</x:v>
      </x:c>
      <x:c r="AH1204" s="111" t="n">
        <x:f>IF(OR(T1204="年末+季度",T1204="季度+动态",T1204="季度",T1204="动态"),A1204,AH1203)</x:f>
        <x:v>45565</x:v>
      </x:c>
      <x:c r="AI1204" s="117" t="n">
        <x:f>YEAR(A1204)</x:f>
        <x:v>2024</x:v>
      </x:c>
      <x:c r="AJ1204" s="117" t="n">
        <x:f>MONTH(A1204)</x:f>
        <x:v>10</x:v>
      </x:c>
      <x:c r="AK1204" s="50" t="n">
        <x:f>IF(MONTH(A1204)&lt;&gt;MONTH(A1205),1,0)</x:f>
        <x:v>0</x:v>
      </x:c>
      <x:c r="AL1204" s="115" t="n">
        <x:f>IF(AK1203,AD1203,AL1203)</x:f>
        <x:v>1.2914431374781532</x:v>
      </x:c>
      <x:c r="AM1204" s="116" t="str">
        <x:f>IF(AK1204,AD1204/AL1204-1,"")</x:f>
      </x:c>
      <x:c r="AN1204" s="115" t="n">
        <x:f>IF(AI1204&lt;&gt;AI1203,AD1204,MAX(AN1203,AD1204))</x:f>
        <x:v>1.3124911049847778</x:v>
      </x:c>
      <x:c r="AO1204" s="116" t="n">
        <x:f>AD1204/AN1204-1</x:f>
        <x:v>-0.016512549070687</x:v>
      </x:c>
      <x:c r="AP1204" s="112" t="n">
        <x:f>IFERROR(SUM(Z1204:AC1204)/AD1204,0)</x:f>
        <x:v>1</x:v>
      </x:c>
      <x:c r="AQ1204" s="50" t="b">
        <x:f>AND(B1204&gt;0,C1204&gt;0,D1204&gt;0,E1204&gt;0)</x:f>
        <x:v>1</x:v>
      </x:c>
    </x:row>
    <x:row r="1205">
      <x:c r="A1205" s="111" t="n">
        <x:f>'净值底稿'!A1163</x:f>
        <x:v>45583</x:v>
      </x:c>
      <x:c r="B1205" s="113" t="n">
        <x:f>'净值底稿'!F1163</x:f>
        <x:v>1.948948557746125</x:v>
      </x:c>
      <x:c r="C1205" s="113" t="n">
        <x:f>'净值底稿'!O1163</x:f>
        <x:v>1.2456894144952888</x:v>
      </x:c>
      <x:c r="D1205" s="113" t="n">
        <x:f>'净值底稿'!P1163</x:f>
        <x:v>1.7096</x:v>
      </x:c>
      <x:c r="E1205" s="113" t="n">
        <x:f>'净值底稿'!Q1163</x:f>
        <x:v>2.1667</x:v>
      </x:c>
      <x:c r="F1205" s="114" t="n">
        <x:f>IFERROR(B1205/B1204-1,0)</x:f>
        <x:v>0.07004807087621856</x:v>
      </x:c>
      <x:c r="G1205" s="114" t="n">
        <x:f>IFERROR(C1205/C1204-1,0)</x:f>
        <x:v>0.029760685335427972</x:v>
      </x:c>
      <x:c r="H1205" s="114" t="n">
        <x:f>IFERROR(D1205/D1204-1,0)</x:f>
        <x:v>-0.00023391812865491968</x:v>
      </x:c>
      <x:c r="I1205" s="114" t="n">
        <x:f>IFERROR(E1205/E1204-1,0)</x:f>
        <x:v>0.006690517121219264</x:v>
      </x:c>
      <x:c r="J1205" s="115" t="n">
        <x:f>Z1204*(1+F1205)</x:f>
        <x:v>0.14373859320707014</x:v>
      </x:c>
      <x:c r="K1205" s="115" t="n">
        <x:f>AA1204*(1+G1205)</x:f>
        <x:v>0.13376787103673993</x:v>
      </x:c>
      <x:c r="L1205" s="115" t="n">
        <x:f>AB1204*(1+H1205)</x:f>
        <x:v>0.9381253388160568</x:v>
      </x:c>
      <x:c r="M1205" s="115" t="n">
        <x:f>AC1204*(1+I1205)</x:f>
        <x:v>0.08883308540818445</x:v>
      </x:c>
      <x:c r="N1205" s="115" t="n">
        <x:f>SUM(J1205:M1205)</x:f>
        <x:v>1.3044648884680512</x:v>
      </x:c>
      <x:c r="O1205" s="116" t="n">
        <x:f>IFERROR((J1205+K1205)/N1205,0)</x:f>
        <x:v>0.2127358633391126</x:v>
      </x:c>
      <x:c r="P1205" s="50" t="b">
        <x:f>AND(MONTH(A1205)=12,OR(A1206="",YEAR(A1205)&lt;&gt;YEAR(A1206)))</x:f>
        <x:v>0</x:v>
      </x:c>
      <x:c r="Q1205" s="50" t="b">
        <x:f>AND(MOD(MONTH(A1205),3)=0,OR(A1206="",MONTH(A1205)&lt;&gt;MONTH(A1206)))</x:f>
        <x:v>0</x:v>
      </x:c>
      <x:c r="R1205" s="50" t="b">
        <x:f>OR(O1205&gt;$E$7,O1205&lt;$E$6)</x:f>
        <x:v>0</x:v>
      </x:c>
      <x:c r="S1205" s="50" t="b">
        <x:f>AND(OR(P1205,Q1205,R1205),A1205-AH1204&gt;$E$8)</x:f>
        <x:v>0</x:v>
      </x:c>
      <x:c r="T1205" s="50" t="str">
        <x:f>IF(NOT(OR(P1205,Q1205,R1205)),"不调",IF(NOT(S1205),"间隔规则跳过",IF(P1205,"年末+季度",IF(AND(Q1205,R1205),"季度+动态",IF(Q1205,"季度","动态")))))</x:f>
        <x:v>不调</x:v>
      </x:c>
      <x:c r="U1205" s="115" t="n">
        <x:f>IF(OR(T1205="年末+季度",T1205="季度+动态"),N1205*$E$5/2,IF(T1205="季度",(J1205+K1205)/2,IF(T1205="动态",N1205*$E$5*IF(J1205+K1205=0,0.5,J1205/(J1205+K1205)),J1205)))</x:f>
        <x:v>0.14373859320707014</x:v>
      </x:c>
      <x:c r="V1205" s="115" t="n">
        <x:f>IF(OR(T1205="年末+季度",T1205="季度+动态"),N1205*$E$5/2,IF(T1205="季度",(J1205+K1205)/2,IF(T1205="动态",N1205*$E$5*IF(J1205+K1205=0,0.5,K1205/(J1205+K1205)),K1205)))</x:f>
        <x:v>0.13376787103673993</x:v>
      </x:c>
      <x:c r="W1205" s="115" t="n">
        <x:f>IF(OR(T1205="年末+季度",T1205="季度+动态",T1205="动态"),N1205*(1-$E$5)*IF(L1205+M1205=0,$B$7/($B$7+$B$8),L1205/(L1205+M1205)),L1205)</x:f>
        <x:v>0.9381253388160568</x:v>
      </x:c>
      <x:c r="X1205" s="115" t="n">
        <x:f>IF(OR(T1205="年末+季度",T1205="季度+动态",T1205="动态"),N1205*(1-$E$5)*IF(L1205+M1205=0,$B$8/($B$7+$B$8),M1205/(L1205+M1205)),M1205)</x:f>
        <x:v>0.08883308540818445</x:v>
      </x:c>
      <x:c r="Y1205" s="115" t="n">
        <x:f>POWER(1-$H$5,(A1205-A1204)/$H$8)</x:f>
        <x:v>0.9999862671029998</x:v>
      </x:c>
      <x:c r="Z1205" s="115" t="n">
        <x:f>U1205*Y1205</x:f>
        <x:v>0.14373661925977466</x:v>
      </x:c>
      <x:c r="AA1205" s="115" t="n">
        <x:f>V1205*Y1205</x:f>
        <x:v>0.13376603401634504</x:v>
      </x:c>
      <x:c r="AB1205" s="115" t="n">
        <x:f>W1205*Y1205</x:f>
        <x:v>0.9381124556374055</x:v>
      </x:c>
      <x:c r="AC1205" s="115" t="n">
        <x:f>X1205*Y1205</x:f>
        <x:v>0.08883186547257232</x:v>
      </x:c>
      <x:c r="AD1205" s="115" t="n">
        <x:f>SUM(Z1205:AC1205)</x:f>
        <x:v>1.3044469743860976</x:v>
      </x:c>
      <x:c r="AE1205" s="115" t="n">
        <x:f>MAX(AE1204,AD1205)</x:f>
        <x:v>1.3124911049847778</x:v>
      </x:c>
      <x:c r="AF1205" s="114" t="n">
        <x:f>AD1205/AE1205-1</x:f>
        <x:v>-0.006128902945040204</x:v>
      </x:c>
      <x:c r="AG1205" s="114" t="n">
        <x:f>AD1205/AD1204-1</x:f>
        <x:v>0.010557985377276813</x:v>
      </x:c>
      <x:c r="AH1205" s="111" t="n">
        <x:f>IF(OR(T1205="年末+季度",T1205="季度+动态",T1205="季度",T1205="动态"),A1205,AH1204)</x:f>
        <x:v>45565</x:v>
      </x:c>
      <x:c r="AI1205" s="117" t="n">
        <x:f>YEAR(A1205)</x:f>
        <x:v>2024</x:v>
      </x:c>
      <x:c r="AJ1205" s="117" t="n">
        <x:f>MONTH(A1205)</x:f>
        <x:v>10</x:v>
      </x:c>
      <x:c r="AK1205" s="50" t="n">
        <x:f>IF(MONTH(A1205)&lt;&gt;MONTH(A1206),1,0)</x:f>
        <x:v>0</x:v>
      </x:c>
      <x:c r="AL1205" s="115" t="n">
        <x:f>IF(AK1204,AD1204,AL1204)</x:f>
        <x:v>1.2914431374781532</x:v>
      </x:c>
      <x:c r="AM1205" s="116" t="str">
        <x:f>IF(AK1205,AD1205/AL1205-1,"")</x:f>
      </x:c>
      <x:c r="AN1205" s="115" t="n">
        <x:f>IF(AI1205&lt;&gt;AI1204,AD1205,MAX(AN1204,AD1205))</x:f>
        <x:v>1.3124911049847778</x:v>
      </x:c>
      <x:c r="AO1205" s="116" t="n">
        <x:f>AD1205/AN1205-1</x:f>
        <x:v>-0.006128902945040204</x:v>
      </x:c>
      <x:c r="AP1205" s="112" t="n">
        <x:f>IFERROR(SUM(Z1205:AC1205)/AD1205,0)</x:f>
        <x:v>1</x:v>
      </x:c>
      <x:c r="AQ1205" s="50" t="b">
        <x:f>AND(B1205&gt;0,C1205&gt;0,D1205&gt;0,E1205&gt;0)</x:f>
        <x:v>1</x:v>
      </x:c>
    </x:row>
    <x:row r="1206">
      <x:c r="A1206" s="111" t="n">
        <x:f>'净值底稿'!A1164</x:f>
        <x:v>45586</x:v>
      </x:c>
      <x:c r="B1206" s="113" t="n">
        <x:f>'净值底稿'!F1164</x:f>
        <x:v>1.9747416578884303</x:v>
      </x:c>
      <x:c r="C1206" s="113" t="n">
        <x:f>'净值底稿'!O1164</x:f>
        <x:v>1.2583044911176273</x:v>
      </x:c>
      <x:c r="D1206" s="113" t="n">
        <x:f>'净值底稿'!P1164</x:f>
        <x:v>1.7095</x:v>
      </x:c>
      <x:c r="E1206" s="113" t="n">
        <x:f>'净值底稿'!Q1164</x:f>
        <x:v>2.1905</x:v>
      </x:c>
      <x:c r="F1206" s="114" t="n">
        <x:f>IFERROR(B1206/B1205-1,0)</x:f>
        <x:v>0.01323436682809831</x:v>
      </x:c>
      <x:c r="G1206" s="114" t="n">
        <x:f>IFERROR(C1206/C1205-1,0)</x:f>
        <x:v>0.010126983881812768</x:v>
      </x:c>
      <x:c r="H1206" s="114" t="n">
        <x:f>IFERROR(D1206/D1205-1,0)</x:f>
        <x:v>-0.000058493214787125325</x:v>
      </x:c>
      <x:c r="I1206" s="114" t="n">
        <x:f>IFERROR(E1206/E1205-1,0)</x:f>
        <x:v>0.010984446393132341</x:v>
      </x:c>
      <x:c r="J1206" s="115" t="n">
        <x:f>Z1205*(1+F1206)</x:f>
        <x:v>0.1456388824056892</x:v>
      </x:c>
      <x:c r="K1206" s="115" t="n">
        <x:f>AA1205*(1+G1206)</x:f>
        <x:v>0.1351206804867626</x:v>
      </x:c>
      <x:c r="L1206" s="115" t="n">
        <x:f>AB1205*(1+H1206)</x:f>
        <x:v>0.9380575824240435</x:v>
      </x:c>
      <x:c r="M1206" s="115" t="n">
        <x:f>AC1205*(1+I1206)</x:f>
        <x:v>0.08980763433685773</x:v>
      </x:c>
      <x:c r="N1206" s="115" t="n">
        <x:f>SUM(J1206:M1206)</x:f>
        <x:v>1.308624779653353</x:v>
      </x:c>
      <x:c r="O1206" s="116" t="n">
        <x:f>IFERROR((J1206+K1206)/N1206,0)</x:f>
        <x:v>0.21454550399605252</x:v>
      </x:c>
      <x:c r="P1206" s="50" t="b">
        <x:f>AND(MONTH(A1206)=12,OR(A1207="",YEAR(A1206)&lt;&gt;YEAR(A1207)))</x:f>
        <x:v>0</x:v>
      </x:c>
      <x:c r="Q1206" s="50" t="b">
        <x:f>AND(MOD(MONTH(A1206),3)=0,OR(A1207="",MONTH(A1206)&lt;&gt;MONTH(A1207)))</x:f>
        <x:v>0</x:v>
      </x:c>
      <x:c r="R1206" s="50" t="b">
        <x:f>OR(O1206&gt;$E$7,O1206&lt;$E$6)</x:f>
        <x:v>0</x:v>
      </x:c>
      <x:c r="S1206" s="50" t="b">
        <x:f>AND(OR(P1206,Q1206,R1206),A1206-AH1205&gt;$E$8)</x:f>
        <x:v>0</x:v>
      </x:c>
      <x:c r="T1206" s="50" t="str">
        <x:f>IF(NOT(OR(P1206,Q1206,R1206)),"不调",IF(NOT(S1206),"间隔规则跳过",IF(P1206,"年末+季度",IF(AND(Q1206,R1206),"季度+动态",IF(Q1206,"季度","动态")))))</x:f>
        <x:v>不调</x:v>
      </x:c>
      <x:c r="U1206" s="115" t="n">
        <x:f>IF(OR(T1206="年末+季度",T1206="季度+动态"),N1206*$E$5/2,IF(T1206="季度",(J1206+K1206)/2,IF(T1206="动态",N1206*$E$5*IF(J1206+K1206=0,0.5,J1206/(J1206+K1206)),J1206)))</x:f>
        <x:v>0.1456388824056892</x:v>
      </x:c>
      <x:c r="V1206" s="115" t="n">
        <x:f>IF(OR(T1206="年末+季度",T1206="季度+动态"),N1206*$E$5/2,IF(T1206="季度",(J1206+K1206)/2,IF(T1206="动态",N1206*$E$5*IF(J1206+K1206=0,0.5,K1206/(J1206+K1206)),K1206)))</x:f>
        <x:v>0.1351206804867626</x:v>
      </x:c>
      <x:c r="W1206" s="115" t="n">
        <x:f>IF(OR(T1206="年末+季度",T1206="季度+动态",T1206="动态"),N1206*(1-$E$5)*IF(L1206+M1206=0,$B$7/($B$7+$B$8),L1206/(L1206+M1206)),L1206)</x:f>
        <x:v>0.9380575824240435</x:v>
      </x:c>
      <x:c r="X1206" s="115" t="n">
        <x:f>IF(OR(T1206="年末+季度",T1206="季度+动态",T1206="动态"),N1206*(1-$E$5)*IF(L1206+M1206=0,$B$8/($B$7+$B$8),M1206/(L1206+M1206)),M1206)</x:f>
        <x:v>0.08980763433685773</x:v>
      </x:c>
      <x:c r="Y1206" s="115" t="n">
        <x:f>POWER(1-$H$5,(A1206-A1205)/$H$8)</x:f>
        <x:v>0.9999588018747739</x:v>
      </x:c>
      <x:c r="Z1206" s="115" t="n">
        <x:f>U1206*Y1206</x:f>
        <x:v>0.14563288235677407</x:v>
      </x:c>
      <x:c r="AA1206" s="115" t="n">
        <x:f>V1206*Y1206</x:f>
        <x:v>0.13511511376804727</x:v>
      </x:c>
      <x:c r="AB1206" s="115" t="n">
        <x:f>W1206*Y1206</x:f>
        <x:v>0.9380189362102935</x:v>
      </x:c>
      <x:c r="AC1206" s="115" t="n">
        <x:f>X1206*Y1206</x:f>
        <x:v>0.08980393443069207</x:v>
      </x:c>
      <x:c r="AD1206" s="115" t="n">
        <x:f>SUM(Z1206:AC1206)</x:f>
        <x:v>1.308570866765807</x:v>
      </x:c>
      <x:c r="AE1206" s="115" t="n">
        <x:f>MAX(AE1205,AD1206)</x:f>
        <x:v>1.3124911049847778</x:v>
      </x:c>
      <x:c r="AF1206" s="114" t="n">
        <x:f>AD1206/AE1206-1</x:f>
        <x:v>-0.0029868684093035114</x:v>
      </x:c>
      <x:c r="AG1206" s="114" t="n">
        <x:f>AD1206/AD1205-1</x:f>
        <x:v>0.003161410513946139</x:v>
      </x:c>
      <x:c r="AH1206" s="111" t="n">
        <x:f>IF(OR(T1206="年末+季度",T1206="季度+动态",T1206="季度",T1206="动态"),A1206,AH1205)</x:f>
        <x:v>45565</x:v>
      </x:c>
      <x:c r="AI1206" s="117" t="n">
        <x:f>YEAR(A1206)</x:f>
        <x:v>2024</x:v>
      </x:c>
      <x:c r="AJ1206" s="117" t="n">
        <x:f>MONTH(A1206)</x:f>
        <x:v>10</x:v>
      </x:c>
      <x:c r="AK1206" s="50" t="n">
        <x:f>IF(MONTH(A1206)&lt;&gt;MONTH(A1207),1,0)</x:f>
        <x:v>0</x:v>
      </x:c>
      <x:c r="AL1206" s="115" t="n">
        <x:f>IF(AK1205,AD1205,AL1205)</x:f>
        <x:v>1.2914431374781532</x:v>
      </x:c>
      <x:c r="AM1206" s="116" t="str">
        <x:f>IF(AK1206,AD1206/AL1206-1,"")</x:f>
      </x:c>
      <x:c r="AN1206" s="115" t="n">
        <x:f>IF(AI1206&lt;&gt;AI1205,AD1206,MAX(AN1205,AD1206))</x:f>
        <x:v>1.3124911049847778</x:v>
      </x:c>
      <x:c r="AO1206" s="116" t="n">
        <x:f>AD1206/AN1206-1</x:f>
        <x:v>-0.0029868684093035114</x:v>
      </x:c>
      <x:c r="AP1206" s="112" t="n">
        <x:f>IFERROR(SUM(Z1206:AC1206)/AD1206,0)</x:f>
        <x:v>1</x:v>
      </x:c>
      <x:c r="AQ1206" s="50" t="b">
        <x:f>AND(B1206&gt;0,C1206&gt;0,D1206&gt;0,E1206&gt;0)</x:f>
        <x:v>1</x:v>
      </x:c>
    </x:row>
    <x:row r="1207">
      <x:c r="A1207" s="111" t="n">
        <x:f>'净值底稿'!A1165</x:f>
        <x:v>45587</x:v>
      </x:c>
      <x:c r="B1207" s="113" t="n">
        <x:f>'净值底稿'!F1165</x:f>
        <x:v>1.9855852662857099</x:v>
      </x:c>
      <x:c r="C1207" s="113" t="n">
        <x:f>'净值底稿'!O1165</x:f>
        <x:v>1.2690521106618204</x:v>
      </x:c>
      <x:c r="D1207" s="113" t="n">
        <x:f>'净值底稿'!P1165</x:f>
        <x:v>1.7077</x:v>
      </x:c>
      <x:c r="E1207" s="113" t="n">
        <x:f>'净值底稿'!Q1165</x:f>
        <x:v>2.1939</x:v>
      </x:c>
      <x:c r="F1207" s="114" t="n">
        <x:f>IFERROR(B1207/B1206-1,0)</x:f>
        <x:v>0.005491152908008612</x:v>
      </x:c>
      <x:c r="G1207" s="114" t="n">
        <x:f>IFERROR(C1207/C1206-1,0)</x:f>
        <x:v>0.008541350380659507</x:v>
      </x:c>
      <x:c r="H1207" s="114" t="n">
        <x:f>IFERROR(D1207/D1206-1,0)</x:f>
        <x:v>-0.0010529394559812832</x:v>
      </x:c>
      <x:c r="I1207" s="114" t="n">
        <x:f>IFERROR(E1207/E1206-1,0)</x:f>
        <x:v>0.0015521570417713626</x:v>
      </x:c>
      <x:c r="J1207" s="115" t="n">
        <x:f>Z1206*(1+F1207)</x:f>
        <x:v>0.14643257478222915</x:v>
      </x:c>
      <x:c r="K1207" s="115" t="n">
        <x:f>AA1206*(1+G1207)</x:f>
        <x:v>0.13626917929646284</x:v>
      </x:c>
      <x:c r="L1207" s="115" t="n">
        <x:f>AB1206*(1+H1207)</x:f>
        <x:v>0.9370312590619001</x:v>
      </x:c>
      <x:c r="M1207" s="115" t="n">
        <x:f>AC1206*(1+I1207)</x:f>
        <x:v>0.08994332423989744</x:v>
      </x:c>
      <x:c r="N1207" s="115" t="n">
        <x:f>SUM(J1207:M1207)</x:f>
        <x:v>1.3096763373804896</x:v>
      </x:c>
      <x:c r="O1207" s="116" t="n">
        <x:f>IFERROR((J1207+K1207)/N1207,0)</x:f>
        <x:v>0.21585619745114246</x:v>
      </x:c>
      <x:c r="P1207" s="50" t="b">
        <x:f>AND(MONTH(A1207)=12,OR(A1208="",YEAR(A1207)&lt;&gt;YEAR(A1208)))</x:f>
        <x:v>0</x:v>
      </x:c>
      <x:c r="Q1207" s="50" t="b">
        <x:f>AND(MOD(MONTH(A1207),3)=0,OR(A1208="",MONTH(A1207)&lt;&gt;MONTH(A1208)))</x:f>
        <x:v>0</x:v>
      </x:c>
      <x:c r="R1207" s="50" t="b">
        <x:f>OR(O1207&gt;$E$7,O1207&lt;$E$6)</x:f>
        <x:v>0</x:v>
      </x:c>
      <x:c r="S1207" s="50" t="b">
        <x:f>AND(OR(P1207,Q1207,R1207),A1207-AH1206&gt;$E$8)</x:f>
        <x:v>0</x:v>
      </x:c>
      <x:c r="T1207" s="50" t="str">
        <x:f>IF(NOT(OR(P1207,Q1207,R1207)),"不调",IF(NOT(S1207),"间隔规则跳过",IF(P1207,"年末+季度",IF(AND(Q1207,R1207),"季度+动态",IF(Q1207,"季度","动态")))))</x:f>
        <x:v>不调</x:v>
      </x:c>
      <x:c r="U1207" s="115" t="n">
        <x:f>IF(OR(T1207="年末+季度",T1207="季度+动态"),N1207*$E$5/2,IF(T1207="季度",(J1207+K1207)/2,IF(T1207="动态",N1207*$E$5*IF(J1207+K1207=0,0.5,J1207/(J1207+K1207)),J1207)))</x:f>
        <x:v>0.14643257478222915</x:v>
      </x:c>
      <x:c r="V1207" s="115" t="n">
        <x:f>IF(OR(T1207="年末+季度",T1207="季度+动态"),N1207*$E$5/2,IF(T1207="季度",(J1207+K1207)/2,IF(T1207="动态",N1207*$E$5*IF(J1207+K1207=0,0.5,K1207/(J1207+K1207)),K1207)))</x:f>
        <x:v>0.13626917929646284</x:v>
      </x:c>
      <x:c r="W1207" s="115" t="n">
        <x:f>IF(OR(T1207="年末+季度",T1207="季度+动态",T1207="动态"),N1207*(1-$E$5)*IF(L1207+M1207=0,$B$7/($B$7+$B$8),L1207/(L1207+M1207)),L1207)</x:f>
        <x:v>0.9370312590619001</x:v>
      </x:c>
      <x:c r="X1207" s="115" t="n">
        <x:f>IF(OR(T1207="年末+季度",T1207="季度+动态",T1207="动态"),N1207*(1-$E$5)*IF(L1207+M1207=0,$B$8/($B$7+$B$8),M1207/(L1207+M1207)),M1207)</x:f>
        <x:v>0.08994332423989744</x:v>
      </x:c>
      <x:c r="Y1207" s="115" t="n">
        <x:f>POWER(1-$H$5,(A1207-A1206)/$H$8)</x:f>
        <x:v>0.9999862671029998</x:v>
      </x:c>
      <x:c r="Z1207" s="115" t="n">
        <x:f>U1207*Y1207</x:f>
        <x:v>0.14643056383876218</x:v>
      </x:c>
      <x:c r="AA1207" s="115" t="n">
        <x:f>V1207*Y1207</x:f>
        <x:v>0.13626730792585925</x:v>
      </x:c>
      <x:c r="AB1207" s="115" t="n">
        <x:f>W1207*Y1207</x:f>
        <x:v>0.9370183909081334</x:v>
      </x:c>
      <x:c r="AC1207" s="115" t="n">
        <x:f>X1207*Y1207</x:f>
        <x:v>0.0899420890574898</x:v>
      </x:c>
      <x:c r="AD1207" s="115" t="n">
        <x:f>SUM(Z1207:AC1207)</x:f>
        <x:v>1.3096583517302447</x:v>
      </x:c>
      <x:c r="AE1207" s="115" t="n">
        <x:f>MAX(AE1206,AD1207)</x:f>
        <x:v>1.3124911049847778</x:v>
      </x:c>
      <x:c r="AF1207" s="114" t="n">
        <x:f>AD1207/AE1207-1</x:f>
        <x:v>-0.002158302821081537</x:v>
      </x:c>
      <x:c r="AG1207" s="114" t="n">
        <x:f>AD1207/AD1206-1</x:f>
        <x:v>0.0008310478186981385</x:v>
      </x:c>
      <x:c r="AH1207" s="111" t="n">
        <x:f>IF(OR(T1207="年末+季度",T1207="季度+动态",T1207="季度",T1207="动态"),A1207,AH1206)</x:f>
        <x:v>45565</x:v>
      </x:c>
      <x:c r="AI1207" s="117" t="n">
        <x:f>YEAR(A1207)</x:f>
        <x:v>2024</x:v>
      </x:c>
      <x:c r="AJ1207" s="117" t="n">
        <x:f>MONTH(A1207)</x:f>
        <x:v>10</x:v>
      </x:c>
      <x:c r="AK1207" s="50" t="n">
        <x:f>IF(MONTH(A1207)&lt;&gt;MONTH(A1208),1,0)</x:f>
        <x:v>0</x:v>
      </x:c>
      <x:c r="AL1207" s="115" t="n">
        <x:f>IF(AK1206,AD1206,AL1206)</x:f>
        <x:v>1.2914431374781532</x:v>
      </x:c>
      <x:c r="AM1207" s="116" t="str">
        <x:f>IF(AK1207,AD1207/AL1207-1,"")</x:f>
      </x:c>
      <x:c r="AN1207" s="115" t="n">
        <x:f>IF(AI1207&lt;&gt;AI1206,AD1207,MAX(AN1206,AD1207))</x:f>
        <x:v>1.3124911049847778</x:v>
      </x:c>
      <x:c r="AO1207" s="116" t="n">
        <x:f>AD1207/AN1207-1</x:f>
        <x:v>-0.002158302821081537</x:v>
      </x:c>
      <x:c r="AP1207" s="112" t="n">
        <x:f>IFERROR(SUM(Z1207:AC1207)/AD1207,0)</x:f>
        <x:v>1</x:v>
      </x:c>
      <x:c r="AQ1207" s="50" t="b">
        <x:f>AND(B1207&gt;0,C1207&gt;0,D1207&gt;0,E1207&gt;0)</x:f>
        <x:v>1</x:v>
      </x:c>
    </x:row>
    <x:row r="1208">
      <x:c r="A1208" s="111" t="n">
        <x:f>'净值底稿'!A1166</x:f>
        <x:v>45588</x:v>
      </x:c>
      <x:c r="B1208" s="113" t="n">
        <x:f>'净值底稿'!F1166</x:f>
        <x:v>1.94618335009016</x:v>
      </x:c>
      <x:c r="C1208" s="113" t="n">
        <x:f>'净值底稿'!O1166</x:f>
        <x:v>1.2718116653715787</x:v>
      </x:c>
      <x:c r="D1208" s="113" t="n">
        <x:f>'净值底稿'!P1166</x:f>
        <x:v>1.7059</x:v>
      </x:c>
      <x:c r="E1208" s="113" t="n">
        <x:f>'净值底稿'!Q1166</x:f>
        <x:v>2.2061</x:v>
      </x:c>
      <x:c r="F1208" s="114" t="n">
        <x:f>IFERROR(B1208/B1207-1,0)</x:f>
        <x:v>-0.01984398094837614</x:v>
      </x:c>
      <x:c r="G1208" s="114" t="n">
        <x:f>IFERROR(C1208/C1207-1,0)</x:f>
        <x:v>0.0021745007053486365</x:v>
      </x:c>
      <x:c r="H1208" s="114" t="n">
        <x:f>IFERROR(D1208/D1207-1,0)</x:f>
        <x:v>-0.0010540493060842149</x:v>
      </x:c>
      <x:c r="I1208" s="114" t="n">
        <x:f>IFERROR(E1208/E1207-1,0)</x:f>
        <x:v>0.005560873330598515</x:v>
      </x:c>
      <x:c r="J1208" s="115" t="n">
        <x:f>Z1207*(1+F1208)</x:f>
        <x:v>0.1435247985196858</x:v>
      </x:c>
      <x:c r="K1208" s="115" t="n">
        <x:f>AA1207*(1+G1208)</x:f>
        <x:v>0.13656362128306</x:v>
      </x:c>
      <x:c r="L1208" s="115" t="n">
        <x:f>AB1207*(1+H1208)</x:f>
        <x:v>0.9360307273234085</x:v>
      </x:c>
      <x:c r="M1208" s="115" t="n">
        <x:f>AC1207*(1+I1208)</x:f>
        <x:v>0.0904422456218279</x:v>
      </x:c>
      <x:c r="N1208" s="115" t="n">
        <x:f>SUM(J1208:M1208)</x:f>
        <x:v>1.3065613927479822</x:v>
      </x:c>
      <x:c r="O1208" s="116" t="n">
        <x:f>IFERROR((J1208+K1208)/N1208,0)</x:f>
        <x:v>0.21437065365421448</x:v>
      </x:c>
      <x:c r="P1208" s="50" t="b">
        <x:f>AND(MONTH(A1208)=12,OR(A1209="",YEAR(A1208)&lt;&gt;YEAR(A1209)))</x:f>
        <x:v>0</x:v>
      </x:c>
      <x:c r="Q1208" s="50" t="b">
        <x:f>AND(MOD(MONTH(A1208),3)=0,OR(A1209="",MONTH(A1208)&lt;&gt;MONTH(A1209)))</x:f>
        <x:v>0</x:v>
      </x:c>
      <x:c r="R1208" s="50" t="b">
        <x:f>OR(O1208&gt;$E$7,O1208&lt;$E$6)</x:f>
        <x:v>0</x:v>
      </x:c>
      <x:c r="S1208" s="50" t="b">
        <x:f>AND(OR(P1208,Q1208,R1208),A1208-AH1207&gt;$E$8)</x:f>
        <x:v>0</x:v>
      </x:c>
      <x:c r="T1208" s="50" t="str">
        <x:f>IF(NOT(OR(P1208,Q1208,R1208)),"不调",IF(NOT(S1208),"间隔规则跳过",IF(P1208,"年末+季度",IF(AND(Q1208,R1208),"季度+动态",IF(Q1208,"季度","动态")))))</x:f>
        <x:v>不调</x:v>
      </x:c>
      <x:c r="U1208" s="115" t="n">
        <x:f>IF(OR(T1208="年末+季度",T1208="季度+动态"),N1208*$E$5/2,IF(T1208="季度",(J1208+K1208)/2,IF(T1208="动态",N1208*$E$5*IF(J1208+K1208=0,0.5,J1208/(J1208+K1208)),J1208)))</x:f>
        <x:v>0.1435247985196858</x:v>
      </x:c>
      <x:c r="V1208" s="115" t="n">
        <x:f>IF(OR(T1208="年末+季度",T1208="季度+动态"),N1208*$E$5/2,IF(T1208="季度",(J1208+K1208)/2,IF(T1208="动态",N1208*$E$5*IF(J1208+K1208=0,0.5,K1208/(J1208+K1208)),K1208)))</x:f>
        <x:v>0.13656362128306</x:v>
      </x:c>
      <x:c r="W1208" s="115" t="n">
        <x:f>IF(OR(T1208="年末+季度",T1208="季度+动态",T1208="动态"),N1208*(1-$E$5)*IF(L1208+M1208=0,$B$7/($B$7+$B$8),L1208/(L1208+M1208)),L1208)</x:f>
        <x:v>0.9360307273234085</x:v>
      </x:c>
      <x:c r="X1208" s="115" t="n">
        <x:f>IF(OR(T1208="年末+季度",T1208="季度+动态",T1208="动态"),N1208*(1-$E$5)*IF(L1208+M1208=0,$B$8/($B$7+$B$8),M1208/(L1208+M1208)),M1208)</x:f>
        <x:v>0.0904422456218279</x:v>
      </x:c>
      <x:c r="Y1208" s="115" t="n">
        <x:f>POWER(1-$H$5,(A1208-A1207)/$H$8)</x:f>
        <x:v>0.9999862671029998</x:v>
      </x:c>
      <x:c r="Z1208" s="115" t="n">
        <x:f>U1208*Y1208</x:f>
        <x:v>0.14352282750841075</x:v>
      </x:c>
      <x:c r="AA1208" s="115" t="n">
        <x:f>V1208*Y1208</x:f>
        <x:v>0.13656174586891492</x:v>
      </x:c>
      <x:c r="AB1208" s="115" t="n">
        <x:f>W1208*Y1208</x:f>
        <x:v>0.9360178729098412</x:v>
      </x:c>
      <x:c r="AC1208" s="115" t="n">
        <x:f>X1208*Y1208</x:f>
        <x:v>0.0904410035877843</x:v>
      </x:c>
      <x:c r="AD1208" s="115" t="n">
        <x:f>SUM(Z1208:AC1208)</x:f>
        <x:v>1.306543449874951</x:v>
      </x:c>
      <x:c r="AE1208" s="115" t="n">
        <x:f>MAX(AE1207,AD1208)</x:f>
        <x:v>1.3124911049847778</x:v>
      </x:c>
      <x:c r="AF1208" s="114" t="n">
        <x:f>AD1208/AE1208-1</x:f>
        <x:v>-0.004531577461544534</x:v>
      </x:c>
      <x:c r="AG1208" s="114" t="n">
        <x:f>AD1208/AD1207-1</x:f>
        <x:v>-0.0023784079650837064</x:v>
      </x:c>
      <x:c r="AH1208" s="111" t="n">
        <x:f>IF(OR(T1208="年末+季度",T1208="季度+动态",T1208="季度",T1208="动态"),A1208,AH1207)</x:f>
        <x:v>45565</x:v>
      </x:c>
      <x:c r="AI1208" s="117" t="n">
        <x:f>YEAR(A1208)</x:f>
        <x:v>2024</x:v>
      </x:c>
      <x:c r="AJ1208" s="117" t="n">
        <x:f>MONTH(A1208)</x:f>
        <x:v>10</x:v>
      </x:c>
      <x:c r="AK1208" s="50" t="n">
        <x:f>IF(MONTH(A1208)&lt;&gt;MONTH(A1209),1,0)</x:f>
        <x:v>0</x:v>
      </x:c>
      <x:c r="AL1208" s="115" t="n">
        <x:f>IF(AK1207,AD1207,AL1207)</x:f>
        <x:v>1.2914431374781532</x:v>
      </x:c>
      <x:c r="AM1208" s="116" t="str">
        <x:f>IF(AK1208,AD1208/AL1208-1,"")</x:f>
      </x:c>
      <x:c r="AN1208" s="115" t="n">
        <x:f>IF(AI1208&lt;&gt;AI1207,AD1208,MAX(AN1207,AD1208))</x:f>
        <x:v>1.3124911049847778</x:v>
      </x:c>
      <x:c r="AO1208" s="116" t="n">
        <x:f>AD1208/AN1208-1</x:f>
        <x:v>-0.004531577461544534</x:v>
      </x:c>
      <x:c r="AP1208" s="112" t="n">
        <x:f>IFERROR(SUM(Z1208:AC1208)/AD1208,0)</x:f>
        <x:v>1</x:v>
      </x:c>
      <x:c r="AQ1208" s="50" t="b">
        <x:f>AND(B1208&gt;0,C1208&gt;0,D1208&gt;0,E1208&gt;0)</x:f>
        <x:v>1</x:v>
      </x:c>
    </x:row>
    <x:row r="1209">
      <x:c r="A1209" s="111" t="n">
        <x:f>'净值底稿'!A1167</x:f>
        <x:v>45589</x:v>
      </x:c>
      <x:c r="B1209" s="113" t="n">
        <x:f>'净值底稿'!F1167</x:f>
        <x:v>1.9505252324563074</x:v>
      </x:c>
      <x:c r="C1209" s="113" t="n">
        <x:f>'净值底稿'!O1167</x:f>
        <x:v>1.2646981537894422</x:v>
      </x:c>
      <x:c r="D1209" s="113" t="n">
        <x:f>'净值底稿'!P1167</x:f>
        <x:v>1.7058</x:v>
      </x:c>
      <x:c r="E1209" s="113" t="n">
        <x:f>'净值底稿'!Q1167</x:f>
        <x:v>2.1875</x:v>
      </x:c>
      <x:c r="F1209" s="114" t="n">
        <x:f>IFERROR(B1209/B1208-1,0)</x:f>
        <x:v>0.0022309729275744594</x:v>
      </x:c>
      <x:c r="G1209" s="114" t="n">
        <x:f>IFERROR(C1209/C1208-1,0)</x:f>
        <x:v>-0.005593211460329095</x:v>
      </x:c>
      <x:c r="H1209" s="114" t="n">
        <x:f>IFERROR(D1209/D1208-1,0)</x:f>
        <x:v>-0.000058620083240534804</x:v>
      </x:c>
      <x:c r="I1209" s="114" t="n">
        <x:f>IFERROR(E1209/E1208-1,0)</x:f>
        <x:v>-0.008431168124745092</x:v>
      </x:c>
      <x:c r="J1209" s="115" t="n">
        <x:f>Z1208*(1+F1209)</x:f>
        <x:v>0.14384302305107094</x:v>
      </x:c>
      <x:c r="K1209" s="115" t="n">
        <x:f>AA1208*(1+G1209)</x:f>
        <x:v>0.13579792714687836</x:v>
      </x:c>
      <x:c r="L1209" s="115" t="n">
        <x:f>AB1208*(1+H1209)</x:f>
        <x:v>0.9359630034642166</x:v>
      </x:c>
      <x:c r="M1209" s="115" t="n">
        <x:f>AC1208*(1+I1209)</x:f>
        <x:v>0.08967848028116501</x:v>
      </x:c>
      <x:c r="N1209" s="115" t="n">
        <x:f>SUM(J1209:M1209)</x:f>
        <x:v>1.3052824339433309</x:v>
      </x:c>
      <x:c r="O1209" s="116" t="n">
        <x:f>IFERROR((J1209+K1209)/N1209,0)</x:f>
        <x:v>0.21423788670252647</x:v>
      </x:c>
      <x:c r="P1209" s="50" t="b">
        <x:f>AND(MONTH(A1209)=12,OR(A1210="",YEAR(A1209)&lt;&gt;YEAR(A1210)))</x:f>
        <x:v>0</x:v>
      </x:c>
      <x:c r="Q1209" s="50" t="b">
        <x:f>AND(MOD(MONTH(A1209),3)=0,OR(A1210="",MONTH(A1209)&lt;&gt;MONTH(A1210)))</x:f>
        <x:v>0</x:v>
      </x:c>
      <x:c r="R1209" s="50" t="b">
        <x:f>OR(O1209&gt;$E$7,O1209&lt;$E$6)</x:f>
        <x:v>0</x:v>
      </x:c>
      <x:c r="S1209" s="50" t="b">
        <x:f>AND(OR(P1209,Q1209,R1209),A1209-AH1208&gt;$E$8)</x:f>
        <x:v>0</x:v>
      </x:c>
      <x:c r="T1209" s="50" t="str">
        <x:f>IF(NOT(OR(P1209,Q1209,R1209)),"不调",IF(NOT(S1209),"间隔规则跳过",IF(P1209,"年末+季度",IF(AND(Q1209,R1209),"季度+动态",IF(Q1209,"季度","动态")))))</x:f>
        <x:v>不调</x:v>
      </x:c>
      <x:c r="U1209" s="115" t="n">
        <x:f>IF(OR(T1209="年末+季度",T1209="季度+动态"),N1209*$E$5/2,IF(T1209="季度",(J1209+K1209)/2,IF(T1209="动态",N1209*$E$5*IF(J1209+K1209=0,0.5,J1209/(J1209+K1209)),J1209)))</x:f>
        <x:v>0.14384302305107094</x:v>
      </x:c>
      <x:c r="V1209" s="115" t="n">
        <x:f>IF(OR(T1209="年末+季度",T1209="季度+动态"),N1209*$E$5/2,IF(T1209="季度",(J1209+K1209)/2,IF(T1209="动态",N1209*$E$5*IF(J1209+K1209=0,0.5,K1209/(J1209+K1209)),K1209)))</x:f>
        <x:v>0.13579792714687836</x:v>
      </x:c>
      <x:c r="W1209" s="115" t="n">
        <x:f>IF(OR(T1209="年末+季度",T1209="季度+动态",T1209="动态"),N1209*(1-$E$5)*IF(L1209+M1209=0,$B$7/($B$7+$B$8),L1209/(L1209+M1209)),L1209)</x:f>
        <x:v>0.9359630034642166</x:v>
      </x:c>
      <x:c r="X1209" s="115" t="n">
        <x:f>IF(OR(T1209="年末+季度",T1209="季度+动态",T1209="动态"),N1209*(1-$E$5)*IF(L1209+M1209=0,$B$8/($B$7+$B$8),M1209/(L1209+M1209)),M1209)</x:f>
        <x:v>0.08967848028116501</x:v>
      </x:c>
      <x:c r="Y1209" s="115" t="n">
        <x:f>POWER(1-$H$5,(A1209-A1208)/$H$8)</x:f>
        <x:v>0.9999862671029998</x:v>
      </x:c>
      <x:c r="Z1209" s="115" t="n">
        <x:f>U1209*Y1209</x:f>
        <x:v>0.14384104766965117</x:v>
      </x:c>
      <x:c r="AA1209" s="115" t="n">
        <x:f>V1209*Y1209</x:f>
        <x:v>0.135796062247932</x:v>
      </x:c>
      <x:c r="AB1209" s="115" t="n">
        <x:f>W1209*Y1209</x:f>
        <x:v>0.9359501499806939</x:v>
      </x:c>
      <x:c r="AC1209" s="115" t="n">
        <x:f>X1209*Y1209</x:f>
        <x:v>0.08967724873583217</x:v>
      </x:c>
      <x:c r="AD1209" s="115" t="n">
        <x:f>SUM(Z1209:AC1209)</x:f>
        <x:v>1.3052645086341093</x:v>
      </x:c>
      <x:c r="AE1209" s="115" t="n">
        <x:f>MAX(AE1208,AD1209)</x:f>
        <x:v>1.3124911049847778</x:v>
      </x:c>
      <x:c r="AF1209" s="114" t="n">
        <x:f>AD1209/AE1209-1</x:f>
        <x:v>-0.005506015487055316</x:v>
      </x:c>
      <x:c r="AG1209" s="114" t="n">
        <x:f>AD1209/AD1208-1</x:f>
        <x:v>-0.0009788738682698916</x:v>
      </x:c>
      <x:c r="AH1209" s="111" t="n">
        <x:f>IF(OR(T1209="年末+季度",T1209="季度+动态",T1209="季度",T1209="动态"),A1209,AH1208)</x:f>
        <x:v>45565</x:v>
      </x:c>
      <x:c r="AI1209" s="117" t="n">
        <x:f>YEAR(A1209)</x:f>
        <x:v>2024</x:v>
      </x:c>
      <x:c r="AJ1209" s="117" t="n">
        <x:f>MONTH(A1209)</x:f>
        <x:v>10</x:v>
      </x:c>
      <x:c r="AK1209" s="50" t="n">
        <x:f>IF(MONTH(A1209)&lt;&gt;MONTH(A1210),1,0)</x:f>
        <x:v>0</x:v>
      </x:c>
      <x:c r="AL1209" s="115" t="n">
        <x:f>IF(AK1208,AD1208,AL1208)</x:f>
        <x:v>1.2914431374781532</x:v>
      </x:c>
      <x:c r="AM1209" s="116" t="str">
        <x:f>IF(AK1209,AD1209/AL1209-1,"")</x:f>
      </x:c>
      <x:c r="AN1209" s="115" t="n">
        <x:f>IF(AI1209&lt;&gt;AI1208,AD1209,MAX(AN1208,AD1209))</x:f>
        <x:v>1.3124911049847778</x:v>
      </x:c>
      <x:c r="AO1209" s="116" t="n">
        <x:f>AD1209/AN1209-1</x:f>
        <x:v>-0.005506015487055316</x:v>
      </x:c>
      <x:c r="AP1209" s="112" t="n">
        <x:f>IFERROR(SUM(Z1209:AC1209)/AD1209,0)</x:f>
        <x:v>1</x:v>
      </x:c>
      <x:c r="AQ1209" s="50" t="b">
        <x:f>AND(B1209&gt;0,C1209&gt;0,D1209&gt;0,E1209&gt;0)</x:f>
        <x:v>1</x:v>
      </x:c>
    </x:row>
    <x:row r="1210">
      <x:c r="A1210" s="111" t="n">
        <x:f>'净值底稿'!A1168</x:f>
        <x:v>45590</x:v>
      </x:c>
      <x:c r="B1210" s="113" t="n">
        <x:f>'净值底稿'!F1168</x:f>
        <x:v>1.9689657400578149</x:v>
      </x:c>
      <x:c r="C1210" s="113" t="n">
        <x:f>'净值底稿'!O1168</x:f>
        <x:v>1.2797232711285096</x:v>
      </x:c>
      <x:c r="D1210" s="113" t="n">
        <x:f>'净值底稿'!P1168</x:f>
        <x:v>1.7054</x:v>
      </x:c>
      <x:c r="E1210" s="113" t="n">
        <x:f>'净值底稿'!Q1168</x:f>
        <x:v>2.1826</x:v>
      </x:c>
      <x:c r="F1210" s="114" t="n">
        <x:f>IFERROR(B1210/B1209-1,0)</x:f>
        <x:v>0.009454124096762051</x:v>
      </x:c>
      <x:c r="G1210" s="114" t="n">
        <x:f>IFERROR(C1210/C1209-1,0)</x:f>
        <x:v>0.01188039793847051</x:v>
      </x:c>
      <x:c r="H1210" s="114" t="n">
        <x:f>IFERROR(D1210/D1209-1,0)</x:f>
        <x:v>-0.00023449407902442765</x:v>
      </x:c>
      <x:c r="I1210" s="114" t="n">
        <x:f>IFERROR(E1210/E1209-1,0)</x:f>
        <x:v>-0.0022400000000000198</x:v>
      </x:c>
      <x:c r="J1210" s="115" t="n">
        <x:f>Z1209*(1+F1210)</x:f>
        <x:v>0.1452009387845283</x:v>
      </x:c>
      <x:c r="K1210" s="115" t="n">
        <x:f>AA1209*(1+G1210)</x:f>
        <x:v>0.13740937350591476</x:v>
      </x:c>
      <x:c r="L1210" s="115" t="n">
        <x:f>AB1209*(1+H1210)</x:f>
        <x:v>0.9357306752122614</x:v>
      </x:c>
      <x:c r="M1210" s="115" t="n">
        <x:f>AC1209*(1+I1210)</x:f>
        <x:v>0.0894763716986639</x:v>
      </x:c>
      <x:c r="N1210" s="115" t="n">
        <x:f>SUM(J1210:M1210)</x:f>
        <x:v>1.3078173592013684</x:v>
      </x:c>
      <x:c r="O1210" s="116" t="n">
        <x:f>IFERROR((J1210+K1210)/N1210,0)</x:f>
        <x:v>0.21609310375190452</x:v>
      </x:c>
      <x:c r="P1210" s="50" t="b">
        <x:f>AND(MONTH(A1210)=12,OR(A1211="",YEAR(A1210)&lt;&gt;YEAR(A1211)))</x:f>
        <x:v>0</x:v>
      </x:c>
      <x:c r="Q1210" s="50" t="b">
        <x:f>AND(MOD(MONTH(A1210),3)=0,OR(A1211="",MONTH(A1210)&lt;&gt;MONTH(A1211)))</x:f>
        <x:v>0</x:v>
      </x:c>
      <x:c r="R1210" s="50" t="b">
        <x:f>OR(O1210&gt;$E$7,O1210&lt;$E$6)</x:f>
        <x:v>0</x:v>
      </x:c>
      <x:c r="S1210" s="50" t="b">
        <x:f>AND(OR(P1210,Q1210,R1210),A1210-AH1209&gt;$E$8)</x:f>
        <x:v>0</x:v>
      </x:c>
      <x:c r="T1210" s="50" t="str">
        <x:f>IF(NOT(OR(P1210,Q1210,R1210)),"不调",IF(NOT(S1210),"间隔规则跳过",IF(P1210,"年末+季度",IF(AND(Q1210,R1210),"季度+动态",IF(Q1210,"季度","动态")))))</x:f>
        <x:v>不调</x:v>
      </x:c>
      <x:c r="U1210" s="115" t="n">
        <x:f>IF(OR(T1210="年末+季度",T1210="季度+动态"),N1210*$E$5/2,IF(T1210="季度",(J1210+K1210)/2,IF(T1210="动态",N1210*$E$5*IF(J1210+K1210=0,0.5,J1210/(J1210+K1210)),J1210)))</x:f>
        <x:v>0.1452009387845283</x:v>
      </x:c>
      <x:c r="V1210" s="115" t="n">
        <x:f>IF(OR(T1210="年末+季度",T1210="季度+动态"),N1210*$E$5/2,IF(T1210="季度",(J1210+K1210)/2,IF(T1210="动态",N1210*$E$5*IF(J1210+K1210=0,0.5,K1210/(J1210+K1210)),K1210)))</x:f>
        <x:v>0.13740937350591476</x:v>
      </x:c>
      <x:c r="W1210" s="115" t="n">
        <x:f>IF(OR(T1210="年末+季度",T1210="季度+动态",T1210="动态"),N1210*(1-$E$5)*IF(L1210+M1210=0,$B$7/($B$7+$B$8),L1210/(L1210+M1210)),L1210)</x:f>
        <x:v>0.9357306752122614</x:v>
      </x:c>
      <x:c r="X1210" s="115" t="n">
        <x:f>IF(OR(T1210="年末+季度",T1210="季度+动态",T1210="动态"),N1210*(1-$E$5)*IF(L1210+M1210=0,$B$8/($B$7+$B$8),M1210/(L1210+M1210)),M1210)</x:f>
        <x:v>0.0894763716986639</x:v>
      </x:c>
      <x:c r="Y1210" s="115" t="n">
        <x:f>POWER(1-$H$5,(A1210-A1209)/$H$8)</x:f>
        <x:v>0.9999862671029998</x:v>
      </x:c>
      <x:c r="Z1210" s="115" t="n">
        <x:f>U1210*Y1210</x:f>
        <x:v>0.14519894475499165</x:v>
      </x:c>
      <x:c r="AA1210" s="115" t="n">
        <x:f>V1210*Y1210</x:f>
        <x:v>0.13740748647714154</x:v>
      </x:c>
      <x:c r="AB1210" s="115" t="n">
        <x:f>W1210*Y1210</x:f>
        <x:v>0.9357178249192787</x:v>
      </x:c>
      <x:c r="AC1210" s="115" t="n">
        <x:f>X1210*Y1210</x:f>
        <x:v>0.08947514292886741</x:v>
      </x:c>
      <x:c r="AD1210" s="115" t="n">
        <x:f>SUM(Z1210:AC1210)</x:f>
        <x:v>1.3077993990802792</x:v>
      </x:c>
      <x:c r="AE1210" s="115" t="n">
        <x:f>MAX(AE1209,AD1210)</x:f>
        <x:v>1.3124911049847778</x:v>
      </x:c>
      <x:c r="AF1210" s="114" t="n">
        <x:f>AD1210/AE1210-1</x:f>
        <x:v>-0.0035746572960988487</x:v>
      </x:c>
      <x:c r="AG1210" s="114" t="n">
        <x:f>AD1210/AD1209-1</x:f>
        <x:v>0.001942051154690816</x:v>
      </x:c>
      <x:c r="AH1210" s="111" t="n">
        <x:f>IF(OR(T1210="年末+季度",T1210="季度+动态",T1210="季度",T1210="动态"),A1210,AH1209)</x:f>
        <x:v>45565</x:v>
      </x:c>
      <x:c r="AI1210" s="117" t="n">
        <x:f>YEAR(A1210)</x:f>
        <x:v>2024</x:v>
      </x:c>
      <x:c r="AJ1210" s="117" t="n">
        <x:f>MONTH(A1210)</x:f>
        <x:v>10</x:v>
      </x:c>
      <x:c r="AK1210" s="50" t="n">
        <x:f>IF(MONTH(A1210)&lt;&gt;MONTH(A1211),1,0)</x:f>
        <x:v>0</x:v>
      </x:c>
      <x:c r="AL1210" s="115" t="n">
        <x:f>IF(AK1209,AD1209,AL1209)</x:f>
        <x:v>1.2914431374781532</x:v>
      </x:c>
      <x:c r="AM1210" s="116" t="str">
        <x:f>IF(AK1210,AD1210/AL1210-1,"")</x:f>
      </x:c>
      <x:c r="AN1210" s="115" t="n">
        <x:f>IF(AI1210&lt;&gt;AI1209,AD1210,MAX(AN1209,AD1210))</x:f>
        <x:v>1.3124911049847778</x:v>
      </x:c>
      <x:c r="AO1210" s="116" t="n">
        <x:f>AD1210/AN1210-1</x:f>
        <x:v>-0.0035746572960988487</x:v>
      </x:c>
      <x:c r="AP1210" s="112" t="n">
        <x:f>IFERROR(SUM(Z1210:AC1210)/AD1210,0)</x:f>
        <x:v>1</x:v>
      </x:c>
      <x:c r="AQ1210" s="50" t="b">
        <x:f>AND(B1210&gt;0,C1210&gt;0,D1210&gt;0,E1210&gt;0)</x:f>
        <x:v>1</x:v>
      </x:c>
    </x:row>
    <x:row r="1211">
      <x:c r="A1211" s="111" t="n">
        <x:f>'净值底稿'!A1169</x:f>
        <x:v>45593</x:v>
      </x:c>
      <x:c r="B1211" s="113" t="n">
        <x:f>'净值底稿'!F1169</x:f>
        <x:v>1.9574606519540874</x:v>
      </x:c>
      <x:c r="C1211" s="113" t="n">
        <x:f>'净值底稿'!O1169</x:f>
        <x:v>1.2965203318509366</x:v>
      </x:c>
      <x:c r="D1211" s="113" t="n">
        <x:f>'净值底稿'!P1169</x:f>
        <x:v>1.7042</x:v>
      </x:c>
      <x:c r="E1211" s="113" t="n">
        <x:f>'净值底稿'!Q1169</x:f>
        <x:v>2.1931</x:v>
      </x:c>
      <x:c r="F1211" s="114" t="n">
        <x:f>IFERROR(B1211/B1210-1,0)</x:f>
        <x:v>-0.005843213962366756</x:v>
      </x:c>
      <x:c r="G1211" s="114" t="n">
        <x:f>IFERROR(C1211/C1210-1,0)</x:f>
        <x:v>0.013125541358339765</x:v>
      </x:c>
      <x:c r="H1211" s="114" t="n">
        <x:f>IFERROR(D1211/D1210-1,0)</x:f>
        <x:v>-0.0007036472381846126</x:v>
      </x:c>
      <x:c r="I1211" s="114" t="n">
        <x:f>IFERROR(E1211/E1210-1,0)</x:f>
        <x:v>0.004810776138550299</x:v>
      </x:c>
      <x:c r="J1211" s="115" t="n">
        <x:f>Z1210*(1+F1211)</x:f>
        <x:v>0.14435051625367837</x:v>
      </x:c>
      <x:c r="K1211" s="115" t="n">
        <x:f>AA1210*(1+G1211)</x:f>
        <x:v>0.13921103412384278</x:v>
      </x:c>
      <x:c r="L1211" s="115" t="n">
        <x:f>AB1210*(1+H1211)</x:f>
        <x:v>0.9350594096560542</x:v>
      </x:c>
      <x:c r="M1211" s="115" t="n">
        <x:f>AC1210*(1+I1211)</x:f>
        <x:v>0.08990558781146298</x:v>
      </x:c>
      <x:c r="N1211" s="115" t="n">
        <x:f>SUM(J1211:M1211)</x:f>
        <x:v>1.3085265478450383</x:v>
      </x:c>
      <x:c r="O1211" s="116" t="n">
        <x:f>IFERROR((J1211+K1211)/N1211,0)</x:f>
        <x:v>0.21670294029915382</x:v>
      </x:c>
      <x:c r="P1211" s="50" t="b">
        <x:f>AND(MONTH(A1211)=12,OR(A1212="",YEAR(A1211)&lt;&gt;YEAR(A1212)))</x:f>
        <x:v>0</x:v>
      </x:c>
      <x:c r="Q1211" s="50" t="b">
        <x:f>AND(MOD(MONTH(A1211),3)=0,OR(A1212="",MONTH(A1211)&lt;&gt;MONTH(A1212)))</x:f>
        <x:v>0</x:v>
      </x:c>
      <x:c r="R1211" s="50" t="b">
        <x:f>OR(O1211&gt;$E$7,O1211&lt;$E$6)</x:f>
        <x:v>0</x:v>
      </x:c>
      <x:c r="S1211" s="50" t="b">
        <x:f>AND(OR(P1211,Q1211,R1211),A1211-AH1210&gt;$E$8)</x:f>
        <x:v>0</x:v>
      </x:c>
      <x:c r="T1211" s="50" t="str">
        <x:f>IF(NOT(OR(P1211,Q1211,R1211)),"不调",IF(NOT(S1211),"间隔规则跳过",IF(P1211,"年末+季度",IF(AND(Q1211,R1211),"季度+动态",IF(Q1211,"季度","动态")))))</x:f>
        <x:v>不调</x:v>
      </x:c>
      <x:c r="U1211" s="115" t="n">
        <x:f>IF(OR(T1211="年末+季度",T1211="季度+动态"),N1211*$E$5/2,IF(T1211="季度",(J1211+K1211)/2,IF(T1211="动态",N1211*$E$5*IF(J1211+K1211=0,0.5,J1211/(J1211+K1211)),J1211)))</x:f>
        <x:v>0.14435051625367837</x:v>
      </x:c>
      <x:c r="V1211" s="115" t="n">
        <x:f>IF(OR(T1211="年末+季度",T1211="季度+动态"),N1211*$E$5/2,IF(T1211="季度",(J1211+K1211)/2,IF(T1211="动态",N1211*$E$5*IF(J1211+K1211=0,0.5,K1211/(J1211+K1211)),K1211)))</x:f>
        <x:v>0.13921103412384278</x:v>
      </x:c>
      <x:c r="W1211" s="115" t="n">
        <x:f>IF(OR(T1211="年末+季度",T1211="季度+动态",T1211="动态"),N1211*(1-$E$5)*IF(L1211+M1211=0,$B$7/($B$7+$B$8),L1211/(L1211+M1211)),L1211)</x:f>
        <x:v>0.9350594096560542</x:v>
      </x:c>
      <x:c r="X1211" s="115" t="n">
        <x:f>IF(OR(T1211="年末+季度",T1211="季度+动态",T1211="动态"),N1211*(1-$E$5)*IF(L1211+M1211=0,$B$8/($B$7+$B$8),M1211/(L1211+M1211)),M1211)</x:f>
        <x:v>0.08990558781146298</x:v>
      </x:c>
      <x:c r="Y1211" s="115" t="n">
        <x:f>POWER(1-$H$5,(A1211-A1210)/$H$8)</x:f>
        <x:v>0.9999588018747739</x:v>
      </x:c>
      <x:c r="Z1211" s="115" t="n">
        <x:f>U1211*Y1211</x:f>
        <x:v>0.1443445692830333</x:v>
      </x:c>
      <x:c r="AA1211" s="115" t="n">
        <x:f>V1211*Y1211</x:f>
        <x:v>0.1392052988902261</x:v>
      </x:c>
      <x:c r="AB1211" s="115" t="n">
        <x:f>W1211*Y1211</x:f>
        <x:v>0.9350208869614013</x:v>
      </x:c>
      <x:c r="AC1211" s="115" t="n">
        <x:f>X1211*Y1211</x:f>
        <x:v>0.08990188386979779</x:v>
      </x:c>
      <x:c r="AD1211" s="115" t="n">
        <x:f>SUM(Z1211:AC1211)</x:f>
        <x:v>1.3084726390044585</x:v>
      </x:c>
      <x:c r="AE1211" s="115" t="n">
        <x:f>MAX(AE1210,AD1211)</x:f>
        <x:v>1.3124911049847778</x:v>
      </x:c>
      <x:c r="AF1211" s="114" t="n">
        <x:f>AD1211/AE1211-1</x:f>
        <x:v>-0.0030617091156330822</x:v>
      </x:c>
      <x:c r="AG1211" s="114" t="n">
        <x:f>AD1211/AD1210-1</x:f>
        <x:v>0.000514788372477204</x:v>
      </x:c>
      <x:c r="AH1211" s="111" t="n">
        <x:f>IF(OR(T1211="年末+季度",T1211="季度+动态",T1211="季度",T1211="动态"),A1211,AH1210)</x:f>
        <x:v>45565</x:v>
      </x:c>
      <x:c r="AI1211" s="117" t="n">
        <x:f>YEAR(A1211)</x:f>
        <x:v>2024</x:v>
      </x:c>
      <x:c r="AJ1211" s="117" t="n">
        <x:f>MONTH(A1211)</x:f>
        <x:v>10</x:v>
      </x:c>
      <x:c r="AK1211" s="50" t="n">
        <x:f>IF(MONTH(A1211)&lt;&gt;MONTH(A1212),1,0)</x:f>
        <x:v>0</x:v>
      </x:c>
      <x:c r="AL1211" s="115" t="n">
        <x:f>IF(AK1210,AD1210,AL1210)</x:f>
        <x:v>1.2914431374781532</x:v>
      </x:c>
      <x:c r="AM1211" s="116" t="str">
        <x:f>IF(AK1211,AD1211/AL1211-1,"")</x:f>
      </x:c>
      <x:c r="AN1211" s="115" t="n">
        <x:f>IF(AI1211&lt;&gt;AI1210,AD1211,MAX(AN1210,AD1211))</x:f>
        <x:v>1.3124911049847778</x:v>
      </x:c>
      <x:c r="AO1211" s="116" t="n">
        <x:f>AD1211/AN1211-1</x:f>
        <x:v>-0.0030617091156330822</x:v>
      </x:c>
      <x:c r="AP1211" s="112" t="n">
        <x:f>IFERROR(SUM(Z1211:AC1211)/AD1211,0)</x:f>
        <x:v>1</x:v>
      </x:c>
      <x:c r="AQ1211" s="50" t="b">
        <x:f>AND(B1211&gt;0,C1211&gt;0,D1211&gt;0,E1211&gt;0)</x:f>
        <x:v>1</x:v>
      </x:c>
    </x:row>
    <x:row r="1212">
      <x:c r="A1212" s="111" t="n">
        <x:f>'净值底稿'!A1170</x:f>
        <x:v>45594</x:v>
      </x:c>
      <x:c r="B1212" s="113" t="n">
        <x:f>'净值底稿'!F1170</x:f>
        <x:v>1.9501953554501574</x:v>
      </x:c>
      <x:c r="C1212" s="113" t="n">
        <x:f>'净值底稿'!O1170</x:f>
        <x:v>1.2785866485863675</x:v>
      </x:c>
      <x:c r="D1212" s="113" t="n">
        <x:f>'净值底稿'!P1170</x:f>
        <x:v>1.7046</x:v>
      </x:c>
      <x:c r="E1212" s="113" t="n">
        <x:f>'净值底稿'!Q1170</x:f>
        <x:v>2.2097</x:v>
      </x:c>
      <x:c r="F1212" s="114" t="n">
        <x:f>IFERROR(B1212/B1211-1,0)</x:f>
        <x:v>-0.003711592617035353</x:v>
      </x:c>
      <x:c r="G1212" s="114" t="n">
        <x:f>IFERROR(C1212/C1211-1,0)</x:f>
        <x:v>-0.013832165083725756</x:v>
      </x:c>
      <x:c r="H1212" s="114" t="n">
        <x:f>IFERROR(D1212/D1211-1,0)</x:f>
        <x:v>0.00023471423541843173</x:v>
      </x:c>
      <x:c r="I1212" s="114" t="n">
        <x:f>IFERROR(E1212/E1211-1,0)</x:f>
        <x:v>0.007569194291186188</x:v>
      </x:c>
      <x:c r="J1212" s="115" t="n">
        <x:f>Z1211*(1+F1212)</x:f>
        <x:v>0.14380882104537324</x:v>
      </x:c>
      <x:c r="K1212" s="115" t="n">
        <x:f>AA1211*(1+G1212)</x:f>
        <x:v>0.1372797882154471</x:v>
      </x:c>
      <x:c r="L1212" s="115" t="n">
        <x:f>AB1211*(1+H1212)</x:f>
        <x:v>0.9352403496739847</x:v>
      </x:c>
      <x:c r="M1212" s="115" t="n">
        <x:f>AC1211*(1+I1212)</x:f>
        <x:v>0.09058236869595195</x:v>
      </x:c>
      <x:c r="N1212" s="115" t="n">
        <x:f>SUM(J1212:M1212)</x:f>
        <x:v>1.3069113276307571</x:v>
      </x:c>
      <x:c r="O1212" s="116" t="n">
        <x:f>IFERROR((J1212+K1212)/N1212,0)</x:f>
        <x:v>0.2150785621931931</x:v>
      </x:c>
      <x:c r="P1212" s="50" t="b">
        <x:f>AND(MONTH(A1212)=12,OR(A1213="",YEAR(A1212)&lt;&gt;YEAR(A1213)))</x:f>
        <x:v>0</x:v>
      </x:c>
      <x:c r="Q1212" s="50" t="b">
        <x:f>AND(MOD(MONTH(A1212),3)=0,OR(A1213="",MONTH(A1212)&lt;&gt;MONTH(A1213)))</x:f>
        <x:v>0</x:v>
      </x:c>
      <x:c r="R1212" s="50" t="b">
        <x:f>OR(O1212&gt;$E$7,O1212&lt;$E$6)</x:f>
        <x:v>0</x:v>
      </x:c>
      <x:c r="S1212" s="50" t="b">
        <x:f>AND(OR(P1212,Q1212,R1212),A1212-AH1211&gt;$E$8)</x:f>
        <x:v>0</x:v>
      </x:c>
      <x:c r="T1212" s="50" t="str">
        <x:f>IF(NOT(OR(P1212,Q1212,R1212)),"不调",IF(NOT(S1212),"间隔规则跳过",IF(P1212,"年末+季度",IF(AND(Q1212,R1212),"季度+动态",IF(Q1212,"季度","动态")))))</x:f>
        <x:v>不调</x:v>
      </x:c>
      <x:c r="U1212" s="115" t="n">
        <x:f>IF(OR(T1212="年末+季度",T1212="季度+动态"),N1212*$E$5/2,IF(T1212="季度",(J1212+K1212)/2,IF(T1212="动态",N1212*$E$5*IF(J1212+K1212=0,0.5,J1212/(J1212+K1212)),J1212)))</x:f>
        <x:v>0.14380882104537324</x:v>
      </x:c>
      <x:c r="V1212" s="115" t="n">
        <x:f>IF(OR(T1212="年末+季度",T1212="季度+动态"),N1212*$E$5/2,IF(T1212="季度",(J1212+K1212)/2,IF(T1212="动态",N1212*$E$5*IF(J1212+K1212=0,0.5,K1212/(J1212+K1212)),K1212)))</x:f>
        <x:v>0.1372797882154471</x:v>
      </x:c>
      <x:c r="W1212" s="115" t="n">
        <x:f>IF(OR(T1212="年末+季度",T1212="季度+动态",T1212="动态"),N1212*(1-$E$5)*IF(L1212+M1212=0,$B$7/($B$7+$B$8),L1212/(L1212+M1212)),L1212)</x:f>
        <x:v>0.9352403496739847</x:v>
      </x:c>
      <x:c r="X1212" s="115" t="n">
        <x:f>IF(OR(T1212="年末+季度",T1212="季度+动态",T1212="动态"),N1212*(1-$E$5)*IF(L1212+M1212=0,$B$8/($B$7+$B$8),M1212/(L1212+M1212)),M1212)</x:f>
        <x:v>0.09058236869595195</x:v>
      </x:c>
      <x:c r="Y1212" s="115" t="n">
        <x:f>POWER(1-$H$5,(A1212-A1211)/$H$8)</x:f>
        <x:v>0.9999862671029998</x:v>
      </x:c>
      <x:c r="Z1212" s="115" t="n">
        <x:f>U1212*Y1212</x:f>
        <x:v>0.14380684613364608</x:v>
      </x:c>
      <x:c r="AA1212" s="115" t="n">
        <x:f>V1212*Y1212</x:f>
        <x:v>0.1372779029662553</x:v>
      </x:c>
      <x:c r="AB1212" s="115" t="n">
        <x:f>W1212*Y1212</x:f>
        <x:v>0.9352275061145922</x:v>
      </x:c>
      <x:c r="AC1212" s="115" t="n">
        <x:f>X1212*Y1212</x:f>
        <x:v>0.09058112473761261</x:v>
      </x:c>
      <x:c r="AD1212" s="115" t="n">
        <x:f>SUM(Z1212:AC1212)</x:f>
        <x:v>1.3068933799521063</x:v>
      </x:c>
      <x:c r="AE1212" s="115" t="n">
        <x:f>MAX(AE1211,AD1212)</x:f>
        <x:v>1.3124911049847778</x:v>
      </x:c>
      <x:c r="AF1212" s="114" t="n">
        <x:f>AD1212/AE1212-1</x:f>
        <x:v>-0.004264962262533922</x:v>
      </x:c>
      <x:c r="AG1212" s="114" t="n">
        <x:f>AD1212/AD1211-1</x:f>
        <x:v>-0.001206948472039726</x:v>
      </x:c>
      <x:c r="AH1212" s="111" t="n">
        <x:f>IF(OR(T1212="年末+季度",T1212="季度+动态",T1212="季度",T1212="动态"),A1212,AH1211)</x:f>
        <x:v>45565</x:v>
      </x:c>
      <x:c r="AI1212" s="117" t="n">
        <x:f>YEAR(A1212)</x:f>
        <x:v>2024</x:v>
      </x:c>
      <x:c r="AJ1212" s="117" t="n">
        <x:f>MONTH(A1212)</x:f>
        <x:v>10</x:v>
      </x:c>
      <x:c r="AK1212" s="50" t="n">
        <x:f>IF(MONTH(A1212)&lt;&gt;MONTH(A1213),1,0)</x:f>
        <x:v>0</x:v>
      </x:c>
      <x:c r="AL1212" s="115" t="n">
        <x:f>IF(AK1211,AD1211,AL1211)</x:f>
        <x:v>1.2914431374781532</x:v>
      </x:c>
      <x:c r="AM1212" s="116" t="str">
        <x:f>IF(AK1212,AD1212/AL1212-1,"")</x:f>
      </x:c>
      <x:c r="AN1212" s="115" t="n">
        <x:f>IF(AI1212&lt;&gt;AI1211,AD1212,MAX(AN1211,AD1212))</x:f>
        <x:v>1.3124911049847778</x:v>
      </x:c>
      <x:c r="AO1212" s="116" t="n">
        <x:f>AD1212/AN1212-1</x:f>
        <x:v>-0.004264962262533922</x:v>
      </x:c>
      <x:c r="AP1212" s="112" t="n">
        <x:f>IFERROR(SUM(Z1212:AC1212)/AD1212,0)</x:f>
        <x:v>1</x:v>
      </x:c>
      <x:c r="AQ1212" s="50" t="b">
        <x:f>AND(B1212&gt;0,C1212&gt;0,D1212&gt;0,E1212&gt;0)</x:f>
        <x:v>1</x:v>
      </x:c>
    </x:row>
    <x:row r="1213">
      <x:c r="A1213" s="111" t="n">
        <x:f>'净值底稿'!A1171</x:f>
        <x:v>45595</x:v>
      </x:c>
      <x:c r="B1213" s="113" t="n">
        <x:f>'净值底稿'!F1171</x:f>
        <x:v>1.9515936617183876</x:v>
      </x:c>
      <x:c r="C1213" s="113" t="n">
        <x:f>'净值底稿'!O1171</x:f>
        <x:v>1.277326807151884</x:v>
      </x:c>
      <x:c r="D1213" s="113" t="n">
        <x:f>'净值底稿'!P1171</x:f>
        <x:v>1.7046</x:v>
      </x:c>
      <x:c r="E1213" s="113" t="n">
        <x:f>'净值底稿'!Q1171</x:f>
        <x:v>2.2346</x:v>
      </x:c>
      <x:c r="F1213" s="114" t="n">
        <x:f>IFERROR(B1213/B1212-1,0)</x:f>
        <x:v>0.0007170083060255017</x:v>
      </x:c>
      <x:c r="G1213" s="114" t="n">
        <x:f>IFERROR(C1213/C1212-1,0)</x:f>
        <x:v>-0.0009853391132126355</x:v>
      </x:c>
      <x:c r="H1213" s="114" t="n">
        <x:f>IFERROR(D1213/D1212-1,0)</x:f>
        <x:v>0</x:v>
      </x:c>
      <x:c r="I1213" s="114" t="n">
        <x:f>IFERROR(E1213/E1212-1,0)</x:f>
        <x:v>0.011268497986151926</x:v>
      </x:c>
      <x:c r="J1213" s="115" t="n">
        <x:f>Z1212*(1+F1213)</x:f>
        <x:v>0.14390995683678723</x:v>
      </x:c>
      <x:c r="K1213" s="115" t="n">
        <x:f>AA1212*(1+G1213)</x:f>
        <x:v>0.13714263767908286</x:v>
      </x:c>
      <x:c r="L1213" s="115" t="n">
        <x:f>AB1212*(1+H1213)</x:f>
        <x:v>0.9352275061145922</x:v>
      </x:c>
      <x:c r="M1213" s="115" t="n">
        <x:f>AC1212*(1+I1213)</x:f>
        <x:v>0.09160183795930177</x:v>
      </x:c>
      <x:c r="N1213" s="115" t="n">
        <x:f>SUM(J1213:M1213)</x:f>
        <x:v>1.307881938589764</x:v>
      </x:c>
      <x:c r="O1213" s="116" t="n">
        <x:f>IFERROR((J1213+K1213)/N1213,0)</x:f>
        <x:v>0.21489141047311783</x:v>
      </x:c>
      <x:c r="P1213" s="50" t="b">
        <x:f>AND(MONTH(A1213)=12,OR(A1214="",YEAR(A1213)&lt;&gt;YEAR(A1214)))</x:f>
        <x:v>0</x:v>
      </x:c>
      <x:c r="Q1213" s="50" t="b">
        <x:f>AND(MOD(MONTH(A1213),3)=0,OR(A1214="",MONTH(A1213)&lt;&gt;MONTH(A1214)))</x:f>
        <x:v>0</x:v>
      </x:c>
      <x:c r="R1213" s="50" t="b">
        <x:f>OR(O1213&gt;$E$7,O1213&lt;$E$6)</x:f>
        <x:v>0</x:v>
      </x:c>
      <x:c r="S1213" s="50" t="b">
        <x:f>AND(OR(P1213,Q1213,R1213),A1213-AH1212&gt;$E$8)</x:f>
        <x:v>0</x:v>
      </x:c>
      <x:c r="T1213" s="50" t="str">
        <x:f>IF(NOT(OR(P1213,Q1213,R1213)),"不调",IF(NOT(S1213),"间隔规则跳过",IF(P1213,"年末+季度",IF(AND(Q1213,R1213),"季度+动态",IF(Q1213,"季度","动态")))))</x:f>
        <x:v>不调</x:v>
      </x:c>
      <x:c r="U1213" s="115" t="n">
        <x:f>IF(OR(T1213="年末+季度",T1213="季度+动态"),N1213*$E$5/2,IF(T1213="季度",(J1213+K1213)/2,IF(T1213="动态",N1213*$E$5*IF(J1213+K1213=0,0.5,J1213/(J1213+K1213)),J1213)))</x:f>
        <x:v>0.14390995683678723</x:v>
      </x:c>
      <x:c r="V1213" s="115" t="n">
        <x:f>IF(OR(T1213="年末+季度",T1213="季度+动态"),N1213*$E$5/2,IF(T1213="季度",(J1213+K1213)/2,IF(T1213="动态",N1213*$E$5*IF(J1213+K1213=0,0.5,K1213/(J1213+K1213)),K1213)))</x:f>
        <x:v>0.13714263767908286</x:v>
      </x:c>
      <x:c r="W1213" s="115" t="n">
        <x:f>IF(OR(T1213="年末+季度",T1213="季度+动态",T1213="动态"),N1213*(1-$E$5)*IF(L1213+M1213=0,$B$7/($B$7+$B$8),L1213/(L1213+M1213)),L1213)</x:f>
        <x:v>0.9352275061145922</x:v>
      </x:c>
      <x:c r="X1213" s="115" t="n">
        <x:f>IF(OR(T1213="年末+季度",T1213="季度+动态",T1213="动态"),N1213*(1-$E$5)*IF(L1213+M1213=0,$B$8/($B$7+$B$8),M1213/(L1213+M1213)),M1213)</x:f>
        <x:v>0.09160183795930177</x:v>
      </x:c>
      <x:c r="Y1213" s="115" t="n">
        <x:f>POWER(1-$H$5,(A1213-A1212)/$H$8)</x:f>
        <x:v>0.9999862671029998</x:v>
      </x:c>
      <x:c r="Z1213" s="115" t="n">
        <x:f>U1213*Y1213</x:f>
        <x:v>0.14390798053617268</x:v>
      </x:c>
      <x:c r="AA1213" s="115" t="n">
        <x:f>V1213*Y1213</x:f>
        <x:v>0.13714075431336528</x:v>
      </x:c>
      <x:c r="AB1213" s="115" t="n">
        <x:f>W1213*Y1213</x:f>
        <x:v>0.9352146627315789</x:v>
      </x:c>
      <x:c r="AC1213" s="115" t="n">
        <x:f>X1213*Y1213</x:f>
        <x:v>0.09160058000069604</x:v>
      </x:c>
      <x:c r="AD1213" s="115" t="n">
        <x:f>SUM(Z1213:AC1213)</x:f>
        <x:v>1.307863977581813</x:v>
      </x:c>
      <x:c r="AE1213" s="115" t="n">
        <x:f>MAX(AE1212,AD1213)</x:f>
        <x:v>1.3124911049847778</x:v>
      </x:c>
      <x:c r="AF1213" s="114" t="n">
        <x:f>AD1213/AE1213-1</x:f>
        <x:v>-0.0035254542948071066</x:v>
      </x:c>
      <x:c r="AG1213" s="114" t="n">
        <x:f>AD1213/AD1212-1</x:f>
        <x:v>0.0007426754504964439</x:v>
      </x:c>
      <x:c r="AH1213" s="111" t="n">
        <x:f>IF(OR(T1213="年末+季度",T1213="季度+动态",T1213="季度",T1213="动态"),A1213,AH1212)</x:f>
        <x:v>45565</x:v>
      </x:c>
      <x:c r="AI1213" s="117" t="n">
        <x:f>YEAR(A1213)</x:f>
        <x:v>2024</x:v>
      </x:c>
      <x:c r="AJ1213" s="117" t="n">
        <x:f>MONTH(A1213)</x:f>
        <x:v>10</x:v>
      </x:c>
      <x:c r="AK1213" s="50" t="n">
        <x:f>IF(MONTH(A1213)&lt;&gt;MONTH(A1214),1,0)</x:f>
        <x:v>0</x:v>
      </x:c>
      <x:c r="AL1213" s="115" t="n">
        <x:f>IF(AK1212,AD1212,AL1212)</x:f>
        <x:v>1.2914431374781532</x:v>
      </x:c>
      <x:c r="AM1213" s="116" t="str">
        <x:f>IF(AK1213,AD1213/AL1213-1,"")</x:f>
      </x:c>
      <x:c r="AN1213" s="115" t="n">
        <x:f>IF(AI1213&lt;&gt;AI1212,AD1213,MAX(AN1212,AD1213))</x:f>
        <x:v>1.3124911049847778</x:v>
      </x:c>
      <x:c r="AO1213" s="116" t="n">
        <x:f>AD1213/AN1213-1</x:f>
        <x:v>-0.0035254542948071066</x:v>
      </x:c>
      <x:c r="AP1213" s="112" t="n">
        <x:f>IFERROR(SUM(Z1213:AC1213)/AD1213,0)</x:f>
        <x:v>1</x:v>
      </x:c>
      <x:c r="AQ1213" s="50" t="b">
        <x:f>AND(B1213&gt;0,C1213&gt;0,D1213&gt;0,E1213&gt;0)</x:f>
        <x:v>1</x:v>
      </x:c>
    </x:row>
    <x:row r="1214">
      <x:c r="A1214" s="111" t="n">
        <x:f>'净值底稿'!A1172</x:f>
        <x:v>45596</x:v>
      </x:c>
      <x:c r="B1214" s="113" t="n">
        <x:f>'净值底稿'!F1172</x:f>
        <x:v>1.952704467325415</x:v>
      </x:c>
      <x:c r="C1214" s="113" t="n">
        <x:f>'净值底稿'!O1172</x:f>
        <x:v>1.286994489909353</x:v>
      </x:c>
      <x:c r="D1214" s="113" t="n">
        <x:f>'净值底稿'!P1172</x:f>
        <x:v>1.7054</x:v>
      </x:c>
      <x:c r="E1214" s="113" t="n">
        <x:f>'净值底稿'!Q1172</x:f>
        <x:v>2.2258</x:v>
      </x:c>
      <x:c r="F1214" s="114" t="n">
        <x:f>IFERROR(B1214/B1213-1,0)</x:f>
        <x:v>0.0005691787326513875</x:v>
      </x:c>
      <x:c r="G1214" s="114" t="n">
        <x:f>IFERROR(C1214/C1213-1,0)</x:f>
        <x:v>0.007568683835130319</x:v>
      </x:c>
      <x:c r="H1214" s="114" t="n">
        <x:f>IFERROR(D1214/D1213-1,0)</x:f>
        <x:v>0.0004693183151474045</x:v>
      </x:c>
      <x:c r="I1214" s="114" t="n">
        <x:f>IFERROR(E1214/E1213-1,0)</x:f>
        <x:v>-0.003938064978072142</x:v>
      </x:c>
      <x:c r="J1214" s="115" t="n">
        <x:f>Z1213*(1+F1214)</x:f>
        <x:v>0.14398988989815267</x:v>
      </x:c>
      <x:c r="K1214" s="115" t="n">
        <x:f>AA1213*(1+G1214)</x:f>
        <x:v>0.13817872932367442</x:v>
      </x:c>
      <x:c r="L1214" s="115" t="n">
        <x:f>AB1213*(1+H1214)</x:f>
        <x:v>0.9356535761013933</x:v>
      </x:c>
      <x:c r="M1214" s="115" t="n">
        <x:f>AC1213*(1+I1214)</x:f>
        <x:v>0.09123985096462421</x:v>
      </x:c>
      <x:c r="N1214" s="115" t="n">
        <x:f>SUM(J1214:M1214)</x:f>
        <x:v>1.3090620462878446</x:v>
      </x:c>
      <x:c r="O1214" s="116" t="n">
        <x:f>IFERROR((J1214+K1214)/N1214,0)</x:f>
        <x:v>0.21555022546256158</x:v>
      </x:c>
      <x:c r="P1214" s="50" t="b">
        <x:f>AND(MONTH(A1214)=12,OR(A1215="",YEAR(A1214)&lt;&gt;YEAR(A1215)))</x:f>
        <x:v>0</x:v>
      </x:c>
      <x:c r="Q1214" s="50" t="b">
        <x:f>AND(MOD(MONTH(A1214),3)=0,OR(A1215="",MONTH(A1214)&lt;&gt;MONTH(A1215)))</x:f>
        <x:v>0</x:v>
      </x:c>
      <x:c r="R1214" s="50" t="b">
        <x:f>OR(O1214&gt;$E$7,O1214&lt;$E$6)</x:f>
        <x:v>0</x:v>
      </x:c>
      <x:c r="S1214" s="50" t="b">
        <x:f>AND(OR(P1214,Q1214,R1214),A1214-AH1213&gt;$E$8)</x:f>
        <x:v>0</x:v>
      </x:c>
      <x:c r="T1214" s="50" t="str">
        <x:f>IF(NOT(OR(P1214,Q1214,R1214)),"不调",IF(NOT(S1214),"间隔规则跳过",IF(P1214,"年末+季度",IF(AND(Q1214,R1214),"季度+动态",IF(Q1214,"季度","动态")))))</x:f>
        <x:v>不调</x:v>
      </x:c>
      <x:c r="U1214" s="115" t="n">
        <x:f>IF(OR(T1214="年末+季度",T1214="季度+动态"),N1214*$E$5/2,IF(T1214="季度",(J1214+K1214)/2,IF(T1214="动态",N1214*$E$5*IF(J1214+K1214=0,0.5,J1214/(J1214+K1214)),J1214)))</x:f>
        <x:v>0.14398988989815267</x:v>
      </x:c>
      <x:c r="V1214" s="115" t="n">
        <x:f>IF(OR(T1214="年末+季度",T1214="季度+动态"),N1214*$E$5/2,IF(T1214="季度",(J1214+K1214)/2,IF(T1214="动态",N1214*$E$5*IF(J1214+K1214=0,0.5,K1214/(J1214+K1214)),K1214)))</x:f>
        <x:v>0.13817872932367442</x:v>
      </x:c>
      <x:c r="W1214" s="115" t="n">
        <x:f>IF(OR(T1214="年末+季度",T1214="季度+动态",T1214="动态"),N1214*(1-$E$5)*IF(L1214+M1214=0,$B$7/($B$7+$B$8),L1214/(L1214+M1214)),L1214)</x:f>
        <x:v>0.9356535761013933</x:v>
      </x:c>
      <x:c r="X1214" s="115" t="n">
        <x:f>IF(OR(T1214="年末+季度",T1214="季度+动态",T1214="动态"),N1214*(1-$E$5)*IF(L1214+M1214=0,$B$8/($B$7+$B$8),M1214/(L1214+M1214)),M1214)</x:f>
        <x:v>0.09123985096462421</x:v>
      </x:c>
      <x:c r="Y1214" s="115" t="n">
        <x:f>POWER(1-$H$5,(A1214-A1213)/$H$8)</x:f>
        <x:v>0.9999862671029998</x:v>
      </x:c>
      <x:c r="Z1214" s="115" t="n">
        <x:f>U1214*Y1214</x:f>
        <x:v>0.14398791249982562</x:v>
      </x:c>
      <x:c r="AA1214" s="115" t="n">
        <x:f>V1214*Y1214</x:f>
        <x:v>0.138176831729417</x:v>
      </x:c>
      <x:c r="AB1214" s="115" t="n">
        <x:f>W1214*Y1214</x:f>
        <x:v>0.9356407268672048</x:v>
      </x:c>
      <x:c r="AC1214" s="115" t="n">
        <x:f>X1214*Y1214</x:f>
        <x:v>0.0912385979771486</x:v>
      </x:c>
      <x:c r="AD1214" s="115" t="n">
        <x:f>SUM(Z1214:AC1214)</x:f>
        <x:v>1.309044069073596</x:v>
      </x:c>
      <x:c r="AE1214" s="115" t="n">
        <x:f>MAX(AE1213,AD1214)</x:f>
        <x:v>1.3124911049847778</x:v>
      </x:c>
      <x:c r="AF1214" s="114" t="n">
        <x:f>AD1214/AE1214-1</x:f>
        <x:v>-0.002626330874236138</x:v>
      </x:c>
      <x:c r="AG1214" s="114" t="n">
        <x:f>AD1214/AD1213-1</x:f>
        <x:v>0.0009023044536824454</x:v>
      </x:c>
      <x:c r="AH1214" s="111" t="n">
        <x:f>IF(OR(T1214="年末+季度",T1214="季度+动态",T1214="季度",T1214="动态"),A1214,AH1213)</x:f>
        <x:v>45565</x:v>
      </x:c>
      <x:c r="AI1214" s="117" t="n">
        <x:f>YEAR(A1214)</x:f>
        <x:v>2024</x:v>
      </x:c>
      <x:c r="AJ1214" s="117" t="n">
        <x:f>MONTH(A1214)</x:f>
        <x:v>10</x:v>
      </x:c>
      <x:c r="AK1214" s="50" t="n">
        <x:f>IF(MONTH(A1214)&lt;&gt;MONTH(A1215),1,0)</x:f>
        <x:v>1</x:v>
      </x:c>
      <x:c r="AL1214" s="115" t="n">
        <x:f>IF(AK1213,AD1213,AL1213)</x:f>
        <x:v>1.2914431374781532</x:v>
      </x:c>
      <x:c r="AM1214" s="116" t="n">
        <x:f>IF(AK1214,AD1214/AL1214-1,"")</x:f>
        <x:v>0.013628886231733528</x:v>
      </x:c>
      <x:c r="AN1214" s="115" t="n">
        <x:f>IF(AI1214&lt;&gt;AI1213,AD1214,MAX(AN1213,AD1214))</x:f>
        <x:v>1.3124911049847778</x:v>
      </x:c>
      <x:c r="AO1214" s="116" t="n">
        <x:f>AD1214/AN1214-1</x:f>
        <x:v>-0.002626330874236138</x:v>
      </x:c>
      <x:c r="AP1214" s="112" t="n">
        <x:f>IFERROR(SUM(Z1214:AC1214)/AD1214,0)</x:f>
        <x:v>1</x:v>
      </x:c>
      <x:c r="AQ1214" s="50" t="b">
        <x:f>AND(B1214&gt;0,C1214&gt;0,D1214&gt;0,E1214&gt;0)</x:f>
        <x:v>1</x:v>
      </x:c>
    </x:row>
    <x:row r="1215">
      <x:c r="A1215" s="111" t="n">
        <x:f>'净值底稿'!A1173</x:f>
        <x:v>45597</x:v>
      </x:c>
      <x:c r="B1215" s="113" t="n">
        <x:f>'净值底稿'!F1173</x:f>
        <x:v>1.9156399511051125</x:v>
      </x:c>
      <x:c r="C1215" s="113" t="n">
        <x:f>'净值底稿'!O1173</x:f>
        <x:v>1.2646529326515015</x:v>
      </x:c>
      <x:c r="D1215" s="113" t="n">
        <x:f>'净值底稿'!P1173</x:f>
        <x:v>1.7071</x:v>
      </x:c>
      <x:c r="E1215" s="113" t="n">
        <x:f>'净值底稿'!Q1173</x:f>
        <x:v>2.2035</x:v>
      </x:c>
      <x:c r="F1215" s="114" t="n">
        <x:f>IFERROR(B1215/B1214-1,0)</x:f>
        <x:v>-0.018981119181372685</x:v>
      </x:c>
      <x:c r="G1215" s="114" t="n">
        <x:f>IFERROR(C1215/C1214-1,0)</x:f>
        <x:v>-0.01735948167068313</x:v>
      </x:c>
      <x:c r="H1215" s="114" t="n">
        <x:f>IFERROR(D1215/D1214-1,0)</x:f>
        <x:v>0.000996833587428192</x:v>
      </x:c>
      <x:c r="I1215" s="114" t="n">
        <x:f>IFERROR(E1215/E1214-1,0)</x:f>
        <x:v>-0.010018869619911941</x:v>
      </x:c>
      <x:c r="J1215" s="115" t="n">
        <x:f>Z1214*(1+F1215)</x:f>
        <x:v>0.14125486077198937</x:v>
      </x:c>
      <x:c r="K1215" s="115" t="n">
        <x:f>AA1214*(1+G1215)</x:f>
        <x:v>0.13577815355169712</x:v>
      </x:c>
      <x:c r="L1215" s="115" t="n">
        <x:f>AB1214*(1+H1215)</x:f>
        <x:v>0.9365734049695117</x:v>
      </x:c>
      <x:c r="M1215" s="115" t="n">
        <x:f>AC1214*(1+I1215)</x:f>
        <x:v>0.09032449035971199</x:v>
      </x:c>
      <x:c r="N1215" s="115" t="n">
        <x:f>SUM(J1215:M1215)</x:f>
        <x:v>1.3039309096529101</x:v>
      </x:c>
      <x:c r="O1215" s="116" t="n">
        <x:f>IFERROR((J1215+K1215)/N1215,0)</x:f>
        <x:v>0.2124598874624647</x:v>
      </x:c>
      <x:c r="P1215" s="50" t="b">
        <x:f>AND(MONTH(A1215)=12,OR(A1216="",YEAR(A1215)&lt;&gt;YEAR(A1216)))</x:f>
        <x:v>0</x:v>
      </x:c>
      <x:c r="Q1215" s="50" t="b">
        <x:f>AND(MOD(MONTH(A1215),3)=0,OR(A1216="",MONTH(A1215)&lt;&gt;MONTH(A1216)))</x:f>
        <x:v>0</x:v>
      </x:c>
      <x:c r="R1215" s="50" t="b">
        <x:f>OR(O1215&gt;$E$7,O1215&lt;$E$6)</x:f>
        <x:v>0</x:v>
      </x:c>
      <x:c r="S1215" s="50" t="b">
        <x:f>AND(OR(P1215,Q1215,R1215),A1215-AH1214&gt;$E$8)</x:f>
        <x:v>0</x:v>
      </x:c>
      <x:c r="T1215" s="50" t="str">
        <x:f>IF(NOT(OR(P1215,Q1215,R1215)),"不调",IF(NOT(S1215),"间隔规则跳过",IF(P1215,"年末+季度",IF(AND(Q1215,R1215),"季度+动态",IF(Q1215,"季度","动态")))))</x:f>
        <x:v>不调</x:v>
      </x:c>
      <x:c r="U1215" s="115" t="n">
        <x:f>IF(OR(T1215="年末+季度",T1215="季度+动态"),N1215*$E$5/2,IF(T1215="季度",(J1215+K1215)/2,IF(T1215="动态",N1215*$E$5*IF(J1215+K1215=0,0.5,J1215/(J1215+K1215)),J1215)))</x:f>
        <x:v>0.14125486077198937</x:v>
      </x:c>
      <x:c r="V1215" s="115" t="n">
        <x:f>IF(OR(T1215="年末+季度",T1215="季度+动态"),N1215*$E$5/2,IF(T1215="季度",(J1215+K1215)/2,IF(T1215="动态",N1215*$E$5*IF(J1215+K1215=0,0.5,K1215/(J1215+K1215)),K1215)))</x:f>
        <x:v>0.13577815355169712</x:v>
      </x:c>
      <x:c r="W1215" s="115" t="n">
        <x:f>IF(OR(T1215="年末+季度",T1215="季度+动态",T1215="动态"),N1215*(1-$E$5)*IF(L1215+M1215=0,$B$7/($B$7+$B$8),L1215/(L1215+M1215)),L1215)</x:f>
        <x:v>0.9365734049695117</x:v>
      </x:c>
      <x:c r="X1215" s="115" t="n">
        <x:f>IF(OR(T1215="年末+季度",T1215="季度+动态",T1215="动态"),N1215*(1-$E$5)*IF(L1215+M1215=0,$B$8/($B$7+$B$8),M1215/(L1215+M1215)),M1215)</x:f>
        <x:v>0.09032449035971199</x:v>
      </x:c>
      <x:c r="Y1215" s="115" t="n">
        <x:f>POWER(1-$H$5,(A1215-A1214)/$H$8)</x:f>
        <x:v>0.9999862671029998</x:v>
      </x:c>
      <x:c r="Z1215" s="115" t="n">
        <x:f>U1215*Y1215</x:f>
        <x:v>0.14125292093353561</x:v>
      </x:c>
      <x:c r="AA1215" s="115" t="n">
        <x:f>V1215*Y1215</x:f>
        <x:v>0.13577628892429952</x:v>
      </x:c>
      <x:c r="AB1215" s="115" t="n">
        <x:f>W1215*Y1215</x:f>
        <x:v>0.9365605431034081</x:v>
      </x:c>
      <x:c r="AC1215" s="115" t="n">
        <x:f>X1215*Y1215</x:f>
        <x:v>0.09032324994278929</x:v>
      </x:c>
      <x:c r="AD1215" s="115" t="n">
        <x:f>SUM(Z1215:AC1215)</x:f>
        <x:v>1.3039130029040324</x:v>
      </x:c>
      <x:c r="AE1215" s="115" t="n">
        <x:f>MAX(AE1214,AD1215)</x:f>
        <x:v>1.3124911049847778</x:v>
      </x:c>
      <x:c r="AF1215" s="114" t="n">
        <x:f>AD1215/AE1215-1</x:f>
        <x:v>-0.00653574111715205</x:v>
      </x:c>
      <x:c r="AG1215" s="114" t="n">
        <x:f>AD1215/AD1214-1</x:f>
        <x:v>-0.003919704684346326</x:v>
      </x:c>
      <x:c r="AH1215" s="111" t="n">
        <x:f>IF(OR(T1215="年末+季度",T1215="季度+动态",T1215="季度",T1215="动态"),A1215,AH1214)</x:f>
        <x:v>45565</x:v>
      </x:c>
      <x:c r="AI1215" s="117" t="n">
        <x:f>YEAR(A1215)</x:f>
        <x:v>2024</x:v>
      </x:c>
      <x:c r="AJ1215" s="117" t="n">
        <x:f>MONTH(A1215)</x:f>
        <x:v>11</x:v>
      </x:c>
      <x:c r="AK1215" s="50" t="n">
        <x:f>IF(MONTH(A1215)&lt;&gt;MONTH(A1216),1,0)</x:f>
        <x:v>0</x:v>
      </x:c>
      <x:c r="AL1215" s="115" t="n">
        <x:f>IF(AK1214,AD1214,AL1214)</x:f>
        <x:v>1.309044069073596</x:v>
      </x:c>
      <x:c r="AM1215" s="116" t="str">
        <x:f>IF(AK1215,AD1215/AL1215-1,"")</x:f>
      </x:c>
      <x:c r="AN1215" s="115" t="n">
        <x:f>IF(AI1215&lt;&gt;AI1214,AD1215,MAX(AN1214,AD1215))</x:f>
        <x:v>1.3124911049847778</x:v>
      </x:c>
      <x:c r="AO1215" s="116" t="n">
        <x:f>AD1215/AN1215-1</x:f>
        <x:v>-0.00653574111715205</x:v>
      </x:c>
      <x:c r="AP1215" s="112" t="n">
        <x:f>IFERROR(SUM(Z1215:AC1215)/AD1215,0)</x:f>
        <x:v>1</x:v>
      </x:c>
      <x:c r="AQ1215" s="50" t="b">
        <x:f>AND(B1215&gt;0,C1215&gt;0,D1215&gt;0,E1215&gt;0)</x:f>
        <x:v>1</x:v>
      </x:c>
    </x:row>
    <x:row r="1216">
      <x:c r="A1216" s="111" t="n">
        <x:f>'净值底稿'!A1174</x:f>
        <x:v>45600</x:v>
      </x:c>
      <x:c r="B1216" s="113" t="n">
        <x:f>'净值底稿'!F1174</x:f>
        <x:v>1.95843470157944</x:v>
      </x:c>
      <x:c r="C1216" s="113" t="n">
        <x:f>'净值底稿'!O1174</x:f>
        <x:v>1.288198859112247</x:v>
      </x:c>
      <x:c r="D1216" s="113" t="n">
        <x:f>'净值底稿'!P1174</x:f>
        <x:v>1.7079</x:v>
      </x:c>
      <x:c r="E1216" s="113" t="n">
        <x:f>'净值底稿'!Q1174</x:f>
        <x:v>2.1891</x:v>
      </x:c>
      <x:c r="F1216" s="114" t="n">
        <x:f>IFERROR(B1216/B1215-1,0)</x:f>
        <x:v>0.02233966275846333</x:v>
      </x:c>
      <x:c r="G1216" s="114" t="n">
        <x:f>IFERROR(C1216/C1215-1,0)</x:f>
        <x:v>0.01861848879864514</x:v>
      </x:c>
      <x:c r="H1216" s="114" t="n">
        <x:f>IFERROR(D1216/D1215-1,0)</x:f>
        <x:v>0.00046863101165706134</x:v>
      </x:c>
      <x:c r="I1216" s="114" t="n">
        <x:f>IFERROR(E1216/E1215-1,0)</x:f>
        <x:v>-0.006535057862491533</x:v>
      </x:c>
      <x:c r="J1216" s="115" t="n">
        <x:f>Z1215*(1+F1216)</x:f>
        <x:v>0.1444084635508387</x:v>
      </x:c>
      <x:c r="K1216" s="115" t="n">
        <x:f>AA1215*(1+G1216)</x:f>
        <x:v>0.1383042382387582</x:v>
      </x:c>
      <x:c r="L1216" s="115" t="n">
        <x:f>AB1215*(1+H1216)</x:f>
        <x:v>0.9369994444182007</x:v>
      </x:c>
      <x:c r="M1216" s="115" t="n">
        <x:f>AC1215*(1+I1216)</x:f>
        <x:v>0.08973298227808488</x:v>
      </x:c>
      <x:c r="N1216" s="115" t="n">
        <x:f>SUM(J1216:M1216)</x:f>
        <x:v>1.3094451284858823</x:v>
      </x:c>
      <x:c r="O1216" s="116" t="n">
        <x:f>IFERROR((J1216+K1216)/N1216,0)</x:f>
        <x:v>0.21590267178014472</x:v>
      </x:c>
      <x:c r="P1216" s="50" t="b">
        <x:f>AND(MONTH(A1216)=12,OR(A1217="",YEAR(A1216)&lt;&gt;YEAR(A1217)))</x:f>
        <x:v>0</x:v>
      </x:c>
      <x:c r="Q1216" s="50" t="b">
        <x:f>AND(MOD(MONTH(A1216),3)=0,OR(A1217="",MONTH(A1216)&lt;&gt;MONTH(A1217)))</x:f>
        <x:v>0</x:v>
      </x:c>
      <x:c r="R1216" s="50" t="b">
        <x:f>OR(O1216&gt;$E$7,O1216&lt;$E$6)</x:f>
        <x:v>0</x:v>
      </x:c>
      <x:c r="S1216" s="50" t="b">
        <x:f>AND(OR(P1216,Q1216,R1216),A1216-AH1215&gt;$E$8)</x:f>
        <x:v>0</x:v>
      </x:c>
      <x:c r="T1216" s="50" t="str">
        <x:f>IF(NOT(OR(P1216,Q1216,R1216)),"不调",IF(NOT(S1216),"间隔规则跳过",IF(P1216,"年末+季度",IF(AND(Q1216,R1216),"季度+动态",IF(Q1216,"季度","动态")))))</x:f>
        <x:v>不调</x:v>
      </x:c>
      <x:c r="U1216" s="115" t="n">
        <x:f>IF(OR(T1216="年末+季度",T1216="季度+动态"),N1216*$E$5/2,IF(T1216="季度",(J1216+K1216)/2,IF(T1216="动态",N1216*$E$5*IF(J1216+K1216=0,0.5,J1216/(J1216+K1216)),J1216)))</x:f>
        <x:v>0.1444084635508387</x:v>
      </x:c>
      <x:c r="V1216" s="115" t="n">
        <x:f>IF(OR(T1216="年末+季度",T1216="季度+动态"),N1216*$E$5/2,IF(T1216="季度",(J1216+K1216)/2,IF(T1216="动态",N1216*$E$5*IF(J1216+K1216=0,0.5,K1216/(J1216+K1216)),K1216)))</x:f>
        <x:v>0.1383042382387582</x:v>
      </x:c>
      <x:c r="W1216" s="115" t="n">
        <x:f>IF(OR(T1216="年末+季度",T1216="季度+动态",T1216="动态"),N1216*(1-$E$5)*IF(L1216+M1216=0,$B$7/($B$7+$B$8),L1216/(L1216+M1216)),L1216)</x:f>
        <x:v>0.9369994444182007</x:v>
      </x:c>
      <x:c r="X1216" s="115" t="n">
        <x:f>IF(OR(T1216="年末+季度",T1216="季度+动态",T1216="动态"),N1216*(1-$E$5)*IF(L1216+M1216=0,$B$8/($B$7+$B$8),M1216/(L1216+M1216)),M1216)</x:f>
        <x:v>0.08973298227808488</x:v>
      </x:c>
      <x:c r="Y1216" s="115" t="n">
        <x:f>POWER(1-$H$5,(A1216-A1215)/$H$8)</x:f>
        <x:v>0.9999588018747739</x:v>
      </x:c>
      <x:c r="Z1216" s="115" t="n">
        <x:f>U1216*Y1216</x:f>
        <x:v>0.14440251419287362</x:v>
      </x:c>
      <x:c r="AA1216" s="115" t="n">
        <x:f>V1216*Y1216</x:f>
        <x:v>0.13829854036343195</x:v>
      </x:c>
      <x:c r="AB1216" s="115" t="n">
        <x:f>W1216*Y1216</x:f>
        <x:v>0.9369608417977529</x:v>
      </x:c>
      <x:c r="AC1216" s="115" t="n">
        <x:f>X1216*Y1216</x:f>
        <x:v>0.08972928544744407</x:v>
      </x:c>
      <x:c r="AD1216" s="115" t="n">
        <x:f>SUM(Z1216:AC1216)</x:f>
        <x:v>1.3093911818015025</x:v>
      </x:c>
      <x:c r="AE1216" s="115" t="n">
        <x:f>MAX(AE1215,AD1216)</x:f>
        <x:v>1.3124911049847778</x:v>
      </x:c>
      <x:c r="AF1216" s="114" t="n">
        <x:f>AD1216/AE1216-1</x:f>
        <x:v>-0.002361862241581636</x:v>
      </x:c>
      <x:c r="AG1216" s="114" t="n">
        <x:f>AD1216/AD1215-1</x:f>
        <x:v>0.004201337731328136</x:v>
      </x:c>
      <x:c r="AH1216" s="111" t="n">
        <x:f>IF(OR(T1216="年末+季度",T1216="季度+动态",T1216="季度",T1216="动态"),A1216,AH1215)</x:f>
        <x:v>45565</x:v>
      </x:c>
      <x:c r="AI1216" s="117" t="n">
        <x:f>YEAR(A1216)</x:f>
        <x:v>2024</x:v>
      </x:c>
      <x:c r="AJ1216" s="117" t="n">
        <x:f>MONTH(A1216)</x:f>
        <x:v>11</x:v>
      </x:c>
      <x:c r="AK1216" s="50" t="n">
        <x:f>IF(MONTH(A1216)&lt;&gt;MONTH(A1217),1,0)</x:f>
        <x:v>0</x:v>
      </x:c>
      <x:c r="AL1216" s="115" t="n">
        <x:f>IF(AK1215,AD1215,AL1215)</x:f>
        <x:v>1.309044069073596</x:v>
      </x:c>
      <x:c r="AM1216" s="116" t="str">
        <x:f>IF(AK1216,AD1216/AL1216-1,"")</x:f>
      </x:c>
      <x:c r="AN1216" s="115" t="n">
        <x:f>IF(AI1216&lt;&gt;AI1215,AD1216,MAX(AN1215,AD1216))</x:f>
        <x:v>1.3124911049847778</x:v>
      </x:c>
      <x:c r="AO1216" s="116" t="n">
        <x:f>AD1216/AN1216-1</x:f>
        <x:v>-0.002361862241581636</x:v>
      </x:c>
      <x:c r="AP1216" s="112" t="n">
        <x:f>IFERROR(SUM(Z1216:AC1216)/AD1216,0)</x:f>
        <x:v>1</x:v>
      </x:c>
      <x:c r="AQ1216" s="50" t="b">
        <x:f>AND(B1216&gt;0,C1216&gt;0,D1216&gt;0,E1216&gt;0)</x:f>
        <x:v>1</x:v>
      </x:c>
    </x:row>
    <x:row r="1217">
      <x:c r="A1217" s="111" t="n">
        <x:f>'净值底稿'!A1175</x:f>
        <x:v>45601</x:v>
      </x:c>
      <x:c r="B1217" s="113" t="n">
        <x:f>'净值底稿'!F1175</x:f>
        <x:v>2.0135182592028826</x:v>
      </x:c>
      <x:c r="C1217" s="113" t="n">
        <x:f>'净值底稿'!O1175</x:f>
        <x:v>1.320939600039961</x:v>
      </x:c>
      <x:c r="D1217" s="113" t="n">
        <x:f>'净值底稿'!P1175</x:f>
        <x:v>1.7086</x:v>
      </x:c>
      <x:c r="E1217" s="113" t="n">
        <x:f>'净值底稿'!Q1175</x:f>
        <x:v>2.1898</x:v>
      </x:c>
      <x:c r="F1217" s="114" t="n">
        <x:f>IFERROR(B1217/B1216-1,0)</x:f>
        <x:v>0.028126318216797674</x:v>
      </x:c>
      <x:c r="G1217" s="114" t="n">
        <x:f>IFERROR(C1217/C1216-1,0)</x:f>
        <x:v>0.025415905856551513</x:v>
      </x:c>
      <x:c r="H1217" s="114" t="n">
        <x:f>IFERROR(D1217/D1216-1,0)</x:f>
        <x:v>0.0004098600620645598</x:v>
      </x:c>
      <x:c r="I1217" s="114" t="n">
        <x:f>IFERROR(E1217/E1216-1,0)</x:f>
        <x:v>0.0003197661139282548</x:v>
      </x:c>
      <x:c r="J1217" s="115" t="n">
        <x:f>Z1216*(1+F1217)</x:f>
        <x:v>0.14846402525836802</x:v>
      </x:c>
      <x:c r="K1217" s="115" t="n">
        <x:f>AA1216*(1+G1217)</x:f>
        <x:v>0.14181352304540742</x:v>
      </x:c>
      <x:c r="L1217" s="115" t="n">
        <x:f>AB1216*(1+H1217)</x:f>
        <x:v>0.9373448646265241</x:v>
      </x:c>
      <x:c r="M1217" s="115" t="n">
        <x:f>AC1216*(1+I1217)</x:f>
        <x:v>0.08975797783235716</x:v>
      </x:c>
      <x:c r="N1217" s="115" t="n">
        <x:f>SUM(J1217:M1217)</x:f>
        <x:v>1.3173803907626567</x:v>
      </x:c>
      <x:c r="O1217" s="116" t="n">
        <x:f>IFERROR((J1217+K1217)/N1217,0)</x:f>
        <x:v>0.22034451881869005</x:v>
      </x:c>
      <x:c r="P1217" s="50" t="b">
        <x:f>AND(MONTH(A1217)=12,OR(A1218="",YEAR(A1217)&lt;&gt;YEAR(A1218)))</x:f>
        <x:v>0</x:v>
      </x:c>
      <x:c r="Q1217" s="50" t="b">
        <x:f>AND(MOD(MONTH(A1217),3)=0,OR(A1218="",MONTH(A1217)&lt;&gt;MONTH(A1218)))</x:f>
        <x:v>0</x:v>
      </x:c>
      <x:c r="R1217" s="50" t="b">
        <x:f>OR(O1217&gt;$E$7,O1217&lt;$E$6)</x:f>
        <x:v>0</x:v>
      </x:c>
      <x:c r="S1217" s="50" t="b">
        <x:f>AND(OR(P1217,Q1217,R1217),A1217-AH1216&gt;$E$8)</x:f>
        <x:v>0</x:v>
      </x:c>
      <x:c r="T1217" s="50" t="str">
        <x:f>IF(NOT(OR(P1217,Q1217,R1217)),"不调",IF(NOT(S1217),"间隔规则跳过",IF(P1217,"年末+季度",IF(AND(Q1217,R1217),"季度+动态",IF(Q1217,"季度","动态")))))</x:f>
        <x:v>不调</x:v>
      </x:c>
      <x:c r="U1217" s="115" t="n">
        <x:f>IF(OR(T1217="年末+季度",T1217="季度+动态"),N1217*$E$5/2,IF(T1217="季度",(J1217+K1217)/2,IF(T1217="动态",N1217*$E$5*IF(J1217+K1217=0,0.5,J1217/(J1217+K1217)),J1217)))</x:f>
        <x:v>0.14846402525836802</x:v>
      </x:c>
      <x:c r="V1217" s="115" t="n">
        <x:f>IF(OR(T1217="年末+季度",T1217="季度+动态"),N1217*$E$5/2,IF(T1217="季度",(J1217+K1217)/2,IF(T1217="动态",N1217*$E$5*IF(J1217+K1217=0,0.5,K1217/(J1217+K1217)),K1217)))</x:f>
        <x:v>0.14181352304540742</x:v>
      </x:c>
      <x:c r="W1217" s="115" t="n">
        <x:f>IF(OR(T1217="年末+季度",T1217="季度+动态",T1217="动态"),N1217*(1-$E$5)*IF(L1217+M1217=0,$B$7/($B$7+$B$8),L1217/(L1217+M1217)),L1217)</x:f>
        <x:v>0.9373448646265241</x:v>
      </x:c>
      <x:c r="X1217" s="115" t="n">
        <x:f>IF(OR(T1217="年末+季度",T1217="季度+动态",T1217="动态"),N1217*(1-$E$5)*IF(L1217+M1217=0,$B$8/($B$7+$B$8),M1217/(L1217+M1217)),M1217)</x:f>
        <x:v>0.08975797783235716</x:v>
      </x:c>
      <x:c r="Y1217" s="115" t="n">
        <x:f>POWER(1-$H$5,(A1217-A1216)/$H$8)</x:f>
        <x:v>0.9999862671029998</x:v>
      </x:c>
      <x:c r="Z1217" s="115" t="n">
        <x:f>U1217*Y1217</x:f>
        <x:v>0.1484619864172009</x:v>
      </x:c>
      <x:c r="AA1217" s="115" t="n">
        <x:f>V1217*Y1217</x:f>
        <x:v>0.1418115755349022</x:v>
      </x:c>
      <x:c r="AB1217" s="115" t="n">
        <x:f>W1217*Y1217</x:f>
        <x:v>0.9373319921660445</x:v>
      </x:c>
      <x:c r="AC1217" s="115" t="n">
        <x:f>X1217*Y1217</x:f>
        <x:v>0.08975674519529264</x:v>
      </x:c>
      <x:c r="AD1217" s="115" t="n">
        <x:f>SUM(Z1217:AC1217)</x:f>
        <x:v>1.31736229931344</x:v>
      </x:c>
      <x:c r="AE1217" s="115" t="n">
        <x:f>MAX(AE1216,AD1217)</x:f>
        <x:v>1.31736229931344</x:v>
      </x:c>
      <x:c r="AF1217" s="114" t="n">
        <x:f>AD1217/AE1217-1</x:f>
        <x:v>0</x:v>
      </x:c>
      <x:c r="AG1217" s="114" t="n">
        <x:f>AD1217/AD1216-1</x:f>
        <x:v>0.006087651744355327</x:v>
      </x:c>
      <x:c r="AH1217" s="111" t="n">
        <x:f>IF(OR(T1217="年末+季度",T1217="季度+动态",T1217="季度",T1217="动态"),A1217,AH1216)</x:f>
        <x:v>45565</x:v>
      </x:c>
      <x:c r="AI1217" s="117" t="n">
        <x:f>YEAR(A1217)</x:f>
        <x:v>2024</x:v>
      </x:c>
      <x:c r="AJ1217" s="117" t="n">
        <x:f>MONTH(A1217)</x:f>
        <x:v>11</x:v>
      </x:c>
      <x:c r="AK1217" s="50" t="n">
        <x:f>IF(MONTH(A1217)&lt;&gt;MONTH(A1218),1,0)</x:f>
        <x:v>0</x:v>
      </x:c>
      <x:c r="AL1217" s="115" t="n">
        <x:f>IF(AK1216,AD1216,AL1216)</x:f>
        <x:v>1.309044069073596</x:v>
      </x:c>
      <x:c r="AM1217" s="116" t="str">
        <x:f>IF(AK1217,AD1217/AL1217-1,"")</x:f>
      </x:c>
      <x:c r="AN1217" s="115" t="n">
        <x:f>IF(AI1217&lt;&gt;AI1216,AD1217,MAX(AN1216,AD1217))</x:f>
        <x:v>1.31736229931344</x:v>
      </x:c>
      <x:c r="AO1217" s="116" t="n">
        <x:f>AD1217/AN1217-1</x:f>
        <x:v>0</x:v>
      </x:c>
      <x:c r="AP1217" s="112" t="n">
        <x:f>IFERROR(SUM(Z1217:AC1217)/AD1217,0)</x:f>
        <x:v>1</x:v>
      </x:c>
      <x:c r="AQ1217" s="50" t="b">
        <x:f>AND(B1217&gt;0,C1217&gt;0,D1217&gt;0,E1217&gt;0)</x:f>
        <x:v>1</x:v>
      </x:c>
    </x:row>
    <x:row r="1218">
      <x:c r="A1218" s="111" t="n">
        <x:f>'净值底稿'!A1176</x:f>
        <x:v>45602</x:v>
      </x:c>
      <x:c r="B1218" s="113" t="n">
        <x:f>'净值底稿'!F1176</x:f>
        <x:v>1.9857719341197448</x:v>
      </x:c>
      <x:c r="C1218" s="113" t="n">
        <x:f>'净值底稿'!O1176</x:f>
        <x:v>1.3235015293788093</x:v>
      </x:c>
      <x:c r="D1218" s="113" t="n">
        <x:f>'净值底稿'!P1176</x:f>
        <x:v>1.7089</x:v>
      </x:c>
      <x:c r="E1218" s="113" t="n">
        <x:f>'净值底稿'!Q1176</x:f>
        <x:v>2.1936</x:v>
      </x:c>
      <x:c r="F1218" s="114" t="n">
        <x:f>IFERROR(B1218/B1217-1,0)</x:f>
        <x:v>-0.013780021589733238</x:v>
      </x:c>
      <x:c r="G1218" s="114" t="n">
        <x:f>IFERROR(C1218/C1217-1,0)</x:f>
        <x:v>0.0019394750061023647</x:v>
      </x:c>
      <x:c r="H1218" s="114" t="n">
        <x:f>IFERROR(D1218/D1217-1,0)</x:f>
        <x:v>0.000175582348121317</x:v>
      </x:c>
      <x:c r="I1218" s="114" t="n">
        <x:f>IFERROR(E1218/E1217-1,0)</x:f>
        <x:v>0.0017353182939081613</x:v>
      </x:c>
      <x:c r="J1218" s="115" t="n">
        <x:f>Z1217*(1+F1218)</x:f>
        <x:v>0.1464161770391172</x:v>
      </x:c>
      <x:c r="K1218" s="115" t="n">
        <x:f>AA1217*(1+G1218)</x:f>
        <x:v>0.14208661554122815</x:v>
      </x:c>
      <x:c r="L1218" s="115" t="n">
        <x:f>AB1217*(1+H1218)</x:f>
        <x:v>0.9374965711181982</x:v>
      </x:c>
      <x:c r="M1218" s="115" t="n">
        <x:f>AC1217*(1+I1218)</x:f>
        <x:v>0.08991250171723168</x:v>
      </x:c>
      <x:c r="N1218" s="115" t="n">
        <x:f>SUM(J1218:M1218)</x:f>
        <x:v>1.3159118654157753</x:v>
      </x:c>
      <x:c r="O1218" s="116" t="n">
        <x:f>IFERROR((J1218+K1218)/N1218,0)</x:f>
        <x:v>0.2192417289961817</x:v>
      </x:c>
      <x:c r="P1218" s="50" t="b">
        <x:f>AND(MONTH(A1218)=12,OR(A1219="",YEAR(A1218)&lt;&gt;YEAR(A1219)))</x:f>
        <x:v>0</x:v>
      </x:c>
      <x:c r="Q1218" s="50" t="b">
        <x:f>AND(MOD(MONTH(A1218),3)=0,OR(A1219="",MONTH(A1218)&lt;&gt;MONTH(A1219)))</x:f>
        <x:v>0</x:v>
      </x:c>
      <x:c r="R1218" s="50" t="b">
        <x:f>OR(O1218&gt;$E$7,O1218&lt;$E$6)</x:f>
        <x:v>0</x:v>
      </x:c>
      <x:c r="S1218" s="50" t="b">
        <x:f>AND(OR(P1218,Q1218,R1218),A1218-AH1217&gt;$E$8)</x:f>
        <x:v>0</x:v>
      </x:c>
      <x:c r="T1218" s="50" t="str">
        <x:f>IF(NOT(OR(P1218,Q1218,R1218)),"不调",IF(NOT(S1218),"间隔规则跳过",IF(P1218,"年末+季度",IF(AND(Q1218,R1218),"季度+动态",IF(Q1218,"季度","动态")))))</x:f>
        <x:v>不调</x:v>
      </x:c>
      <x:c r="U1218" s="115" t="n">
        <x:f>IF(OR(T1218="年末+季度",T1218="季度+动态"),N1218*$E$5/2,IF(T1218="季度",(J1218+K1218)/2,IF(T1218="动态",N1218*$E$5*IF(J1218+K1218=0,0.5,J1218/(J1218+K1218)),J1218)))</x:f>
        <x:v>0.1464161770391172</x:v>
      </x:c>
      <x:c r="V1218" s="115" t="n">
        <x:f>IF(OR(T1218="年末+季度",T1218="季度+动态"),N1218*$E$5/2,IF(T1218="季度",(J1218+K1218)/2,IF(T1218="动态",N1218*$E$5*IF(J1218+K1218=0,0.5,K1218/(J1218+K1218)),K1218)))</x:f>
        <x:v>0.14208661554122815</x:v>
      </x:c>
      <x:c r="W1218" s="115" t="n">
        <x:f>IF(OR(T1218="年末+季度",T1218="季度+动态",T1218="动态"),N1218*(1-$E$5)*IF(L1218+M1218=0,$B$7/($B$7+$B$8),L1218/(L1218+M1218)),L1218)</x:f>
        <x:v>0.9374965711181982</x:v>
      </x:c>
      <x:c r="X1218" s="115" t="n">
        <x:f>IF(OR(T1218="年末+季度",T1218="季度+动态",T1218="动态"),N1218*(1-$E$5)*IF(L1218+M1218=0,$B$8/($B$7+$B$8),M1218/(L1218+M1218)),M1218)</x:f>
        <x:v>0.08991250171723168</x:v>
      </x:c>
      <x:c r="Y1218" s="115" t="n">
        <x:f>POWER(1-$H$5,(A1218-A1217)/$H$8)</x:f>
        <x:v>0.9999862671029998</x:v>
      </x:c>
      <x:c r="Z1218" s="115" t="n">
        <x:f>U1218*Y1218</x:f>
        <x:v>0.14641416632083876</x:v>
      </x:c>
      <x:c r="AA1218" s="115" t="n">
        <x:f>V1218*Y1218</x:f>
        <x:v>0.1420846642803718</x:v>
      </x:c>
      <x:c r="AB1218" s="115" t="n">
        <x:f>W1218*Y1218</x:f>
        <x:v>0.9374836965743489</x:v>
      </x:c>
      <x:c r="AC1218" s="115" t="n">
        <x:f>X1218*Y1218</x:f>
        <x:v>0.08991126695810657</x:v>
      </x:c>
      <x:c r="AD1218" s="115" t="n">
        <x:f>SUM(Z1218:AC1218)</x:f>
        <x:v>1.3158937941336661</x:v>
      </x:c>
      <x:c r="AE1218" s="115" t="n">
        <x:f>MAX(AE1217,AD1218)</x:f>
        <x:v>1.31736229931344</x:v>
      </x:c>
      <x:c r="AF1218" s="114" t="n">
        <x:f>AD1218/AE1218-1</x:f>
        <x:v>-0.0011147314452062407</x:v>
      </x:c>
      <x:c r="AG1218" s="114" t="n">
        <x:f>AD1218/AD1217-1</x:f>
        <x:v>-0.0011147314452062407</x:v>
      </x:c>
      <x:c r="AH1218" s="111" t="n">
        <x:f>IF(OR(T1218="年末+季度",T1218="季度+动态",T1218="季度",T1218="动态"),A1218,AH1217)</x:f>
        <x:v>45565</x:v>
      </x:c>
      <x:c r="AI1218" s="117" t="n">
        <x:f>YEAR(A1218)</x:f>
        <x:v>2024</x:v>
      </x:c>
      <x:c r="AJ1218" s="117" t="n">
        <x:f>MONTH(A1218)</x:f>
        <x:v>11</x:v>
      </x:c>
      <x:c r="AK1218" s="50" t="n">
        <x:f>IF(MONTH(A1218)&lt;&gt;MONTH(A1219),1,0)</x:f>
        <x:v>0</x:v>
      </x:c>
      <x:c r="AL1218" s="115" t="n">
        <x:f>IF(AK1217,AD1217,AL1217)</x:f>
        <x:v>1.309044069073596</x:v>
      </x:c>
      <x:c r="AM1218" s="116" t="str">
        <x:f>IF(AK1218,AD1218/AL1218-1,"")</x:f>
      </x:c>
      <x:c r="AN1218" s="115" t="n">
        <x:f>IF(AI1218&lt;&gt;AI1217,AD1218,MAX(AN1217,AD1218))</x:f>
        <x:v>1.31736229931344</x:v>
      </x:c>
      <x:c r="AO1218" s="116" t="n">
        <x:f>AD1218/AN1218-1</x:f>
        <x:v>-0.0011147314452062407</x:v>
      </x:c>
      <x:c r="AP1218" s="112" t="n">
        <x:f>IFERROR(SUM(Z1218:AC1218)/AD1218,0)</x:f>
        <x:v>1</x:v>
      </x:c>
      <x:c r="AQ1218" s="50" t="b">
        <x:f>AND(B1218&gt;0,C1218&gt;0,D1218&gt;0,E1218&gt;0)</x:f>
        <x:v>1</x:v>
      </x:c>
    </x:row>
    <x:row r="1219">
      <x:c r="A1219" s="111" t="n">
        <x:f>'净值底稿'!A1177</x:f>
        <x:v>45603</x:v>
      </x:c>
      <x:c r="B1219" s="113" t="n">
        <x:f>'净值底稿'!F1177</x:f>
        <x:v>2.016385811129788</x:v>
      </x:c>
      <x:c r="C1219" s="113" t="n">
        <x:f>'净值底稿'!O1177</x:f>
        <x:v>1.3519554470437265</x:v>
      </x:c>
      <x:c r="D1219" s="113" t="n">
        <x:f>'净值底稿'!P1177</x:f>
        <x:v>1.7101</x:v>
      </x:c>
      <x:c r="E1219" s="113" t="n">
        <x:f>'净值底稿'!Q1177</x:f>
        <x:v>2.1426</x:v>
      </x:c>
      <x:c r="F1219" s="114" t="n">
        <x:f>IFERROR(B1219/B1218-1,0)</x:f>
        <x:v>0.015416612796279372</x:v>
      </x:c>
      <x:c r="G1219" s="114" t="n">
        <x:f>IFERROR(C1219/C1218-1,0)</x:f>
        <x:v>0.021498968481186598</x:v>
      </x:c>
      <x:c r="H1219" s="114" t="n">
        <x:f>IFERROR(D1219/D1218-1,0)</x:f>
        <x:v>0.0007022060974894995</x:v>
      </x:c>
      <x:c r="I1219" s="114" t="n">
        <x:f>IFERROR(E1219/E1218-1,0)</x:f>
        <x:v>-0.023249452954048233</x:v>
      </x:c>
      <x:c r="J1219" s="115" t="n">
        <x:f>Z1218*(1+F1219)</x:f>
        <x:v>0.14867137683089718</x:v>
      </x:c>
      <x:c r="K1219" s="115" t="n">
        <x:f>AA1218*(1+G1219)</x:f>
        <x:v>0.1451393379993955</x:v>
      </x:c>
      <x:c r="L1219" s="115" t="n">
        <x:f>AB1218*(1+H1219)</x:f>
        <x:v>0.9381420033423804</x:v>
      </x:c>
      <x:c r="M1219" s="115" t="n">
        <x:f>AC1218*(1+I1219)</x:f>
        <x:v>0.0878208791869252</x:v>
      </x:c>
      <x:c r="N1219" s="115" t="n">
        <x:f>SUM(J1219:M1219)</x:f>
        <x:v>1.3197735973595983</x:v>
      </x:c>
      <x:c r="O1219" s="116" t="n">
        <x:f>IFERROR((J1219+K1219)/N1219,0)</x:f>
        <x:v>0.22262205837281812</x:v>
      </x:c>
      <x:c r="P1219" s="50" t="b">
        <x:f>AND(MONTH(A1219)=12,OR(A1220="",YEAR(A1219)&lt;&gt;YEAR(A1220)))</x:f>
        <x:v>0</x:v>
      </x:c>
      <x:c r="Q1219" s="50" t="b">
        <x:f>AND(MOD(MONTH(A1219),3)=0,OR(A1220="",MONTH(A1219)&lt;&gt;MONTH(A1220)))</x:f>
        <x:v>0</x:v>
      </x:c>
      <x:c r="R1219" s="50" t="b">
        <x:f>OR(O1219&gt;$E$7,O1219&lt;$E$6)</x:f>
        <x:v>0</x:v>
      </x:c>
      <x:c r="S1219" s="50" t="b">
        <x:f>AND(OR(P1219,Q1219,R1219),A1219-AH1218&gt;$E$8)</x:f>
        <x:v>0</x:v>
      </x:c>
      <x:c r="T1219" s="50" t="str">
        <x:f>IF(NOT(OR(P1219,Q1219,R1219)),"不调",IF(NOT(S1219),"间隔规则跳过",IF(P1219,"年末+季度",IF(AND(Q1219,R1219),"季度+动态",IF(Q1219,"季度","动态")))))</x:f>
        <x:v>不调</x:v>
      </x:c>
      <x:c r="U1219" s="115" t="n">
        <x:f>IF(OR(T1219="年末+季度",T1219="季度+动态"),N1219*$E$5/2,IF(T1219="季度",(J1219+K1219)/2,IF(T1219="动态",N1219*$E$5*IF(J1219+K1219=0,0.5,J1219/(J1219+K1219)),J1219)))</x:f>
        <x:v>0.14867137683089718</x:v>
      </x:c>
      <x:c r="V1219" s="115" t="n">
        <x:f>IF(OR(T1219="年末+季度",T1219="季度+动态"),N1219*$E$5/2,IF(T1219="季度",(J1219+K1219)/2,IF(T1219="动态",N1219*$E$5*IF(J1219+K1219=0,0.5,K1219/(J1219+K1219)),K1219)))</x:f>
        <x:v>0.1451393379993955</x:v>
      </x:c>
      <x:c r="W1219" s="115" t="n">
        <x:f>IF(OR(T1219="年末+季度",T1219="季度+动态",T1219="动态"),N1219*(1-$E$5)*IF(L1219+M1219=0,$B$7/($B$7+$B$8),L1219/(L1219+M1219)),L1219)</x:f>
        <x:v>0.9381420033423804</x:v>
      </x:c>
      <x:c r="X1219" s="115" t="n">
        <x:f>IF(OR(T1219="年末+季度",T1219="季度+动态",T1219="动态"),N1219*(1-$E$5)*IF(L1219+M1219=0,$B$8/($B$7+$B$8),M1219/(L1219+M1219)),M1219)</x:f>
        <x:v>0.0878208791869252</x:v>
      </x:c>
      <x:c r="Y1219" s="115" t="n">
        <x:f>POWER(1-$H$5,(A1219-A1218)/$H$8)</x:f>
        <x:v>0.9999862671029998</x:v>
      </x:c>
      <x:c r="Z1219" s="115" t="n">
        <x:f>U1219*Y1219</x:f>
        <x:v>0.14866933514219227</x:v>
      </x:c>
      <x:c r="AA1219" s="115" t="n">
        <x:f>V1219*Y1219</x:f>
        <x:v>0.14513734481581606</x:v>
      </x:c>
      <x:c r="AB1219" s="115" t="n">
        <x:f>W1219*Y1219</x:f>
        <x:v>0.9381291199348769</x:v>
      </x:c>
      <x:c r="AC1219" s="115" t="n">
        <x:f>X1219*Y1219</x:f>
        <x:v>0.08781967315183686</x:v>
      </x:c>
      <x:c r="AD1219" s="115" t="n">
        <x:f>SUM(Z1219:AC1219)</x:f>
        <x:v>1.319755473044722</x:v>
      </x:c>
      <x:c r="AE1219" s="115" t="n">
        <x:f>MAX(AE1218,AD1219)</x:f>
        <x:v>1.319755473044722</x:v>
      </x:c>
      <x:c r="AF1219" s="114" t="n">
        <x:f>AD1219/AE1219-1</x:f>
        <x:v>0</x:v>
      </x:c>
      <x:c r="AG1219" s="114" t="n">
        <x:f>AD1219/AD1218-1</x:f>
        <x:v>0.002934643303488027</x:v>
      </x:c>
      <x:c r="AH1219" s="111" t="n">
        <x:f>IF(OR(T1219="年末+季度",T1219="季度+动态",T1219="季度",T1219="动态"),A1219,AH1218)</x:f>
        <x:v>45565</x:v>
      </x:c>
      <x:c r="AI1219" s="117" t="n">
        <x:f>YEAR(A1219)</x:f>
        <x:v>2024</x:v>
      </x:c>
      <x:c r="AJ1219" s="117" t="n">
        <x:f>MONTH(A1219)</x:f>
        <x:v>11</x:v>
      </x:c>
      <x:c r="AK1219" s="50" t="n">
        <x:f>IF(MONTH(A1219)&lt;&gt;MONTH(A1220),1,0)</x:f>
        <x:v>0</x:v>
      </x:c>
      <x:c r="AL1219" s="115" t="n">
        <x:f>IF(AK1218,AD1218,AL1218)</x:f>
        <x:v>1.309044069073596</x:v>
      </x:c>
      <x:c r="AM1219" s="116" t="str">
        <x:f>IF(AK1219,AD1219/AL1219-1,"")</x:f>
      </x:c>
      <x:c r="AN1219" s="115" t="n">
        <x:f>IF(AI1219&lt;&gt;AI1218,AD1219,MAX(AN1218,AD1219))</x:f>
        <x:v>1.319755473044722</x:v>
      </x:c>
      <x:c r="AO1219" s="116" t="n">
        <x:f>AD1219/AN1219-1</x:f>
        <x:v>0</x:v>
      </x:c>
      <x:c r="AP1219" s="112" t="n">
        <x:f>IFERROR(SUM(Z1219:AC1219)/AD1219,0)</x:f>
        <x:v>1</x:v>
      </x:c>
      <x:c r="AQ1219" s="50" t="b">
        <x:f>AND(B1219&gt;0,C1219&gt;0,D1219&gt;0,E1219&gt;0)</x:f>
        <x:v>1</x:v>
      </x:c>
    </x:row>
    <x:row r="1220">
      <x:c r="A1220" s="111" t="n">
        <x:f>'净值底稿'!A1178</x:f>
        <x:v>45604</x:v>
      </x:c>
      <x:c r="B1220" s="113" t="n">
        <x:f>'净值底稿'!F1178</x:f>
        <x:v>2.0106719456278426</x:v>
      </x:c>
      <x:c r="C1220" s="113" t="n">
        <x:f>'净值底稿'!O1178</x:f>
        <x:v>1.3474875185346904</x:v>
      </x:c>
      <x:c r="D1220" s="113" t="n">
        <x:f>'净值底稿'!P1178</x:f>
        <x:v>1.7109</x:v>
      </x:c>
      <x:c r="E1220" s="113" t="n">
        <x:f>'净值底稿'!Q1178</x:f>
        <x:v>2.153</x:v>
      </x:c>
      <x:c r="F1220" s="114" t="n">
        <x:f>IFERROR(B1220/B1219-1,0)</x:f>
        <x:v>-0.0028337163802714116</x:v>
      </x:c>
      <x:c r="G1220" s="114" t="n">
        <x:f>IFERROR(C1220/C1219-1,0)</x:f>
        <x:v>-0.0033047897538384108</x:v>
      </x:c>
      <x:c r="H1220" s="114" t="n">
        <x:f>IFERROR(D1220/D1219-1,0)</x:f>
        <x:v>0.0004678089000644814</x:v>
      </x:c>
      <x:c r="I1220" s="114" t="n">
        <x:f>IFERROR(E1220/E1219-1,0)</x:f>
        <x:v>0.0048539158032299135</x:v>
      </x:c>
      <x:c r="J1220" s="115" t="n">
        <x:f>Z1219*(1+F1220)</x:f>
        <x:v>0.14824804841195577</x:v>
      </x:c>
      <x:c r="K1220" s="115" t="n">
        <x:f>AA1219*(1+G1220)</x:f>
        <x:v>0.14465769640576942</x:v>
      </x:c>
      <x:c r="L1220" s="115" t="n">
        <x:f>AB1219*(1+H1220)</x:f>
        <x:v>0.9385679850865921</x:v>
      </x:c>
      <x:c r="M1220" s="115" t="n">
        <x:f>AC1219*(1+I1220)</x:f>
        <x:v>0.08824594245118306</x:v>
      </x:c>
      <x:c r="N1220" s="115" t="n">
        <x:f>SUM(J1220:M1220)</x:f>
        <x:v>1.3197196723555003</x:v>
      </x:c>
      <x:c r="O1220" s="116" t="n">
        <x:f>IFERROR((J1220+K1220)/N1220,0)</x:f>
        <x:v>0.22194542595165886</x:v>
      </x:c>
      <x:c r="P1220" s="50" t="b">
        <x:f>AND(MONTH(A1220)=12,OR(A1221="",YEAR(A1220)&lt;&gt;YEAR(A1221)))</x:f>
        <x:v>0</x:v>
      </x:c>
      <x:c r="Q1220" s="50" t="b">
        <x:f>AND(MOD(MONTH(A1220),3)=0,OR(A1221="",MONTH(A1220)&lt;&gt;MONTH(A1221)))</x:f>
        <x:v>0</x:v>
      </x:c>
      <x:c r="R1220" s="50" t="b">
        <x:f>OR(O1220&gt;$E$7,O1220&lt;$E$6)</x:f>
        <x:v>0</x:v>
      </x:c>
      <x:c r="S1220" s="50" t="b">
        <x:f>AND(OR(P1220,Q1220,R1220),A1220-AH1219&gt;$E$8)</x:f>
        <x:v>0</x:v>
      </x:c>
      <x:c r="T1220" s="50" t="str">
        <x:f>IF(NOT(OR(P1220,Q1220,R1220)),"不调",IF(NOT(S1220),"间隔规则跳过",IF(P1220,"年末+季度",IF(AND(Q1220,R1220),"季度+动态",IF(Q1220,"季度","动态")))))</x:f>
        <x:v>不调</x:v>
      </x:c>
      <x:c r="U1220" s="115" t="n">
        <x:f>IF(OR(T1220="年末+季度",T1220="季度+动态"),N1220*$E$5/2,IF(T1220="季度",(J1220+K1220)/2,IF(T1220="动态",N1220*$E$5*IF(J1220+K1220=0,0.5,J1220/(J1220+K1220)),J1220)))</x:f>
        <x:v>0.14824804841195577</x:v>
      </x:c>
      <x:c r="V1220" s="115" t="n">
        <x:f>IF(OR(T1220="年末+季度",T1220="季度+动态"),N1220*$E$5/2,IF(T1220="季度",(J1220+K1220)/2,IF(T1220="动态",N1220*$E$5*IF(J1220+K1220=0,0.5,K1220/(J1220+K1220)),K1220)))</x:f>
        <x:v>0.14465769640576942</x:v>
      </x:c>
      <x:c r="W1220" s="115" t="n">
        <x:f>IF(OR(T1220="年末+季度",T1220="季度+动态",T1220="动态"),N1220*(1-$E$5)*IF(L1220+M1220=0,$B$7/($B$7+$B$8),L1220/(L1220+M1220)),L1220)</x:f>
        <x:v>0.9385679850865921</x:v>
      </x:c>
      <x:c r="X1220" s="115" t="n">
        <x:f>IF(OR(T1220="年末+季度",T1220="季度+动态",T1220="动态"),N1220*(1-$E$5)*IF(L1220+M1220=0,$B$8/($B$7+$B$8),M1220/(L1220+M1220)),M1220)</x:f>
        <x:v>0.08824594245118306</x:v>
      </x:c>
      <x:c r="Y1220" s="115" t="n">
        <x:f>POWER(1-$H$5,(A1220-A1219)/$H$8)</x:f>
        <x:v>0.9999862671029998</x:v>
      </x:c>
      <x:c r="Z1220" s="115" t="n">
        <x:f>U1220*Y1220</x:f>
        <x:v>0.14824601253677644</x:v>
      </x:c>
      <x:c r="AA1220" s="115" t="n">
        <x:f>V1220*Y1220</x:f>
        <x:v>0.1446557098365244</x:v>
      </x:c>
      <x:c r="AB1220" s="115" t="n">
        <x:f>W1220*Y1220</x:f>
        <x:v>0.9385550958291252</x:v>
      </x:c>
      <x:c r="AC1220" s="115" t="n">
        <x:f>X1220*Y1220</x:f>
        <x:v>0.08824473057874468</x:v>
      </x:c>
      <x:c r="AD1220" s="115" t="n">
        <x:f>SUM(Z1220:AC1220)</x:f>
        <x:v>1.3197015487811705</x:v>
      </x:c>
      <x:c r="AE1220" s="115" t="n">
        <x:f>MAX(AE1219,AD1220)</x:f>
        <x:v>1.319755473044722</x:v>
      </x:c>
      <x:c r="AF1220" s="114" t="n">
        <x:f>AD1220/AE1220-1</x:f>
        <x:v>-0.00004085928389985227</x:v>
      </x:c>
      <x:c r="AG1220" s="114" t="n">
        <x:f>AD1220/AD1219-1</x:f>
        <x:v>-0.00004085928389985227</x:v>
      </x:c>
      <x:c r="AH1220" s="111" t="n">
        <x:f>IF(OR(T1220="年末+季度",T1220="季度+动态",T1220="季度",T1220="动态"),A1220,AH1219)</x:f>
        <x:v>45565</x:v>
      </x:c>
      <x:c r="AI1220" s="117" t="n">
        <x:f>YEAR(A1220)</x:f>
        <x:v>2024</x:v>
      </x:c>
      <x:c r="AJ1220" s="117" t="n">
        <x:f>MONTH(A1220)</x:f>
        <x:v>11</x:v>
      </x:c>
      <x:c r="AK1220" s="50" t="n">
        <x:f>IF(MONTH(A1220)&lt;&gt;MONTH(A1221),1,0)</x:f>
        <x:v>0</x:v>
      </x:c>
      <x:c r="AL1220" s="115" t="n">
        <x:f>IF(AK1219,AD1219,AL1219)</x:f>
        <x:v>1.309044069073596</x:v>
      </x:c>
      <x:c r="AM1220" s="116" t="str">
        <x:f>IF(AK1220,AD1220/AL1220-1,"")</x:f>
      </x:c>
      <x:c r="AN1220" s="115" t="n">
        <x:f>IF(AI1220&lt;&gt;AI1219,AD1220,MAX(AN1219,AD1220))</x:f>
        <x:v>1.319755473044722</x:v>
      </x:c>
      <x:c r="AO1220" s="116" t="n">
        <x:f>AD1220/AN1220-1</x:f>
        <x:v>-0.00004085928389985227</x:v>
      </x:c>
      <x:c r="AP1220" s="112" t="n">
        <x:f>IFERROR(SUM(Z1220:AC1220)/AD1220,0)</x:f>
        <x:v>1</x:v>
      </x:c>
      <x:c r="AQ1220" s="50" t="b">
        <x:f>AND(B1220&gt;0,C1220&gt;0,D1220&gt;0,E1220&gt;0)</x:f>
        <x:v>1</x:v>
      </x:c>
    </x:row>
    <x:row r="1221">
      <x:c r="A1221" s="111" t="n">
        <x:f>'净值底稿'!A1179</x:f>
        <x:v>45607</x:v>
      </x:c>
      <x:c r="B1221" s="113" t="n">
        <x:f>'净值底稿'!F1179</x:f>
        <x:v>2.0561555072461024</x:v>
      </x:c>
      <x:c r="C1221" s="113" t="n">
        <x:f>'净值底稿'!O1179</x:f>
        <x:v>1.3670887940226892</x:v>
      </x:c>
      <x:c r="D1221" s="113" t="n">
        <x:f>'净值底稿'!P1179</x:f>
        <x:v>1.7118</x:v>
      </x:c>
      <x:c r="E1221" s="113" t="n">
        <x:f>'净值底稿'!Q1179</x:f>
        <x:v>2.1544</x:v>
      </x:c>
      <x:c r="F1221" s="114" t="n">
        <x:f>IFERROR(B1221/B1220-1,0)</x:f>
        <x:v>0.02262107536595548</x:v>
      </x:c>
      <x:c r="G1221" s="114" t="n">
        <x:f>IFERROR(C1221/C1220-1,0)</x:f>
        <x:v>0.01454653584421628</x:v>
      </x:c>
      <x:c r="H1221" s="114" t="n">
        <x:f>IFERROR(D1221/D1220-1,0)</x:f>
        <x:v>0.0005260389268806342</x:v>
      </x:c>
      <x:c r="I1221" s="114" t="n">
        <x:f>IFERROR(E1221/E1220-1,0)</x:f>
        <x:v>0.0006502554575011921</x:v>
      </x:c>
      <x:c r="J1221" s="115" t="n">
        <x:f>Z1220*(1+F1221)</x:f>
        <x:v>0.15159949675907325</x:v>
      </x:c>
      <x:c r="K1221" s="115" t="n">
        <x:f>AA1220*(1+G1221)</x:f>
        <x:v>0.14675994930473196</x:v>
      </x:c>
      <x:c r="L1221" s="115" t="n">
        <x:f>AB1220*(1+H1221)</x:f>
        <x:v>0.9390488123445535</x:v>
      </x:c>
      <x:c r="M1221" s="115" t="n">
        <x:f>AC1220*(1+I1221)</x:f>
        <x:v>0.08830211219639923</x:v>
      </x:c>
      <x:c r="N1221" s="115" t="n">
        <x:f>SUM(J1221:M1221)</x:f>
        <x:v>1.325710370604758</x:v>
      </x:c>
      <x:c r="O1221" s="116" t="n">
        <x:f>IFERROR((J1221+K1221)/N1221,0)</x:f>
        <x:v>0.22505628128088087</x:v>
      </x:c>
      <x:c r="P1221" s="50" t="b">
        <x:f>AND(MONTH(A1221)=12,OR(A1222="",YEAR(A1221)&lt;&gt;YEAR(A1222)))</x:f>
        <x:v>0</x:v>
      </x:c>
      <x:c r="Q1221" s="50" t="b">
        <x:f>AND(MOD(MONTH(A1221),3)=0,OR(A1222="",MONTH(A1221)&lt;&gt;MONTH(A1222)))</x:f>
        <x:v>0</x:v>
      </x:c>
      <x:c r="R1221" s="50" t="b">
        <x:f>OR(O1221&gt;$E$7,O1221&lt;$E$6)</x:f>
        <x:v>0</x:v>
      </x:c>
      <x:c r="S1221" s="50" t="b">
        <x:f>AND(OR(P1221,Q1221,R1221),A1221-AH1220&gt;$E$8)</x:f>
        <x:v>0</x:v>
      </x:c>
      <x:c r="T1221" s="50" t="str">
        <x:f>IF(NOT(OR(P1221,Q1221,R1221)),"不调",IF(NOT(S1221),"间隔规则跳过",IF(P1221,"年末+季度",IF(AND(Q1221,R1221),"季度+动态",IF(Q1221,"季度","动态")))))</x:f>
        <x:v>不调</x:v>
      </x:c>
      <x:c r="U1221" s="115" t="n">
        <x:f>IF(OR(T1221="年末+季度",T1221="季度+动态"),N1221*$E$5/2,IF(T1221="季度",(J1221+K1221)/2,IF(T1221="动态",N1221*$E$5*IF(J1221+K1221=0,0.5,J1221/(J1221+K1221)),J1221)))</x:f>
        <x:v>0.15159949675907325</x:v>
      </x:c>
      <x:c r="V1221" s="115" t="n">
        <x:f>IF(OR(T1221="年末+季度",T1221="季度+动态"),N1221*$E$5/2,IF(T1221="季度",(J1221+K1221)/2,IF(T1221="动态",N1221*$E$5*IF(J1221+K1221=0,0.5,K1221/(J1221+K1221)),K1221)))</x:f>
        <x:v>0.14675994930473196</x:v>
      </x:c>
      <x:c r="W1221" s="115" t="n">
        <x:f>IF(OR(T1221="年末+季度",T1221="季度+动态",T1221="动态"),N1221*(1-$E$5)*IF(L1221+M1221=0,$B$7/($B$7+$B$8),L1221/(L1221+M1221)),L1221)</x:f>
        <x:v>0.9390488123445535</x:v>
      </x:c>
      <x:c r="X1221" s="115" t="n">
        <x:f>IF(OR(T1221="年末+季度",T1221="季度+动态",T1221="动态"),N1221*(1-$E$5)*IF(L1221+M1221=0,$B$8/($B$7+$B$8),M1221/(L1221+M1221)),M1221)</x:f>
        <x:v>0.08830211219639923</x:v>
      </x:c>
      <x:c r="Y1221" s="115" t="n">
        <x:f>POWER(1-$H$5,(A1221-A1220)/$H$8)</x:f>
        <x:v>0.9999588018747739</x:v>
      </x:c>
      <x:c r="Z1221" s="115" t="n">
        <x:f>U1221*Y1221</x:f>
        <x:v>0.15159325114402156</x:v>
      </x:c>
      <x:c r="AA1221" s="115" t="n">
        <x:f>V1221*Y1221</x:f>
        <x:v>0.14675390306996233</x:v>
      </x:c>
      <x:c r="AB1221" s="115" t="n">
        <x:f>W1221*Y1221</x:f>
        <x:v>0.9390101252939892</x:v>
      </x:c>
      <x:c r="AC1221" s="115" t="n">
        <x:f>X1221*Y1221</x:f>
        <x:v>0.08829847431492324</x:v>
      </x:c>
      <x:c r="AD1221" s="115" t="n">
        <x:f>SUM(Z1221:AC1221)</x:f>
        <x:v>1.3256557538228964</x:v>
      </x:c>
      <x:c r="AE1221" s="115" t="n">
        <x:f>MAX(AE1220,AD1221)</x:f>
        <x:v>1.3256557538228964</x:v>
      </x:c>
      <x:c r="AF1221" s="114" t="n">
        <x:f>AD1221/AE1221-1</x:f>
        <x:v>0</x:v>
      </x:c>
      <x:c r="AG1221" s="114" t="n">
        <x:f>AD1221/AD1220-1</x:f>
        <x:v>0.004511781506375323</x:v>
      </x:c>
      <x:c r="AH1221" s="111" t="n">
        <x:f>IF(OR(T1221="年末+季度",T1221="季度+动态",T1221="季度",T1221="动态"),A1221,AH1220)</x:f>
        <x:v>45565</x:v>
      </x:c>
      <x:c r="AI1221" s="117" t="n">
        <x:f>YEAR(A1221)</x:f>
        <x:v>2024</x:v>
      </x:c>
      <x:c r="AJ1221" s="117" t="n">
        <x:f>MONTH(A1221)</x:f>
        <x:v>11</x:v>
      </x:c>
      <x:c r="AK1221" s="50" t="n">
        <x:f>IF(MONTH(A1221)&lt;&gt;MONTH(A1222),1,0)</x:f>
        <x:v>0</x:v>
      </x:c>
      <x:c r="AL1221" s="115" t="n">
        <x:f>IF(AK1220,AD1220,AL1220)</x:f>
        <x:v>1.309044069073596</x:v>
      </x:c>
      <x:c r="AM1221" s="116" t="str">
        <x:f>IF(AK1221,AD1221/AL1221-1,"")</x:f>
      </x:c>
      <x:c r="AN1221" s="115" t="n">
        <x:f>IF(AI1221&lt;&gt;AI1220,AD1221,MAX(AN1220,AD1221))</x:f>
        <x:v>1.3256557538228964</x:v>
      </x:c>
      <x:c r="AO1221" s="116" t="n">
        <x:f>AD1221/AN1221-1</x:f>
        <x:v>0</x:v>
      </x:c>
      <x:c r="AP1221" s="112" t="n">
        <x:f>IFERROR(SUM(Z1221:AC1221)/AD1221,0)</x:f>
        <x:v>1</x:v>
      </x:c>
      <x:c r="AQ1221" s="50" t="b">
        <x:f>AND(B1221&gt;0,C1221&gt;0,D1221&gt;0,E1221&gt;0)</x:f>
        <x:v>1</x:v>
      </x:c>
    </x:row>
    <x:row r="1222">
      <x:c r="A1222" s="111" t="n">
        <x:f>'净值底稿'!A1180</x:f>
        <x:v>45608</x:v>
      </x:c>
      <x:c r="B1222" s="113" t="n">
        <x:f>'净值底稿'!F1180</x:f>
        <x:v>2.0441814607026076</x:v>
      </x:c>
      <x:c r="C1222" s="113" t="n">
        <x:f>'净值底稿'!O1180</x:f>
        <x:v>1.353941563009844</x:v>
      </x:c>
      <x:c r="D1222" s="113" t="n">
        <x:f>'净值底稿'!P1180</x:f>
        <x:v>1.7133</x:v>
      </x:c>
      <x:c r="E1222" s="113" t="n">
        <x:f>'净值底稿'!Q1180</x:f>
        <x:v>2.1184</x:v>
      </x:c>
      <x:c r="F1222" s="114" t="n">
        <x:f>IFERROR(B1222/B1221-1,0)</x:f>
        <x:v>-0.0058235121328601425</x:v>
      </x:c>
      <x:c r="G1222" s="114" t="n">
        <x:f>IFERROR(C1222/C1221-1,0)</x:f>
        <x:v>-0.009616954707206138</x:v>
      </x:c>
      <x:c r="H1222" s="114" t="n">
        <x:f>IFERROR(D1222/D1221-1,0)</x:f>
        <x:v>0.000876270592359063</x:v>
      </x:c>
      <x:c r="I1222" s="114" t="n">
        <x:f>IFERROR(E1222/E1221-1,0)</x:f>
        <x:v>-0.016709988860007408</x:v>
      </x:c>
      <x:c r="J1222" s="115" t="n">
        <x:f>Z1221*(1+F1222)</x:f>
        <x:v>0.15071044600672465</x:v>
      </x:c>
      <x:c r="K1222" s="115" t="n">
        <x:f>AA1221*(1+G1222)</x:f>
        <x:v>0.1453425774310328</x:v>
      </x:c>
      <x:c r="L1222" s="115" t="n">
        <x:f>AB1221*(1+H1222)</x:f>
        <x:v>0.9398329522527117</x:v>
      </x:c>
      <x:c r="M1222" s="115" t="n">
        <x:f>AC1221*(1+I1222)</x:f>
        <x:v>0.08682300779276522</x:v>
      </x:c>
      <x:c r="N1222" s="115" t="n">
        <x:f>SUM(J1222:M1222)</x:f>
        <x:v>1.3227089834832342</x:v>
      </x:c>
      <x:c r="O1222" s="116" t="n">
        <x:f>IFERROR((J1222+K1222)/N1222,0)</x:f>
        <x:v>0.2238232499624586</x:v>
      </x:c>
      <x:c r="P1222" s="50" t="b">
        <x:f>AND(MONTH(A1222)=12,OR(A1223="",YEAR(A1222)&lt;&gt;YEAR(A1223)))</x:f>
        <x:v>0</x:v>
      </x:c>
      <x:c r="Q1222" s="50" t="b">
        <x:f>AND(MOD(MONTH(A1222),3)=0,OR(A1223="",MONTH(A1222)&lt;&gt;MONTH(A1223)))</x:f>
        <x:v>0</x:v>
      </x:c>
      <x:c r="R1222" s="50" t="b">
        <x:f>OR(O1222&gt;$E$7,O1222&lt;$E$6)</x:f>
        <x:v>0</x:v>
      </x:c>
      <x:c r="S1222" s="50" t="b">
        <x:f>AND(OR(P1222,Q1222,R1222),A1222-AH1221&gt;$E$8)</x:f>
        <x:v>0</x:v>
      </x:c>
      <x:c r="T1222" s="50" t="str">
        <x:f>IF(NOT(OR(P1222,Q1222,R1222)),"不调",IF(NOT(S1222),"间隔规则跳过",IF(P1222,"年末+季度",IF(AND(Q1222,R1222),"季度+动态",IF(Q1222,"季度","动态")))))</x:f>
        <x:v>不调</x:v>
      </x:c>
      <x:c r="U1222" s="115" t="n">
        <x:f>IF(OR(T1222="年末+季度",T1222="季度+动态"),N1222*$E$5/2,IF(T1222="季度",(J1222+K1222)/2,IF(T1222="动态",N1222*$E$5*IF(J1222+K1222=0,0.5,J1222/(J1222+K1222)),J1222)))</x:f>
        <x:v>0.15071044600672465</x:v>
      </x:c>
      <x:c r="V1222" s="115" t="n">
        <x:f>IF(OR(T1222="年末+季度",T1222="季度+动态"),N1222*$E$5/2,IF(T1222="季度",(J1222+K1222)/2,IF(T1222="动态",N1222*$E$5*IF(J1222+K1222=0,0.5,K1222/(J1222+K1222)),K1222)))</x:f>
        <x:v>0.1453425774310328</x:v>
      </x:c>
      <x:c r="W1222" s="115" t="n">
        <x:f>IF(OR(T1222="年末+季度",T1222="季度+动态",T1222="动态"),N1222*(1-$E$5)*IF(L1222+M1222=0,$B$7/($B$7+$B$8),L1222/(L1222+M1222)),L1222)</x:f>
        <x:v>0.9398329522527117</x:v>
      </x:c>
      <x:c r="X1222" s="115" t="n">
        <x:f>IF(OR(T1222="年末+季度",T1222="季度+动态",T1222="动态"),N1222*(1-$E$5)*IF(L1222+M1222=0,$B$8/($B$7+$B$8),M1222/(L1222+M1222)),M1222)</x:f>
        <x:v>0.08682300779276522</x:v>
      </x:c>
      <x:c r="Y1222" s="115" t="n">
        <x:f>POWER(1-$H$5,(A1222-A1221)/$H$8)</x:f>
        <x:v>0.9999862671029998</x:v>
      </x:c>
      <x:c r="Z1222" s="115" t="n">
        <x:f>U1222*Y1222</x:f>
        <x:v>0.15070837631569278</x:v>
      </x:c>
      <x:c r="AA1222" s="115" t="n">
        <x:f>V1222*Y1222</x:f>
        <x:v>0.14534058145638717</x:v>
      </x:c>
      <x:c r="AB1222" s="115" t="n">
        <x:f>W1222*Y1222</x:f>
        <x:v>0.939820045623581</x:v>
      </x:c>
      <x:c r="AC1222" s="115" t="n">
        <x:f>X1222*Y1222</x:f>
        <x:v>0.08682181546134195</x:v>
      </x:c>
      <x:c r="AD1222" s="115" t="n">
        <x:f>SUM(Z1222:AC1222)</x:f>
        <x:v>1.322690818857003</x:v>
      </x:c>
      <x:c r="AE1222" s="115" t="n">
        <x:f>MAX(AE1221,AD1222)</x:f>
        <x:v>1.3256557538228964</x:v>
      </x:c>
      <x:c r="AF1222" s="114" t="n">
        <x:f>AD1222/AE1222-1</x:f>
        <x:v>-0.0022365798642243195</x:v>
      </x:c>
      <x:c r="AG1222" s="114" t="n">
        <x:f>AD1222/AD1221-1</x:f>
        <x:v>-0.0022365798642243195</x:v>
      </x:c>
      <x:c r="AH1222" s="111" t="n">
        <x:f>IF(OR(T1222="年末+季度",T1222="季度+动态",T1222="季度",T1222="动态"),A1222,AH1221)</x:f>
        <x:v>45565</x:v>
      </x:c>
      <x:c r="AI1222" s="117" t="n">
        <x:f>YEAR(A1222)</x:f>
        <x:v>2024</x:v>
      </x:c>
      <x:c r="AJ1222" s="117" t="n">
        <x:f>MONTH(A1222)</x:f>
        <x:v>11</x:v>
      </x:c>
      <x:c r="AK1222" s="50" t="n">
        <x:f>IF(MONTH(A1222)&lt;&gt;MONTH(A1223),1,0)</x:f>
        <x:v>0</x:v>
      </x:c>
      <x:c r="AL1222" s="115" t="n">
        <x:f>IF(AK1221,AD1221,AL1221)</x:f>
        <x:v>1.309044069073596</x:v>
      </x:c>
      <x:c r="AM1222" s="116" t="str">
        <x:f>IF(AK1222,AD1222/AL1222-1,"")</x:f>
      </x:c>
      <x:c r="AN1222" s="115" t="n">
        <x:f>IF(AI1222&lt;&gt;AI1221,AD1222,MAX(AN1221,AD1222))</x:f>
        <x:v>1.3256557538228964</x:v>
      </x:c>
      <x:c r="AO1222" s="116" t="n">
        <x:f>AD1222/AN1222-1</x:f>
        <x:v>-0.0022365798642243195</x:v>
      </x:c>
      <x:c r="AP1222" s="112" t="n">
        <x:f>IFERROR(SUM(Z1222:AC1222)/AD1222,0)</x:f>
        <x:v>1</x:v>
      </x:c>
      <x:c r="AQ1222" s="50" t="b">
        <x:f>AND(B1222&gt;0,C1222&gt;0,D1222&gt;0,E1222&gt;0)</x:f>
        <x:v>1</x:v>
      </x:c>
    </x:row>
    <x:row r="1223">
      <x:c r="A1223" s="111" t="n">
        <x:f>'净值底稿'!A1181</x:f>
        <x:v>45609</x:v>
      </x:c>
      <x:c r="B1223" s="113" t="n">
        <x:f>'净值底稿'!F1181</x:f>
        <x:v>2.076130327500165</x:v>
      </x:c>
      <x:c r="C1223" s="113" t="n">
        <x:f>'净值底稿'!O1181</x:f>
        <x:v>1.3582708711582765</x:v>
      </x:c>
      <x:c r="D1223" s="113" t="n">
        <x:f>'净值底稿'!P1181</x:f>
        <x:v>1.7129</x:v>
      </x:c>
      <x:c r="E1223" s="113" t="n">
        <x:f>'净值底稿'!Q1181</x:f>
        <x:v>2.1183</x:v>
      </x:c>
      <x:c r="F1223" s="114" t="n">
        <x:f>IFERROR(B1223/B1222-1,0)</x:f>
        <x:v>0.0156291735404821</x:v>
      </x:c>
      <x:c r="G1223" s="114" t="n">
        <x:f>IFERROR(C1223/C1222-1,0)</x:f>
        <x:v>0.0031975590872683757</x:v>
      </x:c>
      <x:c r="H1223" s="114" t="n">
        <x:f>IFERROR(D1223/D1222-1,0)</x:f>
        <x:v>-0.00023346757719022726</x:v>
      </x:c>
      <x:c r="I1223" s="114" t="n">
        <x:f>IFERROR(E1223/E1222-1,0)</x:f>
        <x:v>-0.000047205438066355576</x:v>
      </x:c>
      <x:c r="J1223" s="115" t="n">
        <x:f>Z1222*(1+F1223)</x:f>
        <x:v>0.15306382368313504</x:v>
      </x:c>
      <x:c r="K1223" s="115" t="n">
        <x:f>AA1222*(1+G1223)</x:f>
        <x:v>0.14580531655337192</x:v>
      </x:c>
      <x:c r="L1223" s="115" t="n">
        <x:f>AB1222*(1+H1223)</x:f>
        <x:v>0.9396006281145345</x:v>
      </x:c>
      <x:c r="M1223" s="115" t="n">
        <x:f>AC1222*(1+I1223)</x:f>
        <x:v>0.08681771699950938</x:v>
      </x:c>
      <x:c r="N1223" s="115" t="n">
        <x:f>SUM(J1223:M1223)</x:f>
        <x:v>1.325287485350551</x:v>
      </x:c>
      <x:c r="O1223" s="116" t="n">
        <x:f>IFERROR((J1223+K1223)/N1223,0)</x:f>
        <x:v>0.2255126857682907</x:v>
      </x:c>
      <x:c r="P1223" s="50" t="b">
        <x:f>AND(MONTH(A1223)=12,OR(A1224="",YEAR(A1223)&lt;&gt;YEAR(A1224)))</x:f>
        <x:v>0</x:v>
      </x:c>
      <x:c r="Q1223" s="50" t="b">
        <x:f>AND(MOD(MONTH(A1223),3)=0,OR(A1224="",MONTH(A1223)&lt;&gt;MONTH(A1224)))</x:f>
        <x:v>0</x:v>
      </x:c>
      <x:c r="R1223" s="50" t="b">
        <x:f>OR(O1223&gt;$E$7,O1223&lt;$E$6)</x:f>
        <x:v>0</x:v>
      </x:c>
      <x:c r="S1223" s="50" t="b">
        <x:f>AND(OR(P1223,Q1223,R1223),A1223-AH1222&gt;$E$8)</x:f>
        <x:v>0</x:v>
      </x:c>
      <x:c r="T1223" s="50" t="str">
        <x:f>IF(NOT(OR(P1223,Q1223,R1223)),"不调",IF(NOT(S1223),"间隔规则跳过",IF(P1223,"年末+季度",IF(AND(Q1223,R1223),"季度+动态",IF(Q1223,"季度","动态")))))</x:f>
        <x:v>不调</x:v>
      </x:c>
      <x:c r="U1223" s="115" t="n">
        <x:f>IF(OR(T1223="年末+季度",T1223="季度+动态"),N1223*$E$5/2,IF(T1223="季度",(J1223+K1223)/2,IF(T1223="动态",N1223*$E$5*IF(J1223+K1223=0,0.5,J1223/(J1223+K1223)),J1223)))</x:f>
        <x:v>0.15306382368313504</x:v>
      </x:c>
      <x:c r="V1223" s="115" t="n">
        <x:f>IF(OR(T1223="年末+季度",T1223="季度+动态"),N1223*$E$5/2,IF(T1223="季度",(J1223+K1223)/2,IF(T1223="动态",N1223*$E$5*IF(J1223+K1223=0,0.5,K1223/(J1223+K1223)),K1223)))</x:f>
        <x:v>0.14580531655337192</x:v>
      </x:c>
      <x:c r="W1223" s="115" t="n">
        <x:f>IF(OR(T1223="年末+季度",T1223="季度+动态",T1223="动态"),N1223*(1-$E$5)*IF(L1223+M1223=0,$B$7/($B$7+$B$8),L1223/(L1223+M1223)),L1223)</x:f>
        <x:v>0.9396006281145345</x:v>
      </x:c>
      <x:c r="X1223" s="115" t="n">
        <x:f>IF(OR(T1223="年末+季度",T1223="季度+动态",T1223="动态"),N1223*(1-$E$5)*IF(L1223+M1223=0,$B$8/($B$7+$B$8),M1223/(L1223+M1223)),M1223)</x:f>
        <x:v>0.08681771699950938</x:v>
      </x:c>
      <x:c r="Y1223" s="115" t="n">
        <x:f>POWER(1-$H$5,(A1223-A1222)/$H$8)</x:f>
        <x:v>0.9999862671029998</x:v>
      </x:c>
      <x:c r="Z1223" s="115" t="n">
        <x:f>U1223*Y1223</x:f>
        <x:v>0.15306172167340992</x:v>
      </x:c>
      <x:c r="AA1223" s="115" t="n">
        <x:f>V1223*Y1223</x:f>
        <x:v>0.1458033142239776</x:v>
      </x:c>
      <x:c r="AB1223" s="115" t="n">
        <x:f>W1223*Y1223</x:f>
        <x:v>0.9395877246758872</x:v>
      </x:c>
      <x:c r="AC1223" s="115" t="n">
        <x:f>X1223*Y1223</x:f>
        <x:v>0.08681652474074403</x:v>
      </x:c>
      <x:c r="AD1223" s="115" t="n">
        <x:f>SUM(Z1223:AC1223)</x:f>
        <x:v>1.3252692853140187</x:v>
      </x:c>
      <x:c r="AE1223" s="115" t="n">
        <x:f>MAX(AE1222,AD1223)</x:f>
        <x:v>1.3256557538228964</x:v>
      </x:c>
      <x:c r="AF1223" s="114" t="n">
        <x:f>AD1223/AE1223-1</x:f>
        <x:v>-0.0002915300656020081</x:v>
      </x:c>
      <x:c r="AG1223" s="114" t="n">
        <x:f>AD1223/AD1222-1</x:f>
        <x:v>0.0019494098093488788</x:v>
      </x:c>
      <x:c r="AH1223" s="111" t="n">
        <x:f>IF(OR(T1223="年末+季度",T1223="季度+动态",T1223="季度",T1223="动态"),A1223,AH1222)</x:f>
        <x:v>45565</x:v>
      </x:c>
      <x:c r="AI1223" s="117" t="n">
        <x:f>YEAR(A1223)</x:f>
        <x:v>2024</x:v>
      </x:c>
      <x:c r="AJ1223" s="117" t="n">
        <x:f>MONTH(A1223)</x:f>
        <x:v>11</x:v>
      </x:c>
      <x:c r="AK1223" s="50" t="n">
        <x:f>IF(MONTH(A1223)&lt;&gt;MONTH(A1224),1,0)</x:f>
        <x:v>0</x:v>
      </x:c>
      <x:c r="AL1223" s="115" t="n">
        <x:f>IF(AK1222,AD1222,AL1222)</x:f>
        <x:v>1.309044069073596</x:v>
      </x:c>
      <x:c r="AM1223" s="116" t="str">
        <x:f>IF(AK1223,AD1223/AL1223-1,"")</x:f>
      </x:c>
      <x:c r="AN1223" s="115" t="n">
        <x:f>IF(AI1223&lt;&gt;AI1222,AD1223,MAX(AN1222,AD1223))</x:f>
        <x:v>1.3256557538228964</x:v>
      </x:c>
      <x:c r="AO1223" s="116" t="n">
        <x:f>AD1223/AN1223-1</x:f>
        <x:v>-0.0002915300656020081</x:v>
      </x:c>
      <x:c r="AP1223" s="112" t="n">
        <x:f>IFERROR(SUM(Z1223:AC1223)/AD1223,0)</x:f>
        <x:v>1</x:v>
      </x:c>
      <x:c r="AQ1223" s="50" t="b">
        <x:f>AND(B1223&gt;0,C1223&gt;0,D1223&gt;0,E1223&gt;0)</x:f>
        <x:v>1</x:v>
      </x:c>
    </x:row>
    <x:row r="1224">
      <x:c r="A1224" s="111" t="n">
        <x:f>'净值底稿'!A1182</x:f>
        <x:v>45610</x:v>
      </x:c>
      <x:c r="B1224" s="113" t="n">
        <x:f>'净值底稿'!F1182</x:f>
        <x:v>2.00862064433261</x:v>
      </x:c>
      <x:c r="C1224" s="113" t="n">
        <x:f>'净值底稿'!O1182</x:f>
        <x:v>1.3270403061901386</x:v>
      </x:c>
      <x:c r="D1224" s="113" t="n">
        <x:f>'净值底稿'!P1182</x:f>
        <x:v>1.713</x:v>
      </x:c>
      <x:c r="E1224" s="113" t="n">
        <x:f>'净值底稿'!Q1182</x:f>
        <x:v>2.0765</x:v>
      </x:c>
      <x:c r="F1224" s="114" t="n">
        <x:f>IFERROR(B1224/B1223-1,0)</x:f>
        <x:v>-0.03251707384326019</x:v>
      </x:c>
      <x:c r="G1224" s="114" t="n">
        <x:f>IFERROR(C1224/C1223-1,0)</x:f>
        <x:v>-0.0229928842849334</x:v>
      </x:c>
      <x:c r="H1224" s="114" t="n">
        <x:f>IFERROR(D1224/D1223-1,0)</x:f>
        <x:v>0.000058380524257106714</x:v>
      </x:c>
      <x:c r="I1224" s="114" t="n">
        <x:f>IFERROR(E1224/E1223-1,0)</x:f>
        <x:v>-0.0197328046074684</x:v>
      </x:c>
      <x:c r="J1224" s="115" t="n">
        <x:f>Z1223*(1+F1224)</x:f>
        <x:v>0.1480846023671791</x:v>
      </x:c>
      <x:c r="K1224" s="115" t="n">
        <x:f>AA1223*(1+G1224)</x:f>
        <x:v>0.1424508754916659</x:v>
      </x:c>
      <x:c r="L1224" s="115" t="n">
        <x:f>AB1223*(1+H1224)</x:f>
        <x:v>0.9396425782998393</x:v>
      </x:c>
      <x:c r="M1224" s="115" t="n">
        <x:f>AC1223*(1+I1224)</x:f>
        <x:v>0.08510339122133548</x:v>
      </x:c>
      <x:c r="N1224" s="115" t="n">
        <x:f>SUM(J1224:M1224)</x:f>
        <x:v>1.3152814473800198</x:v>
      </x:c>
      <x:c r="O1224" s="116" t="n">
        <x:f>IFERROR((J1224+K1224)/N1224,0)</x:f>
        <x:v>0.220892249668372</x:v>
      </x:c>
      <x:c r="P1224" s="50" t="b">
        <x:f>AND(MONTH(A1224)=12,OR(A1225="",YEAR(A1224)&lt;&gt;YEAR(A1225)))</x:f>
        <x:v>0</x:v>
      </x:c>
      <x:c r="Q1224" s="50" t="b">
        <x:f>AND(MOD(MONTH(A1224),3)=0,OR(A1225="",MONTH(A1224)&lt;&gt;MONTH(A1225)))</x:f>
        <x:v>0</x:v>
      </x:c>
      <x:c r="R1224" s="50" t="b">
        <x:f>OR(O1224&gt;$E$7,O1224&lt;$E$6)</x:f>
        <x:v>0</x:v>
      </x:c>
      <x:c r="S1224" s="50" t="b">
        <x:f>AND(OR(P1224,Q1224,R1224),A1224-AH1223&gt;$E$8)</x:f>
        <x:v>0</x:v>
      </x:c>
      <x:c r="T1224" s="50" t="str">
        <x:f>IF(NOT(OR(P1224,Q1224,R1224)),"不调",IF(NOT(S1224),"间隔规则跳过",IF(P1224,"年末+季度",IF(AND(Q1224,R1224),"季度+动态",IF(Q1224,"季度","动态")))))</x:f>
        <x:v>不调</x:v>
      </x:c>
      <x:c r="U1224" s="115" t="n">
        <x:f>IF(OR(T1224="年末+季度",T1224="季度+动态"),N1224*$E$5/2,IF(T1224="季度",(J1224+K1224)/2,IF(T1224="动态",N1224*$E$5*IF(J1224+K1224=0,0.5,J1224/(J1224+K1224)),J1224)))</x:f>
        <x:v>0.1480846023671791</x:v>
      </x:c>
      <x:c r="V1224" s="115" t="n">
        <x:f>IF(OR(T1224="年末+季度",T1224="季度+动态"),N1224*$E$5/2,IF(T1224="季度",(J1224+K1224)/2,IF(T1224="动态",N1224*$E$5*IF(J1224+K1224=0,0.5,K1224/(J1224+K1224)),K1224)))</x:f>
        <x:v>0.1424508754916659</x:v>
      </x:c>
      <x:c r="W1224" s="115" t="n">
        <x:f>IF(OR(T1224="年末+季度",T1224="季度+动态",T1224="动态"),N1224*(1-$E$5)*IF(L1224+M1224=0,$B$7/($B$7+$B$8),L1224/(L1224+M1224)),L1224)</x:f>
        <x:v>0.9396425782998393</x:v>
      </x:c>
      <x:c r="X1224" s="115" t="n">
        <x:f>IF(OR(T1224="年末+季度",T1224="季度+动态",T1224="动态"),N1224*(1-$E$5)*IF(L1224+M1224=0,$B$8/($B$7+$B$8),M1224/(L1224+M1224)),M1224)</x:f>
        <x:v>0.08510339122133548</x:v>
      </x:c>
      <x:c r="Y1224" s="115" t="n">
        <x:f>POWER(1-$H$5,(A1224-A1223)/$H$8)</x:f>
        <x:v>0.9999862671029998</x:v>
      </x:c>
      <x:c r="Z1224" s="115" t="n">
        <x:f>U1224*Y1224</x:f>
        <x:v>0.14808256873658748</x:v>
      </x:c>
      <x:c r="AA1224" s="115" t="n">
        <x:f>V1224*Y1224</x:f>
        <x:v>0.1424489192284652</x:v>
      </x:c>
      <x:c r="AB1224" s="115" t="n">
        <x:f>W1224*Y1224</x:f>
        <x:v>0.9396296742850945</x:v>
      </x:c>
      <x:c r="AC1224" s="115" t="n">
        <x:f>X1224*Y1224</x:f>
        <x:v>0.08510222250522946</x:v>
      </x:c>
      <x:c r="AD1224" s="115" t="n">
        <x:f>SUM(Z1224:AC1224)</x:f>
        <x:v>1.3152633847553765</x:v>
      </x:c>
      <x:c r="AE1224" s="115" t="n">
        <x:f>MAX(AE1223,AD1224)</x:f>
        <x:v>1.3256557538228964</x:v>
      </x:c>
      <x:c r="AF1224" s="114" t="n">
        <x:f>AD1224/AE1224-1</x:f>
        <x:v>-0.00783941761467899</x:v>
      </x:c>
      <x:c r="AG1224" s="114" t="n">
        <x:f>AD1224/AD1223-1</x:f>
        <x:v>-0.007550088626909757</x:v>
      </x:c>
      <x:c r="AH1224" s="111" t="n">
        <x:f>IF(OR(T1224="年末+季度",T1224="季度+动态",T1224="季度",T1224="动态"),A1224,AH1223)</x:f>
        <x:v>45565</x:v>
      </x:c>
      <x:c r="AI1224" s="117" t="n">
        <x:f>YEAR(A1224)</x:f>
        <x:v>2024</x:v>
      </x:c>
      <x:c r="AJ1224" s="117" t="n">
        <x:f>MONTH(A1224)</x:f>
        <x:v>11</x:v>
      </x:c>
      <x:c r="AK1224" s="50" t="n">
        <x:f>IF(MONTH(A1224)&lt;&gt;MONTH(A1225),1,0)</x:f>
        <x:v>0</x:v>
      </x:c>
      <x:c r="AL1224" s="115" t="n">
        <x:f>IF(AK1223,AD1223,AL1223)</x:f>
        <x:v>1.309044069073596</x:v>
      </x:c>
      <x:c r="AM1224" s="116" t="str">
        <x:f>IF(AK1224,AD1224/AL1224-1,"")</x:f>
      </x:c>
      <x:c r="AN1224" s="115" t="n">
        <x:f>IF(AI1224&lt;&gt;AI1223,AD1224,MAX(AN1223,AD1224))</x:f>
        <x:v>1.3256557538228964</x:v>
      </x:c>
      <x:c r="AO1224" s="116" t="n">
        <x:f>AD1224/AN1224-1</x:f>
        <x:v>-0.00783941761467899</x:v>
      </x:c>
      <x:c r="AP1224" s="112" t="n">
        <x:f>IFERROR(SUM(Z1224:AC1224)/AD1224,0)</x:f>
        <x:v>1</x:v>
      </x:c>
      <x:c r="AQ1224" s="50" t="b">
        <x:f>AND(B1224&gt;0,C1224&gt;0,D1224&gt;0,E1224&gt;0)</x:f>
        <x:v>1</x:v>
      </x:c>
    </x:row>
    <x:row r="1225">
      <x:c r="A1225" s="111" t="n">
        <x:f>'净值底稿'!A1183</x:f>
        <x:v>45611</x:v>
      </x:c>
      <x:c r="B1225" s="113" t="n">
        <x:f>'净值底稿'!F1183</x:f>
        <x:v>1.94731340334111</x:v>
      </x:c>
      <x:c r="C1225" s="113" t="n">
        <x:f>'净值底稿'!O1183</x:f>
        <x:v>1.3054275857084892</x:v>
      </x:c>
      <x:c r="D1225" s="113" t="n">
        <x:f>'净值底稿'!P1183</x:f>
        <x:v>1.7127</x:v>
      </x:c>
      <x:c r="E1225" s="113" t="n">
        <x:f>'净值底稿'!Q1183</x:f>
        <x:v>2.0785</x:v>
      </x:c>
      <x:c r="F1225" s="114" t="n">
        <x:f>IFERROR(B1225/B1224-1,0)</x:f>
        <x:v>-0.03052206058146445</x:v>
      </x:c>
      <x:c r="G1225" s="114" t="n">
        <x:f>IFERROR(C1225/C1224-1,0)</x:f>
        <x:v>-0.016286408469158187</x:v>
      </x:c>
      <x:c r="H1225" s="114" t="n">
        <x:f>IFERROR(D1225/D1224-1,0)</x:f>
        <x:v>-0.000175131348511548</x:v>
      </x:c>
      <x:c r="I1225" s="114" t="n">
        <x:f>IFERROR(E1225/E1224-1,0)</x:f>
        <x:v>0.0009631591620515856</x:v>
      </x:c>
      <x:c r="J1225" s="115" t="n">
        <x:f>Z1224*(1+F1225)</x:f>
        <x:v>0.14356278360255048</x:v>
      </x:c>
      <x:c r="K1225" s="115" t="n">
        <x:f>AA1224*(1+G1225)</x:f>
        <x:v>0.14012893794392028</x:v>
      </x:c>
      <x:c r="L1225" s="115" t="n">
        <x:f>AB1224*(1+H1225)</x:f>
        <x:v>0.9394651156731355</x:v>
      </x:c>
      <x:c r="M1225" s="115" t="n">
        <x:f>AC1224*(1+I1225)</x:f>
        <x:v>0.08518418949054632</x:v>
      </x:c>
      <x:c r="N1225" s="115" t="n">
        <x:f>SUM(J1225:M1225)</x:f>
        <x:v>1.3083410267101525</x:v>
      </x:c>
      <x:c r="O1225" s="116" t="n">
        <x:f>IFERROR((J1225+K1225)/N1225,0)</x:f>
        <x:v>0.2168331618093631</x:v>
      </x:c>
      <x:c r="P1225" s="50" t="b">
        <x:f>AND(MONTH(A1225)=12,OR(A1226="",YEAR(A1225)&lt;&gt;YEAR(A1226)))</x:f>
        <x:v>0</x:v>
      </x:c>
      <x:c r="Q1225" s="50" t="b">
        <x:f>AND(MOD(MONTH(A1225),3)=0,OR(A1226="",MONTH(A1225)&lt;&gt;MONTH(A1226)))</x:f>
        <x:v>0</x:v>
      </x:c>
      <x:c r="R1225" s="50" t="b">
        <x:f>OR(O1225&gt;$E$7,O1225&lt;$E$6)</x:f>
        <x:v>0</x:v>
      </x:c>
      <x:c r="S1225" s="50" t="b">
        <x:f>AND(OR(P1225,Q1225,R1225),A1225-AH1224&gt;$E$8)</x:f>
        <x:v>0</x:v>
      </x:c>
      <x:c r="T1225" s="50" t="str">
        <x:f>IF(NOT(OR(P1225,Q1225,R1225)),"不调",IF(NOT(S1225),"间隔规则跳过",IF(P1225,"年末+季度",IF(AND(Q1225,R1225),"季度+动态",IF(Q1225,"季度","动态")))))</x:f>
        <x:v>不调</x:v>
      </x:c>
      <x:c r="U1225" s="115" t="n">
        <x:f>IF(OR(T1225="年末+季度",T1225="季度+动态"),N1225*$E$5/2,IF(T1225="季度",(J1225+K1225)/2,IF(T1225="动态",N1225*$E$5*IF(J1225+K1225=0,0.5,J1225/(J1225+K1225)),J1225)))</x:f>
        <x:v>0.14356278360255048</x:v>
      </x:c>
      <x:c r="V1225" s="115" t="n">
        <x:f>IF(OR(T1225="年末+季度",T1225="季度+动态"),N1225*$E$5/2,IF(T1225="季度",(J1225+K1225)/2,IF(T1225="动态",N1225*$E$5*IF(J1225+K1225=0,0.5,K1225/(J1225+K1225)),K1225)))</x:f>
        <x:v>0.14012893794392028</x:v>
      </x:c>
      <x:c r="W1225" s="115" t="n">
        <x:f>IF(OR(T1225="年末+季度",T1225="季度+动态",T1225="动态"),N1225*(1-$E$5)*IF(L1225+M1225=0,$B$7/($B$7+$B$8),L1225/(L1225+M1225)),L1225)</x:f>
        <x:v>0.9394651156731355</x:v>
      </x:c>
      <x:c r="X1225" s="115" t="n">
        <x:f>IF(OR(T1225="年末+季度",T1225="季度+动态",T1225="动态"),N1225*(1-$E$5)*IF(L1225+M1225=0,$B$8/($B$7+$B$8),M1225/(L1225+M1225)),M1225)</x:f>
        <x:v>0.08518418949054632</x:v>
      </x:c>
      <x:c r="Y1225" s="115" t="n">
        <x:f>POWER(1-$H$5,(A1225-A1224)/$H$8)</x:f>
        <x:v>0.9999862671029998</x:v>
      </x:c>
      <x:c r="Z1225" s="115" t="n">
        <x:f>U1225*Y1225</x:f>
        <x:v>0.1435608120696302</x:v>
      </x:c>
      <x:c r="AA1225" s="115" t="n">
        <x:f>V1225*Y1225</x:f>
        <x:v>0.14012701356764876</x:v>
      </x:c>
      <x:c r="AB1225" s="115" t="n">
        <x:f>W1225*Y1225</x:f>
        <x:v>0.9394522140954666</x:v>
      </x:c>
      <x:c r="AC1225" s="115" t="n">
        <x:f>X1225*Y1225</x:f>
        <x:v>0.085183019664846</x:v>
      </x:c>
      <x:c r="AD1225" s="115" t="n">
        <x:f>SUM(Z1225:AC1225)</x:f>
        <x:v>1.3083230593975916</x:v>
      </x:c>
      <x:c r="AE1225" s="115" t="n">
        <x:f>MAX(AE1224,AD1225)</x:f>
        <x:v>1.3256557538228964</x:v>
      </x:c>
      <x:c r="AF1225" s="114" t="n">
        <x:f>AD1225/AE1225-1</x:f>
        <x:v>-0.013074807977350944</x:v>
      </x:c>
      <x:c r="AG1225" s="114" t="n">
        <x:f>AD1225/AD1224-1</x:f>
        <x:v>-0.005276757064955229</x:v>
      </x:c>
      <x:c r="AH1225" s="111" t="n">
        <x:f>IF(OR(T1225="年末+季度",T1225="季度+动态",T1225="季度",T1225="动态"),A1225,AH1224)</x:f>
        <x:v>45565</x:v>
      </x:c>
      <x:c r="AI1225" s="117" t="n">
        <x:f>YEAR(A1225)</x:f>
        <x:v>2024</x:v>
      </x:c>
      <x:c r="AJ1225" s="117" t="n">
        <x:f>MONTH(A1225)</x:f>
        <x:v>11</x:v>
      </x:c>
      <x:c r="AK1225" s="50" t="n">
        <x:f>IF(MONTH(A1225)&lt;&gt;MONTH(A1226),1,0)</x:f>
        <x:v>0</x:v>
      </x:c>
      <x:c r="AL1225" s="115" t="n">
        <x:f>IF(AK1224,AD1224,AL1224)</x:f>
        <x:v>1.309044069073596</x:v>
      </x:c>
      <x:c r="AM1225" s="116" t="str">
        <x:f>IF(AK1225,AD1225/AL1225-1,"")</x:f>
      </x:c>
      <x:c r="AN1225" s="115" t="n">
        <x:f>IF(AI1225&lt;&gt;AI1224,AD1225,MAX(AN1224,AD1225))</x:f>
        <x:v>1.3256557538228964</x:v>
      </x:c>
      <x:c r="AO1225" s="116" t="n">
        <x:f>AD1225/AN1225-1</x:f>
        <x:v>-0.013074807977350944</x:v>
      </x:c>
      <x:c r="AP1225" s="112" t="n">
        <x:f>IFERROR(SUM(Z1225:AC1225)/AD1225,0)</x:f>
        <x:v>1</x:v>
      </x:c>
      <x:c r="AQ1225" s="50" t="b">
        <x:f>AND(B1225&gt;0,C1225&gt;0,D1225&gt;0,E1225&gt;0)</x:f>
        <x:v>1</x:v>
      </x:c>
    </x:row>
    <x:row r="1226">
      <x:c r="A1226" s="111" t="n">
        <x:f>'净值底稿'!A1184</x:f>
        <x:v>45614</x:v>
      </x:c>
      <x:c r="B1226" s="113" t="n">
        <x:f>'净值底稿'!F1184</x:f>
        <x:v>1.890431328845025</x:v>
      </x:c>
      <x:c r="C1226" s="113" t="n">
        <x:f>'净值底稿'!O1184</x:f>
        <x:v>1.2858947357076163</x:v>
      </x:c>
      <x:c r="D1226" s="113" t="n">
        <x:f>'净值底稿'!P1184</x:f>
        <x:v>1.7115</x:v>
      </x:c>
      <x:c r="E1226" s="113" t="n">
        <x:f>'净值底稿'!Q1184</x:f>
        <x:v>2.1022</x:v>
      </x:c>
      <x:c r="F1226" s="114" t="n">
        <x:f>IFERROR(B1226/B1225-1,0)</x:f>
        <x:v>-0.029210539196458774</x:v>
      </x:c>
      <x:c r="G1226" s="114" t="n">
        <x:f>IFERROR(C1226/C1225-1,0)</x:f>
        <x:v>-0.01496279856095728</x:v>
      </x:c>
      <x:c r="H1226" s="114" t="n">
        <x:f>IFERROR(D1226/D1225-1,0)</x:f>
        <x:v>-0.0007006480994919961</x:v>
      </x:c>
      <x:c r="I1226" s="114" t="n">
        <x:f>IFERROR(E1226/E1225-1,0)</x:f>
        <x:v>0.01140245369256676</x:v>
      </x:c>
      <x:c r="J1226" s="115" t="n">
        <x:f>Z1225*(1+F1226)</x:f>
        <x:v>0.13936732334159482</x:v>
      </x:c>
      <x:c r="K1226" s="115" t="n">
        <x:f>AA1225*(1+G1226)</x:f>
        <x:v>0.1380303212906875</x:v>
      </x:c>
      <x:c r="L1226" s="115" t="n">
        <x:f>AB1225*(1+H1226)</x:f>
        <x:v>0.9387939886870971</x:v>
      </x:c>
      <x:c r="M1226" s="115" t="n">
        <x:f>AC1225*(1+I1226)</x:f>
        <x:v>0.0861543151019674</x:v>
      </x:c>
      <x:c r="N1226" s="115" t="n">
        <x:f>SUM(J1226:M1226)</x:f>
        <x:v>1.3023459484213469</x:v>
      </x:c>
      <x:c r="O1226" s="116" t="n">
        <x:f>IFERROR((J1226+K1226)/N1226,0)</x:f>
        <x:v>0.21299843176732955</x:v>
      </x:c>
      <x:c r="P1226" s="50" t="b">
        <x:f>AND(MONTH(A1226)=12,OR(A1227="",YEAR(A1226)&lt;&gt;YEAR(A1227)))</x:f>
        <x:v>0</x:v>
      </x:c>
      <x:c r="Q1226" s="50" t="b">
        <x:f>AND(MOD(MONTH(A1226),3)=0,OR(A1227="",MONTH(A1226)&lt;&gt;MONTH(A1227)))</x:f>
        <x:v>0</x:v>
      </x:c>
      <x:c r="R1226" s="50" t="b">
        <x:f>OR(O1226&gt;$E$7,O1226&lt;$E$6)</x:f>
        <x:v>0</x:v>
      </x:c>
      <x:c r="S1226" s="50" t="b">
        <x:f>AND(OR(P1226,Q1226,R1226),A1226-AH1225&gt;$E$8)</x:f>
        <x:v>0</x:v>
      </x:c>
      <x:c r="T1226" s="50" t="str">
        <x:f>IF(NOT(OR(P1226,Q1226,R1226)),"不调",IF(NOT(S1226),"间隔规则跳过",IF(P1226,"年末+季度",IF(AND(Q1226,R1226),"季度+动态",IF(Q1226,"季度","动态")))))</x:f>
        <x:v>不调</x:v>
      </x:c>
      <x:c r="U1226" s="115" t="n">
        <x:f>IF(OR(T1226="年末+季度",T1226="季度+动态"),N1226*$E$5/2,IF(T1226="季度",(J1226+K1226)/2,IF(T1226="动态",N1226*$E$5*IF(J1226+K1226=0,0.5,J1226/(J1226+K1226)),J1226)))</x:f>
        <x:v>0.13936732334159482</x:v>
      </x:c>
      <x:c r="V1226" s="115" t="n">
        <x:f>IF(OR(T1226="年末+季度",T1226="季度+动态"),N1226*$E$5/2,IF(T1226="季度",(J1226+K1226)/2,IF(T1226="动态",N1226*$E$5*IF(J1226+K1226=0,0.5,K1226/(J1226+K1226)),K1226)))</x:f>
        <x:v>0.1380303212906875</x:v>
      </x:c>
      <x:c r="W1226" s="115" t="n">
        <x:f>IF(OR(T1226="年末+季度",T1226="季度+动态",T1226="动态"),N1226*(1-$E$5)*IF(L1226+M1226=0,$B$7/($B$7+$B$8),L1226/(L1226+M1226)),L1226)</x:f>
        <x:v>0.9387939886870971</x:v>
      </x:c>
      <x:c r="X1226" s="115" t="n">
        <x:f>IF(OR(T1226="年末+季度",T1226="季度+动态",T1226="动态"),N1226*(1-$E$5)*IF(L1226+M1226=0,$B$8/($B$7+$B$8),M1226/(L1226+M1226)),M1226)</x:f>
        <x:v>0.0861543151019674</x:v>
      </x:c>
      <x:c r="Y1226" s="115" t="n">
        <x:f>POWER(1-$H$5,(A1226-A1225)/$H$8)</x:f>
        <x:v>0.9999588018747739</x:v>
      </x:c>
      <x:c r="Z1226" s="115" t="n">
        <x:f>U1226*Y1226</x:f>
        <x:v>0.13936158166915538</x:v>
      </x:c>
      <x:c r="AA1226" s="115" t="n">
        <x:f>V1226*Y1226</x:f>
        <x:v>0.138024634700226</x:v>
      </x:c>
      <x:c r="AB1226" s="115" t="n">
        <x:f>W1226*Y1226</x:f>
        <x:v>0.9387553121347897</x:v>
      </x:c>
      <x:c r="AC1226" s="115" t="n">
        <x:f>X1226*Y1226</x:f>
        <x:v>0.08615076570570507</x:v>
      </x:c>
      <x:c r="AD1226" s="115" t="n">
        <x:f>SUM(Z1226:AC1226)</x:f>
        <x:v>1.302292294209876</x:v>
      </x:c>
      <x:c r="AE1226" s="115" t="n">
        <x:f>MAX(AE1225,AD1226)</x:f>
        <x:v>1.3256557538228964</x:v>
      </x:c>
      <x:c r="AF1226" s="114" t="n">
        <x:f>AD1226/AE1226-1</x:f>
        <x:v>-0.01762407740142591</x:v>
      </x:c>
      <x:c r="AG1226" s="114" t="n">
        <x:f>AD1226/AD1225-1</x:f>
        <x:v>-0.004609538251578615</x:v>
      </x:c>
      <x:c r="AH1226" s="111" t="n">
        <x:f>IF(OR(T1226="年末+季度",T1226="季度+动态",T1226="季度",T1226="动态"),A1226,AH1225)</x:f>
        <x:v>45565</x:v>
      </x:c>
      <x:c r="AI1226" s="117" t="n">
        <x:f>YEAR(A1226)</x:f>
        <x:v>2024</x:v>
      </x:c>
      <x:c r="AJ1226" s="117" t="n">
        <x:f>MONTH(A1226)</x:f>
        <x:v>11</x:v>
      </x:c>
      <x:c r="AK1226" s="50" t="n">
        <x:f>IF(MONTH(A1226)&lt;&gt;MONTH(A1227),1,0)</x:f>
        <x:v>0</x:v>
      </x:c>
      <x:c r="AL1226" s="115" t="n">
        <x:f>IF(AK1225,AD1225,AL1225)</x:f>
        <x:v>1.309044069073596</x:v>
      </x:c>
      <x:c r="AM1226" s="116" t="str">
        <x:f>IF(AK1226,AD1226/AL1226-1,"")</x:f>
      </x:c>
      <x:c r="AN1226" s="115" t="n">
        <x:f>IF(AI1226&lt;&gt;AI1225,AD1226,MAX(AN1225,AD1226))</x:f>
        <x:v>1.3256557538228964</x:v>
      </x:c>
      <x:c r="AO1226" s="116" t="n">
        <x:f>AD1226/AN1226-1</x:f>
        <x:v>-0.01762407740142591</x:v>
      </x:c>
      <x:c r="AP1226" s="112" t="n">
        <x:f>IFERROR(SUM(Z1226:AC1226)/AD1226,0)</x:f>
        <x:v>1</x:v>
      </x:c>
      <x:c r="AQ1226" s="50" t="b">
        <x:f>AND(B1226&gt;0,C1226&gt;0,D1226&gt;0,E1226&gt;0)</x:f>
        <x:v>1</x:v>
      </x:c>
    </x:row>
    <x:row r="1227">
      <x:c r="A1227" s="111" t="n">
        <x:f>'净值底稿'!A1185</x:f>
        <x:v>45615</x:v>
      </x:c>
      <x:c r="B1227" s="113" t="n">
        <x:f>'净值底稿'!F1185</x:f>
        <x:v>1.9269399125667301</x:v>
      </x:c>
      <x:c r="C1227" s="113" t="n">
        <x:f>'净值底稿'!O1185</x:f>
        <x:v>1.3094772272403166</x:v>
      </x:c>
      <x:c r="D1227" s="113" t="n">
        <x:f>'净值底稿'!P1185</x:f>
        <x:v>1.7122</x:v>
      </x:c>
      <x:c r="E1227" s="113" t="n">
        <x:f>'净值底稿'!Q1185</x:f>
        <x:v>2.1312</x:v>
      </x:c>
      <x:c r="F1227" s="114" t="n">
        <x:f>IFERROR(B1227/B1226-1,0)</x:f>
        <x:v>0.019312303581008994</x:v>
      </x:c>
      <x:c r="G1227" s="114" t="n">
        <x:f>IFERROR(C1227/C1226-1,0)</x:f>
        <x:v>0.01833936392913449</x:v>
      </x:c>
      <x:c r="H1227" s="114" t="n">
        <x:f>IFERROR(D1227/D1226-1,0)</x:f>
        <x:v>0.00040899795501014857</x:v>
      </x:c>
      <x:c r="I1227" s="114" t="n">
        <x:f>IFERROR(E1227/E1226-1,0)</x:f>
        <x:v>0.013795071829512118</x:v>
      </x:c>
      <x:c r="J1227" s="115" t="n">
        <x:f>Z1226*(1+F1227)</x:f>
        <x:v>0.14205297484187968</x:v>
      </x:c>
      <x:c r="K1227" s="115" t="n">
        <x:f>AA1226*(1+G1227)</x:f>
        <x:v>0.1405559187071793</x:v>
      </x:c>
      <x:c r="L1227" s="115" t="n">
        <x:f>AB1226*(1+H1227)</x:f>
        <x:v>0.9391392611377077</x:v>
      </x:c>
      <x:c r="M1227" s="115" t="n">
        <x:f>AC1226*(1+I1227)</x:f>
        <x:v>0.08733922170678274</x:v>
      </x:c>
      <x:c r="N1227" s="115" t="n">
        <x:f>SUM(J1227:M1227)</x:f>
        <x:v>1.3090873763935496</x:v>
      </x:c>
      <x:c r="O1227" s="116" t="n">
        <x:f>IFERROR((J1227+K1227)/N1227,0)</x:f>
        <x:v>0.2158823762609552</x:v>
      </x:c>
      <x:c r="P1227" s="50" t="b">
        <x:f>AND(MONTH(A1227)=12,OR(A1228="",YEAR(A1227)&lt;&gt;YEAR(A1228)))</x:f>
        <x:v>0</x:v>
      </x:c>
      <x:c r="Q1227" s="50" t="b">
        <x:f>AND(MOD(MONTH(A1227),3)=0,OR(A1228="",MONTH(A1227)&lt;&gt;MONTH(A1228)))</x:f>
        <x:v>0</x:v>
      </x:c>
      <x:c r="R1227" s="50" t="b">
        <x:f>OR(O1227&gt;$E$7,O1227&lt;$E$6)</x:f>
        <x:v>0</x:v>
      </x:c>
      <x:c r="S1227" s="50" t="b">
        <x:f>AND(OR(P1227,Q1227,R1227),A1227-AH1226&gt;$E$8)</x:f>
        <x:v>0</x:v>
      </x:c>
      <x:c r="T1227" s="50" t="str">
        <x:f>IF(NOT(OR(P1227,Q1227,R1227)),"不调",IF(NOT(S1227),"间隔规则跳过",IF(P1227,"年末+季度",IF(AND(Q1227,R1227),"季度+动态",IF(Q1227,"季度","动态")))))</x:f>
        <x:v>不调</x:v>
      </x:c>
      <x:c r="U1227" s="115" t="n">
        <x:f>IF(OR(T1227="年末+季度",T1227="季度+动态"),N1227*$E$5/2,IF(T1227="季度",(J1227+K1227)/2,IF(T1227="动态",N1227*$E$5*IF(J1227+K1227=0,0.5,J1227/(J1227+K1227)),J1227)))</x:f>
        <x:v>0.14205297484187968</x:v>
      </x:c>
      <x:c r="V1227" s="115" t="n">
        <x:f>IF(OR(T1227="年末+季度",T1227="季度+动态"),N1227*$E$5/2,IF(T1227="季度",(J1227+K1227)/2,IF(T1227="动态",N1227*$E$5*IF(J1227+K1227=0,0.5,K1227/(J1227+K1227)),K1227)))</x:f>
        <x:v>0.1405559187071793</x:v>
      </x:c>
      <x:c r="W1227" s="115" t="n">
        <x:f>IF(OR(T1227="年末+季度",T1227="季度+动态",T1227="动态"),N1227*(1-$E$5)*IF(L1227+M1227=0,$B$7/($B$7+$B$8),L1227/(L1227+M1227)),L1227)</x:f>
        <x:v>0.9391392611377077</x:v>
      </x:c>
      <x:c r="X1227" s="115" t="n">
        <x:f>IF(OR(T1227="年末+季度",T1227="季度+动态",T1227="动态"),N1227*(1-$E$5)*IF(L1227+M1227=0,$B$8/($B$7+$B$8),M1227/(L1227+M1227)),M1227)</x:f>
        <x:v>0.08733922170678274</x:v>
      </x:c>
      <x:c r="Y1227" s="115" t="n">
        <x:f>POWER(1-$H$5,(A1227-A1226)/$H$8)</x:f>
        <x:v>0.9999862671029998</x:v>
      </x:c>
      <x:c r="Z1227" s="115" t="n">
        <x:f>U1227*Y1227</x:f>
        <x:v>0.1420510240430076</x:v>
      </x:c>
      <x:c r="AA1227" s="115" t="n">
        <x:f>V1227*Y1227</x:f>
        <x:v>0.14055398846722492</x:v>
      </x:c>
      <x:c r="AB1227" s="115" t="n">
        <x:f>W1227*Y1227</x:f>
        <x:v>0.9391263640349656</x:v>
      </x:c>
      <x:c r="AC1227" s="115" t="n">
        <x:f>X1227*Y1227</x:f>
        <x:v>0.08733802228624696</x:v>
      </x:c>
      <x:c r="AD1227" s="115" t="n">
        <x:f>SUM(Z1227:AC1227)</x:f>
        <x:v>1.3090693988314452</x:v>
      </x:c>
      <x:c r="AE1227" s="115" t="n">
        <x:f>MAX(AE1226,AD1227)</x:f>
        <x:v>1.3256557538228964</x:v>
      </x:c>
      <x:c r="AF1227" s="114" t="n">
        <x:f>AD1227/AE1227-1</x:f>
        <x:v>-0.012511811564668851</x:v>
      </x:c>
      <x:c r="AG1227" s="114" t="n">
        <x:f>AD1227/AD1226-1</x:f>
        <x:v>0.0052039812042972144</x:v>
      </x:c>
      <x:c r="AH1227" s="111" t="n">
        <x:f>IF(OR(T1227="年末+季度",T1227="季度+动态",T1227="季度",T1227="动态"),A1227,AH1226)</x:f>
        <x:v>45565</x:v>
      </x:c>
      <x:c r="AI1227" s="117" t="n">
        <x:f>YEAR(A1227)</x:f>
        <x:v>2024</x:v>
      </x:c>
      <x:c r="AJ1227" s="117" t="n">
        <x:f>MONTH(A1227)</x:f>
        <x:v>11</x:v>
      </x:c>
      <x:c r="AK1227" s="50" t="n">
        <x:f>IF(MONTH(A1227)&lt;&gt;MONTH(A1228),1,0)</x:f>
        <x:v>0</x:v>
      </x:c>
      <x:c r="AL1227" s="115" t="n">
        <x:f>IF(AK1226,AD1226,AL1226)</x:f>
        <x:v>1.309044069073596</x:v>
      </x:c>
      <x:c r="AM1227" s="116" t="str">
        <x:f>IF(AK1227,AD1227/AL1227-1,"")</x:f>
      </x:c>
      <x:c r="AN1227" s="115" t="n">
        <x:f>IF(AI1227&lt;&gt;AI1226,AD1227,MAX(AN1226,AD1227))</x:f>
        <x:v>1.3256557538228964</x:v>
      </x:c>
      <x:c r="AO1227" s="116" t="n">
        <x:f>AD1227/AN1227-1</x:f>
        <x:v>-0.012511811564668851</x:v>
      </x:c>
      <x:c r="AP1227" s="112" t="n">
        <x:f>IFERROR(SUM(Z1227:AC1227)/AD1227,0)</x:f>
        <x:v>1</x:v>
      </x:c>
      <x:c r="AQ1227" s="50" t="b">
        <x:f>AND(B1227&gt;0,C1227&gt;0,D1227&gt;0,E1227&gt;0)</x:f>
        <x:v>1</x:v>
      </x:c>
    </x:row>
    <x:row r="1228">
      <x:c r="A1228" s="111" t="n">
        <x:f>'净值底稿'!A1186</x:f>
        <x:v>45616</x:v>
      </x:c>
      <x:c r="B1228" s="113" t="n">
        <x:f>'净值底稿'!F1186</x:f>
        <x:v>1.9466584081953902</x:v>
      </x:c>
      <x:c r="C1228" s="113" t="n">
        <x:f>'净值底稿'!O1186</x:f>
        <x:v>1.32603615233162</x:v>
      </x:c>
      <x:c r="D1228" s="113" t="n">
        <x:f>'净值底稿'!P1186</x:f>
        <x:v>1.712</x:v>
      </x:c>
      <x:c r="E1228" s="113" t="n">
        <x:f>'净值底稿'!Q1186</x:f>
        <x:v>2.1342</x:v>
      </x:c>
      <x:c r="F1228" s="114" t="n">
        <x:f>IFERROR(B1228/B1227-1,0)</x:f>
        <x:v>0.010233062017172445</x:v>
      </x:c>
      <x:c r="G1228" s="114" t="n">
        <x:f>IFERROR(C1228/C1227-1,0)</x:f>
        <x:v>0.012645447165355428</x:v>
      </x:c>
      <x:c r="H1228" s="114" t="n">
        <x:f>IFERROR(D1228/D1227-1,0)</x:f>
        <x:v>-0.00011680878402053896</x:v>
      </x:c>
      <x:c r="I1228" s="114" t="n">
        <x:f>IFERROR(E1228/E1227-1,0)</x:f>
        <x:v>0.0014076576576576016</x:v>
      </x:c>
      <x:c r="J1228" s="115" t="n">
        <x:f>Z1227*(1+F1228)</x:f>
        <x:v>0.14350464098164253</x:v>
      </x:c>
      <x:c r="K1228" s="115" t="n">
        <x:f>AA1227*(1+G1228)</x:f>
        <x:v>0.1423313565022672</x:v>
      </x:c>
      <x:c r="L1228" s="115" t="n">
        <x:f>AB1227*(1+H1228)</x:f>
        <x:v>0.939016665826341</x:v>
      </x:c>
      <x:c r="M1228" s="115" t="n">
        <x:f>AC1227*(1+I1228)</x:f>
        <x:v>0.08746096432212286</x:v>
      </x:c>
      <x:c r="N1228" s="115" t="n">
        <x:f>SUM(J1228:M1228)</x:f>
        <x:v>1.3123136276323737</x:v>
      </x:c>
      <x:c r="O1228" s="116" t="n">
        <x:f>IFERROR((J1228+K1228)/N1228,0)</x:f>
        <x:v>0.21781073629449707</x:v>
      </x:c>
      <x:c r="P1228" s="50" t="b">
        <x:f>AND(MONTH(A1228)=12,OR(A1229="",YEAR(A1228)&lt;&gt;YEAR(A1229)))</x:f>
        <x:v>0</x:v>
      </x:c>
      <x:c r="Q1228" s="50" t="b">
        <x:f>AND(MOD(MONTH(A1228),3)=0,OR(A1229="",MONTH(A1228)&lt;&gt;MONTH(A1229)))</x:f>
        <x:v>0</x:v>
      </x:c>
      <x:c r="R1228" s="50" t="b">
        <x:f>OR(O1228&gt;$E$7,O1228&lt;$E$6)</x:f>
        <x:v>0</x:v>
      </x:c>
      <x:c r="S1228" s="50" t="b">
        <x:f>AND(OR(P1228,Q1228,R1228),A1228-AH1227&gt;$E$8)</x:f>
        <x:v>0</x:v>
      </x:c>
      <x:c r="T1228" s="50" t="str">
        <x:f>IF(NOT(OR(P1228,Q1228,R1228)),"不调",IF(NOT(S1228),"间隔规则跳过",IF(P1228,"年末+季度",IF(AND(Q1228,R1228),"季度+动态",IF(Q1228,"季度","动态")))))</x:f>
        <x:v>不调</x:v>
      </x:c>
      <x:c r="U1228" s="115" t="n">
        <x:f>IF(OR(T1228="年末+季度",T1228="季度+动态"),N1228*$E$5/2,IF(T1228="季度",(J1228+K1228)/2,IF(T1228="动态",N1228*$E$5*IF(J1228+K1228=0,0.5,J1228/(J1228+K1228)),J1228)))</x:f>
        <x:v>0.14350464098164253</x:v>
      </x:c>
      <x:c r="V1228" s="115" t="n">
        <x:f>IF(OR(T1228="年末+季度",T1228="季度+动态"),N1228*$E$5/2,IF(T1228="季度",(J1228+K1228)/2,IF(T1228="动态",N1228*$E$5*IF(J1228+K1228=0,0.5,K1228/(J1228+K1228)),K1228)))</x:f>
        <x:v>0.1423313565022672</x:v>
      </x:c>
      <x:c r="W1228" s="115" t="n">
        <x:f>IF(OR(T1228="年末+季度",T1228="季度+动态",T1228="动态"),N1228*(1-$E$5)*IF(L1228+M1228=0,$B$7/($B$7+$B$8),L1228/(L1228+M1228)),L1228)</x:f>
        <x:v>0.939016665826341</x:v>
      </x:c>
      <x:c r="X1228" s="115" t="n">
        <x:f>IF(OR(T1228="年末+季度",T1228="季度+动态",T1228="动态"),N1228*(1-$E$5)*IF(L1228+M1228=0,$B$8/($B$7+$B$8),M1228/(L1228+M1228)),M1228)</x:f>
        <x:v>0.08746096432212286</x:v>
      </x:c>
      <x:c r="Y1228" s="115" t="n">
        <x:f>POWER(1-$H$5,(A1228-A1227)/$H$8)</x:f>
        <x:v>0.9999862671029998</x:v>
      </x:c>
      <x:c r="Z1228" s="115" t="n">
        <x:f>U1228*Y1228</x:f>
        <x:v>0.14350267024718888</x:v>
      </x:c>
      <x:c r="AA1228" s="115" t="n">
        <x:f>V1228*Y1228</x:f>
        <x:v>0.14232940188040843</x:v>
      </x:c>
      <x:c r="AB1228" s="115" t="n">
        <x:f>W1228*Y1228</x:f>
        <x:v>0.9390037704071877</x:v>
      </x:c>
      <x:c r="AC1228" s="115" t="n">
        <x:f>X1228*Y1228</x:f>
        <x:v>0.08745976322970828</x:v>
      </x:c>
      <x:c r="AD1228" s="115" t="n">
        <x:f>SUM(Z1228:AC1228)</x:f>
        <x:v>1.3122956057644934</x:v>
      </x:c>
      <x:c r="AE1228" s="115" t="n">
        <x:f>MAX(AE1227,AD1228)</x:f>
        <x:v>1.3256557538228964</x:v>
      </x:c>
      <x:c r="AF1228" s="114" t="n">
        <x:f>AD1228/AE1228-1</x:f>
        <x:v>-0.010078142851094762</x:v>
      </x:c>
      <x:c r="AG1228" s="114" t="n">
        <x:f>AD1228/AD1227-1</x:f>
        <x:v>0.0024645041247837174</x:v>
      </x:c>
      <x:c r="AH1228" s="111" t="n">
        <x:f>IF(OR(T1228="年末+季度",T1228="季度+动态",T1228="季度",T1228="动态"),A1228,AH1227)</x:f>
        <x:v>45565</x:v>
      </x:c>
      <x:c r="AI1228" s="117" t="n">
        <x:f>YEAR(A1228)</x:f>
        <x:v>2024</x:v>
      </x:c>
      <x:c r="AJ1228" s="117" t="n">
        <x:f>MONTH(A1228)</x:f>
        <x:v>11</x:v>
      </x:c>
      <x:c r="AK1228" s="50" t="n">
        <x:f>IF(MONTH(A1228)&lt;&gt;MONTH(A1229),1,0)</x:f>
        <x:v>0</x:v>
      </x:c>
      <x:c r="AL1228" s="115" t="n">
        <x:f>IF(AK1227,AD1227,AL1227)</x:f>
        <x:v>1.309044069073596</x:v>
      </x:c>
      <x:c r="AM1228" s="116" t="str">
        <x:f>IF(AK1228,AD1228/AL1228-1,"")</x:f>
      </x:c>
      <x:c r="AN1228" s="115" t="n">
        <x:f>IF(AI1228&lt;&gt;AI1227,AD1228,MAX(AN1227,AD1228))</x:f>
        <x:v>1.3256557538228964</x:v>
      </x:c>
      <x:c r="AO1228" s="116" t="n">
        <x:f>AD1228/AN1228-1</x:f>
        <x:v>-0.010078142851094762</x:v>
      </x:c>
      <x:c r="AP1228" s="112" t="n">
        <x:f>IFERROR(SUM(Z1228:AC1228)/AD1228,0)</x:f>
        <x:v>1</x:v>
      </x:c>
      <x:c r="AQ1228" s="50" t="b">
        <x:f>AND(B1228&gt;0,C1228&gt;0,D1228&gt;0,E1228&gt;0)</x:f>
        <x:v>1</x:v>
      </x:c>
    </x:row>
    <x:row r="1229">
      <x:c r="A1229" s="111" t="n">
        <x:f>'净值底稿'!A1187</x:f>
        <x:v>45617</x:v>
      </x:c>
      <x:c r="B1229" s="113" t="n">
        <x:f>'净值底稿'!F1187</x:f>
        <x:v>1.934728080046975</x:v>
      </x:c>
      <x:c r="C1229" s="113" t="n">
        <x:f>'净值底稿'!O1187</x:f>
        <x:v>1.3296113327609846</x:v>
      </x:c>
      <x:c r="D1229" s="113" t="n">
        <x:f>'净值底稿'!P1187</x:f>
        <x:v>1.7133</x:v>
      </x:c>
      <x:c r="E1229" s="113" t="n">
        <x:f>'净值底稿'!Q1187</x:f>
        <x:v>2.1619</x:v>
      </x:c>
      <x:c r="F1229" s="114" t="n">
        <x:f>IFERROR(B1229/B1228-1,0)</x:f>
        <x:v>-0.006128619226767662</x:v>
      </x:c>
      <x:c r="G1229" s="114" t="n">
        <x:f>IFERROR(C1229/C1228-1,0)</x:f>
        <x:v>0.0026961409936510083</x:v>
      </x:c>
      <x:c r="H1229" s="114" t="n">
        <x:f>IFERROR(D1229/D1228-1,0)</x:f>
        <x:v>0.0007593457943926296</x:v>
      </x:c>
      <x:c r="I1229" s="114" t="n">
        <x:f>IFERROR(E1229/E1228-1,0)</x:f>
        <x:v>0.012979102239715212</x:v>
      </x:c>
      <x:c r="J1229" s="115" t="n">
        <x:f>Z1228*(1+F1229)</x:f>
        <x:v>0.14262319702321946</x:v>
      </x:c>
      <x:c r="K1229" s="115" t="n">
        <x:f>AA1228*(1+G1229)</x:f>
        <x:v>0.14271314201542004</x:v>
      </x:c>
      <x:c r="L1229" s="115" t="n">
        <x:f>AB1228*(1+H1229)</x:f>
        <x:v>0.9397167989711652</x:v>
      </x:c>
      <x:c r="M1229" s="115" t="n">
        <x:f>AC1228*(1+I1229)</x:f>
        <x:v>0.08859491243852795</x:v>
      </x:c>
      <x:c r="N1229" s="115" t="n">
        <x:f>SUM(J1229:M1229)</x:f>
        <x:v>1.3136480504483328</x:v>
      </x:c>
      <x:c r="O1229" s="116" t="n">
        <x:f>IFERROR((J1229+K1229)/N1229,0)</x:f>
        <x:v>0.21720912153088306</x:v>
      </x:c>
      <x:c r="P1229" s="50" t="b">
        <x:f>AND(MONTH(A1229)=12,OR(A1230="",YEAR(A1229)&lt;&gt;YEAR(A1230)))</x:f>
        <x:v>0</x:v>
      </x:c>
      <x:c r="Q1229" s="50" t="b">
        <x:f>AND(MOD(MONTH(A1229),3)=0,OR(A1230="",MONTH(A1229)&lt;&gt;MONTH(A1230)))</x:f>
        <x:v>0</x:v>
      </x:c>
      <x:c r="R1229" s="50" t="b">
        <x:f>OR(O1229&gt;$E$7,O1229&lt;$E$6)</x:f>
        <x:v>0</x:v>
      </x:c>
      <x:c r="S1229" s="50" t="b">
        <x:f>AND(OR(P1229,Q1229,R1229),A1229-AH1228&gt;$E$8)</x:f>
        <x:v>0</x:v>
      </x:c>
      <x:c r="T1229" s="50" t="str">
        <x:f>IF(NOT(OR(P1229,Q1229,R1229)),"不调",IF(NOT(S1229),"间隔规则跳过",IF(P1229,"年末+季度",IF(AND(Q1229,R1229),"季度+动态",IF(Q1229,"季度","动态")))))</x:f>
        <x:v>不调</x:v>
      </x:c>
      <x:c r="U1229" s="115" t="n">
        <x:f>IF(OR(T1229="年末+季度",T1229="季度+动态"),N1229*$E$5/2,IF(T1229="季度",(J1229+K1229)/2,IF(T1229="动态",N1229*$E$5*IF(J1229+K1229=0,0.5,J1229/(J1229+K1229)),J1229)))</x:f>
        <x:v>0.14262319702321946</x:v>
      </x:c>
      <x:c r="V1229" s="115" t="n">
        <x:f>IF(OR(T1229="年末+季度",T1229="季度+动态"),N1229*$E$5/2,IF(T1229="季度",(J1229+K1229)/2,IF(T1229="动态",N1229*$E$5*IF(J1229+K1229=0,0.5,K1229/(J1229+K1229)),K1229)))</x:f>
        <x:v>0.14271314201542004</x:v>
      </x:c>
      <x:c r="W1229" s="115" t="n">
        <x:f>IF(OR(T1229="年末+季度",T1229="季度+动态",T1229="动态"),N1229*(1-$E$5)*IF(L1229+M1229=0,$B$7/($B$7+$B$8),L1229/(L1229+M1229)),L1229)</x:f>
        <x:v>0.9397167989711652</x:v>
      </x:c>
      <x:c r="X1229" s="115" t="n">
        <x:f>IF(OR(T1229="年末+季度",T1229="季度+动态",T1229="动态"),N1229*(1-$E$5)*IF(L1229+M1229=0,$B$8/($B$7+$B$8),M1229/(L1229+M1229)),M1229)</x:f>
        <x:v>0.08859491243852795</x:v>
      </x:c>
      <x:c r="Y1229" s="115" t="n">
        <x:f>POWER(1-$H$5,(A1229-A1228)/$H$8)</x:f>
        <x:v>0.9999862671029998</x:v>
      </x:c>
      <x:c r="Z1229" s="115" t="n">
        <x:f>U1229*Y1229</x:f>
        <x:v>0.1426212383935449</x:v>
      </x:c>
      <x:c r="AA1229" s="115" t="n">
        <x:f>V1229*Y1229</x:f>
        <x:v>0.14271118215054016</x:v>
      </x:c>
      <x:c r="AB1229" s="115" t="n">
        <x:f>W1229*Y1229</x:f>
        <x:v>0.9397038939371556</x:v>
      </x:c>
      <x:c r="AC1229" s="115" t="n">
        <x:f>X1229*Y1229</x:f>
        <x:v>0.08859369577372068</x:v>
      </x:c>
      <x:c r="AD1229" s="115" t="n">
        <x:f>SUM(Z1229:AC1229)</x:f>
        <x:v>1.3136300102549614</x:v>
      </x:c>
      <x:c r="AE1229" s="115" t="n">
        <x:f>MAX(AE1228,AD1229)</x:f>
        <x:v>1.3256557538228964</x:v>
      </x:c>
      <x:c r="AF1229" s="114" t="n">
        <x:f>AD1229/AE1229-1</x:f>
        <x:v>-0.009071543297160978</x:v>
      </x:c>
      <x:c r="AG1229" s="114" t="n">
        <x:f>AD1229/AD1228-1</x:f>
        <x:v>0.0010168474881775413</x:v>
      </x:c>
      <x:c r="AH1229" s="111" t="n">
        <x:f>IF(OR(T1229="年末+季度",T1229="季度+动态",T1229="季度",T1229="动态"),A1229,AH1228)</x:f>
        <x:v>45565</x:v>
      </x:c>
      <x:c r="AI1229" s="117" t="n">
        <x:f>YEAR(A1229)</x:f>
        <x:v>2024</x:v>
      </x:c>
      <x:c r="AJ1229" s="117" t="n">
        <x:f>MONTH(A1229)</x:f>
        <x:v>11</x:v>
      </x:c>
      <x:c r="AK1229" s="50" t="n">
        <x:f>IF(MONTH(A1229)&lt;&gt;MONTH(A1230),1,0)</x:f>
        <x:v>0</x:v>
      </x:c>
      <x:c r="AL1229" s="115" t="n">
        <x:f>IF(AK1228,AD1228,AL1228)</x:f>
        <x:v>1.309044069073596</x:v>
      </x:c>
      <x:c r="AM1229" s="116" t="str">
        <x:f>IF(AK1229,AD1229/AL1229-1,"")</x:f>
      </x:c>
      <x:c r="AN1229" s="115" t="n">
        <x:f>IF(AI1229&lt;&gt;AI1228,AD1229,MAX(AN1228,AD1229))</x:f>
        <x:v>1.3256557538228964</x:v>
      </x:c>
      <x:c r="AO1229" s="116" t="n">
        <x:f>AD1229/AN1229-1</x:f>
        <x:v>-0.009071543297160978</x:v>
      </x:c>
      <x:c r="AP1229" s="112" t="n">
        <x:f>IFERROR(SUM(Z1229:AC1229)/AD1229,0)</x:f>
        <x:v>1</x:v>
      </x:c>
      <x:c r="AQ1229" s="50" t="b">
        <x:f>AND(B1229&gt;0,C1229&gt;0,D1229&gt;0,E1229&gt;0)</x:f>
        <x:v>1</x:v>
      </x:c>
    </x:row>
    <x:row r="1230">
      <x:c r="A1230" s="111" t="n">
        <x:f>'净值底稿'!A1188</x:f>
        <x:v>45618</x:v>
      </x:c>
      <x:c r="B1230" s="113" t="n">
        <x:f>'净值底稿'!F1188</x:f>
        <x:v>1.87720347413015</x:v>
      </x:c>
      <x:c r="C1230" s="113" t="n">
        <x:f>'净值底稿'!O1188</x:f>
        <x:v>1.2878040307692347</x:v>
      </x:c>
      <x:c r="D1230" s="113" t="n">
        <x:f>'净值底稿'!P1188</x:f>
        <x:v>1.7138</x:v>
      </x:c>
      <x:c r="E1230" s="113" t="n">
        <x:f>'净值底稿'!Q1188</x:f>
        <x:v>2.1875</x:v>
      </x:c>
      <x:c r="F1230" s="114" t="n">
        <x:f>IFERROR(B1230/B1229-1,0)</x:f>
        <x:v>-0.029732656754239306</x:v>
      </x:c>
      <x:c r="G1230" s="114" t="n">
        <x:f>IFERROR(C1230/C1229-1,0)</x:f>
        <x:v>-0.031443250340635776</x:v>
      </x:c>
      <x:c r="H1230" s="114" t="n">
        <x:f>IFERROR(D1230/D1229-1,0)</x:f>
        <x:v>0.00029183447148772856</x:v>
      </x:c>
      <x:c r="I1230" s="114" t="n">
        <x:f>IFERROR(E1230/E1229-1,0)</x:f>
        <x:v>0.011841435774087472</x:v>
      </x:c>
      <x:c r="J1230" s="115" t="n">
        <x:f>Z1229*(1+F1230)</x:f>
        <x:v>0.1383807300665251</x:v>
      </x:c>
      <x:c r="K1230" s="115" t="n">
        <x:f>AA1229*(1+G1230)</x:f>
        <x:v>0.13822387872377265</x:v>
      </x:c>
      <x:c r="L1230" s="115" t="n">
        <x:f>AB1229*(1+H1230)</x:f>
        <x:v>0.9399781319263977</x:v>
      </x:c>
      <x:c r="M1230" s="115" t="n">
        <x:f>AC1229*(1+I1230)</x:f>
        <x:v>0.08964277233221424</x:v>
      </x:c>
      <x:c r="N1230" s="115" t="n">
        <x:f>SUM(J1230:M1230)</x:f>
        <x:v>1.3062255130489095</x:v>
      </x:c>
      <x:c r="O1230" s="116" t="n">
        <x:f>IFERROR((J1230+K1230)/N1230,0)</x:f>
        <x:v>0.21175869405939304</x:v>
      </x:c>
      <x:c r="P1230" s="50" t="b">
        <x:f>AND(MONTH(A1230)=12,OR(A1231="",YEAR(A1230)&lt;&gt;YEAR(A1231)))</x:f>
        <x:v>0</x:v>
      </x:c>
      <x:c r="Q1230" s="50" t="b">
        <x:f>AND(MOD(MONTH(A1230),3)=0,OR(A1231="",MONTH(A1230)&lt;&gt;MONTH(A1231)))</x:f>
        <x:v>0</x:v>
      </x:c>
      <x:c r="R1230" s="50" t="b">
        <x:f>OR(O1230&gt;$E$7,O1230&lt;$E$6)</x:f>
        <x:v>0</x:v>
      </x:c>
      <x:c r="S1230" s="50" t="b">
        <x:f>AND(OR(P1230,Q1230,R1230),A1230-AH1229&gt;$E$8)</x:f>
        <x:v>0</x:v>
      </x:c>
      <x:c r="T1230" s="50" t="str">
        <x:f>IF(NOT(OR(P1230,Q1230,R1230)),"不调",IF(NOT(S1230),"间隔规则跳过",IF(P1230,"年末+季度",IF(AND(Q1230,R1230),"季度+动态",IF(Q1230,"季度","动态")))))</x:f>
        <x:v>不调</x:v>
      </x:c>
      <x:c r="U1230" s="115" t="n">
        <x:f>IF(OR(T1230="年末+季度",T1230="季度+动态"),N1230*$E$5/2,IF(T1230="季度",(J1230+K1230)/2,IF(T1230="动态",N1230*$E$5*IF(J1230+K1230=0,0.5,J1230/(J1230+K1230)),J1230)))</x:f>
        <x:v>0.1383807300665251</x:v>
      </x:c>
      <x:c r="V1230" s="115" t="n">
        <x:f>IF(OR(T1230="年末+季度",T1230="季度+动态"),N1230*$E$5/2,IF(T1230="季度",(J1230+K1230)/2,IF(T1230="动态",N1230*$E$5*IF(J1230+K1230=0,0.5,K1230/(J1230+K1230)),K1230)))</x:f>
        <x:v>0.13822387872377265</x:v>
      </x:c>
      <x:c r="W1230" s="115" t="n">
        <x:f>IF(OR(T1230="年末+季度",T1230="季度+动态",T1230="动态"),N1230*(1-$E$5)*IF(L1230+M1230=0,$B$7/($B$7+$B$8),L1230/(L1230+M1230)),L1230)</x:f>
        <x:v>0.9399781319263977</x:v>
      </x:c>
      <x:c r="X1230" s="115" t="n">
        <x:f>IF(OR(T1230="年末+季度",T1230="季度+动态",T1230="动态"),N1230*(1-$E$5)*IF(L1230+M1230=0,$B$8/($B$7+$B$8),M1230/(L1230+M1230)),M1230)</x:f>
        <x:v>0.08964277233221424</x:v>
      </x:c>
      <x:c r="Y1230" s="115" t="n">
        <x:f>POWER(1-$H$5,(A1230-A1229)/$H$8)</x:f>
        <x:v>0.9999862671029998</x:v>
      </x:c>
      <x:c r="Z1230" s="115" t="n">
        <x:f>U1230*Y1230</x:f>
        <x:v>0.13837882969821227</x:v>
      </x:c>
      <x:c r="AA1230" s="115" t="n">
        <x:f>V1230*Y1230</x:f>
        <x:v>0.13822198050948317</x:v>
      </x:c>
      <x:c r="AB1230" s="115" t="n">
        <x:f>W1230*Y1230</x:f>
        <x:v>0.9399652233035295</x:v>
      </x:c>
      <x:c r="AC1230" s="115" t="n">
        <x:f>X1230*Y1230</x:f>
        <x:v>0.08964154127725499</x:v>
      </x:c>
      <x:c r="AD1230" s="115" t="n">
        <x:f>SUM(Z1230:AC1230)</x:f>
        <x:v>1.30620757478848</x:v>
      </x:c>
      <x:c r="AE1230" s="115" t="n">
        <x:f>MAX(AE1229,AD1230)</x:f>
        <x:v>1.3256557538228964</x:v>
      </x:c>
      <x:c r="AF1230" s="114" t="n">
        <x:f>AD1230/AE1230-1</x:f>
        <x:v>-0.014670610358935243</x:v>
      </x:c>
      <x:c r="AG1230" s="114" t="n">
        <x:f>AD1230/AD1229-1</x:f>
        <x:v>-0.005650324222602587</x:v>
      </x:c>
      <x:c r="AH1230" s="111" t="n">
        <x:f>IF(OR(T1230="年末+季度",T1230="季度+动态",T1230="季度",T1230="动态"),A1230,AH1229)</x:f>
        <x:v>45565</x:v>
      </x:c>
      <x:c r="AI1230" s="117" t="n">
        <x:f>YEAR(A1230)</x:f>
        <x:v>2024</x:v>
      </x:c>
      <x:c r="AJ1230" s="117" t="n">
        <x:f>MONTH(A1230)</x:f>
        <x:v>11</x:v>
      </x:c>
      <x:c r="AK1230" s="50" t="n">
        <x:f>IF(MONTH(A1230)&lt;&gt;MONTH(A1231),1,0)</x:f>
        <x:v>0</x:v>
      </x:c>
      <x:c r="AL1230" s="115" t="n">
        <x:f>IF(AK1229,AD1229,AL1229)</x:f>
        <x:v>1.309044069073596</x:v>
      </x:c>
      <x:c r="AM1230" s="116" t="str">
        <x:f>IF(AK1230,AD1230/AL1230-1,"")</x:f>
      </x:c>
      <x:c r="AN1230" s="115" t="n">
        <x:f>IF(AI1230&lt;&gt;AI1229,AD1230,MAX(AN1229,AD1230))</x:f>
        <x:v>1.3256557538228964</x:v>
      </x:c>
      <x:c r="AO1230" s="116" t="n">
        <x:f>AD1230/AN1230-1</x:f>
        <x:v>-0.014670610358935243</x:v>
      </x:c>
      <x:c r="AP1230" s="112" t="n">
        <x:f>IFERROR(SUM(Z1230:AC1230)/AD1230,0)</x:f>
        <x:v>1</x:v>
      </x:c>
      <x:c r="AQ1230" s="50" t="b">
        <x:f>AND(B1230&gt;0,C1230&gt;0,D1230&gt;0,E1230&gt;0)</x:f>
        <x:v>1</x:v>
      </x:c>
    </x:row>
    <x:row r="1231">
      <x:c r="A1231" s="111" t="n">
        <x:f>'净值底稿'!A1189</x:f>
        <x:v>45621</x:v>
      </x:c>
      <x:c r="B1231" s="113" t="n">
        <x:f>'净值底稿'!F1189</x:f>
        <x:v>1.84191558068975</x:v>
      </x:c>
      <x:c r="C1231" s="113" t="n">
        <x:f>'净值底稿'!O1189</x:f>
        <x:v>1.2966736900879505</x:v>
      </x:c>
      <x:c r="D1231" s="113" t="n">
        <x:f>'净值底稿'!P1189</x:f>
        <x:v>1.7158</x:v>
      </x:c>
      <x:c r="E1231" s="113" t="n">
        <x:f>'净值底稿'!Q1189</x:f>
        <x:v>2.1632</x:v>
      </x:c>
      <x:c r="F1231" s="114" t="n">
        <x:f>IFERROR(B1231/B1230-1,0)</x:f>
        <x:v>-0.01879811854532787</x:v>
      </x:c>
      <x:c r="G1231" s="114" t="n">
        <x:f>IFERROR(C1231/C1230-1,0)</x:f>
        <x:v>0.0068874293811751475</x:v>
      </x:c>
      <x:c r="H1231" s="114" t="n">
        <x:f>IFERROR(D1231/D1230-1,0)</x:f>
        <x:v>0.001166997315906082</x:v>
      </x:c>
      <x:c r="I1231" s="114" t="n">
        <x:f>IFERROR(E1231/E1230-1,0)</x:f>
        <x:v>-0.011108571428571579</x:v>
      </x:c>
      <x:c r="J1231" s="115" t="n">
        <x:f>Z1230*(1+F1231)</x:f>
        <x:v>0.13577756805338154</x:v>
      </x:c>
      <x:c r="K1231" s="115" t="n">
        <x:f>AA1230*(1+G1231)</x:f>
        <x:v>0.13917397463916842</x:v>
      </x:c>
      <x:c r="L1231" s="115" t="n">
        <x:f>AB1230*(1+H1231)</x:f>
        <x:v>0.9410621601961697</x:v>
      </x:c>
      <x:c r="M1231" s="115" t="n">
        <x:f>AC1230*(1+I1231)</x:f>
        <x:v>0.08864575181300935</x:v>
      </x:c>
      <x:c r="N1231" s="115" t="n">
        <x:f>SUM(J1231:M1231)</x:f>
        <x:v>1.304659454701729</x:v>
      </x:c>
      <x:c r="O1231" s="116" t="n">
        <x:f>IFERROR((J1231+K1231)/N1231,0)</x:f>
        <x:v>0.21074583233324234</x:v>
      </x:c>
      <x:c r="P1231" s="50" t="b">
        <x:f>AND(MONTH(A1231)=12,OR(A1232="",YEAR(A1231)&lt;&gt;YEAR(A1232)))</x:f>
        <x:v>0</x:v>
      </x:c>
      <x:c r="Q1231" s="50" t="b">
        <x:f>AND(MOD(MONTH(A1231),3)=0,OR(A1232="",MONTH(A1231)&lt;&gt;MONTH(A1232)))</x:f>
        <x:v>0</x:v>
      </x:c>
      <x:c r="R1231" s="50" t="b">
        <x:f>OR(O1231&gt;$E$7,O1231&lt;$E$6)</x:f>
        <x:v>0</x:v>
      </x:c>
      <x:c r="S1231" s="50" t="b">
        <x:f>AND(OR(P1231,Q1231,R1231),A1231-AH1230&gt;$E$8)</x:f>
        <x:v>0</x:v>
      </x:c>
      <x:c r="T1231" s="50" t="str">
        <x:f>IF(NOT(OR(P1231,Q1231,R1231)),"不调",IF(NOT(S1231),"间隔规则跳过",IF(P1231,"年末+季度",IF(AND(Q1231,R1231),"季度+动态",IF(Q1231,"季度","动态")))))</x:f>
        <x:v>不调</x:v>
      </x:c>
      <x:c r="U1231" s="115" t="n">
        <x:f>IF(OR(T1231="年末+季度",T1231="季度+动态"),N1231*$E$5/2,IF(T1231="季度",(J1231+K1231)/2,IF(T1231="动态",N1231*$E$5*IF(J1231+K1231=0,0.5,J1231/(J1231+K1231)),J1231)))</x:f>
        <x:v>0.13577756805338154</x:v>
      </x:c>
      <x:c r="V1231" s="115" t="n">
        <x:f>IF(OR(T1231="年末+季度",T1231="季度+动态"),N1231*$E$5/2,IF(T1231="季度",(J1231+K1231)/2,IF(T1231="动态",N1231*$E$5*IF(J1231+K1231=0,0.5,K1231/(J1231+K1231)),K1231)))</x:f>
        <x:v>0.13917397463916842</x:v>
      </x:c>
      <x:c r="W1231" s="115" t="n">
        <x:f>IF(OR(T1231="年末+季度",T1231="季度+动态",T1231="动态"),N1231*(1-$E$5)*IF(L1231+M1231=0,$B$7/($B$7+$B$8),L1231/(L1231+M1231)),L1231)</x:f>
        <x:v>0.9410621601961697</x:v>
      </x:c>
      <x:c r="X1231" s="115" t="n">
        <x:f>IF(OR(T1231="年末+季度",T1231="季度+动态",T1231="动态"),N1231*(1-$E$5)*IF(L1231+M1231=0,$B$8/($B$7+$B$8),M1231/(L1231+M1231)),M1231)</x:f>
        <x:v>0.08864575181300935</x:v>
      </x:c>
      <x:c r="Y1231" s="115" t="n">
        <x:f>POWER(1-$H$5,(A1231-A1230)/$H$8)</x:f>
        <x:v>0.9999588018747739</x:v>
      </x:c>
      <x:c r="Z1231" s="115" t="n">
        <x:f>U1231*Y1231</x:f>
        <x:v>0.13577197427212997</x:v>
      </x:c>
      <x:c r="AA1231" s="115" t="n">
        <x:f>V1231*Y1231</x:f>
        <x:v>0.13916824093233301</x:v>
      </x:c>
      <x:c r="AB1231" s="115" t="n">
        <x:f>W1231*Y1231</x:f>
        <x:v>0.9410233901994485</x:v>
      </x:c>
      <x:c r="AC1231" s="115" t="n">
        <x:f>X1231*Y1231</x:f>
        <x:v>0.0886420997742254</x:v>
      </x:c>
      <x:c r="AD1231" s="115" t="n">
        <x:f>SUM(Z1231:AC1231)</x:f>
        <x:v>1.3046057051781368</x:v>
      </x:c>
      <x:c r="AE1231" s="115" t="n">
        <x:f>MAX(AE1230,AD1231)</x:f>
        <x:v>1.3256557538228964</x:v>
      </x:c>
      <x:c r="AF1231" s="114" t="n">
        <x:f>AD1231/AE1231-1</x:f>
        <x:v>-0.015878970527647085</x:v>
      </x:c>
      <x:c r="AG1231" s="114" t="n">
        <x:f>AD1231/AD1230-1</x:f>
        <x:v>-0.0012263514936381448</x:v>
      </x:c>
      <x:c r="AH1231" s="111" t="n">
        <x:f>IF(OR(T1231="年末+季度",T1231="季度+动态",T1231="季度",T1231="动态"),A1231,AH1230)</x:f>
        <x:v>45565</x:v>
      </x:c>
      <x:c r="AI1231" s="117" t="n">
        <x:f>YEAR(A1231)</x:f>
        <x:v>2024</x:v>
      </x:c>
      <x:c r="AJ1231" s="117" t="n">
        <x:f>MONTH(A1231)</x:f>
        <x:v>11</x:v>
      </x:c>
      <x:c r="AK1231" s="50" t="n">
        <x:f>IF(MONTH(A1231)&lt;&gt;MONTH(A1232),1,0)</x:f>
        <x:v>0</x:v>
      </x:c>
      <x:c r="AL1231" s="115" t="n">
        <x:f>IF(AK1230,AD1230,AL1230)</x:f>
        <x:v>1.309044069073596</x:v>
      </x:c>
      <x:c r="AM1231" s="116" t="str">
        <x:f>IF(AK1231,AD1231/AL1231-1,"")</x:f>
      </x:c>
      <x:c r="AN1231" s="115" t="n">
        <x:f>IF(AI1231&lt;&gt;AI1230,AD1231,MAX(AN1230,AD1231))</x:f>
        <x:v>1.3256557538228964</x:v>
      </x:c>
      <x:c r="AO1231" s="116" t="n">
        <x:f>AD1231/AN1231-1</x:f>
        <x:v>-0.015878970527647085</x:v>
      </x:c>
      <x:c r="AP1231" s="112" t="n">
        <x:f>IFERROR(SUM(Z1231:AC1231)/AD1231,0)</x:f>
        <x:v>1</x:v>
      </x:c>
      <x:c r="AQ1231" s="50" t="b">
        <x:f>AND(B1231&gt;0,C1231&gt;0,D1231&gt;0,E1231&gt;0)</x:f>
        <x:v>1</x:v>
      </x:c>
    </x:row>
    <x:row r="1232">
      <x:c r="A1232" s="111" t="n">
        <x:f>'净值底稿'!A1190</x:f>
        <x:v>45622</x:v>
      </x:c>
      <x:c r="B1232" s="113" t="n">
        <x:f>'净值底稿'!F1190</x:f>
        <x:v>1.840115458503785</x:v>
      </x:c>
      <x:c r="C1232" s="113" t="n">
        <x:f>'净值底稿'!O1190</x:f>
        <x:v>1.2911877970903942</x:v>
      </x:c>
      <x:c r="D1232" s="113" t="n">
        <x:f>'净值底稿'!P1190</x:f>
        <x:v>1.7166</x:v>
      </x:c>
      <x:c r="E1232" s="113" t="n">
        <x:f>'净值底稿'!Q1190</x:f>
        <x:v>2.1296</x:v>
      </x:c>
      <x:c r="F1232" s="114" t="n">
        <x:f>IFERROR(B1232/B1231-1,0)</x:f>
        <x:v>-0.0009773098207306319</x:v>
      </x:c>
      <x:c r="G1232" s="114" t="n">
        <x:f>IFERROR(C1232/C1231-1,0)</x:f>
        <x:v>-0.004230742891979444</x:v>
      </x:c>
      <x:c r="H1232" s="114" t="n">
        <x:f>IFERROR(D1232/D1231-1,0)</x:f>
        <x:v>0.00046625480825257526</x:v>
      </x:c>
      <x:c r="I1232" s="114" t="n">
        <x:f>IFERROR(E1232/E1231-1,0)</x:f>
        <x:v>-0.01553254437869811</x:v>
      </x:c>
      <x:c r="J1232" s="115" t="n">
        <x:f>Z1231*(1+F1232)</x:f>
        <x:v>0.13563928298829384</x:v>
      </x:c>
      <x:c r="K1232" s="115" t="n">
        <x:f>AA1231*(1+G1232)</x:f>
        <x:v>0.13857945588621925</x:v>
      </x:c>
      <x:c r="L1232" s="115" t="n">
        <x:f>AB1231*(1+H1232)</x:f>
        <x:v>0.9414621468798071</x:v>
      </x:c>
      <x:c r="M1232" s="115" t="n">
        <x:f>AC1231*(1+I1232)</x:f>
        <x:v>0.08726526242566125</x:v>
      </x:c>
      <x:c r="N1232" s="115" t="n">
        <x:f>SUM(J1232:M1232)</x:f>
        <x:v>1.3029461481799816</x:v>
      </x:c>
      <x:c r="O1232" s="116" t="n">
        <x:f>IFERROR((J1232+K1232)/N1232,0)</x:f>
        <x:v>0.21046053150972904</x:v>
      </x:c>
      <x:c r="P1232" s="50" t="b">
        <x:f>AND(MONTH(A1232)=12,OR(A1233="",YEAR(A1232)&lt;&gt;YEAR(A1233)))</x:f>
        <x:v>0</x:v>
      </x:c>
      <x:c r="Q1232" s="50" t="b">
        <x:f>AND(MOD(MONTH(A1232),3)=0,OR(A1233="",MONTH(A1232)&lt;&gt;MONTH(A1233)))</x:f>
        <x:v>0</x:v>
      </x:c>
      <x:c r="R1232" s="50" t="b">
        <x:f>OR(O1232&gt;$E$7,O1232&lt;$E$6)</x:f>
        <x:v>0</x:v>
      </x:c>
      <x:c r="S1232" s="50" t="b">
        <x:f>AND(OR(P1232,Q1232,R1232),A1232-AH1231&gt;$E$8)</x:f>
        <x:v>0</x:v>
      </x:c>
      <x:c r="T1232" s="50" t="str">
        <x:f>IF(NOT(OR(P1232,Q1232,R1232)),"不调",IF(NOT(S1232),"间隔规则跳过",IF(P1232,"年末+季度",IF(AND(Q1232,R1232),"季度+动态",IF(Q1232,"季度","动态")))))</x:f>
        <x:v>不调</x:v>
      </x:c>
      <x:c r="U1232" s="115" t="n">
        <x:f>IF(OR(T1232="年末+季度",T1232="季度+动态"),N1232*$E$5/2,IF(T1232="季度",(J1232+K1232)/2,IF(T1232="动态",N1232*$E$5*IF(J1232+K1232=0,0.5,J1232/(J1232+K1232)),J1232)))</x:f>
        <x:v>0.13563928298829384</x:v>
      </x:c>
      <x:c r="V1232" s="115" t="n">
        <x:f>IF(OR(T1232="年末+季度",T1232="季度+动态"),N1232*$E$5/2,IF(T1232="季度",(J1232+K1232)/2,IF(T1232="动态",N1232*$E$5*IF(J1232+K1232=0,0.5,K1232/(J1232+K1232)),K1232)))</x:f>
        <x:v>0.13857945588621925</x:v>
      </x:c>
      <x:c r="W1232" s="115" t="n">
        <x:f>IF(OR(T1232="年末+季度",T1232="季度+动态",T1232="动态"),N1232*(1-$E$5)*IF(L1232+M1232=0,$B$7/($B$7+$B$8),L1232/(L1232+M1232)),L1232)</x:f>
        <x:v>0.9414621468798071</x:v>
      </x:c>
      <x:c r="X1232" s="115" t="n">
        <x:f>IF(OR(T1232="年末+季度",T1232="季度+动态",T1232="动态"),N1232*(1-$E$5)*IF(L1232+M1232=0,$B$8/($B$7+$B$8),M1232/(L1232+M1232)),M1232)</x:f>
        <x:v>0.08726526242566125</x:v>
      </x:c>
      <x:c r="Y1232" s="115" t="n">
        <x:f>POWER(1-$H$5,(A1232-A1231)/$H$8)</x:f>
        <x:v>0.9999862671029998</x:v>
      </x:c>
      <x:c r="Z1232" s="115" t="n">
        <x:f>U1232*Y1232</x:f>
        <x:v>0.13563742026799136</x:v>
      </x:c>
      <x:c r="AA1232" s="115" t="n">
        <x:f>V1232*Y1232</x:f>
        <x:v>0.13857755278882522</x:v>
      </x:c>
      <x:c r="AB1232" s="115" t="n">
        <x:f>W1232*Y1232</x:f>
        <x:v>0.9414492178771144</x:v>
      </x:c>
      <x:c r="AC1232" s="115" t="n">
        <x:f>X1232*Y1232</x:f>
        <x:v>0.08726406402080066</x:v>
      </x:c>
      <x:c r="AD1232" s="115" t="n">
        <x:f>SUM(Z1232:AC1232)</x:f>
        <x:v>1.3029282549547316</x:v>
      </x:c>
      <x:c r="AE1232" s="115" t="n">
        <x:f>MAX(AE1231,AD1232)</x:f>
        <x:v>1.3256557538228964</x:v>
      </x:c>
      <x:c r="AF1232" s="114" t="n">
        <x:f>AD1232/AE1232-1</x:f>
        <x:v>-0.017144344451886284</x:v>
      </x:c>
      <x:c r="AG1232" s="114" t="n">
        <x:f>AD1232/AD1231-1</x:f>
        <x:v>-0.0012857909610138885</x:v>
      </x:c>
      <x:c r="AH1232" s="111" t="n">
        <x:f>IF(OR(T1232="年末+季度",T1232="季度+动态",T1232="季度",T1232="动态"),A1232,AH1231)</x:f>
        <x:v>45565</x:v>
      </x:c>
      <x:c r="AI1232" s="117" t="n">
        <x:f>YEAR(A1232)</x:f>
        <x:v>2024</x:v>
      </x:c>
      <x:c r="AJ1232" s="117" t="n">
        <x:f>MONTH(A1232)</x:f>
        <x:v>11</x:v>
      </x:c>
      <x:c r="AK1232" s="50" t="n">
        <x:f>IF(MONTH(A1232)&lt;&gt;MONTH(A1233),1,0)</x:f>
        <x:v>0</x:v>
      </x:c>
      <x:c r="AL1232" s="115" t="n">
        <x:f>IF(AK1231,AD1231,AL1231)</x:f>
        <x:v>1.309044069073596</x:v>
      </x:c>
      <x:c r="AM1232" s="116" t="str">
        <x:f>IF(AK1232,AD1232/AL1232-1,"")</x:f>
      </x:c>
      <x:c r="AN1232" s="115" t="n">
        <x:f>IF(AI1232&lt;&gt;AI1231,AD1232,MAX(AN1231,AD1232))</x:f>
        <x:v>1.3256557538228964</x:v>
      </x:c>
      <x:c r="AO1232" s="116" t="n">
        <x:f>AD1232/AN1232-1</x:f>
        <x:v>-0.017144344451886284</x:v>
      </x:c>
      <x:c r="AP1232" s="112" t="n">
        <x:f>IFERROR(SUM(Z1232:AC1232)/AD1232,0)</x:f>
        <x:v>1</x:v>
      </x:c>
      <x:c r="AQ1232" s="50" t="b">
        <x:f>AND(B1232&gt;0,C1232&gt;0,D1232&gt;0,E1232&gt;0)</x:f>
        <x:v>1</x:v>
      </x:c>
    </x:row>
    <x:row r="1233">
      <x:c r="A1233" s="111" t="n">
        <x:f>'净值底稿'!A1191</x:f>
        <x:v>45623</x:v>
      </x:c>
      <x:c r="B1233" s="113" t="n">
        <x:f>'净值底稿'!F1191</x:f>
        <x:v>1.8929625344384724</x:v>
      </x:c>
      <x:c r="C1233" s="113" t="n">
        <x:f>'净值底稿'!O1191</x:f>
        <x:v>1.3135249278446373</x:v>
      </x:c>
      <x:c r="D1233" s="113" t="n">
        <x:f>'净值底稿'!P1191</x:f>
        <x:v>1.7172</x:v>
      </x:c>
      <x:c r="E1233" s="113" t="n">
        <x:f>'净值底稿'!Q1191</x:f>
        <x:v>2.1518</x:v>
      </x:c>
      <x:c r="F1233" s="114" t="n">
        <x:f>IFERROR(B1233/B1232-1,0)</x:f>
        <x:v>0.028719434799845622</x:v>
      </x:c>
      <x:c r="G1233" s="114" t="n">
        <x:f>IFERROR(C1233/C1232-1,0)</x:f>
        <x:v>0.017299676162195965</x:v>
      </x:c>
      <x:c r="H1233" s="114" t="n">
        <x:f>IFERROR(D1233/D1232-1,0)</x:f>
        <x:v>0.00034952813701516483</x:v>
      </x:c>
      <x:c r="I1233" s="114" t="n">
        <x:f>IFERROR(E1233/E1232-1,0)</x:f>
        <x:v>0.01042449286250946</x:v>
      </x:c>
      <x:c r="J1233" s="115" t="n">
        <x:f>Z1232*(1+F1233)</x:f>
        <x:v>0.1395328503157972</x:v>
      </x:c>
      <x:c r="K1233" s="115" t="n">
        <x:f>AA1232*(1+G1233)</x:f>
        <x:v>0.1409748995754215</x:v>
      </x:c>
      <x:c r="L1233" s="115" t="n">
        <x:f>AB1232*(1+H1233)</x:f>
        <x:v>0.9417782808683334</x:v>
      </x:c>
      <x:c r="M1233" s="115" t="n">
        <x:f>AC1232*(1+I1233)</x:f>
        <x:v>0.08817374763333906</x:v>
      </x:c>
      <x:c r="N1233" s="115" t="n">
        <x:f>SUM(J1233:M1233)</x:f>
        <x:v>1.3104597783928913</x:v>
      </x:c>
      <x:c r="O1233" s="116" t="n">
        <x:f>IFERROR((J1233+K1233)/N1233,0)</x:f>
        <x:v>0.2140529259396462</x:v>
      </x:c>
      <x:c r="P1233" s="50" t="b">
        <x:f>AND(MONTH(A1233)=12,OR(A1234="",YEAR(A1233)&lt;&gt;YEAR(A1234)))</x:f>
        <x:v>0</x:v>
      </x:c>
      <x:c r="Q1233" s="50" t="b">
        <x:f>AND(MOD(MONTH(A1233),3)=0,OR(A1234="",MONTH(A1233)&lt;&gt;MONTH(A1234)))</x:f>
        <x:v>0</x:v>
      </x:c>
      <x:c r="R1233" s="50" t="b">
        <x:f>OR(O1233&gt;$E$7,O1233&lt;$E$6)</x:f>
        <x:v>0</x:v>
      </x:c>
      <x:c r="S1233" s="50" t="b">
        <x:f>AND(OR(P1233,Q1233,R1233),A1233-AH1232&gt;$E$8)</x:f>
        <x:v>0</x:v>
      </x:c>
      <x:c r="T1233" s="50" t="str">
        <x:f>IF(NOT(OR(P1233,Q1233,R1233)),"不调",IF(NOT(S1233),"间隔规则跳过",IF(P1233,"年末+季度",IF(AND(Q1233,R1233),"季度+动态",IF(Q1233,"季度","动态")))))</x:f>
        <x:v>不调</x:v>
      </x:c>
      <x:c r="U1233" s="115" t="n">
        <x:f>IF(OR(T1233="年末+季度",T1233="季度+动态"),N1233*$E$5/2,IF(T1233="季度",(J1233+K1233)/2,IF(T1233="动态",N1233*$E$5*IF(J1233+K1233=0,0.5,J1233/(J1233+K1233)),J1233)))</x:f>
        <x:v>0.1395328503157972</x:v>
      </x:c>
      <x:c r="V1233" s="115" t="n">
        <x:f>IF(OR(T1233="年末+季度",T1233="季度+动态"),N1233*$E$5/2,IF(T1233="季度",(J1233+K1233)/2,IF(T1233="动态",N1233*$E$5*IF(J1233+K1233=0,0.5,K1233/(J1233+K1233)),K1233)))</x:f>
        <x:v>0.1409748995754215</x:v>
      </x:c>
      <x:c r="W1233" s="115" t="n">
        <x:f>IF(OR(T1233="年末+季度",T1233="季度+动态",T1233="动态"),N1233*(1-$E$5)*IF(L1233+M1233=0,$B$7/($B$7+$B$8),L1233/(L1233+M1233)),L1233)</x:f>
        <x:v>0.9417782808683334</x:v>
      </x:c>
      <x:c r="X1233" s="115" t="n">
        <x:f>IF(OR(T1233="年末+季度",T1233="季度+动态",T1233="动态"),N1233*(1-$E$5)*IF(L1233+M1233=0,$B$8/($B$7+$B$8),M1233/(L1233+M1233)),M1233)</x:f>
        <x:v>0.08817374763333906</x:v>
      </x:c>
      <x:c r="Y1233" s="115" t="n">
        <x:f>POWER(1-$H$5,(A1233-A1232)/$H$8)</x:f>
        <x:v>0.9999862671029998</x:v>
      </x:c>
      <x:c r="Z1233" s="115" t="n">
        <x:f>U1233*Y1233</x:f>
        <x:v>0.13953093412553566</x:v>
      </x:c>
      <x:c r="AA1233" s="115" t="n">
        <x:f>V1233*Y1233</x:f>
        <x:v>0.14097296358164602</x:v>
      </x:c>
      <x:c r="AB1233" s="115" t="n">
        <x:f>W1233*Y1233</x:f>
        <x:v>0.9417653475242052</x:v>
      </x:c>
      <x:c r="AC1233" s="115" t="n">
        <x:f>X1233*Y1233</x:f>
        <x:v>0.08817253675234468</x:v>
      </x:c>
      <x:c r="AD1233" s="115" t="n">
        <x:f>SUM(Z1233:AC1233)</x:f>
        <x:v>1.3104417819837315</x:v>
      </x:c>
      <x:c r="AE1233" s="115" t="n">
        <x:f>MAX(AE1232,AD1233)</x:f>
        <x:v>1.3256557538228964</x:v>
      </x:c>
      <x:c r="AF1233" s="114" t="n">
        <x:f>AD1233/AE1233-1</x:f>
        <x:v>-0.011476563048356314</x:v>
      </x:c>
      <x:c r="AG1233" s="114" t="n">
        <x:f>AD1233/AD1232-1</x:f>
        <x:v>0.005766646782298102</x:v>
      </x:c>
      <x:c r="AH1233" s="111" t="n">
        <x:f>IF(OR(T1233="年末+季度",T1233="季度+动态",T1233="季度",T1233="动态"),A1233,AH1232)</x:f>
        <x:v>45565</x:v>
      </x:c>
      <x:c r="AI1233" s="117" t="n">
        <x:f>YEAR(A1233)</x:f>
        <x:v>2024</x:v>
      </x:c>
      <x:c r="AJ1233" s="117" t="n">
        <x:f>MONTH(A1233)</x:f>
        <x:v>11</x:v>
      </x:c>
      <x:c r="AK1233" s="50" t="n">
        <x:f>IF(MONTH(A1233)&lt;&gt;MONTH(A1234),1,0)</x:f>
        <x:v>0</x:v>
      </x:c>
      <x:c r="AL1233" s="115" t="n">
        <x:f>IF(AK1232,AD1232,AL1232)</x:f>
        <x:v>1.309044069073596</x:v>
      </x:c>
      <x:c r="AM1233" s="116" t="str">
        <x:f>IF(AK1233,AD1233/AL1233-1,"")</x:f>
      </x:c>
      <x:c r="AN1233" s="115" t="n">
        <x:f>IF(AI1233&lt;&gt;AI1232,AD1233,MAX(AN1232,AD1233))</x:f>
        <x:v>1.3256557538228964</x:v>
      </x:c>
      <x:c r="AO1233" s="116" t="n">
        <x:f>AD1233/AN1233-1</x:f>
        <x:v>-0.011476563048356314</x:v>
      </x:c>
      <x:c r="AP1233" s="112" t="n">
        <x:f>IFERROR(SUM(Z1233:AC1233)/AD1233,0)</x:f>
        <x:v>1</x:v>
      </x:c>
      <x:c r="AQ1233" s="50" t="b">
        <x:f>AND(B1233&gt;0,C1233&gt;0,D1233&gt;0,E1233&gt;0)</x:f>
        <x:v>1</x:v>
      </x:c>
    </x:row>
    <x:row r="1234">
      <x:c r="A1234" s="111" t="n">
        <x:f>'净值底稿'!A1192</x:f>
        <x:v>45624</x:v>
      </x:c>
      <x:c r="B1234" s="113" t="n">
        <x:f>'净值底稿'!F1192</x:f>
        <x:v>1.8668068640793951</x:v>
      </x:c>
      <x:c r="C1234" s="113" t="n">
        <x:f>'净值底稿'!O1192</x:f>
        <x:v>1.308556140026877</x:v>
      </x:c>
      <x:c r="D1234" s="113" t="n">
        <x:f>'净值底稿'!P1192</x:f>
        <x:v>1.719</x:v>
      </x:c>
      <x:c r="E1234" s="113" t="n">
        <x:f>'净值底稿'!Q1192</x:f>
        <x:v>2.1449</x:v>
      </x:c>
      <x:c r="F1234" s="114" t="n">
        <x:f>IFERROR(B1234/B1233-1,0)</x:f>
        <x:v>-0.013817320672348199</x:v>
      </x:c>
      <x:c r="G1234" s="114" t="n">
        <x:f>IFERROR(C1234/C1233-1,0)</x:f>
        <x:v>-0.00378278912902974</x:v>
      </x:c>
      <x:c r="H1234" s="114" t="n">
        <x:f>IFERROR(D1234/D1233-1,0)</x:f>
        <x:v>0.0010482180293500676</x:v>
      </x:c>
      <x:c r="I1234" s="114" t="n">
        <x:f>IFERROR(E1234/E1233-1,0)</x:f>
        <x:v>-0.0032066177154012054</x:v>
      </x:c>
      <x:c r="J1234" s="115" t="n">
        <x:f>Z1233*(1+F1234)</x:f>
        <x:v>0.13760299046501084</x:v>
      </x:c>
      <x:c r="K1234" s="115" t="n">
        <x:f>AA1233*(1+G1234)</x:f>
        <x:v>0.14043969258752226</x:v>
      </x:c>
      <x:c r="L1234" s="115" t="n">
        <x:f>AB1233*(1+H1234)</x:f>
        <x:v>0.9427525229408972</x:v>
      </x:c>
      <x:c r="M1234" s="115" t="n">
        <x:f>AC1233*(1+I1234)</x:f>
        <x:v>0.08788980113398275</x:v>
      </x:c>
      <x:c r="N1234" s="115" t="n">
        <x:f>SUM(J1234:M1234)</x:f>
        <x:v>1.308685007127413</x:v>
      </x:c>
      <x:c r="O1234" s="116" t="n">
        <x:f>IFERROR((J1234+K1234)/N1234,0)</x:f>
        <x:v>0.21245959229168657</x:v>
      </x:c>
      <x:c r="P1234" s="50" t="b">
        <x:f>AND(MONTH(A1234)=12,OR(A1235="",YEAR(A1234)&lt;&gt;YEAR(A1235)))</x:f>
        <x:v>0</x:v>
      </x:c>
      <x:c r="Q1234" s="50" t="b">
        <x:f>AND(MOD(MONTH(A1234),3)=0,OR(A1235="",MONTH(A1234)&lt;&gt;MONTH(A1235)))</x:f>
        <x:v>0</x:v>
      </x:c>
      <x:c r="R1234" s="50" t="b">
        <x:f>OR(O1234&gt;$E$7,O1234&lt;$E$6)</x:f>
        <x:v>0</x:v>
      </x:c>
      <x:c r="S1234" s="50" t="b">
        <x:f>AND(OR(P1234,Q1234,R1234),A1234-AH1233&gt;$E$8)</x:f>
        <x:v>0</x:v>
      </x:c>
      <x:c r="T1234" s="50" t="str">
        <x:f>IF(NOT(OR(P1234,Q1234,R1234)),"不调",IF(NOT(S1234),"间隔规则跳过",IF(P1234,"年末+季度",IF(AND(Q1234,R1234),"季度+动态",IF(Q1234,"季度","动态")))))</x:f>
        <x:v>不调</x:v>
      </x:c>
      <x:c r="U1234" s="115" t="n">
        <x:f>IF(OR(T1234="年末+季度",T1234="季度+动态"),N1234*$E$5/2,IF(T1234="季度",(J1234+K1234)/2,IF(T1234="动态",N1234*$E$5*IF(J1234+K1234=0,0.5,J1234/(J1234+K1234)),J1234)))</x:f>
        <x:v>0.13760299046501084</x:v>
      </x:c>
      <x:c r="V1234" s="115" t="n">
        <x:f>IF(OR(T1234="年末+季度",T1234="季度+动态"),N1234*$E$5/2,IF(T1234="季度",(J1234+K1234)/2,IF(T1234="动态",N1234*$E$5*IF(J1234+K1234=0,0.5,K1234/(J1234+K1234)),K1234)))</x:f>
        <x:v>0.14043969258752226</x:v>
      </x:c>
      <x:c r="W1234" s="115" t="n">
        <x:f>IF(OR(T1234="年末+季度",T1234="季度+动态",T1234="动态"),N1234*(1-$E$5)*IF(L1234+M1234=0,$B$7/($B$7+$B$8),L1234/(L1234+M1234)),L1234)</x:f>
        <x:v>0.9427525229408972</x:v>
      </x:c>
      <x:c r="X1234" s="115" t="n">
        <x:f>IF(OR(T1234="年末+季度",T1234="季度+动态",T1234="动态"),N1234*(1-$E$5)*IF(L1234+M1234=0,$B$8/($B$7+$B$8),M1234/(L1234+M1234)),M1234)</x:f>
        <x:v>0.08788980113398275</x:v>
      </x:c>
      <x:c r="Y1234" s="115" t="n">
        <x:f>POWER(1-$H$5,(A1234-A1233)/$H$8)</x:f>
        <x:v>0.9999862671029998</x:v>
      </x:c>
      <x:c r="Z1234" s="115" t="n">
        <x:f>U1234*Y1234</x:f>
        <x:v>0.13760110077731585</x:v>
      </x:c>
      <x:c r="AA1234" s="115" t="n">
        <x:f>V1234*Y1234</x:f>
        <x:v>0.1404377639436892</x:v>
      </x:c>
      <x:c r="AB1234" s="115" t="n">
        <x:f>W1234*Y1234</x:f>
        <x:v>0.942739576217603</x:v>
      </x:c>
      <x:c r="AC1234" s="115" t="n">
        <x:f>X1234*Y1234</x:f>
        <x:v>0.0878885941523964</x:v>
      </x:c>
      <x:c r="AD1234" s="115" t="n">
        <x:f>SUM(Z1234:AC1234)</x:f>
        <x:v>1.3086670350910043</x:v>
      </x:c>
      <x:c r="AE1234" s="115" t="n">
        <x:f>MAX(AE1233,AD1234)</x:f>
        <x:v>1.3256557538228964</x:v>
      </x:c>
      <x:c r="AF1234" s="114" t="n">
        <x:f>AD1234/AE1234-1</x:f>
        <x:v>-0.012815332097266041</x:v>
      </x:c>
      <x:c r="AG1234" s="114" t="n">
        <x:f>AD1234/AD1233-1</x:f>
        <x:v>-0.0013543118947569877</x:v>
      </x:c>
      <x:c r="AH1234" s="111" t="n">
        <x:f>IF(OR(T1234="年末+季度",T1234="季度+动态",T1234="季度",T1234="动态"),A1234,AH1233)</x:f>
        <x:v>45565</x:v>
      </x:c>
      <x:c r="AI1234" s="117" t="n">
        <x:f>YEAR(A1234)</x:f>
        <x:v>2024</x:v>
      </x:c>
      <x:c r="AJ1234" s="117" t="n">
        <x:f>MONTH(A1234)</x:f>
        <x:v>11</x:v>
      </x:c>
      <x:c r="AK1234" s="50" t="n">
        <x:f>IF(MONTH(A1234)&lt;&gt;MONTH(A1235),1,0)</x:f>
        <x:v>0</x:v>
      </x:c>
      <x:c r="AL1234" s="115" t="n">
        <x:f>IF(AK1233,AD1233,AL1233)</x:f>
        <x:v>1.309044069073596</x:v>
      </x:c>
      <x:c r="AM1234" s="116" t="str">
        <x:f>IF(AK1234,AD1234/AL1234-1,"")</x:f>
      </x:c>
      <x:c r="AN1234" s="115" t="n">
        <x:f>IF(AI1234&lt;&gt;AI1233,AD1234,MAX(AN1233,AD1234))</x:f>
        <x:v>1.3256557538228964</x:v>
      </x:c>
      <x:c r="AO1234" s="116" t="n">
        <x:f>AD1234/AN1234-1</x:f>
        <x:v>-0.012815332097266041</x:v>
      </x:c>
      <x:c r="AP1234" s="112" t="n">
        <x:f>IFERROR(SUM(Z1234:AC1234)/AD1234,0)</x:f>
        <x:v>1</x:v>
      </x:c>
      <x:c r="AQ1234" s="50" t="b">
        <x:f>AND(B1234&gt;0,C1234&gt;0,D1234&gt;0,E1234&gt;0)</x:f>
        <x:v>1</x:v>
      </x:c>
    </x:row>
    <x:row r="1235">
      <x:c r="A1235" s="111" t="n">
        <x:f>'净值底稿'!A1193</x:f>
        <x:v>45625</x:v>
      </x:c>
      <x:c r="B1235" s="113" t="n">
        <x:f>'净值底稿'!F1193</x:f>
        <x:v>1.9031758586221</x:v>
      </x:c>
      <x:c r="C1235" s="113" t="n">
        <x:f>'净值底稿'!O1193</x:f>
        <x:v>1.3260893796075075</x:v>
      </x:c>
      <x:c r="D1235" s="113" t="n">
        <x:f>'净值底稿'!P1193</x:f>
        <x:v>1.7209</x:v>
      </x:c>
      <x:c r="E1235" s="113" t="n">
        <x:f>'净值底稿'!Q1193</x:f>
        <x:v>2.1558</x:v>
      </x:c>
      <x:c r="F1235" s="114" t="n">
        <x:f>IFERROR(B1235/B1234-1,0)</x:f>
        <x:v>0.019481926728740717</x:v>
      </x:c>
      <x:c r="G1235" s="114" t="n">
        <x:f>IFERROR(C1235/C1234-1,0)</x:f>
        <x:v>0.01339892041641444</x:v>
      </x:c>
      <x:c r="H1235" s="114" t="n">
        <x:f>IFERROR(D1235/D1234-1,0)</x:f>
        <x:v>0.0011052937754507663</x:v>
      </x:c>
      <x:c r="I1235" s="114" t="n">
        <x:f>IFERROR(E1235/E1234-1,0)</x:f>
        <x:v>0.005081821996363534</x:v>
      </x:c>
      <x:c r="J1235" s="115" t="n">
        <x:f>Z1234*(1+F1235)</x:f>
        <x:v>0.14028183534045358</x:v>
      </x:c>
      <x:c r="K1235" s="115" t="n">
        <x:f>AA1234*(1+G1235)</x:f>
        <x:v>0.14231947836622988</x:v>
      </x:c>
      <x:c r="L1235" s="115" t="n">
        <x:f>AB1234*(1+H1235)</x:f>
        <x:v>0.9437815804030674</x:v>
      </x:c>
      <x:c r="M1235" s="115" t="n">
        <x:f>AC1234*(1+I1235)</x:f>
        <x:v>0.08833522834338951</x:v>
      </x:c>
      <x:c r="N1235" s="115" t="n">
        <x:f>SUM(J1235:M1235)</x:f>
        <x:v>1.3147181224531403</x:v>
      </x:c>
      <x:c r="O1235" s="116" t="n">
        <x:f>IFERROR((J1235+K1235)/N1235,0)</x:f>
        <x:v>0.21495201814011355</x:v>
      </x:c>
      <x:c r="P1235" s="50" t="b">
        <x:f>AND(MONTH(A1235)=12,OR(A1236="",YEAR(A1235)&lt;&gt;YEAR(A1236)))</x:f>
        <x:v>0</x:v>
      </x:c>
      <x:c r="Q1235" s="50" t="b">
        <x:f>AND(MOD(MONTH(A1235),3)=0,OR(A1236="",MONTH(A1235)&lt;&gt;MONTH(A1236)))</x:f>
        <x:v>0</x:v>
      </x:c>
      <x:c r="R1235" s="50" t="b">
        <x:f>OR(O1235&gt;$E$7,O1235&lt;$E$6)</x:f>
        <x:v>0</x:v>
      </x:c>
      <x:c r="S1235" s="50" t="b">
        <x:f>AND(OR(P1235,Q1235,R1235),A1235-AH1234&gt;$E$8)</x:f>
        <x:v>0</x:v>
      </x:c>
      <x:c r="T1235" s="50" t="str">
        <x:f>IF(NOT(OR(P1235,Q1235,R1235)),"不调",IF(NOT(S1235),"间隔规则跳过",IF(P1235,"年末+季度",IF(AND(Q1235,R1235),"季度+动态",IF(Q1235,"季度","动态")))))</x:f>
        <x:v>不调</x:v>
      </x:c>
      <x:c r="U1235" s="115" t="n">
        <x:f>IF(OR(T1235="年末+季度",T1235="季度+动态"),N1235*$E$5/2,IF(T1235="季度",(J1235+K1235)/2,IF(T1235="动态",N1235*$E$5*IF(J1235+K1235=0,0.5,J1235/(J1235+K1235)),J1235)))</x:f>
        <x:v>0.14028183534045358</x:v>
      </x:c>
      <x:c r="V1235" s="115" t="n">
        <x:f>IF(OR(T1235="年末+季度",T1235="季度+动态"),N1235*$E$5/2,IF(T1235="季度",(J1235+K1235)/2,IF(T1235="动态",N1235*$E$5*IF(J1235+K1235=0,0.5,K1235/(J1235+K1235)),K1235)))</x:f>
        <x:v>0.14231947836622988</x:v>
      </x:c>
      <x:c r="W1235" s="115" t="n">
        <x:f>IF(OR(T1235="年末+季度",T1235="季度+动态",T1235="动态"),N1235*(1-$E$5)*IF(L1235+M1235=0,$B$7/($B$7+$B$8),L1235/(L1235+M1235)),L1235)</x:f>
        <x:v>0.9437815804030674</x:v>
      </x:c>
      <x:c r="X1235" s="115" t="n">
        <x:f>IF(OR(T1235="年末+季度",T1235="季度+动态",T1235="动态"),N1235*(1-$E$5)*IF(L1235+M1235=0,$B$8/($B$7+$B$8),M1235/(L1235+M1235)),M1235)</x:f>
        <x:v>0.08833522834338951</x:v>
      </x:c>
      <x:c r="Y1235" s="115" t="n">
        <x:f>POWER(1-$H$5,(A1235-A1234)/$H$8)</x:f>
        <x:v>0.9999862671029998</x:v>
      </x:c>
      <x:c r="Z1235" s="115" t="n">
        <x:f>U1235*Y1235</x:f>
        <x:v>0.14027990886445785</x:v>
      </x:c>
      <x:c r="AA1235" s="115" t="n">
        <x:f>V1235*Y1235</x:f>
        <x:v>0.14231752390749236</x:v>
      </x:c>
      <x:c r="AB1235" s="115" t="n">
        <x:f>W1235*Y1235</x:f>
        <x:v>0.943768619547833</x:v>
      </x:c>
      <x:c r="AC1235" s="115" t="n">
        <x:f>X1235*Y1235</x:f>
        <x:v>0.08833401524479718</x:v>
      </x:c>
      <x:c r="AD1235" s="115" t="n">
        <x:f>SUM(Z1235:AC1235)</x:f>
        <x:v>1.3147000675645804</x:v>
      </x:c>
      <x:c r="AE1235" s="115" t="n">
        <x:f>MAX(AE1234,AD1235)</x:f>
        <x:v>1.3256557538228964</x:v>
      </x:c>
      <x:c r="AF1235" s="114" t="n">
        <x:f>AD1235/AE1235-1</x:f>
        <x:v>-0.008264352360499494</x:v>
      </x:c>
      <x:c r="AG1235" s="114" t="n">
        <x:f>AD1235/AD1234-1</x:f>
        <x:v>0.004610059176096248</x:v>
      </x:c>
      <x:c r="AH1235" s="111" t="n">
        <x:f>IF(OR(T1235="年末+季度",T1235="季度+动态",T1235="季度",T1235="动态"),A1235,AH1234)</x:f>
        <x:v>45565</x:v>
      </x:c>
      <x:c r="AI1235" s="117" t="n">
        <x:f>YEAR(A1235)</x:f>
        <x:v>2024</x:v>
      </x:c>
      <x:c r="AJ1235" s="117" t="n">
        <x:f>MONTH(A1235)</x:f>
        <x:v>11</x:v>
      </x:c>
      <x:c r="AK1235" s="50" t="n">
        <x:f>IF(MONTH(A1235)&lt;&gt;MONTH(A1236),1,0)</x:f>
        <x:v>1</x:v>
      </x:c>
      <x:c r="AL1235" s="115" t="n">
        <x:f>IF(AK1234,AD1234,AL1234)</x:f>
        <x:v>1.309044069073596</x:v>
      </x:c>
      <x:c r="AM1235" s="116" t="n">
        <x:f>IF(AK1235,AD1235/AL1235-1,"")</x:f>
        <x:v>0.004320709000260825</x:v>
      </x:c>
      <x:c r="AN1235" s="115" t="n">
        <x:f>IF(AI1235&lt;&gt;AI1234,AD1235,MAX(AN1234,AD1235))</x:f>
        <x:v>1.3256557538228964</x:v>
      </x:c>
      <x:c r="AO1235" s="116" t="n">
        <x:f>AD1235/AN1235-1</x:f>
        <x:v>-0.008264352360499494</x:v>
      </x:c>
      <x:c r="AP1235" s="112" t="n">
        <x:f>IFERROR(SUM(Z1235:AC1235)/AD1235,0)</x:f>
        <x:v>1</x:v>
      </x:c>
      <x:c r="AQ1235" s="50" t="b">
        <x:f>AND(B1235&gt;0,C1235&gt;0,D1235&gt;0,E1235&gt;0)</x:f>
        <x:v>1</x:v>
      </x:c>
    </x:row>
    <x:row r="1236">
      <x:c r="A1236" s="111" t="n">
        <x:f>'净值底稿'!A1194</x:f>
        <x:v>45628</x:v>
      </x:c>
      <x:c r="B1236" s="113" t="n">
        <x:f>'净值底稿'!F1194</x:f>
        <x:v>1.9501831072951323</x:v>
      </x:c>
      <x:c r="C1236" s="113" t="n">
        <x:f>'净值底稿'!O1194</x:f>
        <x:v>1.3473658324511906</x:v>
      </x:c>
      <x:c r="D1236" s="113" t="n">
        <x:f>'净值底稿'!P1194</x:f>
        <x:v>1.7253</x:v>
      </x:c>
      <x:c r="E1236" s="113" t="n">
        <x:f>'净值底稿'!Q1194</x:f>
        <x:v>2.1494</x:v>
      </x:c>
      <x:c r="F1236" s="114" t="n">
        <x:f>IFERROR(B1236/B1235-1,0)</x:f>
        <x:v>0.024699372083810234</x:v>
      </x:c>
      <x:c r="G1236" s="114" t="n">
        <x:f>IFERROR(C1236/C1235-1,0)</x:f>
        <x:v>0.01604450889274167</x:v>
      </x:c>
      <x:c r="H1236" s="114" t="n">
        <x:f>IFERROR(D1236/D1235-1,0)</x:f>
        <x:v>0.0025568016735428856</x:v>
      </x:c>
      <x:c r="I1236" s="114" t="n">
        <x:f>IFERROR(E1236/E1235-1,0)</x:f>
        <x:v>-0.002968735504221276</x:v>
      </x:c>
      <x:c r="J1236" s="115" t="n">
        <x:f>Z1235*(1+F1236)</x:f>
        <x:v>0.14374473452938408</x:v>
      </x:c>
      <x:c r="K1236" s="115" t="n">
        <x:f>AA1235*(1+G1236)</x:f>
        <x:v>0.1446009386854191</x:v>
      </x:c>
      <x:c r="L1236" s="115" t="n">
        <x:f>AB1235*(1+H1236)</x:f>
        <x:v>0.9461816487337301</x:v>
      </x:c>
      <x:c r="M1236" s="115" t="n">
        <x:f>AC1235*(1+I1236)</x:f>
        <x:v>0.08807177491750953</x:v>
      </x:c>
      <x:c r="N1236" s="115" t="n">
        <x:f>SUM(J1236:M1236)</x:f>
        <x:v>1.3225990968660428</x:v>
      </x:c>
      <x:c r="O1236" s="116" t="n">
        <x:f>IFERROR((J1236+K1236)/N1236,0)</x:f>
        <x:v>0.218014418653431</x:v>
      </x:c>
      <x:c r="P1236" s="50" t="b">
        <x:f>AND(MONTH(A1236)=12,OR(A1237="",YEAR(A1236)&lt;&gt;YEAR(A1237)))</x:f>
        <x:v>0</x:v>
      </x:c>
      <x:c r="Q1236" s="50" t="b">
        <x:f>AND(MOD(MONTH(A1236),3)=0,OR(A1237="",MONTH(A1236)&lt;&gt;MONTH(A1237)))</x:f>
        <x:v>0</x:v>
      </x:c>
      <x:c r="R1236" s="50" t="b">
        <x:f>OR(O1236&gt;$E$7,O1236&lt;$E$6)</x:f>
        <x:v>0</x:v>
      </x:c>
      <x:c r="S1236" s="50" t="b">
        <x:f>AND(OR(P1236,Q1236,R1236),A1236-AH1235&gt;$E$8)</x:f>
        <x:v>0</x:v>
      </x:c>
      <x:c r="T1236" s="50" t="str">
        <x:f>IF(NOT(OR(P1236,Q1236,R1236)),"不调",IF(NOT(S1236),"间隔规则跳过",IF(P1236,"年末+季度",IF(AND(Q1236,R1236),"季度+动态",IF(Q1236,"季度","动态")))))</x:f>
        <x:v>不调</x:v>
      </x:c>
      <x:c r="U1236" s="115" t="n">
        <x:f>IF(OR(T1236="年末+季度",T1236="季度+动态"),N1236*$E$5/2,IF(T1236="季度",(J1236+K1236)/2,IF(T1236="动态",N1236*$E$5*IF(J1236+K1236=0,0.5,J1236/(J1236+K1236)),J1236)))</x:f>
        <x:v>0.14374473452938408</x:v>
      </x:c>
      <x:c r="V1236" s="115" t="n">
        <x:f>IF(OR(T1236="年末+季度",T1236="季度+动态"),N1236*$E$5/2,IF(T1236="季度",(J1236+K1236)/2,IF(T1236="动态",N1236*$E$5*IF(J1236+K1236=0,0.5,K1236/(J1236+K1236)),K1236)))</x:f>
        <x:v>0.1446009386854191</x:v>
      </x:c>
      <x:c r="W1236" s="115" t="n">
        <x:f>IF(OR(T1236="年末+季度",T1236="季度+动态",T1236="动态"),N1236*(1-$E$5)*IF(L1236+M1236=0,$B$7/($B$7+$B$8),L1236/(L1236+M1236)),L1236)</x:f>
        <x:v>0.9461816487337301</x:v>
      </x:c>
      <x:c r="X1236" s="115" t="n">
        <x:f>IF(OR(T1236="年末+季度",T1236="季度+动态",T1236="动态"),N1236*(1-$E$5)*IF(L1236+M1236=0,$B$8/($B$7+$B$8),M1236/(L1236+M1236)),M1236)</x:f>
        <x:v>0.08807177491750953</x:v>
      </x:c>
      <x:c r="Y1236" s="115" t="n">
        <x:f>POWER(1-$H$5,(A1236-A1235)/$H$8)</x:f>
        <x:v>0.9999588018747739</x:v>
      </x:c>
      <x:c r="Z1236" s="115" t="n">
        <x:f>U1236*Y1236</x:f>
        <x:v>0.14373881251581036</x:v>
      </x:c>
      <x:c r="AA1236" s="115" t="n">
        <x:f>V1236*Y1236</x:f>
        <x:v>0.14459498139783933</x:v>
      </x:c>
      <x:c r="AB1236" s="115" t="n">
        <x:f>W1236*Y1236</x:f>
        <x:v>0.946142667823679</x:v>
      </x:c>
      <x:c r="AC1236" s="115" t="n">
        <x:f>X1236*Y1236</x:f>
        <x:v>0.0880681465254976</x:v>
      </x:c>
      <x:c r="AD1236" s="115" t="n">
        <x:f>SUM(Z1236:AC1236)</x:f>
        <x:v>1.3225446082628263</x:v>
      </x:c>
      <x:c r="AE1236" s="115" t="n">
        <x:f>MAX(AE1235,AD1236)</x:f>
        <x:v>1.3256557538228964</x:v>
      </x:c>
      <x:c r="AF1236" s="114" t="n">
        <x:f>AD1236/AE1236-1</x:f>
        <x:v>-0.002346872897506236</x:v>
      </x:c>
      <x:c r="AG1236" s="114" t="n">
        <x:f>AD1236/AD1235-1</x:f>
        <x:v>0.005966791127331117</x:v>
      </x:c>
      <x:c r="AH1236" s="111" t="n">
        <x:f>IF(OR(T1236="年末+季度",T1236="季度+动态",T1236="季度",T1236="动态"),A1236,AH1235)</x:f>
        <x:v>45565</x:v>
      </x:c>
      <x:c r="AI1236" s="117" t="n">
        <x:f>YEAR(A1236)</x:f>
        <x:v>2024</x:v>
      </x:c>
      <x:c r="AJ1236" s="117" t="n">
        <x:f>MONTH(A1236)</x:f>
        <x:v>12</x:v>
      </x:c>
      <x:c r="AK1236" s="50" t="n">
        <x:f>IF(MONTH(A1236)&lt;&gt;MONTH(A1237),1,0)</x:f>
        <x:v>0</x:v>
      </x:c>
      <x:c r="AL1236" s="115" t="n">
        <x:f>IF(AK1235,AD1235,AL1235)</x:f>
        <x:v>1.3147000675645804</x:v>
      </x:c>
      <x:c r="AM1236" s="116" t="str">
        <x:f>IF(AK1236,AD1236/AL1236-1,"")</x:f>
      </x:c>
      <x:c r="AN1236" s="115" t="n">
        <x:f>IF(AI1236&lt;&gt;AI1235,AD1236,MAX(AN1235,AD1236))</x:f>
        <x:v>1.3256557538228964</x:v>
      </x:c>
      <x:c r="AO1236" s="116" t="n">
        <x:f>AD1236/AN1236-1</x:f>
        <x:v>-0.002346872897506236</x:v>
      </x:c>
      <x:c r="AP1236" s="112" t="n">
        <x:f>IFERROR(SUM(Z1236:AC1236)/AD1236,0)</x:f>
        <x:v>1</x:v>
      </x:c>
      <x:c r="AQ1236" s="50" t="b">
        <x:f>AND(B1236&gt;0,C1236&gt;0,D1236&gt;0,E1236&gt;0)</x:f>
        <x:v>1</x:v>
      </x:c>
    </x:row>
    <x:row r="1237">
      <x:c r="A1237" s="111" t="n">
        <x:f>'净值底稿'!A1195</x:f>
        <x:v>45629</x:v>
      </x:c>
      <x:c r="B1237" s="113" t="n">
        <x:f>'净值底稿'!F1195</x:f>
        <x:v>1.9305950056305323</x:v>
      </x:c>
      <x:c r="C1237" s="113" t="n">
        <x:f>'净值底稿'!O1195</x:f>
        <x:v>1.348779169874946</x:v>
      </x:c>
      <x:c r="D1237" s="113" t="n">
        <x:f>'净值底稿'!P1195</x:f>
        <x:v>1.7252</x:v>
      </x:c>
      <x:c r="E1237" s="113" t="n">
        <x:f>'净值底稿'!Q1195</x:f>
        <x:v>2.1621</x:v>
      </x:c>
      <x:c r="F1237" s="114" t="n">
        <x:f>IFERROR(B1237/B1236-1,0)</x:f>
        <x:v>-0.010044237175127813</x:v>
      </x:c>
      <x:c r="G1237" s="114" t="n">
        <x:f>IFERROR(C1237/C1236-1,0)</x:f>
        <x:v>0.0010489633844910085</x:v>
      </x:c>
      <x:c r="H1237" s="114" t="n">
        <x:f>IFERROR(D1237/D1236-1,0)</x:f>
        <x:v>-0.00005796093433030336</x:v>
      </x:c>
      <x:c r="I1237" s="114" t="n">
        <x:f>IFERROR(E1237/E1236-1,0)</x:f>
        <x:v>0.005908625662975897</x:v>
      </x:c>
      <x:c r="J1237" s="115" t="n">
        <x:f>Z1236*(1+F1237)</x:f>
        <x:v>0.14229506579163034</x:v>
      </x:c>
      <x:c r="K1237" s="115" t="n">
        <x:f>AA1236*(1+G1237)</x:f>
        <x:v>0.1447466562389068</x:v>
      </x:c>
      <x:c r="L1237" s="115" t="n">
        <x:f>AB1236*(1+H1237)</x:f>
        <x:v>0.9460878285106421</x:v>
      </x:c>
      <x:c r="M1237" s="115" t="n">
        <x:f>AC1236*(1+I1237)</x:f>
        <x:v>0.08858850823614887</x:v>
      </x:c>
      <x:c r="N1237" s="115" t="n">
        <x:f>SUM(J1237:M1237)</x:f>
        <x:v>1.321718058777328</x:v>
      </x:c>
      <x:c r="O1237" s="116" t="n">
        <x:f>IFERROR((J1237+K1237)/N1237,0)</x:f>
        <x:v>0.2171731861604953</x:v>
      </x:c>
      <x:c r="P1237" s="50" t="b">
        <x:f>AND(MONTH(A1237)=12,OR(A1238="",YEAR(A1237)&lt;&gt;YEAR(A1238)))</x:f>
        <x:v>0</x:v>
      </x:c>
      <x:c r="Q1237" s="50" t="b">
        <x:f>AND(MOD(MONTH(A1237),3)=0,OR(A1238="",MONTH(A1237)&lt;&gt;MONTH(A1238)))</x:f>
        <x:v>0</x:v>
      </x:c>
      <x:c r="R1237" s="50" t="b">
        <x:f>OR(O1237&gt;$E$7,O1237&lt;$E$6)</x:f>
        <x:v>0</x:v>
      </x:c>
      <x:c r="S1237" s="50" t="b">
        <x:f>AND(OR(P1237,Q1237,R1237),A1237-AH1236&gt;$E$8)</x:f>
        <x:v>0</x:v>
      </x:c>
      <x:c r="T1237" s="50" t="str">
        <x:f>IF(NOT(OR(P1237,Q1237,R1237)),"不调",IF(NOT(S1237),"间隔规则跳过",IF(P1237,"年末+季度",IF(AND(Q1237,R1237),"季度+动态",IF(Q1237,"季度","动态")))))</x:f>
        <x:v>不调</x:v>
      </x:c>
      <x:c r="U1237" s="115" t="n">
        <x:f>IF(OR(T1237="年末+季度",T1237="季度+动态"),N1237*$E$5/2,IF(T1237="季度",(J1237+K1237)/2,IF(T1237="动态",N1237*$E$5*IF(J1237+K1237=0,0.5,J1237/(J1237+K1237)),J1237)))</x:f>
        <x:v>0.14229506579163034</x:v>
      </x:c>
      <x:c r="V1237" s="115" t="n">
        <x:f>IF(OR(T1237="年末+季度",T1237="季度+动态"),N1237*$E$5/2,IF(T1237="季度",(J1237+K1237)/2,IF(T1237="动态",N1237*$E$5*IF(J1237+K1237=0,0.5,K1237/(J1237+K1237)),K1237)))</x:f>
        <x:v>0.1447466562389068</x:v>
      </x:c>
      <x:c r="W1237" s="115" t="n">
        <x:f>IF(OR(T1237="年末+季度",T1237="季度+动态",T1237="动态"),N1237*(1-$E$5)*IF(L1237+M1237=0,$B$7/($B$7+$B$8),L1237/(L1237+M1237)),L1237)</x:f>
        <x:v>0.9460878285106421</x:v>
      </x:c>
      <x:c r="X1237" s="115" t="n">
        <x:f>IF(OR(T1237="年末+季度",T1237="季度+动态",T1237="动态"),N1237*(1-$E$5)*IF(L1237+M1237=0,$B$8/($B$7+$B$8),M1237/(L1237+M1237)),M1237)</x:f>
        <x:v>0.08858850823614887</x:v>
      </x:c>
      <x:c r="Y1237" s="115" t="n">
        <x:f>POWER(1-$H$5,(A1237-A1236)/$H$8)</x:f>
        <x:v>0.9999862671029998</x:v>
      </x:c>
      <x:c r="Z1237" s="115" t="n">
        <x:f>U1237*Y1237</x:f>
        <x:v>0.14229311166814818</x:v>
      </x:c>
      <x:c r="AA1237" s="115" t="n">
        <x:f>V1237*Y1237</x:f>
        <x:v>0.14474466844798556</x:v>
      </x:c>
      <x:c r="AB1237" s="115" t="n">
        <x:f>W1237*Y1237</x:f>
        <x:v>0.9460748359839399</x:v>
      </x:c>
      <x:c r="AC1237" s="115" t="n">
        <x:f>X1237*Y1237</x:f>
        <x:v>0.08858729165928986</x:v>
      </x:c>
      <x:c r="AD1237" s="115" t="n">
        <x:f>SUM(Z1237:AC1237)</x:f>
        <x:v>1.3216999077593634</x:v>
      </x:c>
      <x:c r="AE1237" s="115" t="n">
        <x:f>MAX(AE1236,AD1237)</x:f>
        <x:v>1.3256557538228964</x:v>
      </x:c>
      <x:c r="AF1237" s="114" t="n">
        <x:f>AD1237/AE1237-1</x:f>
        <x:v>-0.002984067358456466</x:v>
      </x:c>
      <x:c r="AG1237" s="114" t="n">
        <x:f>AD1237/AD1236-1</x:f>
        <x:v>-0.00063869339316458</x:v>
      </x:c>
      <x:c r="AH1237" s="111" t="n">
        <x:f>IF(OR(T1237="年末+季度",T1237="季度+动态",T1237="季度",T1237="动态"),A1237,AH1236)</x:f>
        <x:v>45565</x:v>
      </x:c>
      <x:c r="AI1237" s="117" t="n">
        <x:f>YEAR(A1237)</x:f>
        <x:v>2024</x:v>
      </x:c>
      <x:c r="AJ1237" s="117" t="n">
        <x:f>MONTH(A1237)</x:f>
        <x:v>12</x:v>
      </x:c>
      <x:c r="AK1237" s="50" t="n">
        <x:f>IF(MONTH(A1237)&lt;&gt;MONTH(A1238),1,0)</x:f>
        <x:v>0</x:v>
      </x:c>
      <x:c r="AL1237" s="115" t="n">
        <x:f>IF(AK1236,AD1236,AL1236)</x:f>
        <x:v>1.3147000675645804</x:v>
      </x:c>
      <x:c r="AM1237" s="116" t="str">
        <x:f>IF(AK1237,AD1237/AL1237-1,"")</x:f>
      </x:c>
      <x:c r="AN1237" s="115" t="n">
        <x:f>IF(AI1237&lt;&gt;AI1236,AD1237,MAX(AN1236,AD1237))</x:f>
        <x:v>1.3256557538228964</x:v>
      </x:c>
      <x:c r="AO1237" s="116" t="n">
        <x:f>AD1237/AN1237-1</x:f>
        <x:v>-0.002984067358456466</x:v>
      </x:c>
      <x:c r="AP1237" s="112" t="n">
        <x:f>IFERROR(SUM(Z1237:AC1237)/AD1237,0)</x:f>
        <x:v>1</x:v>
      </x:c>
      <x:c r="AQ1237" s="50" t="b">
        <x:f>AND(B1237&gt;0,C1237&gt;0,D1237&gt;0,E1237&gt;0)</x:f>
        <x:v>1</x:v>
      </x:c>
    </x:row>
    <x:row r="1238">
      <x:c r="A1238" s="111" t="n">
        <x:f>'净值底稿'!A1196</x:f>
        <x:v>45630</x:v>
      </x:c>
      <x:c r="B1238" s="113" t="n">
        <x:f>'净值底稿'!F1196</x:f>
        <x:v>1.9084341816313026</x:v>
      </x:c>
      <x:c r="C1238" s="113" t="n">
        <x:f>'净值底稿'!O1196</x:f>
        <x:v>1.3348064784796616</x:v>
      </x:c>
      <x:c r="D1238" s="113" t="n">
        <x:f>'净值底稿'!P1196</x:f>
        <x:v>1.7276</x:v>
      </x:c>
      <x:c r="E1238" s="113" t="n">
        <x:f>'净值底稿'!Q1196</x:f>
        <x:v>2.1594</x:v>
      </x:c>
      <x:c r="F1238" s="114" t="n">
        <x:f>IFERROR(B1238/B1237-1,0)</x:f>
        <x:v>-0.011478753407420106</x:v>
      </x:c>
      <x:c r="G1238" s="114" t="n">
        <x:f>IFERROR(C1238/C1237-1,0)</x:f>
        <x:v>-0.010359510072045386</x:v>
      </x:c>
      <x:c r="H1238" s="114" t="n">
        <x:f>IFERROR(D1238/D1237-1,0)</x:f>
        <x:v>0.0013911430558775084</x:v>
      </x:c>
      <x:c r="I1238" s="114" t="n">
        <x:f>IFERROR(E1238/E1237-1,0)</x:f>
        <x:v>-0.0012487859025946957</x:v>
      </x:c>
      <x:c r="J1238" s="115" t="n">
        <x:f>Z1237*(1+F1238)</x:f>
        <x:v>0.140659764127735</x:v>
      </x:c>
      <x:c r="K1238" s="115" t="n">
        <x:f>AA1237*(1+G1238)</x:f>
        <x:v>0.14324518459732377</x:v>
      </x:c>
      <x:c r="L1238" s="115" t="n">
        <x:f>AB1237*(1+H1238)</x:f>
        <x:v>0.9473909614223595</x:v>
      </x:c>
      <x:c r="M1238" s="115" t="n">
        <x:f>AC1237*(1+I1238)</x:f>
        <x:v>0.0884766650983167</x:v>
      </x:c>
      <x:c r="N1238" s="115" t="n">
        <x:f>SUM(J1238:M1238)</x:f>
        <x:v>1.3197725752457348</x:v>
      </x:c>
      <x:c r="O1238" s="116" t="n">
        <x:f>IFERROR((J1238+K1238)/N1238,0)</x:f>
        <x:v>0.21511656936210935</x:v>
      </x:c>
      <x:c r="P1238" s="50" t="b">
        <x:f>AND(MONTH(A1238)=12,OR(A1239="",YEAR(A1238)&lt;&gt;YEAR(A1239)))</x:f>
        <x:v>0</x:v>
      </x:c>
      <x:c r="Q1238" s="50" t="b">
        <x:f>AND(MOD(MONTH(A1238),3)=0,OR(A1239="",MONTH(A1238)&lt;&gt;MONTH(A1239)))</x:f>
        <x:v>0</x:v>
      </x:c>
      <x:c r="R1238" s="50" t="b">
        <x:f>OR(O1238&gt;$E$7,O1238&lt;$E$6)</x:f>
        <x:v>0</x:v>
      </x:c>
      <x:c r="S1238" s="50" t="b">
        <x:f>AND(OR(P1238,Q1238,R1238),A1238-AH1237&gt;$E$8)</x:f>
        <x:v>0</x:v>
      </x:c>
      <x:c r="T1238" s="50" t="str">
        <x:f>IF(NOT(OR(P1238,Q1238,R1238)),"不调",IF(NOT(S1238),"间隔规则跳过",IF(P1238,"年末+季度",IF(AND(Q1238,R1238),"季度+动态",IF(Q1238,"季度","动态")))))</x:f>
        <x:v>不调</x:v>
      </x:c>
      <x:c r="U1238" s="115" t="n">
        <x:f>IF(OR(T1238="年末+季度",T1238="季度+动态"),N1238*$E$5/2,IF(T1238="季度",(J1238+K1238)/2,IF(T1238="动态",N1238*$E$5*IF(J1238+K1238=0,0.5,J1238/(J1238+K1238)),J1238)))</x:f>
        <x:v>0.140659764127735</x:v>
      </x:c>
      <x:c r="V1238" s="115" t="n">
        <x:f>IF(OR(T1238="年末+季度",T1238="季度+动态"),N1238*$E$5/2,IF(T1238="季度",(J1238+K1238)/2,IF(T1238="动态",N1238*$E$5*IF(J1238+K1238=0,0.5,K1238/(J1238+K1238)),K1238)))</x:f>
        <x:v>0.14324518459732377</x:v>
      </x:c>
      <x:c r="W1238" s="115" t="n">
        <x:f>IF(OR(T1238="年末+季度",T1238="季度+动态",T1238="动态"),N1238*(1-$E$5)*IF(L1238+M1238=0,$B$7/($B$7+$B$8),L1238/(L1238+M1238)),L1238)</x:f>
        <x:v>0.9473909614223595</x:v>
      </x:c>
      <x:c r="X1238" s="115" t="n">
        <x:f>IF(OR(T1238="年末+季度",T1238="季度+动态",T1238="动态"),N1238*(1-$E$5)*IF(L1238+M1238=0,$B$8/($B$7+$B$8),M1238/(L1238+M1238)),M1238)</x:f>
        <x:v>0.0884766650983167</x:v>
      </x:c>
      <x:c r="Y1238" s="115" t="n">
        <x:f>POWER(1-$H$5,(A1238-A1237)/$H$8)</x:f>
        <x:v>0.9999862671029998</x:v>
      </x:c>
      <x:c r="Z1238" s="115" t="n">
        <x:f>U1238*Y1238</x:f>
        <x:v>0.14065783246168218</x:v>
      </x:c>
      <x:c r="AA1238" s="115" t="n">
        <x:f>V1238*Y1238</x:f>
        <x:v>0.1432432174259579</x:v>
      </x:c>
      <x:c r="AB1238" s="115" t="n">
        <x:f>W1238*Y1238</x:f>
        <x:v>0.9473779509998673</x:v>
      </x:c>
      <x:c r="AC1238" s="115" t="n">
        <x:f>X1238*Y1238</x:f>
        <x:v>0.08847545005738798</x:v>
      </x:c>
      <x:c r="AD1238" s="115" t="n">
        <x:f>SUM(Z1238:AC1238)</x:f>
        <x:v>1.3197544509448953</x:v>
      </x:c>
      <x:c r="AE1238" s="115" t="n">
        <x:f>MAX(AE1237,AD1238)</x:f>
        <x:v>1.3256557538228964</x:v>
      </x:c>
      <x:c r="AF1238" s="114" t="n">
        <x:f>AD1238/AE1238-1</x:f>
        <x:v>-0.004451610352825819</x:v>
      </x:c>
      <x:c r="AG1238" s="114" t="n">
        <x:f>AD1238/AD1237-1</x:f>
        <x:v>-0.0014719353485967979</x:v>
      </x:c>
      <x:c r="AH1238" s="111" t="n">
        <x:f>IF(OR(T1238="年末+季度",T1238="季度+动态",T1238="季度",T1238="动态"),A1238,AH1237)</x:f>
        <x:v>45565</x:v>
      </x:c>
      <x:c r="AI1238" s="117" t="n">
        <x:f>YEAR(A1238)</x:f>
        <x:v>2024</x:v>
      </x:c>
      <x:c r="AJ1238" s="117" t="n">
        <x:f>MONTH(A1238)</x:f>
        <x:v>12</x:v>
      </x:c>
      <x:c r="AK1238" s="50" t="n">
        <x:f>IF(MONTH(A1238)&lt;&gt;MONTH(A1239),1,0)</x:f>
        <x:v>0</x:v>
      </x:c>
      <x:c r="AL1238" s="115" t="n">
        <x:f>IF(AK1237,AD1237,AL1237)</x:f>
        <x:v>1.3147000675645804</x:v>
      </x:c>
      <x:c r="AM1238" s="116" t="str">
        <x:f>IF(AK1238,AD1238/AL1238-1,"")</x:f>
      </x:c>
      <x:c r="AN1238" s="115" t="n">
        <x:f>IF(AI1238&lt;&gt;AI1237,AD1238,MAX(AN1237,AD1238))</x:f>
        <x:v>1.3256557538228964</x:v>
      </x:c>
      <x:c r="AO1238" s="116" t="n">
        <x:f>AD1238/AN1238-1</x:f>
        <x:v>-0.004451610352825819</x:v>
      </x:c>
      <x:c r="AP1238" s="112" t="n">
        <x:f>IFERROR(SUM(Z1238:AC1238)/AD1238,0)</x:f>
        <x:v>1</x:v>
      </x:c>
      <x:c r="AQ1238" s="50" t="b">
        <x:f>AND(B1238&gt;0,C1238&gt;0,D1238&gt;0,E1238&gt;0)</x:f>
        <x:v>1</x:v>
      </x:c>
    </x:row>
    <x:row r="1239">
      <x:c r="A1239" s="111" t="n">
        <x:f>'净值底稿'!A1197</x:f>
        <x:v>45631</x:v>
      </x:c>
      <x:c r="B1239" s="113" t="n">
        <x:f>'净值底稿'!F1197</x:f>
        <x:v>1.925534856046125</x:v>
      </x:c>
      <x:c r="C1239" s="113" t="n">
        <x:f>'净值底稿'!O1197</x:f>
        <x:v>1.3443219424514348</x:v>
      </x:c>
      <x:c r="D1239" s="113" t="n">
        <x:f>'净值底稿'!P1197</x:f>
        <x:v>1.7283</x:v>
      </x:c>
      <x:c r="E1239" s="113" t="n">
        <x:f>'净值底稿'!Q1197</x:f>
        <x:v>2.1599</x:v>
      </x:c>
      <x:c r="F1239" s="114" t="n">
        <x:f>IFERROR(B1239/B1238-1,0)</x:f>
        <x:v>0.008960578561952204</x:v>
      </x:c>
      <x:c r="G1239" s="114" t="n">
        <x:f>IFERROR(C1239/C1238-1,0)</x:f>
        <x:v>0.0071287217474484965</x:v>
      </x:c>
      <x:c r="H1239" s="114" t="n">
        <x:f>IFERROR(D1239/D1238-1,0)</x:f>
        <x:v>0.0004051863857374993</x:v>
      </x:c>
      <x:c r="I1239" s="114" t="n">
        <x:f>IFERROR(E1239/E1238-1,0)</x:f>
        <x:v>0.00023154579975903644</x:v>
      </x:c>
      <x:c r="J1239" s="115" t="n">
        <x:f>Z1238*(1+F1239)</x:f>
        <x:v>0.14191820801980898</x:v>
      </x:c>
      <x:c r="K1239" s="115" t="n">
        <x:f>AA1238*(1+G1239)</x:f>
        <x:v>0.14426435846519683</x:v>
      </x:c>
      <x:c r="L1239" s="115" t="n">
        <x:f>AB1238*(1+H1239)</x:f>
        <x:v>0.9477618156477604</x:v>
      </x:c>
      <x:c r="M1239" s="115" t="n">
        <x:f>AC1238*(1+I1239)</x:f>
        <x:v>0.08849593617623056</x:v>
      </x:c>
      <x:c r="N1239" s="115" t="n">
        <x:f>SUM(J1239:M1239)</x:f>
        <x:v>1.3224403183089968</x:v>
      </x:c>
      <x:c r="O1239" s="116" t="n">
        <x:f>IFERROR((J1239+K1239)/N1239,0)</x:f>
        <x:v>0.21640490124419923</x:v>
      </x:c>
      <x:c r="P1239" s="50" t="b">
        <x:f>AND(MONTH(A1239)=12,OR(A1240="",YEAR(A1239)&lt;&gt;YEAR(A1240)))</x:f>
        <x:v>0</x:v>
      </x:c>
      <x:c r="Q1239" s="50" t="b">
        <x:f>AND(MOD(MONTH(A1239),3)=0,OR(A1240="",MONTH(A1239)&lt;&gt;MONTH(A1240)))</x:f>
        <x:v>0</x:v>
      </x:c>
      <x:c r="R1239" s="50" t="b">
        <x:f>OR(O1239&gt;$E$7,O1239&lt;$E$6)</x:f>
        <x:v>0</x:v>
      </x:c>
      <x:c r="S1239" s="50" t="b">
        <x:f>AND(OR(P1239,Q1239,R1239),A1239-AH1238&gt;$E$8)</x:f>
        <x:v>0</x:v>
      </x:c>
      <x:c r="T1239" s="50" t="str">
        <x:f>IF(NOT(OR(P1239,Q1239,R1239)),"不调",IF(NOT(S1239),"间隔规则跳过",IF(P1239,"年末+季度",IF(AND(Q1239,R1239),"季度+动态",IF(Q1239,"季度","动态")))))</x:f>
        <x:v>不调</x:v>
      </x:c>
      <x:c r="U1239" s="115" t="n">
        <x:f>IF(OR(T1239="年末+季度",T1239="季度+动态"),N1239*$E$5/2,IF(T1239="季度",(J1239+K1239)/2,IF(T1239="动态",N1239*$E$5*IF(J1239+K1239=0,0.5,J1239/(J1239+K1239)),J1239)))</x:f>
        <x:v>0.14191820801980898</x:v>
      </x:c>
      <x:c r="V1239" s="115" t="n">
        <x:f>IF(OR(T1239="年末+季度",T1239="季度+动态"),N1239*$E$5/2,IF(T1239="季度",(J1239+K1239)/2,IF(T1239="动态",N1239*$E$5*IF(J1239+K1239=0,0.5,K1239/(J1239+K1239)),K1239)))</x:f>
        <x:v>0.14426435846519683</x:v>
      </x:c>
      <x:c r="W1239" s="115" t="n">
        <x:f>IF(OR(T1239="年末+季度",T1239="季度+动态",T1239="动态"),N1239*(1-$E$5)*IF(L1239+M1239=0,$B$7/($B$7+$B$8),L1239/(L1239+M1239)),L1239)</x:f>
        <x:v>0.9477618156477604</x:v>
      </x:c>
      <x:c r="X1239" s="115" t="n">
        <x:f>IF(OR(T1239="年末+季度",T1239="季度+动态",T1239="动态"),N1239*(1-$E$5)*IF(L1239+M1239=0,$B$8/($B$7+$B$8),M1239/(L1239+M1239)),M1239)</x:f>
        <x:v>0.08849593617623056</x:v>
      </x:c>
      <x:c r="Y1239" s="115" t="n">
        <x:f>POWER(1-$H$5,(A1239-A1238)/$H$8)</x:f>
        <x:v>0.9999862671029998</x:v>
      </x:c>
      <x:c r="Z1239" s="115" t="n">
        <x:f>U1239*Y1239</x:f>
        <x:v>0.1419162590716758</x:v>
      </x:c>
      <x:c r="AA1239" s="115" t="n">
        <x:f>V1239*Y1239</x:f>
        <x:v>0.14426237729762123</x:v>
      </x:c>
      <x:c r="AB1239" s="115" t="n">
        <x:f>W1239*Y1239</x:f>
        <x:v>0.9477488001323654</x:v>
      </x:c>
      <x:c r="AC1239" s="115" t="n">
        <x:f>X1239*Y1239</x:f>
        <x:v>0.0884947208706541</x:v>
      </x:c>
      <x:c r="AD1239" s="115" t="n">
        <x:f>SUM(Z1239:AC1239)</x:f>
        <x:v>1.3224221573723165</x:v>
      </x:c>
      <x:c r="AE1239" s="115" t="n">
        <x:f>MAX(AE1238,AD1239)</x:f>
        <x:v>1.3256557538228964</x:v>
      </x:c>
      <x:c r="AF1239" s="114" t="n">
        <x:f>AD1239/AE1239-1</x:f>
        <x:v>-0.002439242949200726</x:v>
      </x:c>
      <x:c r="AG1239" s="114" t="n">
        <x:f>AD1239/AD1238-1</x:f>
        <x:v>0.0020213657362635473</x:v>
      </x:c>
      <x:c r="AH1239" s="111" t="n">
        <x:f>IF(OR(T1239="年末+季度",T1239="季度+动态",T1239="季度",T1239="动态"),A1239,AH1238)</x:f>
        <x:v>45565</x:v>
      </x:c>
      <x:c r="AI1239" s="117" t="n">
        <x:f>YEAR(A1239)</x:f>
        <x:v>2024</x:v>
      </x:c>
      <x:c r="AJ1239" s="117" t="n">
        <x:f>MONTH(A1239)</x:f>
        <x:v>12</x:v>
      </x:c>
      <x:c r="AK1239" s="50" t="n">
        <x:f>IF(MONTH(A1239)&lt;&gt;MONTH(A1240),1,0)</x:f>
        <x:v>0</x:v>
      </x:c>
      <x:c r="AL1239" s="115" t="n">
        <x:f>IF(AK1238,AD1238,AL1238)</x:f>
        <x:v>1.3147000675645804</x:v>
      </x:c>
      <x:c r="AM1239" s="116" t="str">
        <x:f>IF(AK1239,AD1239/AL1239-1,"")</x:f>
      </x:c>
      <x:c r="AN1239" s="115" t="n">
        <x:f>IF(AI1239&lt;&gt;AI1238,AD1239,MAX(AN1238,AD1239))</x:f>
        <x:v>1.3256557538228964</x:v>
      </x:c>
      <x:c r="AO1239" s="116" t="n">
        <x:f>AD1239/AN1239-1</x:f>
        <x:v>-0.002439242949200726</x:v>
      </x:c>
      <x:c r="AP1239" s="112" t="n">
        <x:f>IFERROR(SUM(Z1239:AC1239)/AD1239,0)</x:f>
        <x:v>1</x:v>
      </x:c>
      <x:c r="AQ1239" s="50" t="b">
        <x:f>AND(B1239&gt;0,C1239&gt;0,D1239&gt;0,E1239&gt;0)</x:f>
        <x:v>1</x:v>
      </x:c>
    </x:row>
    <x:row r="1240">
      <x:c r="A1240" s="111" t="n">
        <x:f>'净值底稿'!A1198</x:f>
        <x:v>45632</x:v>
      </x:c>
      <x:c r="B1240" s="113" t="n">
        <x:f>'净值底稿'!F1198</x:f>
        <x:v>1.9385400816436373</x:v>
      </x:c>
      <x:c r="C1240" s="113" t="n">
        <x:f>'净值底稿'!O1198</x:f>
        <x:v>1.3604297694179956</x:v>
      </x:c>
      <x:c r="D1240" s="113" t="n">
        <x:f>'净值底稿'!P1198</x:f>
        <x:v>1.7282</x:v>
      </x:c>
      <x:c r="E1240" s="113" t="n">
        <x:f>'净值底稿'!Q1198</x:f>
        <x:v>2.1526</x:v>
      </x:c>
      <x:c r="F1240" s="114" t="n">
        <x:f>IFERROR(B1240/B1239-1,0)</x:f>
        <x:v>0.006754084745169031</x:v>
      </x:c>
      <x:c r="G1240" s="114" t="n">
        <x:f>IFERROR(C1240/C1239-1,0)</x:f>
        <x:v>0.011982120099287785</x:v>
      </x:c>
      <x:c r="H1240" s="114" t="n">
        <x:f>IFERROR(D1240/D1239-1,0)</x:f>
        <x:v>-0.00005786032517507422</x:v>
      </x:c>
      <x:c r="I1240" s="114" t="n">
        <x:f>IFERROR(E1240/E1239-1,0)</x:f>
        <x:v>-0.0033797861012083708</x:v>
      </x:c>
      <x:c r="J1240" s="115" t="n">
        <x:f>Z1239*(1+F1240)</x:f>
        <x:v>0.14287477351216327</x:v>
      </x:c>
      <x:c r="K1240" s="115" t="n">
        <x:f>AA1239*(1+G1240)</x:f>
        <x:v>0.1459909464282101</x:v>
      </x:c>
      <x:c r="L1240" s="115" t="n">
        <x:f>AB1239*(1+H1240)</x:f>
        <x:v>0.9476939630786054</x:v>
      </x:c>
      <x:c r="M1240" s="115" t="n">
        <x:f>AC1239*(1+I1240)</x:f>
        <x:v>0.08819562764302515</x:v>
      </x:c>
      <x:c r="N1240" s="115" t="n">
        <x:f>SUM(J1240:M1240)</x:f>
        <x:v>1.324755310662004</x:v>
      </x:c>
      <x:c r="O1240" s="116" t="n">
        <x:f>IFERROR((J1240+K1240)/N1240,0)</x:f>
        <x:v>0.2180521320545014</x:v>
      </x:c>
      <x:c r="P1240" s="50" t="b">
        <x:f>AND(MONTH(A1240)=12,OR(A1241="",YEAR(A1240)&lt;&gt;YEAR(A1241)))</x:f>
        <x:v>0</x:v>
      </x:c>
      <x:c r="Q1240" s="50" t="b">
        <x:f>AND(MOD(MONTH(A1240),3)=0,OR(A1241="",MONTH(A1240)&lt;&gt;MONTH(A1241)))</x:f>
        <x:v>0</x:v>
      </x:c>
      <x:c r="R1240" s="50" t="b">
        <x:f>OR(O1240&gt;$E$7,O1240&lt;$E$6)</x:f>
        <x:v>0</x:v>
      </x:c>
      <x:c r="S1240" s="50" t="b">
        <x:f>AND(OR(P1240,Q1240,R1240),A1240-AH1239&gt;$E$8)</x:f>
        <x:v>0</x:v>
      </x:c>
      <x:c r="T1240" s="50" t="str">
        <x:f>IF(NOT(OR(P1240,Q1240,R1240)),"不调",IF(NOT(S1240),"间隔规则跳过",IF(P1240,"年末+季度",IF(AND(Q1240,R1240),"季度+动态",IF(Q1240,"季度","动态")))))</x:f>
        <x:v>不调</x:v>
      </x:c>
      <x:c r="U1240" s="115" t="n">
        <x:f>IF(OR(T1240="年末+季度",T1240="季度+动态"),N1240*$E$5/2,IF(T1240="季度",(J1240+K1240)/2,IF(T1240="动态",N1240*$E$5*IF(J1240+K1240=0,0.5,J1240/(J1240+K1240)),J1240)))</x:f>
        <x:v>0.14287477351216327</x:v>
      </x:c>
      <x:c r="V1240" s="115" t="n">
        <x:f>IF(OR(T1240="年末+季度",T1240="季度+动态"),N1240*$E$5/2,IF(T1240="季度",(J1240+K1240)/2,IF(T1240="动态",N1240*$E$5*IF(J1240+K1240=0,0.5,K1240/(J1240+K1240)),K1240)))</x:f>
        <x:v>0.1459909464282101</x:v>
      </x:c>
      <x:c r="W1240" s="115" t="n">
        <x:f>IF(OR(T1240="年末+季度",T1240="季度+动态",T1240="动态"),N1240*(1-$E$5)*IF(L1240+M1240=0,$B$7/($B$7+$B$8),L1240/(L1240+M1240)),L1240)</x:f>
        <x:v>0.9476939630786054</x:v>
      </x:c>
      <x:c r="X1240" s="115" t="n">
        <x:f>IF(OR(T1240="年末+季度",T1240="季度+动态",T1240="动态"),N1240*(1-$E$5)*IF(L1240+M1240=0,$B$8/($B$7+$B$8),M1240/(L1240+M1240)),M1240)</x:f>
        <x:v>0.08819562764302515</x:v>
      </x:c>
      <x:c r="Y1240" s="115" t="n">
        <x:f>POWER(1-$H$5,(A1240-A1239)/$H$8)</x:f>
        <x:v>0.9999862671029998</x:v>
      </x:c>
      <x:c r="Z1240" s="115" t="n">
        <x:f>U1240*Y1240</x:f>
        <x:v>0.14287281142761468</x:v>
      </x:c>
      <x:c r="AA1240" s="115" t="n">
        <x:f>V1240*Y1240</x:f>
        <x:v>0.1459889415495798</x:v>
      </x:c>
      <x:c r="AB1240" s="115" t="n">
        <x:f>W1240*Y1240</x:f>
        <x:v>0.9476809484950227</x:v>
      </x:c>
      <x:c r="AC1240" s="115" t="n">
        <x:f>X1240*Y1240</x:f>
        <x:v>0.08819441646155485</x:v>
      </x:c>
      <x:c r="AD1240" s="115" t="n">
        <x:f>SUM(Z1240:AC1240)</x:f>
        <x:v>1.3247371179337721</x:v>
      </x:c>
      <x:c r="AE1240" s="115" t="n">
        <x:f>MAX(AE1239,AD1240)</x:f>
        <x:v>1.3256557538228964</x:v>
      </x:c>
      <x:c r="AF1240" s="114" t="n">
        <x:f>AD1240/AE1240-1</x:f>
        <x:v>-0.0006929671496352929</x:v>
      </x:c>
      <x:c r="AG1240" s="114" t="n">
        <x:f>AD1240/AD1239-1</x:f>
        <x:v>0.0017505458060802503</x:v>
      </x:c>
      <x:c r="AH1240" s="111" t="n">
        <x:f>IF(OR(T1240="年末+季度",T1240="季度+动态",T1240="季度",T1240="动态"),A1240,AH1239)</x:f>
        <x:v>45565</x:v>
      </x:c>
      <x:c r="AI1240" s="117" t="n">
        <x:f>YEAR(A1240)</x:f>
        <x:v>2024</x:v>
      </x:c>
      <x:c r="AJ1240" s="117" t="n">
        <x:f>MONTH(A1240)</x:f>
        <x:v>12</x:v>
      </x:c>
      <x:c r="AK1240" s="50" t="n">
        <x:f>IF(MONTH(A1240)&lt;&gt;MONTH(A1241),1,0)</x:f>
        <x:v>0</x:v>
      </x:c>
      <x:c r="AL1240" s="115" t="n">
        <x:f>IF(AK1239,AD1239,AL1239)</x:f>
        <x:v>1.3147000675645804</x:v>
      </x:c>
      <x:c r="AM1240" s="116" t="str">
        <x:f>IF(AK1240,AD1240/AL1240-1,"")</x:f>
      </x:c>
      <x:c r="AN1240" s="115" t="n">
        <x:f>IF(AI1240&lt;&gt;AI1239,AD1240,MAX(AN1239,AD1240))</x:f>
        <x:v>1.3256557538228964</x:v>
      </x:c>
      <x:c r="AO1240" s="116" t="n">
        <x:f>AD1240/AN1240-1</x:f>
        <x:v>-0.0006929671496352929</x:v>
      </x:c>
      <x:c r="AP1240" s="112" t="n">
        <x:f>IFERROR(SUM(Z1240:AC1240)/AD1240,0)</x:f>
        <x:v>1</x:v>
      </x:c>
      <x:c r="AQ1240" s="50" t="b">
        <x:f>AND(B1240&gt;0,C1240&gt;0,D1240&gt;0,E1240&gt;0)</x:f>
        <x:v>1</x:v>
      </x:c>
    </x:row>
    <x:row r="1241">
      <x:c r="A1241" s="111" t="n">
        <x:f>'净值底稿'!A1199</x:f>
        <x:v>45635</x:v>
      </x:c>
      <x:c r="B1241" s="113" t="n">
        <x:f>'净值底稿'!F1199</x:f>
        <x:v>1.9122731934077</x:v>
      </x:c>
      <x:c r="C1241" s="113" t="n">
        <x:f>'净值底稿'!O1199</x:f>
        <x:v>1.3583655069922353</x:v>
      </x:c>
      <x:c r="D1241" s="113" t="n">
        <x:f>'净值底稿'!P1199</x:f>
        <x:v>1.7301</x:v>
      </x:c>
      <x:c r="E1241" s="113" t="n">
        <x:f>'净值底稿'!Q1199</x:f>
        <x:v>2.1635</x:v>
      </x:c>
      <x:c r="F1241" s="114" t="n">
        <x:f>IFERROR(B1241/B1240-1,0)</x:f>
        <x:v>-0.013549829835690752</x:v>
      </x:c>
      <x:c r="G1241" s="114" t="n">
        <x:f>IFERROR(C1241/C1240-1,0)</x:f>
        <x:v>-0.001517360522508615</x:v>
      </x:c>
      <x:c r="H1241" s="114" t="n">
        <x:f>IFERROR(D1241/D1240-1,0)</x:f>
        <x:v>0.0010994097905334677</x:v>
      </x:c>
      <x:c r="I1241" s="114" t="n">
        <x:f>IFERROR(E1241/E1240-1,0)</x:f>
        <x:v>0.005063643965437015</x:v>
      </x:c>
      <x:c r="J1241" s="115" t="n">
        <x:f>Z1240*(1+F1241)</x:f>
        <x:v>0.14093690914462376</x:v>
      </x:c>
      <x:c r="K1241" s="115" t="n">
        <x:f>AA1240*(1+G1241)</x:f>
        <x:v>0.14576742369294965</x:v>
      </x:c>
      <x:c r="L1241" s="115" t="n">
        <x:f>AB1240*(1+H1241)</x:f>
        <x:v>0.9487228382081002</x:v>
      </x:c>
      <x:c r="M1241" s="115" t="n">
        <x:f>AC1240*(1+I1241)</x:f>
        <x:v>0.08864100158625564</x:v>
      </x:c>
      <x:c r="N1241" s="115" t="n">
        <x:f>SUM(J1241:M1241)</x:f>
        <x:v>1.3240681726319292</x:v>
      </x:c>
      <x:c r="O1241" s="116" t="n">
        <x:f>IFERROR((J1241+K1241)/N1241,0)</x:f>
        <x:v>0.2165329087758934</x:v>
      </x:c>
      <x:c r="P1241" s="50" t="b">
        <x:f>AND(MONTH(A1241)=12,OR(A1242="",YEAR(A1241)&lt;&gt;YEAR(A1242)))</x:f>
        <x:v>0</x:v>
      </x:c>
      <x:c r="Q1241" s="50" t="b">
        <x:f>AND(MOD(MONTH(A1241),3)=0,OR(A1242="",MONTH(A1241)&lt;&gt;MONTH(A1242)))</x:f>
        <x:v>0</x:v>
      </x:c>
      <x:c r="R1241" s="50" t="b">
        <x:f>OR(O1241&gt;$E$7,O1241&lt;$E$6)</x:f>
        <x:v>0</x:v>
      </x:c>
      <x:c r="S1241" s="50" t="b">
        <x:f>AND(OR(P1241,Q1241,R1241),A1241-AH1240&gt;$E$8)</x:f>
        <x:v>0</x:v>
      </x:c>
      <x:c r="T1241" s="50" t="str">
        <x:f>IF(NOT(OR(P1241,Q1241,R1241)),"不调",IF(NOT(S1241),"间隔规则跳过",IF(P1241,"年末+季度",IF(AND(Q1241,R1241),"季度+动态",IF(Q1241,"季度","动态")))))</x:f>
        <x:v>不调</x:v>
      </x:c>
      <x:c r="U1241" s="115" t="n">
        <x:f>IF(OR(T1241="年末+季度",T1241="季度+动态"),N1241*$E$5/2,IF(T1241="季度",(J1241+K1241)/2,IF(T1241="动态",N1241*$E$5*IF(J1241+K1241=0,0.5,J1241/(J1241+K1241)),J1241)))</x:f>
        <x:v>0.14093690914462376</x:v>
      </x:c>
      <x:c r="V1241" s="115" t="n">
        <x:f>IF(OR(T1241="年末+季度",T1241="季度+动态"),N1241*$E$5/2,IF(T1241="季度",(J1241+K1241)/2,IF(T1241="动态",N1241*$E$5*IF(J1241+K1241=0,0.5,K1241/(J1241+K1241)),K1241)))</x:f>
        <x:v>0.14576742369294965</x:v>
      </x:c>
      <x:c r="W1241" s="115" t="n">
        <x:f>IF(OR(T1241="年末+季度",T1241="季度+动态",T1241="动态"),N1241*(1-$E$5)*IF(L1241+M1241=0,$B$7/($B$7+$B$8),L1241/(L1241+M1241)),L1241)</x:f>
        <x:v>0.9487228382081002</x:v>
      </x:c>
      <x:c r="X1241" s="115" t="n">
        <x:f>IF(OR(T1241="年末+季度",T1241="季度+动态",T1241="动态"),N1241*(1-$E$5)*IF(L1241+M1241=0,$B$8/($B$7+$B$8),M1241/(L1241+M1241)),M1241)</x:f>
        <x:v>0.08864100158625564</x:v>
      </x:c>
      <x:c r="Y1241" s="115" t="n">
        <x:f>POWER(1-$H$5,(A1241-A1240)/$H$8)</x:f>
        <x:v>0.9999588018747739</x:v>
      </x:c>
      <x:c r="Z1241" s="115" t="n">
        <x:f>U1241*Y1241</x:f>
        <x:v>0.14093110280819185</x:v>
      </x:c>
      <x:c r="AA1241" s="115" t="n">
        <x:f>V1241*Y1241</x:f>
        <x:v>0.14576141834837447</x:v>
      </x:c>
      <x:c r="AB1241" s="115" t="n">
        <x:f>W1241*Y1241</x:f>
        <x:v>0.9486837526058068</x:v>
      </x:c>
      <x:c r="AC1241" s="115" t="n">
        <x:f>X1241*Y1241</x:f>
        <x:v>0.08863734974317213</x:v>
      </x:c>
      <x:c r="AD1241" s="115" t="n">
        <x:f>SUM(Z1241:AC1241)</x:f>
        <x:v>1.3240136235055453</x:v>
      </x:c>
      <x:c r="AE1241" s="115" t="n">
        <x:f>MAX(AE1240,AD1241)</x:f>
        <x:v>1.3256557538228964</x:v>
      </x:c>
      <x:c r="AF1241" s="114" t="n">
        <x:f>AD1241/AE1241-1</x:f>
        <x:v>-0.001238730577388214</x:v>
      </x:c>
      <x:c r="AG1241" s="114" t="n">
        <x:f>AD1241/AD1240-1</x:f>
        <x:v>-0.0005461418861391065</x:v>
      </x:c>
      <x:c r="AH1241" s="111" t="n">
        <x:f>IF(OR(T1241="年末+季度",T1241="季度+动态",T1241="季度",T1241="动态"),A1241,AH1240)</x:f>
        <x:v>45565</x:v>
      </x:c>
      <x:c r="AI1241" s="117" t="n">
        <x:f>YEAR(A1241)</x:f>
        <x:v>2024</x:v>
      </x:c>
      <x:c r="AJ1241" s="117" t="n">
        <x:f>MONTH(A1241)</x:f>
        <x:v>12</x:v>
      </x:c>
      <x:c r="AK1241" s="50" t="n">
        <x:f>IF(MONTH(A1241)&lt;&gt;MONTH(A1242),1,0)</x:f>
        <x:v>0</x:v>
      </x:c>
      <x:c r="AL1241" s="115" t="n">
        <x:f>IF(AK1240,AD1240,AL1240)</x:f>
        <x:v>1.3147000675645804</x:v>
      </x:c>
      <x:c r="AM1241" s="116" t="str">
        <x:f>IF(AK1241,AD1241/AL1241-1,"")</x:f>
      </x:c>
      <x:c r="AN1241" s="115" t="n">
        <x:f>IF(AI1241&lt;&gt;AI1240,AD1241,MAX(AN1240,AD1241))</x:f>
        <x:v>1.3256557538228964</x:v>
      </x:c>
      <x:c r="AO1241" s="116" t="n">
        <x:f>AD1241/AN1241-1</x:f>
        <x:v>-0.001238730577388214</x:v>
      </x:c>
      <x:c r="AP1241" s="112" t="n">
        <x:f>IFERROR(SUM(Z1241:AC1241)/AD1241,0)</x:f>
        <x:v>1</x:v>
      </x:c>
      <x:c r="AQ1241" s="50" t="b">
        <x:f>AND(B1241&gt;0,C1241&gt;0,D1241&gt;0,E1241&gt;0)</x:f>
        <x:v>1</x:v>
      </x:c>
    </x:row>
    <x:row r="1242">
      <x:c r="A1242" s="111" t="n">
        <x:f>'净值底稿'!A1200</x:f>
        <x:v>45636</x:v>
      </x:c>
      <x:c r="B1242" s="113" t="n">
        <x:f>'净值底稿'!F1200</x:f>
        <x:v>1.9229252274778874</x:v>
      </x:c>
      <x:c r="C1242" s="113" t="n">
        <x:f>'净值底稿'!O1200</x:f>
        <x:v>1.367665539652536</x:v>
      </x:c>
      <x:c r="D1242" s="113" t="n">
        <x:f>'净值底稿'!P1200</x:f>
        <x:v>1.7356</x:v>
      </x:c>
      <x:c r="E1242" s="113" t="n">
        <x:f>'净值底稿'!Q1200</x:f>
        <x:v>2.1721</x:v>
      </x:c>
      <x:c r="F1242" s="114" t="n">
        <x:f>IFERROR(B1242/B1241-1,0)</x:f>
        <x:v>0.005570351614460067</x:v>
      </x:c>
      <x:c r="G1242" s="114" t="n">
        <x:f>IFERROR(C1242/C1241-1,0)</x:f>
        <x:v>0.006846487644472932</x:v>
      </x:c>
      <x:c r="H1242" s="114" t="n">
        <x:f>IFERROR(D1242/D1241-1,0)</x:f>
        <x:v>0.0031790069938153476</x:v>
      </x:c>
      <x:c r="I1242" s="114" t="n">
        <x:f>IFERROR(E1242/E1241-1,0)</x:f>
        <x:v>0.0039750404437253195</x:v>
      </x:c>
      <x:c r="J1242" s="115" t="n">
        <x:f>Z1241*(1+F1242)</x:f>
        <x:v>0.1417161386042471</x:v>
      </x:c>
      <x:c r="K1242" s="115" t="n">
        <x:f>AA1241*(1+G1242)</x:f>
        <x:v>0.14675937209813747</x:v>
      </x:c>
      <x:c r="L1242" s="115" t="n">
        <x:f>AB1241*(1+H1242)</x:f>
        <x:v>0.9516996248902597</x:v>
      </x:c>
      <x:c r="M1242" s="115" t="n">
        <x:f>AC1241*(1+I1242)</x:f>
        <x:v>0.08898968679322586</x:v>
      </x:c>
      <x:c r="N1242" s="115" t="n">
        <x:f>SUM(J1242:M1242)</x:f>
        <x:v>1.32916482238587</x:v>
      </x:c>
      <x:c r="O1242" s="116" t="n">
        <x:f>IFERROR((J1242+K1242)/N1242,0)</x:f>
        <x:v>0.2170351681325472</x:v>
      </x:c>
      <x:c r="P1242" s="50" t="b">
        <x:f>AND(MONTH(A1242)=12,OR(A1243="",YEAR(A1242)&lt;&gt;YEAR(A1243)))</x:f>
        <x:v>0</x:v>
      </x:c>
      <x:c r="Q1242" s="50" t="b">
        <x:f>AND(MOD(MONTH(A1242),3)=0,OR(A1243="",MONTH(A1242)&lt;&gt;MONTH(A1243)))</x:f>
        <x:v>0</x:v>
      </x:c>
      <x:c r="R1242" s="50" t="b">
        <x:f>OR(O1242&gt;$E$7,O1242&lt;$E$6)</x:f>
        <x:v>0</x:v>
      </x:c>
      <x:c r="S1242" s="50" t="b">
        <x:f>AND(OR(P1242,Q1242,R1242),A1242-AH1241&gt;$E$8)</x:f>
        <x:v>0</x:v>
      </x:c>
      <x:c r="T1242" s="50" t="str">
        <x:f>IF(NOT(OR(P1242,Q1242,R1242)),"不调",IF(NOT(S1242),"间隔规则跳过",IF(P1242,"年末+季度",IF(AND(Q1242,R1242),"季度+动态",IF(Q1242,"季度","动态")))))</x:f>
        <x:v>不调</x:v>
      </x:c>
      <x:c r="U1242" s="115" t="n">
        <x:f>IF(OR(T1242="年末+季度",T1242="季度+动态"),N1242*$E$5/2,IF(T1242="季度",(J1242+K1242)/2,IF(T1242="动态",N1242*$E$5*IF(J1242+K1242=0,0.5,J1242/(J1242+K1242)),J1242)))</x:f>
        <x:v>0.1417161386042471</x:v>
      </x:c>
      <x:c r="V1242" s="115" t="n">
        <x:f>IF(OR(T1242="年末+季度",T1242="季度+动态"),N1242*$E$5/2,IF(T1242="季度",(J1242+K1242)/2,IF(T1242="动态",N1242*$E$5*IF(J1242+K1242=0,0.5,K1242/(J1242+K1242)),K1242)))</x:f>
        <x:v>0.14675937209813747</x:v>
      </x:c>
      <x:c r="W1242" s="115" t="n">
        <x:f>IF(OR(T1242="年末+季度",T1242="季度+动态",T1242="动态"),N1242*(1-$E$5)*IF(L1242+M1242=0,$B$7/($B$7+$B$8),L1242/(L1242+M1242)),L1242)</x:f>
        <x:v>0.9516996248902597</x:v>
      </x:c>
      <x:c r="X1242" s="115" t="n">
        <x:f>IF(OR(T1242="年末+季度",T1242="季度+动态",T1242="动态"),N1242*(1-$E$5)*IF(L1242+M1242=0,$B$8/($B$7+$B$8),M1242/(L1242+M1242)),M1242)</x:f>
        <x:v>0.08898968679322586</x:v>
      </x:c>
      <x:c r="Y1242" s="115" t="n">
        <x:f>POWER(1-$H$5,(A1242-A1241)/$H$8)</x:f>
        <x:v>0.9999862671029998</x:v>
      </x:c>
      <x:c r="Z1242" s="115" t="n">
        <x:f>U1242*Y1242</x:f>
        <x:v>0.14171419243111236</x:v>
      </x:c>
      <x:c r="AA1242" s="115" t="n">
        <x:f>V1242*Y1242</x:f>
        <x:v>0.14675735666679662</x:v>
      </x:c>
      <x:c r="AB1242" s="115" t="n">
        <x:f>W1242*Y1242</x:f>
        <x:v>0.9516865552973359</x:v>
      </x:c>
      <x:c r="AC1242" s="115" t="n">
        <x:f>X1242*Y1242</x:f>
        <x:v>0.08898846470702304</x:v>
      </x:c>
      <x:c r="AD1242" s="115" t="n">
        <x:f>SUM(Z1242:AC1242)</x:f>
        <x:v>1.3291465691022681</x:v>
      </x:c>
      <x:c r="AE1242" s="115" t="n">
        <x:f>MAX(AE1241,AD1242)</x:f>
        <x:v>1.3291465691022681</x:v>
      </x:c>
      <x:c r="AF1242" s="114" t="n">
        <x:f>AD1242/AE1242-1</x:f>
        <x:v>0</x:v>
      </x:c>
      <x:c r="AG1242" s="114" t="n">
        <x:f>AD1242/AD1241-1</x:f>
        <x:v>0.003876807236418367</x:v>
      </x:c>
      <x:c r="AH1242" s="111" t="n">
        <x:f>IF(OR(T1242="年末+季度",T1242="季度+动态",T1242="季度",T1242="动态"),A1242,AH1241)</x:f>
        <x:v>45565</x:v>
      </x:c>
      <x:c r="AI1242" s="117" t="n">
        <x:f>YEAR(A1242)</x:f>
        <x:v>2024</x:v>
      </x:c>
      <x:c r="AJ1242" s="117" t="n">
        <x:f>MONTH(A1242)</x:f>
        <x:v>12</x:v>
      </x:c>
      <x:c r="AK1242" s="50" t="n">
        <x:f>IF(MONTH(A1242)&lt;&gt;MONTH(A1243),1,0)</x:f>
        <x:v>0</x:v>
      </x:c>
      <x:c r="AL1242" s="115" t="n">
        <x:f>IF(AK1241,AD1241,AL1241)</x:f>
        <x:v>1.3147000675645804</x:v>
      </x:c>
      <x:c r="AM1242" s="116" t="str">
        <x:f>IF(AK1242,AD1242/AL1242-1,"")</x:f>
      </x:c>
      <x:c r="AN1242" s="115" t="n">
        <x:f>IF(AI1242&lt;&gt;AI1241,AD1242,MAX(AN1241,AD1242))</x:f>
        <x:v>1.3291465691022681</x:v>
      </x:c>
      <x:c r="AO1242" s="116" t="n">
        <x:f>AD1242/AN1242-1</x:f>
        <x:v>0</x:v>
      </x:c>
      <x:c r="AP1242" s="112" t="n">
        <x:f>IFERROR(SUM(Z1242:AC1242)/AD1242,0)</x:f>
        <x:v>1</x:v>
      </x:c>
      <x:c r="AQ1242" s="50" t="b">
        <x:f>AND(B1242&gt;0,C1242&gt;0,D1242&gt;0,E1242&gt;0)</x:f>
        <x:v>1</x:v>
      </x:c>
    </x:row>
    <x:row r="1243">
      <x:c r="A1243" s="111" t="n">
        <x:f>'净值底稿'!A1201</x:f>
        <x:v>45637</x:v>
      </x:c>
      <x:c r="B1243" s="113" t="n">
        <x:f>'净值底稿'!F1201</x:f>
        <x:v>1.9552294643854475</x:v>
      </x:c>
      <x:c r="C1243" s="113" t="n">
        <x:f>'净值底稿'!O1201</x:f>
        <x:v>1.382069315712612</x:v>
      </x:c>
      <x:c r="D1243" s="113" t="n">
        <x:f>'净值底稿'!P1201</x:f>
        <x:v>1.7364</x:v>
      </x:c>
      <x:c r="E1243" s="113" t="n">
        <x:f>'净值底稿'!Q1201</x:f>
        <x:v>2.1898</x:v>
      </x:c>
      <x:c r="F1243" s="114" t="n">
        <x:f>IFERROR(B1243/B1242-1,0)</x:f>
        <x:v>0.01679952836748133</x:v>
      </x:c>
      <x:c r="G1243" s="114" t="n">
        <x:f>IFERROR(C1243/C1242-1,0)</x:f>
        <x:v>0.010531650935458714</x:v>
      </x:c>
      <x:c r="H1243" s="114" t="n">
        <x:f>IFERROR(D1243/D1242-1,0)</x:f>
        <x:v>0.00046093569946981106</x:v>
      </x:c>
      <x:c r="I1243" s="114" t="n">
        <x:f>IFERROR(E1243/E1242-1,0)</x:f>
        <x:v>0.0081487960959441</x:v>
      </x:c>
      <x:c r="J1243" s="115" t="n">
        <x:f>Z1242*(1+F1243)</x:f>
        <x:v>0.14409492402693352</x:v>
      </x:c>
      <x:c r="K1243" s="115" t="n">
        <x:f>AA1242*(1+G1243)</x:f>
        <x:v>0.14830295391942194</x:v>
      </x:c>
      <x:c r="L1243" s="115" t="n">
        <x:f>AB1242*(1+H1243)</x:f>
        <x:v>0.9521252216053779</x:v>
      </x:c>
      <x:c r="M1243" s="115" t="n">
        <x:f>AC1242*(1+I1243)</x:f>
        <x:v>0.08971361356081169</x:v>
      </x:c>
      <x:c r="N1243" s="115" t="n">
        <x:f>SUM(J1243:M1243)</x:f>
        <x:v>1.334236713112545</x:v>
      </x:c>
      <x:c r="O1243" s="116" t="n">
        <x:f>IFERROR((J1243+K1243)/N1243,0)</x:f>
        <x:v>0.21914992675043504</x:v>
      </x:c>
      <x:c r="P1243" s="50" t="b">
        <x:f>AND(MONTH(A1243)=12,OR(A1244="",YEAR(A1243)&lt;&gt;YEAR(A1244)))</x:f>
        <x:v>0</x:v>
      </x:c>
      <x:c r="Q1243" s="50" t="b">
        <x:f>AND(MOD(MONTH(A1243),3)=0,OR(A1244="",MONTH(A1243)&lt;&gt;MONTH(A1244)))</x:f>
        <x:v>0</x:v>
      </x:c>
      <x:c r="R1243" s="50" t="b">
        <x:f>OR(O1243&gt;$E$7,O1243&lt;$E$6)</x:f>
        <x:v>0</x:v>
      </x:c>
      <x:c r="S1243" s="50" t="b">
        <x:f>AND(OR(P1243,Q1243,R1243),A1243-AH1242&gt;$E$8)</x:f>
        <x:v>0</x:v>
      </x:c>
      <x:c r="T1243" s="50" t="str">
        <x:f>IF(NOT(OR(P1243,Q1243,R1243)),"不调",IF(NOT(S1243),"间隔规则跳过",IF(P1243,"年末+季度",IF(AND(Q1243,R1243),"季度+动态",IF(Q1243,"季度","动态")))))</x:f>
        <x:v>不调</x:v>
      </x:c>
      <x:c r="U1243" s="115" t="n">
        <x:f>IF(OR(T1243="年末+季度",T1243="季度+动态"),N1243*$E$5/2,IF(T1243="季度",(J1243+K1243)/2,IF(T1243="动态",N1243*$E$5*IF(J1243+K1243=0,0.5,J1243/(J1243+K1243)),J1243)))</x:f>
        <x:v>0.14409492402693352</x:v>
      </x:c>
      <x:c r="V1243" s="115" t="n">
        <x:f>IF(OR(T1243="年末+季度",T1243="季度+动态"),N1243*$E$5/2,IF(T1243="季度",(J1243+K1243)/2,IF(T1243="动态",N1243*$E$5*IF(J1243+K1243=0,0.5,K1243/(J1243+K1243)),K1243)))</x:f>
        <x:v>0.14830295391942194</x:v>
      </x:c>
      <x:c r="W1243" s="115" t="n">
        <x:f>IF(OR(T1243="年末+季度",T1243="季度+动态",T1243="动态"),N1243*(1-$E$5)*IF(L1243+M1243=0,$B$7/($B$7+$B$8),L1243/(L1243+M1243)),L1243)</x:f>
        <x:v>0.9521252216053779</x:v>
      </x:c>
      <x:c r="X1243" s="115" t="n">
        <x:f>IF(OR(T1243="年末+季度",T1243="季度+动态",T1243="动态"),N1243*(1-$E$5)*IF(L1243+M1243=0,$B$8/($B$7+$B$8),M1243/(L1243+M1243)),M1243)</x:f>
        <x:v>0.08971361356081169</x:v>
      </x:c>
      <x:c r="Y1243" s="115" t="n">
        <x:f>POWER(1-$H$5,(A1243-A1242)/$H$8)</x:f>
        <x:v>0.9999862671029998</x:v>
      </x:c>
      <x:c r="Z1243" s="115" t="n">
        <x:f>U1243*Y1243</x:f>
        <x:v>0.1440929451861836</x:v>
      </x:c>
      <x:c r="AA1243" s="115" t="n">
        <x:f>V1243*Y1243</x:f>
        <x:v>0.14830091729023093</x:v>
      </x:c>
      <x:c r="AB1243" s="115" t="n">
        <x:f>W1243*Y1243</x:f>
        <x:v>0.9521121461677783</x:v>
      </x:c>
      <x:c r="AC1243" s="115" t="n">
        <x:f>X1243*Y1243</x:f>
        <x:v>0.08971238153299714</x:v>
      </x:c>
      <x:c r="AD1243" s="115" t="n">
        <x:f>SUM(Z1243:AC1243)</x:f>
        <x:v>1.33421839017719</x:v>
      </x:c>
      <x:c r="AE1243" s="115" t="n">
        <x:f>MAX(AE1242,AD1243)</x:f>
        <x:v>1.33421839017719</x:v>
      </x:c>
      <x:c r="AF1243" s="114" t="n">
        <x:f>AD1243/AE1243-1</x:f>
        <x:v>0</x:v>
      </x:c>
      <x:c r="AG1243" s="114" t="n">
        <x:f>AD1243/AD1242-1</x:f>
        <x:v>0.0038158478476510993</x:v>
      </x:c>
      <x:c r="AH1243" s="111" t="n">
        <x:f>IF(OR(T1243="年末+季度",T1243="季度+动态",T1243="季度",T1243="动态"),A1243,AH1242)</x:f>
        <x:v>45565</x:v>
      </x:c>
      <x:c r="AI1243" s="117" t="n">
        <x:f>YEAR(A1243)</x:f>
        <x:v>2024</x:v>
      </x:c>
      <x:c r="AJ1243" s="117" t="n">
        <x:f>MONTH(A1243)</x:f>
        <x:v>12</x:v>
      </x:c>
      <x:c r="AK1243" s="50" t="n">
        <x:f>IF(MONTH(A1243)&lt;&gt;MONTH(A1244),1,0)</x:f>
        <x:v>0</x:v>
      </x:c>
      <x:c r="AL1243" s="115" t="n">
        <x:f>IF(AK1242,AD1242,AL1242)</x:f>
        <x:v>1.3147000675645804</x:v>
      </x:c>
      <x:c r="AM1243" s="116" t="str">
        <x:f>IF(AK1243,AD1243/AL1243-1,"")</x:f>
      </x:c>
      <x:c r="AN1243" s="115" t="n">
        <x:f>IF(AI1243&lt;&gt;AI1242,AD1243,MAX(AN1242,AD1243))</x:f>
        <x:v>1.33421839017719</x:v>
      </x:c>
      <x:c r="AO1243" s="116" t="n">
        <x:f>AD1243/AN1243-1</x:f>
        <x:v>0</x:v>
      </x:c>
      <x:c r="AP1243" s="112" t="n">
        <x:f>IFERROR(SUM(Z1243:AC1243)/AD1243,0)</x:f>
        <x:v>1</x:v>
      </x:c>
      <x:c r="AQ1243" s="50" t="b">
        <x:f>AND(B1243&gt;0,C1243&gt;0,D1243&gt;0,E1243&gt;0)</x:f>
        <x:v>1</x:v>
      </x:c>
    </x:row>
    <x:row r="1244">
      <x:c r="A1244" s="111" t="n">
        <x:f>'净值底稿'!A1202</x:f>
        <x:v>45638</x:v>
      </x:c>
      <x:c r="B1244" s="113" t="n">
        <x:f>'净值底稿'!F1202</x:f>
        <x:v>1.9826774440457648</x:v>
      </x:c>
      <x:c r="C1244" s="113" t="n">
        <x:f>'净值底稿'!O1202</x:f>
        <x:v>1.394376599167804</x:v>
      </x:c>
      <x:c r="D1244" s="113" t="n">
        <x:f>'净值底稿'!P1202</x:f>
        <x:v>1.7376</x:v>
      </x:c>
      <x:c r="E1244" s="113" t="n">
        <x:f>'净值底稿'!Q1202</x:f>
        <x:v>2.2036</x:v>
      </x:c>
      <x:c r="F1244" s="114" t="n">
        <x:f>IFERROR(B1244/B1243-1,0)</x:f>
        <x:v>0.014038239582761403</x:v>
      </x:c>
      <x:c r="G1244" s="114" t="n">
        <x:f>IFERROR(C1244/C1243-1,0)</x:f>
        <x:v>0.008904968307502203</x:v>
      </x:c>
      <x:c r="H1244" s="114" t="n">
        <x:f>IFERROR(D1244/D1243-1,0)</x:f>
        <x:v>0.0006910850034553828</x:v>
      </x:c>
      <x:c r="I1244" s="114" t="n">
        <x:f>IFERROR(E1244/E1243-1,0)</x:f>
        <x:v>0.006301945383139884</x:v>
      </x:c>
      <x:c r="J1244" s="115" t="n">
        <x:f>Z1243*(1+F1244)</x:f>
        <x:v>0.14611575647289296</x:v>
      </x:c>
      <x:c r="K1244" s="115" t="n">
        <x:f>AA1243*(1+G1244)</x:f>
        <x:v>0.14962153225867394</x:v>
      </x:c>
      <x:c r="L1244" s="115" t="n">
        <x:f>AB1243*(1+H1244)</x:f>
        <x:v>0.9527701365936025</x:v>
      </x:c>
      <x:c r="M1244" s="115" t="n">
        <x:f>AC1243*(1+I1244)</x:f>
        <x:v>0.0902777440616095</x:v>
      </x:c>
      <x:c r="N1244" s="115" t="n">
        <x:f>SUM(J1244:M1244)</x:f>
        <x:v>1.338785169386779</x:v>
      </x:c>
      <x:c r="O1244" s="116" t="n">
        <x:f>IFERROR((J1244+K1244)/N1244,0)</x:f>
        <x:v>0.2208997346953188</x:v>
      </x:c>
      <x:c r="P1244" s="50" t="b">
        <x:f>AND(MONTH(A1244)=12,OR(A1245="",YEAR(A1244)&lt;&gt;YEAR(A1245)))</x:f>
        <x:v>0</x:v>
      </x:c>
      <x:c r="Q1244" s="50" t="b">
        <x:f>AND(MOD(MONTH(A1244),3)=0,OR(A1245="",MONTH(A1244)&lt;&gt;MONTH(A1245)))</x:f>
        <x:v>0</x:v>
      </x:c>
      <x:c r="R1244" s="50" t="b">
        <x:f>OR(O1244&gt;$E$7,O1244&lt;$E$6)</x:f>
        <x:v>0</x:v>
      </x:c>
      <x:c r="S1244" s="50" t="b">
        <x:f>AND(OR(P1244,Q1244,R1244),A1244-AH1243&gt;$E$8)</x:f>
        <x:v>0</x:v>
      </x:c>
      <x:c r="T1244" s="50" t="str">
        <x:f>IF(NOT(OR(P1244,Q1244,R1244)),"不调",IF(NOT(S1244),"间隔规则跳过",IF(P1244,"年末+季度",IF(AND(Q1244,R1244),"季度+动态",IF(Q1244,"季度","动态")))))</x:f>
        <x:v>不调</x:v>
      </x:c>
      <x:c r="U1244" s="115" t="n">
        <x:f>IF(OR(T1244="年末+季度",T1244="季度+动态"),N1244*$E$5/2,IF(T1244="季度",(J1244+K1244)/2,IF(T1244="动态",N1244*$E$5*IF(J1244+K1244=0,0.5,J1244/(J1244+K1244)),J1244)))</x:f>
        <x:v>0.14611575647289296</x:v>
      </x:c>
      <x:c r="V1244" s="115" t="n">
        <x:f>IF(OR(T1244="年末+季度",T1244="季度+动态"),N1244*$E$5/2,IF(T1244="季度",(J1244+K1244)/2,IF(T1244="动态",N1244*$E$5*IF(J1244+K1244=0,0.5,K1244/(J1244+K1244)),K1244)))</x:f>
        <x:v>0.14962153225867394</x:v>
      </x:c>
      <x:c r="W1244" s="115" t="n">
        <x:f>IF(OR(T1244="年末+季度",T1244="季度+动态",T1244="动态"),N1244*(1-$E$5)*IF(L1244+M1244=0,$B$7/($B$7+$B$8),L1244/(L1244+M1244)),L1244)</x:f>
        <x:v>0.9527701365936025</x:v>
      </x:c>
      <x:c r="X1244" s="115" t="n">
        <x:f>IF(OR(T1244="年末+季度",T1244="季度+动态",T1244="动态"),N1244*(1-$E$5)*IF(L1244+M1244=0,$B$8/($B$7+$B$8),M1244/(L1244+M1244)),M1244)</x:f>
        <x:v>0.0902777440616095</x:v>
      </x:c>
      <x:c r="Y1244" s="115" t="n">
        <x:f>POWER(1-$H$5,(A1244-A1243)/$H$8)</x:f>
        <x:v>0.9999862671029998</x:v>
      </x:c>
      <x:c r="Z1244" s="115" t="n">
        <x:f>U1244*Y1244</x:f>
        <x:v>0.1461137498802592</x:v>
      </x:c>
      <x:c r="AA1244" s="115" t="n">
        <x:f>V1244*Y1244</x:f>
        <x:v>0.14961947752158242</x:v>
      </x:c>
      <x:c r="AB1244" s="115" t="n">
        <x:f>W1244*Y1244</x:f>
        <x:v>0.9527570522994518</x:v>
      </x:c>
      <x:c r="AC1244" s="115" t="n">
        <x:f>X1244*Y1244</x:f>
        <x:v>0.09027650428664889</x:v>
      </x:c>
      <x:c r="AD1244" s="115" t="n">
        <x:f>SUM(Z1244:AC1244)</x:f>
        <x:v>1.3387667839879425</x:v>
      </x:c>
      <x:c r="AE1244" s="115" t="n">
        <x:f>MAX(AE1243,AD1244)</x:f>
        <x:v>1.3387667839879425</x:v>
      </x:c>
      <x:c r="AF1244" s="114" t="n">
        <x:f>AD1244/AE1244-1</x:f>
        <x:v>0</x:v>
      </x:c>
      <x:c r="AG1244" s="114" t="n">
        <x:f>AD1244/AD1243-1</x:f>
        <x:v>0.0034090324674271866</x:v>
      </x:c>
      <x:c r="AH1244" s="111" t="n">
        <x:f>IF(OR(T1244="年末+季度",T1244="季度+动态",T1244="季度",T1244="动态"),A1244,AH1243)</x:f>
        <x:v>45565</x:v>
      </x:c>
      <x:c r="AI1244" s="117" t="n">
        <x:f>YEAR(A1244)</x:f>
        <x:v>2024</x:v>
      </x:c>
      <x:c r="AJ1244" s="117" t="n">
        <x:f>MONTH(A1244)</x:f>
        <x:v>12</x:v>
      </x:c>
      <x:c r="AK1244" s="50" t="n">
        <x:f>IF(MONTH(A1244)&lt;&gt;MONTH(A1245),1,0)</x:f>
        <x:v>0</x:v>
      </x:c>
      <x:c r="AL1244" s="115" t="n">
        <x:f>IF(AK1243,AD1243,AL1243)</x:f>
        <x:v>1.3147000675645804</x:v>
      </x:c>
      <x:c r="AM1244" s="116" t="str">
        <x:f>IF(AK1244,AD1244/AL1244-1,"")</x:f>
      </x:c>
      <x:c r="AN1244" s="115" t="n">
        <x:f>IF(AI1244&lt;&gt;AI1243,AD1244,MAX(AN1243,AD1244))</x:f>
        <x:v>1.3387667839879425</x:v>
      </x:c>
      <x:c r="AO1244" s="116" t="n">
        <x:f>AD1244/AN1244-1</x:f>
        <x:v>0</x:v>
      </x:c>
      <x:c r="AP1244" s="112" t="n">
        <x:f>IFERROR(SUM(Z1244:AC1244)/AD1244,0)</x:f>
        <x:v>1</x:v>
      </x:c>
      <x:c r="AQ1244" s="50" t="b">
        <x:f>AND(B1244&gt;0,C1244&gt;0,D1244&gt;0,E1244&gt;0)</x:f>
        <x:v>1</x:v>
      </x:c>
    </x:row>
    <x:row r="1245">
      <x:c r="A1245" s="111" t="n">
        <x:f>'净值底稿'!A1203</x:f>
        <x:v>45639</x:v>
      </x:c>
      <x:c r="B1245" s="113" t="n">
        <x:f>'净值底稿'!F1203</x:f>
        <x:v>1.96466196912561</x:v>
      </x:c>
      <x:c r="C1245" s="113" t="n">
        <x:f>'净值底稿'!O1203</x:f>
        <x:v>1.3716162565746868</x:v>
      </x:c>
      <x:c r="D1245" s="113" t="n">
        <x:f>'净值底稿'!P1203</x:f>
        <x:v>1.7416</x:v>
      </x:c>
      <x:c r="E1245" s="113" t="n">
        <x:f>'净值底稿'!Q1203</x:f>
        <x:v>2.1821</x:v>
      </x:c>
      <x:c r="F1245" s="114" t="n">
        <x:f>IFERROR(B1245/B1244-1,0)</x:f>
        <x:v>-0.00908643762214456</x:v>
      </x:c>
      <x:c r="G1245" s="114" t="n">
        <x:f>IFERROR(C1245/C1244-1,0)</x:f>
        <x:v>-0.016322952211548336</x:v>
      </x:c>
      <x:c r="H1245" s="114" t="n">
        <x:f>IFERROR(D1245/D1244-1,0)</x:f>
        <x:v>0.002302025782688677</x:v>
      </x:c>
      <x:c r="I1245" s="114" t="n">
        <x:f>IFERROR(E1245/E1244-1,0)</x:f>
        <x:v>-0.009756761662733537</x:v>
      </x:c>
      <x:c r="J1245" s="115" t="n">
        <x:f>Z1244*(1+F1245)</x:f>
        <x:v>0.1447860964062346</x:v>
      </x:c>
      <x:c r="K1245" s="115" t="n">
        <x:f>AA1244*(1+G1245)</x:f>
        <x:v>0.1471772459400808</x:v>
      </x:c>
      <x:c r="L1245" s="115" t="n">
        <x:f>AB1244*(1+H1245)</x:f>
        <x:v>0.9549503235984836</x:v>
      </x:c>
      <x:c r="M1245" s="115" t="n">
        <x:f>AC1244*(1+I1245)</x:f>
        <x:v>0.08939569795057932</x:v>
      </x:c>
      <x:c r="N1245" s="115" t="n">
        <x:f>SUM(J1245:M1245)</x:f>
        <x:v>1.3363093638953782</x:v>
      </x:c>
      <x:c r="O1245" s="116" t="n">
        <x:f>IFERROR((J1245+K1245)/N1245,0)</x:f>
        <x:v>0.21848484358085637</x:v>
      </x:c>
      <x:c r="P1245" s="50" t="b">
        <x:f>AND(MONTH(A1245)=12,OR(A1246="",YEAR(A1245)&lt;&gt;YEAR(A1246)))</x:f>
        <x:v>0</x:v>
      </x:c>
      <x:c r="Q1245" s="50" t="b">
        <x:f>AND(MOD(MONTH(A1245),3)=0,OR(A1246="",MONTH(A1245)&lt;&gt;MONTH(A1246)))</x:f>
        <x:v>0</x:v>
      </x:c>
      <x:c r="R1245" s="50" t="b">
        <x:f>OR(O1245&gt;$E$7,O1245&lt;$E$6)</x:f>
        <x:v>0</x:v>
      </x:c>
      <x:c r="S1245" s="50" t="b">
        <x:f>AND(OR(P1245,Q1245,R1245),A1245-AH1244&gt;$E$8)</x:f>
        <x:v>0</x:v>
      </x:c>
      <x:c r="T1245" s="50" t="str">
        <x:f>IF(NOT(OR(P1245,Q1245,R1245)),"不调",IF(NOT(S1245),"间隔规则跳过",IF(P1245,"年末+季度",IF(AND(Q1245,R1245),"季度+动态",IF(Q1245,"季度","动态")))))</x:f>
        <x:v>不调</x:v>
      </x:c>
      <x:c r="U1245" s="115" t="n">
        <x:f>IF(OR(T1245="年末+季度",T1245="季度+动态"),N1245*$E$5/2,IF(T1245="季度",(J1245+K1245)/2,IF(T1245="动态",N1245*$E$5*IF(J1245+K1245=0,0.5,J1245/(J1245+K1245)),J1245)))</x:f>
        <x:v>0.1447860964062346</x:v>
      </x:c>
      <x:c r="V1245" s="115" t="n">
        <x:f>IF(OR(T1245="年末+季度",T1245="季度+动态"),N1245*$E$5/2,IF(T1245="季度",(J1245+K1245)/2,IF(T1245="动态",N1245*$E$5*IF(J1245+K1245=0,0.5,K1245/(J1245+K1245)),K1245)))</x:f>
        <x:v>0.1471772459400808</x:v>
      </x:c>
      <x:c r="W1245" s="115" t="n">
        <x:f>IF(OR(T1245="年末+季度",T1245="季度+动态",T1245="动态"),N1245*(1-$E$5)*IF(L1245+M1245=0,$B$7/($B$7+$B$8),L1245/(L1245+M1245)),L1245)</x:f>
        <x:v>0.9549503235984836</x:v>
      </x:c>
      <x:c r="X1245" s="115" t="n">
        <x:f>IF(OR(T1245="年末+季度",T1245="季度+动态",T1245="动态"),N1245*(1-$E$5)*IF(L1245+M1245=0,$B$8/($B$7+$B$8),M1245/(L1245+M1245)),M1245)</x:f>
        <x:v>0.08939569795057932</x:v>
      </x:c>
      <x:c r="Y1245" s="115" t="n">
        <x:f>POWER(1-$H$5,(A1245-A1244)/$H$8)</x:f>
        <x:v>0.9999862671029998</x:v>
      </x:c>
      <x:c r="Z1245" s="115" t="n">
        <x:f>U1245*Y1245</x:f>
        <x:v>0.14478410807368558</x:v>
      </x:c>
      <x:c r="AA1245" s="115" t="n">
        <x:f>V1245*Y1245</x:f>
        <x:v>0.14717522477012152</x:v>
      </x:c>
      <x:c r="AB1245" s="115" t="n">
        <x:f>W1245*Y1245</x:f>
        <x:v>0.9549372093640494</x:v>
      </x:c>
      <x:c r="AC1245" s="115" t="n">
        <x:f>X1245*Y1245</x:f>
        <x:v>0.0893944702886671</x:v>
      </x:c>
      <x:c r="AD1245" s="115" t="n">
        <x:f>SUM(Z1245:AC1245)</x:f>
        <x:v>1.3362910124965235</x:v>
      </x:c>
      <x:c r="AE1245" s="115" t="n">
        <x:f>MAX(AE1244,AD1245)</x:f>
        <x:v>1.3387667839879425</x:v>
      </x:c>
      <x:c r="AF1245" s="114" t="n">
        <x:f>AD1245/AE1245-1</x:f>
        <x:v>-0.0018492925885449374</x:v>
      </x:c>
      <x:c r="AG1245" s="114" t="n">
        <x:f>AD1245/AD1244-1</x:f>
        <x:v>-0.0018492925885449374</x:v>
      </x:c>
      <x:c r="AH1245" s="111" t="n">
        <x:f>IF(OR(T1245="年末+季度",T1245="季度+动态",T1245="季度",T1245="动态"),A1245,AH1244)</x:f>
        <x:v>45565</x:v>
      </x:c>
      <x:c r="AI1245" s="117" t="n">
        <x:f>YEAR(A1245)</x:f>
        <x:v>2024</x:v>
      </x:c>
      <x:c r="AJ1245" s="117" t="n">
        <x:f>MONTH(A1245)</x:f>
        <x:v>12</x:v>
      </x:c>
      <x:c r="AK1245" s="50" t="n">
        <x:f>IF(MONTH(A1245)&lt;&gt;MONTH(A1246),1,0)</x:f>
        <x:v>0</x:v>
      </x:c>
      <x:c r="AL1245" s="115" t="n">
        <x:f>IF(AK1244,AD1244,AL1244)</x:f>
        <x:v>1.3147000675645804</x:v>
      </x:c>
      <x:c r="AM1245" s="116" t="str">
        <x:f>IF(AK1245,AD1245/AL1245-1,"")</x:f>
      </x:c>
      <x:c r="AN1245" s="115" t="n">
        <x:f>IF(AI1245&lt;&gt;AI1244,AD1245,MAX(AN1244,AD1245))</x:f>
        <x:v>1.3387667839879425</x:v>
      </x:c>
      <x:c r="AO1245" s="116" t="n">
        <x:f>AD1245/AN1245-1</x:f>
        <x:v>-0.0018492925885449374</x:v>
      </x:c>
      <x:c r="AP1245" s="112" t="n">
        <x:f>IFERROR(SUM(Z1245:AC1245)/AD1245,0)</x:f>
        <x:v>1</x:v>
      </x:c>
      <x:c r="AQ1245" s="50" t="b">
        <x:f>AND(B1245&gt;0,C1245&gt;0,D1245&gt;0,E1245&gt;0)</x:f>
        <x:v>1</x:v>
      </x:c>
    </x:row>
    <x:row r="1246">
      <x:c r="A1246" s="111" t="n">
        <x:f>'净值底稿'!A1204</x:f>
        <x:v>45642</x:v>
      </x:c>
      <x:c r="B1246" s="113" t="n">
        <x:f>'净值底稿'!F1204</x:f>
        <x:v>1.94680719166077</x:v>
      </x:c>
      <x:c r="C1246" s="113" t="n">
        <x:f>'净值底稿'!O1204</x:f>
        <x:v>1.3651087696815</x:v>
      </x:c>
      <x:c r="D1246" s="113" t="n">
        <x:f>'净值底稿'!P1204</x:f>
        <x:v>1.7456</x:v>
      </x:c>
      <x:c r="E1246" s="113" t="n">
        <x:f>'净值底稿'!Q1204</x:f>
        <x:v>2.1668</x:v>
      </x:c>
      <x:c r="F1246" s="114" t="n">
        <x:f>IFERROR(B1246/B1245-1,0)</x:f>
        <x:v>-0.009087964110582547</x:v>
      </x:c>
      <x:c r="G1246" s="114" t="n">
        <x:f>IFERROR(C1246/C1245-1,0)</x:f>
        <x:v>-0.004744393238264588</x:v>
      </x:c>
      <x:c r="H1246" s="114" t="n">
        <x:f>IFERROR(D1246/D1245-1,0)</x:f>
        <x:v>0.0022967386311438798</x:v>
      </x:c>
      <x:c r="I1246" s="114" t="n">
        <x:f>IFERROR(E1246/E1245-1,0)</x:f>
        <x:v>-0.00701159433573173</x:v>
      </x:c>
      <x:c r="J1246" s="115" t="n">
        <x:f>Z1245*(1+F1246)</x:f>
        <x:v>0.14346831529572923</x:v>
      </x:c>
      <x:c r="K1246" s="115" t="n">
        <x:f>AA1245*(1+G1246)</x:f>
        <x:v>0.14647696762888207</x:v>
      </x:c>
      <x:c r="L1246" s="115" t="n">
        <x:f>AB1245*(1+H1246)</x:f>
        <x:v>0.9571304505431125</x:v>
      </x:c>
      <x:c r="M1246" s="115" t="n">
        <x:f>AC1245*(1+I1246)</x:f>
        <x:v>0.08876767252714533</x:v>
      </x:c>
      <x:c r="N1246" s="115" t="n">
        <x:f>SUM(J1246:M1246)</x:f>
        <x:v>1.3358434059948692</x:v>
      </x:c>
      <x:c r="O1246" s="116" t="n">
        <x:f>IFERROR((J1246+K1246)/N1246,0)</x:f>
        <x:v>0.21705035307538506</x:v>
      </x:c>
      <x:c r="P1246" s="50" t="b">
        <x:f>AND(MONTH(A1246)=12,OR(A1247="",YEAR(A1246)&lt;&gt;YEAR(A1247)))</x:f>
        <x:v>0</x:v>
      </x:c>
      <x:c r="Q1246" s="50" t="b">
        <x:f>AND(MOD(MONTH(A1246),3)=0,OR(A1247="",MONTH(A1246)&lt;&gt;MONTH(A1247)))</x:f>
        <x:v>0</x:v>
      </x:c>
      <x:c r="R1246" s="50" t="b">
        <x:f>OR(O1246&gt;$E$7,O1246&lt;$E$6)</x:f>
        <x:v>0</x:v>
      </x:c>
      <x:c r="S1246" s="50" t="b">
        <x:f>AND(OR(P1246,Q1246,R1246),A1246-AH1245&gt;$E$8)</x:f>
        <x:v>0</x:v>
      </x:c>
      <x:c r="T1246" s="50" t="str">
        <x:f>IF(NOT(OR(P1246,Q1246,R1246)),"不调",IF(NOT(S1246),"间隔规则跳过",IF(P1246,"年末+季度",IF(AND(Q1246,R1246),"季度+动态",IF(Q1246,"季度","动态")))))</x:f>
        <x:v>不调</x:v>
      </x:c>
      <x:c r="U1246" s="115" t="n">
        <x:f>IF(OR(T1246="年末+季度",T1246="季度+动态"),N1246*$E$5/2,IF(T1246="季度",(J1246+K1246)/2,IF(T1246="动态",N1246*$E$5*IF(J1246+K1246=0,0.5,J1246/(J1246+K1246)),J1246)))</x:f>
        <x:v>0.14346831529572923</x:v>
      </x:c>
      <x:c r="V1246" s="115" t="n">
        <x:f>IF(OR(T1246="年末+季度",T1246="季度+动态"),N1246*$E$5/2,IF(T1246="季度",(J1246+K1246)/2,IF(T1246="动态",N1246*$E$5*IF(J1246+K1246=0,0.5,K1246/(J1246+K1246)),K1246)))</x:f>
        <x:v>0.14647696762888207</x:v>
      </x:c>
      <x:c r="W1246" s="115" t="n">
        <x:f>IF(OR(T1246="年末+季度",T1246="季度+动态",T1246="动态"),N1246*(1-$E$5)*IF(L1246+M1246=0,$B$7/($B$7+$B$8),L1246/(L1246+M1246)),L1246)</x:f>
        <x:v>0.9571304505431125</x:v>
      </x:c>
      <x:c r="X1246" s="115" t="n">
        <x:f>IF(OR(T1246="年末+季度",T1246="季度+动态",T1246="动态"),N1246*(1-$E$5)*IF(L1246+M1246=0,$B$8/($B$7+$B$8),M1246/(L1246+M1246)),M1246)</x:f>
        <x:v>0.08876767252714533</x:v>
      </x:c>
      <x:c r="Y1246" s="115" t="n">
        <x:f>POWER(1-$H$5,(A1246-A1245)/$H$8)</x:f>
        <x:v>0.9999588018747739</x:v>
      </x:c>
      <x:c r="Z1246" s="115" t="n">
        <x:f>U1246*Y1246</x:f>
        <x:v>0.1434624046701097</x:v>
      </x:c>
      <x:c r="AA1246" s="115" t="n">
        <x:f>V1246*Y1246</x:f>
        <x:v>0.14647093305242695</x:v>
      </x:c>
      <x:c r="AB1246" s="115" t="n">
        <x:f>W1246*Y1246</x:f>
        <x:v>0.9570910185629533</x:v>
      </x:c>
      <x:c r="AC1246" s="115" t="n">
        <x:f>X1246*Y1246</x:f>
        <x:v>0.08876401546545654</x:v>
      </x:c>
      <x:c r="AD1246" s="115" t="n">
        <x:f>SUM(Z1246:AC1246)</x:f>
        <x:v>1.3357883717509464</x:v>
      </x:c>
      <x:c r="AE1246" s="115" t="n">
        <x:f>MAX(AE1245,AD1246)</x:f>
        <x:v>1.3387667839879425</x:v>
      </x:c>
      <x:c r="AF1246" s="114" t="n">
        <x:f>AD1246/AE1246-1</x:f>
        <x:v>-0.002224743153638631</x:v>
      </x:c>
      <x:c r="AG1246" s="114" t="n">
        <x:f>AD1246/AD1245-1</x:f>
        <x:v>-0.0003761461694170576</x:v>
      </x:c>
      <x:c r="AH1246" s="111" t="n">
        <x:f>IF(OR(T1246="年末+季度",T1246="季度+动态",T1246="季度",T1246="动态"),A1246,AH1245)</x:f>
        <x:v>45565</x:v>
      </x:c>
      <x:c r="AI1246" s="117" t="n">
        <x:f>YEAR(A1246)</x:f>
        <x:v>2024</x:v>
      </x:c>
      <x:c r="AJ1246" s="117" t="n">
        <x:f>MONTH(A1246)</x:f>
        <x:v>12</x:v>
      </x:c>
      <x:c r="AK1246" s="50" t="n">
        <x:f>IF(MONTH(A1246)&lt;&gt;MONTH(A1247),1,0)</x:f>
        <x:v>0</x:v>
      </x:c>
      <x:c r="AL1246" s="115" t="n">
        <x:f>IF(AK1245,AD1245,AL1245)</x:f>
        <x:v>1.3147000675645804</x:v>
      </x:c>
      <x:c r="AM1246" s="116" t="str">
        <x:f>IF(AK1246,AD1246/AL1246-1,"")</x:f>
      </x:c>
      <x:c r="AN1246" s="115" t="n">
        <x:f>IF(AI1246&lt;&gt;AI1245,AD1246,MAX(AN1245,AD1246))</x:f>
        <x:v>1.3387667839879425</x:v>
      </x:c>
      <x:c r="AO1246" s="116" t="n">
        <x:f>AD1246/AN1246-1</x:f>
        <x:v>-0.002224743153638631</x:v>
      </x:c>
      <x:c r="AP1246" s="112" t="n">
        <x:f>IFERROR(SUM(Z1246:AC1246)/AD1246,0)</x:f>
        <x:v>1</x:v>
      </x:c>
      <x:c r="AQ1246" s="50" t="b">
        <x:f>AND(B1246&gt;0,C1246&gt;0,D1246&gt;0,E1246&gt;0)</x:f>
        <x:v>1</x:v>
      </x:c>
    </x:row>
    <x:row r="1247">
      <x:c r="A1247" s="111" t="n">
        <x:f>'净值底稿'!A1205</x:f>
        <x:v>45643</x:v>
      </x:c>
      <x:c r="B1247" s="113" t="n">
        <x:f>'净值底稿'!F1205</x:f>
        <x:v>1.949201348721815</x:v>
      </x:c>
      <x:c r="C1247" s="113" t="n">
        <x:f>'净值底稿'!O1205</x:f>
        <x:v>1.342037432270247</x:v>
      </x:c>
      <x:c r="D1247" s="113" t="n">
        <x:f>'净值底稿'!P1205</x:f>
        <x:v>1.7446</x:v>
      </x:c>
      <x:c r="E1247" s="113" t="n">
        <x:f>'净值底稿'!Q1205</x:f>
        <x:v>2.1665</x:v>
      </x:c>
      <x:c r="F1247" s="114" t="n">
        <x:f>IFERROR(B1247/B1246-1,0)</x:f>
        <x:v>0.0012297864273875803</x:v>
      </x:c>
      <x:c r="G1247" s="114" t="n">
        <x:f>IFERROR(C1247/C1246-1,0)</x:f>
        <x:v>-0.016900731958989557</x:v>
      </x:c>
      <x:c r="H1247" s="114" t="n">
        <x:f>IFERROR(D1247/D1246-1,0)</x:f>
        <x:v>-0.0005728689275894538</x:v>
      </x:c>
      <x:c r="I1247" s="114" t="n">
        <x:f>IFERROR(E1247/E1246-1,0)</x:f>
        <x:v>-0.0001384530182756416</x:v>
      </x:c>
      <x:c r="J1247" s="115" t="n">
        <x:f>Z1246*(1+F1247)</x:f>
        <x:v>0.14363883278821338</x:v>
      </x:c>
      <x:c r="K1247" s="115" t="n">
        <x:f>AA1246*(1+G1247)</x:f>
        <x:v>0.14399546707312477</x:v>
      </x:c>
      <x:c r="L1247" s="115" t="n">
        <x:f>AB1246*(1+H1247)</x:f>
        <x:v>0.9565427308575436</x:v>
      </x:c>
      <x:c r="M1247" s="115" t="n">
        <x:f>AC1246*(1+I1247)</x:f>
        <x:v>0.08875172581960107</x:v>
      </x:c>
      <x:c r="N1247" s="115" t="n">
        <x:f>SUM(J1247:M1247)</x:f>
        <x:v>1.3329287565384829</x:v>
      </x:c>
      <x:c r="O1247" s="116" t="n">
        <x:f>IFERROR((J1247+K1247)/N1247,0)</x:f>
        <x:v>0.21579120298094784</x:v>
      </x:c>
      <x:c r="P1247" s="50" t="b">
        <x:f>AND(MONTH(A1247)=12,OR(A1248="",YEAR(A1247)&lt;&gt;YEAR(A1248)))</x:f>
        <x:v>0</x:v>
      </x:c>
      <x:c r="Q1247" s="50" t="b">
        <x:f>AND(MOD(MONTH(A1247),3)=0,OR(A1248="",MONTH(A1247)&lt;&gt;MONTH(A1248)))</x:f>
        <x:v>0</x:v>
      </x:c>
      <x:c r="R1247" s="50" t="b">
        <x:f>OR(O1247&gt;$E$7,O1247&lt;$E$6)</x:f>
        <x:v>0</x:v>
      </x:c>
      <x:c r="S1247" s="50" t="b">
        <x:f>AND(OR(P1247,Q1247,R1247),A1247-AH1246&gt;$E$8)</x:f>
        <x:v>0</x:v>
      </x:c>
      <x:c r="T1247" s="50" t="str">
        <x:f>IF(NOT(OR(P1247,Q1247,R1247)),"不调",IF(NOT(S1247),"间隔规则跳过",IF(P1247,"年末+季度",IF(AND(Q1247,R1247),"季度+动态",IF(Q1247,"季度","动态")))))</x:f>
        <x:v>不调</x:v>
      </x:c>
      <x:c r="U1247" s="115" t="n">
        <x:f>IF(OR(T1247="年末+季度",T1247="季度+动态"),N1247*$E$5/2,IF(T1247="季度",(J1247+K1247)/2,IF(T1247="动态",N1247*$E$5*IF(J1247+K1247=0,0.5,J1247/(J1247+K1247)),J1247)))</x:f>
        <x:v>0.14363883278821338</x:v>
      </x:c>
      <x:c r="V1247" s="115" t="n">
        <x:f>IF(OR(T1247="年末+季度",T1247="季度+动态"),N1247*$E$5/2,IF(T1247="季度",(J1247+K1247)/2,IF(T1247="动态",N1247*$E$5*IF(J1247+K1247=0,0.5,K1247/(J1247+K1247)),K1247)))</x:f>
        <x:v>0.14399546707312477</x:v>
      </x:c>
      <x:c r="W1247" s="115" t="n">
        <x:f>IF(OR(T1247="年末+季度",T1247="季度+动态",T1247="动态"),N1247*(1-$E$5)*IF(L1247+M1247=0,$B$7/($B$7+$B$8),L1247/(L1247+M1247)),L1247)</x:f>
        <x:v>0.9565427308575436</x:v>
      </x:c>
      <x:c r="X1247" s="115" t="n">
        <x:f>IF(OR(T1247="年末+季度",T1247="季度+动态",T1247="动态"),N1247*(1-$E$5)*IF(L1247+M1247=0,$B$8/($B$7+$B$8),M1247/(L1247+M1247)),M1247)</x:f>
        <x:v>0.08875172581960107</x:v>
      </x:c>
      <x:c r="Y1247" s="115" t="n">
        <x:f>POWER(1-$H$5,(A1247-A1246)/$H$8)</x:f>
        <x:v>0.9999862671029998</x:v>
      </x:c>
      <x:c r="Z1247" s="115" t="n">
        <x:f>U1247*Y1247</x:f>
        <x:v>0.14363686021091746</x:v>
      </x:c>
      <x:c r="AA1247" s="115" t="n">
        <x:f>V1247*Y1247</x:f>
        <x:v>0.14399348959820696</x:v>
      </x:c>
      <x:c r="AB1247" s="115" t="n">
        <x:f>W1247*Y1247</x:f>
        <x:v>0.9565295947547444</x:v>
      </x:c>
      <x:c r="AC1247" s="115" t="n">
        <x:f>X1247*Y1247</x:f>
        <x:v>0.08875050700129179</x:v>
      </x:c>
      <x:c r="AD1247" s="115" t="n">
        <x:f>SUM(Z1247:AC1247)</x:f>
        <x:v>1.3329104515651604</x:v>
      </x:c>
      <x:c r="AE1247" s="115" t="n">
        <x:f>MAX(AE1246,AD1247)</x:f>
        <x:v>1.3387667839879425</x:v>
      </x:c>
      <x:c r="AF1247" s="114" t="n">
        <x:f>AD1247/AE1247-1</x:f>
        <x:v>-0.004374423157808782</x:v>
      </x:c>
      <x:c r="AG1247" s="114" t="n">
        <x:f>AD1247/AD1246-1</x:f>
        <x:v>-0.002154473153568204</x:v>
      </x:c>
      <x:c r="AH1247" s="111" t="n">
        <x:f>IF(OR(T1247="年末+季度",T1247="季度+动态",T1247="季度",T1247="动态"),A1247,AH1246)</x:f>
        <x:v>45565</x:v>
      </x:c>
      <x:c r="AI1247" s="117" t="n">
        <x:f>YEAR(A1247)</x:f>
        <x:v>2024</x:v>
      </x:c>
      <x:c r="AJ1247" s="117" t="n">
        <x:f>MONTH(A1247)</x:f>
        <x:v>12</x:v>
      </x:c>
      <x:c r="AK1247" s="50" t="n">
        <x:f>IF(MONTH(A1247)&lt;&gt;MONTH(A1248),1,0)</x:f>
        <x:v>0</x:v>
      </x:c>
      <x:c r="AL1247" s="115" t="n">
        <x:f>IF(AK1246,AD1246,AL1246)</x:f>
        <x:v>1.3147000675645804</x:v>
      </x:c>
      <x:c r="AM1247" s="116" t="str">
        <x:f>IF(AK1247,AD1247/AL1247-1,"")</x:f>
      </x:c>
      <x:c r="AN1247" s="115" t="n">
        <x:f>IF(AI1247&lt;&gt;AI1246,AD1247,MAX(AN1246,AD1247))</x:f>
        <x:v>1.3387667839879425</x:v>
      </x:c>
      <x:c r="AO1247" s="116" t="n">
        <x:f>AD1247/AN1247-1</x:f>
        <x:v>-0.004374423157808782</x:v>
      </x:c>
      <x:c r="AP1247" s="112" t="n">
        <x:f>IFERROR(SUM(Z1247:AC1247)/AD1247,0)</x:f>
        <x:v>1</x:v>
      </x:c>
      <x:c r="AQ1247" s="50" t="b">
        <x:f>AND(B1247&gt;0,C1247&gt;0,D1247&gt;0,E1247&gt;0)</x:f>
        <x:v>1</x:v>
      </x:c>
    </x:row>
    <x:row r="1248">
      <x:c r="A1248" s="111" t="n">
        <x:f>'净值底稿'!A1206</x:f>
        <x:v>45644</x:v>
      </x:c>
      <x:c r="B1248" s="113" t="n">
        <x:f>'净值底稿'!F1206</x:f>
        <x:v>1.9558981281764352</x:v>
      </x:c>
      <x:c r="C1248" s="113" t="n">
        <x:f>'净值底稿'!O1206</x:f>
        <x:v>1.351320786853654</x:v>
      </x:c>
      <x:c r="D1248" s="113" t="n">
        <x:f>'净值底稿'!P1206</x:f>
        <x:v>1.742</x:v>
      </x:c>
      <x:c r="E1248" s="113" t="n">
        <x:f>'净值底稿'!Q1206</x:f>
        <x:v>2.1605</x:v>
      </x:c>
      <x:c r="F1248" s="114" t="n">
        <x:f>IFERROR(B1248/B1247-1,0)</x:f>
        <x:v>0.003435652996552463</x:v>
      </x:c>
      <x:c r="G1248" s="114" t="n">
        <x:f>IFERROR(C1248/C1247-1,0)</x:f>
        <x:v>0.006917358905334625</x:v>
      </x:c>
      <x:c r="H1248" s="114" t="n">
        <x:f>IFERROR(D1248/D1247-1,0)</x:f>
        <x:v>-0.0014903129657227732</x:v>
      </x:c>
      <x:c r="I1248" s="114" t="n">
        <x:f>IFERROR(E1248/E1247-1,0)</x:f>
        <x:v>-0.002769443803369631</x:v>
      </x:c>
      <x:c r="J1248" s="115" t="n">
        <x:f>Z1247*(1+F1248)</x:f>
        <x:v>0.14413034662011648</x:v>
      </x:c>
      <x:c r="K1248" s="115" t="n">
        <x:f>AA1247*(1+G1248)</x:f>
        <x:v>0.14498954424578933</x:v>
      </x:c>
      <x:c r="L1248" s="115" t="n">
        <x:f>AB1247*(1+H1248)</x:f>
        <x:v>0.9551040662975838</x:v>
      </x:c>
      <x:c r="M1248" s="115" t="n">
        <x:f>AC1247*(1+I1248)</x:f>
        <x:v>0.08850471745963115</x:v>
      </x:c>
      <x:c r="N1248" s="115" t="n">
        <x:f>SUM(J1248:M1248)</x:f>
        <x:v>1.3327286746231208</x:v>
      </x:c>
      <x:c r="O1248" s="116" t="n">
        <x:f>IFERROR((J1248+K1248)/N1248,0)</x:f>
        <x:v>0.2169382983731969</x:v>
      </x:c>
      <x:c r="P1248" s="50" t="b">
        <x:f>AND(MONTH(A1248)=12,OR(A1249="",YEAR(A1248)&lt;&gt;YEAR(A1249)))</x:f>
        <x:v>0</x:v>
      </x:c>
      <x:c r="Q1248" s="50" t="b">
        <x:f>AND(MOD(MONTH(A1248),3)=0,OR(A1249="",MONTH(A1248)&lt;&gt;MONTH(A1249)))</x:f>
        <x:v>0</x:v>
      </x:c>
      <x:c r="R1248" s="50" t="b">
        <x:f>OR(O1248&gt;$E$7,O1248&lt;$E$6)</x:f>
        <x:v>0</x:v>
      </x:c>
      <x:c r="S1248" s="50" t="b">
        <x:f>AND(OR(P1248,Q1248,R1248),A1248-AH1247&gt;$E$8)</x:f>
        <x:v>0</x:v>
      </x:c>
      <x:c r="T1248" s="50" t="str">
        <x:f>IF(NOT(OR(P1248,Q1248,R1248)),"不调",IF(NOT(S1248),"间隔规则跳过",IF(P1248,"年末+季度",IF(AND(Q1248,R1248),"季度+动态",IF(Q1248,"季度","动态")))))</x:f>
        <x:v>不调</x:v>
      </x:c>
      <x:c r="U1248" s="115" t="n">
        <x:f>IF(OR(T1248="年末+季度",T1248="季度+动态"),N1248*$E$5/2,IF(T1248="季度",(J1248+K1248)/2,IF(T1248="动态",N1248*$E$5*IF(J1248+K1248=0,0.5,J1248/(J1248+K1248)),J1248)))</x:f>
        <x:v>0.14413034662011648</x:v>
      </x:c>
      <x:c r="V1248" s="115" t="n">
        <x:f>IF(OR(T1248="年末+季度",T1248="季度+动态"),N1248*$E$5/2,IF(T1248="季度",(J1248+K1248)/2,IF(T1248="动态",N1248*$E$5*IF(J1248+K1248=0,0.5,K1248/(J1248+K1248)),K1248)))</x:f>
        <x:v>0.14498954424578933</x:v>
      </x:c>
      <x:c r="W1248" s="115" t="n">
        <x:f>IF(OR(T1248="年末+季度",T1248="季度+动态",T1248="动态"),N1248*(1-$E$5)*IF(L1248+M1248=0,$B$7/($B$7+$B$8),L1248/(L1248+M1248)),L1248)</x:f>
        <x:v>0.9551040662975838</x:v>
      </x:c>
      <x:c r="X1248" s="115" t="n">
        <x:f>IF(OR(T1248="年末+季度",T1248="季度+动态",T1248="动态"),N1248*(1-$E$5)*IF(L1248+M1248=0,$B$8/($B$7+$B$8),M1248/(L1248+M1248)),M1248)</x:f>
        <x:v>0.08850471745963115</x:v>
      </x:c>
      <x:c r="Y1248" s="115" t="n">
        <x:f>POWER(1-$H$5,(A1248-A1247)/$H$8)</x:f>
        <x:v>0.9999862671029998</x:v>
      </x:c>
      <x:c r="Z1248" s="115" t="n">
        <x:f>U1248*Y1248</x:f>
        <x:v>0.14412836729291173</x:v>
      </x:c>
      <x:c r="AA1248" s="115" t="n">
        <x:f>V1248*Y1248</x:f>
        <x:v>0.14498755311931208</x:v>
      </x:c>
      <x:c r="AB1248" s="115" t="n">
        <x:f>W1248*Y1248</x:f>
        <x:v>0.9550909499518169</x:v>
      </x:c>
      <x:c r="AC1248" s="115" t="n">
        <x:f>X1248*Y1248</x:f>
        <x:v>0.08850350203346224</x:v>
      </x:c>
      <x:c r="AD1248" s="115" t="n">
        <x:f>SUM(Z1248:AC1248)</x:f>
        <x:v>1.3327103723975027</x:v>
      </x:c>
      <x:c r="AE1248" s="115" t="n">
        <x:f>MAX(AE1247,AD1248)</x:f>
        <x:v>1.3387667839879425</x:v>
      </x:c>
      <x:c r="AF1248" s="114" t="n">
        <x:f>AD1248/AE1248-1</x:f>
        <x:v>-0.00452387351021577</x:v>
      </x:c>
      <x:c r="AG1248" s="114" t="n">
        <x:f>AD1248/AD1247-1</x:f>
        <x:v>-0.00015010698387341037</x:v>
      </x:c>
      <x:c r="AH1248" s="111" t="n">
        <x:f>IF(OR(T1248="年末+季度",T1248="季度+动态",T1248="季度",T1248="动态"),A1248,AH1247)</x:f>
        <x:v>45565</x:v>
      </x:c>
      <x:c r="AI1248" s="117" t="n">
        <x:f>YEAR(A1248)</x:f>
        <x:v>2024</x:v>
      </x:c>
      <x:c r="AJ1248" s="117" t="n">
        <x:f>MONTH(A1248)</x:f>
        <x:v>12</x:v>
      </x:c>
      <x:c r="AK1248" s="50" t="n">
        <x:f>IF(MONTH(A1248)&lt;&gt;MONTH(A1249),1,0)</x:f>
        <x:v>0</x:v>
      </x:c>
      <x:c r="AL1248" s="115" t="n">
        <x:f>IF(AK1247,AD1247,AL1247)</x:f>
        <x:v>1.3147000675645804</x:v>
      </x:c>
      <x:c r="AM1248" s="116" t="str">
        <x:f>IF(AK1248,AD1248/AL1248-1,"")</x:f>
      </x:c>
      <x:c r="AN1248" s="115" t="n">
        <x:f>IF(AI1248&lt;&gt;AI1247,AD1248,MAX(AN1247,AD1248))</x:f>
        <x:v>1.3387667839879425</x:v>
      </x:c>
      <x:c r="AO1248" s="116" t="n">
        <x:f>AD1248/AN1248-1</x:f>
        <x:v>-0.00452387351021577</x:v>
      </x:c>
      <x:c r="AP1248" s="112" t="n">
        <x:f>IFERROR(SUM(Z1248:AC1248)/AD1248,0)</x:f>
        <x:v>1</x:v>
      </x:c>
      <x:c r="AQ1248" s="50" t="b">
        <x:f>AND(B1248&gt;0,C1248&gt;0,D1248&gt;0,E1248&gt;0)</x:f>
        <x:v>1</x:v>
      </x:c>
    </x:row>
    <x:row r="1249">
      <x:c r="A1249" s="111" t="n">
        <x:f>'净值底稿'!A1207</x:f>
        <x:v>45645</x:v>
      </x:c>
      <x:c r="B1249" s="113" t="n">
        <x:f>'净值底稿'!F1207</x:f>
        <x:v>1.996405712698285</x:v>
      </x:c>
      <x:c r="C1249" s="113" t="n">
        <x:f>'净值底稿'!O1207</x:f>
        <x:v>1.3584442323697652</x:v>
      </x:c>
      <x:c r="D1249" s="113" t="n">
        <x:f>'净值底稿'!P1207</x:f>
        <x:v>1.7413</x:v>
      </x:c>
      <x:c r="E1249" s="113" t="n">
        <x:f>'净值底稿'!Q1207</x:f>
        <x:v>2.1528</x:v>
      </x:c>
      <x:c r="F1249" s="114" t="n">
        <x:f>IFERROR(B1249/B1248-1,0)</x:f>
        <x:v>0.02071047767688028</x:v>
      </x:c>
      <x:c r="G1249" s="114" t="n">
        <x:f>IFERROR(C1249/C1248-1,0)</x:f>
        <x:v>0.005271468910573729</x:v>
      </x:c>
      <x:c r="H1249" s="114" t="n">
        <x:f>IFERROR(D1249/D1248-1,0)</x:f>
        <x:v>-0.00040183696900109034</x:v>
      </x:c>
      <x:c r="I1249" s="114" t="n">
        <x:f>IFERROR(E1249/E1248-1,0)</x:f>
        <x:v>-0.0035639898171718754</x:v>
      </x:c>
      <x:c r="J1249" s="115" t="n">
        <x:f>Z1248*(1+F1249)</x:f>
        <x:v>0.14711333462633677</x:v>
      </x:c>
      <x:c r="K1249" s="115" t="n">
        <x:f>AA1248*(1+G1249)</x:f>
        <x:v>0.14575185049800068</x:v>
      </x:c>
      <x:c r="L1249" s="115" t="n">
        <x:f>AB1248*(1+H1249)</x:f>
        <x:v>0.9547071590993679</x:v>
      </x:c>
      <x:c r="M1249" s="115" t="n">
        <x:f>AC1248*(1+I1249)</x:f>
        <x:v>0.08818807645343094</x:v>
      </x:c>
      <x:c r="N1249" s="115" t="n">
        <x:f>SUM(J1249:M1249)</x:f>
        <x:v>1.3357604206771363</x:v>
      </x:c>
      <x:c r="O1249" s="116" t="n">
        <x:f>IFERROR((J1249+K1249)/N1249,0)</x:f>
        <x:v>0.21924978505941617</x:v>
      </x:c>
      <x:c r="P1249" s="50" t="b">
        <x:f>AND(MONTH(A1249)=12,OR(A1250="",YEAR(A1249)&lt;&gt;YEAR(A1250)))</x:f>
        <x:v>0</x:v>
      </x:c>
      <x:c r="Q1249" s="50" t="b">
        <x:f>AND(MOD(MONTH(A1249),3)=0,OR(A1250="",MONTH(A1249)&lt;&gt;MONTH(A1250)))</x:f>
        <x:v>0</x:v>
      </x:c>
      <x:c r="R1249" s="50" t="b">
        <x:f>OR(O1249&gt;$E$7,O1249&lt;$E$6)</x:f>
        <x:v>0</x:v>
      </x:c>
      <x:c r="S1249" s="50" t="b">
        <x:f>AND(OR(P1249,Q1249,R1249),A1249-AH1248&gt;$E$8)</x:f>
        <x:v>0</x:v>
      </x:c>
      <x:c r="T1249" s="50" t="str">
        <x:f>IF(NOT(OR(P1249,Q1249,R1249)),"不调",IF(NOT(S1249),"间隔规则跳过",IF(P1249,"年末+季度",IF(AND(Q1249,R1249),"季度+动态",IF(Q1249,"季度","动态")))))</x:f>
        <x:v>不调</x:v>
      </x:c>
      <x:c r="U1249" s="115" t="n">
        <x:f>IF(OR(T1249="年末+季度",T1249="季度+动态"),N1249*$E$5/2,IF(T1249="季度",(J1249+K1249)/2,IF(T1249="动态",N1249*$E$5*IF(J1249+K1249=0,0.5,J1249/(J1249+K1249)),J1249)))</x:f>
        <x:v>0.14711333462633677</x:v>
      </x:c>
      <x:c r="V1249" s="115" t="n">
        <x:f>IF(OR(T1249="年末+季度",T1249="季度+动态"),N1249*$E$5/2,IF(T1249="季度",(J1249+K1249)/2,IF(T1249="动态",N1249*$E$5*IF(J1249+K1249=0,0.5,K1249/(J1249+K1249)),K1249)))</x:f>
        <x:v>0.14575185049800068</x:v>
      </x:c>
      <x:c r="W1249" s="115" t="n">
        <x:f>IF(OR(T1249="年末+季度",T1249="季度+动态",T1249="动态"),N1249*(1-$E$5)*IF(L1249+M1249=0,$B$7/($B$7+$B$8),L1249/(L1249+M1249)),L1249)</x:f>
        <x:v>0.9547071590993679</x:v>
      </x:c>
      <x:c r="X1249" s="115" t="n">
        <x:f>IF(OR(T1249="年末+季度",T1249="季度+动态",T1249="动态"),N1249*(1-$E$5)*IF(L1249+M1249=0,$B$8/($B$7+$B$8),M1249/(L1249+M1249)),M1249)</x:f>
        <x:v>0.08818807645343094</x:v>
      </x:c>
      <x:c r="Y1249" s="115" t="n">
        <x:f>POWER(1-$H$5,(A1249-A1248)/$H$8)</x:f>
        <x:v>0.9999862671029998</x:v>
      </x:c>
      <x:c r="Z1249" s="115" t="n">
        <x:f>U1249*Y1249</x:f>
        <x:v>0.147111314334065</x:v>
      </x:c>
      <x:c r="AA1249" s="115" t="n">
        <x:f>V1249*Y1249</x:f>
        <x:v>0.1457498489028502</x:v>
      </x:c>
      <x:c r="AB1249" s="115" t="n">
        <x:f>W1249*Y1249</x:f>
        <x:v>0.9546940482042866</x:v>
      </x:c>
      <x:c r="AC1249" s="115" t="n">
        <x:f>X1249*Y1249</x:f>
        <x:v>0.08818686537566035</x:v>
      </x:c>
      <x:c r="AD1249" s="115" t="n">
        <x:f>SUM(Z1249:AC1249)</x:f>
        <x:v>1.3357420768168622</x:v>
      </x:c>
      <x:c r="AE1249" s="115" t="n">
        <x:f>MAX(AE1248,AD1249)</x:f>
        <x:v>1.3387667839879425</x:v>
      </x:c>
      <x:c r="AF1249" s="114" t="n">
        <x:f>AD1249/AE1249-1</x:f>
        <x:v>-0.0022593234365063664</x:v>
      </x:c>
      <x:c r="AG1249" s="114" t="n">
        <x:f>AD1249/AD1248-1</x:f>
        <x:v>0.002274841167406505</x:v>
      </x:c>
      <x:c r="AH1249" s="111" t="n">
        <x:f>IF(OR(T1249="年末+季度",T1249="季度+动态",T1249="季度",T1249="动态"),A1249,AH1248)</x:f>
        <x:v>45565</x:v>
      </x:c>
      <x:c r="AI1249" s="117" t="n">
        <x:f>YEAR(A1249)</x:f>
        <x:v>2024</x:v>
      </x:c>
      <x:c r="AJ1249" s="117" t="n">
        <x:f>MONTH(A1249)</x:f>
        <x:v>12</x:v>
      </x:c>
      <x:c r="AK1249" s="50" t="n">
        <x:f>IF(MONTH(A1249)&lt;&gt;MONTH(A1250),1,0)</x:f>
        <x:v>0</x:v>
      </x:c>
      <x:c r="AL1249" s="115" t="n">
        <x:f>IF(AK1248,AD1248,AL1248)</x:f>
        <x:v>1.3147000675645804</x:v>
      </x:c>
      <x:c r="AM1249" s="116" t="str">
        <x:f>IF(AK1249,AD1249/AL1249-1,"")</x:f>
      </x:c>
      <x:c r="AN1249" s="115" t="n">
        <x:f>IF(AI1249&lt;&gt;AI1248,AD1249,MAX(AN1248,AD1249))</x:f>
        <x:v>1.3387667839879425</x:v>
      </x:c>
      <x:c r="AO1249" s="116" t="n">
        <x:f>AD1249/AN1249-1</x:f>
        <x:v>-0.0022593234365063664</x:v>
      </x:c>
      <x:c r="AP1249" s="112" t="n">
        <x:f>IFERROR(SUM(Z1249:AC1249)/AD1249,0)</x:f>
        <x:v>1</x:v>
      </x:c>
      <x:c r="AQ1249" s="50" t="b">
        <x:f>AND(B1249&gt;0,C1249&gt;0,D1249&gt;0,E1249&gt;0)</x:f>
        <x:v>1</x:v>
      </x:c>
    </x:row>
    <x:row r="1250">
      <x:c r="A1250" s="111" t="n">
        <x:f>'净值底稿'!A1208</x:f>
        <x:v>45646</x:v>
      </x:c>
      <x:c r="B1250" s="113" t="n">
        <x:f>'净值底稿'!F1208</x:f>
        <x:v>2.0217327565070975</x:v>
      </x:c>
      <x:c r="C1250" s="113" t="n">
        <x:f>'净值底稿'!O1208</x:f>
        <x:v>1.3645405554300736</x:v>
      </x:c>
      <x:c r="D1250" s="113" t="n">
        <x:f>'净值底稿'!P1208</x:f>
        <x:v>1.7453</x:v>
      </x:c>
      <x:c r="E1250" s="113" t="n">
        <x:f>'净值底稿'!Q1208</x:f>
        <x:v>2.1441</x:v>
      </x:c>
      <x:c r="F1250" s="114" t="n">
        <x:f>IFERROR(B1250/B1249-1,0)</x:f>
        <x:v>0.012686321045726201</x:v>
      </x:c>
      <x:c r="G1250" s="114" t="n">
        <x:f>IFERROR(C1250/C1249-1,0)</x:f>
        <x:v>0.004487724203203758</x:v>
      </x:c>
      <x:c r="H1250" s="114" t="n">
        <x:f>IFERROR(D1250/D1249-1,0)</x:f>
        <x:v>0.0022971343249296172</x:v>
      </x:c>
      <x:c r="I1250" s="114" t="n">
        <x:f>IFERROR(E1250/E1249-1,0)</x:f>
        <x:v>-0.004041248606466041</x:v>
      </x:c>
      <x:c r="J1250" s="115" t="n">
        <x:f>Z1249*(1+F1250)</x:f>
        <x:v>0.1489776156971657</x:v>
      </x:c>
      <x:c r="K1250" s="115" t="n">
        <x:f>AA1249*(1+G1250)</x:f>
        <x:v>0.1464039340273848</x:v>
      </x:c>
      <x:c r="L1250" s="115" t="n">
        <x:f>AB1249*(1+H1250)</x:f>
        <x:v>0.9568871086722227</x:v>
      </x:c>
      <x:c r="M1250" s="115" t="n">
        <x:f>AC1249*(1+I1250)</x:f>
        <x:v>0.08783048032885235</x:v>
      </x:c>
      <x:c r="N1250" s="115" t="n">
        <x:f>SUM(J1250:M1250)</x:f>
        <x:v>1.3400991387256256</x:v>
      </x:c>
      <x:c r="O1250" s="116" t="n">
        <x:f>IFERROR((J1250+K1250)/N1250,0)</x:f>
        <x:v>0.2204176849225089</x:v>
      </x:c>
      <x:c r="P1250" s="50" t="b">
        <x:f>AND(MONTH(A1250)=12,OR(A1251="",YEAR(A1250)&lt;&gt;YEAR(A1251)))</x:f>
        <x:v>0</x:v>
      </x:c>
      <x:c r="Q1250" s="50" t="b">
        <x:f>AND(MOD(MONTH(A1250),3)=0,OR(A1251="",MONTH(A1250)&lt;&gt;MONTH(A1251)))</x:f>
        <x:v>0</x:v>
      </x:c>
      <x:c r="R1250" s="50" t="b">
        <x:f>OR(O1250&gt;$E$7,O1250&lt;$E$6)</x:f>
        <x:v>0</x:v>
      </x:c>
      <x:c r="S1250" s="50" t="b">
        <x:f>AND(OR(P1250,Q1250,R1250),A1250-AH1249&gt;$E$8)</x:f>
        <x:v>0</x:v>
      </x:c>
      <x:c r="T1250" s="50" t="str">
        <x:f>IF(NOT(OR(P1250,Q1250,R1250)),"不调",IF(NOT(S1250),"间隔规则跳过",IF(P1250,"年末+季度",IF(AND(Q1250,R1250),"季度+动态",IF(Q1250,"季度","动态")))))</x:f>
        <x:v>不调</x:v>
      </x:c>
      <x:c r="U1250" s="115" t="n">
        <x:f>IF(OR(T1250="年末+季度",T1250="季度+动态"),N1250*$E$5/2,IF(T1250="季度",(J1250+K1250)/2,IF(T1250="动态",N1250*$E$5*IF(J1250+K1250=0,0.5,J1250/(J1250+K1250)),J1250)))</x:f>
        <x:v>0.1489776156971657</x:v>
      </x:c>
      <x:c r="V1250" s="115" t="n">
        <x:f>IF(OR(T1250="年末+季度",T1250="季度+动态"),N1250*$E$5/2,IF(T1250="季度",(J1250+K1250)/2,IF(T1250="动态",N1250*$E$5*IF(J1250+K1250=0,0.5,K1250/(J1250+K1250)),K1250)))</x:f>
        <x:v>0.1464039340273848</x:v>
      </x:c>
      <x:c r="W1250" s="115" t="n">
        <x:f>IF(OR(T1250="年末+季度",T1250="季度+动态",T1250="动态"),N1250*(1-$E$5)*IF(L1250+M1250=0,$B$7/($B$7+$B$8),L1250/(L1250+M1250)),L1250)</x:f>
        <x:v>0.9568871086722227</x:v>
      </x:c>
      <x:c r="X1250" s="115" t="n">
        <x:f>IF(OR(T1250="年末+季度",T1250="季度+动态",T1250="动态"),N1250*(1-$E$5)*IF(L1250+M1250=0,$B$8/($B$7+$B$8),M1250/(L1250+M1250)),M1250)</x:f>
        <x:v>0.08783048032885235</x:v>
      </x:c>
      <x:c r="Y1250" s="115" t="n">
        <x:f>POWER(1-$H$5,(A1250-A1249)/$H$8)</x:f>
        <x:v>0.9999862671029998</x:v>
      </x:c>
      <x:c r="Z1250" s="115" t="n">
        <x:f>U1250*Y1250</x:f>
        <x:v>0.148975569802914</x:v>
      </x:c>
      <x:c r="AA1250" s="115" t="n">
        <x:f>V1250*Y1250</x:f>
        <x:v>0.14640192347723838</x:v>
      </x:c>
      <x:c r="AB1250" s="115" t="n">
        <x:f>W1250*Y1250</x:f>
        <x:v>0.9568739678401185</x:v>
      </x:c>
      <x:c r="AC1250" s="115" t="n">
        <x:f>X1250*Y1250</x:f>
        <x:v>0.08782927416191251</x:v>
      </x:c>
      <x:c r="AD1250" s="115" t="n">
        <x:f>SUM(Z1250:AC1250)</x:f>
        <x:v>1.3400807352821833</x:v>
      </x:c>
      <x:c r="AE1250" s="115" t="n">
        <x:f>MAX(AE1249,AD1250)</x:f>
        <x:v>1.3400807352821833</x:v>
      </x:c>
      <x:c r="AF1250" s="114" t="n">
        <x:f>AD1250/AE1250-1</x:f>
        <x:v>0</x:v>
      </x:c>
      <x:c r="AG1250" s="114" t="n">
        <x:f>AD1250/AD1249-1</x:f>
        <x:v>0.003248125922378886</x:v>
      </x:c>
      <x:c r="AH1250" s="111" t="n">
        <x:f>IF(OR(T1250="年末+季度",T1250="季度+动态",T1250="季度",T1250="动态"),A1250,AH1249)</x:f>
        <x:v>45565</x:v>
      </x:c>
      <x:c r="AI1250" s="117" t="n">
        <x:f>YEAR(A1250)</x:f>
        <x:v>2024</x:v>
      </x:c>
      <x:c r="AJ1250" s="117" t="n">
        <x:f>MONTH(A1250)</x:f>
        <x:v>12</x:v>
      </x:c>
      <x:c r="AK1250" s="50" t="n">
        <x:f>IF(MONTH(A1250)&lt;&gt;MONTH(A1251),1,0)</x:f>
        <x:v>0</x:v>
      </x:c>
      <x:c r="AL1250" s="115" t="n">
        <x:f>IF(AK1249,AD1249,AL1249)</x:f>
        <x:v>1.3147000675645804</x:v>
      </x:c>
      <x:c r="AM1250" s="116" t="str">
        <x:f>IF(AK1250,AD1250/AL1250-1,"")</x:f>
      </x:c>
      <x:c r="AN1250" s="115" t="n">
        <x:f>IF(AI1250&lt;&gt;AI1249,AD1250,MAX(AN1249,AD1250))</x:f>
        <x:v>1.3400807352821833</x:v>
      </x:c>
      <x:c r="AO1250" s="116" t="n">
        <x:f>AD1250/AN1250-1</x:f>
        <x:v>0</x:v>
      </x:c>
      <x:c r="AP1250" s="112" t="n">
        <x:f>IFERROR(SUM(Z1250:AC1250)/AD1250,0)</x:f>
        <x:v>1</x:v>
      </x:c>
      <x:c r="AQ1250" s="50" t="b">
        <x:f>AND(B1250&gt;0,C1250&gt;0,D1250&gt;0,E1250&gt;0)</x:f>
        <x:v>1</x:v>
      </x:c>
    </x:row>
    <x:row r="1251">
      <x:c r="A1251" s="111" t="n">
        <x:f>'净值底稿'!A1209</x:f>
        <x:v>45649</x:v>
      </x:c>
      <x:c r="B1251" s="113" t="n">
        <x:f>'净值底稿'!F1209</x:f>
        <x:v>1.9911715672171524</x:v>
      </x:c>
      <x:c r="C1251" s="113" t="n">
        <x:f>'净值底稿'!O1209</x:f>
        <x:v>1.336960494708637</x:v>
      </x:c>
      <x:c r="D1251" s="113" t="n">
        <x:f>'净值底稿'!P1209</x:f>
        <x:v>1.7462</x:v>
      </x:c>
      <x:c r="E1251" s="113" t="n">
        <x:f>'净值底稿'!Q1209</x:f>
        <x:v>2.1665</x:v>
      </x:c>
      <x:c r="F1251" s="114" t="n">
        <x:f>IFERROR(B1251/B1250-1,0)</x:f>
        <x:v>-0.015116334832871337</x:v>
      </x:c>
      <x:c r="G1251" s="114" t="n">
        <x:f>IFERROR(C1251/C1250-1,0)</x:f>
        <x:v>-0.02021197582708989</x:v>
      </x:c>
      <x:c r="H1251" s="114" t="n">
        <x:f>IFERROR(D1251/D1250-1,0)</x:f>
        <x:v>0.0005156706583395732</x:v>
      </x:c>
      <x:c r="I1251" s="114" t="n">
        <x:f>IFERROR(E1251/E1250-1,0)</x:f>
        <x:v>0.010447273914462984</x:v>
      </x:c>
      <x:c r="J1251" s="115" t="n">
        <x:f>Z1250*(1+F1251)</x:f>
        <x:v>0.14672360520785535</x:v>
      </x:c>
      <x:c r="K1251" s="115" t="n">
        <x:f>AA1250*(1+G1251)</x:f>
        <x:v>0.14344285133887696</x:v>
      </x:c>
      <x:c r="L1251" s="115" t="n">
        <x:f>AB1250*(1+H1251)</x:f>
        <x:v>0.9573673996690626</x:v>
      </x:c>
      <x:c r="M1251" s="115" t="n">
        <x:f>AC1250*(1+I1251)</x:f>
        <x:v>0.08874685064679047</x:v>
      </x:c>
      <x:c r="N1251" s="115" t="n">
        <x:f>SUM(J1251:M1251)</x:f>
        <x:v>1.3362807068625855</x:v>
      </x:c>
      <x:c r="O1251" s="116" t="n">
        <x:f>IFERROR((J1251+K1251)/N1251,0)</x:f>
        <x:v>0.2171448372011639</x:v>
      </x:c>
      <x:c r="P1251" s="50" t="b">
        <x:f>AND(MONTH(A1251)=12,OR(A1252="",YEAR(A1251)&lt;&gt;YEAR(A1252)))</x:f>
        <x:v>0</x:v>
      </x:c>
      <x:c r="Q1251" s="50" t="b">
        <x:f>AND(MOD(MONTH(A1251),3)=0,OR(A1252="",MONTH(A1251)&lt;&gt;MONTH(A1252)))</x:f>
        <x:v>0</x:v>
      </x:c>
      <x:c r="R1251" s="50" t="b">
        <x:f>OR(O1251&gt;$E$7,O1251&lt;$E$6)</x:f>
        <x:v>0</x:v>
      </x:c>
      <x:c r="S1251" s="50" t="b">
        <x:f>AND(OR(P1251,Q1251,R1251),A1251-AH1250&gt;$E$8)</x:f>
        <x:v>0</x:v>
      </x:c>
      <x:c r="T1251" s="50" t="str">
        <x:f>IF(NOT(OR(P1251,Q1251,R1251)),"不调",IF(NOT(S1251),"间隔规则跳过",IF(P1251,"年末+季度",IF(AND(Q1251,R1251),"季度+动态",IF(Q1251,"季度","动态")))))</x:f>
        <x:v>不调</x:v>
      </x:c>
      <x:c r="U1251" s="115" t="n">
        <x:f>IF(OR(T1251="年末+季度",T1251="季度+动态"),N1251*$E$5/2,IF(T1251="季度",(J1251+K1251)/2,IF(T1251="动态",N1251*$E$5*IF(J1251+K1251=0,0.5,J1251/(J1251+K1251)),J1251)))</x:f>
        <x:v>0.14672360520785535</x:v>
      </x:c>
      <x:c r="V1251" s="115" t="n">
        <x:f>IF(OR(T1251="年末+季度",T1251="季度+动态"),N1251*$E$5/2,IF(T1251="季度",(J1251+K1251)/2,IF(T1251="动态",N1251*$E$5*IF(J1251+K1251=0,0.5,K1251/(J1251+K1251)),K1251)))</x:f>
        <x:v>0.14344285133887696</x:v>
      </x:c>
      <x:c r="W1251" s="115" t="n">
        <x:f>IF(OR(T1251="年末+季度",T1251="季度+动态",T1251="动态"),N1251*(1-$E$5)*IF(L1251+M1251=0,$B$7/($B$7+$B$8),L1251/(L1251+M1251)),L1251)</x:f>
        <x:v>0.9573673996690626</x:v>
      </x:c>
      <x:c r="X1251" s="115" t="n">
        <x:f>IF(OR(T1251="年末+季度",T1251="季度+动态",T1251="动态"),N1251*(1-$E$5)*IF(L1251+M1251=0,$B$8/($B$7+$B$8),M1251/(L1251+M1251)),M1251)</x:f>
        <x:v>0.08874685064679047</x:v>
      </x:c>
      <x:c r="Y1251" s="115" t="n">
        <x:f>POWER(1-$H$5,(A1251-A1250)/$H$8)</x:f>
        <x:v>0.9999588018747739</x:v>
      </x:c>
      <x:c r="Z1251" s="115" t="n">
        <x:f>U1251*Y1251</x:f>
        <x:v>0.1467175604703944</x:v>
      </x:c>
      <x:c r="AA1251" s="115" t="n">
        <x:f>V1251*Y1251</x:f>
        <x:v>0.14343694176232472</x:v>
      </x:c>
      <x:c r="AB1251" s="115" t="n">
        <x:f>W1251*Y1251</x:f>
        <x:v>0.9573279579270436</x:v>
      </x:c>
      <x:c r="AC1251" s="115" t="n">
        <x:f>X1251*Y1251</x:f>
        <x:v>0.0887431944429241</x:v>
      </x:c>
      <x:c r="AD1251" s="115" t="n">
        <x:f>SUM(Z1251:AC1251)</x:f>
        <x:v>1.3362256546026867</x:v>
      </x:c>
      <x:c r="AE1251" s="115" t="n">
        <x:f>MAX(AE1250,AD1251)</x:f>
        <x:v>1.3400807352821833</x:v>
      </x:c>
      <x:c r="AF1251" s="114" t="n">
        <x:f>AD1251/AE1251-1</x:f>
        <x:v>-0.002876752555274087</x:v>
      </x:c>
      <x:c r="AG1251" s="114" t="n">
        <x:f>AD1251/AD1250-1</x:f>
        <x:v>-0.002876752555274087</x:v>
      </x:c>
      <x:c r="AH1251" s="111" t="n">
        <x:f>IF(OR(T1251="年末+季度",T1251="季度+动态",T1251="季度",T1251="动态"),A1251,AH1250)</x:f>
        <x:v>45565</x:v>
      </x:c>
      <x:c r="AI1251" s="117" t="n">
        <x:f>YEAR(A1251)</x:f>
        <x:v>2024</x:v>
      </x:c>
      <x:c r="AJ1251" s="117" t="n">
        <x:f>MONTH(A1251)</x:f>
        <x:v>12</x:v>
      </x:c>
      <x:c r="AK1251" s="50" t="n">
        <x:f>IF(MONTH(A1251)&lt;&gt;MONTH(A1252),1,0)</x:f>
        <x:v>0</x:v>
      </x:c>
      <x:c r="AL1251" s="115" t="n">
        <x:f>IF(AK1250,AD1250,AL1250)</x:f>
        <x:v>1.3147000675645804</x:v>
      </x:c>
      <x:c r="AM1251" s="116" t="str">
        <x:f>IF(AK1251,AD1251/AL1251-1,"")</x:f>
      </x:c>
      <x:c r="AN1251" s="115" t="n">
        <x:f>IF(AI1251&lt;&gt;AI1250,AD1251,MAX(AN1250,AD1251))</x:f>
        <x:v>1.3400807352821833</x:v>
      </x:c>
      <x:c r="AO1251" s="116" t="n">
        <x:f>AD1251/AN1251-1</x:f>
        <x:v>-0.002876752555274087</x:v>
      </x:c>
      <x:c r="AP1251" s="112" t="n">
        <x:f>IFERROR(SUM(Z1251:AC1251)/AD1251,0)</x:f>
        <x:v>1</x:v>
      </x:c>
      <x:c r="AQ1251" s="50" t="b">
        <x:f>AND(B1251&gt;0,C1251&gt;0,D1251&gt;0,E1251&gt;0)</x:f>
        <x:v>1</x:v>
      </x:c>
    </x:row>
    <x:row r="1252">
      <x:c r="A1252" s="111" t="n">
        <x:f>'净值底稿'!A1210</x:f>
        <x:v>45650</x:v>
      </x:c>
      <x:c r="B1252" s="113" t="n">
        <x:f>'净值底稿'!F1210</x:f>
        <x:v>2.0072165913449824</x:v>
      </x:c>
      <x:c r="C1252" s="113" t="n">
        <x:f>'净值底稿'!O1210</x:f>
        <x:v>1.3547363061065014</x:v>
      </x:c>
      <x:c r="D1252" s="113" t="n">
        <x:f>'净值底稿'!P1210</x:f>
        <x:v>1.7443</x:v>
      </x:c>
      <x:c r="E1252" s="113" t="n">
        <x:f>'净值底稿'!Q1210</x:f>
        <x:v>2.1597</x:v>
      </x:c>
      <x:c r="F1252" s="114" t="n">
        <x:f>IFERROR(B1252/B1251-1,0)</x:f>
        <x:v>0.00805808218236792</x:v>
      </x:c>
      <x:c r="G1252" s="114" t="n">
        <x:f>IFERROR(C1252/C1251-1,0)</x:f>
        <x:v>0.013295689340273364</x:v>
      </x:c>
      <x:c r="H1252" s="114" t="n">
        <x:f>IFERROR(D1252/D1251-1,0)</x:f>
        <x:v>-0.0010880769671286483</x:v>
      </x:c>
      <x:c r="I1252" s="114" t="n">
        <x:f>IFERROR(E1252/E1251-1,0)</x:f>
        <x:v>-0.00313870297715213</x:v>
      </x:c>
      <x:c r="J1252" s="115" t="n">
        <x:f>Z1251*(1+F1252)</x:f>
        <x:v>0.14789982263026136</x:v>
      </x:c>
      <x:c r="K1252" s="115" t="n">
        <x:f>AA1251*(1+G1252)</x:f>
        <x:v>0.14534403477991548</x:v>
      </x:c>
      <x:c r="L1252" s="115" t="n">
        <x:f>AB1251*(1+H1252)</x:f>
        <x:v>0.9562863114260349</x:v>
      </x:c>
      <x:c r="M1252" s="115" t="n">
        <x:f>AC1251*(1+I1252)</x:f>
        <x:v>0.0884646559143241</x:v>
      </x:c>
      <x:c r="N1252" s="115" t="n">
        <x:f>SUM(J1252:M1252)</x:f>
        <x:v>1.3379948247505358</x:v>
      </x:c>
      <x:c r="O1252" s="116" t="n">
        <x:f>IFERROR((J1252+K1252)/N1252,0)</x:f>
        <x:v>0.219166660427742</x:v>
      </x:c>
      <x:c r="P1252" s="50" t="b">
        <x:f>AND(MONTH(A1252)=12,OR(A1253="",YEAR(A1252)&lt;&gt;YEAR(A1253)))</x:f>
        <x:v>0</x:v>
      </x:c>
      <x:c r="Q1252" s="50" t="b">
        <x:f>AND(MOD(MONTH(A1252),3)=0,OR(A1253="",MONTH(A1252)&lt;&gt;MONTH(A1253)))</x:f>
        <x:v>0</x:v>
      </x:c>
      <x:c r="R1252" s="50" t="b">
        <x:f>OR(O1252&gt;$E$7,O1252&lt;$E$6)</x:f>
        <x:v>0</x:v>
      </x:c>
      <x:c r="S1252" s="50" t="b">
        <x:f>AND(OR(P1252,Q1252,R1252),A1252-AH1251&gt;$E$8)</x:f>
        <x:v>0</x:v>
      </x:c>
      <x:c r="T1252" s="50" t="str">
        <x:f>IF(NOT(OR(P1252,Q1252,R1252)),"不调",IF(NOT(S1252),"间隔规则跳过",IF(P1252,"年末+季度",IF(AND(Q1252,R1252),"季度+动态",IF(Q1252,"季度","动态")))))</x:f>
        <x:v>不调</x:v>
      </x:c>
      <x:c r="U1252" s="115" t="n">
        <x:f>IF(OR(T1252="年末+季度",T1252="季度+动态"),N1252*$E$5/2,IF(T1252="季度",(J1252+K1252)/2,IF(T1252="动态",N1252*$E$5*IF(J1252+K1252=0,0.5,J1252/(J1252+K1252)),J1252)))</x:f>
        <x:v>0.14789982263026136</x:v>
      </x:c>
      <x:c r="V1252" s="115" t="n">
        <x:f>IF(OR(T1252="年末+季度",T1252="季度+动态"),N1252*$E$5/2,IF(T1252="季度",(J1252+K1252)/2,IF(T1252="动态",N1252*$E$5*IF(J1252+K1252=0,0.5,K1252/(J1252+K1252)),K1252)))</x:f>
        <x:v>0.14534403477991548</x:v>
      </x:c>
      <x:c r="W1252" s="115" t="n">
        <x:f>IF(OR(T1252="年末+季度",T1252="季度+动态",T1252="动态"),N1252*(1-$E$5)*IF(L1252+M1252=0,$B$7/($B$7+$B$8),L1252/(L1252+M1252)),L1252)</x:f>
        <x:v>0.9562863114260349</x:v>
      </x:c>
      <x:c r="X1252" s="115" t="n">
        <x:f>IF(OR(T1252="年末+季度",T1252="季度+动态",T1252="动态"),N1252*(1-$E$5)*IF(L1252+M1252=0,$B$8/($B$7+$B$8),M1252/(L1252+M1252)),M1252)</x:f>
        <x:v>0.0884646559143241</x:v>
      </x:c>
      <x:c r="Y1252" s="115" t="n">
        <x:f>POWER(1-$H$5,(A1252-A1251)/$H$8)</x:f>
        <x:v>0.9999862671029998</x:v>
      </x:c>
      <x:c r="Z1252" s="115" t="n">
        <x:f>U1252*Y1252</x:f>
        <x:v>0.14789779153723082</x:v>
      </x:c>
      <x:c r="AA1252" s="115" t="n">
        <x:f>V1252*Y1252</x:f>
        <x:v>0.14534203878525626</x:v>
      </x:c>
      <x:c r="AB1252" s="115" t="n">
        <x:f>W1252*Y1252</x:f>
        <x:v>0.9562731788446174</x:v>
      </x:c>
      <x:c r="AC1252" s="115" t="n">
        <x:f>X1252*Y1252</x:f>
        <x:v>0.08846344103831627</x:v>
      </x:c>
      <x:c r="AD1252" s="115" t="n">
        <x:f>SUM(Z1252:AC1252)</x:f>
        <x:v>1.3379764502054208</x:v>
      </x:c>
      <x:c r="AE1252" s="115" t="n">
        <x:f>MAX(AE1251,AD1252)</x:f>
        <x:v>1.3400807352821833</x:v>
      </x:c>
      <x:c r="AF1252" s="114" t="n">
        <x:f>AD1252/AE1252-1</x:f>
        <x:v>-0.0015702673886431873</x:v>
      </x:c>
      <x:c r="AG1252" s="114" t="n">
        <x:f>AD1252/AD1251-1</x:f>
        <x:v>0.001310254444452097</x:v>
      </x:c>
      <x:c r="AH1252" s="111" t="n">
        <x:f>IF(OR(T1252="年末+季度",T1252="季度+动态",T1252="季度",T1252="动态"),A1252,AH1251)</x:f>
        <x:v>45565</x:v>
      </x:c>
      <x:c r="AI1252" s="117" t="n">
        <x:f>YEAR(A1252)</x:f>
        <x:v>2024</x:v>
      </x:c>
      <x:c r="AJ1252" s="117" t="n">
        <x:f>MONTH(A1252)</x:f>
        <x:v>12</x:v>
      </x:c>
      <x:c r="AK1252" s="50" t="n">
        <x:f>IF(MONTH(A1252)&lt;&gt;MONTH(A1253),1,0)</x:f>
        <x:v>0</x:v>
      </x:c>
      <x:c r="AL1252" s="115" t="n">
        <x:f>IF(AK1251,AD1251,AL1251)</x:f>
        <x:v>1.3147000675645804</x:v>
      </x:c>
      <x:c r="AM1252" s="116" t="str">
        <x:f>IF(AK1252,AD1252/AL1252-1,"")</x:f>
      </x:c>
      <x:c r="AN1252" s="115" t="n">
        <x:f>IF(AI1252&lt;&gt;AI1251,AD1252,MAX(AN1251,AD1252))</x:f>
        <x:v>1.3400807352821833</x:v>
      </x:c>
      <x:c r="AO1252" s="116" t="n">
        <x:f>AD1252/AN1252-1</x:f>
        <x:v>-0.0015702673886431873</x:v>
      </x:c>
      <x:c r="AP1252" s="112" t="n">
        <x:f>IFERROR(SUM(Z1252:AC1252)/AD1252,0)</x:f>
        <x:v>1</x:v>
      </x:c>
      <x:c r="AQ1252" s="50" t="b">
        <x:f>AND(B1252&gt;0,C1252&gt;0,D1252&gt;0,E1252&gt;0)</x:f>
        <x:v>1</x:v>
      </x:c>
    </x:row>
    <x:row r="1253">
      <x:c r="A1253" s="111" t="n">
        <x:f>'净值底稿'!A1211</x:f>
        <x:v>45651</x:v>
      </x:c>
      <x:c r="B1253" s="113" t="n">
        <x:f>'净值底稿'!F1211</x:f>
        <x:v>2.0024641670447574</x:v>
      </x:c>
      <x:c r="C1253" s="113" t="n">
        <x:f>'净值底稿'!O1211</x:f>
        <x:v>1.3423526572781266</x:v>
      </x:c>
      <x:c r="D1253" s="113" t="n">
        <x:f>'净值底稿'!P1211</x:f>
        <x:v>1.7429</x:v>
      </x:c>
      <x:c r="E1253" s="113" t="n">
        <x:f>'净值底稿'!Q1211</x:f>
        <x:v>2.1613</x:v>
      </x:c>
      <x:c r="F1253" s="114" t="n">
        <x:f>IFERROR(B1253/B1252-1,0)</x:f>
        <x:v>-0.0023676689006643103</x:v>
      </x:c>
      <x:c r="G1253" s="114" t="n">
        <x:f>IFERROR(C1253/C1252-1,0)</x:f>
        <x:v>-0.009141003140282988</x:v>
      </x:c>
      <x:c r="H1253" s="114" t="n">
        <x:f>IFERROR(D1253/D1252-1,0)</x:f>
        <x:v>-0.0008026142292036909</x:v>
      </x:c>
      <x:c r="I1253" s="114" t="n">
        <x:f>IFERROR(E1253/E1252-1,0)</x:f>
        <x:v>0.0007408436356901582</x:v>
      </x:c>
      <x:c r="J1253" s="115" t="n">
        <x:f>Z1252*(1+F1253)</x:f>
        <x:v>0.14754761853573117</x:v>
      </x:c>
      <x:c r="K1253" s="115" t="n">
        <x:f>AA1252*(1+G1253)</x:f>
        <x:v>0.14401346675230509</x:v>
      </x:c>
      <x:c r="L1253" s="115" t="n">
        <x:f>AB1252*(1+H1253)</x:f>
        <x:v>0.9555056603842709</x:v>
      </x:c>
      <x:c r="M1253" s="115" t="n">
        <x:f>AC1252*(1+I1253)</x:f>
        <x:v>0.08852897861560076</x:v>
      </x:c>
      <x:c r="N1253" s="115" t="n">
        <x:f>SUM(J1253:M1253)</x:f>
        <x:v>1.335595724287908</x:v>
      </x:c>
      <x:c r="O1253" s="116" t="n">
        <x:f>IFERROR((J1253+K1253)/N1253,0)</x:f>
        <x:v>0.21830040332263437</x:v>
      </x:c>
      <x:c r="P1253" s="50" t="b">
        <x:f>AND(MONTH(A1253)=12,OR(A1254="",YEAR(A1253)&lt;&gt;YEAR(A1254)))</x:f>
        <x:v>0</x:v>
      </x:c>
      <x:c r="Q1253" s="50" t="b">
        <x:f>AND(MOD(MONTH(A1253),3)=0,OR(A1254="",MONTH(A1253)&lt;&gt;MONTH(A1254)))</x:f>
        <x:v>0</x:v>
      </x:c>
      <x:c r="R1253" s="50" t="b">
        <x:f>OR(O1253&gt;$E$7,O1253&lt;$E$6)</x:f>
        <x:v>0</x:v>
      </x:c>
      <x:c r="S1253" s="50" t="b">
        <x:f>AND(OR(P1253,Q1253,R1253),A1253-AH1252&gt;$E$8)</x:f>
        <x:v>0</x:v>
      </x:c>
      <x:c r="T1253" s="50" t="str">
        <x:f>IF(NOT(OR(P1253,Q1253,R1253)),"不调",IF(NOT(S1253),"间隔规则跳过",IF(P1253,"年末+季度",IF(AND(Q1253,R1253),"季度+动态",IF(Q1253,"季度","动态")))))</x:f>
        <x:v>不调</x:v>
      </x:c>
      <x:c r="U1253" s="115" t="n">
        <x:f>IF(OR(T1253="年末+季度",T1253="季度+动态"),N1253*$E$5/2,IF(T1253="季度",(J1253+K1253)/2,IF(T1253="动态",N1253*$E$5*IF(J1253+K1253=0,0.5,J1253/(J1253+K1253)),J1253)))</x:f>
        <x:v>0.14754761853573117</x:v>
      </x:c>
      <x:c r="V1253" s="115" t="n">
        <x:f>IF(OR(T1253="年末+季度",T1253="季度+动态"),N1253*$E$5/2,IF(T1253="季度",(J1253+K1253)/2,IF(T1253="动态",N1253*$E$5*IF(J1253+K1253=0,0.5,K1253/(J1253+K1253)),K1253)))</x:f>
        <x:v>0.14401346675230509</x:v>
      </x:c>
      <x:c r="W1253" s="115" t="n">
        <x:f>IF(OR(T1253="年末+季度",T1253="季度+动态",T1253="动态"),N1253*(1-$E$5)*IF(L1253+M1253=0,$B$7/($B$7+$B$8),L1253/(L1253+M1253)),L1253)</x:f>
        <x:v>0.9555056603842709</x:v>
      </x:c>
      <x:c r="X1253" s="115" t="n">
        <x:f>IF(OR(T1253="年末+季度",T1253="季度+动态",T1253="动态"),N1253*(1-$E$5)*IF(L1253+M1253=0,$B$8/($B$7+$B$8),M1253/(L1253+M1253)),M1253)</x:f>
        <x:v>0.08852897861560076</x:v>
      </x:c>
      <x:c r="Y1253" s="115" t="n">
        <x:f>POWER(1-$H$5,(A1253-A1252)/$H$8)</x:f>
        <x:v>0.9999862671029998</x:v>
      </x:c>
      <x:c r="Z1253" s="115" t="n">
        <x:f>U1253*Y1253</x:f>
        <x:v>0.1475455922794832</x:v>
      </x:c>
      <x:c r="AA1253" s="115" t="n">
        <x:f>V1253*Y1253</x:f>
        <x:v>0.14401148903019953</x:v>
      </x:c>
      <x:c r="AB1253" s="115" t="n">
        <x:f>W1253*Y1253</x:f>
        <x:v>0.9554925385234536</x:v>
      </x:c>
      <x:c r="AC1253" s="115" t="n">
        <x:f>X1253*Y1253</x:f>
        <x:v>0.0885277628562559</x:v>
      </x:c>
      <x:c r="AD1253" s="115" t="n">
        <x:f>SUM(Z1253:AC1253)</x:f>
        <x:v>1.3355773826893924</x:v>
      </x:c>
      <x:c r="AE1253" s="115" t="n">
        <x:f>MAX(AE1252,AD1253)</x:f>
        <x:v>1.3400807352821833</x:v>
      </x:c>
      <x:c r="AF1253" s="114" t="n">
        <x:f>AD1253/AE1253-1</x:f>
        <x:v>-0.0033605084188025325</x:v>
      </x:c>
      <x:c r="AG1253" s="114" t="n">
        <x:f>AD1253/AD1252-1</x:f>
        <x:v>-0.0017930566084777277</x:v>
      </x:c>
      <x:c r="AH1253" s="111" t="n">
        <x:f>IF(OR(T1253="年末+季度",T1253="季度+动态",T1253="季度",T1253="动态"),A1253,AH1252)</x:f>
        <x:v>45565</x:v>
      </x:c>
      <x:c r="AI1253" s="117" t="n">
        <x:f>YEAR(A1253)</x:f>
        <x:v>2024</x:v>
      </x:c>
      <x:c r="AJ1253" s="117" t="n">
        <x:f>MONTH(A1253)</x:f>
        <x:v>12</x:v>
      </x:c>
      <x:c r="AK1253" s="50" t="n">
        <x:f>IF(MONTH(A1253)&lt;&gt;MONTH(A1254),1,0)</x:f>
        <x:v>0</x:v>
      </x:c>
      <x:c r="AL1253" s="115" t="n">
        <x:f>IF(AK1252,AD1252,AL1252)</x:f>
        <x:v>1.3147000675645804</x:v>
      </x:c>
      <x:c r="AM1253" s="116" t="str">
        <x:f>IF(AK1253,AD1253/AL1253-1,"")</x:f>
      </x:c>
      <x:c r="AN1253" s="115" t="n">
        <x:f>IF(AI1253&lt;&gt;AI1252,AD1253,MAX(AN1252,AD1253))</x:f>
        <x:v>1.3400807352821833</x:v>
      </x:c>
      <x:c r="AO1253" s="116" t="n">
        <x:f>AD1253/AN1253-1</x:f>
        <x:v>-0.0033605084188025325</x:v>
      </x:c>
      <x:c r="AP1253" s="112" t="n">
        <x:f>IFERROR(SUM(Z1253:AC1253)/AD1253,0)</x:f>
        <x:v>1</x:v>
      </x:c>
      <x:c r="AQ1253" s="50" t="b">
        <x:f>AND(B1253&gt;0,C1253&gt;0,D1253&gt;0,E1253&gt;0)</x:f>
        <x:v>1</x:v>
      </x:c>
    </x:row>
    <x:row r="1254">
      <x:c r="A1254" s="111" t="n">
        <x:f>'净值底稿'!A1212</x:f>
        <x:v>45652</x:v>
      </x:c>
      <x:c r="B1254" s="113" t="n">
        <x:f>'净值底稿'!F1212</x:f>
        <x:v>2.0691725238706327</x:v>
      </x:c>
      <x:c r="C1254" s="113" t="n">
        <x:f>'净值底稿'!O1212</x:f>
        <x:v>1.3522143888415044</x:v>
      </x:c>
      <x:c r="D1254" s="113" t="n">
        <x:f>'净值底稿'!P1212</x:f>
        <x:v>1.7435</x:v>
      </x:c>
      <x:c r="E1254" s="113" t="n">
        <x:f>'净值底稿'!Q1212</x:f>
        <x:v>2.1657</x:v>
      </x:c>
      <x:c r="F1254" s="114" t="n">
        <x:f>IFERROR(B1254/B1253-1,0)</x:f>
        <x:v>0.03331313384964263</x:v>
      </x:c>
      <x:c r="G1254" s="114" t="n">
        <x:f>IFERROR(C1254/C1253-1,0)</x:f>
        <x:v>0.007346602630767807</x:v>
      </x:c>
      <x:c r="H1254" s="114" t="n">
        <x:f>IFERROR(D1254/D1253-1,0)</x:f>
        <x:v>0.00034425382982394837</x:v>
      </x:c>
      <x:c r="I1254" s="114" t="n">
        <x:f>IFERROR(E1254/E1253-1,0)</x:f>
        <x:v>0.002035811779947272</x:v>
      </x:c>
      <x:c r="J1254" s="115" t="n">
        <x:f>Z1253*(1+F1254)</x:f>
        <x:v>0.1524607983440144</x:v>
      </x:c>
      <x:c r="K1254" s="115" t="n">
        <x:f>AA1253*(1+G1254)</x:f>
        <x:v>0.14506948421436958</x:v>
      </x:c>
      <x:c r="L1254" s="115" t="n">
        <x:f>AB1253*(1+H1254)</x:f>
        <x:v>0.9558214704892085</x:v>
      </x:c>
      <x:c r="M1254" s="115" t="n">
        <x:f>AC1253*(1+I1254)</x:f>
        <x:v>0.08870798871873103</x:v>
      </x:c>
      <x:c r="N1254" s="115" t="n">
        <x:f>SUM(J1254:M1254)</x:f>
        <x:v>1.3420597417663236</x:v>
      </x:c>
      <x:c r="O1254" s="116" t="n">
        <x:f>IFERROR((J1254+K1254)/N1254,0)</x:f>
        <x:v>0.22169674962963704</x:v>
      </x:c>
      <x:c r="P1254" s="50" t="b">
        <x:f>AND(MONTH(A1254)=12,OR(A1255="",YEAR(A1254)&lt;&gt;YEAR(A1255)))</x:f>
        <x:v>0</x:v>
      </x:c>
      <x:c r="Q1254" s="50" t="b">
        <x:f>AND(MOD(MONTH(A1254),3)=0,OR(A1255="",MONTH(A1254)&lt;&gt;MONTH(A1255)))</x:f>
        <x:v>0</x:v>
      </x:c>
      <x:c r="R1254" s="50" t="b">
        <x:f>OR(O1254&gt;$E$7,O1254&lt;$E$6)</x:f>
        <x:v>0</x:v>
      </x:c>
      <x:c r="S1254" s="50" t="b">
        <x:f>AND(OR(P1254,Q1254,R1254),A1254-AH1253&gt;$E$8)</x:f>
        <x:v>0</x:v>
      </x:c>
      <x:c r="T1254" s="50" t="str">
        <x:f>IF(NOT(OR(P1254,Q1254,R1254)),"不调",IF(NOT(S1254),"间隔规则跳过",IF(P1254,"年末+季度",IF(AND(Q1254,R1254),"季度+动态",IF(Q1254,"季度","动态")))))</x:f>
        <x:v>不调</x:v>
      </x:c>
      <x:c r="U1254" s="115" t="n">
        <x:f>IF(OR(T1254="年末+季度",T1254="季度+动态"),N1254*$E$5/2,IF(T1254="季度",(J1254+K1254)/2,IF(T1254="动态",N1254*$E$5*IF(J1254+K1254=0,0.5,J1254/(J1254+K1254)),J1254)))</x:f>
        <x:v>0.1524607983440144</x:v>
      </x:c>
      <x:c r="V1254" s="115" t="n">
        <x:f>IF(OR(T1254="年末+季度",T1254="季度+动态"),N1254*$E$5/2,IF(T1254="季度",(J1254+K1254)/2,IF(T1254="动态",N1254*$E$5*IF(J1254+K1254=0,0.5,K1254/(J1254+K1254)),K1254)))</x:f>
        <x:v>0.14506948421436958</x:v>
      </x:c>
      <x:c r="W1254" s="115" t="n">
        <x:f>IF(OR(T1254="年末+季度",T1254="季度+动态",T1254="动态"),N1254*(1-$E$5)*IF(L1254+M1254=0,$B$7/($B$7+$B$8),L1254/(L1254+M1254)),L1254)</x:f>
        <x:v>0.9558214704892085</x:v>
      </x:c>
      <x:c r="X1254" s="115" t="n">
        <x:f>IF(OR(T1254="年末+季度",T1254="季度+动态",T1254="动态"),N1254*(1-$E$5)*IF(L1254+M1254=0,$B$8/($B$7+$B$8),M1254/(L1254+M1254)),M1254)</x:f>
        <x:v>0.08870798871873103</x:v>
      </x:c>
      <x:c r="Y1254" s="115" t="n">
        <x:f>POWER(1-$H$5,(A1254-A1253)/$H$8)</x:f>
        <x:v>0.9999862671029998</x:v>
      </x:c>
      <x:c r="Z1254" s="115" t="n">
        <x:f>U1254*Y1254</x:f>
        <x:v>0.15245870461557418</x:v>
      </x:c>
      <x:c r="AA1254" s="115" t="n">
        <x:f>V1254*Y1254</x:f>
        <x:v>0.14506749199008498</x:v>
      </x:c>
      <x:c r="AB1254" s="115" t="n">
        <x:f>W1254*Y1254</x:f>
        <x:v>0.9558083442914037</x:v>
      </x:c>
      <x:c r="AC1254" s="115" t="n">
        <x:f>X1254*Y1254</x:f>
        <x:v>0.08870677050105887</x:v>
      </x:c>
      <x:c r="AD1254" s="115" t="n">
        <x:f>SUM(Z1254:AC1254)</x:f>
        <x:v>1.3420413113981218</x:v>
      </x:c>
      <x:c r="AE1254" s="115" t="n">
        <x:f>MAX(AE1253,AD1254)</x:f>
        <x:v>1.3420413113981218</x:v>
      </x:c>
      <x:c r="AF1254" s="114" t="n">
        <x:f>AD1254/AE1254-1</x:f>
        <x:v>0</x:v>
      </x:c>
      <x:c r="AG1254" s="114" t="n">
        <x:f>AD1254/AD1253-1</x:f>
        <x:v>0.004839800967363805</x:v>
      </x:c>
      <x:c r="AH1254" s="111" t="n">
        <x:f>IF(OR(T1254="年末+季度",T1254="季度+动态",T1254="季度",T1254="动态"),A1254,AH1253)</x:f>
        <x:v>45565</x:v>
      </x:c>
      <x:c r="AI1254" s="117" t="n">
        <x:f>YEAR(A1254)</x:f>
        <x:v>2024</x:v>
      </x:c>
      <x:c r="AJ1254" s="117" t="n">
        <x:f>MONTH(A1254)</x:f>
        <x:v>12</x:v>
      </x:c>
      <x:c r="AK1254" s="50" t="n">
        <x:f>IF(MONTH(A1254)&lt;&gt;MONTH(A1255),1,0)</x:f>
        <x:v>0</x:v>
      </x:c>
      <x:c r="AL1254" s="115" t="n">
        <x:f>IF(AK1253,AD1253,AL1253)</x:f>
        <x:v>1.3147000675645804</x:v>
      </x:c>
      <x:c r="AM1254" s="116" t="str">
        <x:f>IF(AK1254,AD1254/AL1254-1,"")</x:f>
      </x:c>
      <x:c r="AN1254" s="115" t="n">
        <x:f>IF(AI1254&lt;&gt;AI1253,AD1254,MAX(AN1253,AD1254))</x:f>
        <x:v>1.3420413113981218</x:v>
      </x:c>
      <x:c r="AO1254" s="116" t="n">
        <x:f>AD1254/AN1254-1</x:f>
        <x:v>0</x:v>
      </x:c>
      <x:c r="AP1254" s="112" t="n">
        <x:f>IFERROR(SUM(Z1254:AC1254)/AD1254,0)</x:f>
        <x:v>1</x:v>
      </x:c>
      <x:c r="AQ1254" s="50" t="b">
        <x:f>AND(B1254&gt;0,C1254&gt;0,D1254&gt;0,E1254&gt;0)</x:f>
        <x:v>1</x:v>
      </x:c>
    </x:row>
    <x:row r="1255">
      <x:c r="A1255" s="111" t="n">
        <x:f>'净值底稿'!A1213</x:f>
        <x:v>45653</x:v>
      </x:c>
      <x:c r="B1255" s="113" t="n">
        <x:f>'净值底稿'!F1213</x:f>
        <x:v>2.0427897040338</x:v>
      </x:c>
      <x:c r="C1255" s="113" t="n">
        <x:f>'净值底稿'!O1213</x:f>
        <x:v>1.359478894858122</x:v>
      </x:c>
      <x:c r="D1255" s="113" t="n">
        <x:f>'净值底稿'!P1213</x:f>
        <x:v>1.7469</x:v>
      </x:c>
      <x:c r="E1255" s="113" t="n">
        <x:f>'净值底稿'!Q1213</x:f>
        <x:v>2.1672</x:v>
      </x:c>
      <x:c r="F1255" s="114" t="n">
        <x:f>IFERROR(B1255/B1254-1,0)</x:f>
        <x:v>-0.012750420534040519</x:v>
      </x:c>
      <x:c r="G1255" s="114" t="n">
        <x:f>IFERROR(C1255/C1254-1,0)</x:f>
        <x:v>0.005372303442830129</x:v>
      </x:c>
      <x:c r="H1255" s="114" t="n">
        <x:f>IFERROR(D1255/D1254-1,0)</x:f>
        <x:v>0.0019501003728132904</x:v>
      </x:c>
      <x:c r="I1255" s="114" t="n">
        <x:f>IFERROR(E1255/E1254-1,0)</x:f>
        <x:v>0.0006926167059146948</x:v>
      </x:c>
      <x:c r="J1255" s="115" t="n">
        <x:f>Z1254*(1+F1255)</x:f>
        <x:v>0.15051479201765053</x:v>
      </x:c>
      <x:c r="K1255" s="115" t="n">
        <x:f>AA1254*(1+G1255)</x:f>
        <x:v>0.14584683857674605</x:v>
      </x:c>
      <x:c r="L1255" s="115" t="n">
        <x:f>AB1254*(1+H1255)</x:f>
        <x:v>0.9576722664999444</x:v>
      </x:c>
      <x:c r="M1255" s="115" t="n">
        <x:f>AC1254*(1+I1255)</x:f>
        <x:v>0.08876821029223564</x:v>
      </x:c>
      <x:c r="N1255" s="115" t="n">
        <x:f>SUM(J1255:M1255)</x:f>
        <x:v>1.3428021073865766</x:v>
      </x:c>
      <x:c r="O1255" s="116" t="n">
        <x:f>IFERROR((J1255+K1255)/N1255,0)</x:f>
        <x:v>0.22070387659071317</x:v>
      </x:c>
      <x:c r="P1255" s="50" t="b">
        <x:f>AND(MONTH(A1255)=12,OR(A1256="",YEAR(A1255)&lt;&gt;YEAR(A1256)))</x:f>
        <x:v>0</x:v>
      </x:c>
      <x:c r="Q1255" s="50" t="b">
        <x:f>AND(MOD(MONTH(A1255),3)=0,OR(A1256="",MONTH(A1255)&lt;&gt;MONTH(A1256)))</x:f>
        <x:v>0</x:v>
      </x:c>
      <x:c r="R1255" s="50" t="b">
        <x:f>OR(O1255&gt;$E$7,O1255&lt;$E$6)</x:f>
        <x:v>0</x:v>
      </x:c>
      <x:c r="S1255" s="50" t="b">
        <x:f>AND(OR(P1255,Q1255,R1255),A1255-AH1254&gt;$E$8)</x:f>
        <x:v>0</x:v>
      </x:c>
      <x:c r="T1255" s="50" t="str">
        <x:f>IF(NOT(OR(P1255,Q1255,R1255)),"不调",IF(NOT(S1255),"间隔规则跳过",IF(P1255,"年末+季度",IF(AND(Q1255,R1255),"季度+动态",IF(Q1255,"季度","动态")))))</x:f>
        <x:v>不调</x:v>
      </x:c>
      <x:c r="U1255" s="115" t="n">
        <x:f>IF(OR(T1255="年末+季度",T1255="季度+动态"),N1255*$E$5/2,IF(T1255="季度",(J1255+K1255)/2,IF(T1255="动态",N1255*$E$5*IF(J1255+K1255=0,0.5,J1255/(J1255+K1255)),J1255)))</x:f>
        <x:v>0.15051479201765053</x:v>
      </x:c>
      <x:c r="V1255" s="115" t="n">
        <x:f>IF(OR(T1255="年末+季度",T1255="季度+动态"),N1255*$E$5/2,IF(T1255="季度",(J1255+K1255)/2,IF(T1255="动态",N1255*$E$5*IF(J1255+K1255=0,0.5,K1255/(J1255+K1255)),K1255)))</x:f>
        <x:v>0.14584683857674605</x:v>
      </x:c>
      <x:c r="W1255" s="115" t="n">
        <x:f>IF(OR(T1255="年末+季度",T1255="季度+动态",T1255="动态"),N1255*(1-$E$5)*IF(L1255+M1255=0,$B$7/($B$7+$B$8),L1255/(L1255+M1255)),L1255)</x:f>
        <x:v>0.9576722664999444</x:v>
      </x:c>
      <x:c r="X1255" s="115" t="n">
        <x:f>IF(OR(T1255="年末+季度",T1255="季度+动态",T1255="动态"),N1255*(1-$E$5)*IF(L1255+M1255=0,$B$8/($B$7+$B$8),M1255/(L1255+M1255)),M1255)</x:f>
        <x:v>0.08876821029223564</x:v>
      </x:c>
      <x:c r="Y1255" s="115" t="n">
        <x:f>POWER(1-$H$5,(A1255-A1254)/$H$8)</x:f>
        <x:v>0.9999862671029998</x:v>
      </x:c>
      <x:c r="Z1255" s="115" t="n">
        <x:f>U1255*Y1255</x:f>
        <x:v>0.15051272501351473</x:v>
      </x:c>
      <x:c r="AA1255" s="115" t="n">
        <x:f>V1255*Y1255</x:f>
        <x:v>0.14584483567713405</x:v>
      </x:c>
      <x:c r="AB1255" s="115" t="n">
        <x:f>W1255*Y1255</x:f>
        <x:v>0.9576591148853486</x:v>
      </x:c>
      <x:c r="AC1255" s="115" t="n">
        <x:f>X1255*Y1255</x:f>
        <x:v>0.0887669912475468</x:v>
      </x:c>
      <x:c r="AD1255" s="115" t="n">
        <x:f>SUM(Z1255:AC1255)</x:f>
        <x:v>1.3427836668235442</x:v>
      </x:c>
      <x:c r="AE1255" s="115" t="n">
        <x:f>MAX(AE1254,AD1255)</x:f>
        <x:v>1.3427836668235442</x:v>
      </x:c>
      <x:c r="AF1255" s="114" t="n">
        <x:f>AD1255/AE1255-1</x:f>
        <x:v>0</x:v>
      </x:c>
      <x:c r="AG1255" s="114" t="n">
        <x:f>AD1255/AD1254-1</x:f>
        <x:v>0.0005531539298511134</x:v>
      </x:c>
      <x:c r="AH1255" s="111" t="n">
        <x:f>IF(OR(T1255="年末+季度",T1255="季度+动态",T1255="季度",T1255="动态"),A1255,AH1254)</x:f>
        <x:v>45565</x:v>
      </x:c>
      <x:c r="AI1255" s="117" t="n">
        <x:f>YEAR(A1255)</x:f>
        <x:v>2024</x:v>
      </x:c>
      <x:c r="AJ1255" s="117" t="n">
        <x:f>MONTH(A1255)</x:f>
        <x:v>12</x:v>
      </x:c>
      <x:c r="AK1255" s="50" t="n">
        <x:f>IF(MONTH(A1255)&lt;&gt;MONTH(A1256),1,0)</x:f>
        <x:v>0</x:v>
      </x:c>
      <x:c r="AL1255" s="115" t="n">
        <x:f>IF(AK1254,AD1254,AL1254)</x:f>
        <x:v>1.3147000675645804</x:v>
      </x:c>
      <x:c r="AM1255" s="116" t="str">
        <x:f>IF(AK1255,AD1255/AL1255-1,"")</x:f>
      </x:c>
      <x:c r="AN1255" s="115" t="n">
        <x:f>IF(AI1255&lt;&gt;AI1254,AD1255,MAX(AN1254,AD1255))</x:f>
        <x:v>1.3427836668235442</x:v>
      </x:c>
      <x:c r="AO1255" s="116" t="n">
        <x:f>AD1255/AN1255-1</x:f>
        <x:v>0</x:v>
      </x:c>
      <x:c r="AP1255" s="112" t="n">
        <x:f>IFERROR(SUM(Z1255:AC1255)/AD1255,0)</x:f>
        <x:v>1</x:v>
      </x:c>
      <x:c r="AQ1255" s="50" t="b">
        <x:f>AND(B1255&gt;0,C1255&gt;0,D1255&gt;0,E1255&gt;0)</x:f>
        <x:v>1</x:v>
      </x:c>
    </x:row>
    <x:row r="1256">
      <x:c r="A1256" s="111" t="n">
        <x:f>'净值底稿'!A1214</x:f>
        <x:v>45656</x:v>
      </x:c>
      <x:c r="B1256" s="113" t="n">
        <x:f>'净值底稿'!F1214</x:f>
        <x:v>2.0276503558847074</x:v>
      </x:c>
      <x:c r="C1256" s="113" t="n">
        <x:f>'净值底稿'!O1214</x:f>
        <x:v>1.3591866093595397</x:v>
      </x:c>
      <x:c r="D1256" s="113" t="n">
        <x:f>'净值底稿'!P1214</x:f>
        <x:v>1.7466</x:v>
      </x:c>
      <x:c r="E1256" s="113" t="n">
        <x:f>'净值底稿'!Q1214</x:f>
        <x:v>2.1599</x:v>
      </x:c>
      <x:c r="F1256" s="114" t="n">
        <x:f>IFERROR(B1256/B1255-1,0)</x:f>
        <x:v>-0.0074111143791246725</x:v>
      </x:c>
      <x:c r="G1256" s="114" t="n">
        <x:f>IFERROR(C1256/C1255-1,0)</x:f>
        <x:v>-0.00021499818767900525</x:v>
      </x:c>
      <x:c r="H1256" s="114" t="n">
        <x:f>IFERROR(D1256/D1255-1,0)</x:f>
        <x:v>-0.00017173278378845858</x:v>
      </x:c>
      <x:c r="I1256" s="114" t="n">
        <x:f>IFERROR(E1256/E1255-1,0)</x:f>
        <x:v>-0.003368401624215478</x:v>
      </x:c>
      <x:c r="J1256" s="115" t="n">
        <x:f>Z1255*(1+F1256)</x:f>
        <x:v>0.14939725799292583</x:v>
      </x:c>
      <x:c r="K1256" s="115" t="n">
        <x:f>AA1255*(1+G1256)</x:f>
        <x:v>0.14581347930178112</x:v>
      </x:c>
      <x:c r="L1256" s="115" t="n">
        <x:f>AB1255*(1+H1256)</x:f>
        <x:v>0.9574946534196289</x:v>
      </x:c>
      <x:c r="M1256" s="115" t="n">
        <x:f>AC1255*(1+I1256)</x:f>
        <x:v>0.08846798837005185</x:v>
      </x:c>
      <x:c r="N1256" s="115" t="n">
        <x:f>SUM(J1256:M1256)</x:f>
        <x:v>1.3411733790843876</x:v>
      </x:c>
      <x:c r="O1256" s="116" t="n">
        <x:f>IFERROR((J1256+K1256)/N1256,0)</x:f>
        <x:v>0.22011377641289437</x:v>
      </x:c>
      <x:c r="P1256" s="50" t="b">
        <x:f>AND(MONTH(A1256)=12,OR(A1257="",YEAR(A1256)&lt;&gt;YEAR(A1257)))</x:f>
        <x:v>0</x:v>
      </x:c>
      <x:c r="Q1256" s="50" t="b">
        <x:f>AND(MOD(MONTH(A1256),3)=0,OR(A1257="",MONTH(A1256)&lt;&gt;MONTH(A1257)))</x:f>
        <x:v>0</x:v>
      </x:c>
      <x:c r="R1256" s="50" t="b">
        <x:f>OR(O1256&gt;$E$7,O1256&lt;$E$6)</x:f>
        <x:v>0</x:v>
      </x:c>
      <x:c r="S1256" s="50" t="b">
        <x:f>AND(OR(P1256,Q1256,R1256),A1256-AH1255&gt;$E$8)</x:f>
        <x:v>0</x:v>
      </x:c>
      <x:c r="T1256" s="50" t="str">
        <x:f>IF(NOT(OR(P1256,Q1256,R1256)),"不调",IF(NOT(S1256),"间隔规则跳过",IF(P1256,"年末+季度",IF(AND(Q1256,R1256),"季度+动态",IF(Q1256,"季度","动态")))))</x:f>
        <x:v>不调</x:v>
      </x:c>
      <x:c r="U1256" s="115" t="n">
        <x:f>IF(OR(T1256="年末+季度",T1256="季度+动态"),N1256*$E$5/2,IF(T1256="季度",(J1256+K1256)/2,IF(T1256="动态",N1256*$E$5*IF(J1256+K1256=0,0.5,J1256/(J1256+K1256)),J1256)))</x:f>
        <x:v>0.14939725799292583</x:v>
      </x:c>
      <x:c r="V1256" s="115" t="n">
        <x:f>IF(OR(T1256="年末+季度",T1256="季度+动态"),N1256*$E$5/2,IF(T1256="季度",(J1256+K1256)/2,IF(T1256="动态",N1256*$E$5*IF(J1256+K1256=0,0.5,K1256/(J1256+K1256)),K1256)))</x:f>
        <x:v>0.14581347930178112</x:v>
      </x:c>
      <x:c r="W1256" s="115" t="n">
        <x:f>IF(OR(T1256="年末+季度",T1256="季度+动态",T1256="动态"),N1256*(1-$E$5)*IF(L1256+M1256=0,$B$7/($B$7+$B$8),L1256/(L1256+M1256)),L1256)</x:f>
        <x:v>0.9574946534196289</x:v>
      </x:c>
      <x:c r="X1256" s="115" t="n">
        <x:f>IF(OR(T1256="年末+季度",T1256="季度+动态",T1256="动态"),N1256*(1-$E$5)*IF(L1256+M1256=0,$B$8/($B$7+$B$8),M1256/(L1256+M1256)),M1256)</x:f>
        <x:v>0.08846798837005185</x:v>
      </x:c>
      <x:c r="Y1256" s="115" t="n">
        <x:f>POWER(1-$H$5,(A1256-A1255)/$H$8)</x:f>
        <x:v>0.9999588018747739</x:v>
      </x:c>
      <x:c r="Z1256" s="115" t="n">
        <x:f>U1256*Y1256</x:f>
        <x:v>0.1493911031059826</x:v>
      </x:c>
      <x:c r="AA1256" s="115" t="n">
        <x:f>V1256*Y1256</x:f>
        <x:v>0.1458074720598012</x:v>
      </x:c>
      <x:c r="AB1256" s="115" t="n">
        <x:f>W1256*Y1256</x:f>
        <x:v>0.957455206434994</x:v>
      </x:c>
      <x:c r="AC1256" s="115" t="n">
        <x:f>X1256*Y1256</x:f>
        <x:v>0.08846434365478847</x:v>
      </x:c>
      <x:c r="AD1256" s="115" t="n">
        <x:f>SUM(Z1256:AC1256)</x:f>
        <x:v>1.3411181252555664</x:v>
      </x:c>
      <x:c r="AE1256" s="115" t="n">
        <x:f>MAX(AE1255,AD1256)</x:f>
        <x:v>1.3427836668235442</x:v>
      </x:c>
      <x:c r="AF1256" s="114" t="n">
        <x:f>AD1256/AE1256-1</x:f>
        <x:v>-0.0012403647803653772</x:v>
      </x:c>
      <x:c r="AG1256" s="114" t="n">
        <x:f>AD1256/AD1255-1</x:f>
        <x:v>-0.0012403647803653772</x:v>
      </x:c>
      <x:c r="AH1256" s="111" t="n">
        <x:f>IF(OR(T1256="年末+季度",T1256="季度+动态",T1256="季度",T1256="动态"),A1256,AH1255)</x:f>
        <x:v>45565</x:v>
      </x:c>
      <x:c r="AI1256" s="117" t="n">
        <x:f>YEAR(A1256)</x:f>
        <x:v>2024</x:v>
      </x:c>
      <x:c r="AJ1256" s="117" t="n">
        <x:f>MONTH(A1256)</x:f>
        <x:v>12</x:v>
      </x:c>
      <x:c r="AK1256" s="50" t="n">
        <x:f>IF(MONTH(A1256)&lt;&gt;MONTH(A1257),1,0)</x:f>
        <x:v>0</x:v>
      </x:c>
      <x:c r="AL1256" s="115" t="n">
        <x:f>IF(AK1255,AD1255,AL1255)</x:f>
        <x:v>1.3147000675645804</x:v>
      </x:c>
      <x:c r="AM1256" s="116" t="str">
        <x:f>IF(AK1256,AD1256/AL1256-1,"")</x:f>
      </x:c>
      <x:c r="AN1256" s="115" t="n">
        <x:f>IF(AI1256&lt;&gt;AI1255,AD1256,MAX(AN1255,AD1256))</x:f>
        <x:v>1.3427836668235442</x:v>
      </x:c>
      <x:c r="AO1256" s="116" t="n">
        <x:f>AD1256/AN1256-1</x:f>
        <x:v>-0.0012403647803653772</x:v>
      </x:c>
      <x:c r="AP1256" s="112" t="n">
        <x:f>IFERROR(SUM(Z1256:AC1256)/AD1256,0)</x:f>
        <x:v>1</x:v>
      </x:c>
      <x:c r="AQ1256" s="50" t="b">
        <x:f>AND(B1256&gt;0,C1256&gt;0,D1256&gt;0,E1256&gt;0)</x:f>
        <x:v>1</x:v>
      </x:c>
    </x:row>
    <x:row r="1257">
      <x:c r="A1257" s="111" t="n">
        <x:f>'净值底稿'!A1215</x:f>
        <x:v>45657</x:v>
      </x:c>
      <x:c r="B1257" s="113" t="n">
        <x:f>'净值底稿'!F1215</x:f>
        <x:v>1.973002955201375</x:v>
      </x:c>
      <x:c r="C1257" s="113" t="n">
        <x:f>'净值底稿'!O1215</x:f>
        <x:v>1.3278275771492087</x:v>
      </x:c>
      <x:c r="D1257" s="113" t="n">
        <x:f>'净值底稿'!P1215</x:f>
        <x:v>1.7497</x:v>
      </x:c>
      <x:c r="E1257" s="113" t="n">
        <x:f>'净值底稿'!Q1215</x:f>
        <x:v>2.1541</x:v>
      </x:c>
      <x:c r="F1257" s="114" t="n">
        <x:f>IFERROR(B1257/B1256-1,0)</x:f>
        <x:v>-0.026951096634946548</x:v>
      </x:c>
      <x:c r="G1257" s="114" t="n">
        <x:f>IFERROR(C1257/C1256-1,0)</x:f>
        <x:v>-0.0230719107989944</x:v>
      </x:c>
      <x:c r="H1257" s="114" t="n">
        <x:f>IFERROR(D1257/D1256-1,0)</x:f>
        <x:v>0.0017748769036987078</x:v>
      </x:c>
      <x:c r="I1257" s="114" t="n">
        <x:f>IFERROR(E1257/E1256-1,0)</x:f>
        <x:v>-0.002685309505069622</x:v>
      </x:c>
      <x:c r="J1257" s="115" t="n">
        <x:f>Z1256*(1+F1257)</x:f>
        <x:v>0.145364849049772</x:v>
      </x:c>
      <x:c r="K1257" s="115" t="n">
        <x:f>AA1256*(1+G1257)</x:f>
        <x:v>0.14244341507061062</x:v>
      </x:c>
      <x:c r="L1257" s="115" t="n">
        <x:f>AB1256*(1+H1257)</x:f>
        <x:v>0.9591545715672216</x:v>
      </x:c>
      <x:c r="M1257" s="115" t="n">
        <x:f>AC1256*(1+I1257)</x:f>
        <x:v>0.08822678951191253</x:v>
      </x:c>
      <x:c r="N1257" s="115" t="n">
        <x:f>SUM(J1257:M1257)</x:f>
        <x:v>1.3351896251995168</x:v>
      </x:c>
      <x:c r="O1257" s="116" t="n">
        <x:f>IFERROR((J1257+K1257)/N1257,0)</x:f>
        <x:v>0.21555609681836432</x:v>
      </x:c>
      <x:c r="P1257" s="50" t="b">
        <x:f>AND(MONTH(A1257)=12,OR(A1258="",YEAR(A1257)&lt;&gt;YEAR(A1258)))</x:f>
        <x:v>1</x:v>
      </x:c>
      <x:c r="Q1257" s="50" t="b">
        <x:f>AND(MOD(MONTH(A1257),3)=0,OR(A1258="",MONTH(A1257)&lt;&gt;MONTH(A1258)))</x:f>
        <x:v>1</x:v>
      </x:c>
      <x:c r="R1257" s="50" t="b">
        <x:f>OR(O1257&gt;$E$7,O1257&lt;$E$6)</x:f>
        <x:v>0</x:v>
      </x:c>
      <x:c r="S1257" s="50" t="b">
        <x:f>AND(OR(P1257,Q1257,R1257),A1257-AH1256&gt;$E$8)</x:f>
        <x:v>1</x:v>
      </x:c>
      <x:c r="T1257" s="50" t="str">
        <x:f>IF(NOT(OR(P1257,Q1257,R1257)),"不调",IF(NOT(S1257),"间隔规则跳过",IF(P1257,"年末+季度",IF(AND(Q1257,R1257),"季度+动态",IF(Q1257,"季度","动态")))))</x:f>
        <x:v>年末+季度</x:v>
      </x:c>
      <x:c r="U1257" s="115" t="n">
        <x:f>IF(OR(T1257="年末+季度",T1257="季度+动态"),N1257*$E$5/2,IF(T1257="季度",(J1257+K1257)/2,IF(T1257="动态",N1257*$E$5*IF(J1257+K1257=0,0.5,J1257/(J1257+K1257)),J1257)))</x:f>
        <x:v>0.13351896251995168</x:v>
      </x:c>
      <x:c r="V1257" s="115" t="n">
        <x:f>IF(OR(T1257="年末+季度",T1257="季度+动态"),N1257*$E$5/2,IF(T1257="季度",(J1257+K1257)/2,IF(T1257="动态",N1257*$E$5*IF(J1257+K1257=0,0.5,K1257/(J1257+K1257)),K1257)))</x:f>
        <x:v>0.13351896251995168</x:v>
      </x:c>
      <x:c r="W1257" s="115" t="n">
        <x:f>IF(OR(T1257="年末+季度",T1257="季度+动态",T1257="动态"),N1257*(1-$E$5)*IF(L1257+M1257=0,$B$7/($B$7+$B$8),L1257/(L1257+M1257)),L1257)</x:f>
        <x:v>0.9781753088290699</x:v>
      </x:c>
      <x:c r="X1257" s="115" t="n">
        <x:f>IF(OR(T1257="年末+季度",T1257="季度+动态",T1257="动态"),N1257*(1-$E$5)*IF(L1257+M1257=0,$B$8/($B$7+$B$8),M1257/(L1257+M1257)),M1257)</x:f>
        <x:v>0.08997639133054376</x:v>
      </x:c>
      <x:c r="Y1257" s="115" t="n">
        <x:f>POWER(1-$H$5,(A1257-A1256)/$H$8)</x:f>
        <x:v>0.9999862671029998</x:v>
      </x:c>
      <x:c r="Z1257" s="115" t="n">
        <x:f>U1257*Y1257</x:f>
        <x:v>0.13351712891779183</x:v>
      </x:c>
      <x:c r="AA1257" s="115" t="n">
        <x:f>V1257*Y1257</x:f>
        <x:v>0.13351712891779183</x:v>
      </x:c>
      <x:c r="AB1257" s="115" t="n">
        <x:f>W1257*Y1257</x:f>
        <x:v>0.9781618756483056</x:v>
      </x:c>
      <x:c r="AC1257" s="115" t="n">
        <x:f>X1257*Y1257</x:f>
        <x:v>0.08997515569402917</x:v>
      </x:c>
      <x:c r="AD1257" s="115" t="n">
        <x:f>SUM(Z1257:AC1257)</x:f>
        <x:v>1.3351712891779184</x:v>
      </x:c>
      <x:c r="AE1257" s="115" t="n">
        <x:f>MAX(AE1256,AD1257)</x:f>
        <x:v>1.3427836668235442</x:v>
      </x:c>
      <x:c r="AF1257" s="114" t="n">
        <x:f>AD1257/AE1257-1</x:f>
        <x:v>-0.005669102055458786</x:v>
      </x:c>
      <x:c r="AG1257" s="114" t="n">
        <x:f>AD1257/AD1256-1</x:f>
        <x:v>-0.004434237346926273</x:v>
      </x:c>
      <x:c r="AH1257" s="111" t="n">
        <x:f>IF(OR(T1257="年末+季度",T1257="季度+动态",T1257="季度",T1257="动态"),A1257,AH1256)</x:f>
        <x:v>45657</x:v>
      </x:c>
      <x:c r="AI1257" s="117" t="n">
        <x:f>YEAR(A1257)</x:f>
        <x:v>2024</x:v>
      </x:c>
      <x:c r="AJ1257" s="117" t="n">
        <x:f>MONTH(A1257)</x:f>
        <x:v>12</x:v>
      </x:c>
      <x:c r="AK1257" s="50" t="n">
        <x:f>IF(MONTH(A1257)&lt;&gt;MONTH(A1258),1,0)</x:f>
        <x:v>1</x:v>
      </x:c>
      <x:c r="AL1257" s="115" t="n">
        <x:f>IF(AK1256,AD1256,AL1256)</x:f>
        <x:v>1.3147000675645804</x:v>
      </x:c>
      <x:c r="AM1257" s="116" t="n">
        <x:f>IF(AK1257,AD1257/AL1257-1,"")</x:f>
        <x:v>0.015571020431496496</x:v>
      </x:c>
      <x:c r="AN1257" s="115" t="n">
        <x:f>IF(AI1257&lt;&gt;AI1256,AD1257,MAX(AN1256,AD1257))</x:f>
        <x:v>1.3427836668235442</x:v>
      </x:c>
      <x:c r="AO1257" s="116" t="n">
        <x:f>AD1257/AN1257-1</x:f>
        <x:v>-0.005669102055458786</x:v>
      </x:c>
      <x:c r="AP1257" s="112" t="n">
        <x:f>IFERROR(SUM(Z1257:AC1257)/AD1257,0)</x:f>
        <x:v>1</x:v>
      </x:c>
      <x:c r="AQ1257" s="50" t="b">
        <x:f>AND(B1257&gt;0,C1257&gt;0,D1257&gt;0,E1257&gt;0)</x:f>
        <x:v>1</x:v>
      </x:c>
    </x:row>
    <x:row r="1258">
      <x:c r="A1258" s="111" t="n">
        <x:f>'净值底稿'!A1216</x:f>
        <x:v>45659</x:v>
      </x:c>
      <x:c r="B1258" s="113" t="n">
        <x:f>'净值底稿'!F1216</x:f>
        <x:v>1.9240221268094124</x:v>
      </x:c>
      <x:c r="C1258" s="113" t="n">
        <x:f>'净值底稿'!O1216</x:f>
        <x:v>1.2955121940344225</x:v>
      </x:c>
      <x:c r="D1258" s="113" t="n">
        <x:f>'净值底稿'!P1216</x:f>
        <x:v>1.7553</x:v>
      </x:c>
      <x:c r="E1258" s="113" t="n">
        <x:f>'净值底稿'!Q1216</x:f>
        <x:v>2.1788</x:v>
      </x:c>
      <x:c r="F1258" s="114" t="n">
        <x:f>IFERROR(B1258/B1257-1,0)</x:f>
        <x:v>-0.024825522061604488</x:v>
      </x:c>
      <x:c r="G1258" s="114" t="n">
        <x:f>IFERROR(C1258/C1257-1,0)</x:f>
        <x:v>-0.024337032662151814</x:v>
      </x:c>
      <x:c r="H1258" s="114" t="n">
        <x:f>IFERROR(D1258/D1257-1,0)</x:f>
        <x:v>0.003200548665485581</x:v>
      </x:c>
      <x:c r="I1258" s="114" t="n">
        <x:f>IFERROR(E1258/E1257-1,0)</x:f>
        <x:v>0.011466505733252808</x:v>
      </x:c>
      <x:c r="J1258" s="115" t="n">
        <x:f>Z1257*(1+F1258)</x:f>
        <x:v>0.1302024964882411</x:v>
      </x:c>
      <x:c r="K1258" s="115" t="n">
        <x:f>AA1257*(1+G1258)</x:f>
        <x:v>0.13026771819036279</x:v>
      </x:c>
      <x:c r="L1258" s="115" t="n">
        <x:f>AB1257*(1+H1258)</x:f>
        <x:v>0.9812925303340406</x:v>
      </x:c>
      <x:c r="M1258" s="115" t="n">
        <x:f>AC1257*(1+I1258)</x:f>
        <x:v>0.09100685633264506</x:v>
      </x:c>
      <x:c r="N1258" s="115" t="n">
        <x:f>SUM(J1258:M1258)</x:f>
        <x:v>1.3327696013452897</x:v>
      </x:c>
      <x:c r="O1258" s="116" t="n">
        <x:f>IFERROR((J1258+K1258)/N1258,0)</x:f>
        <x:v>0.19543529085273764</x:v>
      </x:c>
      <x:c r="P1258" s="50" t="b">
        <x:f>AND(MONTH(A1258)=12,OR(A1259="",YEAR(A1258)&lt;&gt;YEAR(A1259)))</x:f>
        <x:v>0</x:v>
      </x:c>
      <x:c r="Q1258" s="50" t="b">
        <x:f>AND(MOD(MONTH(A1258),3)=0,OR(A1259="",MONTH(A1258)&lt;&gt;MONTH(A1259)))</x:f>
        <x:v>0</x:v>
      </x:c>
      <x:c r="R1258" s="50" t="b">
        <x:f>OR(O1258&gt;$E$7,O1258&lt;$E$6)</x:f>
        <x:v>0</x:v>
      </x:c>
      <x:c r="S1258" s="50" t="b">
        <x:f>AND(OR(P1258,Q1258,R1258),A1258-AH1257&gt;$E$8)</x:f>
        <x:v>0</x:v>
      </x:c>
      <x:c r="T1258" s="50" t="str">
        <x:f>IF(NOT(OR(P1258,Q1258,R1258)),"不调",IF(NOT(S1258),"间隔规则跳过",IF(P1258,"年末+季度",IF(AND(Q1258,R1258),"季度+动态",IF(Q1258,"季度","动态")))))</x:f>
        <x:v>不调</x:v>
      </x:c>
      <x:c r="U1258" s="115" t="n">
        <x:f>IF(OR(T1258="年末+季度",T1258="季度+动态"),N1258*$E$5/2,IF(T1258="季度",(J1258+K1258)/2,IF(T1258="动态",N1258*$E$5*IF(J1258+K1258=0,0.5,J1258/(J1258+K1258)),J1258)))</x:f>
        <x:v>0.1302024964882411</x:v>
      </x:c>
      <x:c r="V1258" s="115" t="n">
        <x:f>IF(OR(T1258="年末+季度",T1258="季度+动态"),N1258*$E$5/2,IF(T1258="季度",(J1258+K1258)/2,IF(T1258="动态",N1258*$E$5*IF(J1258+K1258=0,0.5,K1258/(J1258+K1258)),K1258)))</x:f>
        <x:v>0.13026771819036279</x:v>
      </x:c>
      <x:c r="W1258" s="115" t="n">
        <x:f>IF(OR(T1258="年末+季度",T1258="季度+动态",T1258="动态"),N1258*(1-$E$5)*IF(L1258+M1258=0,$B$7/($B$7+$B$8),L1258/(L1258+M1258)),L1258)</x:f>
        <x:v>0.9812925303340406</x:v>
      </x:c>
      <x:c r="X1258" s="115" t="n">
        <x:f>IF(OR(T1258="年末+季度",T1258="季度+动态",T1258="动态"),N1258*(1-$E$5)*IF(L1258+M1258=0,$B$8/($B$7+$B$8),M1258/(L1258+M1258)),M1258)</x:f>
        <x:v>0.09100685633264506</x:v>
      </x:c>
      <x:c r="Y1258" s="115" t="n">
        <x:f>POWER(1-$H$5,(A1258-A1257)/$H$8)</x:f>
        <x:v>0.9999725343945919</x:v>
      </x:c>
      <x:c r="Z1258" s="115" t="n">
        <x:f>U1258*Y1258</x:f>
        <x:v>0.1301989203978494</x:v>
      </x:c>
      <x:c r="AA1258" s="115" t="n">
        <x:f>V1258*Y1258</x:f>
        <x:v>0.13026414030861755</x:v>
      </x:c>
      <x:c r="AB1258" s="115" t="n">
        <x:f>W1258*Y1258</x:f>
        <x:v>0.9812655785406126</x:v>
      </x:c>
      <x:c r="AC1258" s="115" t="n">
        <x:f>X1258*Y1258</x:f>
        <x:v>0.0910043567742396</x:v>
      </x:c>
      <x:c r="AD1258" s="115" t="n">
        <x:f>SUM(Z1258:AC1258)</x:f>
        <x:v>1.332732996021319</x:v>
      </x:c>
      <x:c r="AE1258" s="115" t="n">
        <x:f>MAX(AE1257,AD1258)</x:f>
        <x:v>1.3427836668235442</x:v>
      </x:c>
      <x:c r="AF1258" s="114" t="n">
        <x:f>AD1258/AE1258-1</x:f>
        <x:v>-0.0074849516348384215</x:v>
      </x:c>
      <x:c r="AG1258" s="114" t="n">
        <x:f>AD1258/AD1257-1</x:f>
        <x:v>-0.0018262025077701027</x:v>
      </x:c>
      <x:c r="AH1258" s="111" t="n">
        <x:f>IF(OR(T1258="年末+季度",T1258="季度+动态",T1258="季度",T1258="动态"),A1258,AH1257)</x:f>
        <x:v>45657</x:v>
      </x:c>
      <x:c r="AI1258" s="117" t="n">
        <x:f>YEAR(A1258)</x:f>
        <x:v>2025</x:v>
      </x:c>
      <x:c r="AJ1258" s="117" t="n">
        <x:f>MONTH(A1258)</x:f>
        <x:v>1</x:v>
      </x:c>
      <x:c r="AK1258" s="50" t="n">
        <x:f>IF(MONTH(A1258)&lt;&gt;MONTH(A1259),1,0)</x:f>
        <x:v>0</x:v>
      </x:c>
      <x:c r="AL1258" s="115" t="n">
        <x:f>IF(AK1257,AD1257,AL1257)</x:f>
        <x:v>1.3351712891779184</x:v>
      </x:c>
      <x:c r="AM1258" s="116" t="str">
        <x:f>IF(AK1258,AD1258/AL1258-1,"")</x:f>
      </x:c>
      <x:c r="AN1258" s="115" t="n">
        <x:f>IF(AI1258&lt;&gt;AI1257,AD1258,MAX(AN1257,AD1258))</x:f>
        <x:v>1.332732996021319</x:v>
      </x:c>
      <x:c r="AO1258" s="116" t="n">
        <x:f>AD1258/AN1258-1</x:f>
        <x:v>0</x:v>
      </x:c>
      <x:c r="AP1258" s="112" t="n">
        <x:f>IFERROR(SUM(Z1258:AC1258)/AD1258,0)</x:f>
        <x:v>1</x:v>
      </x:c>
      <x:c r="AQ1258" s="50" t="b">
        <x:f>AND(B1258&gt;0,C1258&gt;0,D1258&gt;0,E1258&gt;0)</x:f>
        <x:v>1</x:v>
      </x:c>
    </x:row>
    <x:row r="1259">
      <x:c r="A1259" s="111" t="n">
        <x:f>'净值底稿'!A1217</x:f>
        <x:v>45660</x:v>
      </x:c>
      <x:c r="B1259" s="113" t="n">
        <x:f>'净值底稿'!F1217</x:f>
        <x:v>1.8998972252413502</x:v>
      </x:c>
      <x:c r="C1259" s="113" t="n">
        <x:f>'净值底稿'!O1217</x:f>
        <x:v>1.2651522803652704</x:v>
      </x:c>
      <x:c r="D1259" s="113" t="n">
        <x:f>'净值底稿'!P1217</x:f>
        <x:v>1.7575</x:v>
      </x:c>
      <x:c r="E1259" s="113" t="n">
        <x:f>'净值底稿'!Q1217</x:f>
        <x:v>2.1958</x:v>
      </x:c>
      <x:c r="F1259" s="114" t="n">
        <x:f>IFERROR(B1259/B1258-1,0)</x:f>
        <x:v>-0.012538785927617369</x:v>
      </x:c>
      <x:c r="G1259" s="114" t="n">
        <x:f>IFERROR(C1259/C1258-1,0)</x:f>
        <x:v>-0.023434679973645567</x:v>
      </x:c>
      <x:c r="H1259" s="114" t="n">
        <x:f>IFERROR(D1259/D1258-1,0)</x:f>
        <x:v>0.0012533470062097152</x:v>
      </x:c>
      <x:c r="I1259" s="114" t="n">
        <x:f>IFERROR(E1259/E1258-1,0)</x:f>
        <x:v>0.007802460069763262</x:v>
      </x:c>
      <x:c r="J1259" s="115" t="n">
        <x:f>Z1258*(1+F1259)</x:f>
        <x:v>0.12856638400697387</x:v>
      </x:c>
      <x:c r="K1259" s="115" t="n">
        <x:f>AA1258*(1+G1259)</x:f>
        <x:v>0.12721144186844302</x:v>
      </x:c>
      <x:c r="L1259" s="115" t="n">
        <x:f>AB1258*(1+H1259)</x:f>
        <x:v>0.9824954448157731</x:v>
      </x:c>
      <x:c r="M1259" s="115" t="n">
        <x:f>AC1258*(1+I1259)</x:f>
        <x:v>0.09171441463414509</x:v>
      </x:c>
      <x:c r="N1259" s="115" t="n">
        <x:f>SUM(J1259:M1259)</x:f>
        <x:v>1.329987685325335</x:v>
      </x:c>
      <x:c r="O1259" s="116" t="n">
        <x:f>IFERROR((J1259+K1259)/N1259,0)</x:f>
        <x:v>0.19231593547638734</x:v>
      </x:c>
      <x:c r="P1259" s="50" t="b">
        <x:f>AND(MONTH(A1259)=12,OR(A1260="",YEAR(A1259)&lt;&gt;YEAR(A1260)))</x:f>
        <x:v>0</x:v>
      </x:c>
      <x:c r="Q1259" s="50" t="b">
        <x:f>AND(MOD(MONTH(A1259),3)=0,OR(A1260="",MONTH(A1259)&lt;&gt;MONTH(A1260)))</x:f>
        <x:v>0</x:v>
      </x:c>
      <x:c r="R1259" s="50" t="b">
        <x:f>OR(O1259&gt;$E$7,O1259&lt;$E$6)</x:f>
        <x:v>0</x:v>
      </x:c>
      <x:c r="S1259" s="50" t="b">
        <x:f>AND(OR(P1259,Q1259,R1259),A1259-AH1258&gt;$E$8)</x:f>
        <x:v>0</x:v>
      </x:c>
      <x:c r="T1259" s="50" t="str">
        <x:f>IF(NOT(OR(P1259,Q1259,R1259)),"不调",IF(NOT(S1259),"间隔规则跳过",IF(P1259,"年末+季度",IF(AND(Q1259,R1259),"季度+动态",IF(Q1259,"季度","动态")))))</x:f>
        <x:v>不调</x:v>
      </x:c>
      <x:c r="U1259" s="115" t="n">
        <x:f>IF(OR(T1259="年末+季度",T1259="季度+动态"),N1259*$E$5/2,IF(T1259="季度",(J1259+K1259)/2,IF(T1259="动态",N1259*$E$5*IF(J1259+K1259=0,0.5,J1259/(J1259+K1259)),J1259)))</x:f>
        <x:v>0.12856638400697387</x:v>
      </x:c>
      <x:c r="V1259" s="115" t="n">
        <x:f>IF(OR(T1259="年末+季度",T1259="季度+动态"),N1259*$E$5/2,IF(T1259="季度",(J1259+K1259)/2,IF(T1259="动态",N1259*$E$5*IF(J1259+K1259=0,0.5,K1259/(J1259+K1259)),K1259)))</x:f>
        <x:v>0.12721144186844302</x:v>
      </x:c>
      <x:c r="W1259" s="115" t="n">
        <x:f>IF(OR(T1259="年末+季度",T1259="季度+动态",T1259="动态"),N1259*(1-$E$5)*IF(L1259+M1259=0,$B$7/($B$7+$B$8),L1259/(L1259+M1259)),L1259)</x:f>
        <x:v>0.9824954448157731</x:v>
      </x:c>
      <x:c r="X1259" s="115" t="n">
        <x:f>IF(OR(T1259="年末+季度",T1259="季度+动态",T1259="动态"),N1259*(1-$E$5)*IF(L1259+M1259=0,$B$8/($B$7+$B$8),M1259/(L1259+M1259)),M1259)</x:f>
        <x:v>0.09171441463414509</x:v>
      </x:c>
      <x:c r="Y1259" s="115" t="n">
        <x:f>POWER(1-$H$5,(A1259-A1258)/$H$8)</x:f>
        <x:v>0.9999862671029998</x:v>
      </x:c>
      <x:c r="Z1259" s="115" t="n">
        <x:f>U1259*Y1259</x:f>
        <x:v>0.1285646184180646</x:v>
      </x:c>
      <x:c r="AA1259" s="115" t="n">
        <x:f>V1259*Y1259</x:f>
        <x:v>0.12720969488681458</x:v>
      </x:c>
      <x:c r="AB1259" s="115" t="n">
        <x:f>W1259*Y1259</x:f>
        <x:v>0.9824819523070263</x:v>
      </x:c>
      <x:c r="AC1259" s="115" t="n">
        <x:f>X1259*Y1259</x:f>
        <x:v>0.09171315512953548</x:v>
      </x:c>
      <x:c r="AD1259" s="115" t="n">
        <x:f>SUM(Z1259:AC1259)</x:f>
        <x:v>1.329969420741441</x:v>
      </x:c>
      <x:c r="AE1259" s="115" t="n">
        <x:f>MAX(AE1258,AD1259)</x:f>
        <x:v>1.3427836668235442</x:v>
      </x:c>
      <x:c r="AF1259" s="114" t="n">
        <x:f>AD1259/AE1259-1</x:f>
        <x:v>-0.009543045837321129</x:v>
      </x:c>
      <x:c r="AG1259" s="114" t="n">
        <x:f>AD1259/AD1258-1</x:f>
        <x:v>-0.002073615111300109</x:v>
      </x:c>
      <x:c r="AH1259" s="111" t="n">
        <x:f>IF(OR(T1259="年末+季度",T1259="季度+动态",T1259="季度",T1259="动态"),A1259,AH1258)</x:f>
        <x:v>45657</x:v>
      </x:c>
      <x:c r="AI1259" s="117" t="n">
        <x:f>YEAR(A1259)</x:f>
        <x:v>2025</x:v>
      </x:c>
      <x:c r="AJ1259" s="117" t="n">
        <x:f>MONTH(A1259)</x:f>
        <x:v>1</x:v>
      </x:c>
      <x:c r="AK1259" s="50" t="n">
        <x:f>IF(MONTH(A1259)&lt;&gt;MONTH(A1260),1,0)</x:f>
        <x:v>0</x:v>
      </x:c>
      <x:c r="AL1259" s="115" t="n">
        <x:f>IF(AK1258,AD1258,AL1258)</x:f>
        <x:v>1.3351712891779184</x:v>
      </x:c>
      <x:c r="AM1259" s="116" t="str">
        <x:f>IF(AK1259,AD1259/AL1259-1,"")</x:f>
      </x:c>
      <x:c r="AN1259" s="115" t="n">
        <x:f>IF(AI1259&lt;&gt;AI1258,AD1259,MAX(AN1258,AD1259))</x:f>
        <x:v>1.332732996021319</x:v>
      </x:c>
      <x:c r="AO1259" s="116" t="n">
        <x:f>AD1259/AN1259-1</x:f>
        <x:v>-0.002073615111300109</x:v>
      </x:c>
      <x:c r="AP1259" s="112" t="n">
        <x:f>IFERROR(SUM(Z1259:AC1259)/AD1259,0)</x:f>
        <x:v>1</x:v>
      </x:c>
      <x:c r="AQ1259" s="50" t="b">
        <x:f>AND(B1259&gt;0,C1259&gt;0,D1259&gt;0,E1259&gt;0)</x:f>
        <x:v>1</x:v>
      </x:c>
    </x:row>
    <x:row r="1260">
      <x:c r="A1260" s="111" t="n">
        <x:f>'净值底稿'!A1218</x:f>
        <x:v>45663</x:v>
      </x:c>
      <x:c r="B1260" s="113" t="n">
        <x:f>'净值底稿'!F1218</x:f>
        <x:v>1.89713684619605</x:v>
      </x:c>
      <x:c r="C1260" s="113" t="n">
        <x:f>'净值底稿'!O1218</x:f>
        <x:v>1.2664310888786696</x:v>
      </x:c>
      <x:c r="D1260" s="113" t="n">
        <x:f>'净值底稿'!P1218</x:f>
        <x:v>1.7578</x:v>
      </x:c>
      <x:c r="E1260" s="113" t="n">
        <x:f>'净值底稿'!Q1218</x:f>
        <x:v>2.1866</x:v>
      </x:c>
      <x:c r="F1260" s="114" t="n">
        <x:f>IFERROR(B1260/B1259-1,0)</x:f>
        <x:v>-0.001452909667231883</x:v>
      </x:c>
      <x:c r="G1260" s="114" t="n">
        <x:f>IFERROR(C1260/C1259-1,0)</x:f>
        <x:v>0.0010107941417376587</x:v>
      </x:c>
      <x:c r="H1260" s="114" t="n">
        <x:f>IFERROR(D1260/D1259-1,0)</x:f>
        <x:v>0.0001706970128023677</x:v>
      </x:c>
      <x:c r="I1260" s="114" t="n">
        <x:f>IFERROR(E1260/E1259-1,0)</x:f>
        <x:v>-0.004189816923217182</x:v>
      </x:c>
      <x:c r="J1260" s="115" t="n">
        <x:f>Z1259*(1+F1260)</x:f>
        <x:v>0.128377825641101</x:v>
      </x:c>
      <x:c r="K1260" s="115" t="n">
        <x:f>AA1259*(1+G1260)</x:f>
        <x:v>0.1273382777011784</x:v>
      </x:c>
      <x:c r="L1260" s="115" t="n">
        <x:f>AB1259*(1+H1260)</x:f>
        <x:v>0.9826496590414173</x:v>
      </x:c>
      <x:c r="M1260" s="115" t="n">
        <x:f>AC1259*(1+I1260)</x:f>
        <x:v>0.09132889380009211</x:v>
      </x:c>
      <x:c r="N1260" s="115" t="n">
        <x:f>SUM(J1260:M1260)</x:f>
        <x:v>1.3296946561837888</x:v>
      </x:c>
      <x:c r="O1260" s="116" t="n">
        <x:f>IFERROR((J1260+K1260)/N1260,0)</x:f>
        <x:v>0.19231189818885353</x:v>
      </x:c>
      <x:c r="P1260" s="50" t="b">
        <x:f>AND(MONTH(A1260)=12,OR(A1261="",YEAR(A1260)&lt;&gt;YEAR(A1261)))</x:f>
        <x:v>0</x:v>
      </x:c>
      <x:c r="Q1260" s="50" t="b">
        <x:f>AND(MOD(MONTH(A1260),3)=0,OR(A1261="",MONTH(A1260)&lt;&gt;MONTH(A1261)))</x:f>
        <x:v>0</x:v>
      </x:c>
      <x:c r="R1260" s="50" t="b">
        <x:f>OR(O1260&gt;$E$7,O1260&lt;$E$6)</x:f>
        <x:v>0</x:v>
      </x:c>
      <x:c r="S1260" s="50" t="b">
        <x:f>AND(OR(P1260,Q1260,R1260),A1260-AH1259&gt;$E$8)</x:f>
        <x:v>0</x:v>
      </x:c>
      <x:c r="T1260" s="50" t="str">
        <x:f>IF(NOT(OR(P1260,Q1260,R1260)),"不调",IF(NOT(S1260),"间隔规则跳过",IF(P1260,"年末+季度",IF(AND(Q1260,R1260),"季度+动态",IF(Q1260,"季度","动态")))))</x:f>
        <x:v>不调</x:v>
      </x:c>
      <x:c r="U1260" s="115" t="n">
        <x:f>IF(OR(T1260="年末+季度",T1260="季度+动态"),N1260*$E$5/2,IF(T1260="季度",(J1260+K1260)/2,IF(T1260="动态",N1260*$E$5*IF(J1260+K1260=0,0.5,J1260/(J1260+K1260)),J1260)))</x:f>
        <x:v>0.128377825641101</x:v>
      </x:c>
      <x:c r="V1260" s="115" t="n">
        <x:f>IF(OR(T1260="年末+季度",T1260="季度+动态"),N1260*$E$5/2,IF(T1260="季度",(J1260+K1260)/2,IF(T1260="动态",N1260*$E$5*IF(J1260+K1260=0,0.5,K1260/(J1260+K1260)),K1260)))</x:f>
        <x:v>0.1273382777011784</x:v>
      </x:c>
      <x:c r="W1260" s="115" t="n">
        <x:f>IF(OR(T1260="年末+季度",T1260="季度+动态",T1260="动态"),N1260*(1-$E$5)*IF(L1260+M1260=0,$B$7/($B$7+$B$8),L1260/(L1260+M1260)),L1260)</x:f>
        <x:v>0.9826496590414173</x:v>
      </x:c>
      <x:c r="X1260" s="115" t="n">
        <x:f>IF(OR(T1260="年末+季度",T1260="季度+动态",T1260="动态"),N1260*(1-$E$5)*IF(L1260+M1260=0,$B$8/($B$7+$B$8),M1260/(L1260+M1260)),M1260)</x:f>
        <x:v>0.09132889380009211</x:v>
      </x:c>
      <x:c r="Y1260" s="115" t="n">
        <x:f>POWER(1-$H$5,(A1260-A1259)/$H$8)</x:f>
        <x:v>0.9999588018747739</x:v>
      </x:c>
      <x:c r="Z1260" s="115" t="n">
        <x:f>U1260*Y1260</x:f>
        <x:v>0.128372536715364</x:v>
      </x:c>
      <x:c r="AA1260" s="115" t="n">
        <x:f>V1260*Y1260</x:f>
        <x:v>0.12733303160286757</x:v>
      </x:c>
      <x:c r="AB1260" s="115" t="n">
        <x:f>W1260*Y1260</x:f>
        <x:v>0.9826091757177108</x:v>
      </x:c>
      <x:c r="AC1260" s="115" t="n">
        <x:f>X1260*Y1260</x:f>
        <x:v>0.09132513122088858</x:v>
      </x:c>
      <x:c r="AD1260" s="115" t="n">
        <x:f>SUM(Z1260:AC1260)</x:f>
        <x:v>1.3296398752568308</x:v>
      </x:c>
      <x:c r="AE1260" s="115" t="n">
        <x:f>MAX(AE1259,AD1260)</x:f>
        <x:v>1.3427836668235442</x:v>
      </x:c>
      <x:c r="AF1260" s="114" t="n">
        <x:f>AD1260/AE1260-1</x:f>
        <x:v>-0.009788465477693853</x:v>
      </x:c>
      <x:c r="AG1260" s="114" t="n">
        <x:f>AD1260/AD1259-1</x:f>
        <x:v>-0.0002477842568939792</x:v>
      </x:c>
      <x:c r="AH1260" s="111" t="n">
        <x:f>IF(OR(T1260="年末+季度",T1260="季度+动态",T1260="季度",T1260="动态"),A1260,AH1259)</x:f>
        <x:v>45657</x:v>
      </x:c>
      <x:c r="AI1260" s="117" t="n">
        <x:f>YEAR(A1260)</x:f>
        <x:v>2025</x:v>
      </x:c>
      <x:c r="AJ1260" s="117" t="n">
        <x:f>MONTH(A1260)</x:f>
        <x:v>1</x:v>
      </x:c>
      <x:c r="AK1260" s="50" t="n">
        <x:f>IF(MONTH(A1260)&lt;&gt;MONTH(A1261),1,0)</x:f>
        <x:v>0</x:v>
      </x:c>
      <x:c r="AL1260" s="115" t="n">
        <x:f>IF(AK1259,AD1259,AL1259)</x:f>
        <x:v>1.3351712891779184</x:v>
      </x:c>
      <x:c r="AM1260" s="116" t="str">
        <x:f>IF(AK1260,AD1260/AL1260-1,"")</x:f>
      </x:c>
      <x:c r="AN1260" s="115" t="n">
        <x:f>IF(AI1260&lt;&gt;AI1259,AD1260,MAX(AN1259,AD1260))</x:f>
        <x:v>1.332732996021319</x:v>
      </x:c>
      <x:c r="AO1260" s="116" t="n">
        <x:f>AD1260/AN1260-1</x:f>
        <x:v>-0.0023208855590146626</x:v>
      </x:c>
      <x:c r="AP1260" s="112" t="n">
        <x:f>IFERROR(SUM(Z1260:AC1260)/AD1260,0)</x:f>
        <x:v>1</x:v>
      </x:c>
      <x:c r="AQ1260" s="50" t="b">
        <x:f>AND(B1260&gt;0,C1260&gt;0,D1260&gt;0,E1260&gt;0)</x:f>
        <x:v>1</x:v>
      </x:c>
    </x:row>
    <x:row r="1261">
      <x:c r="A1261" s="111" t="n">
        <x:f>'净值底稿'!A1219</x:f>
        <x:v>45664</x:v>
      </x:c>
      <x:c r="B1261" s="113" t="n">
        <x:f>'净值底稿'!F1219</x:f>
        <x:v>1.9651641392279124</x:v>
      </x:c>
      <x:c r="C1261" s="113" t="n">
        <x:f>'净值底稿'!O1219</x:f>
        <x:v>1.2836246018702697</x:v>
      </x:c>
      <x:c r="D1261" s="113" t="n">
        <x:f>'净值底稿'!P1219</x:f>
        <x:v>1.756</x:v>
      </x:c>
      <x:c r="E1261" s="113" t="n">
        <x:f>'净值底稿'!Q1219</x:f>
        <x:v>2.1881</x:v>
      </x:c>
      <x:c r="F1261" s="114" t="n">
        <x:f>IFERROR(B1261/B1260-1,0)</x:f>
        <x:v>0.035857873494083536</x:v>
      </x:c>
      <x:c r="G1261" s="114" t="n">
        <x:f>IFERROR(C1261/C1260-1,0)</x:f>
        <x:v>0.013576351009215726</x:v>
      </x:c>
      <x:c r="H1261" s="114" t="n">
        <x:f>IFERROR(D1261/D1260-1,0)</x:f>
        <x:v>-0.0010240072818296087</x:v>
      </x:c>
      <x:c r="I1261" s="114" t="n">
        <x:f>IFERROR(E1261/E1260-1,0)</x:f>
        <x:v>0.0006859965242842492</x:v>
      </x:c>
      <x:c r="J1261" s="115" t="n">
        <x:f>Z1260*(1+F1261)</x:f>
        <x:v>0.13297570289701813</x:v>
      </x:c>
      <x:c r="K1261" s="115" t="n">
        <x:f>AA1260*(1+G1261)</x:f>
        <x:v>0.12906174953497565</x:v>
      </x:c>
      <x:c r="L1261" s="115" t="n">
        <x:f>AB1260*(1+H1261)</x:f>
        <x:v>0.9816029767665833</x:v>
      </x:c>
      <x:c r="M1261" s="115" t="n">
        <x:f>AC1260*(1+I1261)</x:f>
        <x:v>0.0913877799434859</x:v>
      </x:c>
      <x:c r="N1261" s="115" t="n">
        <x:f>SUM(J1261:M1261)</x:f>
        <x:v>1.3350282091420629</x:v>
      </x:c>
      <x:c r="O1261" s="116" t="n">
        <x:f>IFERROR((J1261+K1261)/N1261,0)</x:f>
        <x:v>0.1962785884504931</x:v>
      </x:c>
      <x:c r="P1261" s="50" t="b">
        <x:f>AND(MONTH(A1261)=12,OR(A1262="",YEAR(A1261)&lt;&gt;YEAR(A1262)))</x:f>
        <x:v>0</x:v>
      </x:c>
      <x:c r="Q1261" s="50" t="b">
        <x:f>AND(MOD(MONTH(A1261),3)=0,OR(A1262="",MONTH(A1261)&lt;&gt;MONTH(A1262)))</x:f>
        <x:v>0</x:v>
      </x:c>
      <x:c r="R1261" s="50" t="b">
        <x:f>OR(O1261&gt;$E$7,O1261&lt;$E$6)</x:f>
        <x:v>0</x:v>
      </x:c>
      <x:c r="S1261" s="50" t="b">
        <x:f>AND(OR(P1261,Q1261,R1261),A1261-AH1260&gt;$E$8)</x:f>
        <x:v>0</x:v>
      </x:c>
      <x:c r="T1261" s="50" t="str">
        <x:f>IF(NOT(OR(P1261,Q1261,R1261)),"不调",IF(NOT(S1261),"间隔规则跳过",IF(P1261,"年末+季度",IF(AND(Q1261,R1261),"季度+动态",IF(Q1261,"季度","动态")))))</x:f>
        <x:v>不调</x:v>
      </x:c>
      <x:c r="U1261" s="115" t="n">
        <x:f>IF(OR(T1261="年末+季度",T1261="季度+动态"),N1261*$E$5/2,IF(T1261="季度",(J1261+K1261)/2,IF(T1261="动态",N1261*$E$5*IF(J1261+K1261=0,0.5,J1261/(J1261+K1261)),J1261)))</x:f>
        <x:v>0.13297570289701813</x:v>
      </x:c>
      <x:c r="V1261" s="115" t="n">
        <x:f>IF(OR(T1261="年末+季度",T1261="季度+动态"),N1261*$E$5/2,IF(T1261="季度",(J1261+K1261)/2,IF(T1261="动态",N1261*$E$5*IF(J1261+K1261=0,0.5,K1261/(J1261+K1261)),K1261)))</x:f>
        <x:v>0.12906174953497565</x:v>
      </x:c>
      <x:c r="W1261" s="115" t="n">
        <x:f>IF(OR(T1261="年末+季度",T1261="季度+动态",T1261="动态"),N1261*(1-$E$5)*IF(L1261+M1261=0,$B$7/($B$7+$B$8),L1261/(L1261+M1261)),L1261)</x:f>
        <x:v>0.9816029767665833</x:v>
      </x:c>
      <x:c r="X1261" s="115" t="n">
        <x:f>IF(OR(T1261="年末+季度",T1261="季度+动态",T1261="动态"),N1261*(1-$E$5)*IF(L1261+M1261=0,$B$8/($B$7+$B$8),M1261/(L1261+M1261)),M1261)</x:f>
        <x:v>0.0913877799434859</x:v>
      </x:c>
      <x:c r="Y1261" s="115" t="n">
        <x:f>POWER(1-$H$5,(A1261-A1260)/$H$8)</x:f>
        <x:v>0.9999862671029998</x:v>
      </x:c>
      <x:c r="Z1261" s="115" t="n">
        <x:f>U1261*Y1261</x:f>
        <x:v>0.13297387675538672</x:v>
      </x:c>
      <x:c r="AA1261" s="115" t="n">
        <x:f>V1261*Y1261</x:f>
        <x:v>0.12905997714326262</x:v>
      </x:c>
      <x:c r="AB1261" s="115" t="n">
        <x:f>W1261*Y1261</x:f>
        <x:v>0.9815894965140082</x:v>
      </x:c>
      <x:c r="AC1261" s="115" t="n">
        <x:f>X1261*Y1261</x:f>
        <x:v>0.09138652492451686</x:v>
      </x:c>
      <x:c r="AD1261" s="115" t="n">
        <x:f>SUM(Z1261:AC1261)</x:f>
        <x:v>1.3350098753371744</x:v>
      </x:c>
      <x:c r="AE1261" s="115" t="n">
        <x:f>MAX(AE1260,AD1261)</x:f>
        <x:v>1.3427836668235442</x:v>
      </x:c>
      <x:c r="AF1261" s="114" t="n">
        <x:f>AD1261/AE1261-1</x:f>
        <x:v>-0.005789310429102357</x:v>
      </x:c>
      <x:c r="AG1261" s="114" t="n">
        <x:f>AD1261/AD1260-1</x:f>
        <x:v>0.004038687602766489</x:v>
      </x:c>
      <x:c r="AH1261" s="111" t="n">
        <x:f>IF(OR(T1261="年末+季度",T1261="季度+动态",T1261="季度",T1261="动态"),A1261,AH1260)</x:f>
        <x:v>45657</x:v>
      </x:c>
      <x:c r="AI1261" s="117" t="n">
        <x:f>YEAR(A1261)</x:f>
        <x:v>2025</x:v>
      </x:c>
      <x:c r="AJ1261" s="117" t="n">
        <x:f>MONTH(A1261)</x:f>
        <x:v>1</x:v>
      </x:c>
      <x:c r="AK1261" s="50" t="n">
        <x:f>IF(MONTH(A1261)&lt;&gt;MONTH(A1262),1,0)</x:f>
        <x:v>0</x:v>
      </x:c>
      <x:c r="AL1261" s="115" t="n">
        <x:f>IF(AK1260,AD1260,AL1260)</x:f>
        <x:v>1.3351712891779184</x:v>
      </x:c>
      <x:c r="AM1261" s="116" t="str">
        <x:f>IF(AK1261,AD1261/AL1261-1,"")</x:f>
      </x:c>
      <x:c r="AN1261" s="115" t="n">
        <x:f>IF(AI1261&lt;&gt;AI1260,AD1261,MAX(AN1260,AD1261))</x:f>
        <x:v>1.3350098753371744</x:v>
      </x:c>
      <x:c r="AO1261" s="116" t="n">
        <x:f>AD1261/AN1261-1</x:f>
        <x:v>0</x:v>
      </x:c>
      <x:c r="AP1261" s="112" t="n">
        <x:f>IFERROR(SUM(Z1261:AC1261)/AD1261,0)</x:f>
        <x:v>1</x:v>
      </x:c>
      <x:c r="AQ1261" s="50" t="b">
        <x:f>AND(B1261&gt;0,C1261&gt;0,D1261&gt;0,E1261&gt;0)</x:f>
        <x:v>1</x:v>
      </x:c>
    </x:row>
    <x:row r="1262">
      <x:c r="A1262" s="111" t="n">
        <x:f>'净值底稿'!A1220</x:f>
        <x:v>45665</x:v>
      </x:c>
      <x:c r="B1262" s="113" t="n">
        <x:f>'净值底稿'!F1220</x:f>
        <x:v>1.9650360975748948</x:v>
      </x:c>
      <x:c r="C1262" s="113" t="n">
        <x:f>'净值底稿'!O1220</x:f>
        <x:v>1.2810520010344042</x:v>
      </x:c>
      <x:c r="D1262" s="113" t="n">
        <x:f>'净值底稿'!P1220</x:f>
        <x:v>1.7556</x:v>
      </x:c>
      <x:c r="E1262" s="113" t="n">
        <x:f>'净值底稿'!Q1220</x:f>
        <x:v>2.1996</x:v>
      </x:c>
      <x:c r="F1262" s="114" t="n">
        <x:f>IFERROR(B1262/B1261-1,0)</x:f>
        <x:v>-0.00006515570402576554</x:v>
      </x:c>
      <x:c r="G1262" s="114" t="n">
        <x:f>IFERROR(C1262/C1261-1,0)</x:f>
        <x:v>-0.00200416915671231</x:v>
      </x:c>
      <x:c r="H1262" s="114" t="n">
        <x:f>IFERROR(D1262/D1261-1,0)</x:f>
        <x:v>-0.00022779043280174438</x:v>
      </x:c>
      <x:c r="I1262" s="114" t="n">
        <x:f>IFERROR(E1262/E1261-1,0)</x:f>
        <x:v>0.005255701293359616</x:v>
      </x:c>
      <x:c r="J1262" s="115" t="n">
        <x:f>Z1261*(1+F1262)</x:f>
        <x:v>0.1329652127488297</x:v>
      </x:c>
      <x:c r="K1262" s="115" t="n">
        <x:f>AA1261*(1+G1262)</x:f>
        <x:v>0.1288013191177061</x:v>
      </x:c>
      <x:c r="L1262" s="115" t="n">
        <x:f>AB1261*(1+H1262)</x:f>
        <x:v>0.9813658998177636</x:v>
      </x:c>
      <x:c r="M1262" s="115" t="n">
        <x:f>AC1261*(1+I1262)</x:f>
        <x:v>0.09186682520175829</x:v>
      </x:c>
      <x:c r="N1262" s="115" t="n">
        <x:f>SUM(J1262:M1262)</x:f>
        <x:v>1.3349992568860576</x:v>
      </x:c>
      <x:c r="O1262" s="116" t="n">
        <x:f>IFERROR((J1262+K1262)/N1262,0)</x:f>
        <x:v>0.19607990829681607</x:v>
      </x:c>
      <x:c r="P1262" s="50" t="b">
        <x:f>AND(MONTH(A1262)=12,OR(A1263="",YEAR(A1262)&lt;&gt;YEAR(A1263)))</x:f>
        <x:v>0</x:v>
      </x:c>
      <x:c r="Q1262" s="50" t="b">
        <x:f>AND(MOD(MONTH(A1262),3)=0,OR(A1263="",MONTH(A1262)&lt;&gt;MONTH(A1263)))</x:f>
        <x:v>0</x:v>
      </x:c>
      <x:c r="R1262" s="50" t="b">
        <x:f>OR(O1262&gt;$E$7,O1262&lt;$E$6)</x:f>
        <x:v>0</x:v>
      </x:c>
      <x:c r="S1262" s="50" t="b">
        <x:f>AND(OR(P1262,Q1262,R1262),A1262-AH1261&gt;$E$8)</x:f>
        <x:v>0</x:v>
      </x:c>
      <x:c r="T1262" s="50" t="str">
        <x:f>IF(NOT(OR(P1262,Q1262,R1262)),"不调",IF(NOT(S1262),"间隔规则跳过",IF(P1262,"年末+季度",IF(AND(Q1262,R1262),"季度+动态",IF(Q1262,"季度","动态")))))</x:f>
        <x:v>不调</x:v>
      </x:c>
      <x:c r="U1262" s="115" t="n">
        <x:f>IF(OR(T1262="年末+季度",T1262="季度+动态"),N1262*$E$5/2,IF(T1262="季度",(J1262+K1262)/2,IF(T1262="动态",N1262*$E$5*IF(J1262+K1262=0,0.5,J1262/(J1262+K1262)),J1262)))</x:f>
        <x:v>0.1329652127488297</x:v>
      </x:c>
      <x:c r="V1262" s="115" t="n">
        <x:f>IF(OR(T1262="年末+季度",T1262="季度+动态"),N1262*$E$5/2,IF(T1262="季度",(J1262+K1262)/2,IF(T1262="动态",N1262*$E$5*IF(J1262+K1262=0,0.5,K1262/(J1262+K1262)),K1262)))</x:f>
        <x:v>0.1288013191177061</x:v>
      </x:c>
      <x:c r="W1262" s="115" t="n">
        <x:f>IF(OR(T1262="年末+季度",T1262="季度+动态",T1262="动态"),N1262*(1-$E$5)*IF(L1262+M1262=0,$B$7/($B$7+$B$8),L1262/(L1262+M1262)),L1262)</x:f>
        <x:v>0.9813658998177636</x:v>
      </x:c>
      <x:c r="X1262" s="115" t="n">
        <x:f>IF(OR(T1262="年末+季度",T1262="季度+动态",T1262="动态"),N1262*(1-$E$5)*IF(L1262+M1262=0,$B$8/($B$7+$B$8),M1262/(L1262+M1262)),M1262)</x:f>
        <x:v>0.09186682520175829</x:v>
      </x:c>
      <x:c r="Y1262" s="115" t="n">
        <x:f>POWER(1-$H$5,(A1262-A1261)/$H$8)</x:f>
        <x:v>0.9999862671029998</x:v>
      </x:c>
      <x:c r="Z1262" s="115" t="n">
        <x:f>U1262*Y1262</x:f>
        <x:v>0.1329633867512584</x:v>
      </x:c>
      <x:c r="AA1262" s="115" t="n">
        <x:f>V1262*Y1262</x:f>
        <x:v>0.12879955030245716</x:v>
      </x:c>
      <x:c r="AB1262" s="115" t="n">
        <x:f>W1262*Y1262</x:f>
        <x:v>0.9813524228209418</x:v>
      </x:c>
      <x:c r="AC1262" s="115" t="n">
        <x:f>X1262*Y1262</x:f>
        <x:v>0.09186556360411005</x:v>
      </x:c>
      <x:c r="AD1262" s="115" t="n">
        <x:f>SUM(Z1262:AC1262)</x:f>
        <x:v>1.3349809234787675</x:v>
      </x:c>
      <x:c r="AE1262" s="115" t="n">
        <x:f>MAX(AE1261,AD1262)</x:f>
        <x:v>1.3427836668235442</x:v>
      </x:c>
      <x:c r="AF1262" s="114" t="n">
        <x:f>AD1262/AE1262-1</x:f>
        <x:v>-0.00581087150340065</x:v>
      </x:c>
      <x:c r="AG1262" s="114" t="n">
        <x:f>AD1262/AD1261-1</x:f>
        <x:v>-0.000021686624901984253</x:v>
      </x:c>
      <x:c r="AH1262" s="111" t="n">
        <x:f>IF(OR(T1262="年末+季度",T1262="季度+动态",T1262="季度",T1262="动态"),A1262,AH1261)</x:f>
        <x:v>45657</x:v>
      </x:c>
      <x:c r="AI1262" s="117" t="n">
        <x:f>YEAR(A1262)</x:f>
        <x:v>2025</x:v>
      </x:c>
      <x:c r="AJ1262" s="117" t="n">
        <x:f>MONTH(A1262)</x:f>
        <x:v>1</x:v>
      </x:c>
      <x:c r="AK1262" s="50" t="n">
        <x:f>IF(MONTH(A1262)&lt;&gt;MONTH(A1263),1,0)</x:f>
        <x:v>0</x:v>
      </x:c>
      <x:c r="AL1262" s="115" t="n">
        <x:f>IF(AK1261,AD1261,AL1261)</x:f>
        <x:v>1.3351712891779184</x:v>
      </x:c>
      <x:c r="AM1262" s="116" t="str">
        <x:f>IF(AK1262,AD1262/AL1262-1,"")</x:f>
      </x:c>
      <x:c r="AN1262" s="115" t="n">
        <x:f>IF(AI1262&lt;&gt;AI1261,AD1262,MAX(AN1261,AD1262))</x:f>
        <x:v>1.3350098753371744</x:v>
      </x:c>
      <x:c r="AO1262" s="116" t="n">
        <x:f>AD1262/AN1262-1</x:f>
        <x:v>-0.000021686624901984253</x:v>
      </x:c>
      <x:c r="AP1262" s="112" t="n">
        <x:f>IFERROR(SUM(Z1262:AC1262)/AD1262,0)</x:f>
        <x:v>1</x:v>
      </x:c>
      <x:c r="AQ1262" s="50" t="b">
        <x:f>AND(B1262&gt;0,C1262&gt;0,D1262&gt;0,E1262&gt;0)</x:f>
        <x:v>1</x:v>
      </x:c>
    </x:row>
    <x:row r="1263">
      <x:c r="A1263" s="111" t="n">
        <x:f>'净值底稿'!A1221</x:f>
        <x:v>45666</x:v>
      </x:c>
      <x:c r="B1263" s="113" t="n">
        <x:f>'净值底稿'!F1221</x:f>
        <x:v>1.965000493461205</x:v>
      </x:c>
      <x:c r="C1263" s="113" t="n">
        <x:f>'净值底稿'!O1221</x:f>
        <x:v>1.2825176619339818</x:v>
      </x:c>
      <x:c r="D1263" s="113" t="n">
        <x:f>'净值底稿'!P1221</x:f>
        <x:v>1.753</x:v>
      </x:c>
      <x:c r="E1263" s="113" t="n">
        <x:f>'净值底稿'!Q1221</x:f>
        <x:v>2.2066</x:v>
      </x:c>
      <x:c r="F1263" s="114" t="n">
        <x:f>IFERROR(B1263/B1262-1,0)</x:f>
        <x:v>-0.000018118808979505907</x:v>
      </x:c>
      <x:c r="G1263" s="114" t="n">
        <x:f>IFERROR(C1263/C1262-1,0)</x:f>
        <x:v>0.0011441072637130567</x:v>
      </x:c>
      <x:c r="H1263" s="114" t="n">
        <x:f>IFERROR(D1263/D1262-1,0)</x:f>
        <x:v>-0.0014809751651857495</x:v>
      </x:c>
      <x:c r="I1263" s="114" t="n">
        <x:f>IFERROR(E1263/E1262-1,0)</x:f>
        <x:v>0.003182396799418008</x:v>
      </x:c>
      <x:c r="J1263" s="115" t="n">
        <x:f>Z1262*(1+F1263)</x:f>
        <x:v>0.1329609776130526</x:v>
      </x:c>
      <x:c r="K1263" s="115" t="n">
        <x:f>AA1262*(1+G1263)</x:f>
        <x:v>0.12894691080352116</x:v>
      </x:c>
      <x:c r="L1263" s="115" t="n">
        <x:f>AB1262*(1+H1263)</x:f>
        <x:v>0.9798990642544492</x:v>
      </x:c>
      <x:c r="M1263" s="115" t="n">
        <x:f>AC1262*(1+I1263)</x:f>
        <x:v>0.0921579162797005</x:v>
      </x:c>
      <x:c r="N1263" s="115" t="n">
        <x:f>SUM(J1263:M1263)</x:f>
        <x:v>1.3339648689507235</x:v>
      </x:c>
      <x:c r="O1263" s="116" t="n">
        <x:f>IFERROR((J1263+K1263)/N1263,0)</x:f>
        <x:v>0.19633792052004076</x:v>
      </x:c>
      <x:c r="P1263" s="50" t="b">
        <x:f>AND(MONTH(A1263)=12,OR(A1264="",YEAR(A1263)&lt;&gt;YEAR(A1264)))</x:f>
        <x:v>0</x:v>
      </x:c>
      <x:c r="Q1263" s="50" t="b">
        <x:f>AND(MOD(MONTH(A1263),3)=0,OR(A1264="",MONTH(A1263)&lt;&gt;MONTH(A1264)))</x:f>
        <x:v>0</x:v>
      </x:c>
      <x:c r="R1263" s="50" t="b">
        <x:f>OR(O1263&gt;$E$7,O1263&lt;$E$6)</x:f>
        <x:v>0</x:v>
      </x:c>
      <x:c r="S1263" s="50" t="b">
        <x:f>AND(OR(P1263,Q1263,R1263),A1263-AH1262&gt;$E$8)</x:f>
        <x:v>0</x:v>
      </x:c>
      <x:c r="T1263" s="50" t="str">
        <x:f>IF(NOT(OR(P1263,Q1263,R1263)),"不调",IF(NOT(S1263),"间隔规则跳过",IF(P1263,"年末+季度",IF(AND(Q1263,R1263),"季度+动态",IF(Q1263,"季度","动态")))))</x:f>
        <x:v>不调</x:v>
      </x:c>
      <x:c r="U1263" s="115" t="n">
        <x:f>IF(OR(T1263="年末+季度",T1263="季度+动态"),N1263*$E$5/2,IF(T1263="季度",(J1263+K1263)/2,IF(T1263="动态",N1263*$E$5*IF(J1263+K1263=0,0.5,J1263/(J1263+K1263)),J1263)))</x:f>
        <x:v>0.1329609776130526</x:v>
      </x:c>
      <x:c r="V1263" s="115" t="n">
        <x:f>IF(OR(T1263="年末+季度",T1263="季度+动态"),N1263*$E$5/2,IF(T1263="季度",(J1263+K1263)/2,IF(T1263="动态",N1263*$E$5*IF(J1263+K1263=0,0.5,K1263/(J1263+K1263)),K1263)))</x:f>
        <x:v>0.12894691080352116</x:v>
      </x:c>
      <x:c r="W1263" s="115" t="n">
        <x:f>IF(OR(T1263="年末+季度",T1263="季度+动态",T1263="动态"),N1263*(1-$E$5)*IF(L1263+M1263=0,$B$7/($B$7+$B$8),L1263/(L1263+M1263)),L1263)</x:f>
        <x:v>0.9798990642544492</x:v>
      </x:c>
      <x:c r="X1263" s="115" t="n">
        <x:f>IF(OR(T1263="年末+季度",T1263="季度+动态",T1263="动态"),N1263*(1-$E$5)*IF(L1263+M1263=0,$B$8/($B$7+$B$8),M1263/(L1263+M1263)),M1263)</x:f>
        <x:v>0.0921579162797005</x:v>
      </x:c>
      <x:c r="Y1263" s="115" t="n">
        <x:f>POWER(1-$H$5,(A1263-A1262)/$H$8)</x:f>
        <x:v>0.9999862671029998</x:v>
      </x:c>
      <x:c r="Z1263" s="115" t="n">
        <x:f>U1263*Y1263</x:f>
        <x:v>0.13295915167364197</x:v>
      </x:c>
      <x:c r="AA1263" s="115" t="n">
        <x:f>V1263*Y1263</x:f>
        <x:v>0.1289451399888766</x:v>
      </x:c>
      <x:c r="AB1263" s="115" t="n">
        <x:f>W1263*Y1263</x:f>
        <x:v>0.9798856074015291</x:v>
      </x:c>
      <x:c r="AC1263" s="115" t="n">
        <x:f>X1263*Y1263</x:f>
        <x:v>0.09215665068452848</x:v>
      </x:c>
      <x:c r="AD1263" s="115" t="n">
        <x:f>SUM(Z1263:AC1263)</x:f>
        <x:v>1.333946549748576</x:v>
      </x:c>
      <x:c r="AE1263" s="115" t="n">
        <x:f>MAX(AE1262,AD1263)</x:f>
        <x:v>1.3427836668235442</x:v>
      </x:c>
      <x:c r="AF1263" s="114" t="n">
        <x:f>AD1263/AE1263-1</x:f>
        <x:v>-0.006581191962122257</x:v>
      </x:c>
      <x:c r="AG1263" s="114" t="n">
        <x:f>AD1263/AD1262-1</x:f>
        <x:v>-0.0007748228547685976</x:v>
      </x:c>
      <x:c r="AH1263" s="111" t="n">
        <x:f>IF(OR(T1263="年末+季度",T1263="季度+动态",T1263="季度",T1263="动态"),A1263,AH1262)</x:f>
        <x:v>45657</x:v>
      </x:c>
      <x:c r="AI1263" s="117" t="n">
        <x:f>YEAR(A1263)</x:f>
        <x:v>2025</x:v>
      </x:c>
      <x:c r="AJ1263" s="117" t="n">
        <x:f>MONTH(A1263)</x:f>
        <x:v>1</x:v>
      </x:c>
      <x:c r="AK1263" s="50" t="n">
        <x:f>IF(MONTH(A1263)&lt;&gt;MONTH(A1264),1,0)</x:f>
        <x:v>0</x:v>
      </x:c>
      <x:c r="AL1263" s="115" t="n">
        <x:f>IF(AK1262,AD1262,AL1262)</x:f>
        <x:v>1.3351712891779184</x:v>
      </x:c>
      <x:c r="AM1263" s="116" t="str">
        <x:f>IF(AK1263,AD1263/AL1263-1,"")</x:f>
      </x:c>
      <x:c r="AN1263" s="115" t="n">
        <x:f>IF(AI1263&lt;&gt;AI1262,AD1263,MAX(AN1262,AD1263))</x:f>
        <x:v>1.3350098753371744</x:v>
      </x:c>
      <x:c r="AO1263" s="116" t="n">
        <x:f>AD1263/AN1263-1</x:f>
        <x:v>-0.0007964926763779356</x:v>
      </x:c>
      <x:c r="AP1263" s="112" t="n">
        <x:f>IFERROR(SUM(Z1263:AC1263)/AD1263,0)</x:f>
        <x:v>1</x:v>
      </x:c>
      <x:c r="AQ1263" s="50" t="b">
        <x:f>AND(B1263&gt;0,C1263&gt;0,D1263&gt;0,E1263&gt;0)</x:f>
        <x:v>1</x:v>
      </x:c>
    </x:row>
    <x:row r="1264">
      <x:c r="A1264" s="111" t="n">
        <x:f>'净值底稿'!A1222</x:f>
        <x:v>45667</x:v>
      </x:c>
      <x:c r="B1264" s="113" t="n">
        <x:f>'净值底稿'!F1222</x:f>
        <x:v>1.9255748917677202</x:v>
      </x:c>
      <x:c r="C1264" s="113" t="n">
        <x:f>'净值底稿'!O1222</x:f>
        <x:v>1.2590416571616274</x:v>
      </x:c>
      <x:c r="D1264" s="113" t="n">
        <x:f>'净值底稿'!P1222</x:f>
        <x:v>1.7535</x:v>
      </x:c>
      <x:c r="E1264" s="113" t="n">
        <x:f>'净值底稿'!Q1222</x:f>
        <x:v>2.2188</x:v>
      </x:c>
      <x:c r="F1264" s="114" t="n">
        <x:f>IFERROR(B1264/B1263-1,0)</x:f>
        <x:v>-0.02006391439833155</x:v>
      </x:c>
      <x:c r="G1264" s="114" t="n">
        <x:f>IFERROR(C1264/C1263-1,0)</x:f>
        <x:v>-0.01830462493354945</x:v>
      </x:c>
      <x:c r="H1264" s="114" t="n">
        <x:f>IFERROR(D1264/D1263-1,0)</x:f>
        <x:v>0.00028522532800923095</x:v>
      </x:c>
      <x:c r="I1264" s="114" t="n">
        <x:f>IFERROR(E1264/E1263-1,0)</x:f>
        <x:v>0.005528867941629656</x:v>
      </x:c>
      <x:c r="J1264" s="115" t="n">
        <x:f>Z1263*(1+F1264)</x:f>
        <x:v>0.13029147063598723</x:v>
      </x:c>
      <x:c r="K1264" s="115" t="n">
        <x:f>AA1263*(1+G1264)</x:f>
        <x:v>0.12658484756437619</x:v>
      </x:c>
      <x:c r="L1264" s="115" t="n">
        <x:f>AB1263*(1+H1264)</x:f>
        <x:v>0.9801650955953117</x:v>
      </x:c>
      <x:c r="M1264" s="115" t="n">
        <x:f>AC1263*(1+I1264)</x:f>
        <x:v>0.09266617263610613</x:v>
      </x:c>
      <x:c r="N1264" s="115" t="n">
        <x:f>SUM(J1264:M1264)</x:f>
        <x:v>1.3297075864317813</x:v>
      </x:c>
      <x:c r="O1264" s="116" t="n">
        <x:f>IFERROR((J1264+K1264)/N1264,0)</x:f>
        <x:v>0.19318256195685926</x:v>
      </x:c>
      <x:c r="P1264" s="50" t="b">
        <x:f>AND(MONTH(A1264)=12,OR(A1265="",YEAR(A1264)&lt;&gt;YEAR(A1265)))</x:f>
        <x:v>0</x:v>
      </x:c>
      <x:c r="Q1264" s="50" t="b">
        <x:f>AND(MOD(MONTH(A1264),3)=0,OR(A1265="",MONTH(A1264)&lt;&gt;MONTH(A1265)))</x:f>
        <x:v>0</x:v>
      </x:c>
      <x:c r="R1264" s="50" t="b">
        <x:f>OR(O1264&gt;$E$7,O1264&lt;$E$6)</x:f>
        <x:v>0</x:v>
      </x:c>
      <x:c r="S1264" s="50" t="b">
        <x:f>AND(OR(P1264,Q1264,R1264),A1264-AH1263&gt;$E$8)</x:f>
        <x:v>0</x:v>
      </x:c>
      <x:c r="T1264" s="50" t="str">
        <x:f>IF(NOT(OR(P1264,Q1264,R1264)),"不调",IF(NOT(S1264),"间隔规则跳过",IF(P1264,"年末+季度",IF(AND(Q1264,R1264),"季度+动态",IF(Q1264,"季度","动态")))))</x:f>
        <x:v>不调</x:v>
      </x:c>
      <x:c r="U1264" s="115" t="n">
        <x:f>IF(OR(T1264="年末+季度",T1264="季度+动态"),N1264*$E$5/2,IF(T1264="季度",(J1264+K1264)/2,IF(T1264="动态",N1264*$E$5*IF(J1264+K1264=0,0.5,J1264/(J1264+K1264)),J1264)))</x:f>
        <x:v>0.13029147063598723</x:v>
      </x:c>
      <x:c r="V1264" s="115" t="n">
        <x:f>IF(OR(T1264="年末+季度",T1264="季度+动态"),N1264*$E$5/2,IF(T1264="季度",(J1264+K1264)/2,IF(T1264="动态",N1264*$E$5*IF(J1264+K1264=0,0.5,K1264/(J1264+K1264)),K1264)))</x:f>
        <x:v>0.12658484756437619</x:v>
      </x:c>
      <x:c r="W1264" s="115" t="n">
        <x:f>IF(OR(T1264="年末+季度",T1264="季度+动态",T1264="动态"),N1264*(1-$E$5)*IF(L1264+M1264=0,$B$7/($B$7+$B$8),L1264/(L1264+M1264)),L1264)</x:f>
        <x:v>0.9801650955953117</x:v>
      </x:c>
      <x:c r="X1264" s="115" t="n">
        <x:f>IF(OR(T1264="年末+季度",T1264="季度+动态",T1264="动态"),N1264*(1-$E$5)*IF(L1264+M1264=0,$B$8/($B$7+$B$8),M1264/(L1264+M1264)),M1264)</x:f>
        <x:v>0.09266617263610613</x:v>
      </x:c>
      <x:c r="Y1264" s="115" t="n">
        <x:f>POWER(1-$H$5,(A1264-A1263)/$H$8)</x:f>
        <x:v>0.9999862671029998</x:v>
      </x:c>
      <x:c r="Z1264" s="115" t="n">
        <x:f>U1264*Y1264</x:f>
        <x:v>0.13028968135664099</x:v>
      </x:c>
      <x:c r="AA1264" s="115" t="n">
        <x:f>V1264*Y1264</x:f>
        <x:v>0.1265831091877028</x:v>
      </x:c>
      <x:c r="AB1264" s="115" t="n">
        <x:f>W1264*Y1264</x:f>
        <x:v>0.9801516350890107</x:v>
      </x:c>
      <x:c r="AC1264" s="115" t="n">
        <x:f>X1264*Y1264</x:f>
        <x:v>0.09266490006110191</x:v>
      </x:c>
      <x:c r="AD1264" s="115" t="n">
        <x:f>SUM(Z1264:AC1264)</x:f>
        <x:v>1.3296893256944564</x:v>
      </x:c>
      <x:c r="AE1264" s="115" t="n">
        <x:f>MAX(AE1263,AD1264)</x:f>
        <x:v>1.3427836668235442</x:v>
      </x:c>
      <x:c r="AF1264" s="114" t="n">
        <x:f>AD1264/AE1264-1</x:f>
        <x:v>-0.00975163866869444</x:v>
      </x:c>
      <x:c r="AG1264" s="114" t="n">
        <x:f>AD1264/AD1263-1</x:f>
        <x:v>-0.0031914502533268996</x:v>
      </x:c>
      <x:c r="AH1264" s="111" t="n">
        <x:f>IF(OR(T1264="年末+季度",T1264="季度+动态",T1264="季度",T1264="动态"),A1264,AH1263)</x:f>
        <x:v>45657</x:v>
      </x:c>
      <x:c r="AI1264" s="117" t="n">
        <x:f>YEAR(A1264)</x:f>
        <x:v>2025</x:v>
      </x:c>
      <x:c r="AJ1264" s="117" t="n">
        <x:f>MONTH(A1264)</x:f>
        <x:v>1</x:v>
      </x:c>
      <x:c r="AK1264" s="50" t="n">
        <x:f>IF(MONTH(A1264)&lt;&gt;MONTH(A1265),1,0)</x:f>
        <x:v>0</x:v>
      </x:c>
      <x:c r="AL1264" s="115" t="n">
        <x:f>IF(AK1263,AD1263,AL1263)</x:f>
        <x:v>1.3351712891779184</x:v>
      </x:c>
      <x:c r="AM1264" s="116" t="str">
        <x:f>IF(AK1264,AD1264/AL1264-1,"")</x:f>
      </x:c>
      <x:c r="AN1264" s="115" t="n">
        <x:f>IF(AI1264&lt;&gt;AI1263,AD1264,MAX(AN1263,AD1264))</x:f>
        <x:v>1.3350098753371744</x:v>
      </x:c>
      <x:c r="AO1264" s="116" t="n">
        <x:f>AD1264/AN1264-1</x:f>
        <x:v>-0.00398540096295108</x:v>
      </x:c>
      <x:c r="AP1264" s="112" t="n">
        <x:f>IFERROR(SUM(Z1264:AC1264)/AD1264,0)</x:f>
        <x:v>1</x:v>
      </x:c>
      <x:c r="AQ1264" s="50" t="b">
        <x:f>AND(B1264&gt;0,C1264&gt;0,D1264&gt;0,E1264&gt;0)</x:f>
        <x:v>1</x:v>
      </x:c>
    </x:row>
    <x:row r="1265">
      <x:c r="A1265" s="111" t="n">
        <x:f>'净值底稿'!A1223</x:f>
        <x:v>45670</x:v>
      </x:c>
      <x:c r="B1265" s="113" t="n">
        <x:f>'净值底稿'!F1223</x:f>
        <x:v>1.9086776105472727</x:v>
      </x:c>
      <x:c r="C1265" s="113" t="n">
        <x:f>'净值底稿'!O1223</x:f>
        <x:v>1.2610363461655765</x:v>
      </x:c>
      <x:c r="D1265" s="113" t="n">
        <x:f>'净值底稿'!P1223</x:f>
        <x:v>1.7518</x:v>
      </x:c>
      <x:c r="E1265" s="113" t="n">
        <x:f>'净值底稿'!Q1223</x:f>
        <x:v>2.2295</x:v>
      </x:c>
      <x:c r="F1265" s="114" t="n">
        <x:f>IFERROR(B1265/B1264-1,0)</x:f>
        <x:v>-0.008775187759607395</x:v>
      </x:c>
      <x:c r="G1265" s="114" t="n">
        <x:f>IFERROR(C1265/C1264-1,0)</x:f>
        <x:v>0.001584291506641522</x:v>
      </x:c>
      <x:c r="H1265" s="114" t="n">
        <x:f>IFERROR(D1265/D1264-1,0)</x:f>
        <x:v>-0.0009694895922440772</x:v>
      </x:c>
      <x:c r="I1265" s="114" t="n">
        <x:f>IFERROR(E1265/E1264-1,0)</x:f>
        <x:v>0.0048224265368668195</x:v>
      </x:c>
      <x:c r="J1265" s="115" t="n">
        <x:f>Z1264*(1+F1265)</x:f>
        <x:v>0.12914636493959705</x:v>
      </x:c>
      <x:c r="K1265" s="115" t="n">
        <x:f>AA1264*(1+G1265)</x:f>
        <x:v>0.12678365373247316</x:v>
      </x:c>
      <x:c r="L1265" s="115" t="n">
        <x:f>AB1264*(1+H1265)</x:f>
        <x:v>0.9792013882799709</x:v>
      </x:c>
      <x:c r="M1265" s="115" t="n">
        <x:f>AC1264*(1+I1265)</x:f>
        <x:v>0.09311176973419268</x:v>
      </x:c>
      <x:c r="N1265" s="115" t="n">
        <x:f>SUM(J1265:M1265)</x:f>
        <x:v>1.328243176686234</x:v>
      </x:c>
      <x:c r="O1265" s="116" t="n">
        <x:f>IFERROR((J1265+K1265)/N1265,0)</x:f>
        <x:v>0.1926831043925081</x:v>
      </x:c>
      <x:c r="P1265" s="50" t="b">
        <x:f>AND(MONTH(A1265)=12,OR(A1266="",YEAR(A1265)&lt;&gt;YEAR(A1266)))</x:f>
        <x:v>0</x:v>
      </x:c>
      <x:c r="Q1265" s="50" t="b">
        <x:f>AND(MOD(MONTH(A1265),3)=0,OR(A1266="",MONTH(A1265)&lt;&gt;MONTH(A1266)))</x:f>
        <x:v>0</x:v>
      </x:c>
      <x:c r="R1265" s="50" t="b">
        <x:f>OR(O1265&gt;$E$7,O1265&lt;$E$6)</x:f>
        <x:v>0</x:v>
      </x:c>
      <x:c r="S1265" s="50" t="b">
        <x:f>AND(OR(P1265,Q1265,R1265),A1265-AH1264&gt;$E$8)</x:f>
        <x:v>0</x:v>
      </x:c>
      <x:c r="T1265" s="50" t="str">
        <x:f>IF(NOT(OR(P1265,Q1265,R1265)),"不调",IF(NOT(S1265),"间隔规则跳过",IF(P1265,"年末+季度",IF(AND(Q1265,R1265),"季度+动态",IF(Q1265,"季度","动态")))))</x:f>
        <x:v>不调</x:v>
      </x:c>
      <x:c r="U1265" s="115" t="n">
        <x:f>IF(OR(T1265="年末+季度",T1265="季度+动态"),N1265*$E$5/2,IF(T1265="季度",(J1265+K1265)/2,IF(T1265="动态",N1265*$E$5*IF(J1265+K1265=0,0.5,J1265/(J1265+K1265)),J1265)))</x:f>
        <x:v>0.12914636493959705</x:v>
      </x:c>
      <x:c r="V1265" s="115" t="n">
        <x:f>IF(OR(T1265="年末+季度",T1265="季度+动态"),N1265*$E$5/2,IF(T1265="季度",(J1265+K1265)/2,IF(T1265="动态",N1265*$E$5*IF(J1265+K1265=0,0.5,K1265/(J1265+K1265)),K1265)))</x:f>
        <x:v>0.12678365373247316</x:v>
      </x:c>
      <x:c r="W1265" s="115" t="n">
        <x:f>IF(OR(T1265="年末+季度",T1265="季度+动态",T1265="动态"),N1265*(1-$E$5)*IF(L1265+M1265=0,$B$7/($B$7+$B$8),L1265/(L1265+M1265)),L1265)</x:f>
        <x:v>0.9792013882799709</x:v>
      </x:c>
      <x:c r="X1265" s="115" t="n">
        <x:f>IF(OR(T1265="年末+季度",T1265="季度+动态",T1265="动态"),N1265*(1-$E$5)*IF(L1265+M1265=0,$B$8/($B$7+$B$8),M1265/(L1265+M1265)),M1265)</x:f>
        <x:v>0.09311176973419268</x:v>
      </x:c>
      <x:c r="Y1265" s="115" t="n">
        <x:f>POWER(1-$H$5,(A1265-A1264)/$H$8)</x:f>
        <x:v>0.9999588018747739</x:v>
      </x:c>
      <x:c r="Z1265" s="115" t="n">
        <x:f>U1265*Y1265</x:f>
        <x:v>0.12914104435148177</x:v>
      </x:c>
      <x:c r="AA1265" s="115" t="n">
        <x:f>V1265*Y1265</x:f>
        <x:v>0.12677843048363008</x:v>
      </x:c>
      <x:c r="AB1265" s="115" t="n">
        <x:f>W1265*Y1265</x:f>
        <x:v>0.979161047018555</x:v>
      </x:c>
      <x:c r="AC1265" s="115" t="n">
        <x:f>X1265*Y1265</x:f>
        <x:v>0.09310793370384314</x:v>
      </x:c>
      <x:c r="AD1265" s="115" t="n">
        <x:f>SUM(Z1265:AC1265)</x:f>
        <x:v>1.32818845555751</x:v>
      </x:c>
      <x:c r="AE1265" s="115" t="n">
        <x:f>MAX(AE1264,AD1265)</x:f>
        <x:v>1.3427836668235442</x:v>
      </x:c>
      <x:c r="AF1265" s="114" t="n">
        <x:f>AD1265/AE1265-1</x:f>
        <x:v>-0.010869369077567193</x:v>
      </x:c>
      <x:c r="AG1265" s="114" t="n">
        <x:f>AD1265/AD1264-1</x:f>
        <x:v>-0.001128737448623518</x:v>
      </x:c>
      <x:c r="AH1265" s="111" t="n">
        <x:f>IF(OR(T1265="年末+季度",T1265="季度+动态",T1265="季度",T1265="动态"),A1265,AH1264)</x:f>
        <x:v>45657</x:v>
      </x:c>
      <x:c r="AI1265" s="117" t="n">
        <x:f>YEAR(A1265)</x:f>
        <x:v>2025</x:v>
      </x:c>
      <x:c r="AJ1265" s="117" t="n">
        <x:f>MONTH(A1265)</x:f>
        <x:v>1</x:v>
      </x:c>
      <x:c r="AK1265" s="50" t="n">
        <x:f>IF(MONTH(A1265)&lt;&gt;MONTH(A1266),1,0)</x:f>
        <x:v>0</x:v>
      </x:c>
      <x:c r="AL1265" s="115" t="n">
        <x:f>IF(AK1264,AD1264,AL1264)</x:f>
        <x:v>1.3351712891779184</x:v>
      </x:c>
      <x:c r="AM1265" s="116" t="str">
        <x:f>IF(AK1265,AD1265/AL1265-1,"")</x:f>
      </x:c>
      <x:c r="AN1265" s="115" t="n">
        <x:f>IF(AI1265&lt;&gt;AI1264,AD1265,MAX(AN1264,AD1265))</x:f>
        <x:v>1.3350098753371744</x:v>
      </x:c>
      <x:c r="AO1265" s="116" t="n">
        <x:f>AD1265/AN1265-1</x:f>
        <x:v>-0.005109639940260036</x:v>
      </x:c>
      <x:c r="AP1265" s="112" t="n">
        <x:f>IFERROR(SUM(Z1265:AC1265)/AD1265,0)</x:f>
        <x:v>1</x:v>
      </x:c>
      <x:c r="AQ1265" s="50" t="b">
        <x:f>AND(B1265&gt;0,C1265&gt;0,D1265&gt;0,E1265&gt;0)</x:f>
        <x:v>1</x:v>
      </x:c>
    </x:row>
    <x:row r="1266">
      <x:c r="A1266" s="111" t="n">
        <x:f>'净值底稿'!A1224</x:f>
        <x:v>45671</x:v>
      </x:c>
      <x:c r="B1266" s="113" t="n">
        <x:f>'净值底稿'!F1224</x:f>
        <x:v>1.9765392178161</x:v>
      </x:c>
      <x:c r="C1266" s="113" t="n">
        <x:f>'净值底稿'!O1224</x:f>
        <x:v>1.3070578477047072</x:v>
      </x:c>
      <x:c r="D1266" s="113" t="n">
        <x:f>'净值底稿'!P1224</x:f>
        <x:v>1.7535</x:v>
      </x:c>
      <x:c r="E1266" s="113" t="n">
        <x:f>'净值底稿'!Q1224</x:f>
        <x:v>2.2138</x:v>
      </x:c>
      <x:c r="F1266" s="114" t="n">
        <x:f>IFERROR(B1266/B1265-1,0)</x:f>
        <x:v>0.035554253318542006</x:v>
      </x:c>
      <x:c r="G1266" s="114" t="n">
        <x:f>IFERROR(C1266/C1265-1,0)</x:f>
        <x:v>0.03649498420808239</x:v>
      </x:c>
      <x:c r="H1266" s="114" t="n">
        <x:f>IFERROR(D1266/D1265-1,0)</x:f>
        <x:v>0.0009704304144309006</x:v>
      </x:c>
      <x:c r="I1266" s="114" t="n">
        <x:f>IFERROR(E1266/E1265-1,0)</x:f>
        <x:v>-0.007041937654182484</x:v>
      </x:c>
      <x:c r="J1266" s="115" t="n">
        <x:f>Z1265*(1+F1266)</x:f>
        <x:v>0.13373255775617543</x:v>
      </x:c>
      <x:c r="K1266" s="115" t="n">
        <x:f>AA1265*(1+G1266)</x:f>
        <x:v>0.13140520730205563</x:v>
      </x:c>
      <x:c r="L1266" s="115" t="n">
        <x:f>AB1265*(1+H1266)</x:f>
        <x:v>0.9801112546792078</x:v>
      </x:c>
      <x:c r="M1266" s="115" t="n">
        <x:f>AC1265*(1+I1266)</x:f>
        <x:v>0.09245227343959092</x:v>
      </x:c>
      <x:c r="N1266" s="115" t="n">
        <x:f>SUM(J1266:M1266)</x:f>
        <x:v>1.3377012931770298</x:v>
      </x:c>
      <x:c r="O1266" s="116" t="n">
        <x:f>IFERROR((J1266+K1266)/N1266,0)</x:f>
        <x:v>0.19820401341508087</x:v>
      </x:c>
      <x:c r="P1266" s="50" t="b">
        <x:f>AND(MONTH(A1266)=12,OR(A1267="",YEAR(A1266)&lt;&gt;YEAR(A1267)))</x:f>
        <x:v>0</x:v>
      </x:c>
      <x:c r="Q1266" s="50" t="b">
        <x:f>AND(MOD(MONTH(A1266),3)=0,OR(A1267="",MONTH(A1266)&lt;&gt;MONTH(A1267)))</x:f>
        <x:v>0</x:v>
      </x:c>
      <x:c r="R1266" s="50" t="b">
        <x:f>OR(O1266&gt;$E$7,O1266&lt;$E$6)</x:f>
        <x:v>0</x:v>
      </x:c>
      <x:c r="S1266" s="50" t="b">
        <x:f>AND(OR(P1266,Q1266,R1266),A1266-AH1265&gt;$E$8)</x:f>
        <x:v>0</x:v>
      </x:c>
      <x:c r="T1266" s="50" t="str">
        <x:f>IF(NOT(OR(P1266,Q1266,R1266)),"不调",IF(NOT(S1266),"间隔规则跳过",IF(P1266,"年末+季度",IF(AND(Q1266,R1266),"季度+动态",IF(Q1266,"季度","动态")))))</x:f>
        <x:v>不调</x:v>
      </x:c>
      <x:c r="U1266" s="115" t="n">
        <x:f>IF(OR(T1266="年末+季度",T1266="季度+动态"),N1266*$E$5/2,IF(T1266="季度",(J1266+K1266)/2,IF(T1266="动态",N1266*$E$5*IF(J1266+K1266=0,0.5,J1266/(J1266+K1266)),J1266)))</x:f>
        <x:v>0.13373255775617543</x:v>
      </x:c>
      <x:c r="V1266" s="115" t="n">
        <x:f>IF(OR(T1266="年末+季度",T1266="季度+动态"),N1266*$E$5/2,IF(T1266="季度",(J1266+K1266)/2,IF(T1266="动态",N1266*$E$5*IF(J1266+K1266=0,0.5,K1266/(J1266+K1266)),K1266)))</x:f>
        <x:v>0.13140520730205563</x:v>
      </x:c>
      <x:c r="W1266" s="115" t="n">
        <x:f>IF(OR(T1266="年末+季度",T1266="季度+动态",T1266="动态"),N1266*(1-$E$5)*IF(L1266+M1266=0,$B$7/($B$7+$B$8),L1266/(L1266+M1266)),L1266)</x:f>
        <x:v>0.9801112546792078</x:v>
      </x:c>
      <x:c r="X1266" s="115" t="n">
        <x:f>IF(OR(T1266="年末+季度",T1266="季度+动态",T1266="动态"),N1266*(1-$E$5)*IF(L1266+M1266=0,$B$8/($B$7+$B$8),M1266/(L1266+M1266)),M1266)</x:f>
        <x:v>0.09245227343959092</x:v>
      </x:c>
      <x:c r="Y1266" s="115" t="n">
        <x:f>POWER(1-$H$5,(A1266-A1265)/$H$8)</x:f>
        <x:v>0.9999862671029998</x:v>
      </x:c>
      <x:c r="Z1266" s="115" t="n">
        <x:f>U1266*Y1266</x:f>
        <x:v>0.13373072122073418</x:v>
      </x:c>
      <x:c r="AA1266" s="115" t="n">
        <x:f>V1266*Y1266</x:f>
        <x:v>0.13140340272787845</x:v>
      </x:c>
      <x:c r="AB1266" s="115" t="n">
        <x:f>W1266*Y1266</x:f>
        <x:v>0.9800977949122985</x:v>
      </x:c>
      <x:c r="AC1266" s="115" t="n">
        <x:f>X1266*Y1266</x:f>
        <x:v>0.09245100380204234</x:v>
      </x:c>
      <x:c r="AD1266" s="115" t="n">
        <x:f>SUM(Z1266:AC1266)</x:f>
        <x:v>1.3376829226629534</x:v>
      </x:c>
      <x:c r="AE1266" s="115" t="n">
        <x:f>MAX(AE1265,AD1266)</x:f>
        <x:v>1.3427836668235442</x:v>
      </x:c>
      <x:c r="AF1266" s="114" t="n">
        <x:f>AD1266/AE1266-1</x:f>
        <x:v>-0.0037986343493863206</x:v>
      </x:c>
      <x:c r="AG1266" s="114" t="n">
        <x:f>AD1266/AD1265-1</x:f>
        <x:v>0.0071484336923091085</x:v>
      </x:c>
      <x:c r="AH1266" s="111" t="n">
        <x:f>IF(OR(T1266="年末+季度",T1266="季度+动态",T1266="季度",T1266="动态"),A1266,AH1265)</x:f>
        <x:v>45657</x:v>
      </x:c>
      <x:c r="AI1266" s="117" t="n">
        <x:f>YEAR(A1266)</x:f>
        <x:v>2025</x:v>
      </x:c>
      <x:c r="AJ1266" s="117" t="n">
        <x:f>MONTH(A1266)</x:f>
        <x:v>1</x:v>
      </x:c>
      <x:c r="AK1266" s="50" t="n">
        <x:f>IF(MONTH(A1266)&lt;&gt;MONTH(A1267),1,0)</x:f>
        <x:v>0</x:v>
      </x:c>
      <x:c r="AL1266" s="115" t="n">
        <x:f>IF(AK1265,AD1265,AL1265)</x:f>
        <x:v>1.3351712891779184</x:v>
      </x:c>
      <x:c r="AM1266" s="116" t="str">
        <x:f>IF(AK1266,AD1266/AL1266-1,"")</x:f>
      </x:c>
      <x:c r="AN1266" s="115" t="n">
        <x:f>IF(AI1266&lt;&gt;AI1265,AD1266,MAX(AN1265,AD1266))</x:f>
        <x:v>1.3376829226629534</x:v>
      </x:c>
      <x:c r="AO1266" s="116" t="n">
        <x:f>AD1266/AN1266-1</x:f>
        <x:v>0</x:v>
      </x:c>
      <x:c r="AP1266" s="112" t="n">
        <x:f>IFERROR(SUM(Z1266:AC1266)/AD1266,0)</x:f>
        <x:v>1</x:v>
      </x:c>
      <x:c r="AQ1266" s="50" t="b">
        <x:f>AND(B1266&gt;0,C1266&gt;0,D1266&gt;0,E1266&gt;0)</x:f>
        <x:v>1</x:v>
      </x:c>
    </x:row>
    <x:row r="1267">
      <x:c r="A1267" s="111" t="n">
        <x:f>'净值底稿'!A1225</x:f>
        <x:v>45672</x:v>
      </x:c>
      <x:c r="B1267" s="113" t="n">
        <x:f>'净值底稿'!F1225</x:f>
        <x:v>1.946453672197135</x:v>
      </x:c>
      <x:c r="C1267" s="113" t="n">
        <x:f>'净值底稿'!O1225</x:f>
        <x:v>1.3027574134052875</x:v>
      </x:c>
      <x:c r="D1267" s="113" t="n">
        <x:f>'净值底稿'!P1225</x:f>
        <x:v>1.7546</x:v>
      </x:c>
      <x:c r="E1267" s="113" t="n">
        <x:f>'净值底稿'!Q1225</x:f>
        <x:v>2.2206</x:v>
      </x:c>
      <x:c r="F1267" s="114" t="n">
        <x:f>IFERROR(B1267/B1266-1,0)</x:f>
        <x:v>-0.015221324903538669</x:v>
      </x:c>
      <x:c r="G1267" s="114" t="n">
        <x:f>IFERROR(C1267/C1266-1,0)</x:f>
        <x:v>-0.003290163711553884</x:v>
      </x:c>
      <x:c r="H1267" s="114" t="n">
        <x:f>IFERROR(D1267/D1266-1,0)</x:f>
        <x:v>0.0006273167949812919</x:v>
      </x:c>
      <x:c r="I1267" s="114" t="n">
        <x:f>IFERROR(E1267/E1266-1,0)</x:f>
        <x:v>0.0030716415213660753</x:v>
      </x:c>
      <x:c r="J1267" s="115" t="n">
        <x:f>Z1266*(1+F1267)</x:f>
        <x:v>0.13169516246344884</x:v>
      </x:c>
      <x:c r="K1267" s="115" t="n">
        <x:f>AA1266*(1+G1267)</x:f>
        <x:v>0.13097106402064848</x:v>
      </x:c>
      <x:c r="L1267" s="115" t="n">
        <x:f>AB1266*(1+H1267)</x:f>
        <x:v>0.9807126267197711</x:v>
      </x:c>
      <x:c r="M1267" s="115" t="n">
        <x:f>AC1266*(1+I1267)</x:f>
        <x:v>0.09273498014401267</x:v>
      </x:c>
      <x:c r="N1267" s="115" t="n">
        <x:f>SUM(J1267:M1267)</x:f>
        <x:v>1.336113833347881</x:v>
      </x:c>
      <x:c r="O1267" s="116" t="n">
        <x:f>IFERROR((J1267+K1267)/N1267,0)</x:f>
        <x:v>0.1965897066015239</x:v>
      </x:c>
      <x:c r="P1267" s="50" t="b">
        <x:f>AND(MONTH(A1267)=12,OR(A1268="",YEAR(A1267)&lt;&gt;YEAR(A1268)))</x:f>
        <x:v>0</x:v>
      </x:c>
      <x:c r="Q1267" s="50" t="b">
        <x:f>AND(MOD(MONTH(A1267),3)=0,OR(A1268="",MONTH(A1267)&lt;&gt;MONTH(A1268)))</x:f>
        <x:v>0</x:v>
      </x:c>
      <x:c r="R1267" s="50" t="b">
        <x:f>OR(O1267&gt;$E$7,O1267&lt;$E$6)</x:f>
        <x:v>0</x:v>
      </x:c>
      <x:c r="S1267" s="50" t="b">
        <x:f>AND(OR(P1267,Q1267,R1267),A1267-AH1266&gt;$E$8)</x:f>
        <x:v>0</x:v>
      </x:c>
      <x:c r="T1267" s="50" t="str">
        <x:f>IF(NOT(OR(P1267,Q1267,R1267)),"不调",IF(NOT(S1267),"间隔规则跳过",IF(P1267,"年末+季度",IF(AND(Q1267,R1267),"季度+动态",IF(Q1267,"季度","动态")))))</x:f>
        <x:v>不调</x:v>
      </x:c>
      <x:c r="U1267" s="115" t="n">
        <x:f>IF(OR(T1267="年末+季度",T1267="季度+动态"),N1267*$E$5/2,IF(T1267="季度",(J1267+K1267)/2,IF(T1267="动态",N1267*$E$5*IF(J1267+K1267=0,0.5,J1267/(J1267+K1267)),J1267)))</x:f>
        <x:v>0.13169516246344884</x:v>
      </x:c>
      <x:c r="V1267" s="115" t="n">
        <x:f>IF(OR(T1267="年末+季度",T1267="季度+动态"),N1267*$E$5/2,IF(T1267="季度",(J1267+K1267)/2,IF(T1267="动态",N1267*$E$5*IF(J1267+K1267=0,0.5,K1267/(J1267+K1267)),K1267)))</x:f>
        <x:v>0.13097106402064848</x:v>
      </x:c>
      <x:c r="W1267" s="115" t="n">
        <x:f>IF(OR(T1267="年末+季度",T1267="季度+动态",T1267="动态"),N1267*(1-$E$5)*IF(L1267+M1267=0,$B$7/($B$7+$B$8),L1267/(L1267+M1267)),L1267)</x:f>
        <x:v>0.9807126267197711</x:v>
      </x:c>
      <x:c r="X1267" s="115" t="n">
        <x:f>IF(OR(T1267="年末+季度",T1267="季度+动态",T1267="动态"),N1267*(1-$E$5)*IF(L1267+M1267=0,$B$8/($B$7+$B$8),M1267/(L1267+M1267)),M1267)</x:f>
        <x:v>0.09273498014401267</x:v>
      </x:c>
      <x:c r="Y1267" s="115" t="n">
        <x:f>POWER(1-$H$5,(A1267-A1266)/$H$8)</x:f>
        <x:v>0.9999862671029998</x:v>
      </x:c>
      <x:c r="Z1267" s="115" t="n">
        <x:f>U1267*Y1267</x:f>
        <x:v>0.1316933539073473</x:v>
      </x:c>
      <x:c r="AA1267" s="115" t="n">
        <x:f>V1267*Y1267</x:f>
        <x:v>0.13096926540851628</x:v>
      </x:c>
      <x:c r="AB1267" s="115" t="n">
        <x:f>W1267*Y1267</x:f>
        <x:v>0.9806991586942815</x:v>
      </x:c>
      <x:c r="AC1267" s="115" t="n">
        <x:f>X1267*Y1267</x:f>
        <x:v>0.09273370662408204</x:v>
      </x:c>
      <x:c r="AD1267" s="115" t="n">
        <x:f>SUM(Z1267:AC1267)</x:f>
        <x:v>1.336095484634227</x:v>
      </x:c>
      <x:c r="AE1267" s="115" t="n">
        <x:f>MAX(AE1266,AD1267)</x:f>
        <x:v>1.3427836668235442</x:v>
      </x:c>
      <x:c r="AF1267" s="114" t="n">
        <x:f>AD1267/AE1267-1</x:f>
        <x:v>-0.004980833737081913</x:v>
      </x:c>
      <x:c r="AG1267" s="114" t="n">
        <x:f>AD1267/AD1266-1</x:f>
        <x:v>-0.001186707254635655</x:v>
      </x:c>
      <x:c r="AH1267" s="111" t="n">
        <x:f>IF(OR(T1267="年末+季度",T1267="季度+动态",T1267="季度",T1267="动态"),A1267,AH1266)</x:f>
        <x:v>45657</x:v>
      </x:c>
      <x:c r="AI1267" s="117" t="n">
        <x:f>YEAR(A1267)</x:f>
        <x:v>2025</x:v>
      </x:c>
      <x:c r="AJ1267" s="117" t="n">
        <x:f>MONTH(A1267)</x:f>
        <x:v>1</x:v>
      </x:c>
      <x:c r="AK1267" s="50" t="n">
        <x:f>IF(MONTH(A1267)&lt;&gt;MONTH(A1268),1,0)</x:f>
        <x:v>0</x:v>
      </x:c>
      <x:c r="AL1267" s="115" t="n">
        <x:f>IF(AK1266,AD1266,AL1266)</x:f>
        <x:v>1.3351712891779184</x:v>
      </x:c>
      <x:c r="AM1267" s="116" t="str">
        <x:f>IF(AK1267,AD1267/AL1267-1,"")</x:f>
      </x:c>
      <x:c r="AN1267" s="115" t="n">
        <x:f>IF(AI1267&lt;&gt;AI1266,AD1267,MAX(AN1266,AD1267))</x:f>
        <x:v>1.3376829226629534</x:v>
      </x:c>
      <x:c r="AO1267" s="116" t="n">
        <x:f>AD1267/AN1267-1</x:f>
        <x:v>-0.001186707254635655</x:v>
      </x:c>
      <x:c r="AP1267" s="112" t="n">
        <x:f>IFERROR(SUM(Z1267:AC1267)/AD1267,0)</x:f>
        <x:v>1</x:v>
      </x:c>
      <x:c r="AQ1267" s="50" t="b">
        <x:f>AND(B1267&gt;0,C1267&gt;0,D1267&gt;0,E1267&gt;0)</x:f>
        <x:v>1</x:v>
      </x:c>
    </x:row>
    <x:row r="1268">
      <x:c r="A1268" s="111" t="n">
        <x:f>'净值底稿'!A1226</x:f>
        <x:v>45673</x:v>
      </x:c>
      <x:c r="B1268" s="113" t="n">
        <x:f>'净值底稿'!F1226</x:f>
        <x:v>1.9660675948827375</x:v>
      </x:c>
      <x:c r="C1268" s="113" t="n">
        <x:f>'净值底稿'!O1226</x:f>
        <x:v>1.3088534234002902</x:v>
      </x:c>
      <x:c r="D1268" s="113" t="n">
        <x:f>'净值底稿'!P1226</x:f>
        <x:v>1.7537</x:v>
      </x:c>
      <x:c r="E1268" s="113" t="n">
        <x:f>'净值底稿'!Q1226</x:f>
        <x:v>2.2299</x:v>
      </x:c>
      <x:c r="F1268" s="114" t="n">
        <x:f>IFERROR(B1268/B1267-1,0)</x:f>
        <x:v>0.010076747762232996</x:v>
      </x:c>
      <x:c r="G1268" s="114" t="n">
        <x:f>IFERROR(C1268/C1267-1,0)</x:f>
        <x:v>0.004679313226142678</x:v>
      </x:c>
      <x:c r="H1268" s="114" t="n">
        <x:f>IFERROR(D1268/D1267-1,0)</x:f>
        <x:v>-0.0005129374216344962</x:v>
      </x:c>
      <x:c r="I1268" s="114" t="n">
        <x:f>IFERROR(E1268/E1267-1,0)</x:f>
        <x:v>0.004188057281815816</x:v>
      </x:c>
      <x:c r="J1268" s="115" t="n">
        <x:f>Z1267*(1+F1268)</x:f>
        <x:v>0.13302039461663412</x:v>
      </x:c>
      <x:c r="K1268" s="115" t="n">
        <x:f>AA1267*(1+G1268)</x:f>
        <x:v>0.13158211162436054</x:v>
      </x:c>
      <x:c r="L1268" s="115" t="n">
        <x:f>AB1267*(1+H1268)</x:f>
        <x:v>0.9801961213964218</x:v>
      </x:c>
      <x:c r="M1268" s="115" t="n">
        <x:f>AC1267*(1+I1268)</x:f>
        <x:v>0.09312208069937879</x:v>
      </x:c>
      <x:c r="N1268" s="115" t="n">
        <x:f>SUM(J1268:M1268)</x:f>
        <x:v>1.3379207083367954</x:v>
      </x:c>
      <x:c r="O1268" s="116" t="n">
        <x:f>IFERROR((J1268+K1268)/N1268,0)</x:f>
        <x:v>0.19777144085760437</x:v>
      </x:c>
      <x:c r="P1268" s="50" t="b">
        <x:f>AND(MONTH(A1268)=12,OR(A1269="",YEAR(A1268)&lt;&gt;YEAR(A1269)))</x:f>
        <x:v>0</x:v>
      </x:c>
      <x:c r="Q1268" s="50" t="b">
        <x:f>AND(MOD(MONTH(A1268),3)=0,OR(A1269="",MONTH(A1268)&lt;&gt;MONTH(A1269)))</x:f>
        <x:v>0</x:v>
      </x:c>
      <x:c r="R1268" s="50" t="b">
        <x:f>OR(O1268&gt;$E$7,O1268&lt;$E$6)</x:f>
        <x:v>0</x:v>
      </x:c>
      <x:c r="S1268" s="50" t="b">
        <x:f>AND(OR(P1268,Q1268,R1268),A1268-AH1267&gt;$E$8)</x:f>
        <x:v>0</x:v>
      </x:c>
      <x:c r="T1268" s="50" t="str">
        <x:f>IF(NOT(OR(P1268,Q1268,R1268)),"不调",IF(NOT(S1268),"间隔规则跳过",IF(P1268,"年末+季度",IF(AND(Q1268,R1268),"季度+动态",IF(Q1268,"季度","动态")))))</x:f>
        <x:v>不调</x:v>
      </x:c>
      <x:c r="U1268" s="115" t="n">
        <x:f>IF(OR(T1268="年末+季度",T1268="季度+动态"),N1268*$E$5/2,IF(T1268="季度",(J1268+K1268)/2,IF(T1268="动态",N1268*$E$5*IF(J1268+K1268=0,0.5,J1268/(J1268+K1268)),J1268)))</x:f>
        <x:v>0.13302039461663412</x:v>
      </x:c>
      <x:c r="V1268" s="115" t="n">
        <x:f>IF(OR(T1268="年末+季度",T1268="季度+动态"),N1268*$E$5/2,IF(T1268="季度",(J1268+K1268)/2,IF(T1268="动态",N1268*$E$5*IF(J1268+K1268=0,0.5,K1268/(J1268+K1268)),K1268)))</x:f>
        <x:v>0.13158211162436054</x:v>
      </x:c>
      <x:c r="W1268" s="115" t="n">
        <x:f>IF(OR(T1268="年末+季度",T1268="季度+动态",T1268="动态"),N1268*(1-$E$5)*IF(L1268+M1268=0,$B$7/($B$7+$B$8),L1268/(L1268+M1268)),L1268)</x:f>
        <x:v>0.9801961213964218</x:v>
      </x:c>
      <x:c r="X1268" s="115" t="n">
        <x:f>IF(OR(T1268="年末+季度",T1268="季度+动态",T1268="动态"),N1268*(1-$E$5)*IF(L1268+M1268=0,$B$8/($B$7+$B$8),M1268/(L1268+M1268)),M1268)</x:f>
        <x:v>0.09312208069937879</x:v>
      </x:c>
      <x:c r="Y1268" s="115" t="n">
        <x:f>POWER(1-$H$5,(A1268-A1267)/$H$8)</x:f>
        <x:v>0.9999862671029998</x:v>
      </x:c>
      <x:c r="Z1268" s="115" t="n">
        <x:f>U1268*Y1268</x:f>
        <x:v>0.1330185678612559</x:v>
      </x:c>
      <x:c r="AA1268" s="115" t="n">
        <x:f>V1268*Y1268</x:f>
        <x:v>0.13158030462077452</x:v>
      </x:c>
      <x:c r="AB1268" s="115" t="n">
        <x:f>W1268*Y1268</x:f>
        <x:v>0.9801826604640466</x:v>
      </x:c>
      <x:c r="AC1268" s="115" t="n">
        <x:f>X1268*Y1268</x:f>
        <x:v>0.09312080186343609</x:v>
      </x:c>
      <x:c r="AD1268" s="115" t="n">
        <x:f>SUM(Z1268:AC1268)</x:f>
        <x:v>1.3379023348095131</x:v>
      </x:c>
      <x:c r="AE1268" s="115" t="n">
        <x:f>MAX(AE1267,AD1268)</x:f>
        <x:v>1.3427836668235442</x:v>
      </x:c>
      <x:c r="AF1268" s="114" t="n">
        <x:f>AD1268/AE1268-1</x:f>
        <x:v>-0.0036352333846734197</x:v>
      </x:c>
      <x:c r="AG1268" s="114" t="n">
        <x:f>AD1268/AD1267-1</x:f>
        <x:v>0.001352336113747743</x:v>
      </x:c>
      <x:c r="AH1268" s="111" t="n">
        <x:f>IF(OR(T1268="年末+季度",T1268="季度+动态",T1268="季度",T1268="动态"),A1268,AH1267)</x:f>
        <x:v>45657</x:v>
      </x:c>
      <x:c r="AI1268" s="117" t="n">
        <x:f>YEAR(A1268)</x:f>
        <x:v>2025</x:v>
      </x:c>
      <x:c r="AJ1268" s="117" t="n">
        <x:f>MONTH(A1268)</x:f>
        <x:v>1</x:v>
      </x:c>
      <x:c r="AK1268" s="50" t="n">
        <x:f>IF(MONTH(A1268)&lt;&gt;MONTH(A1269),1,0)</x:f>
        <x:v>0</x:v>
      </x:c>
      <x:c r="AL1268" s="115" t="n">
        <x:f>IF(AK1267,AD1267,AL1267)</x:f>
        <x:v>1.3351712891779184</x:v>
      </x:c>
      <x:c r="AM1268" s="116" t="str">
        <x:f>IF(AK1268,AD1268/AL1268-1,"")</x:f>
      </x:c>
      <x:c r="AN1268" s="115" t="n">
        <x:f>IF(AI1268&lt;&gt;AI1267,AD1268,MAX(AN1267,AD1268))</x:f>
        <x:v>1.3379023348095131</x:v>
      </x:c>
      <x:c r="AO1268" s="116" t="n">
        <x:f>AD1268/AN1268-1</x:f>
        <x:v>0</x:v>
      </x:c>
      <x:c r="AP1268" s="112" t="n">
        <x:f>IFERROR(SUM(Z1268:AC1268)/AD1268,0)</x:f>
        <x:v>1</x:v>
      </x:c>
      <x:c r="AQ1268" s="50" t="b">
        <x:f>AND(B1268&gt;0,C1268&gt;0,D1268&gt;0,E1268&gt;0)</x:f>
        <x:v>1</x:v>
      </x:c>
    </x:row>
    <x:row r="1269">
      <x:c r="A1269" s="111" t="n">
        <x:f>'净值底稿'!A1227</x:f>
        <x:v>45674</x:v>
      </x:c>
      <x:c r="B1269" s="113" t="n">
        <x:f>'净值底稿'!F1227</x:f>
        <x:v>1.9856889143143874</x:v>
      </x:c>
      <x:c r="C1269" s="113" t="n">
        <x:f>'净值底稿'!O1227</x:f>
        <x:v>1.3157452870376596</x:v>
      </x:c>
      <x:c r="D1269" s="113" t="n">
        <x:f>'净值底稿'!P1227</x:f>
        <x:v>1.7528</x:v>
      </x:c>
      <x:c r="E1269" s="113" t="n">
        <x:f>'净值底稿'!Q1227</x:f>
        <x:v>2.2325</x:v>
      </x:c>
      <x:c r="F1269" s="114" t="n">
        <x:f>IFERROR(B1269/B1268-1,0)</x:f>
        <x:v>0.009979982113900832</x:v>
      </x:c>
      <x:c r="G1269" s="114" t="n">
        <x:f>IFERROR(C1269/C1268-1,0)</x:f>
        <x:v>0.005265573298089299</x:v>
      </x:c>
      <x:c r="H1269" s="114" t="n">
        <x:f>IFERROR(D1269/D1268-1,0)</x:f>
        <x:v>-0.0005132006614586571</x:v>
      </x:c>
      <x:c r="I1269" s="114" t="n">
        <x:f>IFERROR(E1269/E1268-1,0)</x:f>
        <x:v>0.0011659715682317273</x:v>
      </x:c>
      <x:c r="J1269" s="115" t="n">
        <x:f>Z1268*(1+F1269)</x:f>
        <x:v>0.13434609078932794</x:v>
      </x:c>
      <x:c r="K1269" s="115" t="n">
        <x:f>AA1268*(1+G1269)</x:f>
        <x:v>0.13227315035934012</x:v>
      </x:c>
      <x:c r="L1269" s="115" t="n">
        <x:f>AB1268*(1+H1269)</x:f>
        <x:v>0.9796796300743461</x:v>
      </x:c>
      <x:c r="M1269" s="115" t="n">
        <x:f>AC1268*(1+I1269)</x:f>
        <x:v>0.0932293780708198</x:v>
      </x:c>
      <x:c r="N1269" s="115" t="n">
        <x:f>SUM(J1269:M1269)</x:f>
        <x:v>1.3395282492938339</x:v>
      </x:c>
      <x:c r="O1269" s="116" t="n">
        <x:f>IFERROR((J1269+K1269)/N1269,0)</x:f>
        <x:v>0.1990396554079566</x:v>
      </x:c>
      <x:c r="P1269" s="50" t="b">
        <x:f>AND(MONTH(A1269)=12,OR(A1270="",YEAR(A1269)&lt;&gt;YEAR(A1270)))</x:f>
        <x:v>0</x:v>
      </x:c>
      <x:c r="Q1269" s="50" t="b">
        <x:f>AND(MOD(MONTH(A1269),3)=0,OR(A1270="",MONTH(A1269)&lt;&gt;MONTH(A1270)))</x:f>
        <x:v>0</x:v>
      </x:c>
      <x:c r="R1269" s="50" t="b">
        <x:f>OR(O1269&gt;$E$7,O1269&lt;$E$6)</x:f>
        <x:v>0</x:v>
      </x:c>
      <x:c r="S1269" s="50" t="b">
        <x:f>AND(OR(P1269,Q1269,R1269),A1269-AH1268&gt;$E$8)</x:f>
        <x:v>0</x:v>
      </x:c>
      <x:c r="T1269" s="50" t="str">
        <x:f>IF(NOT(OR(P1269,Q1269,R1269)),"不调",IF(NOT(S1269),"间隔规则跳过",IF(P1269,"年末+季度",IF(AND(Q1269,R1269),"季度+动态",IF(Q1269,"季度","动态")))))</x:f>
        <x:v>不调</x:v>
      </x:c>
      <x:c r="U1269" s="115" t="n">
        <x:f>IF(OR(T1269="年末+季度",T1269="季度+动态"),N1269*$E$5/2,IF(T1269="季度",(J1269+K1269)/2,IF(T1269="动态",N1269*$E$5*IF(J1269+K1269=0,0.5,J1269/(J1269+K1269)),J1269)))</x:f>
        <x:v>0.13434609078932794</x:v>
      </x:c>
      <x:c r="V1269" s="115" t="n">
        <x:f>IF(OR(T1269="年末+季度",T1269="季度+动态"),N1269*$E$5/2,IF(T1269="季度",(J1269+K1269)/2,IF(T1269="动态",N1269*$E$5*IF(J1269+K1269=0,0.5,K1269/(J1269+K1269)),K1269)))</x:f>
        <x:v>0.13227315035934012</x:v>
      </x:c>
      <x:c r="W1269" s="115" t="n">
        <x:f>IF(OR(T1269="年末+季度",T1269="季度+动态",T1269="动态"),N1269*(1-$E$5)*IF(L1269+M1269=0,$B$7/($B$7+$B$8),L1269/(L1269+M1269)),L1269)</x:f>
        <x:v>0.9796796300743461</x:v>
      </x:c>
      <x:c r="X1269" s="115" t="n">
        <x:f>IF(OR(T1269="年末+季度",T1269="季度+动态",T1269="动态"),N1269*(1-$E$5)*IF(L1269+M1269=0,$B$8/($B$7+$B$8),M1269/(L1269+M1269)),M1269)</x:f>
        <x:v>0.0932293780708198</x:v>
      </x:c>
      <x:c r="Y1269" s="115" t="n">
        <x:f>POWER(1-$H$5,(A1269-A1268)/$H$8)</x:f>
        <x:v>0.9999862671029998</x:v>
      </x:c>
      <x:c r="Z1269" s="115" t="n">
        <x:f>U1269*Y1269</x:f>
        <x:v>0.13434424582830073</x:v>
      </x:c>
      <x:c r="AA1269" s="115" t="n">
        <x:f>V1269*Y1269</x:f>
        <x:v>0.13227133386579035</x:v>
      </x:c>
      <x:c r="AB1269" s="115" t="n">
        <x:f>W1269*Y1269</x:f>
        <x:v>0.979666176234893</x:v>
      </x:c>
      <x:c r="AC1269" s="115" t="n">
        <x:f>X1269*Y1269</x:f>
        <x:v>0.09322809776137335</x:v>
      </x:c>
      <x:c r="AD1269" s="115" t="n">
        <x:f>SUM(Z1269:AC1269)</x:f>
        <x:v>1.3395098536903574</x:v>
      </x:c>
      <x:c r="AE1269" s="115" t="n">
        <x:f>MAX(AE1268,AD1269)</x:f>
        <x:v>1.3427836668235442</x:v>
      </x:c>
      <x:c r="AF1269" s="114" t="n">
        <x:f>AD1269/AE1269-1</x:f>
        <x:v>-0.002438079352671374</x:v>
      </x:c>
      <x:c r="AG1269" s="114" t="n">
        <x:f>AD1269/AD1268-1</x:f>
        <x:v>0.0012015218443228726</x:v>
      </x:c>
      <x:c r="AH1269" s="111" t="n">
        <x:f>IF(OR(T1269="年末+季度",T1269="季度+动态",T1269="季度",T1269="动态"),A1269,AH1268)</x:f>
        <x:v>45657</x:v>
      </x:c>
      <x:c r="AI1269" s="117" t="n">
        <x:f>YEAR(A1269)</x:f>
        <x:v>2025</x:v>
      </x:c>
      <x:c r="AJ1269" s="117" t="n">
        <x:f>MONTH(A1269)</x:f>
        <x:v>1</x:v>
      </x:c>
      <x:c r="AK1269" s="50" t="n">
        <x:f>IF(MONTH(A1269)&lt;&gt;MONTH(A1270),1,0)</x:f>
        <x:v>0</x:v>
      </x:c>
      <x:c r="AL1269" s="115" t="n">
        <x:f>IF(AK1268,AD1268,AL1268)</x:f>
        <x:v>1.3351712891779184</x:v>
      </x:c>
      <x:c r="AM1269" s="116" t="str">
        <x:f>IF(AK1269,AD1269/AL1269-1,"")</x:f>
      </x:c>
      <x:c r="AN1269" s="115" t="n">
        <x:f>IF(AI1269&lt;&gt;AI1268,AD1269,MAX(AN1268,AD1269))</x:f>
        <x:v>1.3395098536903574</x:v>
      </x:c>
      <x:c r="AO1269" s="116" t="n">
        <x:f>AD1269/AN1269-1</x:f>
        <x:v>0</x:v>
      </x:c>
      <x:c r="AP1269" s="112" t="n">
        <x:f>IFERROR(SUM(Z1269:AC1269)/AD1269,0)</x:f>
        <x:v>1</x:v>
      </x:c>
      <x:c r="AQ1269" s="50" t="b">
        <x:f>AND(B1269&gt;0,C1269&gt;0,D1269&gt;0,E1269&gt;0)</x:f>
        <x:v>1</x:v>
      </x:c>
    </x:row>
    <x:row r="1270">
      <x:c r="A1270" s="111" t="n">
        <x:f>'净值底稿'!A1228</x:f>
        <x:v>45677</x:v>
      </x:c>
      <x:c r="B1270" s="113" t="n">
        <x:f>'净值底稿'!F1228</x:f>
        <x:v>2.03622335622349</x:v>
      </x:c>
      <x:c r="C1270" s="113" t="n">
        <x:f>'净值底稿'!O1228</x:f>
        <x:v>1.325986687768776</x:v>
      </x:c>
      <x:c r="D1270" s="113" t="n">
        <x:f>'净值底稿'!P1228</x:f>
        <x:v>1.7519</x:v>
      </x:c>
      <x:c r="E1270" s="113" t="n">
        <x:f>'净值底稿'!Q1228</x:f>
        <x:v>2.2306</x:v>
      </x:c>
      <x:c r="F1270" s="114" t="n">
        <x:f>IFERROR(B1270/B1269-1,0)</x:f>
        <x:v>0.025449324687674357</x:v>
      </x:c>
      <x:c r="G1270" s="114" t="n">
        <x:f>IFERROR(C1270/C1269-1,0)</x:f>
        <x:v>0.00778372594757637</x:v>
      </x:c>
      <x:c r="H1270" s="114" t="n">
        <x:f>IFERROR(D1270/D1269-1,0)</x:f>
        <x:v>-0.0005134641716111332</x:v>
      </x:c>
      <x:c r="I1270" s="114" t="n">
        <x:f>IFERROR(E1270/E1269-1,0)</x:f>
        <x:v>-0.0008510638297872797</x:v>
      </x:c>
      <x:c r="J1270" s="115" t="n">
        <x:f>Z1269*(1+F1270)</x:f>
        <x:v>0.1377632161603059</x:v>
      </x:c>
      <x:c r="K1270" s="115" t="n">
        <x:f>AA1269*(1+G1270)</x:f>
        <x:v>0.13330089767932204</x:v>
      </x:c>
      <x:c r="L1270" s="115" t="n">
        <x:f>AB1269*(1+H1270)</x:f>
        <x:v>0.9791631527532572</x:v>
      </x:c>
      <x:c r="M1270" s="115" t="n">
        <x:f>AC1269*(1+I1270)</x:f>
        <x:v>0.09314875469944878</x:v>
      </x:c>
      <x:c r="N1270" s="115" t="n">
        <x:f>SUM(J1270:M1270)</x:f>
        <x:v>1.3433760212923338</x:v>
      </x:c>
      <x:c r="O1270" s="116" t="n">
        <x:f>IFERROR((J1270+K1270)/N1270,0)</x:f>
        <x:v>0.20177828809156725</x:v>
      </x:c>
      <x:c r="P1270" s="50" t="b">
        <x:f>AND(MONTH(A1270)=12,OR(A1271="",YEAR(A1270)&lt;&gt;YEAR(A1271)))</x:f>
        <x:v>0</x:v>
      </x:c>
      <x:c r="Q1270" s="50" t="b">
        <x:f>AND(MOD(MONTH(A1270),3)=0,OR(A1271="",MONTH(A1270)&lt;&gt;MONTH(A1271)))</x:f>
        <x:v>0</x:v>
      </x:c>
      <x:c r="R1270" s="50" t="b">
        <x:f>OR(O1270&gt;$E$7,O1270&lt;$E$6)</x:f>
        <x:v>0</x:v>
      </x:c>
      <x:c r="S1270" s="50" t="b">
        <x:f>AND(OR(P1270,Q1270,R1270),A1270-AH1269&gt;$E$8)</x:f>
        <x:v>0</x:v>
      </x:c>
      <x:c r="T1270" s="50" t="str">
        <x:f>IF(NOT(OR(P1270,Q1270,R1270)),"不调",IF(NOT(S1270),"间隔规则跳过",IF(P1270,"年末+季度",IF(AND(Q1270,R1270),"季度+动态",IF(Q1270,"季度","动态")))))</x:f>
        <x:v>不调</x:v>
      </x:c>
      <x:c r="U1270" s="115" t="n">
        <x:f>IF(OR(T1270="年末+季度",T1270="季度+动态"),N1270*$E$5/2,IF(T1270="季度",(J1270+K1270)/2,IF(T1270="动态",N1270*$E$5*IF(J1270+K1270=0,0.5,J1270/(J1270+K1270)),J1270)))</x:f>
        <x:v>0.1377632161603059</x:v>
      </x:c>
      <x:c r="V1270" s="115" t="n">
        <x:f>IF(OR(T1270="年末+季度",T1270="季度+动态"),N1270*$E$5/2,IF(T1270="季度",(J1270+K1270)/2,IF(T1270="动态",N1270*$E$5*IF(J1270+K1270=0,0.5,K1270/(J1270+K1270)),K1270)))</x:f>
        <x:v>0.13330089767932204</x:v>
      </x:c>
      <x:c r="W1270" s="115" t="n">
        <x:f>IF(OR(T1270="年末+季度",T1270="季度+动态",T1270="动态"),N1270*(1-$E$5)*IF(L1270+M1270=0,$B$7/($B$7+$B$8),L1270/(L1270+M1270)),L1270)</x:f>
        <x:v>0.9791631527532572</x:v>
      </x:c>
      <x:c r="X1270" s="115" t="n">
        <x:f>IF(OR(T1270="年末+季度",T1270="季度+动态",T1270="动态"),N1270*(1-$E$5)*IF(L1270+M1270=0,$B$8/($B$7+$B$8),M1270/(L1270+M1270)),M1270)</x:f>
        <x:v>0.09314875469944878</x:v>
      </x:c>
      <x:c r="Y1270" s="115" t="n">
        <x:f>POWER(1-$H$5,(A1270-A1269)/$H$8)</x:f>
        <x:v>0.9999588018747739</x:v>
      </x:c>
      <x:c r="Z1270" s="115" t="n">
        <x:f>U1270*Y1270</x:f>
        <x:v>0.137757540574075</x:v>
      </x:c>
      <x:c r="AA1270" s="115" t="n">
        <x:f>V1270*Y1270</x:f>
        <x:v>0.1332954059322467</x:v>
      </x:c>
      <x:c r="AB1270" s="115" t="n">
        <x:f>W1270*Y1270</x:f>
        <x:v>0.9791228130670733</x:v>
      </x:c>
      <x:c r="AC1270" s="115" t="n">
        <x:f>X1270*Y1270</x:f>
        <x:v>0.09314491714538801</x:v>
      </x:c>
      <x:c r="AD1270" s="115" t="n">
        <x:f>SUM(Z1270:AC1270)</x:f>
        <x:v>1.3433206767187829</x:v>
      </x:c>
      <x:c r="AE1270" s="115" t="n">
        <x:f>MAX(AE1269,AD1270)</x:f>
        <x:v>1.3433206767187829</x:v>
      </x:c>
      <x:c r="AF1270" s="114" t="n">
        <x:f>AD1270/AE1270-1</x:f>
        <x:v>0</x:v>
      </x:c>
      <x:c r="AG1270" s="114" t="n">
        <x:f>AD1270/AD1269-1</x:f>
        <x:v>0.002844938406333153</x:v>
      </x:c>
      <x:c r="AH1270" s="111" t="n">
        <x:f>IF(OR(T1270="年末+季度",T1270="季度+动态",T1270="季度",T1270="动态"),A1270,AH1269)</x:f>
        <x:v>45657</x:v>
      </x:c>
      <x:c r="AI1270" s="117" t="n">
        <x:f>YEAR(A1270)</x:f>
        <x:v>2025</x:v>
      </x:c>
      <x:c r="AJ1270" s="117" t="n">
        <x:f>MONTH(A1270)</x:f>
        <x:v>1</x:v>
      </x:c>
      <x:c r="AK1270" s="50" t="n">
        <x:f>IF(MONTH(A1270)&lt;&gt;MONTH(A1271),1,0)</x:f>
        <x:v>0</x:v>
      </x:c>
      <x:c r="AL1270" s="115" t="n">
        <x:f>IF(AK1269,AD1269,AL1269)</x:f>
        <x:v>1.3351712891779184</x:v>
      </x:c>
      <x:c r="AM1270" s="116" t="str">
        <x:f>IF(AK1270,AD1270/AL1270-1,"")</x:f>
      </x:c>
      <x:c r="AN1270" s="115" t="n">
        <x:f>IF(AI1270&lt;&gt;AI1269,AD1270,MAX(AN1269,AD1270))</x:f>
        <x:v>1.3433206767187829</x:v>
      </x:c>
      <x:c r="AO1270" s="116" t="n">
        <x:f>AD1270/AN1270-1</x:f>
        <x:v>0</x:v>
      </x:c>
      <x:c r="AP1270" s="112" t="n">
        <x:f>IFERROR(SUM(Z1270:AC1270)/AD1270,0)</x:f>
        <x:v>1</x:v>
      </x:c>
      <x:c r="AQ1270" s="50" t="b">
        <x:f>AND(B1270&gt;0,C1270&gt;0,D1270&gt;0,E1270&gt;0)</x:f>
        <x:v>1</x:v>
      </x:c>
    </x:row>
    <x:row r="1271">
      <x:c r="A1271" s="111" t="n">
        <x:f>'净值底稿'!A1229</x:f>
        <x:v>45678</x:v>
      </x:c>
      <x:c r="B1271" s="113" t="n">
        <x:f>'净值底稿'!F1229</x:f>
        <x:v>2.0873526628789723</x:v>
      </x:c>
      <x:c r="C1271" s="113" t="n">
        <x:f>'净值底稿'!O1229</x:f>
        <x:v>1.3273367425381364</x:v>
      </x:c>
      <x:c r="D1271" s="113" t="n">
        <x:f>'净值底稿'!P1229</x:f>
        <x:v>1.7532</x:v>
      </x:c>
      <x:c r="E1271" s="113" t="n">
        <x:f>'净值底稿'!Q1229</x:f>
        <x:v>2.2356</x:v>
      </x:c>
      <x:c r="F1271" s="114" t="n">
        <x:f>IFERROR(B1271/B1270-1,0)</x:f>
        <x:v>0.02510987141916976</x:v>
      </x:c>
      <x:c r="G1271" s="114" t="n">
        <x:f>IFERROR(C1271/C1270-1,0)</x:f>
        <x:v>0.0010181510733204835</x:v>
      </x:c>
      <x:c r="H1271" s="114" t="n">
        <x:f>IFERROR(D1271/D1270-1,0)</x:f>
        <x:v>0.0007420514869571626</x:v>
      </x:c>
      <x:c r="I1271" s="114" t="n">
        <x:f>IFERROR(E1271/E1270-1,0)</x:f>
        <x:v>0.002241549358916739</x:v>
      </x:c>
      <x:c r="J1271" s="115" t="n">
        <x:f>Z1270*(1+F1271)</x:f>
        <x:v>0.14121661470491106</x:v>
      </x:c>
      <x:c r="K1271" s="115" t="n">
        <x:f>AA1270*(1+G1271)</x:f>
        <x:v>0.13343112079286532</x:v>
      </x:c>
      <x:c r="L1271" s="115" t="n">
        <x:f>AB1270*(1+H1271)</x:f>
        <x:v>0.9798493726064234</x:v>
      </x:c>
      <x:c r="M1271" s="115" t="n">
        <x:f>AC1270*(1+I1271)</x:f>
        <x:v>0.09335370607470161</x:v>
      </x:c>
      <x:c r="N1271" s="115" t="n">
        <x:f>SUM(J1271:M1271)</x:f>
        <x:v>1.3478508141789014</x:v>
      </x:c>
      <x:c r="O1271" s="116" t="n">
        <x:f>IFERROR((J1271+K1271)/N1271,0)</x:f>
        <x:v>0.20376716221749608</x:v>
      </x:c>
      <x:c r="P1271" s="50" t="b">
        <x:f>AND(MONTH(A1271)=12,OR(A1272="",YEAR(A1271)&lt;&gt;YEAR(A1272)))</x:f>
        <x:v>0</x:v>
      </x:c>
      <x:c r="Q1271" s="50" t="b">
        <x:f>AND(MOD(MONTH(A1271),3)=0,OR(A1272="",MONTH(A1271)&lt;&gt;MONTH(A1272)))</x:f>
        <x:v>0</x:v>
      </x:c>
      <x:c r="R1271" s="50" t="b">
        <x:f>OR(O1271&gt;$E$7,O1271&lt;$E$6)</x:f>
        <x:v>0</x:v>
      </x:c>
      <x:c r="S1271" s="50" t="b">
        <x:f>AND(OR(P1271,Q1271,R1271),A1271-AH1270&gt;$E$8)</x:f>
        <x:v>0</x:v>
      </x:c>
      <x:c r="T1271" s="50" t="str">
        <x:f>IF(NOT(OR(P1271,Q1271,R1271)),"不调",IF(NOT(S1271),"间隔规则跳过",IF(P1271,"年末+季度",IF(AND(Q1271,R1271),"季度+动态",IF(Q1271,"季度","动态")))))</x:f>
        <x:v>不调</x:v>
      </x:c>
      <x:c r="U1271" s="115" t="n">
        <x:f>IF(OR(T1271="年末+季度",T1271="季度+动态"),N1271*$E$5/2,IF(T1271="季度",(J1271+K1271)/2,IF(T1271="动态",N1271*$E$5*IF(J1271+K1271=0,0.5,J1271/(J1271+K1271)),J1271)))</x:f>
        <x:v>0.14121661470491106</x:v>
      </x:c>
      <x:c r="V1271" s="115" t="n">
        <x:f>IF(OR(T1271="年末+季度",T1271="季度+动态"),N1271*$E$5/2,IF(T1271="季度",(J1271+K1271)/2,IF(T1271="动态",N1271*$E$5*IF(J1271+K1271=0,0.5,K1271/(J1271+K1271)),K1271)))</x:f>
        <x:v>0.13343112079286532</x:v>
      </x:c>
      <x:c r="W1271" s="115" t="n">
        <x:f>IF(OR(T1271="年末+季度",T1271="季度+动态",T1271="动态"),N1271*(1-$E$5)*IF(L1271+M1271=0,$B$7/($B$7+$B$8),L1271/(L1271+M1271)),L1271)</x:f>
        <x:v>0.9798493726064234</x:v>
      </x:c>
      <x:c r="X1271" s="115" t="n">
        <x:f>IF(OR(T1271="年末+季度",T1271="季度+动态",T1271="动态"),N1271*(1-$E$5)*IF(L1271+M1271=0,$B$8/($B$7+$B$8),M1271/(L1271+M1271)),M1271)</x:f>
        <x:v>0.09335370607470161</x:v>
      </x:c>
      <x:c r="Y1271" s="115" t="n">
        <x:f>POWER(1-$H$5,(A1271-A1270)/$H$8)</x:f>
        <x:v>0.9999862671029998</x:v>
      </x:c>
      <x:c r="Z1271" s="115" t="n">
        <x:f>U1271*Y1271</x:f>
        <x:v>0.1412146753916866</x:v>
      </x:c>
      <x:c r="AA1271" s="115" t="n">
        <x:f>V1271*Y1271</x:f>
        <x:v>0.13342928839702684</x:v>
      </x:c>
      <x:c r="AB1271" s="115" t="n">
        <x:f>W1271*Y1271</x:f>
        <x:v>0.9798359164359136</x:v>
      </x:c>
      <x:c r="AC1271" s="115" t="n">
        <x:f>X1271*Y1271</x:f>
        <x:v>0.0933524240578715</x:v>
      </x:c>
      <x:c r="AD1271" s="115" t="n">
        <x:f>SUM(Z1271:AC1271)</x:f>
        <x:v>1.3478323042824987</x:v>
      </x:c>
      <x:c r="AE1271" s="115" t="n">
        <x:f>MAX(AE1270,AD1271)</x:f>
        <x:v>1.3478323042824987</x:v>
      </x:c>
      <x:c r="AF1271" s="114" t="n">
        <x:f>AD1271/AE1271-1</x:f>
        <x:v>0</x:v>
      </x:c>
      <x:c r="AG1271" s="114" t="n">
        <x:f>AD1271/AD1270-1</x:f>
        <x:v>0.003358563328851538</x:v>
      </x:c>
      <x:c r="AH1271" s="111" t="n">
        <x:f>IF(OR(T1271="年末+季度",T1271="季度+动态",T1271="季度",T1271="动态"),A1271,AH1270)</x:f>
        <x:v>45657</x:v>
      </x:c>
      <x:c r="AI1271" s="117" t="n">
        <x:f>YEAR(A1271)</x:f>
        <x:v>2025</x:v>
      </x:c>
      <x:c r="AJ1271" s="117" t="n">
        <x:f>MONTH(A1271)</x:f>
        <x:v>1</x:v>
      </x:c>
      <x:c r="AK1271" s="50" t="n">
        <x:f>IF(MONTH(A1271)&lt;&gt;MONTH(A1272),1,0)</x:f>
        <x:v>0</x:v>
      </x:c>
      <x:c r="AL1271" s="115" t="n">
        <x:f>IF(AK1270,AD1270,AL1270)</x:f>
        <x:v>1.3351712891779184</x:v>
      </x:c>
      <x:c r="AM1271" s="116" t="str">
        <x:f>IF(AK1271,AD1271/AL1271-1,"")</x:f>
      </x:c>
      <x:c r="AN1271" s="115" t="n">
        <x:f>IF(AI1271&lt;&gt;AI1270,AD1271,MAX(AN1270,AD1271))</x:f>
        <x:v>1.3478323042824987</x:v>
      </x:c>
      <x:c r="AO1271" s="116" t="n">
        <x:f>AD1271/AN1271-1</x:f>
        <x:v>0</x:v>
      </x:c>
      <x:c r="AP1271" s="112" t="n">
        <x:f>IFERROR(SUM(Z1271:AC1271)/AD1271,0)</x:f>
        <x:v>1</x:v>
      </x:c>
      <x:c r="AQ1271" s="50" t="b">
        <x:f>AND(B1271&gt;0,C1271&gt;0,D1271&gt;0,E1271&gt;0)</x:f>
        <x:v>1</x:v>
      </x:c>
    </x:row>
    <x:row r="1272">
      <x:c r="A1272" s="111" t="n">
        <x:f>'净值底稿'!A1230</x:f>
        <x:v>45679</x:v>
      </x:c>
      <x:c r="B1272" s="113" t="n">
        <x:f>'净值底稿'!F1230</x:f>
        <x:v>2.1280531734413772</x:v>
      </x:c>
      <x:c r="C1272" s="113" t="n">
        <x:f>'净值底稿'!O1230</x:f>
        <x:v>1.3167295287605623</x:v>
      </x:c>
      <x:c r="D1272" s="113" t="n">
        <x:f>'净值底稿'!P1230</x:f>
        <x:v>1.7536</x:v>
      </x:c>
      <x:c r="E1272" s="113" t="n">
        <x:f>'净值底稿'!Q1230</x:f>
        <x:v>2.2515</x:v>
      </x:c>
      <x:c r="F1272" s="114" t="n">
        <x:f>IFERROR(B1272/B1271-1,0)</x:f>
        <x:v>0.019498626794702156</x:v>
      </x:c>
      <x:c r="G1272" s="114" t="n">
        <x:f>IFERROR(C1272/C1271-1,0)</x:f>
        <x:v>-0.007991350979474121</x:v>
      </x:c>
      <x:c r="H1272" s="114" t="n">
        <x:f>IFERROR(D1272/D1271-1,0)</x:f>
        <x:v>0.00022815423226107967</x:v>
      </x:c>
      <x:c r="I1272" s="114" t="n">
        <x:f>IFERROR(E1272/E1271-1,0)</x:f>
        <x:v>0.007112184648416564</x:v>
      </x:c>
      <x:c r="J1272" s="115" t="n">
        <x:f>Z1271*(1+F1272)</x:f>
        <x:v>0.14396816764508413</x:v>
      </x:c>
      <x:c r="K1272" s="115" t="n">
        <x:f>AA1271*(1+G1272)</x:f>
        <x:v>0.13236300812250473</x:v>
      </x:c>
      <x:c r="L1272" s="115" t="n">
        <x:f>AB1271*(1+H1272)</x:f>
        <x:v>0.9800594701471699</x:v>
      </x:c>
      <x:c r="M1272" s="115" t="n">
        <x:f>AC1271*(1+I1272)</x:f>
        <x:v>0.09401636373514836</x:v>
      </x:c>
      <x:c r="N1272" s="115" t="n">
        <x:f>SUM(J1272:M1272)</x:f>
        <x:v>1.350407009649907</x:v>
      </x:c>
      <x:c r="O1272" s="116" t="n">
        <x:f>IFERROR((J1272+K1272)/N1272,0)</x:f>
        <x:v>0.20462806679241669</x:v>
      </x:c>
      <x:c r="P1272" s="50" t="b">
        <x:f>AND(MONTH(A1272)=12,OR(A1273="",YEAR(A1272)&lt;&gt;YEAR(A1273)))</x:f>
        <x:v>0</x:v>
      </x:c>
      <x:c r="Q1272" s="50" t="b">
        <x:f>AND(MOD(MONTH(A1272),3)=0,OR(A1273="",MONTH(A1272)&lt;&gt;MONTH(A1273)))</x:f>
        <x:v>0</x:v>
      </x:c>
      <x:c r="R1272" s="50" t="b">
        <x:f>OR(O1272&gt;$E$7,O1272&lt;$E$6)</x:f>
        <x:v>0</x:v>
      </x:c>
      <x:c r="S1272" s="50" t="b">
        <x:f>AND(OR(P1272,Q1272,R1272),A1272-AH1271&gt;$E$8)</x:f>
        <x:v>0</x:v>
      </x:c>
      <x:c r="T1272" s="50" t="str">
        <x:f>IF(NOT(OR(P1272,Q1272,R1272)),"不调",IF(NOT(S1272),"间隔规则跳过",IF(P1272,"年末+季度",IF(AND(Q1272,R1272),"季度+动态",IF(Q1272,"季度","动态")))))</x:f>
        <x:v>不调</x:v>
      </x:c>
      <x:c r="U1272" s="115" t="n">
        <x:f>IF(OR(T1272="年末+季度",T1272="季度+动态"),N1272*$E$5/2,IF(T1272="季度",(J1272+K1272)/2,IF(T1272="动态",N1272*$E$5*IF(J1272+K1272=0,0.5,J1272/(J1272+K1272)),J1272)))</x:f>
        <x:v>0.14396816764508413</x:v>
      </x:c>
      <x:c r="V1272" s="115" t="n">
        <x:f>IF(OR(T1272="年末+季度",T1272="季度+动态"),N1272*$E$5/2,IF(T1272="季度",(J1272+K1272)/2,IF(T1272="动态",N1272*$E$5*IF(J1272+K1272=0,0.5,K1272/(J1272+K1272)),K1272)))</x:f>
        <x:v>0.13236300812250473</x:v>
      </x:c>
      <x:c r="W1272" s="115" t="n">
        <x:f>IF(OR(T1272="年末+季度",T1272="季度+动态",T1272="动态"),N1272*(1-$E$5)*IF(L1272+M1272=0,$B$7/($B$7+$B$8),L1272/(L1272+M1272)),L1272)</x:f>
        <x:v>0.9800594701471699</x:v>
      </x:c>
      <x:c r="X1272" s="115" t="n">
        <x:f>IF(OR(T1272="年末+季度",T1272="季度+动态",T1272="动态"),N1272*(1-$E$5)*IF(L1272+M1272=0,$B$8/($B$7+$B$8),M1272/(L1272+M1272)),M1272)</x:f>
        <x:v>0.09401636373514836</x:v>
      </x:c>
      <x:c r="Y1272" s="115" t="n">
        <x:f>POWER(1-$H$5,(A1272-A1271)/$H$8)</x:f>
        <x:v>0.9999862671029998</x:v>
      </x:c>
      <x:c r="Z1272" s="115" t="n">
        <x:f>U1272*Y1272</x:f>
        <x:v>0.14396619054506654</x:v>
      </x:c>
      <x:c r="AA1272" s="115" t="n">
        <x:f>V1272*Y1272</x:f>
        <x:v>0.13236119039494754</x:v>
      </x:c>
      <x:c r="AB1272" s="115" t="n">
        <x:f>W1272*Y1272</x:f>
        <x:v>0.9800460110914122</x:v>
      </x:c>
      <x:c r="AC1272" s="115" t="n">
        <x:f>X1272*Y1272</x:f>
        <x:v>0.09401507261810885</x:v>
      </x:c>
      <x:c r="AD1272" s="115" t="n">
        <x:f>SUM(Z1272:AC1272)</x:f>
        <x:v>1.3503884646495352</x:v>
      </x:c>
      <x:c r="AE1272" s="115" t="n">
        <x:f>MAX(AE1271,AD1272)</x:f>
        <x:v>1.3503884646495352</x:v>
      </x:c>
      <x:c r="AF1272" s="114" t="n">
        <x:f>AD1272/AE1272-1</x:f>
        <x:v>0</x:v>
      </x:c>
      <x:c r="AG1272" s="114" t="n">
        <x:f>AD1272/AD1271-1</x:f>
        <x:v>0.0018964973305022337</x:v>
      </x:c>
      <x:c r="AH1272" s="111" t="n">
        <x:f>IF(OR(T1272="年末+季度",T1272="季度+动态",T1272="季度",T1272="动态"),A1272,AH1271)</x:f>
        <x:v>45657</x:v>
      </x:c>
      <x:c r="AI1272" s="117" t="n">
        <x:f>YEAR(A1272)</x:f>
        <x:v>2025</x:v>
      </x:c>
      <x:c r="AJ1272" s="117" t="n">
        <x:f>MONTH(A1272)</x:f>
        <x:v>1</x:v>
      </x:c>
      <x:c r="AK1272" s="50" t="n">
        <x:f>IF(MONTH(A1272)&lt;&gt;MONTH(A1273),1,0)</x:f>
        <x:v>0</x:v>
      </x:c>
      <x:c r="AL1272" s="115" t="n">
        <x:f>IF(AK1271,AD1271,AL1271)</x:f>
        <x:v>1.3351712891779184</x:v>
      </x:c>
      <x:c r="AM1272" s="116" t="str">
        <x:f>IF(AK1272,AD1272/AL1272-1,"")</x:f>
      </x:c>
      <x:c r="AN1272" s="115" t="n">
        <x:f>IF(AI1272&lt;&gt;AI1271,AD1272,MAX(AN1271,AD1272))</x:f>
        <x:v>1.3503884646495352</x:v>
      </x:c>
      <x:c r="AO1272" s="116" t="n">
        <x:f>AD1272/AN1272-1</x:f>
        <x:v>0</x:v>
      </x:c>
      <x:c r="AP1272" s="112" t="n">
        <x:f>IFERROR(SUM(Z1272:AC1272)/AD1272,0)</x:f>
        <x:v>1</x:v>
      </x:c>
      <x:c r="AQ1272" s="50" t="b">
        <x:f>AND(B1272&gt;0,C1272&gt;0,D1272&gt;0,E1272&gt;0)</x:f>
        <x:v>1</x:v>
      </x:c>
    </x:row>
    <x:row r="1273">
      <x:c r="A1273" s="111" t="n">
        <x:f>'净值底稿'!A1231</x:f>
        <x:v>45680</x:v>
      </x:c>
      <x:c r="B1273" s="113" t="n">
        <x:f>'净值底稿'!F1231</x:f>
        <x:v>2.0984033918862375</x:v>
      </x:c>
      <x:c r="C1273" s="113" t="n">
        <x:f>'净值底稿'!O1231</x:f>
        <x:v>1.3166154143737923</x:v>
      </x:c>
      <x:c r="D1273" s="113" t="n">
        <x:f>'净值底稿'!P1231</x:f>
        <x:v>1.7526</x:v>
      </x:c>
      <x:c r="E1273" s="113" t="n">
        <x:f>'净值底稿'!Q1231</x:f>
        <x:v>2.2537</x:v>
      </x:c>
      <x:c r="F1273" s="114" t="n">
        <x:f>IFERROR(B1273/B1272-1,0)</x:f>
        <x:v>-0.01393281987742423</x:v>
      </x:c>
      <x:c r="G1273" s="114" t="n">
        <x:f>IFERROR(C1273/C1272-1,0)</x:f>
        <x:v>-0.00008666501682952354</x:v>
      </x:c>
      <x:c r="H1273" s="114" t="n">
        <x:f>IFERROR(D1273/D1272-1,0)</x:f>
        <x:v>-0.0005702554744526633</x:v>
      </x:c>
      <x:c r="I1273" s="114" t="n">
        <x:f>IFERROR(E1273/E1272-1,0)</x:f>
        <x:v>0.0009771263602043057</x:v>
      </x:c>
      <x:c r="J1273" s="115" t="n">
        <x:f>Z1272*(1+F1273)</x:f>
        <x:v>0.1419603355437632</x:v>
      </x:c>
      <x:c r="K1273" s="115" t="n">
        <x:f>AA1272*(1+G1273)</x:f>
        <x:v>0.13234971931015438</x:v>
      </x:c>
      <x:c r="L1273" s="115" t="n">
        <x:f>AB1272*(1+H1273)</x:f>
        <x:v>0.9794871344883719</x:v>
      </x:c>
      <x:c r="M1273" s="115" t="n">
        <x:f>AC1272*(1+I1273)</x:f>
        <x:v>0.09410693722382052</x:v>
      </x:c>
      <x:c r="N1273" s="115" t="n">
        <x:f>SUM(J1273:M1273)</x:f>
        <x:v>1.34790412656611</x:v>
      </x:c>
      <x:c r="O1273" s="116" t="n">
        <x:f>IFERROR((J1273+K1273)/N1273,0)</x:f>
        <x:v>0.20350858005958009</x:v>
      </x:c>
      <x:c r="P1273" s="50" t="b">
        <x:f>AND(MONTH(A1273)=12,OR(A1274="",YEAR(A1273)&lt;&gt;YEAR(A1274)))</x:f>
        <x:v>0</x:v>
      </x:c>
      <x:c r="Q1273" s="50" t="b">
        <x:f>AND(MOD(MONTH(A1273),3)=0,OR(A1274="",MONTH(A1273)&lt;&gt;MONTH(A1274)))</x:f>
        <x:v>0</x:v>
      </x:c>
      <x:c r="R1273" s="50" t="b">
        <x:f>OR(O1273&gt;$E$7,O1273&lt;$E$6)</x:f>
        <x:v>0</x:v>
      </x:c>
      <x:c r="S1273" s="50" t="b">
        <x:f>AND(OR(P1273,Q1273,R1273),A1273-AH1272&gt;$E$8)</x:f>
        <x:v>0</x:v>
      </x:c>
      <x:c r="T1273" s="50" t="str">
        <x:f>IF(NOT(OR(P1273,Q1273,R1273)),"不调",IF(NOT(S1273),"间隔规则跳过",IF(P1273,"年末+季度",IF(AND(Q1273,R1273),"季度+动态",IF(Q1273,"季度","动态")))))</x:f>
        <x:v>不调</x:v>
      </x:c>
      <x:c r="U1273" s="115" t="n">
        <x:f>IF(OR(T1273="年末+季度",T1273="季度+动态"),N1273*$E$5/2,IF(T1273="季度",(J1273+K1273)/2,IF(T1273="动态",N1273*$E$5*IF(J1273+K1273=0,0.5,J1273/(J1273+K1273)),J1273)))</x:f>
        <x:v>0.1419603355437632</x:v>
      </x:c>
      <x:c r="V1273" s="115" t="n">
        <x:f>IF(OR(T1273="年末+季度",T1273="季度+动态"),N1273*$E$5/2,IF(T1273="季度",(J1273+K1273)/2,IF(T1273="动态",N1273*$E$5*IF(J1273+K1273=0,0.5,K1273/(J1273+K1273)),K1273)))</x:f>
        <x:v>0.13234971931015438</x:v>
      </x:c>
      <x:c r="W1273" s="115" t="n">
        <x:f>IF(OR(T1273="年末+季度",T1273="季度+动态",T1273="动态"),N1273*(1-$E$5)*IF(L1273+M1273=0,$B$7/($B$7+$B$8),L1273/(L1273+M1273)),L1273)</x:f>
        <x:v>0.9794871344883719</x:v>
      </x:c>
      <x:c r="X1273" s="115" t="n">
        <x:f>IF(OR(T1273="年末+季度",T1273="季度+动态",T1273="动态"),N1273*(1-$E$5)*IF(L1273+M1273=0,$B$8/($B$7+$B$8),M1273/(L1273+M1273)),M1273)</x:f>
        <x:v>0.09410693722382052</x:v>
      </x:c>
      <x:c r="Y1273" s="115" t="n">
        <x:f>POWER(1-$H$5,(A1273-A1272)/$H$8)</x:f>
        <x:v>0.9999862671029998</x:v>
      </x:c>
      <x:c r="Z1273" s="115" t="n">
        <x:f>U1273*Y1273</x:f>
        <x:v>0.14195838601709707</x:v>
      </x:c>
      <x:c r="AA1273" s="115" t="n">
        <x:f>V1273*Y1273</x:f>
        <x:v>0.1323479017650911</x:v>
      </x:c>
      <x:c r="AB1273" s="115" t="n">
        <x:f>W1273*Y1273</x:f>
        <x:v>0.9794736832924409</x:v>
      </x:c>
      <x:c r="AC1273" s="115" t="n">
        <x:f>X1273*Y1273</x:f>
        <x:v>0.09410564486294462</x:v>
      </x:c>
      <x:c r="AD1273" s="115" t="n">
        <x:f>SUM(Z1273:AC1273)</x:f>
        <x:v>1.3478856159375736</x:v>
      </x:c>
      <x:c r="AE1273" s="115" t="n">
        <x:f>MAX(AE1272,AD1273)</x:f>
        <x:v>1.3503884646495352</x:v>
      </x:c>
      <x:c r="AF1273" s="114" t="n">
        <x:f>AD1273/AE1273-1</x:f>
        <x:v>-0.0018534286818061574</x:v>
      </x:c>
      <x:c r="AG1273" s="114" t="n">
        <x:f>AD1273/AD1272-1</x:f>
        <x:v>-0.0018534286818061574</x:v>
      </x:c>
      <x:c r="AH1273" s="111" t="n">
        <x:f>IF(OR(T1273="年末+季度",T1273="季度+动态",T1273="季度",T1273="动态"),A1273,AH1272)</x:f>
        <x:v>45657</x:v>
      </x:c>
      <x:c r="AI1273" s="117" t="n">
        <x:f>YEAR(A1273)</x:f>
        <x:v>2025</x:v>
      </x:c>
      <x:c r="AJ1273" s="117" t="n">
        <x:f>MONTH(A1273)</x:f>
        <x:v>1</x:v>
      </x:c>
      <x:c r="AK1273" s="50" t="n">
        <x:f>IF(MONTH(A1273)&lt;&gt;MONTH(A1274),1,0)</x:f>
        <x:v>0</x:v>
      </x:c>
      <x:c r="AL1273" s="115" t="n">
        <x:f>IF(AK1272,AD1272,AL1272)</x:f>
        <x:v>1.3351712891779184</x:v>
      </x:c>
      <x:c r="AM1273" s="116" t="str">
        <x:f>IF(AK1273,AD1273/AL1273-1,"")</x:f>
      </x:c>
      <x:c r="AN1273" s="115" t="n">
        <x:f>IF(AI1273&lt;&gt;AI1272,AD1273,MAX(AN1272,AD1273))</x:f>
        <x:v>1.3503884646495352</x:v>
      </x:c>
      <x:c r="AO1273" s="116" t="n">
        <x:f>AD1273/AN1273-1</x:f>
        <x:v>-0.0018534286818061574</x:v>
      </x:c>
      <x:c r="AP1273" s="112" t="n">
        <x:f>IFERROR(SUM(Z1273:AC1273)/AD1273,0)</x:f>
        <x:v>1</x:v>
      </x:c>
      <x:c r="AQ1273" s="50" t="b">
        <x:f>AND(B1273&gt;0,C1273&gt;0,D1273&gt;0,E1273&gt;0)</x:f>
        <x:v>1</x:v>
      </x:c>
    </x:row>
    <x:row r="1274">
      <x:c r="A1274" s="111" t="n">
        <x:f>'净值底稿'!A1232</x:f>
        <x:v>45681</x:v>
      </x:c>
      <x:c r="B1274" s="113" t="n">
        <x:f>'净值底稿'!F1232</x:f>
        <x:v>2.132296090165835</x:v>
      </x:c>
      <x:c r="C1274" s="113" t="n">
        <x:f>'净值底稿'!O1232</x:f>
        <x:v>1.3324456886082081</x:v>
      </x:c>
      <x:c r="D1274" s="113" t="n">
        <x:f>'净值底稿'!P1232</x:f>
        <x:v>1.7522</x:v>
      </x:c>
      <x:c r="E1274" s="113" t="n">
        <x:f>'净值底稿'!Q1232</x:f>
        <x:v>2.2588</x:v>
      </x:c>
      <x:c r="F1274" s="114" t="n">
        <x:f>IFERROR(B1274/B1273-1,0)</x:f>
        <x:v>0.01615166007196156</x:v>
      </x:c>
      <x:c r="G1274" s="114" t="n">
        <x:f>IFERROR(C1274/C1273-1,0)</x:f>
        <x:v>0.012023461112176781</x:v>
      </x:c>
      <x:c r="H1274" s="114" t="n">
        <x:f>IFERROR(D1274/D1273-1,0)</x:f>
        <x:v>-0.000228232340522605</x:v>
      </x:c>
      <x:c r="I1274" s="114" t="n">
        <x:f>IFERROR(E1274/E1273-1,0)</x:f>
        <x:v>0.0022629453787106346</x:v>
      </x:c>
      <x:c r="J1274" s="115" t="n">
        <x:f>Z1273*(1+F1274)</x:f>
        <x:v>0.1442512496124095</x:v>
      </x:c>
      <x:c r="K1274" s="115" t="n">
        <x:f>AA1273*(1+G1274)</x:f>
        <x:v>0.13393918161524185</x:v>
      </x:c>
      <x:c r="L1274" s="115" t="n">
        <x:f>AB1273*(1+H1274)</x:f>
        <x:v>0.9792501357212228</x:v>
      </x:c>
      <x:c r="M1274" s="115" t="n">
        <x:f>AC1273*(1+I1274)</x:f>
        <x:v>0.0943186007970978</x:v>
      </x:c>
      <x:c r="N1274" s="115" t="n">
        <x:f>SUM(J1274:M1274)</x:f>
        <x:v>1.351759167745972</x:v>
      </x:c>
      <x:c r="O1274" s="116" t="n">
        <x:f>IFERROR((J1274+K1274)/N1274,0)</x:f>
        <x:v>0.20579881229252373</x:v>
      </x:c>
      <x:c r="P1274" s="50" t="b">
        <x:f>AND(MONTH(A1274)=12,OR(A1275="",YEAR(A1274)&lt;&gt;YEAR(A1275)))</x:f>
        <x:v>0</x:v>
      </x:c>
      <x:c r="Q1274" s="50" t="b">
        <x:f>AND(MOD(MONTH(A1274),3)=0,OR(A1275="",MONTH(A1274)&lt;&gt;MONTH(A1275)))</x:f>
        <x:v>0</x:v>
      </x:c>
      <x:c r="R1274" s="50" t="b">
        <x:f>OR(O1274&gt;$E$7,O1274&lt;$E$6)</x:f>
        <x:v>0</x:v>
      </x:c>
      <x:c r="S1274" s="50" t="b">
        <x:f>AND(OR(P1274,Q1274,R1274),A1274-AH1273&gt;$E$8)</x:f>
        <x:v>0</x:v>
      </x:c>
      <x:c r="T1274" s="50" t="str">
        <x:f>IF(NOT(OR(P1274,Q1274,R1274)),"不调",IF(NOT(S1274),"间隔规则跳过",IF(P1274,"年末+季度",IF(AND(Q1274,R1274),"季度+动态",IF(Q1274,"季度","动态")))))</x:f>
        <x:v>不调</x:v>
      </x:c>
      <x:c r="U1274" s="115" t="n">
        <x:f>IF(OR(T1274="年末+季度",T1274="季度+动态"),N1274*$E$5/2,IF(T1274="季度",(J1274+K1274)/2,IF(T1274="动态",N1274*$E$5*IF(J1274+K1274=0,0.5,J1274/(J1274+K1274)),J1274)))</x:f>
        <x:v>0.1442512496124095</x:v>
      </x:c>
      <x:c r="V1274" s="115" t="n">
        <x:f>IF(OR(T1274="年末+季度",T1274="季度+动态"),N1274*$E$5/2,IF(T1274="季度",(J1274+K1274)/2,IF(T1274="动态",N1274*$E$5*IF(J1274+K1274=0,0.5,K1274/(J1274+K1274)),K1274)))</x:f>
        <x:v>0.13393918161524185</x:v>
      </x:c>
      <x:c r="W1274" s="115" t="n">
        <x:f>IF(OR(T1274="年末+季度",T1274="季度+动态",T1274="动态"),N1274*(1-$E$5)*IF(L1274+M1274=0,$B$7/($B$7+$B$8),L1274/(L1274+M1274)),L1274)</x:f>
        <x:v>0.9792501357212228</x:v>
      </x:c>
      <x:c r="X1274" s="115" t="n">
        <x:f>IF(OR(T1274="年末+季度",T1274="季度+动态",T1274="动态"),N1274*(1-$E$5)*IF(L1274+M1274=0,$B$8/($B$7+$B$8),M1274/(L1274+M1274)),M1274)</x:f>
        <x:v>0.0943186007970978</x:v>
      </x:c>
      <x:c r="Y1274" s="115" t="n">
        <x:f>POWER(1-$H$5,(A1274-A1273)/$H$8)</x:f>
        <x:v>0.9999862671029998</x:v>
      </x:c>
      <x:c r="Z1274" s="115" t="n">
        <x:f>U1274*Y1274</x:f>
        <x:v>0.14424926862485643</x:v>
      </x:c>
      <x:c r="AA1274" s="115" t="n">
        <x:f>V1274*Y1274</x:f>
        <x:v>0.13393734224225642</x:v>
      </x:c>
      <x:c r="AB1274" s="115" t="n">
        <x:f>W1274*Y1274</x:f>
        <x:v>0.9792366877799714</x:v>
      </x:c>
      <x:c r="AC1274" s="115" t="n">
        <x:f>X1274*Y1274</x:f>
        <x:v>0.09431730552946785</x:v>
      </x:c>
      <x:c r="AD1274" s="115" t="n">
        <x:f>SUM(Z1274:AC1274)</x:f>
        <x:v>1.351740604176552</x:v>
      </x:c>
      <x:c r="AE1274" s="115" t="n">
        <x:f>MAX(AE1273,AD1274)</x:f>
        <x:v>1.351740604176552</x:v>
      </x:c>
      <x:c r="AF1274" s="114" t="n">
        <x:f>AD1274/AE1274-1</x:f>
        <x:v>0</x:v>
      </x:c>
      <x:c r="AG1274" s="114" t="n">
        <x:f>AD1274/AD1273-1</x:f>
        <x:v>0.0028600262465869886</x:v>
      </x:c>
      <x:c r="AH1274" s="111" t="n">
        <x:f>IF(OR(T1274="年末+季度",T1274="季度+动态",T1274="季度",T1274="动态"),A1274,AH1273)</x:f>
        <x:v>45657</x:v>
      </x:c>
      <x:c r="AI1274" s="117" t="n">
        <x:f>YEAR(A1274)</x:f>
        <x:v>2025</x:v>
      </x:c>
      <x:c r="AJ1274" s="117" t="n">
        <x:f>MONTH(A1274)</x:f>
        <x:v>1</x:v>
      </x:c>
      <x:c r="AK1274" s="50" t="n">
        <x:f>IF(MONTH(A1274)&lt;&gt;MONTH(A1275),1,0)</x:f>
        <x:v>0</x:v>
      </x:c>
      <x:c r="AL1274" s="115" t="n">
        <x:f>IF(AK1273,AD1273,AL1273)</x:f>
        <x:v>1.3351712891779184</x:v>
      </x:c>
      <x:c r="AM1274" s="116" t="str">
        <x:f>IF(AK1274,AD1274/AL1274-1,"")</x:f>
      </x:c>
      <x:c r="AN1274" s="115" t="n">
        <x:f>IF(AI1274&lt;&gt;AI1273,AD1274,MAX(AN1273,AD1274))</x:f>
        <x:v>1.351740604176552</x:v>
      </x:c>
      <x:c r="AO1274" s="116" t="n">
        <x:f>AD1274/AN1274-1</x:f>
        <x:v>0</x:v>
      </x:c>
      <x:c r="AP1274" s="112" t="n">
        <x:f>IFERROR(SUM(Z1274:AC1274)/AD1274,0)</x:f>
        <x:v>1</x:v>
      </x:c>
      <x:c r="AQ1274" s="50" t="b">
        <x:f>AND(B1274&gt;0,C1274&gt;0,D1274&gt;0,E1274&gt;0)</x:f>
        <x:v>1</x:v>
      </x:c>
    </x:row>
    <x:row r="1275">
      <x:c r="A1275" s="111" t="n">
        <x:f>'净值底稿'!A1233</x:f>
        <x:v>45684</x:v>
      </x:c>
      <x:c r="B1275" s="113" t="n">
        <x:f>'净值底稿'!F1233</x:f>
        <x:v>2.0625627667375577</x:v>
      </x:c>
      <x:c r="C1275" s="113" t="n">
        <x:f>'净值底稿'!O1233</x:f>
        <x:v>1.324817279276125</x:v>
      </x:c>
      <x:c r="D1275" s="113" t="n">
        <x:f>'净值底稿'!P1233</x:f>
        <x:v>1.7556</x:v>
      </x:c>
      <x:c r="E1275" s="113" t="n">
        <x:f>'净值底稿'!Q1233</x:f>
        <x:v>2.2509</x:v>
      </x:c>
      <x:c r="F1275" s="114" t="n">
        <x:f>IFERROR(B1275/B1274-1,0)</x:f>
        <x:v>-0.03270339600109384</x:v>
      </x:c>
      <x:c r="G1275" s="114" t="n">
        <x:f>IFERROR(C1275/C1274-1,0)</x:f>
        <x:v>-0.005725118402425289</x:v>
      </x:c>
      <x:c r="H1275" s="114" t="n">
        <x:f>IFERROR(D1275/D1274-1,0)</x:f>
        <x:v>0.0019404177605295558</x:v>
      </x:c>
      <x:c r="I1275" s="114" t="n">
        <x:f>IFERROR(E1275/E1274-1,0)</x:f>
        <x:v>-0.0034974322649193867</x:v>
      </x:c>
      <x:c r="J1275" s="115" t="n">
        <x:f>Z1274*(1+F1275)</x:f>
        <x:v>0.1395318276701496</x:v>
      </x:c>
      <x:c r="K1275" s="115" t="n">
        <x:f>AA1274*(1+G1275)</x:f>
        <x:v>0.13317053509941335</x:v>
      </x:c>
      <x:c r="L1275" s="115" t="n">
        <x:f>AB1274*(1+H1275)</x:f>
        <x:v>0.9811368160407018</x:v>
      </x:c>
      <x:c r="M1275" s="115" t="n">
        <x:f>AC1274*(1+I1275)</x:f>
        <x:v>0.09398743714196883</x:v>
      </x:c>
      <x:c r="N1275" s="115" t="n">
        <x:f>SUM(J1275:M1275)</x:f>
        <x:v>1.3478266159522336</x:v>
      </x:c>
      <x:c r="O1275" s="116" t="n">
        <x:f>IFERROR((J1275+K1275)/N1275,0)</x:f>
        <x:v>0.202327480064563</x:v>
      </x:c>
      <x:c r="P1275" s="50" t="b">
        <x:f>AND(MONTH(A1275)=12,OR(A1276="",YEAR(A1275)&lt;&gt;YEAR(A1276)))</x:f>
        <x:v>0</x:v>
      </x:c>
      <x:c r="Q1275" s="50" t="b">
        <x:f>AND(MOD(MONTH(A1275),3)=0,OR(A1276="",MONTH(A1275)&lt;&gt;MONTH(A1276)))</x:f>
        <x:v>0</x:v>
      </x:c>
      <x:c r="R1275" s="50" t="b">
        <x:f>OR(O1275&gt;$E$7,O1275&lt;$E$6)</x:f>
        <x:v>0</x:v>
      </x:c>
      <x:c r="S1275" s="50" t="b">
        <x:f>AND(OR(P1275,Q1275,R1275),A1275-AH1274&gt;$E$8)</x:f>
        <x:v>0</x:v>
      </x:c>
      <x:c r="T1275" s="50" t="str">
        <x:f>IF(NOT(OR(P1275,Q1275,R1275)),"不调",IF(NOT(S1275),"间隔规则跳过",IF(P1275,"年末+季度",IF(AND(Q1275,R1275),"季度+动态",IF(Q1275,"季度","动态")))))</x:f>
        <x:v>不调</x:v>
      </x:c>
      <x:c r="U1275" s="115" t="n">
        <x:f>IF(OR(T1275="年末+季度",T1275="季度+动态"),N1275*$E$5/2,IF(T1275="季度",(J1275+K1275)/2,IF(T1275="动态",N1275*$E$5*IF(J1275+K1275=0,0.5,J1275/(J1275+K1275)),J1275)))</x:f>
        <x:v>0.1395318276701496</x:v>
      </x:c>
      <x:c r="V1275" s="115" t="n">
        <x:f>IF(OR(T1275="年末+季度",T1275="季度+动态"),N1275*$E$5/2,IF(T1275="季度",(J1275+K1275)/2,IF(T1275="动态",N1275*$E$5*IF(J1275+K1275=0,0.5,K1275/(J1275+K1275)),K1275)))</x:f>
        <x:v>0.13317053509941335</x:v>
      </x:c>
      <x:c r="W1275" s="115" t="n">
        <x:f>IF(OR(T1275="年末+季度",T1275="季度+动态",T1275="动态"),N1275*(1-$E$5)*IF(L1275+M1275=0,$B$7/($B$7+$B$8),L1275/(L1275+M1275)),L1275)</x:f>
        <x:v>0.9811368160407018</x:v>
      </x:c>
      <x:c r="X1275" s="115" t="n">
        <x:f>IF(OR(T1275="年末+季度",T1275="季度+动态",T1275="动态"),N1275*(1-$E$5)*IF(L1275+M1275=0,$B$8/($B$7+$B$8),M1275/(L1275+M1275)),M1275)</x:f>
        <x:v>0.09398743714196883</x:v>
      </x:c>
      <x:c r="Y1275" s="115" t="n">
        <x:f>POWER(1-$H$5,(A1275-A1274)/$H$8)</x:f>
        <x:v>0.9999588018747739</x:v>
      </x:c>
      <x:c r="Z1275" s="115" t="n">
        <x:f>U1275*Y1275</x:f>
        <x:v>0.13952607922044022</x:v>
      </x:c>
      <x:c r="AA1275" s="115" t="n">
        <x:f>V1275*Y1275</x:f>
        <x:v>0.1331650487230319</x:v>
      </x:c>
      <x:c r="AB1275" s="115" t="n">
        <x:f>W1275*Y1275</x:f>
        <x:v>0.9810963950432906</x:v>
      </x:c>
      <x:c r="AC1275" s="115" t="n">
        <x:f>X1275*Y1275</x:f>
        <x:v>0.09398356503576379</x:v>
      </x:c>
      <x:c r="AD1275" s="115" t="n">
        <x:f>SUM(Z1275:AC1275)</x:f>
        <x:v>1.3477710880225267</x:v>
      </x:c>
      <x:c r="AE1275" s="115" t="n">
        <x:f>MAX(AE1274,AD1275)</x:f>
        <x:v>1.351740604176552</x:v>
      </x:c>
      <x:c r="AF1275" s="114" t="n">
        <x:f>AD1275/AE1275-1</x:f>
        <x:v>-0.0029365960760227017</x:v>
      </x:c>
      <x:c r="AG1275" s="114" t="n">
        <x:f>AD1275/AD1274-1</x:f>
        <x:v>-0.0029365960760227017</x:v>
      </x:c>
      <x:c r="AH1275" s="111" t="n">
        <x:f>IF(OR(T1275="年末+季度",T1275="季度+动态",T1275="季度",T1275="动态"),A1275,AH1274)</x:f>
        <x:v>45657</x:v>
      </x:c>
      <x:c r="AI1275" s="117" t="n">
        <x:f>YEAR(A1275)</x:f>
        <x:v>2025</x:v>
      </x:c>
      <x:c r="AJ1275" s="117" t="n">
        <x:f>MONTH(A1275)</x:f>
        <x:v>1</x:v>
      </x:c>
      <x:c r="AK1275" s="50" t="n">
        <x:f>IF(MONTH(A1275)&lt;&gt;MONTH(A1276),1,0)</x:f>
        <x:v>1</x:v>
      </x:c>
      <x:c r="AL1275" s="115" t="n">
        <x:f>IF(AK1274,AD1274,AL1274)</x:f>
        <x:v>1.3351712891779184</x:v>
      </x:c>
      <x:c r="AM1275" s="116" t="n">
        <x:f>IF(AK1275,AD1275/AL1275-1,"")</x:f>
        <x:v>0.009436840760982834</x:v>
      </x:c>
      <x:c r="AN1275" s="115" t="n">
        <x:f>IF(AI1275&lt;&gt;AI1274,AD1275,MAX(AN1274,AD1275))</x:f>
        <x:v>1.351740604176552</x:v>
      </x:c>
      <x:c r="AO1275" s="116" t="n">
        <x:f>AD1275/AN1275-1</x:f>
        <x:v>-0.0029365960760227017</x:v>
      </x:c>
      <x:c r="AP1275" s="112" t="n">
        <x:f>IFERROR(SUM(Z1275:AC1275)/AD1275,0)</x:f>
        <x:v>1</x:v>
      </x:c>
      <x:c r="AQ1275" s="50" t="b">
        <x:f>AND(B1275&gt;0,C1275&gt;0,D1275&gt;0,E1275&gt;0)</x:f>
        <x:v>1</x:v>
      </x:c>
    </x:row>
    <x:row r="1276">
      <x:c r="A1276" s="111" t="n">
        <x:f>'净值底稿'!A1234</x:f>
        <x:v>45693</x:v>
      </x:c>
      <x:c r="B1276" s="113" t="n">
        <x:f>'净值底稿'!F1234</x:f>
        <x:v>1.9923315780306674</x:v>
      </x:c>
      <x:c r="C1276" s="113" t="n">
        <x:f>'净值底稿'!O1234</x:f>
        <x:v>1.3304035555495428</x:v>
      </x:c>
      <x:c r="D1276" s="113" t="n">
        <x:f>'净值底稿'!P1234</x:f>
        <x:v>1.7574</x:v>
      </x:c>
      <x:c r="E1276" s="113" t="n">
        <x:f>'净值底稿'!Q1234</x:f>
        <x:v>2.3356</x:v>
      </x:c>
      <x:c r="F1276" s="114" t="n">
        <x:f>IFERROR(B1276/B1275-1,0)</x:f>
        <x:v>-0.03405044919819722</x:v>
      </x:c>
      <x:c r="G1276" s="114" t="n">
        <x:f>IFERROR(C1276/C1275-1,0)</x:f>
        <x:v>0.004216639049628101</x:v>
      </x:c>
      <x:c r="H1276" s="114" t="n">
        <x:f>IFERROR(D1276/D1275-1,0)</x:f>
        <x:v>0.001025290498974707</x:v>
      </x:c>
      <x:c r="I1276" s="114" t="n">
        <x:f>IFERROR(E1276/E1275-1,0)</x:f>
        <x:v>0.03762939268736942</x:v>
      </x:c>
      <x:c r="J1276" s="115" t="n">
        <x:f>Z1275*(1+F1276)</x:f>
        <x:v>0.13477515354812097</x:v>
      </x:c>
      <x:c r="K1276" s="115" t="n">
        <x:f>AA1275*(1+G1276)</x:f>
        <x:v>0.13372655766752306</x:v>
      </x:c>
      <x:c r="L1276" s="115" t="n">
        <x:f>AB1275*(1+H1276)</x:f>
        <x:v>0.9821023038557068</x:v>
      </x:c>
      <x:c r="M1276" s="115" t="n">
        <x:f>AC1275*(1+I1276)</x:f>
        <x:v>0.09752010951065346</x:v>
      </x:c>
      <x:c r="N1276" s="115" t="n">
        <x:f>SUM(J1276:M1276)</x:f>
        <x:v>1.3481241245820044</x:v>
      </x:c>
      <x:c r="O1276" s="116" t="n">
        <x:f>IFERROR((J1276+K1276)/N1276,0)</x:f>
        <x:v>0.19916690631057057</x:v>
      </x:c>
      <x:c r="P1276" s="50" t="b">
        <x:f>AND(MONTH(A1276)=12,OR(A1277="",YEAR(A1276)&lt;&gt;YEAR(A1277)))</x:f>
        <x:v>0</x:v>
      </x:c>
      <x:c r="Q1276" s="50" t="b">
        <x:f>AND(MOD(MONTH(A1276),3)=0,OR(A1277="",MONTH(A1276)&lt;&gt;MONTH(A1277)))</x:f>
        <x:v>0</x:v>
      </x:c>
      <x:c r="R1276" s="50" t="b">
        <x:f>OR(O1276&gt;$E$7,O1276&lt;$E$6)</x:f>
        <x:v>0</x:v>
      </x:c>
      <x:c r="S1276" s="50" t="b">
        <x:f>AND(OR(P1276,Q1276,R1276),A1276-AH1275&gt;$E$8)</x:f>
        <x:v>0</x:v>
      </x:c>
      <x:c r="T1276" s="50" t="str">
        <x:f>IF(NOT(OR(P1276,Q1276,R1276)),"不调",IF(NOT(S1276),"间隔规则跳过",IF(P1276,"年末+季度",IF(AND(Q1276,R1276),"季度+动态",IF(Q1276,"季度","动态")))))</x:f>
        <x:v>不调</x:v>
      </x:c>
      <x:c r="U1276" s="115" t="n">
        <x:f>IF(OR(T1276="年末+季度",T1276="季度+动态"),N1276*$E$5/2,IF(T1276="季度",(J1276+K1276)/2,IF(T1276="动态",N1276*$E$5*IF(J1276+K1276=0,0.5,J1276/(J1276+K1276)),J1276)))</x:f>
        <x:v>0.13477515354812097</x:v>
      </x:c>
      <x:c r="V1276" s="115" t="n">
        <x:f>IF(OR(T1276="年末+季度",T1276="季度+动态"),N1276*$E$5/2,IF(T1276="季度",(J1276+K1276)/2,IF(T1276="动态",N1276*$E$5*IF(J1276+K1276=0,0.5,K1276/(J1276+K1276)),K1276)))</x:f>
        <x:v>0.13372655766752306</x:v>
      </x:c>
      <x:c r="W1276" s="115" t="n">
        <x:f>IF(OR(T1276="年末+季度",T1276="季度+动态",T1276="动态"),N1276*(1-$E$5)*IF(L1276+M1276=0,$B$7/($B$7+$B$8),L1276/(L1276+M1276)),L1276)</x:f>
        <x:v>0.9821023038557068</x:v>
      </x:c>
      <x:c r="X1276" s="115" t="n">
        <x:f>IF(OR(T1276="年末+季度",T1276="季度+动态",T1276="动态"),N1276*(1-$E$5)*IF(L1276+M1276=0,$B$8/($B$7+$B$8),M1276/(L1276+M1276)),M1276)</x:f>
        <x:v>0.09752010951065346</x:v>
      </x:c>
      <x:c r="Y1276" s="115" t="n">
        <x:f>POWER(1-$H$5,(A1276-A1275)/$H$8)</x:f>
        <x:v>0.9998764107161084</x:v>
      </x:c>
      <x:c r="Z1276" s="115" t="n">
        <x:f>U1276*Y1276</x:f>
        <x:v>0.1347584967834076</x:v>
      </x:c>
      <x:c r="AA1276" s="115" t="n">
        <x:f>V1276*Y1276</x:f>
        <x:v>0.13371003049802366</x:v>
      </x:c>
      <x:c r="AB1276" s="115" t="n">
        <x:f>W1276*Y1276</x:f>
        <x:v>0.981980926535265</x:v>
      </x:c>
      <x:c r="AC1276" s="115" t="n">
        <x:f>X1276*Y1276</x:f>
        <x:v>0.09750805707015402</x:v>
      </x:c>
      <x:c r="AD1276" s="115" t="n">
        <x:f>SUM(Z1276:AC1276)</x:f>
        <x:v>1.3479575108868505</x:v>
      </x:c>
      <x:c r="AE1276" s="115" t="n">
        <x:f>MAX(AE1275,AD1276)</x:f>
        <x:v>1.351740604176552</x:v>
      </x:c>
      <x:c r="AF1276" s="114" t="n">
        <x:f>AD1276/AE1276-1</x:f>
        <x:v>-0.0027986828819174248</x:v>
      </x:c>
      <x:c r="AG1276" s="114" t="n">
        <x:f>AD1276/AD1275-1</x:f>
        <x:v>0.00013831938226038787</x:v>
      </x:c>
      <x:c r="AH1276" s="111" t="n">
        <x:f>IF(OR(T1276="年末+季度",T1276="季度+动态",T1276="季度",T1276="动态"),A1276,AH1275)</x:f>
        <x:v>45657</x:v>
      </x:c>
      <x:c r="AI1276" s="117" t="n">
        <x:f>YEAR(A1276)</x:f>
        <x:v>2025</x:v>
      </x:c>
      <x:c r="AJ1276" s="117" t="n">
        <x:f>MONTH(A1276)</x:f>
        <x:v>2</x:v>
      </x:c>
      <x:c r="AK1276" s="50" t="n">
        <x:f>IF(MONTH(A1276)&lt;&gt;MONTH(A1277),1,0)</x:f>
        <x:v>0</x:v>
      </x:c>
      <x:c r="AL1276" s="115" t="n">
        <x:f>IF(AK1275,AD1275,AL1275)</x:f>
        <x:v>1.3477710880225267</x:v>
      </x:c>
      <x:c r="AM1276" s="116" t="str">
        <x:f>IF(AK1276,AD1276/AL1276-1,"")</x:f>
      </x:c>
      <x:c r="AN1276" s="115" t="n">
        <x:f>IF(AI1276&lt;&gt;AI1275,AD1276,MAX(AN1275,AD1276))</x:f>
        <x:v>1.351740604176552</x:v>
      </x:c>
      <x:c r="AO1276" s="116" t="n">
        <x:f>AD1276/AN1276-1</x:f>
        <x:v>-0.0027986828819174248</x:v>
      </x:c>
      <x:c r="AP1276" s="112" t="n">
        <x:f>IFERROR(SUM(Z1276:AC1276)/AD1276,0)</x:f>
        <x:v>1</x:v>
      </x:c>
      <x:c r="AQ1276" s="50" t="b">
        <x:f>AND(B1276&gt;0,C1276&gt;0,D1276&gt;0,E1276&gt;0)</x:f>
        <x:v>1</x:v>
      </x:c>
    </x:row>
    <x:row r="1277">
      <x:c r="A1277" s="111" t="n">
        <x:f>'净值底稿'!A1235</x:f>
        <x:v>45694</x:v>
      </x:c>
      <x:c r="B1277" s="113" t="n">
        <x:f>'净值底稿'!F1235</x:f>
        <x:v>2.0559128425856477</x:v>
      </x:c>
      <x:c r="C1277" s="113" t="n">
        <x:f>'净值底稿'!O1235</x:f>
        <x:v>1.3546284966624116</x:v>
      </x:c>
      <x:c r="D1277" s="113" t="n">
        <x:f>'净值底稿'!P1235</x:f>
        <x:v>1.7593</x:v>
      </x:c>
      <x:c r="E1277" s="113" t="n">
        <x:f>'净值底稿'!Q1235</x:f>
        <x:v>2.3345</x:v>
      </x:c>
      <x:c r="F1277" s="114" t="n">
        <x:f>IFERROR(B1277/B1276-1,0)</x:f>
        <x:v>0.03191299342744314</x:v>
      </x:c>
      <x:c r="G1277" s="114" t="n">
        <x:f>IFERROR(C1277/C1276-1,0)</x:f>
        <x:v>0.018208716454356066</x:v>
      </x:c>
      <x:c r="H1277" s="114" t="n">
        <x:f>IFERROR(D1277/D1276-1,0)</x:f>
        <x:v>0.001081142597018303</x:v>
      </x:c>
      <x:c r="I1277" s="114" t="n">
        <x:f>IFERROR(E1277/E1276-1,0)</x:f>
        <x:v>-0.0004709710566878078</x:v>
      </x:c>
      <x:c r="J1277" s="115" t="n">
        <x:f>Z1276*(1+F1277)</x:f>
        <x:v>0.1390590438055486</x:v>
      </x:c>
      <x:c r="K1277" s="115" t="n">
        <x:f>AA1276*(1+G1277)</x:f>
        <x:v>0.13614471853046548</x:v>
      </x:c>
      <x:c r="L1277" s="115" t="n">
        <x:f>AB1276*(1+H1277)</x:f>
        <x:v>0.9830425879444018</x:v>
      </x:c>
      <x:c r="M1277" s="115" t="n">
        <x:f>AC1276*(1+I1277)</x:f>
        <x:v>0.09746213359748011</x:v>
      </x:c>
      <x:c r="N1277" s="115" t="n">
        <x:f>SUM(J1277:M1277)</x:f>
        <x:v>1.355708483877896</x:v>
      </x:c>
      <x:c r="O1277" s="116" t="n">
        <x:f>IFERROR((J1277+K1277)/N1277,0)</x:f>
        <x:v>0.20299626771443935</x:v>
      </x:c>
      <x:c r="P1277" s="50" t="b">
        <x:f>AND(MONTH(A1277)=12,OR(A1278="",YEAR(A1277)&lt;&gt;YEAR(A1278)))</x:f>
        <x:v>0</x:v>
      </x:c>
      <x:c r="Q1277" s="50" t="b">
        <x:f>AND(MOD(MONTH(A1277),3)=0,OR(A1278="",MONTH(A1277)&lt;&gt;MONTH(A1278)))</x:f>
        <x:v>0</x:v>
      </x:c>
      <x:c r="R1277" s="50" t="b">
        <x:f>OR(O1277&gt;$E$7,O1277&lt;$E$6)</x:f>
        <x:v>0</x:v>
      </x:c>
      <x:c r="S1277" s="50" t="b">
        <x:f>AND(OR(P1277,Q1277,R1277),A1277-AH1276&gt;$E$8)</x:f>
        <x:v>0</x:v>
      </x:c>
      <x:c r="T1277" s="50" t="str">
        <x:f>IF(NOT(OR(P1277,Q1277,R1277)),"不调",IF(NOT(S1277),"间隔规则跳过",IF(P1277,"年末+季度",IF(AND(Q1277,R1277),"季度+动态",IF(Q1277,"季度","动态")))))</x:f>
        <x:v>不调</x:v>
      </x:c>
      <x:c r="U1277" s="115" t="n">
        <x:f>IF(OR(T1277="年末+季度",T1277="季度+动态"),N1277*$E$5/2,IF(T1277="季度",(J1277+K1277)/2,IF(T1277="动态",N1277*$E$5*IF(J1277+K1277=0,0.5,J1277/(J1277+K1277)),J1277)))</x:f>
        <x:v>0.1390590438055486</x:v>
      </x:c>
      <x:c r="V1277" s="115" t="n">
        <x:f>IF(OR(T1277="年末+季度",T1277="季度+动态"),N1277*$E$5/2,IF(T1277="季度",(J1277+K1277)/2,IF(T1277="动态",N1277*$E$5*IF(J1277+K1277=0,0.5,K1277/(J1277+K1277)),K1277)))</x:f>
        <x:v>0.13614471853046548</x:v>
      </x:c>
      <x:c r="W1277" s="115" t="n">
        <x:f>IF(OR(T1277="年末+季度",T1277="季度+动态",T1277="动态"),N1277*(1-$E$5)*IF(L1277+M1277=0,$B$7/($B$7+$B$8),L1277/(L1277+M1277)),L1277)</x:f>
        <x:v>0.9830425879444018</x:v>
      </x:c>
      <x:c r="X1277" s="115" t="n">
        <x:f>IF(OR(T1277="年末+季度",T1277="季度+动态",T1277="动态"),N1277*(1-$E$5)*IF(L1277+M1277=0,$B$8/($B$7+$B$8),M1277/(L1277+M1277)),M1277)</x:f>
        <x:v>0.09746213359748011</x:v>
      </x:c>
      <x:c r="Y1277" s="115" t="n">
        <x:f>POWER(1-$H$5,(A1277-A1276)/$H$8)</x:f>
        <x:v>0.9999862671029998</x:v>
      </x:c>
      <x:c r="Z1277" s="115" t="n">
        <x:f>U1277*Y1277</x:f>
        <x:v>0.13905713412202306</x:v>
      </x:c>
      <x:c r="AA1277" s="115" t="n">
        <x:f>V1277*Y1277</x:f>
        <x:v>0.13614284886906877</x:v>
      </x:c>
      <x:c r="AB1277" s="115" t="n">
        <x:f>W1277*Y1277</x:f>
        <x:v>0.9830290879217947</x:v>
      </x:c>
      <x:c r="AC1277" s="115" t="n">
        <x:f>X1277*Y1277</x:f>
        <x:v>0.097460795160038</x:v>
      </x:c>
      <x:c r="AD1277" s="115" t="n">
        <x:f>SUM(Z1277:AC1277)</x:f>
        <x:v>1.3556898660729244</x:v>
      </x:c>
      <x:c r="AE1277" s="115" t="n">
        <x:f>MAX(AE1276,AD1277)</x:f>
        <x:v>1.3556898660729244</x:v>
      </x:c>
      <x:c r="AF1277" s="114" t="n">
        <x:f>AD1277/AE1277-1</x:f>
        <x:v>0</x:v>
      </x:c>
      <x:c r="AG1277" s="114" t="n">
        <x:f>AD1277/AD1276-1</x:f>
        <x:v>0.005736349346046277</x:v>
      </x:c>
      <x:c r="AH1277" s="111" t="n">
        <x:f>IF(OR(T1277="年末+季度",T1277="季度+动态",T1277="季度",T1277="动态"),A1277,AH1276)</x:f>
        <x:v>45657</x:v>
      </x:c>
      <x:c r="AI1277" s="117" t="n">
        <x:f>YEAR(A1277)</x:f>
        <x:v>2025</x:v>
      </x:c>
      <x:c r="AJ1277" s="117" t="n">
        <x:f>MONTH(A1277)</x:f>
        <x:v>2</x:v>
      </x:c>
      <x:c r="AK1277" s="50" t="n">
        <x:f>IF(MONTH(A1277)&lt;&gt;MONTH(A1278),1,0)</x:f>
        <x:v>0</x:v>
      </x:c>
      <x:c r="AL1277" s="115" t="n">
        <x:f>IF(AK1276,AD1276,AL1276)</x:f>
        <x:v>1.3477710880225267</x:v>
      </x:c>
      <x:c r="AM1277" s="116" t="str">
        <x:f>IF(AK1277,AD1277/AL1277-1,"")</x:f>
      </x:c>
      <x:c r="AN1277" s="115" t="n">
        <x:f>IF(AI1277&lt;&gt;AI1276,AD1277,MAX(AN1276,AD1277))</x:f>
        <x:v>1.3556898660729244</x:v>
      </x:c>
      <x:c r="AO1277" s="116" t="n">
        <x:f>AD1277/AN1277-1</x:f>
        <x:v>0</x:v>
      </x:c>
      <x:c r="AP1277" s="112" t="n">
        <x:f>IFERROR(SUM(Z1277:AC1277)/AD1277,0)</x:f>
        <x:v>1</x:v>
      </x:c>
      <x:c r="AQ1277" s="50" t="b">
        <x:f>AND(B1277&gt;0,C1277&gt;0,D1277&gt;0,E1277&gt;0)</x:f>
        <x:v>1</x:v>
      </x:c>
    </x:row>
    <x:row r="1278">
      <x:c r="A1278" s="111" t="n">
        <x:f>'净值底稿'!A1236</x:f>
        <x:v>45695</x:v>
      </x:c>
      <x:c r="B1278" s="113" t="n">
        <x:f>'净值底稿'!F1236</x:f>
        <x:v>2.0851723365639803</x:v>
      </x:c>
      <x:c r="C1278" s="113" t="n">
        <x:f>'净值底稿'!O1236</x:f>
        <x:v>1.371931514657997</x:v>
      </x:c>
      <x:c r="D1278" s="113" t="n">
        <x:f>'净值底稿'!P1236</x:f>
        <x:v>1.7594</x:v>
      </x:c>
      <x:c r="E1278" s="113" t="n">
        <x:f>'净值底稿'!Q1236</x:f>
        <x:v>2.3395</x:v>
      </x:c>
      <x:c r="F1278" s="114" t="n">
        <x:f>IFERROR(B1278/B1277-1,0)</x:f>
        <x:v>0.014231874704150327</x:v>
      </x:c>
      <x:c r="G1278" s="114" t="n">
        <x:f>IFERROR(C1278/C1277-1,0)</x:f>
        <x:v>0.012773257050340492</x:v>
      </x:c>
      <x:c r="H1278" s="114" t="n">
        <x:f>IFERROR(D1278/D1277-1,0)</x:f>
        <x:v>0.000056840788950074383</x:v>
      </x:c>
      <x:c r="I1278" s="114" t="n">
        <x:f>IFERROR(E1278/E1277-1,0)</x:f>
        <x:v>0.0021417862497323803</x:v>
      </x:c>
      <x:c r="J1278" s="115" t="n">
        <x:f>Z1277*(1+F1278)</x:f>
        <x:v>0.1410361778315659</x:v>
      </x:c>
      <x:c r="K1278" s="115" t="n">
        <x:f>AA1277*(1+G1278)</x:f>
        <x:v>0.13788183647323904</x:v>
      </x:c>
      <x:c r="L1278" s="115" t="n">
        <x:f>AB1277*(1+H1278)</x:f>
        <x:v>0.983084964070713</x:v>
      </x:c>
      <x:c r="M1278" s="115" t="n">
        <x:f>AC1277*(1+I1278)</x:f>
        <x:v>0.09766953535099976</x:v>
      </x:c>
      <x:c r="N1278" s="115" t="n">
        <x:f>SUM(J1278:M1278)</x:f>
        <x:v>1.3596725137265178</x:v>
      </x:c>
      <x:c r="O1278" s="116" t="n">
        <x:f>IFERROR((J1278+K1278)/N1278,0)</x:f>
        <x:v>0.2051361717538596</x:v>
      </x:c>
      <x:c r="P1278" s="50" t="b">
        <x:f>AND(MONTH(A1278)=12,OR(A1279="",YEAR(A1278)&lt;&gt;YEAR(A1279)))</x:f>
        <x:v>0</x:v>
      </x:c>
      <x:c r="Q1278" s="50" t="b">
        <x:f>AND(MOD(MONTH(A1278),3)=0,OR(A1279="",MONTH(A1278)&lt;&gt;MONTH(A1279)))</x:f>
        <x:v>0</x:v>
      </x:c>
      <x:c r="R1278" s="50" t="b">
        <x:f>OR(O1278&gt;$E$7,O1278&lt;$E$6)</x:f>
        <x:v>0</x:v>
      </x:c>
      <x:c r="S1278" s="50" t="b">
        <x:f>AND(OR(P1278,Q1278,R1278),A1278-AH1277&gt;$E$8)</x:f>
        <x:v>0</x:v>
      </x:c>
      <x:c r="T1278" s="50" t="str">
        <x:f>IF(NOT(OR(P1278,Q1278,R1278)),"不调",IF(NOT(S1278),"间隔规则跳过",IF(P1278,"年末+季度",IF(AND(Q1278,R1278),"季度+动态",IF(Q1278,"季度","动态")))))</x:f>
        <x:v>不调</x:v>
      </x:c>
      <x:c r="U1278" s="115" t="n">
        <x:f>IF(OR(T1278="年末+季度",T1278="季度+动态"),N1278*$E$5/2,IF(T1278="季度",(J1278+K1278)/2,IF(T1278="动态",N1278*$E$5*IF(J1278+K1278=0,0.5,J1278/(J1278+K1278)),J1278)))</x:f>
        <x:v>0.1410361778315659</x:v>
      </x:c>
      <x:c r="V1278" s="115" t="n">
        <x:f>IF(OR(T1278="年末+季度",T1278="季度+动态"),N1278*$E$5/2,IF(T1278="季度",(J1278+K1278)/2,IF(T1278="动态",N1278*$E$5*IF(J1278+K1278=0,0.5,K1278/(J1278+K1278)),K1278)))</x:f>
        <x:v>0.13788183647323904</x:v>
      </x:c>
      <x:c r="W1278" s="115" t="n">
        <x:f>IF(OR(T1278="年末+季度",T1278="季度+动态",T1278="动态"),N1278*(1-$E$5)*IF(L1278+M1278=0,$B$7/($B$7+$B$8),L1278/(L1278+M1278)),L1278)</x:f>
        <x:v>0.983084964070713</x:v>
      </x:c>
      <x:c r="X1278" s="115" t="n">
        <x:f>IF(OR(T1278="年末+季度",T1278="季度+动态",T1278="动态"),N1278*(1-$E$5)*IF(L1278+M1278=0,$B$8/($B$7+$B$8),M1278/(L1278+M1278)),M1278)</x:f>
        <x:v>0.09766953535099976</x:v>
      </x:c>
      <x:c r="Y1278" s="115" t="n">
        <x:f>POWER(1-$H$5,(A1278-A1277)/$H$8)</x:f>
        <x:v>0.9999862671029998</x:v>
      </x:c>
      <x:c r="Z1278" s="115" t="n">
        <x:f>U1278*Y1278</x:f>
        <x:v>0.14103424099626244</x:v>
      </x:c>
      <x:c r="AA1278" s="115" t="n">
        <x:f>V1278*Y1278</x:f>
        <x:v>0.13787994295618056</x:v>
      </x:c>
      <x:c r="AB1278" s="115" t="n">
        <x:f>W1278*Y1278</x:f>
        <x:v>0.9830714634661589</x:v>
      </x:c>
      <x:c r="AC1278" s="115" t="n">
        <x:f>X1278*Y1278</x:f>
        <x:v>0.09766819406533073</x:v>
      </x:c>
      <x:c r="AD1278" s="115" t="n">
        <x:f>SUM(Z1278:AC1278)</x:f>
        <x:v>1.3596538414839328</x:v>
      </x:c>
      <x:c r="AE1278" s="115" t="n">
        <x:f>MAX(AE1277,AD1278)</x:f>
        <x:v>1.3596538414839328</x:v>
      </x:c>
      <x:c r="AF1278" s="114" t="n">
        <x:f>AD1278/AE1278-1</x:f>
        <x:v>0</x:v>
      </x:c>
      <x:c r="AG1278" s="114" t="n">
        <x:f>AD1278/AD1277-1</x:f>
        <x:v>0.0029239544457839717</x:v>
      </x:c>
      <x:c r="AH1278" s="111" t="n">
        <x:f>IF(OR(T1278="年末+季度",T1278="季度+动态",T1278="季度",T1278="动态"),A1278,AH1277)</x:f>
        <x:v>45657</x:v>
      </x:c>
      <x:c r="AI1278" s="117" t="n">
        <x:f>YEAR(A1278)</x:f>
        <x:v>2025</x:v>
      </x:c>
      <x:c r="AJ1278" s="117" t="n">
        <x:f>MONTH(A1278)</x:f>
        <x:v>2</x:v>
      </x:c>
      <x:c r="AK1278" s="50" t="n">
        <x:f>IF(MONTH(A1278)&lt;&gt;MONTH(A1279),1,0)</x:f>
        <x:v>0</x:v>
      </x:c>
      <x:c r="AL1278" s="115" t="n">
        <x:f>IF(AK1277,AD1277,AL1277)</x:f>
        <x:v>1.3477710880225267</x:v>
      </x:c>
      <x:c r="AM1278" s="116" t="str">
        <x:f>IF(AK1278,AD1278/AL1278-1,"")</x:f>
      </x:c>
      <x:c r="AN1278" s="115" t="n">
        <x:f>IF(AI1278&lt;&gt;AI1277,AD1278,MAX(AN1277,AD1278))</x:f>
        <x:v>1.3596538414839328</x:v>
      </x:c>
      <x:c r="AO1278" s="116" t="n">
        <x:f>AD1278/AN1278-1</x:f>
        <x:v>0</x:v>
      </x:c>
      <x:c r="AP1278" s="112" t="n">
        <x:f>IFERROR(SUM(Z1278:AC1278)/AD1278,0)</x:f>
        <x:v>1</x:v>
      </x:c>
      <x:c r="AQ1278" s="50" t="b">
        <x:f>AND(B1278&gt;0,C1278&gt;0,D1278&gt;0,E1278&gt;0)</x:f>
        <x:v>1</x:v>
      </x:c>
    </x:row>
    <x:row r="1279">
      <x:c r="A1279" s="111" t="n">
        <x:f>'净值底稿'!A1237</x:f>
        <x:v>45698</x:v>
      </x:c>
      <x:c r="B1279" s="113" t="n">
        <x:f>'净值底稿'!F1237</x:f>
        <x:v>2.0997694341407724</x:v>
      </x:c>
      <x:c r="C1279" s="113" t="n">
        <x:f>'净值底稿'!O1237</x:f>
        <x:v>1.3859724598913523</x:v>
      </x:c>
      <x:c r="D1279" s="113" t="n">
        <x:f>'净值底稿'!P1237</x:f>
        <x:v>1.7578</x:v>
      </x:c>
      <x:c r="E1279" s="113" t="n">
        <x:f>'净值底稿'!Q1237</x:f>
        <x:v>2.3748</x:v>
      </x:c>
      <x:c r="F1279" s="114" t="n">
        <x:f>IFERROR(B1279/B1278-1,0)</x:f>
        <x:v>0.0070004274087223095</x:v>
      </x:c>
      <x:c r="G1279" s="114" t="n">
        <x:f>IFERROR(C1279/C1278-1,0)</x:f>
        <x:v>0.010234435963704547</x:v>
      </x:c>
      <x:c r="H1279" s="114" t="n">
        <x:f>IFERROR(D1279/D1278-1,0)</x:f>
        <x:v>-0.0009094009321359842</x:v>
      </x:c>
      <x:c r="I1279" s="114" t="n">
        <x:f>IFERROR(E1279/E1278-1,0)</x:f>
        <x:v>0.015088694165419803</x:v>
      </x:c>
      <x:c r="J1279" s="115" t="n">
        <x:f>Z1278*(1+F1279)</x:f>
        <x:v>0.14202154096250102</x:v>
      </x:c>
      <x:c r="K1279" s="115" t="n">
        <x:f>AA1278*(1+G1279)</x:f>
        <x:v>0.1392910664030448</x:v>
      </x:c>
      <x:c r="L1279" s="115" t="n">
        <x:f>AB1278*(1+H1279)</x:f>
        <x:v>0.9821774573609265</x:v>
      </x:c>
      <x:c r="M1279" s="115" t="n">
        <x:f>AC1278*(1+I1279)</x:f>
        <x:v>0.09914187957527137</x:v>
      </x:c>
      <x:c r="N1279" s="115" t="n">
        <x:f>SUM(J1279:M1279)</x:f>
        <x:v>1.3626319443017438</x:v>
      </x:c>
      <x:c r="O1279" s="116" t="n">
        <x:f>IFERROR((J1279+K1279)/N1279,0)</x:f>
        <x:v>0.20644797631667108</x:v>
      </x:c>
      <x:c r="P1279" s="50" t="b">
        <x:f>AND(MONTH(A1279)=12,OR(A1280="",YEAR(A1279)&lt;&gt;YEAR(A1280)))</x:f>
        <x:v>0</x:v>
      </x:c>
      <x:c r="Q1279" s="50" t="b">
        <x:f>AND(MOD(MONTH(A1279),3)=0,OR(A1280="",MONTH(A1279)&lt;&gt;MONTH(A1280)))</x:f>
        <x:v>0</x:v>
      </x:c>
      <x:c r="R1279" s="50" t="b">
        <x:f>OR(O1279&gt;$E$7,O1279&lt;$E$6)</x:f>
        <x:v>0</x:v>
      </x:c>
      <x:c r="S1279" s="50" t="b">
        <x:f>AND(OR(P1279,Q1279,R1279),A1279-AH1278&gt;$E$8)</x:f>
        <x:v>0</x:v>
      </x:c>
      <x:c r="T1279" s="50" t="str">
        <x:f>IF(NOT(OR(P1279,Q1279,R1279)),"不调",IF(NOT(S1279),"间隔规则跳过",IF(P1279,"年末+季度",IF(AND(Q1279,R1279),"季度+动态",IF(Q1279,"季度","动态")))))</x:f>
        <x:v>不调</x:v>
      </x:c>
      <x:c r="U1279" s="115" t="n">
        <x:f>IF(OR(T1279="年末+季度",T1279="季度+动态"),N1279*$E$5/2,IF(T1279="季度",(J1279+K1279)/2,IF(T1279="动态",N1279*$E$5*IF(J1279+K1279=0,0.5,J1279/(J1279+K1279)),J1279)))</x:f>
        <x:v>0.14202154096250102</x:v>
      </x:c>
      <x:c r="V1279" s="115" t="n">
        <x:f>IF(OR(T1279="年末+季度",T1279="季度+动态"),N1279*$E$5/2,IF(T1279="季度",(J1279+K1279)/2,IF(T1279="动态",N1279*$E$5*IF(J1279+K1279=0,0.5,K1279/(J1279+K1279)),K1279)))</x:f>
        <x:v>0.1392910664030448</x:v>
      </x:c>
      <x:c r="W1279" s="115" t="n">
        <x:f>IF(OR(T1279="年末+季度",T1279="季度+动态",T1279="动态"),N1279*(1-$E$5)*IF(L1279+M1279=0,$B$7/($B$7+$B$8),L1279/(L1279+M1279)),L1279)</x:f>
        <x:v>0.9821774573609265</x:v>
      </x:c>
      <x:c r="X1279" s="115" t="n">
        <x:f>IF(OR(T1279="年末+季度",T1279="季度+动态",T1279="动态"),N1279*(1-$E$5)*IF(L1279+M1279=0,$B$8/($B$7+$B$8),M1279/(L1279+M1279)),M1279)</x:f>
        <x:v>0.09914187957527137</x:v>
      </x:c>
      <x:c r="Y1279" s="115" t="n">
        <x:f>POWER(1-$H$5,(A1279-A1278)/$H$8)</x:f>
        <x:v>0.9999588018747739</x:v>
      </x:c>
      <x:c r="Z1279" s="115" t="n">
        <x:f>U1279*Y1279</x:f>
        <x:v>0.14201568994127164</x:v>
      </x:c>
      <x:c r="AA1279" s="115" t="n">
        <x:f>V1279*Y1279</x:f>
        <x:v>0.13928532787224826</x:v>
      </x:c>
      <x:c r="AB1279" s="115" t="n">
        <x:f>W1279*Y1279</x:f>
        <x:v>0.982136993491044</x:v>
      </x:c>
      <x:c r="AC1279" s="115" t="n">
        <x:f>X1279*Y1279</x:f>
        <x:v>0.09913779511570149</x:v>
      </x:c>
      <x:c r="AD1279" s="115" t="n">
        <x:f>SUM(Z1279:AC1279)</x:f>
        <x:v>1.3625758064202653</x:v>
      </x:c>
      <x:c r="AE1279" s="115" t="n">
        <x:f>MAX(AE1278,AD1279)</x:f>
        <x:v>1.3625758064202653</x:v>
      </x:c>
      <x:c r="AF1279" s="114" t="n">
        <x:f>AD1279/AE1279-1</x:f>
        <x:v>0</x:v>
      </x:c>
      <x:c r="AG1279" s="114" t="n">
        <x:f>AD1279/AD1278-1</x:f>
        <x:v>0.002149050623902582</x:v>
      </x:c>
      <x:c r="AH1279" s="111" t="n">
        <x:f>IF(OR(T1279="年末+季度",T1279="季度+动态",T1279="季度",T1279="动态"),A1279,AH1278)</x:f>
        <x:v>45657</x:v>
      </x:c>
      <x:c r="AI1279" s="117" t="n">
        <x:f>YEAR(A1279)</x:f>
        <x:v>2025</x:v>
      </x:c>
      <x:c r="AJ1279" s="117" t="n">
        <x:f>MONTH(A1279)</x:f>
        <x:v>2</x:v>
      </x:c>
      <x:c r="AK1279" s="50" t="n">
        <x:f>IF(MONTH(A1279)&lt;&gt;MONTH(A1280),1,0)</x:f>
        <x:v>0</x:v>
      </x:c>
      <x:c r="AL1279" s="115" t="n">
        <x:f>IF(AK1278,AD1278,AL1278)</x:f>
        <x:v>1.3477710880225267</x:v>
      </x:c>
      <x:c r="AM1279" s="116" t="str">
        <x:f>IF(AK1279,AD1279/AL1279-1,"")</x:f>
      </x:c>
      <x:c r="AN1279" s="115" t="n">
        <x:f>IF(AI1279&lt;&gt;AI1278,AD1279,MAX(AN1278,AD1279))</x:f>
        <x:v>1.3625758064202653</x:v>
      </x:c>
      <x:c r="AO1279" s="116" t="n">
        <x:f>AD1279/AN1279-1</x:f>
        <x:v>0</x:v>
      </x:c>
      <x:c r="AP1279" s="112" t="n">
        <x:f>IFERROR(SUM(Z1279:AC1279)/AD1279,0)</x:f>
        <x:v>1</x:v>
      </x:c>
      <x:c r="AQ1279" s="50" t="b">
        <x:f>AND(B1279&gt;0,C1279&gt;0,D1279&gt;0,E1279&gt;0)</x:f>
        <x:v>1</x:v>
      </x:c>
    </x:row>
    <x:row r="1280">
      <x:c r="A1280" s="111" t="n">
        <x:f>'净值底稿'!A1238</x:f>
        <x:v>45699</x:v>
      </x:c>
      <x:c r="B1280" s="113" t="n">
        <x:f>'净值底稿'!F1238</x:f>
        <x:v>2.1143013024094626</x:v>
      </x:c>
      <x:c r="C1280" s="113" t="n">
        <x:f>'净值底稿'!O1238</x:f>
        <x:v>1.3817281620918997</x:v>
      </x:c>
      <x:c r="D1280" s="113" t="n">
        <x:f>'净值底稿'!P1238</x:f>
        <x:v>1.7581</x:v>
      </x:c>
      <x:c r="E1280" s="113" t="n">
        <x:f>'净值底稿'!Q1238</x:f>
        <x:v>2.3894</x:v>
      </x:c>
      <x:c r="F1280" s="114" t="n">
        <x:f>IFERROR(B1280/B1279-1,0)</x:f>
        <x:v>0.006920697116746366</x:v>
      </x:c>
      <x:c r="G1280" s="114" t="n">
        <x:f>IFERROR(C1280/C1279-1,0)</x:f>
        <x:v>-0.0030623247735999115</x:v>
      </x:c>
      <x:c r="H1280" s="114" t="n">
        <x:f>IFERROR(D1280/D1279-1,0)</x:f>
        <x:v>0.00017066788030484226</x:v>
      </x:c>
      <x:c r="I1280" s="114" t="n">
        <x:f>IFERROR(E1280/E1279-1,0)</x:f>
        <x:v>0.0061478861377801675</x:v>
      </x:c>
      <x:c r="J1280" s="115" t="n">
        <x:f>Z1279*(1+F1280)</x:f>
        <x:v>0.14299853751718095</x:v>
      </x:c>
      <x:c r="K1280" s="115" t="n">
        <x:f>AA1279*(1+G1280)</x:f>
        <x:v>0.1388587909621061</x:v>
      </x:c>
      <x:c r="L1280" s="115" t="n">
        <x:f>AB1279*(1+H1280)</x:f>
        <x:v>0.9823046127298921</x:v>
      </x:c>
      <x:c r="M1280" s="115" t="n">
        <x:f>AC1279*(1+I1280)</x:f>
        <x:v>0.0997472829920234</x:v>
      </x:c>
      <x:c r="N1280" s="115" t="n">
        <x:f>SUM(J1280:M1280)</x:f>
        <x:v>1.3639092242012025</x:v>
      </x:c>
      <x:c r="O1280" s="116" t="n">
        <x:f>IFERROR((J1280+K1280)/N1280,0)</x:f>
        <x:v>0.20665402321357693</x:v>
      </x:c>
      <x:c r="P1280" s="50" t="b">
        <x:f>AND(MONTH(A1280)=12,OR(A1281="",YEAR(A1280)&lt;&gt;YEAR(A1281)))</x:f>
        <x:v>0</x:v>
      </x:c>
      <x:c r="Q1280" s="50" t="b">
        <x:f>AND(MOD(MONTH(A1280),3)=0,OR(A1281="",MONTH(A1280)&lt;&gt;MONTH(A1281)))</x:f>
        <x:v>0</x:v>
      </x:c>
      <x:c r="R1280" s="50" t="b">
        <x:f>OR(O1280&gt;$E$7,O1280&lt;$E$6)</x:f>
        <x:v>0</x:v>
      </x:c>
      <x:c r="S1280" s="50" t="b">
        <x:f>AND(OR(P1280,Q1280,R1280),A1280-AH1279&gt;$E$8)</x:f>
        <x:v>0</x:v>
      </x:c>
      <x:c r="T1280" s="50" t="str">
        <x:f>IF(NOT(OR(P1280,Q1280,R1280)),"不调",IF(NOT(S1280),"间隔规则跳过",IF(P1280,"年末+季度",IF(AND(Q1280,R1280),"季度+动态",IF(Q1280,"季度","动态")))))</x:f>
        <x:v>不调</x:v>
      </x:c>
      <x:c r="U1280" s="115" t="n">
        <x:f>IF(OR(T1280="年末+季度",T1280="季度+动态"),N1280*$E$5/2,IF(T1280="季度",(J1280+K1280)/2,IF(T1280="动态",N1280*$E$5*IF(J1280+K1280=0,0.5,J1280/(J1280+K1280)),J1280)))</x:f>
        <x:v>0.14299853751718095</x:v>
      </x:c>
      <x:c r="V1280" s="115" t="n">
        <x:f>IF(OR(T1280="年末+季度",T1280="季度+动态"),N1280*$E$5/2,IF(T1280="季度",(J1280+K1280)/2,IF(T1280="动态",N1280*$E$5*IF(J1280+K1280=0,0.5,K1280/(J1280+K1280)),K1280)))</x:f>
        <x:v>0.1388587909621061</x:v>
      </x:c>
      <x:c r="W1280" s="115" t="n">
        <x:f>IF(OR(T1280="年末+季度",T1280="季度+动态",T1280="动态"),N1280*(1-$E$5)*IF(L1280+M1280=0,$B$7/($B$7+$B$8),L1280/(L1280+M1280)),L1280)</x:f>
        <x:v>0.9823046127298921</x:v>
      </x:c>
      <x:c r="X1280" s="115" t="n">
        <x:f>IF(OR(T1280="年末+季度",T1280="季度+动态",T1280="动态"),N1280*(1-$E$5)*IF(L1280+M1280=0,$B$8/($B$7+$B$8),M1280/(L1280+M1280)),M1280)</x:f>
        <x:v>0.0997472829920234</x:v>
      </x:c>
      <x:c r="Y1280" s="115" t="n">
        <x:f>POWER(1-$H$5,(A1280-A1279)/$H$8)</x:f>
        <x:v>0.9999862671029998</x:v>
      </x:c>
      <x:c r="Z1280" s="115" t="n">
        <x:f>U1280*Y1280</x:f>
        <x:v>0.14299657373299404</x:v>
      </x:c>
      <x:c r="AA1280" s="115" t="n">
        <x:f>V1280*Y1280</x:f>
        <x:v>0.13885688402863225</x:v>
      </x:c>
      <x:c r="AB1280" s="115" t="n">
        <x:f>W1280*Y1280</x:f>
        <x:v>0.9822911228418226</x:v>
      </x:c>
      <x:c r="AC1280" s="115" t="n">
        <x:f>X1280*Y1280</x:f>
        <x:v>0.09974591317286002</x:v>
      </x:c>
      <x:c r="AD1280" s="115" t="n">
        <x:f>SUM(Z1280:AC1280)</x:f>
        <x:v>1.3638904937763088</x:v>
      </x:c>
      <x:c r="AE1280" s="115" t="n">
        <x:f>MAX(AE1279,AD1280)</x:f>
        <x:v>1.3638904937763088</x:v>
      </x:c>
      <x:c r="AF1280" s="114" t="n">
        <x:f>AD1280/AE1280-1</x:f>
        <x:v>0</x:v>
      </x:c>
      <x:c r="AG1280" s="114" t="n">
        <x:f>AD1280/AD1279-1</x:f>
        <x:v>0.0009648544689027094</x:v>
      </x:c>
      <x:c r="AH1280" s="111" t="n">
        <x:f>IF(OR(T1280="年末+季度",T1280="季度+动态",T1280="季度",T1280="动态"),A1280,AH1279)</x:f>
        <x:v>45657</x:v>
      </x:c>
      <x:c r="AI1280" s="117" t="n">
        <x:f>YEAR(A1280)</x:f>
        <x:v>2025</x:v>
      </x:c>
      <x:c r="AJ1280" s="117" t="n">
        <x:f>MONTH(A1280)</x:f>
        <x:v>2</x:v>
      </x:c>
      <x:c r="AK1280" s="50" t="n">
        <x:f>IF(MONTH(A1280)&lt;&gt;MONTH(A1281),1,0)</x:f>
        <x:v>0</x:v>
      </x:c>
      <x:c r="AL1280" s="115" t="n">
        <x:f>IF(AK1279,AD1279,AL1279)</x:f>
        <x:v>1.3477710880225267</x:v>
      </x:c>
      <x:c r="AM1280" s="116" t="str">
        <x:f>IF(AK1280,AD1280/AL1280-1,"")</x:f>
      </x:c>
      <x:c r="AN1280" s="115" t="n">
        <x:f>IF(AI1280&lt;&gt;AI1279,AD1280,MAX(AN1279,AD1280))</x:f>
        <x:v>1.3638904937763088</x:v>
      </x:c>
      <x:c r="AO1280" s="116" t="n">
        <x:f>AD1280/AN1280-1</x:f>
        <x:v>0</x:v>
      </x:c>
      <x:c r="AP1280" s="112" t="n">
        <x:f>IFERROR(SUM(Z1280:AC1280)/AD1280,0)</x:f>
        <x:v>1</x:v>
      </x:c>
      <x:c r="AQ1280" s="50" t="b">
        <x:f>AND(B1280&gt;0,C1280&gt;0,D1280&gt;0,E1280&gt;0)</x:f>
        <x:v>1</x:v>
      </x:c>
    </x:row>
    <x:row r="1281">
      <x:c r="A1281" s="111" t="n">
        <x:f>'净值底稿'!A1239</x:f>
        <x:v>45700</x:v>
      </x:c>
      <x:c r="B1281" s="113" t="n">
        <x:f>'净值底稿'!F1239</x:f>
        <x:v>2.1555935089121974</x:v>
      </x:c>
      <x:c r="C1281" s="113" t="n">
        <x:f>'净值底稿'!O1239</x:f>
        <x:v>1.395424169607162</x:v>
      </x:c>
      <x:c r="D1281" s="113" t="n">
        <x:f>'净值底稿'!P1239</x:f>
        <x:v>1.7578</x:v>
      </x:c>
      <x:c r="E1281" s="113" t="n">
        <x:f>'净值底稿'!Q1239</x:f>
        <x:v>2.3776</x:v>
      </x:c>
      <x:c r="F1281" s="114" t="n">
        <x:f>IFERROR(B1281/B1280-1,0)</x:f>
        <x:v>0.019529953680527123</x:v>
      </x:c>
      <x:c r="G1281" s="114" t="n">
        <x:f>IFERROR(C1281/C1280-1,0)</x:f>
        <x:v>0.009912230126747135</x:v>
      </x:c>
      <x:c r="H1281" s="114" t="n">
        <x:f>IFERROR(D1281/D1280-1,0)</x:f>
        <x:v>-0.00017063875774980808</x:v>
      </x:c>
      <x:c r="I1281" s="114" t="n">
        <x:f>IFERROR(E1281/E1280-1,0)</x:f>
        <x:v>-0.004938478279065905</x:v>
      </x:c>
      <x:c r="J1281" s="115" t="n">
        <x:f>Z1280*(1+F1281)</x:f>
        <x:v>0.1457892901944735</x:v>
      </x:c>
      <x:c r="K1281" s="115" t="n">
        <x:f>AA1280*(1+G1281)</x:f>
        <x:v>0.1402332654178071</x:v>
      </x:c>
      <x:c r="L1281" s="115" t="n">
        <x:f>AB1280*(1+H1281)</x:f>
        <x:v>0.9821235059048722</x:v>
      </x:c>
      <x:c r="M1281" s="115" t="n">
        <x:f>AC1280*(1+I1281)</x:f>
        <x:v>0.09925332014723026</x:v>
      </x:c>
      <x:c r="N1281" s="115" t="n">
        <x:f>SUM(J1281:M1281)</x:f>
        <x:v>1.3673993816643832</x:v>
      </x:c>
      <x:c r="O1281" s="116" t="n">
        <x:f>IFERROR((J1281+K1281)/N1281,0)</x:f>
        <x:v>0.20917265244345595</x:v>
      </x:c>
      <x:c r="P1281" s="50" t="b">
        <x:f>AND(MONTH(A1281)=12,OR(A1282="",YEAR(A1281)&lt;&gt;YEAR(A1282)))</x:f>
        <x:v>0</x:v>
      </x:c>
      <x:c r="Q1281" s="50" t="b">
        <x:f>AND(MOD(MONTH(A1281),3)=0,OR(A1282="",MONTH(A1281)&lt;&gt;MONTH(A1282)))</x:f>
        <x:v>0</x:v>
      </x:c>
      <x:c r="R1281" s="50" t="b">
        <x:f>OR(O1281&gt;$E$7,O1281&lt;$E$6)</x:f>
        <x:v>0</x:v>
      </x:c>
      <x:c r="S1281" s="50" t="b">
        <x:f>AND(OR(P1281,Q1281,R1281),A1281-AH1280&gt;$E$8)</x:f>
        <x:v>0</x:v>
      </x:c>
      <x:c r="T1281" s="50" t="str">
        <x:f>IF(NOT(OR(P1281,Q1281,R1281)),"不调",IF(NOT(S1281),"间隔规则跳过",IF(P1281,"年末+季度",IF(AND(Q1281,R1281),"季度+动态",IF(Q1281,"季度","动态")))))</x:f>
        <x:v>不调</x:v>
      </x:c>
      <x:c r="U1281" s="115" t="n">
        <x:f>IF(OR(T1281="年末+季度",T1281="季度+动态"),N1281*$E$5/2,IF(T1281="季度",(J1281+K1281)/2,IF(T1281="动态",N1281*$E$5*IF(J1281+K1281=0,0.5,J1281/(J1281+K1281)),J1281)))</x:f>
        <x:v>0.1457892901944735</x:v>
      </x:c>
      <x:c r="V1281" s="115" t="n">
        <x:f>IF(OR(T1281="年末+季度",T1281="季度+动态"),N1281*$E$5/2,IF(T1281="季度",(J1281+K1281)/2,IF(T1281="动态",N1281*$E$5*IF(J1281+K1281=0,0.5,K1281/(J1281+K1281)),K1281)))</x:f>
        <x:v>0.1402332654178071</x:v>
      </x:c>
      <x:c r="W1281" s="115" t="n">
        <x:f>IF(OR(T1281="年末+季度",T1281="季度+动态",T1281="动态"),N1281*(1-$E$5)*IF(L1281+M1281=0,$B$7/($B$7+$B$8),L1281/(L1281+M1281)),L1281)</x:f>
        <x:v>0.9821235059048722</x:v>
      </x:c>
      <x:c r="X1281" s="115" t="n">
        <x:f>IF(OR(T1281="年末+季度",T1281="季度+动态",T1281="动态"),N1281*(1-$E$5)*IF(L1281+M1281=0,$B$8/($B$7+$B$8),M1281/(L1281+M1281)),M1281)</x:f>
        <x:v>0.09925332014723026</x:v>
      </x:c>
      <x:c r="Y1281" s="115" t="n">
        <x:f>POWER(1-$H$5,(A1281-A1280)/$H$8)</x:f>
        <x:v>0.9999862671029998</x:v>
      </x:c>
      <x:c r="Z1281" s="115" t="n">
        <x:f>U1281*Y1281</x:f>
        <x:v>0.14578728808516753</x:v>
      </x:c>
      <x:c r="AA1281" s="115" t="n">
        <x:f>V1281*Y1281</x:f>
        <x:v>0.1402313396088171</x:v>
      </x:c>
      <x:c r="AB1281" s="115" t="n">
        <x:f>W1281*Y1281</x:f>
        <x:v>0.9821100185039241</x:v>
      </x:c>
      <x:c r="AC1281" s="115" t="n">
        <x:f>X1281*Y1281</x:f>
        <x:v>0.09925195711160775</x:v>
      </x:c>
      <x:c r="AD1281" s="115" t="n">
        <x:f>SUM(Z1281:AC1281)</x:f>
        <x:v>1.3673806033095164</x:v>
      </x:c>
      <x:c r="AE1281" s="115" t="n">
        <x:f>MAX(AE1280,AD1281)</x:f>
        <x:v>1.3673806033095164</x:v>
      </x:c>
      <x:c r="AF1281" s="114" t="n">
        <x:f>AD1281/AE1281-1</x:f>
        <x:v>0</x:v>
      </x:c>
      <x:c r="AG1281" s="114" t="n">
        <x:f>AD1281/AD1280-1</x:f>
        <x:v>0.002558936768848774</x:v>
      </x:c>
      <x:c r="AH1281" s="111" t="n">
        <x:f>IF(OR(T1281="年末+季度",T1281="季度+动态",T1281="季度",T1281="动态"),A1281,AH1280)</x:f>
        <x:v>45657</x:v>
      </x:c>
      <x:c r="AI1281" s="117" t="n">
        <x:f>YEAR(A1281)</x:f>
        <x:v>2025</x:v>
      </x:c>
      <x:c r="AJ1281" s="117" t="n">
        <x:f>MONTH(A1281)</x:f>
        <x:v>2</x:v>
      </x:c>
      <x:c r="AK1281" s="50" t="n">
        <x:f>IF(MONTH(A1281)&lt;&gt;MONTH(A1282),1,0)</x:f>
        <x:v>0</x:v>
      </x:c>
      <x:c r="AL1281" s="115" t="n">
        <x:f>IF(AK1280,AD1280,AL1280)</x:f>
        <x:v>1.3477710880225267</x:v>
      </x:c>
      <x:c r="AM1281" s="116" t="str">
        <x:f>IF(AK1281,AD1281/AL1281-1,"")</x:f>
      </x:c>
      <x:c r="AN1281" s="115" t="n">
        <x:f>IF(AI1281&lt;&gt;AI1280,AD1281,MAX(AN1280,AD1281))</x:f>
        <x:v>1.3673806033095164</x:v>
      </x:c>
      <x:c r="AO1281" s="116" t="n">
        <x:f>AD1281/AN1281-1</x:f>
        <x:v>0</x:v>
      </x:c>
      <x:c r="AP1281" s="112" t="n">
        <x:f>IFERROR(SUM(Z1281:AC1281)/AD1281,0)</x:f>
        <x:v>1</x:v>
      </x:c>
      <x:c r="AQ1281" s="50" t="b">
        <x:f>AND(B1281&gt;0,C1281&gt;0,D1281&gt;0,E1281&gt;0)</x:f>
        <x:v>1</x:v>
      </x:c>
    </x:row>
    <x:row r="1282">
      <x:c r="A1282" s="111" t="n">
        <x:f>'净值底稿'!A1240</x:f>
        <x:v>45701</x:v>
      </x:c>
      <x:c r="B1282" s="113" t="n">
        <x:f>'净值底稿'!F1240</x:f>
        <x:v>2.1014712012464702</x:v>
      </x:c>
      <x:c r="C1282" s="113" t="n">
        <x:f>'净值底稿'!O1240</x:f>
        <x:v>1.3839164648262297</x:v>
      </x:c>
      <x:c r="D1282" s="113" t="n">
        <x:f>'净值底稿'!P1240</x:f>
        <x:v>1.7577</x:v>
      </x:c>
      <x:c r="E1282" s="113" t="n">
        <x:f>'净值底稿'!Q1240</x:f>
        <x:v>2.3897</x:v>
      </x:c>
      <x:c r="F1282" s="114" t="n">
        <x:f>IFERROR(B1282/B1281-1,0)</x:f>
        <x:v>-0.025107844981886007</x:v>
      </x:c>
      <x:c r="G1282" s="114" t="n">
        <x:f>IFERROR(C1282/C1281-1,0)</x:f>
        <x:v>-0.008246743199361473</x:v>
      </x:c>
      <x:c r="H1282" s="114" t="n">
        <x:f>IFERROR(D1282/D1281-1,0)</x:f>
        <x:v>-0.00005688929343494742</x:v>
      </x:c>
      <x:c r="I1282" s="114" t="n">
        <x:f>IFERROR(E1282/E1281-1,0)</x:f>
        <x:v>0.005089165545087315</x:v>
      </x:c>
      <x:c r="J1282" s="115" t="n">
        <x:f>Z1281*(1+F1282)</x:f>
        <x:v>0.14212688345559557</x:v>
      </x:c>
      <x:c r="K1282" s="115" t="n">
        <x:f>AA1281*(1+G1282)</x:f>
        <x:v>0.13907488776256072</x:v>
      </x:c>
      <x:c r="L1282" s="115" t="n">
        <x:f>AB1281*(1+H1282)</x:f>
        <x:v>0.982054146958896</x:v>
      </x:c>
      <x:c r="M1282" s="115" t="n">
        <x:f>AC1281*(1+I1282)</x:f>
        <x:v>0.09975706675202263</x:v>
      </x:c>
      <x:c r="N1282" s="115" t="n">
        <x:f>SUM(J1282:M1282)</x:f>
        <x:v>1.3630129849290749</x:v>
      </x:c>
      <x:c r="O1282" s="116" t="n">
        <x:f>IFERROR((J1282+K1282)/N1282,0)</x:f>
        <x:v>0.20630894520259377</x:v>
      </x:c>
      <x:c r="P1282" s="50" t="b">
        <x:f>AND(MONTH(A1282)=12,OR(A1283="",YEAR(A1282)&lt;&gt;YEAR(A1283)))</x:f>
        <x:v>0</x:v>
      </x:c>
      <x:c r="Q1282" s="50" t="b">
        <x:f>AND(MOD(MONTH(A1282),3)=0,OR(A1283="",MONTH(A1282)&lt;&gt;MONTH(A1283)))</x:f>
        <x:v>0</x:v>
      </x:c>
      <x:c r="R1282" s="50" t="b">
        <x:f>OR(O1282&gt;$E$7,O1282&lt;$E$6)</x:f>
        <x:v>0</x:v>
      </x:c>
      <x:c r="S1282" s="50" t="b">
        <x:f>AND(OR(P1282,Q1282,R1282),A1282-AH1281&gt;$E$8)</x:f>
        <x:v>0</x:v>
      </x:c>
      <x:c r="T1282" s="50" t="str">
        <x:f>IF(NOT(OR(P1282,Q1282,R1282)),"不调",IF(NOT(S1282),"间隔规则跳过",IF(P1282,"年末+季度",IF(AND(Q1282,R1282),"季度+动态",IF(Q1282,"季度","动态")))))</x:f>
        <x:v>不调</x:v>
      </x:c>
      <x:c r="U1282" s="115" t="n">
        <x:f>IF(OR(T1282="年末+季度",T1282="季度+动态"),N1282*$E$5/2,IF(T1282="季度",(J1282+K1282)/2,IF(T1282="动态",N1282*$E$5*IF(J1282+K1282=0,0.5,J1282/(J1282+K1282)),J1282)))</x:f>
        <x:v>0.14212688345559557</x:v>
      </x:c>
      <x:c r="V1282" s="115" t="n">
        <x:f>IF(OR(T1282="年末+季度",T1282="季度+动态"),N1282*$E$5/2,IF(T1282="季度",(J1282+K1282)/2,IF(T1282="动态",N1282*$E$5*IF(J1282+K1282=0,0.5,K1282/(J1282+K1282)),K1282)))</x:f>
        <x:v>0.13907488776256072</x:v>
      </x:c>
      <x:c r="W1282" s="115" t="n">
        <x:f>IF(OR(T1282="年末+季度",T1282="季度+动态",T1282="动态"),N1282*(1-$E$5)*IF(L1282+M1282=0,$B$7/($B$7+$B$8),L1282/(L1282+M1282)),L1282)</x:f>
        <x:v>0.982054146958896</x:v>
      </x:c>
      <x:c r="X1282" s="115" t="n">
        <x:f>IF(OR(T1282="年末+季度",T1282="季度+动态",T1282="动态"),N1282*(1-$E$5)*IF(L1282+M1282=0,$B$8/($B$7+$B$8),M1282/(L1282+M1282)),M1282)</x:f>
        <x:v>0.09975706675202263</x:v>
      </x:c>
      <x:c r="Y1282" s="115" t="n">
        <x:f>POWER(1-$H$5,(A1282-A1281)/$H$8)</x:f>
        <x:v>0.9999862671029998</x:v>
      </x:c>
      <x:c r="Z1282" s="115" t="n">
        <x:f>U1282*Y1282</x:f>
        <x:v>0.1421249316417441</x:v>
      </x:c>
      <x:c r="AA1282" s="115" t="n">
        <x:f>V1282*Y1282</x:f>
        <x:v>0.13907297786145176</x:v>
      </x:c>
      <x:c r="AB1282" s="115" t="n">
        <x:f>W1282*Y1282</x:f>
        <x:v>0.9820406605104471</x:v>
      </x:c>
      <x:c r="AC1282" s="115" t="n">
        <x:f>X1282*Y1282</x:f>
        <x:v>0.09975569679849988</x:v>
      </x:c>
      <x:c r="AD1282" s="115" t="n">
        <x:f>SUM(Z1282:AC1282)</x:f>
        <x:v>1.3629942668121429</x:v>
      </x:c>
      <x:c r="AE1282" s="115" t="n">
        <x:f>MAX(AE1281,AD1282)</x:f>
        <x:v>1.3673806033095164</x:v>
      </x:c>
      <x:c r="AF1282" s="114" t="n">
        <x:f>AD1282/AE1282-1</x:f>
        <x:v>-0.00320783875883357</x:v>
      </x:c>
      <x:c r="AG1282" s="114" t="n">
        <x:f>AD1282/AD1281-1</x:f>
        <x:v>-0.00320783875883357</x:v>
      </x:c>
      <x:c r="AH1282" s="111" t="n">
        <x:f>IF(OR(T1282="年末+季度",T1282="季度+动态",T1282="季度",T1282="动态"),A1282,AH1281)</x:f>
        <x:v>45657</x:v>
      </x:c>
      <x:c r="AI1282" s="117" t="n">
        <x:f>YEAR(A1282)</x:f>
        <x:v>2025</x:v>
      </x:c>
      <x:c r="AJ1282" s="117" t="n">
        <x:f>MONTH(A1282)</x:f>
        <x:v>2</x:v>
      </x:c>
      <x:c r="AK1282" s="50" t="n">
        <x:f>IF(MONTH(A1282)&lt;&gt;MONTH(A1283),1,0)</x:f>
        <x:v>0</x:v>
      </x:c>
      <x:c r="AL1282" s="115" t="n">
        <x:f>IF(AK1281,AD1281,AL1281)</x:f>
        <x:v>1.3477710880225267</x:v>
      </x:c>
      <x:c r="AM1282" s="116" t="str">
        <x:f>IF(AK1282,AD1282/AL1282-1,"")</x:f>
      </x:c>
      <x:c r="AN1282" s="115" t="n">
        <x:f>IF(AI1282&lt;&gt;AI1281,AD1282,MAX(AN1281,AD1282))</x:f>
        <x:v>1.3673806033095164</x:v>
      </x:c>
      <x:c r="AO1282" s="116" t="n">
        <x:f>AD1282/AN1282-1</x:f>
        <x:v>-0.00320783875883357</x:v>
      </x:c>
      <x:c r="AP1282" s="112" t="n">
        <x:f>IFERROR(SUM(Z1282:AC1282)/AD1282,0)</x:f>
        <x:v>1</x:v>
      </x:c>
      <x:c r="AQ1282" s="50" t="b">
        <x:f>AND(B1282&gt;0,C1282&gt;0,D1282&gt;0,E1282&gt;0)</x:f>
        <x:v>1</x:v>
      </x:c>
    </x:row>
    <x:row r="1283">
      <x:c r="A1283" s="111" t="n">
        <x:f>'净值底稿'!A1241</x:f>
        <x:v>45702</x:v>
      </x:c>
      <x:c r="B1283" s="113" t="n">
        <x:f>'净值底稿'!F1241</x:f>
        <x:v>2.1112764404689823</x:v>
      </x:c>
      <x:c r="C1283" s="113" t="n">
        <x:f>'净值底稿'!O1241</x:f>
        <x:v>1.391603428333824</x:v>
      </x:c>
      <x:c r="D1283" s="113" t="n">
        <x:f>'净值底稿'!P1241</x:f>
        <x:v>1.7556</x:v>
      </x:c>
      <x:c r="E1283" s="113" t="n">
        <x:f>'净值底稿'!Q1241</x:f>
        <x:v>2.3994</x:v>
      </x:c>
      <x:c r="F1283" s="114" t="n">
        <x:f>IFERROR(B1283/B1282-1,0)</x:f>
        <x:v>0.004665892740617128</x:v>
      </x:c>
      <x:c r="G1283" s="114" t="n">
        <x:f>IFERROR(C1283/C1282-1,0)</x:f>
        <x:v>0.005554499641392541</x:v>
      </x:c>
      <x:c r="H1283" s="114" t="n">
        <x:f>IFERROR(D1283/D1282-1,0)</x:f>
        <x:v>-0.0011947431302270495</x:v>
      </x:c>
      <x:c r="I1283" s="114" t="n">
        <x:f>IFERROR(E1283/E1282-1,0)</x:f>
        <x:v>0.0040590869146754915</x:v>
      </x:c>
      <x:c r="J1283" s="115" t="n">
        <x:f>Z1282*(1+F1283)</x:f>
        <x:v>0.14278807132855204</x:v>
      </x:c>
      <x:c r="K1283" s="115" t="n">
        <x:f>AA1282*(1+G1283)</x:f>
        <x:v>0.1398454586671106</x:v>
      </x:c>
      <x:c r="L1283" s="115" t="n">
        <x:f>AB1282*(1+H1283)</x:f>
        <x:v>0.9808673741776986</x:v>
      </x:c>
      <x:c r="M1283" s="115" t="n">
        <x:f>AC1282*(1+I1283)</x:f>
        <x:v>0.100160613842039</x:v>
      </x:c>
      <x:c r="N1283" s="115" t="n">
        <x:f>SUM(J1283:M1283)</x:f>
        <x:v>1.3636615180154001</x:v>
      </x:c>
      <x:c r="O1283" s="116" t="n">
        <x:f>IFERROR((J1283+K1283)/N1283,0)</x:f>
        <x:v>0.20726076541852723</x:v>
      </x:c>
      <x:c r="P1283" s="50" t="b">
        <x:f>AND(MONTH(A1283)=12,OR(A1284="",YEAR(A1283)&lt;&gt;YEAR(A1284)))</x:f>
        <x:v>0</x:v>
      </x:c>
      <x:c r="Q1283" s="50" t="b">
        <x:f>AND(MOD(MONTH(A1283),3)=0,OR(A1284="",MONTH(A1283)&lt;&gt;MONTH(A1284)))</x:f>
        <x:v>0</x:v>
      </x:c>
      <x:c r="R1283" s="50" t="b">
        <x:f>OR(O1283&gt;$E$7,O1283&lt;$E$6)</x:f>
        <x:v>0</x:v>
      </x:c>
      <x:c r="S1283" s="50" t="b">
        <x:f>AND(OR(P1283,Q1283,R1283),A1283-AH1282&gt;$E$8)</x:f>
        <x:v>0</x:v>
      </x:c>
      <x:c r="T1283" s="50" t="str">
        <x:f>IF(NOT(OR(P1283,Q1283,R1283)),"不调",IF(NOT(S1283),"间隔规则跳过",IF(P1283,"年末+季度",IF(AND(Q1283,R1283),"季度+动态",IF(Q1283,"季度","动态")))))</x:f>
        <x:v>不调</x:v>
      </x:c>
      <x:c r="U1283" s="115" t="n">
        <x:f>IF(OR(T1283="年末+季度",T1283="季度+动态"),N1283*$E$5/2,IF(T1283="季度",(J1283+K1283)/2,IF(T1283="动态",N1283*$E$5*IF(J1283+K1283=0,0.5,J1283/(J1283+K1283)),J1283)))</x:f>
        <x:v>0.14278807132855204</x:v>
      </x:c>
      <x:c r="V1283" s="115" t="n">
        <x:f>IF(OR(T1283="年末+季度",T1283="季度+动态"),N1283*$E$5/2,IF(T1283="季度",(J1283+K1283)/2,IF(T1283="动态",N1283*$E$5*IF(J1283+K1283=0,0.5,K1283/(J1283+K1283)),K1283)))</x:f>
        <x:v>0.1398454586671106</x:v>
      </x:c>
      <x:c r="W1283" s="115" t="n">
        <x:f>IF(OR(T1283="年末+季度",T1283="季度+动态",T1283="动态"),N1283*(1-$E$5)*IF(L1283+M1283=0,$B$7/($B$7+$B$8),L1283/(L1283+M1283)),L1283)</x:f>
        <x:v>0.9808673741776986</x:v>
      </x:c>
      <x:c r="X1283" s="115" t="n">
        <x:f>IF(OR(T1283="年末+季度",T1283="季度+动态",T1283="动态"),N1283*(1-$E$5)*IF(L1283+M1283=0,$B$8/($B$7+$B$8),M1283/(L1283+M1283)),M1283)</x:f>
        <x:v>0.100160613842039</x:v>
      </x:c>
      <x:c r="Y1283" s="115" t="n">
        <x:f>POWER(1-$H$5,(A1283-A1282)/$H$8)</x:f>
        <x:v>0.9999862671029998</x:v>
      </x:c>
      <x:c r="Z1283" s="115" t="n">
        <x:f>U1283*Y1283</x:f>
        <x:v>0.14278611043467562</x:v>
      </x:c>
      <x:c r="AA1283" s="115" t="n">
        <x:f>V1283*Y1283</x:f>
        <x:v>0.13984353818383077</x:v>
      </x:c>
      <x:c r="AB1283" s="115" t="n">
        <x:f>W1283*Y1283</x:f>
        <x:v>0.9808539040270782</x:v>
      </x:c>
      <x:c r="AC1283" s="115" t="n">
        <x:f>X1283*Y1283</x:f>
        <x:v>0.10015923834664563</x:v>
      </x:c>
      <x:c r="AD1283" s="115" t="n">
        <x:f>SUM(Z1283:AC1283)</x:f>
        <x:v>1.3636427909922302</x:v>
      </x:c>
      <x:c r="AE1283" s="115" t="n">
        <x:f>MAX(AE1282,AD1283)</x:f>
        <x:v>1.3673806033095164</x:v>
      </x:c>
      <x:c r="AF1283" s="114" t="n">
        <x:f>AD1283/AE1283-1</x:f>
        <x:v>-0.002733556632468992</x:v>
      </x:c>
      <x:c r="AG1283" s="114" t="n">
        <x:f>AD1283/AD1282-1</x:f>
        <x:v>0.0004758084431302212</x:v>
      </x:c>
      <x:c r="AH1283" s="111" t="n">
        <x:f>IF(OR(T1283="年末+季度",T1283="季度+动态",T1283="季度",T1283="动态"),A1283,AH1282)</x:f>
        <x:v>45657</x:v>
      </x:c>
      <x:c r="AI1283" s="117" t="n">
        <x:f>YEAR(A1283)</x:f>
        <x:v>2025</x:v>
      </x:c>
      <x:c r="AJ1283" s="117" t="n">
        <x:f>MONTH(A1283)</x:f>
        <x:v>2</x:v>
      </x:c>
      <x:c r="AK1283" s="50" t="n">
        <x:f>IF(MONTH(A1283)&lt;&gt;MONTH(A1284),1,0)</x:f>
        <x:v>0</x:v>
      </x:c>
      <x:c r="AL1283" s="115" t="n">
        <x:f>IF(AK1282,AD1282,AL1282)</x:f>
        <x:v>1.3477710880225267</x:v>
      </x:c>
      <x:c r="AM1283" s="116" t="str">
        <x:f>IF(AK1283,AD1283/AL1283-1,"")</x:f>
      </x:c>
      <x:c r="AN1283" s="115" t="n">
        <x:f>IF(AI1283&lt;&gt;AI1282,AD1283,MAX(AN1282,AD1283))</x:f>
        <x:v>1.3673806033095164</x:v>
      </x:c>
      <x:c r="AO1283" s="116" t="n">
        <x:f>AD1283/AN1283-1</x:f>
        <x:v>-0.002733556632468992</x:v>
      </x:c>
      <x:c r="AP1283" s="112" t="n">
        <x:f>IFERROR(SUM(Z1283:AC1283)/AD1283,0)</x:f>
        <x:v>1</x:v>
      </x:c>
      <x:c r="AQ1283" s="50" t="b">
        <x:f>AND(B1283&gt;0,C1283&gt;0,D1283&gt;0,E1283&gt;0)</x:f>
        <x:v>1</x:v>
      </x:c>
    </x:row>
    <x:row r="1284">
      <x:c r="A1284" s="111" t="n">
        <x:f>'净值底稿'!A1242</x:f>
        <x:v>45705</x:v>
      </x:c>
      <x:c r="B1284" s="113" t="n">
        <x:f>'净值底稿'!F1242</x:f>
        <x:v>2.15883512495894</x:v>
      </x:c>
      <x:c r="C1284" s="113" t="n">
        <x:f>'净值底稿'!O1242</x:f>
        <x:v>1.3997878488330113</x:v>
      </x:c>
      <x:c r="D1284" s="113" t="n">
        <x:f>'净值底稿'!P1242</x:f>
        <x:v>1.7528</x:v>
      </x:c>
      <x:c r="E1284" s="113" t="n">
        <x:f>'净值底稿'!Q1242</x:f>
        <x:v>2.3646</x:v>
      </x:c>
      <x:c r="F1284" s="114" t="n">
        <x:f>IFERROR(B1284/B1283-1,0)</x:f>
        <x:v>0.02252603381459295</x:v>
      </x:c>
      <x:c r="G1284" s="114" t="n">
        <x:f>IFERROR(C1284/C1283-1,0)</x:f>
        <x:v>0.005881287967928195</x:v>
      </x:c>
      <x:c r="H1284" s="114" t="n">
        <x:f>IFERROR(D1284/D1283-1,0)</x:f>
        <x:v>-0.0015948963317384823</x:v>
      </x:c>
      <x:c r="I1284" s="114" t="n">
        <x:f>IFERROR(E1284/E1283-1,0)</x:f>
        <x:v>-0.014503625906476691</x:v>
      </x:c>
      <x:c r="J1284" s="115" t="n">
        <x:f>Z1283*(1+F1284)</x:f>
        <x:v>0.14600251518658133</x:v>
      </x:c>
      <x:c r="K1284" s="115" t="n">
        <x:f>AA1283*(1+G1284)</x:f>
        <x:v>0.14066599830234383</x:v>
      </x:c>
      <x:c r="L1284" s="115" t="n">
        <x:f>AB1283*(1+H1284)</x:f>
        <x:v>0.979289543733574</x:v>
      </x:c>
      <x:c r="M1284" s="115" t="n">
        <x:f>AC1283*(1+I1284)</x:f>
        <x:v>0.09870656622258825</x:v>
      </x:c>
      <x:c r="N1284" s="115" t="n">
        <x:f>SUM(J1284:M1284)</x:f>
        <x:v>1.3646646234450874</x:v>
      </x:c>
      <x:c r="O1284" s="116" t="n">
        <x:f>IFERROR((J1284+K1284)/N1284,0)</x:f>
        <x:v>0.21006517540202096</x:v>
      </x:c>
      <x:c r="P1284" s="50" t="b">
        <x:f>AND(MONTH(A1284)=12,OR(A1285="",YEAR(A1284)&lt;&gt;YEAR(A1285)))</x:f>
        <x:v>0</x:v>
      </x:c>
      <x:c r="Q1284" s="50" t="b">
        <x:f>AND(MOD(MONTH(A1284),3)=0,OR(A1285="",MONTH(A1284)&lt;&gt;MONTH(A1285)))</x:f>
        <x:v>0</x:v>
      </x:c>
      <x:c r="R1284" s="50" t="b">
        <x:f>OR(O1284&gt;$E$7,O1284&lt;$E$6)</x:f>
        <x:v>0</x:v>
      </x:c>
      <x:c r="S1284" s="50" t="b">
        <x:f>AND(OR(P1284,Q1284,R1284),A1284-AH1283&gt;$E$8)</x:f>
        <x:v>0</x:v>
      </x:c>
      <x:c r="T1284" s="50" t="str">
        <x:f>IF(NOT(OR(P1284,Q1284,R1284)),"不调",IF(NOT(S1284),"间隔规则跳过",IF(P1284,"年末+季度",IF(AND(Q1284,R1284),"季度+动态",IF(Q1284,"季度","动态")))))</x:f>
        <x:v>不调</x:v>
      </x:c>
      <x:c r="U1284" s="115" t="n">
        <x:f>IF(OR(T1284="年末+季度",T1284="季度+动态"),N1284*$E$5/2,IF(T1284="季度",(J1284+K1284)/2,IF(T1284="动态",N1284*$E$5*IF(J1284+K1284=0,0.5,J1284/(J1284+K1284)),J1284)))</x:f>
        <x:v>0.14600251518658133</x:v>
      </x:c>
      <x:c r="V1284" s="115" t="n">
        <x:f>IF(OR(T1284="年末+季度",T1284="季度+动态"),N1284*$E$5/2,IF(T1284="季度",(J1284+K1284)/2,IF(T1284="动态",N1284*$E$5*IF(J1284+K1284=0,0.5,K1284/(J1284+K1284)),K1284)))</x:f>
        <x:v>0.14066599830234383</x:v>
      </x:c>
      <x:c r="W1284" s="115" t="n">
        <x:f>IF(OR(T1284="年末+季度",T1284="季度+动态",T1284="动态"),N1284*(1-$E$5)*IF(L1284+M1284=0,$B$7/($B$7+$B$8),L1284/(L1284+M1284)),L1284)</x:f>
        <x:v>0.979289543733574</x:v>
      </x:c>
      <x:c r="X1284" s="115" t="n">
        <x:f>IF(OR(T1284="年末+季度",T1284="季度+动态",T1284="动态"),N1284*(1-$E$5)*IF(L1284+M1284=0,$B$8/($B$7+$B$8),M1284/(L1284+M1284)),M1284)</x:f>
        <x:v>0.09870656622258825</x:v>
      </x:c>
      <x:c r="Y1284" s="115" t="n">
        <x:f>POWER(1-$H$5,(A1284-A1283)/$H$8)</x:f>
        <x:v>0.9999588018747739</x:v>
      </x:c>
      <x:c r="Z1284" s="115" t="n">
        <x:f>U1284*Y1284</x:f>
        <x:v>0.14599650015667737</x:v>
      </x:c>
      <x:c r="AA1284" s="115" t="n">
        <x:f>V1284*Y1284</x:f>
        <x:v>0.14066020312693073</x:v>
      </x:c>
      <x:c r="AB1284" s="115" t="n">
        <x:f>W1284*Y1284</x:f>
        <x:v>0.9792491988403187</x:v>
      </x:c>
      <x:c r="AC1284" s="115" t="n">
        <x:f>X1284*Y1284</x:f>
        <x:v>0.09870249969711238</x:v>
      </x:c>
      <x:c r="AD1284" s="115" t="n">
        <x:f>SUM(Z1284:AC1284)</x:f>
        <x:v>1.3646084018210392</x:v>
      </x:c>
      <x:c r="AE1284" s="115" t="n">
        <x:f>MAX(AE1283,AD1284)</x:f>
        <x:v>1.3673806033095164</x:v>
      </x:c>
      <x:c r="AF1284" s="114" t="n">
        <x:f>AD1284/AE1284-1</x:f>
        <x:v>-0.002027381024542585</x:v>
      </x:c>
      <x:c r="AG1284" s="114" t="n">
        <x:f>AD1284/AD1283-1</x:f>
        <x:v>0.0007081112701856629</x:v>
      </x:c>
      <x:c r="AH1284" s="111" t="n">
        <x:f>IF(OR(T1284="年末+季度",T1284="季度+动态",T1284="季度",T1284="动态"),A1284,AH1283)</x:f>
        <x:v>45657</x:v>
      </x:c>
      <x:c r="AI1284" s="117" t="n">
        <x:f>YEAR(A1284)</x:f>
        <x:v>2025</x:v>
      </x:c>
      <x:c r="AJ1284" s="117" t="n">
        <x:f>MONTH(A1284)</x:f>
        <x:v>2</x:v>
      </x:c>
      <x:c r="AK1284" s="50" t="n">
        <x:f>IF(MONTH(A1284)&lt;&gt;MONTH(A1285),1,0)</x:f>
        <x:v>0</x:v>
      </x:c>
      <x:c r="AL1284" s="115" t="n">
        <x:f>IF(AK1283,AD1283,AL1283)</x:f>
        <x:v>1.3477710880225267</x:v>
      </x:c>
      <x:c r="AM1284" s="116" t="str">
        <x:f>IF(AK1284,AD1284/AL1284-1,"")</x:f>
      </x:c>
      <x:c r="AN1284" s="115" t="n">
        <x:f>IF(AI1284&lt;&gt;AI1283,AD1284,MAX(AN1283,AD1284))</x:f>
        <x:v>1.3673806033095164</x:v>
      </x:c>
      <x:c r="AO1284" s="116" t="n">
        <x:f>AD1284/AN1284-1</x:f>
        <x:v>-0.002027381024542585</x:v>
      </x:c>
      <x:c r="AP1284" s="112" t="n">
        <x:f>IFERROR(SUM(Z1284:AC1284)/AD1284,0)</x:f>
        <x:v>1</x:v>
      </x:c>
      <x:c r="AQ1284" s="50" t="b">
        <x:f>AND(B1284&gt;0,C1284&gt;0,D1284&gt;0,E1284&gt;0)</x:f>
        <x:v>1</x:v>
      </x:c>
    </x:row>
    <x:row r="1285">
      <x:c r="A1285" s="111" t="n">
        <x:f>'净值底稿'!A1243</x:f>
        <x:v>45706</x:v>
      </x:c>
      <x:c r="B1285" s="113" t="n">
        <x:f>'净值底稿'!F1243</x:f>
        <x:v>2.1251047828803675</x:v>
      </x:c>
      <x:c r="C1285" s="113" t="n">
        <x:f>'净值底稿'!O1243</x:f>
        <x:v>1.3749309130981076</x:v>
      </x:c>
      <x:c r="D1285" s="113" t="n">
        <x:f>'净值底稿'!P1243</x:f>
        <x:v>1.7508</x:v>
      </x:c>
      <x:c r="E1285" s="113" t="n">
        <x:f>'净值底稿'!Q1243</x:f>
        <x:v>2.3856</x:v>
      </x:c>
      <x:c r="F1285" s="114" t="n">
        <x:f>IFERROR(B1285/B1284-1,0)</x:f>
        <x:v>-0.01562432521530055</x:v>
      </x:c>
      <x:c r="G1285" s="114" t="n">
        <x:f>IFERROR(C1285/C1284-1,0)</x:f>
        <x:v>-0.017757645028585345</x:v>
      </x:c>
      <x:c r="H1285" s="114" t="n">
        <x:f>IFERROR(D1285/D1284-1,0)</x:f>
        <x:v>-0.0011410314924692466</x:v>
      </x:c>
      <x:c r="I1285" s="114" t="n">
        <x:f>IFERROR(E1285/E1284-1,0)</x:f>
        <x:v>0.008880994671403242</x:v>
      </x:c>
      <x:c r="J1285" s="115" t="n">
        <x:f>Z1284*(1+F1285)</x:f>
        <x:v>0.14371540335793376</x:v>
      </x:c>
      <x:c r="K1285" s="115" t="n">
        <x:f>AA1284*(1+G1285)</x:f>
        <x:v>0.138162409170154</x:v>
      </x:c>
      <x:c r="L1285" s="115" t="n">
        <x:f>AB1284*(1+H1285)</x:f>
        <x:v>0.9781318446654667</x:v>
      </x:c>
      <x:c r="M1285" s="115" t="n">
        <x:f>AC1284*(1+I1285)</x:f>
        <x:v>0.09957907607097662</x:v>
      </x:c>
      <x:c r="N1285" s="115" t="n">
        <x:f>SUM(J1285:M1285)</x:f>
        <x:v>1.3595887332645311</x:v>
      </x:c>
      <x:c r="O1285" s="116" t="n">
        <x:f>IFERROR((J1285+K1285)/N1285,0)</x:f>
        <x:v>0.20732579318399194</x:v>
      </x:c>
      <x:c r="P1285" s="50" t="b">
        <x:f>AND(MONTH(A1285)=12,OR(A1286="",YEAR(A1285)&lt;&gt;YEAR(A1286)))</x:f>
        <x:v>0</x:v>
      </x:c>
      <x:c r="Q1285" s="50" t="b">
        <x:f>AND(MOD(MONTH(A1285),3)=0,OR(A1286="",MONTH(A1285)&lt;&gt;MONTH(A1286)))</x:f>
        <x:v>0</x:v>
      </x:c>
      <x:c r="R1285" s="50" t="b">
        <x:f>OR(O1285&gt;$E$7,O1285&lt;$E$6)</x:f>
        <x:v>0</x:v>
      </x:c>
      <x:c r="S1285" s="50" t="b">
        <x:f>AND(OR(P1285,Q1285,R1285),A1285-AH1284&gt;$E$8)</x:f>
        <x:v>0</x:v>
      </x:c>
      <x:c r="T1285" s="50" t="str">
        <x:f>IF(NOT(OR(P1285,Q1285,R1285)),"不调",IF(NOT(S1285),"间隔规则跳过",IF(P1285,"年末+季度",IF(AND(Q1285,R1285),"季度+动态",IF(Q1285,"季度","动态")))))</x:f>
        <x:v>不调</x:v>
      </x:c>
      <x:c r="U1285" s="115" t="n">
        <x:f>IF(OR(T1285="年末+季度",T1285="季度+动态"),N1285*$E$5/2,IF(T1285="季度",(J1285+K1285)/2,IF(T1285="动态",N1285*$E$5*IF(J1285+K1285=0,0.5,J1285/(J1285+K1285)),J1285)))</x:f>
        <x:v>0.14371540335793376</x:v>
      </x:c>
      <x:c r="V1285" s="115" t="n">
        <x:f>IF(OR(T1285="年末+季度",T1285="季度+动态"),N1285*$E$5/2,IF(T1285="季度",(J1285+K1285)/2,IF(T1285="动态",N1285*$E$5*IF(J1285+K1285=0,0.5,K1285/(J1285+K1285)),K1285)))</x:f>
        <x:v>0.138162409170154</x:v>
      </x:c>
      <x:c r="W1285" s="115" t="n">
        <x:f>IF(OR(T1285="年末+季度",T1285="季度+动态",T1285="动态"),N1285*(1-$E$5)*IF(L1285+M1285=0,$B$7/($B$7+$B$8),L1285/(L1285+M1285)),L1285)</x:f>
        <x:v>0.9781318446654667</x:v>
      </x:c>
      <x:c r="X1285" s="115" t="n">
        <x:f>IF(OR(T1285="年末+季度",T1285="季度+动态",T1285="动态"),N1285*(1-$E$5)*IF(L1285+M1285=0,$B$8/($B$7+$B$8),M1285/(L1285+M1285)),M1285)</x:f>
        <x:v>0.09957907607097662</x:v>
      </x:c>
      <x:c r="Y1285" s="115" t="n">
        <x:f>POWER(1-$H$5,(A1285-A1284)/$H$8)</x:f>
        <x:v>0.9999862671029998</x:v>
      </x:c>
      <x:c r="Z1285" s="115" t="n">
        <x:f>U1285*Y1285</x:f>
        <x:v>0.1437134297291021</x:v>
      </x:c>
      <x:c r="AA1285" s="115" t="n">
        <x:f>V1285*Y1285</x:f>
        <x:v>0.13816051180001954</x:v>
      </x:c>
      <x:c r="AB1285" s="115" t="n">
        <x:f>W1285*Y1285</x:f>
        <x:v>0.9781184120815912</x:v>
      </x:c>
      <x:c r="AC1285" s="115" t="n">
        <x:f>X1285*Y1285</x:f>
        <x:v>0.09957770856178155</x:v>
      </x:c>
      <x:c r="AD1285" s="115" t="n">
        <x:f>SUM(Z1285:AC1285)</x:f>
        <x:v>1.3595700621724942</x:v>
      </x:c>
      <x:c r="AE1285" s="115" t="n">
        <x:f>MAX(AE1284,AD1285)</x:f>
        <x:v>1.3673806033095164</x:v>
      </x:c>
      <x:c r="AF1285" s="114" t="n">
        <x:f>AD1285/AE1285-1</x:f>
        <x:v>-0.005712046169236373</x:v>
      </x:c>
      <x:c r="AG1285" s="114" t="n">
        <x:f>AD1285/AD1284-1</x:f>
        <x:v>-0.0036921505406396493</x:v>
      </x:c>
      <x:c r="AH1285" s="111" t="n">
        <x:f>IF(OR(T1285="年末+季度",T1285="季度+动态",T1285="季度",T1285="动态"),A1285,AH1284)</x:f>
        <x:v>45657</x:v>
      </x:c>
      <x:c r="AI1285" s="117" t="n">
        <x:f>YEAR(A1285)</x:f>
        <x:v>2025</x:v>
      </x:c>
      <x:c r="AJ1285" s="117" t="n">
        <x:f>MONTH(A1285)</x:f>
        <x:v>2</x:v>
      </x:c>
      <x:c r="AK1285" s="50" t="n">
        <x:f>IF(MONTH(A1285)&lt;&gt;MONTH(A1286),1,0)</x:f>
        <x:v>0</x:v>
      </x:c>
      <x:c r="AL1285" s="115" t="n">
        <x:f>IF(AK1284,AD1284,AL1284)</x:f>
        <x:v>1.3477710880225267</x:v>
      </x:c>
      <x:c r="AM1285" s="116" t="str">
        <x:f>IF(AK1285,AD1285/AL1285-1,"")</x:f>
      </x:c>
      <x:c r="AN1285" s="115" t="n">
        <x:f>IF(AI1285&lt;&gt;AI1284,AD1285,MAX(AN1284,AD1285))</x:f>
        <x:v>1.3673806033095164</x:v>
      </x:c>
      <x:c r="AO1285" s="116" t="n">
        <x:f>AD1285/AN1285-1</x:f>
        <x:v>-0.005712046169236373</x:v>
      </x:c>
      <x:c r="AP1285" s="112" t="n">
        <x:f>IFERROR(SUM(Z1285:AC1285)/AD1285,0)</x:f>
        <x:v>1</x:v>
      </x:c>
      <x:c r="AQ1285" s="50" t="b">
        <x:f>AND(B1285&gt;0,C1285&gt;0,D1285&gt;0,E1285&gt;0)</x:f>
        <x:v>1</x:v>
      </x:c>
    </x:row>
    <x:row r="1286">
      <x:c r="A1286" s="111" t="n">
        <x:f>'净值底稿'!A1244</x:f>
        <x:v>45707</x:v>
      </x:c>
      <x:c r="B1286" s="113" t="n">
        <x:f>'净值底稿'!F1244</x:f>
        <x:v>2.1686778584519324</x:v>
      </x:c>
      <x:c r="C1286" s="113" t="n">
        <x:f>'净值底稿'!O1244</x:f>
        <x:v>1.3961181039243198</x:v>
      </x:c>
      <x:c r="D1286" s="113" t="n">
        <x:f>'净值底稿'!P1244</x:f>
        <x:v>1.7515</x:v>
      </x:c>
      <x:c r="E1286" s="113" t="n">
        <x:f>'净值底稿'!Q1244</x:f>
        <x:v>2.4001</x:v>
      </x:c>
      <x:c r="F1286" s="114" t="n">
        <x:f>IFERROR(B1286/B1285-1,0)</x:f>
        <x:v>0.020503965697402426</x:v>
      </x:c>
      <x:c r="G1286" s="114" t="n">
        <x:f>IFERROR(C1286/C1285-1,0)</x:f>
        <x:v>0.015409640313106099</x:v>
      </x:c>
      <x:c r="H1286" s="114" t="n">
        <x:f>IFERROR(D1286/D1285-1,0)</x:f>
        <x:v>0.00039981722641080353</x:v>
      </x:c>
      <x:c r="I1286" s="114" t="n">
        <x:f>IFERROR(E1286/E1285-1,0)</x:f>
        <x:v>0.006078135479543834</x:v>
      </x:c>
      <x:c r="J1286" s="115" t="n">
        <x:f>Z1285*(1+F1286)</x:f>
        <x:v>0.14666012496252365</x:v>
      </x:c>
      <x:c r="K1286" s="115" t="n">
        <x:f>AA1285*(1+G1286)</x:f>
        <x:v>0.1402895155923325</x:v>
      </x:c>
      <x:c r="L1286" s="115" t="n">
        <x:f>AB1285*(1+H1286)</x:f>
        <x:v>0.978509480672211</x:v>
      </x:c>
      <x:c r="M1286" s="115" t="n">
        <x:f>AC1285*(1+I1286)</x:f>
        <x:v>0.1001829553651626</x:v>
      </x:c>
      <x:c r="N1286" s="115" t="n">
        <x:f>SUM(J1286:M1286)</x:f>
        <x:v>1.3656420765922297</x:v>
      </x:c>
      <x:c r="O1286" s="116" t="n">
        <x:f>IFERROR((J1286+K1286)/N1286,0)</x:f>
        <x:v>0.21012067911007778</x:v>
      </x:c>
      <x:c r="P1286" s="50" t="b">
        <x:f>AND(MONTH(A1286)=12,OR(A1287="",YEAR(A1286)&lt;&gt;YEAR(A1287)))</x:f>
        <x:v>0</x:v>
      </x:c>
      <x:c r="Q1286" s="50" t="b">
        <x:f>AND(MOD(MONTH(A1286),3)=0,OR(A1287="",MONTH(A1286)&lt;&gt;MONTH(A1287)))</x:f>
        <x:v>0</x:v>
      </x:c>
      <x:c r="R1286" s="50" t="b">
        <x:f>OR(O1286&gt;$E$7,O1286&lt;$E$6)</x:f>
        <x:v>0</x:v>
      </x:c>
      <x:c r="S1286" s="50" t="b">
        <x:f>AND(OR(P1286,Q1286,R1286),A1286-AH1285&gt;$E$8)</x:f>
        <x:v>0</x:v>
      </x:c>
      <x:c r="T1286" s="50" t="str">
        <x:f>IF(NOT(OR(P1286,Q1286,R1286)),"不调",IF(NOT(S1286),"间隔规则跳过",IF(P1286,"年末+季度",IF(AND(Q1286,R1286),"季度+动态",IF(Q1286,"季度","动态")))))</x:f>
        <x:v>不调</x:v>
      </x:c>
      <x:c r="U1286" s="115" t="n">
        <x:f>IF(OR(T1286="年末+季度",T1286="季度+动态"),N1286*$E$5/2,IF(T1286="季度",(J1286+K1286)/2,IF(T1286="动态",N1286*$E$5*IF(J1286+K1286=0,0.5,J1286/(J1286+K1286)),J1286)))</x:f>
        <x:v>0.14666012496252365</x:v>
      </x:c>
      <x:c r="V1286" s="115" t="n">
        <x:f>IF(OR(T1286="年末+季度",T1286="季度+动态"),N1286*$E$5/2,IF(T1286="季度",(J1286+K1286)/2,IF(T1286="动态",N1286*$E$5*IF(J1286+K1286=0,0.5,K1286/(J1286+K1286)),K1286)))</x:f>
        <x:v>0.1402895155923325</x:v>
      </x:c>
      <x:c r="W1286" s="115" t="n">
        <x:f>IF(OR(T1286="年末+季度",T1286="季度+动态",T1286="动态"),N1286*(1-$E$5)*IF(L1286+M1286=0,$B$7/($B$7+$B$8),L1286/(L1286+M1286)),L1286)</x:f>
        <x:v>0.978509480672211</x:v>
      </x:c>
      <x:c r="X1286" s="115" t="n">
        <x:f>IF(OR(T1286="年末+季度",T1286="季度+动态",T1286="动态"),N1286*(1-$E$5)*IF(L1286+M1286=0,$B$8/($B$7+$B$8),M1286/(L1286+M1286)),M1286)</x:f>
        <x:v>0.1001829553651626</x:v>
      </x:c>
      <x:c r="Y1286" s="115" t="n">
        <x:f>POWER(1-$H$5,(A1286-A1285)/$H$8)</x:f>
        <x:v>0.9999862671029998</x:v>
      </x:c>
      <x:c r="Z1286" s="115" t="n">
        <x:f>U1286*Y1286</x:f>
        <x:v>0.1466581108941335</x:v>
      </x:c>
      <x:c r="AA1286" s="115" t="n">
        <x:f>V1286*Y1286</x:f>
        <x:v>0.14028758901086466</x:v>
      </x:c>
      <x:c r="AB1286" s="115" t="n">
        <x:f>W1286*Y1286</x:f>
        <x:v>0.9784960429022992</x:v>
      </x:c>
      <x:c r="AC1286" s="115" t="n">
        <x:f>X1286*Y1286</x:f>
        <x:v>0.10018157956295538</x:v>
      </x:c>
      <x:c r="AD1286" s="115" t="n">
        <x:f>SUM(Z1286:AC1286)</x:f>
        <x:v>1.365623322370253</x:v>
      </x:c>
      <x:c r="AE1286" s="115" t="n">
        <x:f>MAX(AE1285,AD1286)</x:f>
        <x:v>1.3673806033095164</x:v>
      </x:c>
      <x:c r="AF1286" s="114" t="n">
        <x:f>AD1286/AE1286-1</x:f>
        <x:v>-0.0012851439716273783</x:v>
      </x:c>
      <x:c r="AG1286" s="114" t="n">
        <x:f>AD1286/AD1285-1</x:f>
        <x:v>0.004452334135753189</x:v>
      </x:c>
      <x:c r="AH1286" s="111" t="n">
        <x:f>IF(OR(T1286="年末+季度",T1286="季度+动态",T1286="季度",T1286="动态"),A1286,AH1285)</x:f>
        <x:v>45657</x:v>
      </x:c>
      <x:c r="AI1286" s="117" t="n">
        <x:f>YEAR(A1286)</x:f>
        <x:v>2025</x:v>
      </x:c>
      <x:c r="AJ1286" s="117" t="n">
        <x:f>MONTH(A1286)</x:f>
        <x:v>2</x:v>
      </x:c>
      <x:c r="AK1286" s="50" t="n">
        <x:f>IF(MONTH(A1286)&lt;&gt;MONTH(A1287),1,0)</x:f>
        <x:v>0</x:v>
      </x:c>
      <x:c r="AL1286" s="115" t="n">
        <x:f>IF(AK1285,AD1285,AL1285)</x:f>
        <x:v>1.3477710880225267</x:v>
      </x:c>
      <x:c r="AM1286" s="116" t="str">
        <x:f>IF(AK1286,AD1286/AL1286-1,"")</x:f>
      </x:c>
      <x:c r="AN1286" s="115" t="n">
        <x:f>IF(AI1286&lt;&gt;AI1285,AD1286,MAX(AN1285,AD1286))</x:f>
        <x:v>1.3673806033095164</x:v>
      </x:c>
      <x:c r="AO1286" s="116" t="n">
        <x:f>AD1286/AN1286-1</x:f>
        <x:v>-0.0012851439716273783</x:v>
      </x:c>
      <x:c r="AP1286" s="112" t="n">
        <x:f>IFERROR(SUM(Z1286:AC1286)/AD1286,0)</x:f>
        <x:v>1</x:v>
      </x:c>
      <x:c r="AQ1286" s="50" t="b">
        <x:f>AND(B1286&gt;0,C1286&gt;0,D1286&gt;0,E1286&gt;0)</x:f>
        <x:v>1</x:v>
      </x:c>
    </x:row>
    <x:row r="1287">
      <x:c r="A1287" s="111" t="n">
        <x:f>'净值底稿'!A1245</x:f>
        <x:v>45708</x:v>
      </x:c>
      <x:c r="B1287" s="113" t="n">
        <x:f>'净值底稿'!F1245</x:f>
        <x:v>2.183081406244645</x:v>
      </x:c>
      <x:c r="C1287" s="113" t="n">
        <x:f>'净值底稿'!O1245</x:f>
        <x:v>1.4042996492563935</x:v>
      </x:c>
      <x:c r="D1287" s="113" t="n">
        <x:f>'净值底稿'!P1245</x:f>
        <x:v>1.749</x:v>
      </x:c>
      <x:c r="E1287" s="113" t="n">
        <x:f>'净值底稿'!Q1245</x:f>
        <x:v>2.4078</x:v>
      </x:c>
      <x:c r="F1287" s="114" t="n">
        <x:f>IFERROR(B1287/B1286-1,0)</x:f>
        <x:v>0.0066416262501034495</x:v>
      </x:c>
      <x:c r="G1287" s="114" t="n">
        <x:f>IFERROR(C1287/C1286-1,0)</x:f>
        <x:v>0.005860210041741087</x:v>
      </x:c>
      <x:c r="H1287" s="114" t="n">
        <x:f>IFERROR(D1287/D1286-1,0)</x:f>
        <x:v>-0.0014273479874392647</x:v>
      </x:c>
      <x:c r="I1287" s="114" t="n">
        <x:f>IFERROR(E1287/E1286-1,0)</x:f>
        <x:v>0.0032081996583475103</x:v>
      </x:c>
      <x:c r="J1287" s="115" t="n">
        <x:f>Z1286*(1+F1287)</x:f>
        <x:v>0.14763215925323855</x:v>
      </x:c>
      <x:c r="K1287" s="115" t="n">
        <x:f>AA1286*(1+G1287)</x:f>
        <x:v>0.14110970374871779</x:v>
      </x:c>
      <x:c r="L1287" s="115" t="n">
        <x:f>AB1286*(1+H1287)</x:f>
        <x:v>0.9770993885447453</x:v>
      </x:c>
      <x:c r="M1287" s="115" t="n">
        <x:f>AC1286*(1+I1287)</x:f>
        <x:v>0.10050298207228198</x:v>
      </x:c>
      <x:c r="N1287" s="115" t="n">
        <x:f>SUM(J1287:M1287)</x:f>
        <x:v>1.3663442336189837</x:v>
      </x:c>
      <x:c r="O1287" s="116" t="n">
        <x:f>IFERROR((J1287+K1287)/N1287,0)</x:f>
        <x:v>0.2113243909532057</x:v>
      </x:c>
      <x:c r="P1287" s="50" t="b">
        <x:f>AND(MONTH(A1287)=12,OR(A1288="",YEAR(A1287)&lt;&gt;YEAR(A1288)))</x:f>
        <x:v>0</x:v>
      </x:c>
      <x:c r="Q1287" s="50" t="b">
        <x:f>AND(MOD(MONTH(A1287),3)=0,OR(A1288="",MONTH(A1287)&lt;&gt;MONTH(A1288)))</x:f>
        <x:v>0</x:v>
      </x:c>
      <x:c r="R1287" s="50" t="b">
        <x:f>OR(O1287&gt;$E$7,O1287&lt;$E$6)</x:f>
        <x:v>0</x:v>
      </x:c>
      <x:c r="S1287" s="50" t="b">
        <x:f>AND(OR(P1287,Q1287,R1287),A1287-AH1286&gt;$E$8)</x:f>
        <x:v>0</x:v>
      </x:c>
      <x:c r="T1287" s="50" t="str">
        <x:f>IF(NOT(OR(P1287,Q1287,R1287)),"不调",IF(NOT(S1287),"间隔规则跳过",IF(P1287,"年末+季度",IF(AND(Q1287,R1287),"季度+动态",IF(Q1287,"季度","动态")))))</x:f>
        <x:v>不调</x:v>
      </x:c>
      <x:c r="U1287" s="115" t="n">
        <x:f>IF(OR(T1287="年末+季度",T1287="季度+动态"),N1287*$E$5/2,IF(T1287="季度",(J1287+K1287)/2,IF(T1287="动态",N1287*$E$5*IF(J1287+K1287=0,0.5,J1287/(J1287+K1287)),J1287)))</x:f>
        <x:v>0.14763215925323855</x:v>
      </x:c>
      <x:c r="V1287" s="115" t="n">
        <x:f>IF(OR(T1287="年末+季度",T1287="季度+动态"),N1287*$E$5/2,IF(T1287="季度",(J1287+K1287)/2,IF(T1287="动态",N1287*$E$5*IF(J1287+K1287=0,0.5,K1287/(J1287+K1287)),K1287)))</x:f>
        <x:v>0.14110970374871779</x:v>
      </x:c>
      <x:c r="W1287" s="115" t="n">
        <x:f>IF(OR(T1287="年末+季度",T1287="季度+动态",T1287="动态"),N1287*(1-$E$5)*IF(L1287+M1287=0,$B$7/($B$7+$B$8),L1287/(L1287+M1287)),L1287)</x:f>
        <x:v>0.9770993885447453</x:v>
      </x:c>
      <x:c r="X1287" s="115" t="n">
        <x:f>IF(OR(T1287="年末+季度",T1287="季度+动态",T1287="动态"),N1287*(1-$E$5)*IF(L1287+M1287=0,$B$8/($B$7+$B$8),M1287/(L1287+M1287)),M1287)</x:f>
        <x:v>0.10050298207228198</x:v>
      </x:c>
      <x:c r="Y1287" s="115" t="n">
        <x:f>POWER(1-$H$5,(A1287-A1286)/$H$8)</x:f>
        <x:v>0.9999862671029998</x:v>
      </x:c>
      <x:c r="Z1287" s="115" t="n">
        <x:f>U1287*Y1287</x:f>
        <x:v>0.1476301318360016</x:v>
      </x:c>
      <x:c r="AA1287" s="115" t="n">
        <x:f>V1287*Y1287</x:f>
        <x:v>0.14110776590369048</x:v>
      </x:c>
      <x:c r="AB1287" s="115" t="n">
        <x:f>W1287*Y1287</x:f>
        <x:v>0.9770859701394834</x:v>
      </x:c>
      <x:c r="AC1287" s="115" t="n">
        <x:f>X1287*Y1287</x:f>
        <x:v>0.10050160187518097</x:v>
      </x:c>
      <x:c r="AD1287" s="115" t="n">
        <x:f>SUM(Z1287:AC1287)</x:f>
        <x:v>1.3663254697543563</x:v>
      </x:c>
      <x:c r="AE1287" s="115" t="n">
        <x:f>MAX(AE1286,AD1287)</x:f>
        <x:v>1.3673806033095164</x:v>
      </x:c>
      <x:c r="AF1287" s="114" t="n">
        <x:f>AD1287/AE1287-1</x:f>
        <x:v>-0.0007716458406725746</x:v>
      </x:c>
      <x:c r="AG1287" s="114" t="n">
        <x:f>AD1287/AD1286-1</x:f>
        <x:v>0.0005141588991646184</x:v>
      </x:c>
      <x:c r="AH1287" s="111" t="n">
        <x:f>IF(OR(T1287="年末+季度",T1287="季度+动态",T1287="季度",T1287="动态"),A1287,AH1286)</x:f>
        <x:v>45657</x:v>
      </x:c>
      <x:c r="AI1287" s="117" t="n">
        <x:f>YEAR(A1287)</x:f>
        <x:v>2025</x:v>
      </x:c>
      <x:c r="AJ1287" s="117" t="n">
        <x:f>MONTH(A1287)</x:f>
        <x:v>2</x:v>
      </x:c>
      <x:c r="AK1287" s="50" t="n">
        <x:f>IF(MONTH(A1287)&lt;&gt;MONTH(A1288),1,0)</x:f>
        <x:v>0</x:v>
      </x:c>
      <x:c r="AL1287" s="115" t="n">
        <x:f>IF(AK1286,AD1286,AL1286)</x:f>
        <x:v>1.3477710880225267</x:v>
      </x:c>
      <x:c r="AM1287" s="116" t="str">
        <x:f>IF(AK1287,AD1287/AL1287-1,"")</x:f>
      </x:c>
      <x:c r="AN1287" s="115" t="n">
        <x:f>IF(AI1287&lt;&gt;AI1286,AD1287,MAX(AN1286,AD1287))</x:f>
        <x:v>1.3673806033095164</x:v>
      </x:c>
      <x:c r="AO1287" s="116" t="n">
        <x:f>AD1287/AN1287-1</x:f>
        <x:v>-0.0007716458406725746</x:v>
      </x:c>
      <x:c r="AP1287" s="112" t="n">
        <x:f>IFERROR(SUM(Z1287:AC1287)/AD1287,0)</x:f>
        <x:v>1</x:v>
      </x:c>
      <x:c r="AQ1287" s="50" t="b">
        <x:f>AND(B1287&gt;0,C1287&gt;0,D1287&gt;0,E1287&gt;0)</x:f>
        <x:v>1</x:v>
      </x:c>
    </x:row>
    <x:row r="1288">
      <x:c r="A1288" s="111" t="n">
        <x:f>'净值底稿'!A1246</x:f>
        <x:v>45709</x:v>
      </x:c>
      <x:c r="B1288" s="113" t="n">
        <x:f>'净值底稿'!F1246</x:f>
        <x:v>2.235657158929105</x:v>
      </x:c>
      <x:c r="C1288" s="113" t="n">
        <x:f>'净值底稿'!O1246</x:f>
        <x:v>1.4194826523385131</x:v>
      </x:c>
      <x:c r="D1288" s="113" t="n">
        <x:f>'净值底稿'!P1246</x:f>
        <x:v>1.7458</x:v>
      </x:c>
      <x:c r="E1288" s="113" t="n">
        <x:f>'净值底稿'!Q1246</x:f>
        <x:v>2.3886</x:v>
      </x:c>
      <x:c r="F1288" s="114" t="n">
        <x:f>IFERROR(B1288/B1287-1,0)</x:f>
        <x:v>0.02408327629655438</x:v>
      </x:c>
      <x:c r="G1288" s="114" t="n">
        <x:f>IFERROR(C1288/C1287-1,0)</x:f>
        <x:v>0.010811797247232358</x:v>
      </x:c>
      <x:c r="H1288" s="114" t="n">
        <x:f>IFERROR(D1288/D1287-1,0)</x:f>
        <x:v>-0.0018296169239565563</x:v>
      </x:c>
      <x:c r="I1288" s="114" t="n">
        <x:f>IFERROR(E1288/E1287-1,0)</x:f>
        <x:v>-0.007974084226264666</x:v>
      </x:c>
      <x:c r="J1288" s="115" t="n">
        <x:f>Z1287*(1+F1288)</x:f>
        <x:v>0.15118554909070478</x:v>
      </x:c>
      <x:c r="K1288" s="115" t="n">
        <x:f>AA1287*(1+G1288)</x:f>
        <x:v>0.1426333944586511</x:v>
      </x:c>
      <x:c r="L1288" s="115" t="n">
        <x:f>AB1287*(1+H1288)</x:f>
        <x:v>0.9752982771123557</x:v>
      </x:c>
      <x:c r="M1288" s="115" t="n">
        <x:f>AC1287*(1+I1288)</x:f>
        <x:v>0.09970019363695376</x:v>
      </x:c>
      <x:c r="N1288" s="115" t="n">
        <x:f>SUM(J1288:M1288)</x:f>
        <x:v>1.3688174142986653</x:v>
      </x:c>
      <x:c r="O1288" s="116" t="n">
        <x:f>IFERROR((J1288+K1288)/N1288,0)</x:f>
        <x:v>0.2146516697406999</x:v>
      </x:c>
      <x:c r="P1288" s="50" t="b">
        <x:f>AND(MONTH(A1288)=12,OR(A1289="",YEAR(A1288)&lt;&gt;YEAR(A1289)))</x:f>
        <x:v>0</x:v>
      </x:c>
      <x:c r="Q1288" s="50" t="b">
        <x:f>AND(MOD(MONTH(A1288),3)=0,OR(A1289="",MONTH(A1288)&lt;&gt;MONTH(A1289)))</x:f>
        <x:v>0</x:v>
      </x:c>
      <x:c r="R1288" s="50" t="b">
        <x:f>OR(O1288&gt;$E$7,O1288&lt;$E$6)</x:f>
        <x:v>0</x:v>
      </x:c>
      <x:c r="S1288" s="50" t="b">
        <x:f>AND(OR(P1288,Q1288,R1288),A1288-AH1287&gt;$E$8)</x:f>
        <x:v>0</x:v>
      </x:c>
      <x:c r="T1288" s="50" t="str">
        <x:f>IF(NOT(OR(P1288,Q1288,R1288)),"不调",IF(NOT(S1288),"间隔规则跳过",IF(P1288,"年末+季度",IF(AND(Q1288,R1288),"季度+动态",IF(Q1288,"季度","动态")))))</x:f>
        <x:v>不调</x:v>
      </x:c>
      <x:c r="U1288" s="115" t="n">
        <x:f>IF(OR(T1288="年末+季度",T1288="季度+动态"),N1288*$E$5/2,IF(T1288="季度",(J1288+K1288)/2,IF(T1288="动态",N1288*$E$5*IF(J1288+K1288=0,0.5,J1288/(J1288+K1288)),J1288)))</x:f>
        <x:v>0.15118554909070478</x:v>
      </x:c>
      <x:c r="V1288" s="115" t="n">
        <x:f>IF(OR(T1288="年末+季度",T1288="季度+动态"),N1288*$E$5/2,IF(T1288="季度",(J1288+K1288)/2,IF(T1288="动态",N1288*$E$5*IF(J1288+K1288=0,0.5,K1288/(J1288+K1288)),K1288)))</x:f>
        <x:v>0.1426333944586511</x:v>
      </x:c>
      <x:c r="W1288" s="115" t="n">
        <x:f>IF(OR(T1288="年末+季度",T1288="季度+动态",T1288="动态"),N1288*(1-$E$5)*IF(L1288+M1288=0,$B$7/($B$7+$B$8),L1288/(L1288+M1288)),L1288)</x:f>
        <x:v>0.9752982771123557</x:v>
      </x:c>
      <x:c r="X1288" s="115" t="n">
        <x:f>IF(OR(T1288="年末+季度",T1288="季度+动态",T1288="动态"),N1288*(1-$E$5)*IF(L1288+M1288=0,$B$8/($B$7+$B$8),M1288/(L1288+M1288)),M1288)</x:f>
        <x:v>0.09970019363695376</x:v>
      </x:c>
      <x:c r="Y1288" s="115" t="n">
        <x:f>POWER(1-$H$5,(A1288-A1287)/$H$8)</x:f>
        <x:v>0.9999862671029998</x:v>
      </x:c>
      <x:c r="Z1288" s="115" t="n">
        <x:f>U1288*Y1288</x:f>
        <x:v>0.1511834728751312</x:v>
      </x:c>
      <x:c r="AA1288" s="115" t="n">
        <x:f>V1288*Y1288</x:f>
        <x:v>0.14263143568893621</x:v>
      </x:c>
      <x:c r="AB1288" s="115" t="n">
        <x:f>W1288*Y1288</x:f>
        <x:v>0.9752848834415716</x:v>
      </x:c>
      <x:c r="AC1288" s="115" t="n">
        <x:f>X1288*Y1288</x:f>
        <x:v>0.09969882446446364</x:v>
      </x:c>
      <x:c r="AD1288" s="115" t="n">
        <x:f>SUM(Z1288:AC1288)</x:f>
        <x:v>1.3687986164701027</x:v>
      </x:c>
      <x:c r="AE1288" s="115" t="n">
        <x:f>MAX(AE1287,AD1288)</x:f>
        <x:v>1.3687986164701027</x:v>
      </x:c>
      <x:c r="AF1288" s="114" t="n">
        <x:f>AD1288/AE1288-1</x:f>
        <x:v>0</x:v>
      </x:c>
      <x:c r="AG1288" s="114" t="n">
        <x:f>AD1288/AD1287-1</x:f>
        <x:v>0.0018100714438054055</x:v>
      </x:c>
      <x:c r="AH1288" s="111" t="n">
        <x:f>IF(OR(T1288="年末+季度",T1288="季度+动态",T1288="季度",T1288="动态"),A1288,AH1287)</x:f>
        <x:v>45657</x:v>
      </x:c>
      <x:c r="AI1288" s="117" t="n">
        <x:f>YEAR(A1288)</x:f>
        <x:v>2025</x:v>
      </x:c>
      <x:c r="AJ1288" s="117" t="n">
        <x:f>MONTH(A1288)</x:f>
        <x:v>2</x:v>
      </x:c>
      <x:c r="AK1288" s="50" t="n">
        <x:f>IF(MONTH(A1288)&lt;&gt;MONTH(A1289),1,0)</x:f>
        <x:v>0</x:v>
      </x:c>
      <x:c r="AL1288" s="115" t="n">
        <x:f>IF(AK1287,AD1287,AL1287)</x:f>
        <x:v>1.3477710880225267</x:v>
      </x:c>
      <x:c r="AM1288" s="116" t="str">
        <x:f>IF(AK1288,AD1288/AL1288-1,"")</x:f>
      </x:c>
      <x:c r="AN1288" s="115" t="n">
        <x:f>IF(AI1288&lt;&gt;AI1287,AD1288,MAX(AN1287,AD1288))</x:f>
        <x:v>1.3687986164701027</x:v>
      </x:c>
      <x:c r="AO1288" s="116" t="n">
        <x:f>AD1288/AN1288-1</x:f>
        <x:v>0</x:v>
      </x:c>
      <x:c r="AP1288" s="112" t="n">
        <x:f>IFERROR(SUM(Z1288:AC1288)/AD1288,0)</x:f>
        <x:v>1</x:v>
      </x:c>
      <x:c r="AQ1288" s="50" t="b">
        <x:f>AND(B1288&gt;0,C1288&gt;0,D1288&gt;0,E1288&gt;0)</x:f>
        <x:v>1</x:v>
      </x:c>
    </x:row>
    <x:row r="1289">
      <x:c r="A1289" s="111" t="n">
        <x:f>'净值底稿'!A1247</x:f>
        <x:v>45712</x:v>
      </x:c>
      <x:c r="B1289" s="113" t="n">
        <x:f>'净值底稿'!F1247</x:f>
        <x:v>2.1862539042485025</x:v>
      </x:c>
      <x:c r="C1289" s="113" t="n">
        <x:f>'净值底稿'!O1247</x:f>
        <x:v>1.4203081559714026</x:v>
      </x:c>
      <x:c r="D1289" s="113" t="n">
        <x:f>'净值底稿'!P1247</x:f>
        <x:v>1.7407</x:v>
      </x:c>
      <x:c r="E1289" s="113" t="n">
        <x:f>'净值底稿'!Q1247</x:f>
        <x:v>2.3949</x:v>
      </x:c>
      <x:c r="F1289" s="114" t="n">
        <x:f>IFERROR(B1289/B1288-1,0)</x:f>
        <x:v>-0.022097867055907217</x:v>
      </x:c>
      <x:c r="G1289" s="114" t="n">
        <x:f>IFERROR(C1289/C1288-1,0)</x:f>
        <x:v>0.0005815524631664903</x:v>
      </x:c>
      <x:c r="H1289" s="114" t="n">
        <x:f>IFERROR(D1289/D1288-1,0)</x:f>
        <x:v>-0.0029212968266697503</x:v>
      </x:c>
      <x:c r="I1289" s="114" t="n">
        <x:f>IFERROR(E1289/E1288-1,0)</x:f>
        <x:v>0.0026375282592312477</x:v>
      </x:c>
      <x:c r="J1289" s="115" t="n">
        <x:f>Z1288*(1+F1289)</x:f>
        <x:v>0.14784264059048619</x:v>
      </x:c>
      <x:c r="K1289" s="115" t="n">
        <x:f>AA1288*(1+G1289)</x:f>
        <x:v>0.1427143833516861</x:v>
      </x:c>
      <x:c r="L1289" s="115" t="n">
        <x:f>AB1288*(1+H1289)</x:f>
        <x:v>0.9724357868064748</x:v>
      </x:c>
      <x:c r="M1289" s="115" t="n">
        <x:f>AC1288*(1+I1289)</x:f>
        <x:v>0.0999617829314008</x:v>
      </x:c>
      <x:c r="N1289" s="115" t="n">
        <x:f>SUM(J1289:M1289)</x:f>
        <x:v>1.3629545936800478</x:v>
      </x:c>
      <x:c r="O1289" s="116" t="n">
        <x:f>IFERROR((J1289+K1289)/N1289,0)</x:f>
        <x:v>0.2131817342187852</x:v>
      </x:c>
      <x:c r="P1289" s="50" t="b">
        <x:f>AND(MONTH(A1289)=12,OR(A1290="",YEAR(A1289)&lt;&gt;YEAR(A1290)))</x:f>
        <x:v>0</x:v>
      </x:c>
      <x:c r="Q1289" s="50" t="b">
        <x:f>AND(MOD(MONTH(A1289),3)=0,OR(A1290="",MONTH(A1289)&lt;&gt;MONTH(A1290)))</x:f>
        <x:v>0</x:v>
      </x:c>
      <x:c r="R1289" s="50" t="b">
        <x:f>OR(O1289&gt;$E$7,O1289&lt;$E$6)</x:f>
        <x:v>0</x:v>
      </x:c>
      <x:c r="S1289" s="50" t="b">
        <x:f>AND(OR(P1289,Q1289,R1289),A1289-AH1288&gt;$E$8)</x:f>
        <x:v>0</x:v>
      </x:c>
      <x:c r="T1289" s="50" t="str">
        <x:f>IF(NOT(OR(P1289,Q1289,R1289)),"不调",IF(NOT(S1289),"间隔规则跳过",IF(P1289,"年末+季度",IF(AND(Q1289,R1289),"季度+动态",IF(Q1289,"季度","动态")))))</x:f>
        <x:v>不调</x:v>
      </x:c>
      <x:c r="U1289" s="115" t="n">
        <x:f>IF(OR(T1289="年末+季度",T1289="季度+动态"),N1289*$E$5/2,IF(T1289="季度",(J1289+K1289)/2,IF(T1289="动态",N1289*$E$5*IF(J1289+K1289=0,0.5,J1289/(J1289+K1289)),J1289)))</x:f>
        <x:v>0.14784264059048619</x:v>
      </x:c>
      <x:c r="V1289" s="115" t="n">
        <x:f>IF(OR(T1289="年末+季度",T1289="季度+动态"),N1289*$E$5/2,IF(T1289="季度",(J1289+K1289)/2,IF(T1289="动态",N1289*$E$5*IF(J1289+K1289=0,0.5,K1289/(J1289+K1289)),K1289)))</x:f>
        <x:v>0.1427143833516861</x:v>
      </x:c>
      <x:c r="W1289" s="115" t="n">
        <x:f>IF(OR(T1289="年末+季度",T1289="季度+动态",T1289="动态"),N1289*(1-$E$5)*IF(L1289+M1289=0,$B$7/($B$7+$B$8),L1289/(L1289+M1289)),L1289)</x:f>
        <x:v>0.9724357868064748</x:v>
      </x:c>
      <x:c r="X1289" s="115" t="n">
        <x:f>IF(OR(T1289="年末+季度",T1289="季度+动态",T1289="动态"),N1289*(1-$E$5)*IF(L1289+M1289=0,$B$8/($B$7+$B$8),M1289/(L1289+M1289)),M1289)</x:f>
        <x:v>0.0999617829314008</x:v>
      </x:c>
      <x:c r="Y1289" s="115" t="n">
        <x:f>POWER(1-$H$5,(A1289-A1288)/$H$8)</x:f>
        <x:v>0.9999588018747739</x:v>
      </x:c>
      <x:c r="Z1289" s="115" t="n">
        <x:f>U1289*Y1289</x:f>
        <x:v>0.14783654975086538</x:v>
      </x:c>
      <x:c r="AA1289" s="115" t="n">
        <x:f>V1289*Y1289</x:f>
        <x:v>0.1427085037866492</x:v>
      </x:c>
      <x:c r="AB1289" s="115" t="n">
        <x:f>W1289*Y1289</x:f>
        <x:v>0.9723957242751556</x:v>
      </x:c>
      <x:c r="AC1289" s="115" t="n">
        <x:f>X1289*Y1289</x:f>
        <x:v>0.09995766469334977</x:v>
      </x:c>
      <x:c r="AD1289" s="115" t="n">
        <x:f>SUM(Z1289:AC1289)</x:f>
        <x:v>1.36289844250602</x:v>
      </x:c>
      <x:c r="AE1289" s="115" t="n">
        <x:f>MAX(AE1288,AD1289)</x:f>
        <x:v>1.3687986164701027</x:v>
      </x:c>
      <x:c r="AF1289" s="114" t="n">
        <x:f>AD1289/AE1289-1</x:f>
        <x:v>-0.004310476276852326</x:v>
      </x:c>
      <x:c r="AG1289" s="114" t="n">
        <x:f>AD1289/AD1288-1</x:f>
        <x:v>-0.004310476276852326</x:v>
      </x:c>
      <x:c r="AH1289" s="111" t="n">
        <x:f>IF(OR(T1289="年末+季度",T1289="季度+动态",T1289="季度",T1289="动态"),A1289,AH1288)</x:f>
        <x:v>45657</x:v>
      </x:c>
      <x:c r="AI1289" s="117" t="n">
        <x:f>YEAR(A1289)</x:f>
        <x:v>2025</x:v>
      </x:c>
      <x:c r="AJ1289" s="117" t="n">
        <x:f>MONTH(A1289)</x:f>
        <x:v>2</x:v>
      </x:c>
      <x:c r="AK1289" s="50" t="n">
        <x:f>IF(MONTH(A1289)&lt;&gt;MONTH(A1290),1,0)</x:f>
        <x:v>0</x:v>
      </x:c>
      <x:c r="AL1289" s="115" t="n">
        <x:f>IF(AK1288,AD1288,AL1288)</x:f>
        <x:v>1.3477710880225267</x:v>
      </x:c>
      <x:c r="AM1289" s="116" t="str">
        <x:f>IF(AK1289,AD1289/AL1289-1,"")</x:f>
      </x:c>
      <x:c r="AN1289" s="115" t="n">
        <x:f>IF(AI1289&lt;&gt;AI1288,AD1289,MAX(AN1288,AD1289))</x:f>
        <x:v>1.3687986164701027</x:v>
      </x:c>
      <x:c r="AO1289" s="116" t="n">
        <x:f>AD1289/AN1289-1</x:f>
        <x:v>-0.004310476276852326</x:v>
      </x:c>
      <x:c r="AP1289" s="112" t="n">
        <x:f>IFERROR(SUM(Z1289:AC1289)/AD1289,0)</x:f>
        <x:v>1</x:v>
      </x:c>
      <x:c r="AQ1289" s="50" t="b">
        <x:f>AND(B1289&gt;0,C1289&gt;0,D1289&gt;0,E1289&gt;0)</x:f>
        <x:v>1</x:v>
      </x:c>
    </x:row>
    <x:row r="1290">
      <x:c r="A1290" s="111" t="n">
        <x:f>'净值底稿'!A1248</x:f>
        <x:v>45713</x:v>
      </x:c>
      <x:c r="B1290" s="113" t="n">
        <x:f>'净值底稿'!F1248</x:f>
        <x:v>2.1690200241361097</x:v>
      </x:c>
      <x:c r="C1290" s="113" t="n">
        <x:f>'净值底稿'!O1248</x:f>
        <x:v>1.4122654024649262</x:v>
      </x:c>
      <x:c r="D1290" s="113" t="n">
        <x:f>'净值底稿'!P1248</x:f>
        <x:v>1.7406</x:v>
      </x:c>
      <x:c r="E1290" s="113" t="n">
        <x:f>'净值底稿'!Q1248</x:f>
        <x:v>2.3942</x:v>
      </x:c>
      <x:c r="F1290" s="114" t="n">
        <x:f>IFERROR(B1290/B1289-1,0)</x:f>
        <x:v>-0.007882835602444183</x:v>
      </x:c>
      <x:c r="G1290" s="114" t="n">
        <x:f>IFERROR(C1290/C1289-1,0)</x:f>
        <x:v>-0.00566268205435716</x:v>
      </x:c>
      <x:c r="H1290" s="114" t="n">
        <x:f>IFERROR(D1290/D1289-1,0)</x:f>
        <x:v>-0.00005744815304187245</x:v>
      </x:c>
      <x:c r="I1290" s="114" t="n">
        <x:f>IFERROR(E1290/E1289-1,0)</x:f>
        <x:v>-0.00029228777819523266</x:v>
      </x:c>
      <x:c r="J1290" s="115" t="n">
        <x:f>Z1289*(1+F1290)</x:f>
        <x:v>0.14667117853314676</x:v>
      </x:c>
      <x:c r="K1290" s="115" t="n">
        <x:f>AA1289*(1+G1290)</x:f>
        <x:v>0.14190039090325238</x:v>
      </x:c>
      <x:c r="L1290" s="115" t="n">
        <x:f>AB1289*(1+H1290)</x:f>
        <x:v>0.9723398619367702</x:v>
      </x:c>
      <x:c r="M1290" s="115" t="n">
        <x:f>AC1289*(1+I1290)</x:f>
        <x:v>0.09992844828962297</x:v>
      </x:c>
      <x:c r="N1290" s="115" t="n">
        <x:f>SUM(J1290:M1290)</x:f>
        <x:v>1.3608398796627923</x:v>
      </x:c>
      <x:c r="O1290" s="116" t="n">
        <x:f>IFERROR((J1290+K1290)/N1290,0)</x:f>
        <x:v>0.21205402174714738</x:v>
      </x:c>
      <x:c r="P1290" s="50" t="b">
        <x:f>AND(MONTH(A1290)=12,OR(A1291="",YEAR(A1290)&lt;&gt;YEAR(A1291)))</x:f>
        <x:v>0</x:v>
      </x:c>
      <x:c r="Q1290" s="50" t="b">
        <x:f>AND(MOD(MONTH(A1290),3)=0,OR(A1291="",MONTH(A1290)&lt;&gt;MONTH(A1291)))</x:f>
        <x:v>0</x:v>
      </x:c>
      <x:c r="R1290" s="50" t="b">
        <x:f>OR(O1290&gt;$E$7,O1290&lt;$E$6)</x:f>
        <x:v>0</x:v>
      </x:c>
      <x:c r="S1290" s="50" t="b">
        <x:f>AND(OR(P1290,Q1290,R1290),A1290-AH1289&gt;$E$8)</x:f>
        <x:v>0</x:v>
      </x:c>
      <x:c r="T1290" s="50" t="str">
        <x:f>IF(NOT(OR(P1290,Q1290,R1290)),"不调",IF(NOT(S1290),"间隔规则跳过",IF(P1290,"年末+季度",IF(AND(Q1290,R1290),"季度+动态",IF(Q1290,"季度","动态")))))</x:f>
        <x:v>不调</x:v>
      </x:c>
      <x:c r="U1290" s="115" t="n">
        <x:f>IF(OR(T1290="年末+季度",T1290="季度+动态"),N1290*$E$5/2,IF(T1290="季度",(J1290+K1290)/2,IF(T1290="动态",N1290*$E$5*IF(J1290+K1290=0,0.5,J1290/(J1290+K1290)),J1290)))</x:f>
        <x:v>0.14667117853314676</x:v>
      </x:c>
      <x:c r="V1290" s="115" t="n">
        <x:f>IF(OR(T1290="年末+季度",T1290="季度+动态"),N1290*$E$5/2,IF(T1290="季度",(J1290+K1290)/2,IF(T1290="动态",N1290*$E$5*IF(J1290+K1290=0,0.5,K1290/(J1290+K1290)),K1290)))</x:f>
        <x:v>0.14190039090325238</x:v>
      </x:c>
      <x:c r="W1290" s="115" t="n">
        <x:f>IF(OR(T1290="年末+季度",T1290="季度+动态",T1290="动态"),N1290*(1-$E$5)*IF(L1290+M1290=0,$B$7/($B$7+$B$8),L1290/(L1290+M1290)),L1290)</x:f>
        <x:v>0.9723398619367702</x:v>
      </x:c>
      <x:c r="X1290" s="115" t="n">
        <x:f>IF(OR(T1290="年末+季度",T1290="季度+动态",T1290="动态"),N1290*(1-$E$5)*IF(L1290+M1290=0,$B$8/($B$7+$B$8),M1290/(L1290+M1290)),M1290)</x:f>
        <x:v>0.09992844828962297</x:v>
      </x:c>
      <x:c r="Y1290" s="115" t="n">
        <x:f>POWER(1-$H$5,(A1290-A1289)/$H$8)</x:f>
        <x:v>0.9999862671029998</x:v>
      </x:c>
      <x:c r="Z1290" s="115" t="n">
        <x:f>U1290*Y1290</x:f>
        <x:v>0.14666916431295907</x:v>
      </x:c>
      <x:c r="AA1290" s="115" t="n">
        <x:f>V1290*Y1290</x:f>
        <x:v>0.1418984421997998</x:v>
      </x:c>
      <x:c r="AB1290" s="115" t="n">
        <x:f>W1290*Y1290</x:f>
        <x:v>0.9723265088935971</x:v>
      </x:c>
      <x:c r="AC1290" s="115" t="n">
        <x:f>X1290*Y1290</x:f>
        <x:v>0.09992707598253521</x:v>
      </x:c>
      <x:c r="AD1290" s="115" t="n">
        <x:f>SUM(Z1290:AC1290)</x:f>
        <x:v>1.3608211913888912</x:v>
      </x:c>
      <x:c r="AE1290" s="115" t="n">
        <x:f>MAX(AE1289,AD1290)</x:f>
        <x:v>1.3687986164701027</x:v>
      </x:c>
      <x:c r="AF1290" s="114" t="n">
        <x:f>AD1290/AE1290-1</x:f>
        <x:v>-0.005828048761317373</x:v>
      </x:c>
      <x:c r="AG1290" s="114" t="n">
        <x:f>AD1290/AD1289-1</x:f>
        <x:v>-0.0015241422635344781</x:v>
      </x:c>
      <x:c r="AH1290" s="111" t="n">
        <x:f>IF(OR(T1290="年末+季度",T1290="季度+动态",T1290="季度",T1290="动态"),A1290,AH1289)</x:f>
        <x:v>45657</x:v>
      </x:c>
      <x:c r="AI1290" s="117" t="n">
        <x:f>YEAR(A1290)</x:f>
        <x:v>2025</x:v>
      </x:c>
      <x:c r="AJ1290" s="117" t="n">
        <x:f>MONTH(A1290)</x:f>
        <x:v>2</x:v>
      </x:c>
      <x:c r="AK1290" s="50" t="n">
        <x:f>IF(MONTH(A1290)&lt;&gt;MONTH(A1291),1,0)</x:f>
        <x:v>0</x:v>
      </x:c>
      <x:c r="AL1290" s="115" t="n">
        <x:f>IF(AK1289,AD1289,AL1289)</x:f>
        <x:v>1.3477710880225267</x:v>
      </x:c>
      <x:c r="AM1290" s="116" t="str">
        <x:f>IF(AK1290,AD1290/AL1290-1,"")</x:f>
      </x:c>
      <x:c r="AN1290" s="115" t="n">
        <x:f>IF(AI1290&lt;&gt;AI1289,AD1290,MAX(AN1289,AD1290))</x:f>
        <x:v>1.3687986164701027</x:v>
      </x:c>
      <x:c r="AO1290" s="116" t="n">
        <x:f>AD1290/AN1290-1</x:f>
        <x:v>-0.005828048761317373</x:v>
      </x:c>
      <x:c r="AP1290" s="112" t="n">
        <x:f>IFERROR(SUM(Z1290:AC1290)/AD1290,0)</x:f>
        <x:v>1</x:v>
      </x:c>
      <x:c r="AQ1290" s="50" t="b">
        <x:f>AND(B1290&gt;0,C1290&gt;0,D1290&gt;0,E1290&gt;0)</x:f>
        <x:v>1</x:v>
      </x:c>
    </x:row>
    <x:row r="1291">
      <x:c r="A1291" s="111" t="n">
        <x:f>'净值底稿'!A1249</x:f>
        <x:v>45714</x:v>
      </x:c>
      <x:c r="B1291" s="113" t="n">
        <x:f>'净值底稿'!F1249</x:f>
        <x:v>2.1749354464576873</x:v>
      </x:c>
      <x:c r="C1291" s="113" t="n">
        <x:f>'净值底稿'!O1249</x:f>
        <x:v>1.4292647565451495</x:v>
      </x:c>
      <x:c r="D1291" s="113" t="n">
        <x:f>'净值底稿'!P1249</x:f>
        <x:v>1.7409</x:v>
      </x:c>
      <x:c r="E1291" s="113" t="n">
        <x:f>'净值底稿'!Q1249</x:f>
        <x:v>2.374</x:v>
      </x:c>
      <x:c r="F1291" s="114" t="n">
        <x:f>IFERROR(B1291/B1290-1,0)</x:f>
        <x:v>0.002727232692991688</x:v>
      </x:c>
      <x:c r="G1291" s="114" t="n">
        <x:f>IFERROR(C1291/C1290-1,0)</x:f>
        <x:v>0.012036940118021144</x:v>
      </x:c>
      <x:c r="H1291" s="114" t="n">
        <x:f>IFERROR(D1291/D1290-1,0)</x:f>
        <x:v>0.00017235436056539655</x:v>
      </x:c>
      <x:c r="I1291" s="114" t="n">
        <x:f>IFERROR(E1291/E1290-1,0)</x:f>
        <x:v>-0.008437056219196437</x:v>
      </x:c>
      <x:c r="J1291" s="115" t="n">
        <x:f>Z1290*(1+F1291)</x:f>
        <x:v>0.14706916525292713</x:v>
      </x:c>
      <x:c r="K1291" s="115" t="n">
        <x:f>AA1290*(1+G1291)</x:f>
        <x:v>0.14360646525139928</x:v>
      </x:c>
      <x:c r="L1291" s="115" t="n">
        <x:f>AB1290*(1+H1291)</x:f>
        <x:v>0.9724940936072982</x:v>
      </x:c>
      <x:c r="M1291" s="115" t="n">
        <x:f>AC1290*(1+I1291)</x:f>
        <x:v>0.09908398562465065</x:v>
      </x:c>
      <x:c r="N1291" s="115" t="n">
        <x:f>SUM(J1291:M1291)</x:f>
        <x:v>1.3622537097362752</x:v>
      </x:c>
      <x:c r="O1291" s="116" t="n">
        <x:f>IFERROR((J1291+K1291)/N1291,0)</x:f>
        <x:v>0.2133784833374391</x:v>
      </x:c>
      <x:c r="P1291" s="50" t="b">
        <x:f>AND(MONTH(A1291)=12,OR(A1292="",YEAR(A1291)&lt;&gt;YEAR(A1292)))</x:f>
        <x:v>0</x:v>
      </x:c>
      <x:c r="Q1291" s="50" t="b">
        <x:f>AND(MOD(MONTH(A1291),3)=0,OR(A1292="",MONTH(A1291)&lt;&gt;MONTH(A1292)))</x:f>
        <x:v>0</x:v>
      </x:c>
      <x:c r="R1291" s="50" t="b">
        <x:f>OR(O1291&gt;$E$7,O1291&lt;$E$6)</x:f>
        <x:v>0</x:v>
      </x:c>
      <x:c r="S1291" s="50" t="b">
        <x:f>AND(OR(P1291,Q1291,R1291),A1291-AH1290&gt;$E$8)</x:f>
        <x:v>0</x:v>
      </x:c>
      <x:c r="T1291" s="50" t="str">
        <x:f>IF(NOT(OR(P1291,Q1291,R1291)),"不调",IF(NOT(S1291),"间隔规则跳过",IF(P1291,"年末+季度",IF(AND(Q1291,R1291),"季度+动态",IF(Q1291,"季度","动态")))))</x:f>
        <x:v>不调</x:v>
      </x:c>
      <x:c r="U1291" s="115" t="n">
        <x:f>IF(OR(T1291="年末+季度",T1291="季度+动态"),N1291*$E$5/2,IF(T1291="季度",(J1291+K1291)/2,IF(T1291="动态",N1291*$E$5*IF(J1291+K1291=0,0.5,J1291/(J1291+K1291)),J1291)))</x:f>
        <x:v>0.14706916525292713</x:v>
      </x:c>
      <x:c r="V1291" s="115" t="n">
        <x:f>IF(OR(T1291="年末+季度",T1291="季度+动态"),N1291*$E$5/2,IF(T1291="季度",(J1291+K1291)/2,IF(T1291="动态",N1291*$E$5*IF(J1291+K1291=0,0.5,K1291/(J1291+K1291)),K1291)))</x:f>
        <x:v>0.14360646525139928</x:v>
      </x:c>
      <x:c r="W1291" s="115" t="n">
        <x:f>IF(OR(T1291="年末+季度",T1291="季度+动态",T1291="动态"),N1291*(1-$E$5)*IF(L1291+M1291=0,$B$7/($B$7+$B$8),L1291/(L1291+M1291)),L1291)</x:f>
        <x:v>0.9724940936072982</x:v>
      </x:c>
      <x:c r="X1291" s="115" t="n">
        <x:f>IF(OR(T1291="年末+季度",T1291="季度+动态",T1291="动态"),N1291*(1-$E$5)*IF(L1291+M1291=0,$B$8/($B$7+$B$8),M1291/(L1291+M1291)),M1291)</x:f>
        <x:v>0.09908398562465065</x:v>
      </x:c>
      <x:c r="Y1291" s="115" t="n">
        <x:f>POWER(1-$H$5,(A1291-A1290)/$H$8)</x:f>
        <x:v>0.9999862671029998</x:v>
      </x:c>
      <x:c r="Z1291" s="115" t="n">
        <x:f>U1291*Y1291</x:f>
        <x:v>0.1470671455672288</x:v>
      </x:c>
      <x:c r="AA1291" s="115" t="n">
        <x:f>V1291*Y1291</x:f>
        <x:v>0.1436044931186034</x:v>
      </x:c>
      <x:c r="AB1291" s="115" t="n">
        <x:f>W1291*Y1291</x:f>
        <x:v>0.9724807384460774</x:v>
      </x:c>
      <x:c r="AC1291" s="115" t="n">
        <x:f>X1291*Y1291</x:f>
        <x:v>0.09908262491448169</x:v>
      </x:c>
      <x:c r="AD1291" s="115" t="n">
        <x:f>SUM(Z1291:AC1291)</x:f>
        <x:v>1.3622350020463911</x:v>
      </x:c>
      <x:c r="AE1291" s="115" t="n">
        <x:f>MAX(AE1290,AD1291)</x:f>
        <x:v>1.3687986164701027</x:v>
      </x:c>
      <x:c r="AF1291" s="114" t="n">
        <x:f>AD1291/AE1291-1</x:f>
        <x:v>-0.004795164419904241</x:v>
      </x:c>
      <x:c r="AG1291" s="114" t="n">
        <x:f>AD1291/AD1290-1</x:f>
        <x:v>0.001038939330491262</x:v>
      </x:c>
      <x:c r="AH1291" s="111" t="n">
        <x:f>IF(OR(T1291="年末+季度",T1291="季度+动态",T1291="季度",T1291="动态"),A1291,AH1290)</x:f>
        <x:v>45657</x:v>
      </x:c>
      <x:c r="AI1291" s="117" t="n">
        <x:f>YEAR(A1291)</x:f>
        <x:v>2025</x:v>
      </x:c>
      <x:c r="AJ1291" s="117" t="n">
        <x:f>MONTH(A1291)</x:f>
        <x:v>2</x:v>
      </x:c>
      <x:c r="AK1291" s="50" t="n">
        <x:f>IF(MONTH(A1291)&lt;&gt;MONTH(A1292),1,0)</x:f>
        <x:v>0</x:v>
      </x:c>
      <x:c r="AL1291" s="115" t="n">
        <x:f>IF(AK1290,AD1290,AL1290)</x:f>
        <x:v>1.3477710880225267</x:v>
      </x:c>
      <x:c r="AM1291" s="116" t="str">
        <x:f>IF(AK1291,AD1291/AL1291-1,"")</x:f>
      </x:c>
      <x:c r="AN1291" s="115" t="n">
        <x:f>IF(AI1291&lt;&gt;AI1290,AD1291,MAX(AN1290,AD1291))</x:f>
        <x:v>1.3687986164701027</x:v>
      </x:c>
      <x:c r="AO1291" s="116" t="n">
        <x:f>AD1291/AN1291-1</x:f>
        <x:v>-0.004795164419904241</x:v>
      </x:c>
      <x:c r="AP1291" s="112" t="n">
        <x:f>IFERROR(SUM(Z1291:AC1291)/AD1291,0)</x:f>
        <x:v>1</x:v>
      </x:c>
      <x:c r="AQ1291" s="50" t="b">
        <x:f>AND(B1291&gt;0,C1291&gt;0,D1291&gt;0,E1291&gt;0)</x:f>
        <x:v>1</x:v>
      </x:c>
    </x:row>
    <x:row r="1292">
      <x:c r="A1292" s="111" t="n">
        <x:f>'净值底稿'!A1250</x:f>
        <x:v>45715</x:v>
      </x:c>
      <x:c r="B1292" s="113" t="n">
        <x:f>'净值底稿'!F1250</x:f>
        <x:v>2.128373805932945</x:v>
      </x:c>
      <x:c r="C1292" s="113" t="n">
        <x:f>'净值底稿'!O1250</x:f>
        <x:v>1.4250539867607577</x:v>
      </x:c>
      <x:c r="D1292" s="113" t="n">
        <x:f>'净值底稿'!P1250</x:f>
        <x:v>1.7385</x:v>
      </x:c>
      <x:c r="E1292" s="113" t="n">
        <x:f>'净值底稿'!Q1250</x:f>
        <x:v>2.3639</x:v>
      </x:c>
      <x:c r="F1292" s="114" t="n">
        <x:f>IFERROR(B1292/B1291-1,0)</x:f>
        <x:v>-0.02140828620940316</x:v>
      </x:c>
      <x:c r="G1292" s="114" t="n">
        <x:f>IFERROR(C1292/C1291-1,0)</x:f>
        <x:v>-0.002946109015218523</x:v>
      </x:c>
      <x:c r="H1292" s="114" t="n">
        <x:f>IFERROR(D1292/D1291-1,0)</x:f>
        <x:v>-0.0013785972772702992</x:v>
      </x:c>
      <x:c r="I1292" s="114" t="n">
        <x:f>IFERROR(E1292/E1291-1,0)</x:f>
        <x:v>-0.004254422914911515</x:v>
      </x:c>
      <x:c r="J1292" s="115" t="n">
        <x:f>Z1291*(1+F1292)</x:f>
        <x:v>0.14391869002292562</x:v>
      </x:c>
      <x:c r="K1292" s="115" t="n">
        <x:f>AA1291*(1+G1292)</x:f>
        <x:v>0.1431814186268008</x:v>
      </x:c>
      <x:c r="L1292" s="115" t="n">
        <x:f>AB1291*(1+H1292)</x:f>
        <x:v>0.9711400791478578</x:v>
      </x:c>
      <x:c r="M1292" s="115" t="n">
        <x:f>AC1291*(1+I1292)</x:f>
        <x:v>0.09866108552457593</x:v>
      </x:c>
      <x:c r="N1292" s="115" t="n">
        <x:f>SUM(J1292:M1292)</x:f>
        <x:v>1.3569012733221604</x:v>
      </x:c>
      <x:c r="O1292" s="116" t="n">
        <x:f>IFERROR((J1292+K1292)/N1292,0)</x:f>
        <x:v>0.2115851125607737</x:v>
      </x:c>
      <x:c r="P1292" s="50" t="b">
        <x:f>AND(MONTH(A1292)=12,OR(A1293="",YEAR(A1292)&lt;&gt;YEAR(A1293)))</x:f>
        <x:v>0</x:v>
      </x:c>
      <x:c r="Q1292" s="50" t="b">
        <x:f>AND(MOD(MONTH(A1292),3)=0,OR(A1293="",MONTH(A1292)&lt;&gt;MONTH(A1293)))</x:f>
        <x:v>0</x:v>
      </x:c>
      <x:c r="R1292" s="50" t="b">
        <x:f>OR(O1292&gt;$E$7,O1292&lt;$E$6)</x:f>
        <x:v>0</x:v>
      </x:c>
      <x:c r="S1292" s="50" t="b">
        <x:f>AND(OR(P1292,Q1292,R1292),A1292-AH1291&gt;$E$8)</x:f>
        <x:v>0</x:v>
      </x:c>
      <x:c r="T1292" s="50" t="str">
        <x:f>IF(NOT(OR(P1292,Q1292,R1292)),"不调",IF(NOT(S1292),"间隔规则跳过",IF(P1292,"年末+季度",IF(AND(Q1292,R1292),"季度+动态",IF(Q1292,"季度","动态")))))</x:f>
        <x:v>不调</x:v>
      </x:c>
      <x:c r="U1292" s="115" t="n">
        <x:f>IF(OR(T1292="年末+季度",T1292="季度+动态"),N1292*$E$5/2,IF(T1292="季度",(J1292+K1292)/2,IF(T1292="动态",N1292*$E$5*IF(J1292+K1292=0,0.5,J1292/(J1292+K1292)),J1292)))</x:f>
        <x:v>0.14391869002292562</x:v>
      </x:c>
      <x:c r="V1292" s="115" t="n">
        <x:f>IF(OR(T1292="年末+季度",T1292="季度+动态"),N1292*$E$5/2,IF(T1292="季度",(J1292+K1292)/2,IF(T1292="动态",N1292*$E$5*IF(J1292+K1292=0,0.5,K1292/(J1292+K1292)),K1292)))</x:f>
        <x:v>0.1431814186268008</x:v>
      </x:c>
      <x:c r="W1292" s="115" t="n">
        <x:f>IF(OR(T1292="年末+季度",T1292="季度+动态",T1292="动态"),N1292*(1-$E$5)*IF(L1292+M1292=0,$B$7/($B$7+$B$8),L1292/(L1292+M1292)),L1292)</x:f>
        <x:v>0.9711400791478578</x:v>
      </x:c>
      <x:c r="X1292" s="115" t="n">
        <x:f>IF(OR(T1292="年末+季度",T1292="季度+动态",T1292="动态"),N1292*(1-$E$5)*IF(L1292+M1292=0,$B$8/($B$7+$B$8),M1292/(L1292+M1292)),M1292)</x:f>
        <x:v>0.09866108552457593</x:v>
      </x:c>
      <x:c r="Y1292" s="115" t="n">
        <x:f>POWER(1-$H$5,(A1292-A1291)/$H$8)</x:f>
        <x:v>0.9999862671029998</x:v>
      </x:c>
      <x:c r="Z1292" s="115" t="n">
        <x:f>U1292*Y1292</x:f>
        <x:v>0.14391671360237912</x:v>
      </x:c>
      <x:c r="AA1292" s="115" t="n">
        <x:f>V1292*Y1292</x:f>
        <x:v>0.14317945233112647</x:v>
      </x:c>
      <x:c r="AB1292" s="115" t="n">
        <x:f>W1292*Y1292</x:f>
        <x:v>0.971126742581178</x:v>
      </x:c>
      <x:c r="AC1292" s="115" t="n">
        <x:f>X1292*Y1292</x:f>
        <x:v>0.0986597306220505</x:v>
      </x:c>
      <x:c r="AD1292" s="115" t="n">
        <x:f>SUM(Z1292:AC1292)</x:f>
        <x:v>1.3568826391367341</x:v>
      </x:c>
      <x:c r="AE1292" s="115" t="n">
        <x:f>MAX(AE1291,AD1292)</x:f>
        <x:v>1.3687986164701027</x:v>
      </x:c>
      <x:c r="AF1292" s="114" t="n">
        <x:f>AD1292/AE1292-1</x:f>
        <x:v>-0.008705427657501486</x:v>
      </x:c>
      <x:c r="AG1292" s="114" t="n">
        <x:f>AD1292/AD1291-1</x:f>
        <x:v>-0.00392910393699808</x:v>
      </x:c>
      <x:c r="AH1292" s="111" t="n">
        <x:f>IF(OR(T1292="年末+季度",T1292="季度+动态",T1292="季度",T1292="动态"),A1292,AH1291)</x:f>
        <x:v>45657</x:v>
      </x:c>
      <x:c r="AI1292" s="117" t="n">
        <x:f>YEAR(A1292)</x:f>
        <x:v>2025</x:v>
      </x:c>
      <x:c r="AJ1292" s="117" t="n">
        <x:f>MONTH(A1292)</x:f>
        <x:v>2</x:v>
      </x:c>
      <x:c r="AK1292" s="50" t="n">
        <x:f>IF(MONTH(A1292)&lt;&gt;MONTH(A1293),1,0)</x:f>
        <x:v>0</x:v>
      </x:c>
      <x:c r="AL1292" s="115" t="n">
        <x:f>IF(AK1291,AD1291,AL1291)</x:f>
        <x:v>1.3477710880225267</x:v>
      </x:c>
      <x:c r="AM1292" s="116" t="str">
        <x:f>IF(AK1292,AD1292/AL1292-1,"")</x:f>
      </x:c>
      <x:c r="AN1292" s="115" t="n">
        <x:f>IF(AI1292&lt;&gt;AI1291,AD1292,MAX(AN1291,AD1292))</x:f>
        <x:v>1.3687986164701027</x:v>
      </x:c>
      <x:c r="AO1292" s="116" t="n">
        <x:f>AD1292/AN1292-1</x:f>
        <x:v>-0.008705427657501486</x:v>
      </x:c>
      <x:c r="AP1292" s="112" t="n">
        <x:f>IFERROR(SUM(Z1292:AC1292)/AD1292,0)</x:f>
        <x:v>1</x:v>
      </x:c>
      <x:c r="AQ1292" s="50" t="b">
        <x:f>AND(B1292&gt;0,C1292&gt;0,D1292&gt;0,E1292&gt;0)</x:f>
        <x:v>1</x:v>
      </x:c>
    </x:row>
    <x:row r="1293">
      <x:c r="A1293" s="111" t="n">
        <x:f>'净值底稿'!A1251</x:f>
        <x:v>45716</x:v>
      </x:c>
      <x:c r="B1293" s="113" t="n">
        <x:f>'净值底稿'!F1251</x:f>
        <x:v>2.02021603488992</x:v>
      </x:c>
      <x:c r="C1293" s="113" t="n">
        <x:f>'净值底稿'!O1251</x:f>
        <x:v>1.3849364398850454</x:v>
      </x:c>
      <x:c r="D1293" s="113" t="n">
        <x:f>'净值底稿'!P1251</x:f>
        <x:v>1.7394</x:v>
      </x:c>
      <x:c r="E1293" s="113" t="n">
        <x:f>'净值底稿'!Q1251</x:f>
        <x:v>2.3444</x:v>
      </x:c>
      <x:c r="F1293" s="114" t="n">
        <x:f>IFERROR(B1293/B1292-1,0)</x:f>
        <x:v>-0.05081709366161635</x:v>
      </x:c>
      <x:c r="G1293" s="114" t="n">
        <x:f>IFERROR(C1293/C1292-1,0)</x:f>
        <x:v>-0.028151597938336437</x:v>
      </x:c>
      <x:c r="H1293" s="114" t="n">
        <x:f>IFERROR(D1293/D1292-1,0)</x:f>
        <x:v>0.0005176876617773996</x:v>
      </x:c>
      <x:c r="I1293" s="114" t="n">
        <x:f>IFERROR(E1293/E1292-1,0)</x:f>
        <x:v>-0.00824907991031787</x:v>
      </x:c>
      <x:c r="J1293" s="115" t="n">
        <x:f>Z1292*(1+F1293)</x:f>
        <x:v>0.136603284487775</x:v>
      </x:c>
      <x:c r="K1293" s="115" t="n">
        <x:f>AA1292*(1+G1293)</x:f>
        <x:v>0.1391487219560694</x:v>
      </x:c>
      <x:c r="L1293" s="115" t="n">
        <x:f>AB1292*(1+H1293)</x:f>
        <x:v>0.9716294829138344</x:v>
      </x:c>
      <x:c r="M1293" s="115" t="n">
        <x:f>AC1292*(1+I1293)</x:f>
        <x:v>0.09784587862021876</x:v>
      </x:c>
      <x:c r="N1293" s="115" t="n">
        <x:f>SUM(J1293:M1293)</x:f>
        <x:v>1.3452273679778977</x:v>
      </x:c>
      <x:c r="O1293" s="116" t="n">
        <x:f>IFERROR((J1293+K1293)/N1293,0)</x:f>
        <x:v>0.20498542700506153</x:v>
      </x:c>
      <x:c r="P1293" s="50" t="b">
        <x:f>AND(MONTH(A1293)=12,OR(A1294="",YEAR(A1293)&lt;&gt;YEAR(A1294)))</x:f>
        <x:v>0</x:v>
      </x:c>
      <x:c r="Q1293" s="50" t="b">
        <x:f>AND(MOD(MONTH(A1293),3)=0,OR(A1294="",MONTH(A1293)&lt;&gt;MONTH(A1294)))</x:f>
        <x:v>0</x:v>
      </x:c>
      <x:c r="R1293" s="50" t="b">
        <x:f>OR(O1293&gt;$E$7,O1293&lt;$E$6)</x:f>
        <x:v>0</x:v>
      </x:c>
      <x:c r="S1293" s="50" t="b">
        <x:f>AND(OR(P1293,Q1293,R1293),A1293-AH1292&gt;$E$8)</x:f>
        <x:v>0</x:v>
      </x:c>
      <x:c r="T1293" s="50" t="str">
        <x:f>IF(NOT(OR(P1293,Q1293,R1293)),"不调",IF(NOT(S1293),"间隔规则跳过",IF(P1293,"年末+季度",IF(AND(Q1293,R1293),"季度+动态",IF(Q1293,"季度","动态")))))</x:f>
        <x:v>不调</x:v>
      </x:c>
      <x:c r="U1293" s="115" t="n">
        <x:f>IF(OR(T1293="年末+季度",T1293="季度+动态"),N1293*$E$5/2,IF(T1293="季度",(J1293+K1293)/2,IF(T1293="动态",N1293*$E$5*IF(J1293+K1293=0,0.5,J1293/(J1293+K1293)),J1293)))</x:f>
        <x:v>0.136603284487775</x:v>
      </x:c>
      <x:c r="V1293" s="115" t="n">
        <x:f>IF(OR(T1293="年末+季度",T1293="季度+动态"),N1293*$E$5/2,IF(T1293="季度",(J1293+K1293)/2,IF(T1293="动态",N1293*$E$5*IF(J1293+K1293=0,0.5,K1293/(J1293+K1293)),K1293)))</x:f>
        <x:v>0.1391487219560694</x:v>
      </x:c>
      <x:c r="W1293" s="115" t="n">
        <x:f>IF(OR(T1293="年末+季度",T1293="季度+动态",T1293="动态"),N1293*(1-$E$5)*IF(L1293+M1293=0,$B$7/($B$7+$B$8),L1293/(L1293+M1293)),L1293)</x:f>
        <x:v>0.9716294829138344</x:v>
      </x:c>
      <x:c r="X1293" s="115" t="n">
        <x:f>IF(OR(T1293="年末+季度",T1293="季度+动态",T1293="动态"),N1293*(1-$E$5)*IF(L1293+M1293=0,$B$8/($B$7+$B$8),M1293/(L1293+M1293)),M1293)</x:f>
        <x:v>0.09784587862021876</x:v>
      </x:c>
      <x:c r="Y1293" s="115" t="n">
        <x:f>POWER(1-$H$5,(A1293-A1292)/$H$8)</x:f>
        <x:v>0.9999862671029998</x:v>
      </x:c>
      <x:c r="Z1293" s="115" t="n">
        <x:f>U1293*Y1293</x:f>
        <x:v>0.13660140852893923</x:v>
      </x:c>
      <x:c r="AA1293" s="115" t="n">
        <x:f>V1293*Y1293</x:f>
        <x:v>0.13914681104100304</x:v>
      </x:c>
      <x:c r="AB1293" s="115" t="n">
        <x:f>W1293*Y1293</x:f>
        <x:v>0.9716161396262232</x:v>
      </x:c>
      <x:c r="AC1293" s="115" t="n">
        <x:f>X1293*Y1293</x:f>
        <x:v>0.09784453491284577</x:v>
      </x:c>
      <x:c r="AD1293" s="115" t="n">
        <x:f>SUM(Z1293:AC1293)</x:f>
        <x:v>1.3452088941090112</x:v>
      </x:c>
      <x:c r="AE1293" s="115" t="n">
        <x:f>MAX(AE1292,AD1293)</x:f>
        <x:v>1.3687986164701027</x:v>
      </x:c>
      <x:c r="AF1293" s="114" t="n">
        <x:f>AD1293/AE1293-1</x:f>
        <x:v>-0.017233888226688365</x:v>
      </x:c>
      <x:c r="AG1293" s="114" t="n">
        <x:f>AD1293/AD1292-1</x:f>
        <x:v>-0.008603356466517886</x:v>
      </x:c>
      <x:c r="AH1293" s="111" t="n">
        <x:f>IF(OR(T1293="年末+季度",T1293="季度+动态",T1293="季度",T1293="动态"),A1293,AH1292)</x:f>
        <x:v>45657</x:v>
      </x:c>
      <x:c r="AI1293" s="117" t="n">
        <x:f>YEAR(A1293)</x:f>
        <x:v>2025</x:v>
      </x:c>
      <x:c r="AJ1293" s="117" t="n">
        <x:f>MONTH(A1293)</x:f>
        <x:v>2</x:v>
      </x:c>
      <x:c r="AK1293" s="50" t="n">
        <x:f>IF(MONTH(A1293)&lt;&gt;MONTH(A1294),1,0)</x:f>
        <x:v>1</x:v>
      </x:c>
      <x:c r="AL1293" s="115" t="n">
        <x:f>IF(AK1292,AD1292,AL1292)</x:f>
        <x:v>1.3477710880225267</x:v>
      </x:c>
      <x:c r="AM1293" s="116" t="n">
        <x:f>IF(AK1293,AD1293/AL1293-1,"")</x:f>
        <x:v>-0.001901060155011014</x:v>
      </x:c>
      <x:c r="AN1293" s="115" t="n">
        <x:f>IF(AI1293&lt;&gt;AI1292,AD1293,MAX(AN1292,AD1293))</x:f>
        <x:v>1.3687986164701027</x:v>
      </x:c>
      <x:c r="AO1293" s="116" t="n">
        <x:f>AD1293/AN1293-1</x:f>
        <x:v>-0.017233888226688365</x:v>
      </x:c>
      <x:c r="AP1293" s="112" t="n">
        <x:f>IFERROR(SUM(Z1293:AC1293)/AD1293,0)</x:f>
        <x:v>1</x:v>
      </x:c>
      <x:c r="AQ1293" s="50" t="b">
        <x:f>AND(B1293&gt;0,C1293&gt;0,D1293&gt;0,E1293&gt;0)</x:f>
        <x:v>1</x:v>
      </x:c>
    </x:row>
    <x:row r="1294">
      <x:c r="A1294" s="111" t="n">
        <x:f>'净值底稿'!A1252</x:f>
        <x:v>45719</x:v>
      </x:c>
      <x:c r="B1294" s="113" t="n">
        <x:f>'净值底稿'!F1252</x:f>
        <x:v>2.0021892544548647</x:v>
      </x:c>
      <x:c r="C1294" s="113" t="n">
        <x:f>'净值底稿'!O1252</x:f>
        <x:v>1.3914841986816948</x:v>
      </x:c>
      <x:c r="D1294" s="113" t="n">
        <x:f>'净值底稿'!P1252</x:f>
        <x:v>1.7412</x:v>
      </x:c>
      <x:c r="E1294" s="113" t="n">
        <x:f>'净值底稿'!Q1252</x:f>
        <x:v>2.3462</x:v>
      </x:c>
      <x:c r="F1294" s="114" t="n">
        <x:f>IFERROR(B1294/B1293-1,0)</x:f>
        <x:v>-0.00892319441273881</x:v>
      </x:c>
      <x:c r="G1294" s="114" t="n">
        <x:f>IFERROR(C1294/C1293-1,0)</x:f>
        <x:v>0.004727840648913073</x:v>
      </x:c>
      <x:c r="H1294" s="114" t="n">
        <x:f>IFERROR(D1294/D1293-1,0)</x:f>
        <x:v>0.0010348395998620585</x:v>
      </x:c>
      <x:c r="I1294" s="114" t="n">
        <x:f>IFERROR(E1294/E1293-1,0)</x:f>
        <x:v>0.0007677870670534936</x:v>
      </x:c>
      <x:c r="J1294" s="115" t="n">
        <x:f>Z1293*(1+F1294)</x:f>
        <x:v>0.13538248760358154</x:v>
      </x:c>
      <x:c r="K1294" s="115" t="n">
        <x:f>AA1293*(1+G1294)</x:f>
        <x:v>0.13980467499040933</x:v>
      </x:c>
      <x:c r="L1294" s="115" t="n">
        <x:f>AB1293*(1+H1294)</x:f>
        <x:v>0.9726216064833735</x:v>
      </x:c>
      <x:c r="M1294" s="115" t="n">
        <x:f>AC1293*(1+I1294)</x:f>
        <x:v>0.09791965868133372</x:v>
      </x:c>
      <x:c r="N1294" s="115" t="n">
        <x:f>SUM(J1294:M1294)</x:f>
        <x:v>1.3457284277586983</x:v>
      </x:c>
      <x:c r="O1294" s="116" t="n">
        <x:f>IFERROR((J1294+K1294)/N1294,0)</x:f>
        <x:v>0.20448937312880675</x:v>
      </x:c>
      <x:c r="P1294" s="50" t="b">
        <x:f>AND(MONTH(A1294)=12,OR(A1295="",YEAR(A1294)&lt;&gt;YEAR(A1295)))</x:f>
        <x:v>0</x:v>
      </x:c>
      <x:c r="Q1294" s="50" t="b">
        <x:f>AND(MOD(MONTH(A1294),3)=0,OR(A1295="",MONTH(A1294)&lt;&gt;MONTH(A1295)))</x:f>
        <x:v>0</x:v>
      </x:c>
      <x:c r="R1294" s="50" t="b">
        <x:f>OR(O1294&gt;$E$7,O1294&lt;$E$6)</x:f>
        <x:v>0</x:v>
      </x:c>
      <x:c r="S1294" s="50" t="b">
        <x:f>AND(OR(P1294,Q1294,R1294),A1294-AH1293&gt;$E$8)</x:f>
        <x:v>0</x:v>
      </x:c>
      <x:c r="T1294" s="50" t="str">
        <x:f>IF(NOT(OR(P1294,Q1294,R1294)),"不调",IF(NOT(S1294),"间隔规则跳过",IF(P1294,"年末+季度",IF(AND(Q1294,R1294),"季度+动态",IF(Q1294,"季度","动态")))))</x:f>
        <x:v>不调</x:v>
      </x:c>
      <x:c r="U1294" s="115" t="n">
        <x:f>IF(OR(T1294="年末+季度",T1294="季度+动态"),N1294*$E$5/2,IF(T1294="季度",(J1294+K1294)/2,IF(T1294="动态",N1294*$E$5*IF(J1294+K1294=0,0.5,J1294/(J1294+K1294)),J1294)))</x:f>
        <x:v>0.13538248760358154</x:v>
      </x:c>
      <x:c r="V1294" s="115" t="n">
        <x:f>IF(OR(T1294="年末+季度",T1294="季度+动态"),N1294*$E$5/2,IF(T1294="季度",(J1294+K1294)/2,IF(T1294="动态",N1294*$E$5*IF(J1294+K1294=0,0.5,K1294/(J1294+K1294)),K1294)))</x:f>
        <x:v>0.13980467499040933</x:v>
      </x:c>
      <x:c r="W1294" s="115" t="n">
        <x:f>IF(OR(T1294="年末+季度",T1294="季度+动态",T1294="动态"),N1294*(1-$E$5)*IF(L1294+M1294=0,$B$7/($B$7+$B$8),L1294/(L1294+M1294)),L1294)</x:f>
        <x:v>0.9726216064833735</x:v>
      </x:c>
      <x:c r="X1294" s="115" t="n">
        <x:f>IF(OR(T1294="年末+季度",T1294="季度+动态",T1294="动态"),N1294*(1-$E$5)*IF(L1294+M1294=0,$B$8/($B$7+$B$8),M1294/(L1294+M1294)),M1294)</x:f>
        <x:v>0.09791965868133372</x:v>
      </x:c>
      <x:c r="Y1294" s="115" t="n">
        <x:f>POWER(1-$H$5,(A1294-A1293)/$H$8)</x:f>
        <x:v>0.9999588018747739</x:v>
      </x:c>
      <x:c r="Z1294" s="115" t="n">
        <x:f>U1294*Y1294</x:f>
        <x:v>0.13537691009890382</x:v>
      </x:c>
      <x:c r="AA1294" s="115" t="n">
        <x:f>V1294*Y1294</x:f>
        <x:v>0.13979891529990188</x:v>
      </x:c>
      <x:c r="AB1294" s="115" t="n">
        <x:f>W1294*Y1294</x:f>
        <x:v>0.972581536296632</x:v>
      </x:c>
      <x:c r="AC1294" s="115" t="n">
        <x:f>X1294*Y1294</x:f>
        <x:v>0.09791562457497327</x:v>
      </x:c>
      <x:c r="AD1294" s="115" t="n">
        <x:f>SUM(Z1294:AC1294)</x:f>
        <x:v>1.3456729862704109</x:v>
      </x:c>
      <x:c r="AE1294" s="115" t="n">
        <x:f>MAX(AE1293,AD1294)</x:f>
        <x:v>1.3687986164701027</x:v>
      </x:c>
      <x:c r="AF1294" s="114" t="n">
        <x:f>AD1294/AE1294-1</x:f>
        <x:v>-0.016894837503071747</x:v>
      </x:c>
      <x:c r="AG1294" s="114" t="n">
        <x:f>AD1294/AD1293-1</x:f>
        <x:v>0.0003449963521888755</x:v>
      </x:c>
      <x:c r="AH1294" s="111" t="n">
        <x:f>IF(OR(T1294="年末+季度",T1294="季度+动态",T1294="季度",T1294="动态"),A1294,AH1293)</x:f>
        <x:v>45657</x:v>
      </x:c>
      <x:c r="AI1294" s="117" t="n">
        <x:f>YEAR(A1294)</x:f>
        <x:v>2025</x:v>
      </x:c>
      <x:c r="AJ1294" s="117" t="n">
        <x:f>MONTH(A1294)</x:f>
        <x:v>3</x:v>
      </x:c>
      <x:c r="AK1294" s="50" t="n">
        <x:f>IF(MONTH(A1294)&lt;&gt;MONTH(A1295),1,0)</x:f>
        <x:v>0</x:v>
      </x:c>
      <x:c r="AL1294" s="115" t="n">
        <x:f>IF(AK1293,AD1293,AL1293)</x:f>
        <x:v>1.3452088941090112</x:v>
      </x:c>
      <x:c r="AM1294" s="116" t="str">
        <x:f>IF(AK1294,AD1294/AL1294-1,"")</x:f>
      </x:c>
      <x:c r="AN1294" s="115" t="n">
        <x:f>IF(AI1294&lt;&gt;AI1293,AD1294,MAX(AN1293,AD1294))</x:f>
        <x:v>1.3687986164701027</x:v>
      </x:c>
      <x:c r="AO1294" s="116" t="n">
        <x:f>AD1294/AN1294-1</x:f>
        <x:v>-0.016894837503071747</x:v>
      </x:c>
      <x:c r="AP1294" s="112" t="n">
        <x:f>IFERROR(SUM(Z1294:AC1294)/AD1294,0)</x:f>
        <x:v>1</x:v>
      </x:c>
      <x:c r="AQ1294" s="50" t="b">
        <x:f>AND(B1294&gt;0,C1294&gt;0,D1294&gt;0,E1294&gt;0)</x:f>
        <x:v>1</x:v>
      </x:c>
    </x:row>
    <x:row r="1295">
      <x:c r="A1295" s="111" t="n">
        <x:f>'净值底稿'!A1253</x:f>
        <x:v>45720</x:v>
      </x:c>
      <x:c r="B1295" s="113" t="n">
        <x:f>'净值底稿'!F1253</x:f>
        <x:v>2.0145470657220375</x:v>
      </x:c>
      <x:c r="C1295" s="113" t="n">
        <x:f>'净值底稿'!O1253</x:f>
        <x:v>1.4044210337643683</x:v>
      </x:c>
      <x:c r="D1295" s="113" t="n">
        <x:f>'净值底稿'!P1253</x:f>
        <x:v>1.7411</x:v>
      </x:c>
      <x:c r="E1295" s="113" t="n">
        <x:f>'净值底稿'!Q1253</x:f>
        <x:v>2.3735</x:v>
      </x:c>
      <x:c r="F1295" s="114" t="n">
        <x:f>IFERROR(B1295/B1294-1,0)</x:f>
        <x:v>0.006172149430767604</x:v>
      </x:c>
      <x:c r="G1295" s="114" t="n">
        <x:f>IFERROR(C1295/C1294-1,0)</x:f>
        <x:v>0.009297148393729415</x:v>
      </x:c>
      <x:c r="H1295" s="114" t="n">
        <x:f>IFERROR(D1295/D1294-1,0)</x:f>
        <x:v>-0.000057431656328987835</x:v>
      </x:c>
      <x:c r="I1295" s="114" t="n">
        <x:f>IFERROR(E1295/E1294-1,0)</x:f>
        <x:v>0.01163583667206547</x:v>
      </x:c>
      <x:c r="J1295" s="115" t="n">
        <x:f>Z1294*(1+F1295)</x:f>
        <x:v>0.13621247661750985</x:v>
      </x:c>
      <x:c r="K1295" s="115" t="n">
        <x:f>AA1294*(1+G1295)</x:f>
        <x:v>0.1410986465607275</x:v>
      </x:c>
      <x:c r="L1295" s="115" t="n">
        <x:f>AB1294*(1+H1295)</x:f>
        <x:v>0.9725256793280875</x:v>
      </x:c>
      <x:c r="M1295" s="115" t="n">
        <x:f>AC1294*(1+I1295)</x:f>
        <x:v>0.09905495479017094</x:v>
      </x:c>
      <x:c r="N1295" s="115" t="n">
        <x:f>SUM(J1295:M1295)</x:f>
        <x:v>1.3488917572964958</x:v>
      </x:c>
      <x:c r="O1295" s="116" t="n">
        <x:f>IFERROR((J1295+K1295)/N1295,0)</x:f>
        <x:v>0.20558441526400584</x:v>
      </x:c>
      <x:c r="P1295" s="50" t="b">
        <x:f>AND(MONTH(A1295)=12,OR(A1296="",YEAR(A1295)&lt;&gt;YEAR(A1296)))</x:f>
        <x:v>0</x:v>
      </x:c>
      <x:c r="Q1295" s="50" t="b">
        <x:f>AND(MOD(MONTH(A1295),3)=0,OR(A1296="",MONTH(A1295)&lt;&gt;MONTH(A1296)))</x:f>
        <x:v>0</x:v>
      </x:c>
      <x:c r="R1295" s="50" t="b">
        <x:f>OR(O1295&gt;$E$7,O1295&lt;$E$6)</x:f>
        <x:v>0</x:v>
      </x:c>
      <x:c r="S1295" s="50" t="b">
        <x:f>AND(OR(P1295,Q1295,R1295),A1295-AH1294&gt;$E$8)</x:f>
        <x:v>0</x:v>
      </x:c>
      <x:c r="T1295" s="50" t="str">
        <x:f>IF(NOT(OR(P1295,Q1295,R1295)),"不调",IF(NOT(S1295),"间隔规则跳过",IF(P1295,"年末+季度",IF(AND(Q1295,R1295),"季度+动态",IF(Q1295,"季度","动态")))))</x:f>
        <x:v>不调</x:v>
      </x:c>
      <x:c r="U1295" s="115" t="n">
        <x:f>IF(OR(T1295="年末+季度",T1295="季度+动态"),N1295*$E$5/2,IF(T1295="季度",(J1295+K1295)/2,IF(T1295="动态",N1295*$E$5*IF(J1295+K1295=0,0.5,J1295/(J1295+K1295)),J1295)))</x:f>
        <x:v>0.13621247661750985</x:v>
      </x:c>
      <x:c r="V1295" s="115" t="n">
        <x:f>IF(OR(T1295="年末+季度",T1295="季度+动态"),N1295*$E$5/2,IF(T1295="季度",(J1295+K1295)/2,IF(T1295="动态",N1295*$E$5*IF(J1295+K1295=0,0.5,K1295/(J1295+K1295)),K1295)))</x:f>
        <x:v>0.1410986465607275</x:v>
      </x:c>
      <x:c r="W1295" s="115" t="n">
        <x:f>IF(OR(T1295="年末+季度",T1295="季度+动态",T1295="动态"),N1295*(1-$E$5)*IF(L1295+M1295=0,$B$7/($B$7+$B$8),L1295/(L1295+M1295)),L1295)</x:f>
        <x:v>0.9725256793280875</x:v>
      </x:c>
      <x:c r="X1295" s="115" t="n">
        <x:f>IF(OR(T1295="年末+季度",T1295="季度+动态",T1295="动态"),N1295*(1-$E$5)*IF(L1295+M1295=0,$B$8/($B$7+$B$8),M1295/(L1295+M1295)),M1295)</x:f>
        <x:v>0.09905495479017094</x:v>
      </x:c>
      <x:c r="Y1295" s="115" t="n">
        <x:f>POWER(1-$H$5,(A1295-A1294)/$H$8)</x:f>
        <x:v>0.9999862671029998</x:v>
      </x:c>
      <x:c r="Z1295" s="115" t="n">
        <x:f>U1295*Y1295</x:f>
        <x:v>0.1362106060255983</x:v>
      </x:c>
      <x:c r="AA1295" s="115" t="n">
        <x:f>V1295*Y1295</x:f>
        <x:v>0.14109670886754738</x:v>
      </x:c>
      <x:c r="AB1295" s="115" t="n">
        <x:f>W1295*Y1295</x:f>
        <x:v>0.9725123237331033</x:v>
      </x:c>
      <x:c r="AC1295" s="115" t="n">
        <x:f>X1295*Y1295</x:f>
        <x:v>0.09905359447867945</x:v>
      </x:c>
      <x:c r="AD1295" s="115" t="n">
        <x:f>SUM(Z1295:AC1295)</x:f>
        <x:v>1.3488732331049285</x:v>
      </x:c>
      <x:c r="AE1295" s="115" t="n">
        <x:f>MAX(AE1294,AD1295)</x:f>
        <x:v>1.3687986164701027</x:v>
      </x:c>
      <x:c r="AF1295" s="114" t="n">
        <x:f>AD1295/AE1295-1</x:f>
        <x:v>-0.014556840667006465</x:v>
      </x:c>
      <x:c r="AG1295" s="114" t="n">
        <x:f>AD1295/AD1294-1</x:f>
        <x:v>0.0023781757285528116</x:v>
      </x:c>
      <x:c r="AH1295" s="111" t="n">
        <x:f>IF(OR(T1295="年末+季度",T1295="季度+动态",T1295="季度",T1295="动态"),A1295,AH1294)</x:f>
        <x:v>45657</x:v>
      </x:c>
      <x:c r="AI1295" s="117" t="n">
        <x:f>YEAR(A1295)</x:f>
        <x:v>2025</x:v>
      </x:c>
      <x:c r="AJ1295" s="117" t="n">
        <x:f>MONTH(A1295)</x:f>
        <x:v>3</x:v>
      </x:c>
      <x:c r="AK1295" s="50" t="n">
        <x:f>IF(MONTH(A1295)&lt;&gt;MONTH(A1296),1,0)</x:f>
        <x:v>0</x:v>
      </x:c>
      <x:c r="AL1295" s="115" t="n">
        <x:f>IF(AK1294,AD1294,AL1294)</x:f>
        <x:v>1.3452088941090112</x:v>
      </x:c>
      <x:c r="AM1295" s="116" t="str">
        <x:f>IF(AK1295,AD1295/AL1295-1,"")</x:f>
      </x:c>
      <x:c r="AN1295" s="115" t="n">
        <x:f>IF(AI1295&lt;&gt;AI1294,AD1295,MAX(AN1294,AD1295))</x:f>
        <x:v>1.3687986164701027</x:v>
      </x:c>
      <x:c r="AO1295" s="116" t="n">
        <x:f>AD1295/AN1295-1</x:f>
        <x:v>-0.014556840667006465</x:v>
      </x:c>
      <x:c r="AP1295" s="112" t="n">
        <x:f>IFERROR(SUM(Z1295:AC1295)/AD1295,0)</x:f>
        <x:v>1</x:v>
      </x:c>
      <x:c r="AQ1295" s="50" t="b">
        <x:f>AND(B1295&gt;0,C1295&gt;0,D1295&gt;0,E1295&gt;0)</x:f>
        <x:v>1</x:v>
      </x:c>
    </x:row>
    <x:row r="1296">
      <x:c r="A1296" s="111" t="n">
        <x:f>'净值底稿'!A1254</x:f>
        <x:v>45721</x:v>
      </x:c>
      <x:c r="B1296" s="113" t="n">
        <x:f>'净值底稿'!F1254</x:f>
        <x:v>2.035642012941352</x:v>
      </x:c>
      <x:c r="C1296" s="113" t="n">
        <x:f>'净值底稿'!O1254</x:f>
        <x:v>1.4098708716943364</x:v>
      </x:c>
      <x:c r="D1296" s="113" t="n">
        <x:f>'净值底稿'!P1254</x:f>
        <x:v>1.7416</x:v>
      </x:c>
      <x:c r="E1296" s="113" t="n">
        <x:f>'净值底稿'!Q1254</x:f>
        <x:v>2.3805</x:v>
      </x:c>
      <x:c r="F1296" s="114" t="n">
        <x:f>IFERROR(B1296/B1295-1,0)</x:f>
        <x:v>0.010471310190885985</x:v>
      </x:c>
      <x:c r="G1296" s="114" t="n">
        <x:f>IFERROR(C1296/C1295-1,0)</x:f>
        <x:v>0.0038804872605477936</x:v>
      </x:c>
      <x:c r="H1296" s="114" t="n">
        <x:f>IFERROR(D1296/D1295-1,0)</x:f>
        <x:v>0.00028717477456785545</x:v>
      </x:c>
      <x:c r="I1296" s="114" t="n">
        <x:f>IFERROR(E1296/E1295-1,0)</x:f>
        <x:v>0.0029492310933221244</x:v>
      </x:c>
      <x:c r="J1296" s="115" t="n">
        <x:f>Z1295*(1+F1296)</x:f>
        <x:v>0.13763690953258093</x:v>
      </x:c>
      <x:c r="K1296" s="115" t="n">
        <x:f>AA1295*(1+G1296)</x:f>
        <x:v>0.1416442328488131</x:v>
      </x:c>
      <x:c r="L1296" s="115" t="n">
        <x:f>AB1295*(1+H1296)</x:f>
        <x:v>0.9727916047404358</x:v>
      </x:c>
      <x:c r="M1296" s="115" t="n">
        <x:f>AC1295*(1+I1296)</x:f>
        <x:v>0.0993457264194213</x:v>
      </x:c>
      <x:c r="N1296" s="115" t="n">
        <x:f>SUM(J1296:M1296)</x:f>
        <x:v>1.351418473541251</x:v>
      </x:c>
      <x:c r="O1296" s="116" t="n">
        <x:f>IFERROR((J1296+K1296)/N1296,0)</x:f>
        <x:v>0.20665778058336506</x:v>
      </x:c>
      <x:c r="P1296" s="50" t="b">
        <x:f>AND(MONTH(A1296)=12,OR(A1297="",YEAR(A1296)&lt;&gt;YEAR(A1297)))</x:f>
        <x:v>0</x:v>
      </x:c>
      <x:c r="Q1296" s="50" t="b">
        <x:f>AND(MOD(MONTH(A1296),3)=0,OR(A1297="",MONTH(A1296)&lt;&gt;MONTH(A1297)))</x:f>
        <x:v>0</x:v>
      </x:c>
      <x:c r="R1296" s="50" t="b">
        <x:f>OR(O1296&gt;$E$7,O1296&lt;$E$6)</x:f>
        <x:v>0</x:v>
      </x:c>
      <x:c r="S1296" s="50" t="b">
        <x:f>AND(OR(P1296,Q1296,R1296),A1296-AH1295&gt;$E$8)</x:f>
        <x:v>0</x:v>
      </x:c>
      <x:c r="T1296" s="50" t="str">
        <x:f>IF(NOT(OR(P1296,Q1296,R1296)),"不调",IF(NOT(S1296),"间隔规则跳过",IF(P1296,"年末+季度",IF(AND(Q1296,R1296),"季度+动态",IF(Q1296,"季度","动态")))))</x:f>
        <x:v>不调</x:v>
      </x:c>
      <x:c r="U1296" s="115" t="n">
        <x:f>IF(OR(T1296="年末+季度",T1296="季度+动态"),N1296*$E$5/2,IF(T1296="季度",(J1296+K1296)/2,IF(T1296="动态",N1296*$E$5*IF(J1296+K1296=0,0.5,J1296/(J1296+K1296)),J1296)))</x:f>
        <x:v>0.13763690953258093</x:v>
      </x:c>
      <x:c r="V1296" s="115" t="n">
        <x:f>IF(OR(T1296="年末+季度",T1296="季度+动态"),N1296*$E$5/2,IF(T1296="季度",(J1296+K1296)/2,IF(T1296="动态",N1296*$E$5*IF(J1296+K1296=0,0.5,K1296/(J1296+K1296)),K1296)))</x:f>
        <x:v>0.1416442328488131</x:v>
      </x:c>
      <x:c r="W1296" s="115" t="n">
        <x:f>IF(OR(T1296="年末+季度",T1296="季度+动态",T1296="动态"),N1296*(1-$E$5)*IF(L1296+M1296=0,$B$7/($B$7+$B$8),L1296/(L1296+M1296)),L1296)</x:f>
        <x:v>0.9727916047404358</x:v>
      </x:c>
      <x:c r="X1296" s="115" t="n">
        <x:f>IF(OR(T1296="年末+季度",T1296="季度+动态",T1296="动态"),N1296*(1-$E$5)*IF(L1296+M1296=0,$B$8/($B$7+$B$8),M1296/(L1296+M1296)),M1296)</x:f>
        <x:v>0.0993457264194213</x:v>
      </x:c>
      <x:c r="Y1296" s="115" t="n">
        <x:f>POWER(1-$H$5,(A1296-A1295)/$H$8)</x:f>
        <x:v>0.9999862671029998</x:v>
      </x:c>
      <x:c r="Z1296" s="115" t="n">
        <x:f>U1296*Y1296</x:f>
        <x:v>0.13763501937907888</x:v>
      </x:c>
      <x:c r="AA1296" s="115" t="n">
        <x:f>V1296*Y1296</x:f>
        <x:v>0.14164228766315273</x:v>
      </x:c>
      <x:c r="AB1296" s="115" t="n">
        <x:f>W1296*Y1296</x:f>
        <x:v>0.9727782454935252</x:v>
      </x:c>
      <x:c r="AC1296" s="115" t="n">
        <x:f>X1296*Y1296</x:f>
        <x:v>0.09934436211479297</x:v>
      </x:c>
      <x:c r="AD1296" s="115" t="n">
        <x:f>SUM(Z1296:AC1296)</x:f>
        <x:v>1.3513999146505498</x:v>
      </x:c>
      <x:c r="AE1296" s="115" t="n">
        <x:f>MAX(AE1295,AD1296)</x:f>
        <x:v>1.3687986164701027</x:v>
      </x:c>
      <x:c r="AF1296" s="114" t="n">
        <x:f>AD1296/AE1296-1</x:f>
        <x:v>-0.01271092884680236</x:v>
      </x:c>
      <x:c r="AG1296" s="114" t="n">
        <x:f>AD1296/AD1295-1</x:f>
        <x:v>0.0018731793941859642</x:v>
      </x:c>
      <x:c r="AH1296" s="111" t="n">
        <x:f>IF(OR(T1296="年末+季度",T1296="季度+动态",T1296="季度",T1296="动态"),A1296,AH1295)</x:f>
        <x:v>45657</x:v>
      </x:c>
      <x:c r="AI1296" s="117" t="n">
        <x:f>YEAR(A1296)</x:f>
        <x:v>2025</x:v>
      </x:c>
      <x:c r="AJ1296" s="117" t="n">
        <x:f>MONTH(A1296)</x:f>
        <x:v>3</x:v>
      </x:c>
      <x:c r="AK1296" s="50" t="n">
        <x:f>IF(MONTH(A1296)&lt;&gt;MONTH(A1297),1,0)</x:f>
        <x:v>0</x:v>
      </x:c>
      <x:c r="AL1296" s="115" t="n">
        <x:f>IF(AK1295,AD1295,AL1295)</x:f>
        <x:v>1.3452088941090112</x:v>
      </x:c>
      <x:c r="AM1296" s="116" t="str">
        <x:f>IF(AK1296,AD1296/AL1296-1,"")</x:f>
      </x:c>
      <x:c r="AN1296" s="115" t="n">
        <x:f>IF(AI1296&lt;&gt;AI1295,AD1296,MAX(AN1295,AD1296))</x:f>
        <x:v>1.3687986164701027</x:v>
      </x:c>
      <x:c r="AO1296" s="116" t="n">
        <x:f>AD1296/AN1296-1</x:f>
        <x:v>-0.01271092884680236</x:v>
      </x:c>
      <x:c r="AP1296" s="112" t="n">
        <x:f>IFERROR(SUM(Z1296:AC1296)/AD1296,0)</x:f>
        <x:v>1</x:v>
      </x:c>
      <x:c r="AQ1296" s="50" t="b">
        <x:f>AND(B1296&gt;0,C1296&gt;0,D1296&gt;0,E1296&gt;0)</x:f>
        <x:v>1</x:v>
      </x:c>
    </x:row>
    <x:row r="1297">
      <x:c r="A1297" s="111" t="n">
        <x:f>'净值底稿'!A1255</x:f>
        <x:v>45722</x:v>
      </x:c>
      <x:c r="B1297" s="113" t="n">
        <x:f>'净值底稿'!F1255</x:f>
        <x:v>2.0894977846619804</x:v>
      </x:c>
      <x:c r="C1297" s="113" t="n">
        <x:f>'净值底稿'!O1255</x:f>
        <x:v>1.4331248745268965</x:v>
      </x:c>
      <x:c r="D1297" s="113" t="n">
        <x:f>'净值底稿'!P1255</x:f>
        <x:v>1.7395</x:v>
      </x:c>
      <x:c r="E1297" s="113" t="n">
        <x:f>'净值底稿'!Q1255</x:f>
        <x:v>2.3741</x:v>
      </x:c>
      <x:c r="F1297" s="114" t="n">
        <x:f>IFERROR(B1297/B1296-1,0)</x:f>
        <x:v>0.02645640607643518</x:v>
      </x:c>
      <x:c r="G1297" s="114" t="n">
        <x:f>IFERROR(C1297/C1296-1,0)</x:f>
        <x:v>0.01649371109044484</x:v>
      </x:c>
      <x:c r="H1297" s="114" t="n">
        <x:f>IFERROR(D1297/D1296-1,0)</x:f>
        <x:v>-0.001205787781350498</x:v>
      </x:c>
      <x:c r="I1297" s="114" t="n">
        <x:f>IFERROR(E1297/E1296-1,0)</x:f>
        <x:v>-0.002688510817055345</x:v>
      </x:c>
      <x:c r="J1297" s="115" t="n">
        <x:f>Z1296*(1+F1297)</x:f>
        <x:v>0.1412763473421098</x:v>
      </x:c>
      <x:c r="K1297" s="115" t="n">
        <x:f>AA1296*(1+G1297)</x:f>
        <x:v>0.14397849463405846</x:v>
      </x:c>
      <x:c r="L1297" s="115" t="n">
        <x:f>AB1296*(1+H1297)</x:f>
        <x:v>0.9716052813711455</x:v>
      </x:c>
      <x:c r="M1297" s="115" t="n">
        <x:f>AC1296*(1+I1297)</x:f>
        <x:v>0.09907727372263389</x:v>
      </x:c>
      <x:c r="N1297" s="115" t="n">
        <x:f>SUM(J1297:M1297)</x:f>
        <x:v>1.3559373970699478</x:v>
      </x:c>
      <x:c r="O1297" s="116" t="n">
        <x:f>IFERROR((J1297+K1297)/N1297,0)</x:f>
        <x:v>0.2103746401512171</x:v>
      </x:c>
      <x:c r="P1297" s="50" t="b">
        <x:f>AND(MONTH(A1297)=12,OR(A1298="",YEAR(A1297)&lt;&gt;YEAR(A1298)))</x:f>
        <x:v>0</x:v>
      </x:c>
      <x:c r="Q1297" s="50" t="b">
        <x:f>AND(MOD(MONTH(A1297),3)=0,OR(A1298="",MONTH(A1297)&lt;&gt;MONTH(A1298)))</x:f>
        <x:v>0</x:v>
      </x:c>
      <x:c r="R1297" s="50" t="b">
        <x:f>OR(O1297&gt;$E$7,O1297&lt;$E$6)</x:f>
        <x:v>0</x:v>
      </x:c>
      <x:c r="S1297" s="50" t="b">
        <x:f>AND(OR(P1297,Q1297,R1297),A1297-AH1296&gt;$E$8)</x:f>
        <x:v>0</x:v>
      </x:c>
      <x:c r="T1297" s="50" t="str">
        <x:f>IF(NOT(OR(P1297,Q1297,R1297)),"不调",IF(NOT(S1297),"间隔规则跳过",IF(P1297,"年末+季度",IF(AND(Q1297,R1297),"季度+动态",IF(Q1297,"季度","动态")))))</x:f>
        <x:v>不调</x:v>
      </x:c>
      <x:c r="U1297" s="115" t="n">
        <x:f>IF(OR(T1297="年末+季度",T1297="季度+动态"),N1297*$E$5/2,IF(T1297="季度",(J1297+K1297)/2,IF(T1297="动态",N1297*$E$5*IF(J1297+K1297=0,0.5,J1297/(J1297+K1297)),J1297)))</x:f>
        <x:v>0.1412763473421098</x:v>
      </x:c>
      <x:c r="V1297" s="115" t="n">
        <x:f>IF(OR(T1297="年末+季度",T1297="季度+动态"),N1297*$E$5/2,IF(T1297="季度",(J1297+K1297)/2,IF(T1297="动态",N1297*$E$5*IF(J1297+K1297=0,0.5,K1297/(J1297+K1297)),K1297)))</x:f>
        <x:v>0.14397849463405846</x:v>
      </x:c>
      <x:c r="W1297" s="115" t="n">
        <x:f>IF(OR(T1297="年末+季度",T1297="季度+动态",T1297="动态"),N1297*(1-$E$5)*IF(L1297+M1297=0,$B$7/($B$7+$B$8),L1297/(L1297+M1297)),L1297)</x:f>
        <x:v>0.9716052813711455</x:v>
      </x:c>
      <x:c r="X1297" s="115" t="n">
        <x:f>IF(OR(T1297="年末+季度",T1297="季度+动态",T1297="动态"),N1297*(1-$E$5)*IF(L1297+M1297=0,$B$8/($B$7+$B$8),M1297/(L1297+M1297)),M1297)</x:f>
        <x:v>0.09907727372263389</x:v>
      </x:c>
      <x:c r="Y1297" s="115" t="n">
        <x:f>POWER(1-$H$5,(A1297-A1296)/$H$8)</x:f>
        <x:v>0.9999862671029998</x:v>
      </x:c>
      <x:c r="Z1297" s="115" t="n">
        <x:f>U1297*Y1297</x:f>
        <x:v>0.1412744072085832</x:v>
      </x:c>
      <x:c r="AA1297" s="115" t="n">
        <x:f>V1297*Y1297</x:f>
        <x:v>0.1439765173922214</x:v>
      </x:c>
      <x:c r="AB1297" s="115" t="n">
        <x:f>W1297*Y1297</x:f>
        <x:v>0.9715919384158915</x:v>
      </x:c>
      <x:c r="AC1297" s="115" t="n">
        <x:f>X1297*Y1297</x:f>
        <x:v>0.0990759131046388</x:v>
      </x:c>
      <x:c r="AD1297" s="115" t="n">
        <x:f>SUM(Z1297:AC1297)</x:f>
        <x:v>1.355918776121335</x:v>
      </x:c>
      <x:c r="AE1297" s="115" t="n">
        <x:f>MAX(AE1296,AD1297)</x:f>
        <x:v>1.3687986164701027</x:v>
      </x:c>
      <x:c r="AF1297" s="114" t="n">
        <x:f>AD1297/AE1297-1</x:f>
        <x:v>-0.009409594803640786</x:v>
      </x:c>
      <x:c r="AG1297" s="114" t="n">
        <x:f>AD1297/AD1296-1</x:f>
        <x:v>0.0033438373214296213</x:v>
      </x:c>
      <x:c r="AH1297" s="111" t="n">
        <x:f>IF(OR(T1297="年末+季度",T1297="季度+动态",T1297="季度",T1297="动态"),A1297,AH1296)</x:f>
        <x:v>45657</x:v>
      </x:c>
      <x:c r="AI1297" s="117" t="n">
        <x:f>YEAR(A1297)</x:f>
        <x:v>2025</x:v>
      </x:c>
      <x:c r="AJ1297" s="117" t="n">
        <x:f>MONTH(A1297)</x:f>
        <x:v>3</x:v>
      </x:c>
      <x:c r="AK1297" s="50" t="n">
        <x:f>IF(MONTH(A1297)&lt;&gt;MONTH(A1298),1,0)</x:f>
        <x:v>0</x:v>
      </x:c>
      <x:c r="AL1297" s="115" t="n">
        <x:f>IF(AK1296,AD1296,AL1296)</x:f>
        <x:v>1.3452088941090112</x:v>
      </x:c>
      <x:c r="AM1297" s="116" t="str">
        <x:f>IF(AK1297,AD1297/AL1297-1,"")</x:f>
      </x:c>
      <x:c r="AN1297" s="115" t="n">
        <x:f>IF(AI1297&lt;&gt;AI1296,AD1297,MAX(AN1296,AD1297))</x:f>
        <x:v>1.3687986164701027</x:v>
      </x:c>
      <x:c r="AO1297" s="116" t="n">
        <x:f>AD1297/AN1297-1</x:f>
        <x:v>-0.009409594803640786</x:v>
      </x:c>
      <x:c r="AP1297" s="112" t="n">
        <x:f>IFERROR(SUM(Z1297:AC1297)/AD1297,0)</x:f>
        <x:v>1</x:v>
      </x:c>
      <x:c r="AQ1297" s="50" t="b">
        <x:f>AND(B1297&gt;0,C1297&gt;0,D1297&gt;0,E1297&gt;0)</x:f>
        <x:v>1</x:v>
      </x:c>
    </x:row>
    <x:row r="1298">
      <x:c r="A1298" s="111" t="n">
        <x:f>'净值底稿'!A1256</x:f>
        <x:v>45723</x:v>
      </x:c>
      <x:c r="B1298" s="113" t="n">
        <x:f>'净值底稿'!F1256</x:f>
        <x:v>2.070324180533285</x:v>
      </x:c>
      <x:c r="C1298" s="113" t="n">
        <x:f>'净值底稿'!O1256</x:f>
        <x:v>1.4286126944879787</x:v>
      </x:c>
      <x:c r="D1298" s="113" t="n">
        <x:f>'净值底稿'!P1256</x:f>
        <x:v>1.7343</x:v>
      </x:c>
      <x:c r="E1298" s="113" t="n">
        <x:f>'净值底稿'!Q1256</x:f>
        <x:v>2.373</x:v>
      </x:c>
      <x:c r="F1298" s="114" t="n">
        <x:f>IFERROR(B1298/B1297-1,0)</x:f>
        <x:v>-0.009176178251750211</x:v>
      </x:c>
      <x:c r="G1298" s="114" t="n">
        <x:f>IFERROR(C1298/C1297-1,0)</x:f>
        <x:v>-0.003148490490340161</x:v>
      </x:c>
      <x:c r="H1298" s="114" t="n">
        <x:f>IFERROR(D1298/D1297-1,0)</x:f>
        <x:v>-0.0029893647599885664</x:v>
      </x:c>
      <x:c r="I1298" s="114" t="n">
        <x:f>IFERROR(E1298/E1297-1,0)</x:f>
        <x:v>-0.00046333347373728184</x:v>
      </x:c>
      <x:c r="J1298" s="115" t="n">
        <x:f>Z1297*(1+F1298)</x:f>
        <x:v>0.1399780480656269</x:v>
      </x:c>
      <x:c r="K1298" s="115" t="n">
        <x:f>AA1297*(1+G1298)</x:f>
        <x:v>0.1435232086963797</x:v>
      </x:c>
      <x:c r="L1298" s="115" t="n">
        <x:f>AB1297*(1+H1298)</x:f>
        <x:v>0.9686874957141021</x:v>
      </x:c>
      <x:c r="M1298" s="115" t="n">
        <x:f>AC1297*(1+I1298)</x:f>
        <x:v>0.09903000791765633</x:v>
      </x:c>
      <x:c r="N1298" s="115" t="n">
        <x:f>SUM(J1298:M1298)</x:f>
        <x:v>1.3512187603937649</x:v>
      </x:c>
      <x:c r="O1298" s="116" t="n">
        <x:f>IFERROR((J1298+K1298)/N1298,0)</x:f>
        <x:v>0.20981151614516524</x:v>
      </x:c>
      <x:c r="P1298" s="50" t="b">
        <x:f>AND(MONTH(A1298)=12,OR(A1299="",YEAR(A1298)&lt;&gt;YEAR(A1299)))</x:f>
        <x:v>0</x:v>
      </x:c>
      <x:c r="Q1298" s="50" t="b">
        <x:f>AND(MOD(MONTH(A1298),3)=0,OR(A1299="",MONTH(A1298)&lt;&gt;MONTH(A1299)))</x:f>
        <x:v>0</x:v>
      </x:c>
      <x:c r="R1298" s="50" t="b">
        <x:f>OR(O1298&gt;$E$7,O1298&lt;$E$6)</x:f>
        <x:v>0</x:v>
      </x:c>
      <x:c r="S1298" s="50" t="b">
        <x:f>AND(OR(P1298,Q1298,R1298),A1298-AH1297&gt;$E$8)</x:f>
        <x:v>0</x:v>
      </x:c>
      <x:c r="T1298" s="50" t="str">
        <x:f>IF(NOT(OR(P1298,Q1298,R1298)),"不调",IF(NOT(S1298),"间隔规则跳过",IF(P1298,"年末+季度",IF(AND(Q1298,R1298),"季度+动态",IF(Q1298,"季度","动态")))))</x:f>
        <x:v>不调</x:v>
      </x:c>
      <x:c r="U1298" s="115" t="n">
        <x:f>IF(OR(T1298="年末+季度",T1298="季度+动态"),N1298*$E$5/2,IF(T1298="季度",(J1298+K1298)/2,IF(T1298="动态",N1298*$E$5*IF(J1298+K1298=0,0.5,J1298/(J1298+K1298)),J1298)))</x:f>
        <x:v>0.1399780480656269</x:v>
      </x:c>
      <x:c r="V1298" s="115" t="n">
        <x:f>IF(OR(T1298="年末+季度",T1298="季度+动态"),N1298*$E$5/2,IF(T1298="季度",(J1298+K1298)/2,IF(T1298="动态",N1298*$E$5*IF(J1298+K1298=0,0.5,K1298/(J1298+K1298)),K1298)))</x:f>
        <x:v>0.1435232086963797</x:v>
      </x:c>
      <x:c r="W1298" s="115" t="n">
        <x:f>IF(OR(T1298="年末+季度",T1298="季度+动态",T1298="动态"),N1298*(1-$E$5)*IF(L1298+M1298=0,$B$7/($B$7+$B$8),L1298/(L1298+M1298)),L1298)</x:f>
        <x:v>0.9686874957141021</x:v>
      </x:c>
      <x:c r="X1298" s="115" t="n">
        <x:f>IF(OR(T1298="年末+季度",T1298="季度+动态",T1298="动态"),N1298*(1-$E$5)*IF(L1298+M1298=0,$B$8/($B$7+$B$8),M1298/(L1298+M1298)),M1298)</x:f>
        <x:v>0.09903000791765633</x:v>
      </x:c>
      <x:c r="Y1298" s="115" t="n">
        <x:f>POWER(1-$H$5,(A1298-A1297)/$H$8)</x:f>
        <x:v>0.9999862671029998</x:v>
      </x:c>
      <x:c r="Z1298" s="115" t="n">
        <x:f>U1298*Y1298</x:f>
        <x:v>0.1399761257615105</x:v>
      </x:c>
      <x:c r="AA1298" s="115" t="n">
        <x:f>V1298*Y1298</x:f>
        <x:v>0.1435212377069375</x:v>
      </x:c>
      <x:c r="AB1298" s="115" t="n">
        <x:f>W1298*Y1298</x:f>
        <x:v>0.968674192828498</x:v>
      </x:c>
      <x:c r="AC1298" s="115" t="n">
        <x:f>X1298*Y1298</x:f>
        <x:v>0.09902864794875767</x:v>
      </x:c>
      <x:c r="AD1298" s="115" t="n">
        <x:f>SUM(Z1298:AC1298)</x:f>
        <x:v>1.3512002042457036</x:v>
      </x:c>
      <x:c r="AE1298" s="115" t="n">
        <x:f>MAX(AE1297,AD1298)</x:f>
        <x:v>1.3687986164701027</x:v>
      </x:c>
      <x:c r="AF1298" s="114" t="n">
        <x:f>AD1298/AE1298-1</x:f>
        <x:v>-0.012856830809620745</x:v>
      </x:c>
      <x:c r="AG1298" s="114" t="n">
        <x:f>AD1298/AD1297-1</x:f>
        <x:v>-0.0034799812191766977</x:v>
      </x:c>
      <x:c r="AH1298" s="111" t="n">
        <x:f>IF(OR(T1298="年末+季度",T1298="季度+动态",T1298="季度",T1298="动态"),A1298,AH1297)</x:f>
        <x:v>45657</x:v>
      </x:c>
      <x:c r="AI1298" s="117" t="n">
        <x:f>YEAR(A1298)</x:f>
        <x:v>2025</x:v>
      </x:c>
      <x:c r="AJ1298" s="117" t="n">
        <x:f>MONTH(A1298)</x:f>
        <x:v>3</x:v>
      </x:c>
      <x:c r="AK1298" s="50" t="n">
        <x:f>IF(MONTH(A1298)&lt;&gt;MONTH(A1299),1,0)</x:f>
        <x:v>0</x:v>
      </x:c>
      <x:c r="AL1298" s="115" t="n">
        <x:f>IF(AK1297,AD1297,AL1297)</x:f>
        <x:v>1.3452088941090112</x:v>
      </x:c>
      <x:c r="AM1298" s="116" t="str">
        <x:f>IF(AK1298,AD1298/AL1298-1,"")</x:f>
      </x:c>
      <x:c r="AN1298" s="115" t="n">
        <x:f>IF(AI1298&lt;&gt;AI1297,AD1298,MAX(AN1297,AD1298))</x:f>
        <x:v>1.3687986164701027</x:v>
      </x:c>
      <x:c r="AO1298" s="116" t="n">
        <x:f>AD1298/AN1298-1</x:f>
        <x:v>-0.012856830809620745</x:v>
      </x:c>
      <x:c r="AP1298" s="112" t="n">
        <x:f>IFERROR(SUM(Z1298:AC1298)/AD1298,0)</x:f>
        <x:v>1</x:v>
      </x:c>
      <x:c r="AQ1298" s="50" t="b">
        <x:f>AND(B1298&gt;0,C1298&gt;0,D1298&gt;0,E1298&gt;0)</x:f>
        <x:v>1</x:v>
      </x:c>
    </x:row>
    <x:row r="1299">
      <x:c r="A1299" s="111" t="n">
        <x:f>'净值底稿'!A1257</x:f>
        <x:v>45726</x:v>
      </x:c>
      <x:c r="B1299" s="113" t="n">
        <x:f>'净值底稿'!F1257</x:f>
        <x:v>2.059154286431865</x:v>
      </x:c>
      <x:c r="C1299" s="113" t="n">
        <x:f>'净值底稿'!O1257</x:f>
        <x:v>1.4292764675528182</x:v>
      </x:c>
      <x:c r="D1299" s="113" t="n">
        <x:f>'净值底稿'!P1257</x:f>
        <x:v>1.7329</x:v>
      </x:c>
      <x:c r="E1299" s="113" t="n">
        <x:f>'净值底稿'!Q1257</x:f>
        <x:v>2.3815</x:v>
      </x:c>
      <x:c r="F1299" s="114" t="n">
        <x:f>IFERROR(B1299/B1298-1,0)</x:f>
        <x:v>-0.005395239164208143</x:v>
      </x:c>
      <x:c r="G1299" s="114" t="n">
        <x:f>IFERROR(C1299/C1298-1,0)</x:f>
        <x:v>0.000464627724085398</x:v>
      </x:c>
      <x:c r="H1299" s="114" t="n">
        <x:f>IFERROR(D1299/D1298-1,0)</x:f>
        <x:v>-0.0008072421149742937</x:v>
      </x:c>
      <x:c r="I1299" s="114" t="n">
        <x:f>IFERROR(E1299/E1298-1,0)</x:f>
        <x:v>0.003581963758954698</x:v>
      </x:c>
      <x:c r="J1299" s="115" t="n">
        <x:f>Z1298*(1+F1299)</x:f>
        <x:v>0.13922092108574788</x:v>
      </x:c>
      <x:c r="K1299" s="115" t="n">
        <x:f>AA1298*(1+G1299)</x:f>
        <x:v>0.1435879216529712</x:v>
      </x:c>
      <x:c r="L1299" s="115" t="n">
        <x:f>AB1298*(1+H1299)</x:f>
        <x:v>0.9678922382243581</x:v>
      </x:c>
      <x:c r="M1299" s="115" t="n">
        <x:f>AC1298*(1+I1299)</x:f>
        <x:v>0.0993833649768084</x:v>
      </x:c>
      <x:c r="N1299" s="115" t="n">
        <x:f>SUM(J1299:M1299)</x:f>
        <x:v>1.3500844459398855</x:v>
      </x:c>
      <x:c r="O1299" s="116" t="n">
        <x:f>IFERROR((J1299+K1299)/N1299,0)</x:f>
        <x:v>0.2094749284677794</x:v>
      </x:c>
      <x:c r="P1299" s="50" t="b">
        <x:f>AND(MONTH(A1299)=12,OR(A1300="",YEAR(A1299)&lt;&gt;YEAR(A1300)))</x:f>
        <x:v>0</x:v>
      </x:c>
      <x:c r="Q1299" s="50" t="b">
        <x:f>AND(MOD(MONTH(A1299),3)=0,OR(A1300="",MONTH(A1299)&lt;&gt;MONTH(A1300)))</x:f>
        <x:v>0</x:v>
      </x:c>
      <x:c r="R1299" s="50" t="b">
        <x:f>OR(O1299&gt;$E$7,O1299&lt;$E$6)</x:f>
        <x:v>0</x:v>
      </x:c>
      <x:c r="S1299" s="50" t="b">
        <x:f>AND(OR(P1299,Q1299,R1299),A1299-AH1298&gt;$E$8)</x:f>
        <x:v>0</x:v>
      </x:c>
      <x:c r="T1299" s="50" t="str">
        <x:f>IF(NOT(OR(P1299,Q1299,R1299)),"不调",IF(NOT(S1299),"间隔规则跳过",IF(P1299,"年末+季度",IF(AND(Q1299,R1299),"季度+动态",IF(Q1299,"季度","动态")))))</x:f>
        <x:v>不调</x:v>
      </x:c>
      <x:c r="U1299" s="115" t="n">
        <x:f>IF(OR(T1299="年末+季度",T1299="季度+动态"),N1299*$E$5/2,IF(T1299="季度",(J1299+K1299)/2,IF(T1299="动态",N1299*$E$5*IF(J1299+K1299=0,0.5,J1299/(J1299+K1299)),J1299)))</x:f>
        <x:v>0.13922092108574788</x:v>
      </x:c>
      <x:c r="V1299" s="115" t="n">
        <x:f>IF(OR(T1299="年末+季度",T1299="季度+动态"),N1299*$E$5/2,IF(T1299="季度",(J1299+K1299)/2,IF(T1299="动态",N1299*$E$5*IF(J1299+K1299=0,0.5,K1299/(J1299+K1299)),K1299)))</x:f>
        <x:v>0.1435879216529712</x:v>
      </x:c>
      <x:c r="W1299" s="115" t="n">
        <x:f>IF(OR(T1299="年末+季度",T1299="季度+动态",T1299="动态"),N1299*(1-$E$5)*IF(L1299+M1299=0,$B$7/($B$7+$B$8),L1299/(L1299+M1299)),L1299)</x:f>
        <x:v>0.9678922382243581</x:v>
      </x:c>
      <x:c r="X1299" s="115" t="n">
        <x:f>IF(OR(T1299="年末+季度",T1299="季度+动态",T1299="动态"),N1299*(1-$E$5)*IF(L1299+M1299=0,$B$8/($B$7+$B$8),M1299/(L1299+M1299)),M1299)</x:f>
        <x:v>0.0993833649768084</x:v>
      </x:c>
      <x:c r="Y1299" s="115" t="n">
        <x:f>POWER(1-$H$5,(A1299-A1298)/$H$8)</x:f>
        <x:v>0.9999588018747739</x:v>
      </x:c>
      <x:c r="Z1299" s="115" t="n">
        <x:f>U1299*Y1299</x:f>
        <x:v>0.1392151854448069</x:v>
      </x:c>
      <x:c r="AA1299" s="115" t="n">
        <x:f>V1299*Y1299</x:f>
        <x:v>0.143582006099794</x:v>
      </x:c>
      <x:c r="AB1299" s="115" t="n">
        <x:f>W1299*Y1299</x:f>
        <x:v>0.9678523628787223</x:v>
      </x:c>
      <x:c r="AC1299" s="115" t="n">
        <x:f>X1299*Y1299</x:f>
        <x:v>0.0993792705684927</x:v>
      </x:c>
      <x:c r="AD1299" s="115" t="n">
        <x:f>SUM(Z1299:AC1299)</x:f>
        <x:v>1.350028824991816</x:v>
      </x:c>
      <x:c r="AE1299" s="115" t="n">
        <x:f>MAX(AE1298,AD1299)</x:f>
        <x:v>1.3687986164701027</x:v>
      </x:c>
      <x:c r="AF1299" s="114" t="n">
        <x:f>AD1299/AE1299-1</x:f>
        <x:v>-0.013712602608184077</x:v>
      </x:c>
      <x:c r="AG1299" s="114" t="n">
        <x:f>AD1299/AD1298-1</x:f>
        <x:v>-0.0008669176116218313</x:v>
      </x:c>
      <x:c r="AH1299" s="111" t="n">
        <x:f>IF(OR(T1299="年末+季度",T1299="季度+动态",T1299="季度",T1299="动态"),A1299,AH1298)</x:f>
        <x:v>45657</x:v>
      </x:c>
      <x:c r="AI1299" s="117" t="n">
        <x:f>YEAR(A1299)</x:f>
        <x:v>2025</x:v>
      </x:c>
      <x:c r="AJ1299" s="117" t="n">
        <x:f>MONTH(A1299)</x:f>
        <x:v>3</x:v>
      </x:c>
      <x:c r="AK1299" s="50" t="n">
        <x:f>IF(MONTH(A1299)&lt;&gt;MONTH(A1300),1,0)</x:f>
        <x:v>0</x:v>
      </x:c>
      <x:c r="AL1299" s="115" t="n">
        <x:f>IF(AK1298,AD1298,AL1298)</x:f>
        <x:v>1.3452088941090112</x:v>
      </x:c>
      <x:c r="AM1299" s="116" t="str">
        <x:f>IF(AK1299,AD1299/AL1299-1,"")</x:f>
      </x:c>
      <x:c r="AN1299" s="115" t="n">
        <x:f>IF(AI1299&lt;&gt;AI1298,AD1299,MAX(AN1298,AD1299))</x:f>
        <x:v>1.3687986164701027</x:v>
      </x:c>
      <x:c r="AO1299" s="116" t="n">
        <x:f>AD1299/AN1299-1</x:f>
        <x:v>-0.013712602608184077</x:v>
      </x:c>
      <x:c r="AP1299" s="112" t="n">
        <x:f>IFERROR(SUM(Z1299:AC1299)/AD1299,0)</x:f>
        <x:v>1</x:v>
      </x:c>
      <x:c r="AQ1299" s="50" t="b">
        <x:f>AND(B1299&gt;0,C1299&gt;0,D1299&gt;0,E1299&gt;0)</x:f>
        <x:v>1</x:v>
      </x:c>
    </x:row>
    <x:row r="1300">
      <x:c r="A1300" s="111" t="n">
        <x:f>'净值底稿'!A1258</x:f>
        <x:v>45727</x:v>
      </x:c>
      <x:c r="B1300" s="113" t="n">
        <x:f>'净值底稿'!F1258</x:f>
        <x:v>2.04415479861071</x:v>
      </x:c>
      <x:c r="C1300" s="113" t="n">
        <x:f>'净值底稿'!O1258</x:f>
        <x:v>1.4339299145835602</x:v>
      </x:c>
      <x:c r="D1300" s="113" t="n">
        <x:f>'净值底稿'!P1258</x:f>
        <x:v>1.7277</x:v>
      </x:c>
      <x:c r="E1300" s="113" t="n">
        <x:f>'净值底稿'!Q1258</x:f>
        <x:v>2.3639</x:v>
      </x:c>
      <x:c r="F1300" s="114" t="n">
        <x:f>IFERROR(B1300/B1299-1,0)</x:f>
        <x:v>-0.007284295266260177</x:v>
      </x:c>
      <x:c r="G1300" s="114" t="n">
        <x:f>IFERROR(C1300/C1299-1,0)</x:f>
        <x:v>0.003255806092371749</x:v>
      </x:c>
      <x:c r="H1300" s="114" t="n">
        <x:f>IFERROR(D1300/D1299-1,0)</x:f>
        <x:v>-0.0030007501875469744</x:v>
      </x:c>
      <x:c r="I1300" s="114" t="n">
        <x:f>IFERROR(E1300/E1299-1,0)</x:f>
        <x:v>-0.007390300230946778</x:v>
      </x:c>
      <x:c r="J1300" s="115" t="n">
        <x:f>Z1299*(1+F1300)</x:f>
        <x:v>0.13820110092847976</x:v>
      </x:c>
      <x:c r="K1300" s="115" t="n">
        <x:f>AA1299*(1+G1300)</x:f>
        <x:v>0.14404948127000866</x:v>
      </x:c>
      <x:c r="L1300" s="115" t="n">
        <x:f>AB1299*(1+H1300)</x:f>
        <x:v>0.9649480797192962</x:v>
      </x:c>
      <x:c r="M1300" s="115" t="n">
        <x:f>AC1299*(1+I1300)</x:f>
        <x:v>0.09864482792225905</x:v>
      </x:c>
      <x:c r="N1300" s="115" t="n">
        <x:f>SUM(J1300:M1300)</x:f>
        <x:v>1.3458434898400438</x:v>
      </x:c>
      <x:c r="O1300" s="116" t="n">
        <x:f>IFERROR((J1300+K1300)/N1300,0)</x:f>
        <x:v>0.20972021214148345</x:v>
      </x:c>
      <x:c r="P1300" s="50" t="b">
        <x:f>AND(MONTH(A1300)=12,OR(A1301="",YEAR(A1300)&lt;&gt;YEAR(A1301)))</x:f>
        <x:v>0</x:v>
      </x:c>
      <x:c r="Q1300" s="50" t="b">
        <x:f>AND(MOD(MONTH(A1300),3)=0,OR(A1301="",MONTH(A1300)&lt;&gt;MONTH(A1301)))</x:f>
        <x:v>0</x:v>
      </x:c>
      <x:c r="R1300" s="50" t="b">
        <x:f>OR(O1300&gt;$E$7,O1300&lt;$E$6)</x:f>
        <x:v>0</x:v>
      </x:c>
      <x:c r="S1300" s="50" t="b">
        <x:f>AND(OR(P1300,Q1300,R1300),A1300-AH1299&gt;$E$8)</x:f>
        <x:v>0</x:v>
      </x:c>
      <x:c r="T1300" s="50" t="str">
        <x:f>IF(NOT(OR(P1300,Q1300,R1300)),"不调",IF(NOT(S1300),"间隔规则跳过",IF(P1300,"年末+季度",IF(AND(Q1300,R1300),"季度+动态",IF(Q1300,"季度","动态")))))</x:f>
        <x:v>不调</x:v>
      </x:c>
      <x:c r="U1300" s="115" t="n">
        <x:f>IF(OR(T1300="年末+季度",T1300="季度+动态"),N1300*$E$5/2,IF(T1300="季度",(J1300+K1300)/2,IF(T1300="动态",N1300*$E$5*IF(J1300+K1300=0,0.5,J1300/(J1300+K1300)),J1300)))</x:f>
        <x:v>0.13820110092847976</x:v>
      </x:c>
      <x:c r="V1300" s="115" t="n">
        <x:f>IF(OR(T1300="年末+季度",T1300="季度+动态"),N1300*$E$5/2,IF(T1300="季度",(J1300+K1300)/2,IF(T1300="动态",N1300*$E$5*IF(J1300+K1300=0,0.5,K1300/(J1300+K1300)),K1300)))</x:f>
        <x:v>0.14404948127000866</x:v>
      </x:c>
      <x:c r="W1300" s="115" t="n">
        <x:f>IF(OR(T1300="年末+季度",T1300="季度+动态",T1300="动态"),N1300*(1-$E$5)*IF(L1300+M1300=0,$B$7/($B$7+$B$8),L1300/(L1300+M1300)),L1300)</x:f>
        <x:v>0.9649480797192962</x:v>
      </x:c>
      <x:c r="X1300" s="115" t="n">
        <x:f>IF(OR(T1300="年末+季度",T1300="季度+动态",T1300="动态"),N1300*(1-$E$5)*IF(L1300+M1300=0,$B$8/($B$7+$B$8),M1300/(L1300+M1300)),M1300)</x:f>
        <x:v>0.09864482792225905</x:v>
      </x:c>
      <x:c r="Y1300" s="115" t="n">
        <x:f>POWER(1-$H$5,(A1300-A1299)/$H$8)</x:f>
        <x:v>0.9999862671029998</x:v>
      </x:c>
      <x:c r="Z1300" s="115" t="n">
        <x:f>U1300*Y1300</x:f>
        <x:v>0.1381992030269954</x:v>
      </x:c>
      <x:c r="AA1300" s="115" t="n">
        <x:f>V1300*Y1300</x:f>
        <x:v>0.14404750305331945</x:v>
      </x:c>
      <x:c r="AB1300" s="115" t="n">
        <x:f>W1300*Y1300</x:f>
        <x:v>0.9649348281867068</x:v>
      </x:c>
      <x:c r="AC1300" s="115" t="n">
        <x:f>X1300*Y1300</x:f>
        <x:v>0.09864347324299759</x:v>
      </x:c>
      <x:c r="AD1300" s="115" t="n">
        <x:f>SUM(Z1300:AC1300)</x:f>
        <x:v>1.345825007510019</x:v>
      </x:c>
      <x:c r="AE1300" s="115" t="n">
        <x:f>MAX(AE1299,AD1300)</x:f>
        <x:v>1.3687986164701027</x:v>
      </x:c>
      <x:c r="AF1300" s="114" t="n">
        <x:f>AD1300/AE1300-1</x:f>
        <x:v>-0.016783775702030268</x:v>
      </x:c>
      <x:c r="AG1300" s="114" t="n">
        <x:f>AD1300/AD1299-1</x:f>
        <x:v>-0.003113872388482042</x:v>
      </x:c>
      <x:c r="AH1300" s="111" t="n">
        <x:f>IF(OR(T1300="年末+季度",T1300="季度+动态",T1300="季度",T1300="动态"),A1300,AH1299)</x:f>
        <x:v>45657</x:v>
      </x:c>
      <x:c r="AI1300" s="117" t="n">
        <x:f>YEAR(A1300)</x:f>
        <x:v>2025</x:v>
      </x:c>
      <x:c r="AJ1300" s="117" t="n">
        <x:f>MONTH(A1300)</x:f>
        <x:v>3</x:v>
      </x:c>
      <x:c r="AK1300" s="50" t="n">
        <x:f>IF(MONTH(A1300)&lt;&gt;MONTH(A1301),1,0)</x:f>
        <x:v>0</x:v>
      </x:c>
      <x:c r="AL1300" s="115" t="n">
        <x:f>IF(AK1299,AD1299,AL1299)</x:f>
        <x:v>1.3452088941090112</x:v>
      </x:c>
      <x:c r="AM1300" s="116" t="str">
        <x:f>IF(AK1300,AD1300/AL1300-1,"")</x:f>
      </x:c>
      <x:c r="AN1300" s="115" t="n">
        <x:f>IF(AI1300&lt;&gt;AI1299,AD1300,MAX(AN1299,AD1300))</x:f>
        <x:v>1.3687986164701027</x:v>
      </x:c>
      <x:c r="AO1300" s="116" t="n">
        <x:f>AD1300/AN1300-1</x:f>
        <x:v>-0.016783775702030268</x:v>
      </x:c>
      <x:c r="AP1300" s="112" t="n">
        <x:f>IFERROR(SUM(Z1300:AC1300)/AD1300,0)</x:f>
        <x:v>1</x:v>
      </x:c>
      <x:c r="AQ1300" s="50" t="b">
        <x:f>AND(B1300&gt;0,C1300&gt;0,D1300&gt;0,E1300&gt;0)</x:f>
        <x:v>1</x:v>
      </x:c>
    </x:row>
    <x:row r="1301">
      <x:c r="A1301" s="111" t="n">
        <x:f>'净值底稿'!A1259</x:f>
        <x:v>45728</x:v>
      </x:c>
      <x:c r="B1301" s="113" t="n">
        <x:f>'净值底稿'!F1259</x:f>
        <x:v>2.0528456260228873</x:v>
      </x:c>
      <x:c r="C1301" s="113" t="n">
        <x:f>'净值底稿'!O1259</x:f>
        <x:v>1.4379355024087261</x:v>
      </x:c>
      <x:c r="D1301" s="113" t="n">
        <x:f>'净值底稿'!P1259</x:f>
        <x:v>1.7296</x:v>
      </x:c>
      <x:c r="E1301" s="113" t="n">
        <x:f>'净值底稿'!Q1259</x:f>
        <x:v>2.3729</x:v>
      </x:c>
      <x:c r="F1301" s="114" t="n">
        <x:f>IFERROR(B1301/B1300-1,0)</x:f>
        <x:v>0.004251550527427872</x:v>
      </x:c>
      <x:c r="G1301" s="114" t="n">
        <x:f>IFERROR(C1301/C1300-1,0)</x:f>
        <x:v>0.002793433475672513</x:v>
      </x:c>
      <x:c r="H1301" s="114" t="n">
        <x:f>IFERROR(D1301/D1300-1,0)</x:f>
        <x:v>0.0010997279620303946</x:v>
      </x:c>
      <x:c r="I1301" s="114" t="n">
        <x:f>IFERROR(E1301/E1300-1,0)</x:f>
        <x:v>0.003807267650915769</x:v>
      </x:c>
      <x:c r="J1301" s="115" t="n">
        <x:f>Z1300*(1+F1301)</x:f>
        <x:v>0.13878676392151493</x:v>
      </x:c>
      <x:c r="K1301" s="115" t="n">
        <x:f>AA1300*(1+G1301)</x:f>
        <x:v>0.14444989017043564</x:v>
      </x:c>
      <x:c r="L1301" s="115" t="n">
        <x:f>AB1300*(1+H1301)</x:f>
        <x:v>0.9659959939988008</x:v>
      </x:c>
      <x:c r="M1301" s="115" t="n">
        <x:f>AC1300*(1+I1301)</x:f>
        <x:v>0.09901903534764962</x:v>
      </x:c>
      <x:c r="N1301" s="115" t="n">
        <x:f>SUM(J1301:M1301)</x:f>
        <x:v>1.348251683438401</x:v>
      </x:c>
      <x:c r="O1301" s="116" t="n">
        <x:f>IFERROR((J1301+K1301)/N1301,0)</x:f>
        <x:v>0.21007698901559804</x:v>
      </x:c>
      <x:c r="P1301" s="50" t="b">
        <x:f>AND(MONTH(A1301)=12,OR(A1302="",YEAR(A1301)&lt;&gt;YEAR(A1302)))</x:f>
        <x:v>0</x:v>
      </x:c>
      <x:c r="Q1301" s="50" t="b">
        <x:f>AND(MOD(MONTH(A1301),3)=0,OR(A1302="",MONTH(A1301)&lt;&gt;MONTH(A1302)))</x:f>
        <x:v>0</x:v>
      </x:c>
      <x:c r="R1301" s="50" t="b">
        <x:f>OR(O1301&gt;$E$7,O1301&lt;$E$6)</x:f>
        <x:v>0</x:v>
      </x:c>
      <x:c r="S1301" s="50" t="b">
        <x:f>AND(OR(P1301,Q1301,R1301),A1301-AH1300&gt;$E$8)</x:f>
        <x:v>0</x:v>
      </x:c>
      <x:c r="T1301" s="50" t="str">
        <x:f>IF(NOT(OR(P1301,Q1301,R1301)),"不调",IF(NOT(S1301),"间隔规则跳过",IF(P1301,"年末+季度",IF(AND(Q1301,R1301),"季度+动态",IF(Q1301,"季度","动态")))))</x:f>
        <x:v>不调</x:v>
      </x:c>
      <x:c r="U1301" s="115" t="n">
        <x:f>IF(OR(T1301="年末+季度",T1301="季度+动态"),N1301*$E$5/2,IF(T1301="季度",(J1301+K1301)/2,IF(T1301="动态",N1301*$E$5*IF(J1301+K1301=0,0.5,J1301/(J1301+K1301)),J1301)))</x:f>
        <x:v>0.13878676392151493</x:v>
      </x:c>
      <x:c r="V1301" s="115" t="n">
        <x:f>IF(OR(T1301="年末+季度",T1301="季度+动态"),N1301*$E$5/2,IF(T1301="季度",(J1301+K1301)/2,IF(T1301="动态",N1301*$E$5*IF(J1301+K1301=0,0.5,K1301/(J1301+K1301)),K1301)))</x:f>
        <x:v>0.14444989017043564</x:v>
      </x:c>
      <x:c r="W1301" s="115" t="n">
        <x:f>IF(OR(T1301="年末+季度",T1301="季度+动态",T1301="动态"),N1301*(1-$E$5)*IF(L1301+M1301=0,$B$7/($B$7+$B$8),L1301/(L1301+M1301)),L1301)</x:f>
        <x:v>0.9659959939988008</x:v>
      </x:c>
      <x:c r="X1301" s="115" t="n">
        <x:f>IF(OR(T1301="年末+季度",T1301="季度+动态",T1301="动态"),N1301*(1-$E$5)*IF(L1301+M1301=0,$B$8/($B$7+$B$8),M1301/(L1301+M1301)),M1301)</x:f>
        <x:v>0.09901903534764962</x:v>
      </x:c>
      <x:c r="Y1301" s="115" t="n">
        <x:f>POWER(1-$H$5,(A1301-A1300)/$H$8)</x:f>
        <x:v>0.9999862671029998</x:v>
      </x:c>
      <x:c r="Z1301" s="115" t="n">
        <x:f>U1301*Y1301</x:f>
        <x:v>0.138784857977181</x:v>
      </x:c>
      <x:c r="AA1301" s="115" t="n">
        <x:f>V1301*Y1301</x:f>
        <x:v>0.14444790645497224</x:v>
      </x:c>
      <x:c r="AB1301" s="115" t="n">
        <x:f>W1301*Y1301</x:f>
        <x:v>0.9659827280753125</x:v>
      </x:c>
      <x:c r="AC1301" s="115" t="n">
        <x:f>X1301*Y1301</x:f>
        <x:v>0.09901767552943613</x:v>
      </x:c>
      <x:c r="AD1301" s="115" t="n">
        <x:f>SUM(Z1301:AC1301)</x:f>
        <x:v>1.3482331680369017</x:v>
      </x:c>
      <x:c r="AE1301" s="115" t="n">
        <x:f>MAX(AE1300,AD1301)</x:f>
        <x:v>1.3687986164701027</x:v>
      </x:c>
      <x:c r="AF1301" s="114" t="n">
        <x:f>AD1301/AE1301-1</x:f>
        <x:v>-0.015024451504952352</x:v>
      </x:c>
      <x:c r="AG1301" s="114" t="n">
        <x:f>AD1301/AD1300-1</x:f>
        <x:v>0.0017893563527535683</x:v>
      </x:c>
      <x:c r="AH1301" s="111" t="n">
        <x:f>IF(OR(T1301="年末+季度",T1301="季度+动态",T1301="季度",T1301="动态"),A1301,AH1300)</x:f>
        <x:v>45657</x:v>
      </x:c>
      <x:c r="AI1301" s="117" t="n">
        <x:f>YEAR(A1301)</x:f>
        <x:v>2025</x:v>
      </x:c>
      <x:c r="AJ1301" s="117" t="n">
        <x:f>MONTH(A1301)</x:f>
        <x:v>3</x:v>
      </x:c>
      <x:c r="AK1301" s="50" t="n">
        <x:f>IF(MONTH(A1301)&lt;&gt;MONTH(A1302),1,0)</x:f>
        <x:v>0</x:v>
      </x:c>
      <x:c r="AL1301" s="115" t="n">
        <x:f>IF(AK1300,AD1300,AL1300)</x:f>
        <x:v>1.3452088941090112</x:v>
      </x:c>
      <x:c r="AM1301" s="116" t="str">
        <x:f>IF(AK1301,AD1301/AL1301-1,"")</x:f>
      </x:c>
      <x:c r="AN1301" s="115" t="n">
        <x:f>IF(AI1301&lt;&gt;AI1300,AD1301,MAX(AN1300,AD1301))</x:f>
        <x:v>1.3687986164701027</x:v>
      </x:c>
      <x:c r="AO1301" s="116" t="n">
        <x:f>AD1301/AN1301-1</x:f>
        <x:v>-0.015024451504952352</x:v>
      </x:c>
      <x:c r="AP1301" s="112" t="n">
        <x:f>IFERROR(SUM(Z1301:AC1301)/AD1301,0)</x:f>
        <x:v>1</x:v>
      </x:c>
      <x:c r="AQ1301" s="50" t="b">
        <x:f>AND(B1301&gt;0,C1301&gt;0,D1301&gt;0,E1301&gt;0)</x:f>
        <x:v>1</x:v>
      </x:c>
    </x:row>
    <x:row r="1302">
      <x:c r="A1302" s="111" t="n">
        <x:f>'净值底稿'!A1260</x:f>
        <x:v>45729</x:v>
      </x:c>
      <x:c r="B1302" s="113" t="n">
        <x:f>'净值底稿'!F1260</x:f>
        <x:v>2.01073824947055</x:v>
      </x:c>
      <x:c r="C1302" s="113" t="n">
        <x:f>'净值底稿'!O1260</x:f>
        <x:v>1.4250469163222104</x:v>
      </x:c>
      <x:c r="D1302" s="113" t="n">
        <x:f>'净值底稿'!P1260</x:f>
        <x:v>1.7305</x:v>
      </x:c>
      <x:c r="E1302" s="113" t="n">
        <x:f>'净值底稿'!Q1260</x:f>
        <x:v>2.388</x:v>
      </x:c>
      <x:c r="F1302" s="114" t="n">
        <x:f>IFERROR(B1302/B1301-1,0)</x:f>
        <x:v>-0.020511711167446545</x:v>
      </x:c>
      <x:c r="G1302" s="114" t="n">
        <x:f>IFERROR(C1302/C1301-1,0)</x:f>
        <x:v>-0.008963257437434202</x:v>
      </x:c>
      <x:c r="H1302" s="114" t="n">
        <x:f>IFERROR(D1302/D1301-1,0)</x:f>
        <x:v>0.0005203515263643155</x:v>
      </x:c>
      <x:c r="I1302" s="114" t="n">
        <x:f>IFERROR(E1302/E1301-1,0)</x:f>
        <x:v>0.006363521429474384</x:v>
      </x:c>
      <x:c r="J1302" s="115" t="n">
        <x:f>Z1301*(1+F1302)</x:f>
        <x:v>0.13593814305593796</x:v>
      </x:c>
      <x:c r="K1302" s="115" t="n">
        <x:f>AA1301*(1+G1302)</x:f>
        <x:v>0.1431531826831179</x:v>
      </x:c>
      <x:c r="L1302" s="115" t="n">
        <x:f>AB1301*(1+H1302)</x:f>
        <x:v>0.966485378662308</x:v>
      </x:c>
      <x:c r="M1302" s="115" t="n">
        <x:f>AC1301*(1+I1302)</x:f>
        <x:v>0.09964777662956444</x:v>
      </x:c>
      <x:c r="N1302" s="115" t="n">
        <x:f>SUM(J1302:M1302)</x:f>
        <x:v>1.3452244810309284</x:v>
      </x:c>
      <x:c r="O1302" s="116" t="n">
        <x:f>IFERROR((J1302+K1302)/N1302,0)</x:f>
        <x:v>0.2074682178881929</x:v>
      </x:c>
      <x:c r="P1302" s="50" t="b">
        <x:f>AND(MONTH(A1302)=12,OR(A1303="",YEAR(A1302)&lt;&gt;YEAR(A1303)))</x:f>
        <x:v>0</x:v>
      </x:c>
      <x:c r="Q1302" s="50" t="b">
        <x:f>AND(MOD(MONTH(A1302),3)=0,OR(A1303="",MONTH(A1302)&lt;&gt;MONTH(A1303)))</x:f>
        <x:v>0</x:v>
      </x:c>
      <x:c r="R1302" s="50" t="b">
        <x:f>OR(O1302&gt;$E$7,O1302&lt;$E$6)</x:f>
        <x:v>0</x:v>
      </x:c>
      <x:c r="S1302" s="50" t="b">
        <x:f>AND(OR(P1302,Q1302,R1302),A1302-AH1301&gt;$E$8)</x:f>
        <x:v>0</x:v>
      </x:c>
      <x:c r="T1302" s="50" t="str">
        <x:f>IF(NOT(OR(P1302,Q1302,R1302)),"不调",IF(NOT(S1302),"间隔规则跳过",IF(P1302,"年末+季度",IF(AND(Q1302,R1302),"季度+动态",IF(Q1302,"季度","动态")))))</x:f>
        <x:v>不调</x:v>
      </x:c>
      <x:c r="U1302" s="115" t="n">
        <x:f>IF(OR(T1302="年末+季度",T1302="季度+动态"),N1302*$E$5/2,IF(T1302="季度",(J1302+K1302)/2,IF(T1302="动态",N1302*$E$5*IF(J1302+K1302=0,0.5,J1302/(J1302+K1302)),J1302)))</x:f>
        <x:v>0.13593814305593796</x:v>
      </x:c>
      <x:c r="V1302" s="115" t="n">
        <x:f>IF(OR(T1302="年末+季度",T1302="季度+动态"),N1302*$E$5/2,IF(T1302="季度",(J1302+K1302)/2,IF(T1302="动态",N1302*$E$5*IF(J1302+K1302=0,0.5,K1302/(J1302+K1302)),K1302)))</x:f>
        <x:v>0.1431531826831179</x:v>
      </x:c>
      <x:c r="W1302" s="115" t="n">
        <x:f>IF(OR(T1302="年末+季度",T1302="季度+动态",T1302="动态"),N1302*(1-$E$5)*IF(L1302+M1302=0,$B$7/($B$7+$B$8),L1302/(L1302+M1302)),L1302)</x:f>
        <x:v>0.966485378662308</x:v>
      </x:c>
      <x:c r="X1302" s="115" t="n">
        <x:f>IF(OR(T1302="年末+季度",T1302="季度+动态",T1302="动态"),N1302*(1-$E$5)*IF(L1302+M1302=0,$B$8/($B$7+$B$8),M1302/(L1302+M1302)),M1302)</x:f>
        <x:v>0.09964777662956444</x:v>
      </x:c>
      <x:c r="Y1302" s="115" t="n">
        <x:f>POWER(1-$H$5,(A1302-A1301)/$H$8)</x:f>
        <x:v>0.9999862671029998</x:v>
      </x:c>
      <x:c r="Z1302" s="115" t="n">
        <x:f>U1302*Y1302</x:f>
        <x:v>0.13593627623142096</x:v>
      </x:c>
      <x:c r="AA1302" s="115" t="n">
        <x:f>V1302*Y1302</x:f>
        <x:v>0.14315121677520487</x:v>
      </x:c>
      <x:c r="AB1302" s="115" t="n">
        <x:f>W1302*Y1302</x:f>
        <x:v>0.9664721060181506</x:v>
      </x:c>
      <x:c r="AC1302" s="115" t="n">
        <x:f>X1302*Y1302</x:f>
        <x:v>0.09964640817691169</x:v>
      </x:c>
      <x:c r="AD1302" s="115" t="n">
        <x:f>SUM(Z1302:AC1302)</x:f>
        <x:v>1.3452060072016883</x:v>
      </x:c>
      <x:c r="AE1302" s="115" t="n">
        <x:f>MAX(AE1301,AD1302)</x:f>
        <x:v>1.3687986164701027</x:v>
      </x:c>
      <x:c r="AF1302" s="114" t="n">
        <x:f>AD1302/AE1302-1</x:f>
        <x:v>-0.017235997307811224</x:v>
      </x:c>
      <x:c r="AG1302" s="114" t="n">
        <x:f>AD1302/AD1301-1</x:f>
        <x:v>-0.0022452799018594094</x:v>
      </x:c>
      <x:c r="AH1302" s="111" t="n">
        <x:f>IF(OR(T1302="年末+季度",T1302="季度+动态",T1302="季度",T1302="动态"),A1302,AH1301)</x:f>
        <x:v>45657</x:v>
      </x:c>
      <x:c r="AI1302" s="117" t="n">
        <x:f>YEAR(A1302)</x:f>
        <x:v>2025</x:v>
      </x:c>
      <x:c r="AJ1302" s="117" t="n">
        <x:f>MONTH(A1302)</x:f>
        <x:v>3</x:v>
      </x:c>
      <x:c r="AK1302" s="50" t="n">
        <x:f>IF(MONTH(A1302)&lt;&gt;MONTH(A1303),1,0)</x:f>
        <x:v>0</x:v>
      </x:c>
      <x:c r="AL1302" s="115" t="n">
        <x:f>IF(AK1301,AD1301,AL1301)</x:f>
        <x:v>1.3452088941090112</x:v>
      </x:c>
      <x:c r="AM1302" s="116" t="str">
        <x:f>IF(AK1302,AD1302/AL1302-1,"")</x:f>
      </x:c>
      <x:c r="AN1302" s="115" t="n">
        <x:f>IF(AI1302&lt;&gt;AI1301,AD1302,MAX(AN1301,AD1302))</x:f>
        <x:v>1.3687986164701027</x:v>
      </x:c>
      <x:c r="AO1302" s="116" t="n">
        <x:f>AD1302/AN1302-1</x:f>
        <x:v>-0.017235997307811224</x:v>
      </x:c>
      <x:c r="AP1302" s="112" t="n">
        <x:f>IFERROR(SUM(Z1302:AC1302)/AD1302,0)</x:f>
        <x:v>1</x:v>
      </x:c>
      <x:c r="AQ1302" s="50" t="b">
        <x:f>AND(B1302&gt;0,C1302&gt;0,D1302&gt;0,E1302&gt;0)</x:f>
        <x:v>1</x:v>
      </x:c>
    </x:row>
    <x:row r="1303">
      <x:c r="A1303" s="111" t="n">
        <x:f>'净值底稿'!A1261</x:f>
        <x:v>45730</x:v>
      </x:c>
      <x:c r="B1303" s="113" t="n">
        <x:f>'净值底稿'!F1261</x:f>
        <x:v>2.04398696597269</x:v>
      </x:c>
      <x:c r="C1303" s="113" t="n">
        <x:f>'净值底稿'!O1261</x:f>
        <x:v>1.4509754735087537</x:v>
      </x:c>
      <x:c r="D1303" s="113" t="n">
        <x:f>'净值底稿'!P1261</x:f>
        <x:v>1.7308</x:v>
      </x:c>
      <x:c r="E1303" s="113" t="n">
        <x:f>'净值底稿'!Q1261</x:f>
        <x:v>2.4201</x:v>
      </x:c>
      <x:c r="F1303" s="114" t="n">
        <x:f>IFERROR(B1303/B1302-1,0)</x:f>
        <x:v>0.016535576677319863</x:v>
      </x:c>
      <x:c r="G1303" s="114" t="n">
        <x:f>IFERROR(C1303/C1302-1,0)</x:f>
        <x:v>0.018194879684003906</x:v>
      </x:c>
      <x:c r="H1303" s="114" t="n">
        <x:f>IFERROR(D1303/D1302-1,0)</x:f>
        <x:v>0.00017336030049119877</x:v>
      </x:c>
      <x:c r="I1303" s="114" t="n">
        <x:f>IFERROR(E1303/E1302-1,0)</x:f>
        <x:v>0.013442211055276543</x:v>
      </x:c>
      <x:c r="J1303" s="115" t="n">
        <x:f>Z1302*(1+F1303)</x:f>
        <x:v>0.13818406095027497</x:v>
      </x:c>
      <x:c r="K1303" s="115" t="n">
        <x:f>AA1302*(1+G1303)</x:f>
        <x:v>0.1457558359410485</x:v>
      </x:c>
      <x:c r="L1303" s="115" t="n">
        <x:f>AB1302*(1+H1303)</x:f>
        <x:v>0.9666396539128662</x:v>
      </x:c>
      <x:c r="M1303" s="115" t="n">
        <x:f>AC1302*(1+I1303)</x:f>
        <x:v>0.10098587622652597</x:v>
      </x:c>
      <x:c r="N1303" s="115" t="n">
        <x:f>SUM(J1303:M1303)</x:f>
        <x:v>1.3515654270307156</x:v>
      </x:c>
      <x:c r="O1303" s="116" t="n">
        <x:f>IFERROR((J1303+K1303)/N1303,0)</x:f>
        <x:v>0.2100822433103497</x:v>
      </x:c>
      <x:c r="P1303" s="50" t="b">
        <x:f>AND(MONTH(A1303)=12,OR(A1304="",YEAR(A1303)&lt;&gt;YEAR(A1304)))</x:f>
        <x:v>0</x:v>
      </x:c>
      <x:c r="Q1303" s="50" t="b">
        <x:f>AND(MOD(MONTH(A1303),3)=0,OR(A1304="",MONTH(A1303)&lt;&gt;MONTH(A1304)))</x:f>
        <x:v>0</x:v>
      </x:c>
      <x:c r="R1303" s="50" t="b">
        <x:f>OR(O1303&gt;$E$7,O1303&lt;$E$6)</x:f>
        <x:v>0</x:v>
      </x:c>
      <x:c r="S1303" s="50" t="b">
        <x:f>AND(OR(P1303,Q1303,R1303),A1303-AH1302&gt;$E$8)</x:f>
        <x:v>0</x:v>
      </x:c>
      <x:c r="T1303" s="50" t="str">
        <x:f>IF(NOT(OR(P1303,Q1303,R1303)),"不调",IF(NOT(S1303),"间隔规则跳过",IF(P1303,"年末+季度",IF(AND(Q1303,R1303),"季度+动态",IF(Q1303,"季度","动态")))))</x:f>
        <x:v>不调</x:v>
      </x:c>
      <x:c r="U1303" s="115" t="n">
        <x:f>IF(OR(T1303="年末+季度",T1303="季度+动态"),N1303*$E$5/2,IF(T1303="季度",(J1303+K1303)/2,IF(T1303="动态",N1303*$E$5*IF(J1303+K1303=0,0.5,J1303/(J1303+K1303)),J1303)))</x:f>
        <x:v>0.13818406095027497</x:v>
      </x:c>
      <x:c r="V1303" s="115" t="n">
        <x:f>IF(OR(T1303="年末+季度",T1303="季度+动态"),N1303*$E$5/2,IF(T1303="季度",(J1303+K1303)/2,IF(T1303="动态",N1303*$E$5*IF(J1303+K1303=0,0.5,K1303/(J1303+K1303)),K1303)))</x:f>
        <x:v>0.1457558359410485</x:v>
      </x:c>
      <x:c r="W1303" s="115" t="n">
        <x:f>IF(OR(T1303="年末+季度",T1303="季度+动态",T1303="动态"),N1303*(1-$E$5)*IF(L1303+M1303=0,$B$7/($B$7+$B$8),L1303/(L1303+M1303)),L1303)</x:f>
        <x:v>0.9666396539128662</x:v>
      </x:c>
      <x:c r="X1303" s="115" t="n">
        <x:f>IF(OR(T1303="年末+季度",T1303="季度+动态",T1303="动态"),N1303*(1-$E$5)*IF(L1303+M1303=0,$B$8/($B$7+$B$8),M1303/(L1303+M1303)),M1303)</x:f>
        <x:v>0.10098587622652597</x:v>
      </x:c>
      <x:c r="Y1303" s="115" t="n">
        <x:f>POWER(1-$H$5,(A1303-A1302)/$H$8)</x:f>
        <x:v>0.9999862671029998</x:v>
      </x:c>
      <x:c r="Z1303" s="115" t="n">
        <x:f>U1303*Y1303</x:f>
        <x:v>0.13818216328279886</x:v>
      </x:c>
      <x:c r="AA1303" s="115" t="n">
        <x:f>V1303*Y1303</x:f>
        <x:v>0.14575383429116634</x:v>
      </x:c>
      <x:c r="AB1303" s="115" t="n">
        <x:f>W1303*Y1303</x:f>
        <x:v>0.9666263791500627</x:v>
      </x:c>
      <x:c r="AC1303" s="115" t="n">
        <x:f>X1303*Y1303</x:f>
        <x:v>0.10098448939788927</x:v>
      </x:c>
      <x:c r="AD1303" s="115" t="n">
        <x:f>SUM(Z1303:AC1303)</x:f>
        <x:v>1.3515468661219172</x:v>
      </x:c>
      <x:c r="AE1303" s="115" t="n">
        <x:f>MAX(AE1302,AD1303)</x:f>
        <x:v>1.3687986164701027</x:v>
      </x:c>
      <x:c r="AF1303" s="114" t="n">
        <x:f>AD1303/AE1303-1</x:f>
        <x:v>-0.012603570854472945</x:v>
      </x:c>
      <x:c r="AG1303" s="114" t="n">
        <x:f>AD1303/AD1302-1</x:f>
        <x:v>0.004713671278809839</x:v>
      </x:c>
      <x:c r="AH1303" s="111" t="n">
        <x:f>IF(OR(T1303="年末+季度",T1303="季度+动态",T1303="季度",T1303="动态"),A1303,AH1302)</x:f>
        <x:v>45657</x:v>
      </x:c>
      <x:c r="AI1303" s="117" t="n">
        <x:f>YEAR(A1303)</x:f>
        <x:v>2025</x:v>
      </x:c>
      <x:c r="AJ1303" s="117" t="n">
        <x:f>MONTH(A1303)</x:f>
        <x:v>3</x:v>
      </x:c>
      <x:c r="AK1303" s="50" t="n">
        <x:f>IF(MONTH(A1303)&lt;&gt;MONTH(A1304),1,0)</x:f>
        <x:v>0</x:v>
      </x:c>
      <x:c r="AL1303" s="115" t="n">
        <x:f>IF(AK1302,AD1302,AL1302)</x:f>
        <x:v>1.3452088941090112</x:v>
      </x:c>
      <x:c r="AM1303" s="116" t="str">
        <x:f>IF(AK1303,AD1303/AL1303-1,"")</x:f>
      </x:c>
      <x:c r="AN1303" s="115" t="n">
        <x:f>IF(AI1303&lt;&gt;AI1302,AD1303,MAX(AN1302,AD1303))</x:f>
        <x:v>1.3687986164701027</x:v>
      </x:c>
      <x:c r="AO1303" s="116" t="n">
        <x:f>AD1303/AN1303-1</x:f>
        <x:v>-0.012603570854472945</x:v>
      </x:c>
      <x:c r="AP1303" s="112" t="n">
        <x:f>IFERROR(SUM(Z1303:AC1303)/AD1303,0)</x:f>
        <x:v>1</x:v>
      </x:c>
      <x:c r="AQ1303" s="50" t="b">
        <x:f>AND(B1303&gt;0,C1303&gt;0,D1303&gt;0,E1303&gt;0)</x:f>
        <x:v>1</x:v>
      </x:c>
    </x:row>
    <x:row r="1304">
      <x:c r="A1304" s="111" t="n">
        <x:f>'净值底稿'!A1262</x:f>
        <x:v>45733</x:v>
      </x:c>
      <x:c r="B1304" s="113" t="n">
        <x:f>'净值底稿'!F1262</x:f>
        <x:v>2.0370016047929775</x:v>
      </x:c>
      <x:c r="C1304" s="113" t="n">
        <x:f>'净值底稿'!O1262</x:f>
        <x:v>1.4544366761593062</x:v>
      </x:c>
      <x:c r="D1304" s="113" t="n">
        <x:f>'净值底稿'!P1262</x:f>
        <x:v>1.7263</x:v>
      </x:c>
      <x:c r="E1304" s="113" t="n">
        <x:f>'净值底稿'!Q1262</x:f>
        <x:v>2.4287</x:v>
      </x:c>
      <x:c r="F1304" s="114" t="n">
        <x:f>IFERROR(B1304/B1303-1,0)</x:f>
        <x:v>-0.0034175174773624084</x:v>
      </x:c>
      <x:c r="G1304" s="114" t="n">
        <x:f>IFERROR(C1304/C1303-1,0)</x:f>
        <x:v>0.002385431534678295</x:v>
      </x:c>
      <x:c r="H1304" s="114" t="n">
        <x:f>IFERROR(D1304/D1303-1,0)</x:f>
        <x:v>-0.002599953778599451</x:v>
      </x:c>
      <x:c r="I1304" s="114" t="n">
        <x:f>IFERROR(E1304/E1303-1,0)</x:f>
        <x:v>0.003553572166439478</x:v>
      </x:c>
      <x:c r="J1304" s="115" t="n">
        <x:f>Z1303*(1+F1304)</x:f>
        <x:v>0.13770992332472015</x:v>
      </x:c>
      <x:c r="K1304" s="115" t="n">
        <x:f>AA1303*(1+G1304)</x:f>
        <x:v>0.14610152008378477</x:v>
      </x:c>
      <x:c r="L1304" s="115" t="n">
        <x:f>AB1303*(1+H1304)</x:f>
        <x:v>0.9641131952430976</x:v>
      </x:c>
      <x:c r="M1304" s="115" t="n">
        <x:f>AC1303*(1+I1304)</x:f>
        <x:v>0.10134334506865572</x:v>
      </x:c>
      <x:c r="N1304" s="115" t="n">
        <x:f>SUM(J1304:M1304)</x:f>
        <x:v>1.3492679837202584</x:v>
      </x:c>
      <x:c r="O1304" s="116" t="n">
        <x:f>IFERROR((J1304+K1304)/N1304,0)</x:f>
        <x:v>0.21034475495814264</x:v>
      </x:c>
      <x:c r="P1304" s="50" t="b">
        <x:f>AND(MONTH(A1304)=12,OR(A1305="",YEAR(A1304)&lt;&gt;YEAR(A1305)))</x:f>
        <x:v>0</x:v>
      </x:c>
      <x:c r="Q1304" s="50" t="b">
        <x:f>AND(MOD(MONTH(A1304),3)=0,OR(A1305="",MONTH(A1304)&lt;&gt;MONTH(A1305)))</x:f>
        <x:v>0</x:v>
      </x:c>
      <x:c r="R1304" s="50" t="b">
        <x:f>OR(O1304&gt;$E$7,O1304&lt;$E$6)</x:f>
        <x:v>0</x:v>
      </x:c>
      <x:c r="S1304" s="50" t="b">
        <x:f>AND(OR(P1304,Q1304,R1304),A1304-AH1303&gt;$E$8)</x:f>
        <x:v>0</x:v>
      </x:c>
      <x:c r="T1304" s="50" t="str">
        <x:f>IF(NOT(OR(P1304,Q1304,R1304)),"不调",IF(NOT(S1304),"间隔规则跳过",IF(P1304,"年末+季度",IF(AND(Q1304,R1304),"季度+动态",IF(Q1304,"季度","动态")))))</x:f>
        <x:v>不调</x:v>
      </x:c>
      <x:c r="U1304" s="115" t="n">
        <x:f>IF(OR(T1304="年末+季度",T1304="季度+动态"),N1304*$E$5/2,IF(T1304="季度",(J1304+K1304)/2,IF(T1304="动态",N1304*$E$5*IF(J1304+K1304=0,0.5,J1304/(J1304+K1304)),J1304)))</x:f>
        <x:v>0.13770992332472015</x:v>
      </x:c>
      <x:c r="V1304" s="115" t="n">
        <x:f>IF(OR(T1304="年末+季度",T1304="季度+动态"),N1304*$E$5/2,IF(T1304="季度",(J1304+K1304)/2,IF(T1304="动态",N1304*$E$5*IF(J1304+K1304=0,0.5,K1304/(J1304+K1304)),K1304)))</x:f>
        <x:v>0.14610152008378477</x:v>
      </x:c>
      <x:c r="W1304" s="115" t="n">
        <x:f>IF(OR(T1304="年末+季度",T1304="季度+动态",T1304="动态"),N1304*(1-$E$5)*IF(L1304+M1304=0,$B$7/($B$7+$B$8),L1304/(L1304+M1304)),L1304)</x:f>
        <x:v>0.9641131952430976</x:v>
      </x:c>
      <x:c r="X1304" s="115" t="n">
        <x:f>IF(OR(T1304="年末+季度",T1304="季度+动态",T1304="动态"),N1304*(1-$E$5)*IF(L1304+M1304=0,$B$8/($B$7+$B$8),M1304/(L1304+M1304)),M1304)</x:f>
        <x:v>0.10134334506865572</x:v>
      </x:c>
      <x:c r="Y1304" s="115" t="n">
        <x:f>POWER(1-$H$5,(A1304-A1303)/$H$8)</x:f>
        <x:v>0.9999588018747739</x:v>
      </x:c>
      <x:c r="Z1304" s="115" t="n">
        <x:f>U1304*Y1304</x:f>
        <x:v>0.13770424993405414</x:v>
      </x:c>
      <x:c r="AA1304" s="115" t="n">
        <x:f>V1304*Y1304</x:f>
        <x:v>0.14609550097506463</x:v>
      </x:c>
      <x:c r="AB1304" s="115" t="n">
        <x:f>W1304*Y1304</x:f>
        <x:v>0.9640734755869479</x:v>
      </x:c>
      <x:c r="AC1304" s="115" t="n">
        <x:f>X1304*Y1304</x:f>
        <x:v>0.10133916991283476</x:v>
      </x:c>
      <x:c r="AD1304" s="115" t="n">
        <x:f>SUM(Z1304:AC1304)</x:f>
        <x:v>1.3492123964089013</x:v>
      </x:c>
      <x:c r="AE1304" s="115" t="n">
        <x:f>MAX(AE1303,AD1304)</x:f>
        <x:v>1.3687986164701027</x:v>
      </x:c>
      <x:c r="AF1304" s="114" t="n">
        <x:f>AD1304/AE1304-1</x:f>
        <x:v>-0.014309058926221696</x:v>
      </x:c>
      <x:c r="AG1304" s="114" t="n">
        <x:f>AD1304/AD1303-1</x:f>
        <x:v>-0.0017272576863829325</x:v>
      </x:c>
      <x:c r="AH1304" s="111" t="n">
        <x:f>IF(OR(T1304="年末+季度",T1304="季度+动态",T1304="季度",T1304="动态"),A1304,AH1303)</x:f>
        <x:v>45657</x:v>
      </x:c>
      <x:c r="AI1304" s="117" t="n">
        <x:f>YEAR(A1304)</x:f>
        <x:v>2025</x:v>
      </x:c>
      <x:c r="AJ1304" s="117" t="n">
        <x:f>MONTH(A1304)</x:f>
        <x:v>3</x:v>
      </x:c>
      <x:c r="AK1304" s="50" t="n">
        <x:f>IF(MONTH(A1304)&lt;&gt;MONTH(A1305),1,0)</x:f>
        <x:v>0</x:v>
      </x:c>
      <x:c r="AL1304" s="115" t="n">
        <x:f>IF(AK1303,AD1303,AL1303)</x:f>
        <x:v>1.3452088941090112</x:v>
      </x:c>
      <x:c r="AM1304" s="116" t="str">
        <x:f>IF(AK1304,AD1304/AL1304-1,"")</x:f>
      </x:c>
      <x:c r="AN1304" s="115" t="n">
        <x:f>IF(AI1304&lt;&gt;AI1303,AD1304,MAX(AN1303,AD1304))</x:f>
        <x:v>1.3687986164701027</x:v>
      </x:c>
      <x:c r="AO1304" s="116" t="n">
        <x:f>AD1304/AN1304-1</x:f>
        <x:v>-0.014309058926221696</x:v>
      </x:c>
      <x:c r="AP1304" s="112" t="n">
        <x:f>IFERROR(SUM(Z1304:AC1304)/AD1304,0)</x:f>
        <x:v>1</x:v>
      </x:c>
      <x:c r="AQ1304" s="50" t="b">
        <x:f>AND(B1304&gt;0,C1304&gt;0,D1304&gt;0,E1304&gt;0)</x:f>
        <x:v>1</x:v>
      </x:c>
    </x:row>
    <x:row r="1305">
      <x:c r="A1305" s="111" t="n">
        <x:f>'净值底稿'!A1263</x:f>
        <x:v>45734</x:v>
      </x:c>
      <x:c r="B1305" s="113" t="n">
        <x:f>'净值底稿'!F1263</x:f>
        <x:v>2.0495199504475026</x:v>
      </x:c>
      <x:c r="C1305" s="113" t="n">
        <x:f>'净值底稿'!O1263</x:f>
        <x:v>1.4634436453190558</x:v>
      </x:c>
      <x:c r="D1305" s="113" t="n">
        <x:f>'净值底稿'!P1263</x:f>
        <x:v>1.7268</x:v>
      </x:c>
      <x:c r="E1305" s="113" t="n">
        <x:f>'净值底稿'!Q1263</x:f>
        <x:v>2.4468</x:v>
      </x:c>
      <x:c r="F1305" s="114" t="n">
        <x:f>IFERROR(B1305/B1304-1,0)</x:f>
        <x:v>0.006145476579434206</x:v>
      </x:c>
      <x:c r="G1305" s="114" t="n">
        <x:f>IFERROR(C1305/C1304-1,0)</x:f>
        <x:v>0.006192754423337332</x:v>
      </x:c>
      <x:c r="H1305" s="114" t="n">
        <x:f>IFERROR(D1305/D1304-1,0)</x:f>
        <x:v>0.0002896367954585699</x:v>
      </x:c>
      <x:c r="I1305" s="114" t="n">
        <x:f>IFERROR(E1305/E1304-1,0)</x:f>
        <x:v>0.00745254662988426</x:v>
      </x:c>
      <x:c r="J1305" s="115" t="n">
        <x:f>Z1304*(1+F1305)</x:f>
        <x:v>0.13855050817691242</x:v>
      </x:c>
      <x:c r="K1305" s="115" t="n">
        <x:f>AA1304*(1+G1305)</x:f>
        <x:v>0.14700023453495764</x:v>
      </x:c>
      <x:c r="L1305" s="115" t="n">
        <x:f>AB1304*(1+H1305)</x:f>
        <x:v>0.9643527067390035</x:v>
      </x:c>
      <x:c r="M1305" s="115" t="n">
        <x:f>AC1304*(1+I1305)</x:f>
        <x:v>0.10209440480204393</x:v>
      </x:c>
      <x:c r="N1305" s="115" t="n">
        <x:f>SUM(J1305:M1305)</x:f>
        <x:v>1.3519978542529176</x:v>
      </x:c>
      <x:c r="O1305" s="116" t="n">
        <x:f>IFERROR((J1305+K1305)/N1305,0)</x:f>
        <x:v>0.21120650584882678</x:v>
      </x:c>
      <x:c r="P1305" s="50" t="b">
        <x:f>AND(MONTH(A1305)=12,OR(A1306="",YEAR(A1305)&lt;&gt;YEAR(A1306)))</x:f>
        <x:v>0</x:v>
      </x:c>
      <x:c r="Q1305" s="50" t="b">
        <x:f>AND(MOD(MONTH(A1305),3)=0,OR(A1306="",MONTH(A1305)&lt;&gt;MONTH(A1306)))</x:f>
        <x:v>0</x:v>
      </x:c>
      <x:c r="R1305" s="50" t="b">
        <x:f>OR(O1305&gt;$E$7,O1305&lt;$E$6)</x:f>
        <x:v>0</x:v>
      </x:c>
      <x:c r="S1305" s="50" t="b">
        <x:f>AND(OR(P1305,Q1305,R1305),A1305-AH1304&gt;$E$8)</x:f>
        <x:v>0</x:v>
      </x:c>
      <x:c r="T1305" s="50" t="str">
        <x:f>IF(NOT(OR(P1305,Q1305,R1305)),"不调",IF(NOT(S1305),"间隔规则跳过",IF(P1305,"年末+季度",IF(AND(Q1305,R1305),"季度+动态",IF(Q1305,"季度","动态")))))</x:f>
        <x:v>不调</x:v>
      </x:c>
      <x:c r="U1305" s="115" t="n">
        <x:f>IF(OR(T1305="年末+季度",T1305="季度+动态"),N1305*$E$5/2,IF(T1305="季度",(J1305+K1305)/2,IF(T1305="动态",N1305*$E$5*IF(J1305+K1305=0,0.5,J1305/(J1305+K1305)),J1305)))</x:f>
        <x:v>0.13855050817691242</x:v>
      </x:c>
      <x:c r="V1305" s="115" t="n">
        <x:f>IF(OR(T1305="年末+季度",T1305="季度+动态"),N1305*$E$5/2,IF(T1305="季度",(J1305+K1305)/2,IF(T1305="动态",N1305*$E$5*IF(J1305+K1305=0,0.5,K1305/(J1305+K1305)),K1305)))</x:f>
        <x:v>0.14700023453495764</x:v>
      </x:c>
      <x:c r="W1305" s="115" t="n">
        <x:f>IF(OR(T1305="年末+季度",T1305="季度+动态",T1305="动态"),N1305*(1-$E$5)*IF(L1305+M1305=0,$B$7/($B$7+$B$8),L1305/(L1305+M1305)),L1305)</x:f>
        <x:v>0.9643527067390035</x:v>
      </x:c>
      <x:c r="X1305" s="115" t="n">
        <x:f>IF(OR(T1305="年末+季度",T1305="季度+动态",T1305="动态"),N1305*(1-$E$5)*IF(L1305+M1305=0,$B$8/($B$7+$B$8),M1305/(L1305+M1305)),M1305)</x:f>
        <x:v>0.10209440480204393</x:v>
      </x:c>
      <x:c r="Y1305" s="115" t="n">
        <x:f>POWER(1-$H$5,(A1305-A1304)/$H$8)</x:f>
        <x:v>0.9999862671029998</x:v>
      </x:c>
      <x:c r="Z1305" s="115" t="n">
        <x:f>U1305*Y1305</x:f>
        <x:v>0.1385486054770543</x:v>
      </x:c>
      <x:c r="AA1305" s="115" t="n">
        <x:f>V1305*Y1305</x:f>
        <x:v>0.14699821579587777</x:v>
      </x:c>
      <x:c r="AB1305" s="115" t="n">
        <x:f>W1305*Y1305</x:f>
        <x:v>0.96433946338261</x:v>
      </x:c>
      <x:c r="AC1305" s="115" t="n">
        <x:f>X1305*Y1305</x:f>
        <x:v>0.10209300275009849</x:v>
      </x:c>
      <x:c r="AD1305" s="115" t="n">
        <x:f>SUM(Z1305:AC1305)</x:f>
        <x:v>1.3519792874056407</x:v>
      </x:c>
      <x:c r="AE1305" s="115" t="n">
        <x:f>MAX(AE1304,AD1305)</x:f>
        <x:v>1.3687986164701027</x:v>
      </x:c>
      <x:c r="AF1305" s="114" t="n">
        <x:f>AD1305/AE1305-1</x:f>
        <x:v>-0.01228765784979835</x:v>
      </x:c>
      <x:c r="AG1305" s="114" t="n">
        <x:f>AD1305/AD1304-1</x:f>
        <x:v>0.0020507453119344987</x:v>
      </x:c>
      <x:c r="AH1305" s="111" t="n">
        <x:f>IF(OR(T1305="年末+季度",T1305="季度+动态",T1305="季度",T1305="动态"),A1305,AH1304)</x:f>
        <x:v>45657</x:v>
      </x:c>
      <x:c r="AI1305" s="117" t="n">
        <x:f>YEAR(A1305)</x:f>
        <x:v>2025</x:v>
      </x:c>
      <x:c r="AJ1305" s="117" t="n">
        <x:f>MONTH(A1305)</x:f>
        <x:v>3</x:v>
      </x:c>
      <x:c r="AK1305" s="50" t="n">
        <x:f>IF(MONTH(A1305)&lt;&gt;MONTH(A1306),1,0)</x:f>
        <x:v>0</x:v>
      </x:c>
      <x:c r="AL1305" s="115" t="n">
        <x:f>IF(AK1304,AD1304,AL1304)</x:f>
        <x:v>1.3452088941090112</x:v>
      </x:c>
      <x:c r="AM1305" s="116" t="str">
        <x:f>IF(AK1305,AD1305/AL1305-1,"")</x:f>
      </x:c>
      <x:c r="AN1305" s="115" t="n">
        <x:f>IF(AI1305&lt;&gt;AI1304,AD1305,MAX(AN1304,AD1305))</x:f>
        <x:v>1.3687986164701027</x:v>
      </x:c>
      <x:c r="AO1305" s="116" t="n">
        <x:f>AD1305/AN1305-1</x:f>
        <x:v>-0.01228765784979835</x:v>
      </x:c>
      <x:c r="AP1305" s="112" t="n">
        <x:f>IFERROR(SUM(Z1305:AC1305)/AD1305,0)</x:f>
        <x:v>1</x:v>
      </x:c>
      <x:c r="AQ1305" s="50" t="b">
        <x:f>AND(B1305&gt;0,C1305&gt;0,D1305&gt;0,E1305&gt;0)</x:f>
        <x:v>1</x:v>
      </x:c>
    </x:row>
    <x:row r="1306">
      <x:c r="A1306" s="111" t="n">
        <x:f>'净值底稿'!A1264</x:f>
        <x:v>45735</x:v>
      </x:c>
      <x:c r="B1306" s="113" t="n">
        <x:f>'净值底稿'!F1264</x:f>
        <x:v>2.0157584327353772</x:v>
      </x:c>
      <x:c r="C1306" s="113" t="n">
        <x:f>'净值底稿'!O1264</x:f>
        <x:v>1.4586804132399331</x:v>
      </x:c>
      <x:c r="D1306" s="113" t="n">
        <x:f>'净值底稿'!P1264</x:f>
        <x:v>1.7275</x:v>
      </x:c>
      <x:c r="E1306" s="113" t="n">
        <x:f>'净值底稿'!Q1264</x:f>
        <x:v>2.4706</x:v>
      </x:c>
      <x:c r="F1306" s="114" t="n">
        <x:f>IFERROR(B1306/B1305-1,0)</x:f>
        <x:v>-0.0164728904955298</x:v>
      </x:c>
      <x:c r="G1306" s="114" t="n">
        <x:f>IFERROR(C1306/C1305-1,0)</x:f>
        <x:v>-0.003254810729718338</x:v>
      </x:c>
      <x:c r="H1306" s="114" t="n">
        <x:f>IFERROR(D1306/D1305-1,0)</x:f>
        <x:v>0.00040537410238594695</x:v>
      </x:c>
      <x:c r="I1306" s="114" t="n">
        <x:f>IFERROR(E1306/E1305-1,0)</x:f>
        <x:v>0.009726990354748999</x:v>
      </x:c>
      <x:c r="J1306" s="115" t="n">
        <x:f>Z1305*(1+F1306)</x:f>
        <x:v>0.13626630947072244</x:v>
      </x:c>
      <x:c r="K1306" s="115" t="n">
        <x:f>AA1305*(1+G1306)</x:f>
        <x:v>0.1465197644258559</x:v>
      </x:c>
      <x:c r="L1306" s="115" t="n">
        <x:f>AB1305*(1+H1306)</x:f>
        <x:v>0.9647303816269741</x:v>
      </x:c>
      <x:c r="M1306" s="115" t="n">
        <x:f>AC1305*(1+I1306)</x:f>
        <x:v>0.10308606040313606</x:v>
      </x:c>
      <x:c r="N1306" s="115" t="n">
        <x:f>SUM(J1306:M1306)</x:f>
        <x:v>1.3506025159266886</x:v>
      </x:c>
      <x:c r="O1306" s="116" t="n">
        <x:f>IFERROR((J1306+K1306)/N1306,0)</x:f>
        <x:v>0.20937771887871126</x:v>
      </x:c>
      <x:c r="P1306" s="50" t="b">
        <x:f>AND(MONTH(A1306)=12,OR(A1307="",YEAR(A1306)&lt;&gt;YEAR(A1307)))</x:f>
        <x:v>0</x:v>
      </x:c>
      <x:c r="Q1306" s="50" t="b">
        <x:f>AND(MOD(MONTH(A1306),3)=0,OR(A1307="",MONTH(A1306)&lt;&gt;MONTH(A1307)))</x:f>
        <x:v>0</x:v>
      </x:c>
      <x:c r="R1306" s="50" t="b">
        <x:f>OR(O1306&gt;$E$7,O1306&lt;$E$6)</x:f>
        <x:v>0</x:v>
      </x:c>
      <x:c r="S1306" s="50" t="b">
        <x:f>AND(OR(P1306,Q1306,R1306),A1306-AH1305&gt;$E$8)</x:f>
        <x:v>0</x:v>
      </x:c>
      <x:c r="T1306" s="50" t="str">
        <x:f>IF(NOT(OR(P1306,Q1306,R1306)),"不调",IF(NOT(S1306),"间隔规则跳过",IF(P1306,"年末+季度",IF(AND(Q1306,R1306),"季度+动态",IF(Q1306,"季度","动态")))))</x:f>
        <x:v>不调</x:v>
      </x:c>
      <x:c r="U1306" s="115" t="n">
        <x:f>IF(OR(T1306="年末+季度",T1306="季度+动态"),N1306*$E$5/2,IF(T1306="季度",(J1306+K1306)/2,IF(T1306="动态",N1306*$E$5*IF(J1306+K1306=0,0.5,J1306/(J1306+K1306)),J1306)))</x:f>
        <x:v>0.13626630947072244</x:v>
      </x:c>
      <x:c r="V1306" s="115" t="n">
        <x:f>IF(OR(T1306="年末+季度",T1306="季度+动态"),N1306*$E$5/2,IF(T1306="季度",(J1306+K1306)/2,IF(T1306="动态",N1306*$E$5*IF(J1306+K1306=0,0.5,K1306/(J1306+K1306)),K1306)))</x:f>
        <x:v>0.1465197644258559</x:v>
      </x:c>
      <x:c r="W1306" s="115" t="n">
        <x:f>IF(OR(T1306="年末+季度",T1306="季度+动态",T1306="动态"),N1306*(1-$E$5)*IF(L1306+M1306=0,$B$7/($B$7+$B$8),L1306/(L1306+M1306)),L1306)</x:f>
        <x:v>0.9647303816269741</x:v>
      </x:c>
      <x:c r="X1306" s="115" t="n">
        <x:f>IF(OR(T1306="年末+季度",T1306="季度+动态",T1306="动态"),N1306*(1-$E$5)*IF(L1306+M1306=0,$B$8/($B$7+$B$8),M1306/(L1306+M1306)),M1306)</x:f>
        <x:v>0.10308606040313606</x:v>
      </x:c>
      <x:c r="Y1306" s="115" t="n">
        <x:f>POWER(1-$H$5,(A1306-A1305)/$H$8)</x:f>
        <x:v>0.9999862671029998</x:v>
      </x:c>
      <x:c r="Z1306" s="115" t="n">
        <x:f>U1306*Y1306</x:f>
        <x:v>0.13626443813952988</x:v>
      </x:c>
      <x:c r="AA1306" s="115" t="n">
        <x:f>V1306*Y1306</x:f>
        <x:v>0.14651775228502253</x:v>
      </x:c>
      <x:c r="AB1306" s="115" t="n">
        <x:f>W1306*Y1306</x:f>
        <x:v>0.9647171330840102</x:v>
      </x:c>
      <x:c r="AC1306" s="115" t="n">
        <x:f>X1306*Y1306</x:f>
        <x:v>0.10308464473288638</x:v>
      </x:c>
      <x:c r="AD1306" s="115" t="n">
        <x:f>SUM(Z1306:AC1306)</x:f>
        <x:v>1.3505839682414489</x:v>
      </x:c>
      <x:c r="AE1306" s="115" t="n">
        <x:f>MAX(AE1305,AD1306)</x:f>
        <x:v>1.3687986164701027</x:v>
      </x:c>
      <x:c r="AF1306" s="114" t="n">
        <x:f>AD1306/AE1306-1</x:f>
        <x:v>-0.013307032904245841</x:v>
      </x:c>
      <x:c r="AG1306" s="114" t="n">
        <x:f>AD1306/AD1305-1</x:f>
        <x:v>-0.0010320566129894404</x:v>
      </x:c>
      <x:c r="AH1306" s="111" t="n">
        <x:f>IF(OR(T1306="年末+季度",T1306="季度+动态",T1306="季度",T1306="动态"),A1306,AH1305)</x:f>
        <x:v>45657</x:v>
      </x:c>
      <x:c r="AI1306" s="117" t="n">
        <x:f>YEAR(A1306)</x:f>
        <x:v>2025</x:v>
      </x:c>
      <x:c r="AJ1306" s="117" t="n">
        <x:f>MONTH(A1306)</x:f>
        <x:v>3</x:v>
      </x:c>
      <x:c r="AK1306" s="50" t="n">
        <x:f>IF(MONTH(A1306)&lt;&gt;MONTH(A1307),1,0)</x:f>
        <x:v>0</x:v>
      </x:c>
      <x:c r="AL1306" s="115" t="n">
        <x:f>IF(AK1305,AD1305,AL1305)</x:f>
        <x:v>1.3452088941090112</x:v>
      </x:c>
      <x:c r="AM1306" s="116" t="str">
        <x:f>IF(AK1306,AD1306/AL1306-1,"")</x:f>
      </x:c>
      <x:c r="AN1306" s="115" t="n">
        <x:f>IF(AI1306&lt;&gt;AI1305,AD1306,MAX(AN1305,AD1306))</x:f>
        <x:v>1.3687986164701027</x:v>
      </x:c>
      <x:c r="AO1306" s="116" t="n">
        <x:f>AD1306/AN1306-1</x:f>
        <x:v>-0.013307032904245841</x:v>
      </x:c>
      <x:c r="AP1306" s="112" t="n">
        <x:f>IFERROR(SUM(Z1306:AC1306)/AD1306,0)</x:f>
        <x:v>1</x:v>
      </x:c>
      <x:c r="AQ1306" s="50" t="b">
        <x:f>AND(B1306&gt;0,C1306&gt;0,D1306&gt;0,E1306&gt;0)</x:f>
        <x:v>1</x:v>
      </x:c>
    </x:row>
    <x:row r="1307">
      <x:c r="A1307" s="111" t="n">
        <x:f>'净值底稿'!A1265</x:f>
        <x:v>45736</x:v>
      </x:c>
      <x:c r="B1307" s="113" t="n">
        <x:f>'净值底稿'!F1265</x:f>
        <x:v>1.9946554979550375</x:v>
      </x:c>
      <x:c r="C1307" s="113" t="n">
        <x:f>'净值底稿'!O1265</x:f>
        <x:v>1.4547691056628262</x:v>
      </x:c>
      <x:c r="D1307" s="113" t="n">
        <x:f>'净值底稿'!P1265</x:f>
        <x:v>1.7314</x:v>
      </x:c>
      <x:c r="E1307" s="113" t="n">
        <x:f>'净值底稿'!Q1265</x:f>
        <x:v>2.4764</x:v>
      </x:c>
      <x:c r="F1307" s="114" t="n">
        <x:f>IFERROR(B1307/B1306-1,0)</x:f>
        <x:v>-0.01046898003135388</x:v>
      </x:c>
      <x:c r="G1307" s="114" t="n">
        <x:f>IFERROR(C1307/C1306-1,0)</x:f>
        <x:v>-0.0026814013142325566</x:v>
      </x:c>
      <x:c r="H1307" s="114" t="n">
        <x:f>IFERROR(D1307/D1306-1,0)</x:f>
        <x:v>0.002257597684515167</x:v>
      </x:c>
      <x:c r="I1307" s="114" t="n">
        <x:f>IFERROR(E1307/E1306-1,0)</x:f>
        <x:v>0.0023476078685338297</x:v>
      </x:c>
      <x:c r="J1307" s="115" t="n">
        <x:f>Z1306*(1+F1307)</x:f>
        <x:v>0.13483788845766348</x:v>
      </x:c>
      <x:c r="K1307" s="115" t="n">
        <x:f>AA1306*(1+G1307)</x:f>
        <x:v>0.14612487939148708</x:v>
      </x:c>
      <x:c r="L1307" s="115" t="n">
        <x:f>AB1306*(1+H1307)</x:f>
        <x:v>0.9668950762498728</x:v>
      </x:c>
      <x:c r="M1307" s="115" t="n">
        <x:f>AC1306*(1+I1307)</x:f>
        <x:v>0.10332664705598632</x:v>
      </x:c>
      <x:c r="N1307" s="115" t="n">
        <x:f>SUM(J1307:M1307)</x:f>
        <x:v>1.3511844911550097</x:v>
      </x:c>
      <x:c r="O1307" s="116" t="n">
        <x:f>IFERROR((J1307+K1307)/N1307,0)</x:f>
        <x:v>0.20793812368951925</x:v>
      </x:c>
      <x:c r="P1307" s="50" t="b">
        <x:f>AND(MONTH(A1307)=12,OR(A1308="",YEAR(A1307)&lt;&gt;YEAR(A1308)))</x:f>
        <x:v>0</x:v>
      </x:c>
      <x:c r="Q1307" s="50" t="b">
        <x:f>AND(MOD(MONTH(A1307),3)=0,OR(A1308="",MONTH(A1307)&lt;&gt;MONTH(A1308)))</x:f>
        <x:v>0</x:v>
      </x:c>
      <x:c r="R1307" s="50" t="b">
        <x:f>OR(O1307&gt;$E$7,O1307&lt;$E$6)</x:f>
        <x:v>0</x:v>
      </x:c>
      <x:c r="S1307" s="50" t="b">
        <x:f>AND(OR(P1307,Q1307,R1307),A1307-AH1306&gt;$E$8)</x:f>
        <x:v>0</x:v>
      </x:c>
      <x:c r="T1307" s="50" t="str">
        <x:f>IF(NOT(OR(P1307,Q1307,R1307)),"不调",IF(NOT(S1307),"间隔规则跳过",IF(P1307,"年末+季度",IF(AND(Q1307,R1307),"季度+动态",IF(Q1307,"季度","动态")))))</x:f>
        <x:v>不调</x:v>
      </x:c>
      <x:c r="U1307" s="115" t="n">
        <x:f>IF(OR(T1307="年末+季度",T1307="季度+动态"),N1307*$E$5/2,IF(T1307="季度",(J1307+K1307)/2,IF(T1307="动态",N1307*$E$5*IF(J1307+K1307=0,0.5,J1307/(J1307+K1307)),J1307)))</x:f>
        <x:v>0.13483788845766348</x:v>
      </x:c>
      <x:c r="V1307" s="115" t="n">
        <x:f>IF(OR(T1307="年末+季度",T1307="季度+动态"),N1307*$E$5/2,IF(T1307="季度",(J1307+K1307)/2,IF(T1307="动态",N1307*$E$5*IF(J1307+K1307=0,0.5,K1307/(J1307+K1307)),K1307)))</x:f>
        <x:v>0.14612487939148708</x:v>
      </x:c>
      <x:c r="W1307" s="115" t="n">
        <x:f>IF(OR(T1307="年末+季度",T1307="季度+动态",T1307="动态"),N1307*(1-$E$5)*IF(L1307+M1307=0,$B$7/($B$7+$B$8),L1307/(L1307+M1307)),L1307)</x:f>
        <x:v>0.9668950762498728</x:v>
      </x:c>
      <x:c r="X1307" s="115" t="n">
        <x:f>IF(OR(T1307="年末+季度",T1307="季度+动态",T1307="动态"),N1307*(1-$E$5)*IF(L1307+M1307=0,$B$8/($B$7+$B$8),M1307/(L1307+M1307)),M1307)</x:f>
        <x:v>0.10332664705598632</x:v>
      </x:c>
      <x:c r="Y1307" s="115" t="n">
        <x:f>POWER(1-$H$5,(A1307-A1306)/$H$8)</x:f>
        <x:v>0.9999862671029998</x:v>
      </x:c>
      <x:c r="Z1307" s="115" t="n">
        <x:f>U1307*Y1307</x:f>
        <x:v>0.13483603674282957</x:v>
      </x:c>
      <x:c r="AA1307" s="115" t="n">
        <x:f>V1307*Y1307</x:f>
        <x:v>0.14612287267356922</x:v>
      </x:c>
      <x:c r="AB1307" s="115" t="n">
        <x:f>W1307*Y1307</x:f>
        <x:v>0.9668817979793807</x:v>
      </x:c>
      <x:c r="AC1307" s="115" t="n">
        <x:f>X1307*Y1307</x:f>
        <x:v>0.10332522808178492</x:v>
      </x:c>
      <x:c r="AD1307" s="115" t="n">
        <x:f>SUM(Z1307:AC1307)</x:f>
        <x:v>1.3511659354775643</x:v>
      </x:c>
      <x:c r="AE1307" s="115" t="n">
        <x:f>MAX(AE1306,AD1307)</x:f>
        <x:v>1.3687986164701027</x:v>
      </x:c>
      <x:c r="AF1307" s="114" t="n">
        <x:f>AD1307/AE1307-1</x:f>
        <x:v>-0.012881866463315239</x:v>
      </x:c>
      <x:c r="AG1307" s="114" t="n">
        <x:f>AD1307/AD1306-1</x:f>
        <x:v>0.00043090044736215916</x:v>
      </x:c>
      <x:c r="AH1307" s="111" t="n">
        <x:f>IF(OR(T1307="年末+季度",T1307="季度+动态",T1307="季度",T1307="动态"),A1307,AH1306)</x:f>
        <x:v>45657</x:v>
      </x:c>
      <x:c r="AI1307" s="117" t="n">
        <x:f>YEAR(A1307)</x:f>
        <x:v>2025</x:v>
      </x:c>
      <x:c r="AJ1307" s="117" t="n">
        <x:f>MONTH(A1307)</x:f>
        <x:v>3</x:v>
      </x:c>
      <x:c r="AK1307" s="50" t="n">
        <x:f>IF(MONTH(A1307)&lt;&gt;MONTH(A1308),1,0)</x:f>
        <x:v>0</x:v>
      </x:c>
      <x:c r="AL1307" s="115" t="n">
        <x:f>IF(AK1306,AD1306,AL1306)</x:f>
        <x:v>1.3452088941090112</x:v>
      </x:c>
      <x:c r="AM1307" s="116" t="str">
        <x:f>IF(AK1307,AD1307/AL1307-1,"")</x:f>
      </x:c>
      <x:c r="AN1307" s="115" t="n">
        <x:f>IF(AI1307&lt;&gt;AI1306,AD1307,MAX(AN1306,AD1307))</x:f>
        <x:v>1.3687986164701027</x:v>
      </x:c>
      <x:c r="AO1307" s="116" t="n">
        <x:f>AD1307/AN1307-1</x:f>
        <x:v>-0.012881866463315239</x:v>
      </x:c>
      <x:c r="AP1307" s="112" t="n">
        <x:f>IFERROR(SUM(Z1307:AC1307)/AD1307,0)</x:f>
        <x:v>1</x:v>
      </x:c>
      <x:c r="AQ1307" s="50" t="b">
        <x:f>AND(B1307&gt;0,C1307&gt;0,D1307&gt;0,E1307&gt;0)</x:f>
        <x:v>1</x:v>
      </x:c>
    </x:row>
    <x:row r="1308">
      <x:c r="A1308" s="111" t="n">
        <x:f>'净值底稿'!A1266</x:f>
        <x:v>45737</x:v>
      </x:c>
      <x:c r="B1308" s="113" t="n">
        <x:f>'净值底稿'!F1266</x:f>
        <x:v>1.9433526138694175</x:v>
      </x:c>
      <x:c r="C1308" s="113" t="n">
        <x:f>'净值底稿'!O1266</x:f>
        <x:v>1.4327372093754427</x:v>
      </x:c>
      <x:c r="D1308" s="113" t="n">
        <x:f>'净值底稿'!P1266</x:f>
        <x:v>1.7317</x:v>
      </x:c>
      <x:c r="E1308" s="113" t="n">
        <x:f>'净值底稿'!Q1266</x:f>
        <x:v>2.4675</x:v>
      </x:c>
      <x:c r="F1308" s="114" t="n">
        <x:f>IFERROR(B1308/B1307-1,0)</x:f>
        <x:v>-0.025720172800875574</x:v>
      </x:c>
      <x:c r="G1308" s="114" t="n">
        <x:f>IFERROR(C1308/C1307-1,0)</x:f>
        <x:v>-0.015144600061702151</x:v>
      </x:c>
      <x:c r="H1308" s="114" t="n">
        <x:f>IFERROR(D1308/D1307-1,0)</x:f>
        <x:v>0.00017327018597668165</x:v>
      </x:c>
      <x:c r="I1308" s="114" t="n">
        <x:f>IFERROR(E1308/E1307-1,0)</x:f>
        <x:v>-0.0035939266677434967</x:v>
      </x:c>
      <x:c r="J1308" s="115" t="n">
        <x:f>Z1307*(1+F1308)</x:f>
        <x:v>0.1313680305780188</x:v>
      </x:c>
      <x:c r="K1308" s="115" t="n">
        <x:f>AA1307*(1+G1308)</x:f>
        <x:v>0.143909900207061</x:v>
      </x:c>
      <x:c r="L1308" s="115" t="n">
        <x:f>AB1307*(1+H1308)</x:f>
        <x:v>0.967049329768334</x:v>
      </x:c>
      <x:c r="M1308" s="115" t="n">
        <x:f>AC1307*(1+I1308)</x:f>
        <x:v>0.10295388478913112</x:v>
      </x:c>
      <x:c r="N1308" s="115" t="n">
        <x:f>SUM(J1308:M1308)</x:f>
        <x:v>1.345281145342545</x:v>
      </x:c>
      <x:c r="O1308" s="116" t="n">
        <x:f>IFERROR((J1308+K1308)/N1308,0)</x:f>
        <x:v>0.204624833803782</x:v>
      </x:c>
      <x:c r="P1308" s="50" t="b">
        <x:f>AND(MONTH(A1308)=12,OR(A1309="",YEAR(A1308)&lt;&gt;YEAR(A1309)))</x:f>
        <x:v>0</x:v>
      </x:c>
      <x:c r="Q1308" s="50" t="b">
        <x:f>AND(MOD(MONTH(A1308),3)=0,OR(A1309="",MONTH(A1308)&lt;&gt;MONTH(A1309)))</x:f>
        <x:v>0</x:v>
      </x:c>
      <x:c r="R1308" s="50" t="b">
        <x:f>OR(O1308&gt;$E$7,O1308&lt;$E$6)</x:f>
        <x:v>0</x:v>
      </x:c>
      <x:c r="S1308" s="50" t="b">
        <x:f>AND(OR(P1308,Q1308,R1308),A1308-AH1307&gt;$E$8)</x:f>
        <x:v>0</x:v>
      </x:c>
      <x:c r="T1308" s="50" t="str">
        <x:f>IF(NOT(OR(P1308,Q1308,R1308)),"不调",IF(NOT(S1308),"间隔规则跳过",IF(P1308,"年末+季度",IF(AND(Q1308,R1308),"季度+动态",IF(Q1308,"季度","动态")))))</x:f>
        <x:v>不调</x:v>
      </x:c>
      <x:c r="U1308" s="115" t="n">
        <x:f>IF(OR(T1308="年末+季度",T1308="季度+动态"),N1308*$E$5/2,IF(T1308="季度",(J1308+K1308)/2,IF(T1308="动态",N1308*$E$5*IF(J1308+K1308=0,0.5,J1308/(J1308+K1308)),J1308)))</x:f>
        <x:v>0.1313680305780188</x:v>
      </x:c>
      <x:c r="V1308" s="115" t="n">
        <x:f>IF(OR(T1308="年末+季度",T1308="季度+动态"),N1308*$E$5/2,IF(T1308="季度",(J1308+K1308)/2,IF(T1308="动态",N1308*$E$5*IF(J1308+K1308=0,0.5,K1308/(J1308+K1308)),K1308)))</x:f>
        <x:v>0.143909900207061</x:v>
      </x:c>
      <x:c r="W1308" s="115" t="n">
        <x:f>IF(OR(T1308="年末+季度",T1308="季度+动态",T1308="动态"),N1308*(1-$E$5)*IF(L1308+M1308=0,$B$7/($B$7+$B$8),L1308/(L1308+M1308)),L1308)</x:f>
        <x:v>0.967049329768334</x:v>
      </x:c>
      <x:c r="X1308" s="115" t="n">
        <x:f>IF(OR(T1308="年末+季度",T1308="季度+动态",T1308="动态"),N1308*(1-$E$5)*IF(L1308+M1308=0,$B$8/($B$7+$B$8),M1308/(L1308+M1308)),M1308)</x:f>
        <x:v>0.10295388478913112</x:v>
      </x:c>
      <x:c r="Y1308" s="115" t="n">
        <x:f>POWER(1-$H$5,(A1308-A1307)/$H$8)</x:f>
        <x:v>0.9999862671029998</x:v>
      </x:c>
      <x:c r="Z1308" s="115" t="n">
        <x:f>U1308*Y1308</x:f>
        <x:v>0.13136622651438573</x:v>
      </x:c>
      <x:c r="AA1308" s="115" t="n">
        <x:f>V1308*Y1308</x:f>
        <x:v>0.14390792390722412</x:v>
      </x:c>
      <x:c r="AB1308" s="115" t="n">
        <x:f>W1308*Y1308</x:f>
        <x:v>0.9670360493794942</x:v>
      </x:c>
      <x:c r="AC1308" s="115" t="n">
        <x:f>X1308*Y1308</x:f>
        <x:v>0.10295247093403553</x:v>
      </x:c>
      <x:c r="AD1308" s="115" t="n">
        <x:f>SUM(Z1308:AC1308)</x:f>
        <x:v>1.3452626707351394</x:v>
      </x:c>
      <x:c r="AE1308" s="115" t="n">
        <x:f>MAX(AE1307,AD1308)</x:f>
        <x:v>1.3687986164701027</x:v>
      </x:c>
      <x:c r="AF1308" s="114" t="n">
        <x:f>AD1308/AE1308-1</x:f>
        <x:v>-0.0171946007628635</x:v>
      </x:c>
      <x:c r="AG1308" s="114" t="n">
        <x:f>AD1308/AD1307-1</x:f>
        <x:v>-0.00436901537214851</x:v>
      </x:c>
      <x:c r="AH1308" s="111" t="n">
        <x:f>IF(OR(T1308="年末+季度",T1308="季度+动态",T1308="季度",T1308="动态"),A1308,AH1307)</x:f>
        <x:v>45657</x:v>
      </x:c>
      <x:c r="AI1308" s="117" t="n">
        <x:f>YEAR(A1308)</x:f>
        <x:v>2025</x:v>
      </x:c>
      <x:c r="AJ1308" s="117" t="n">
        <x:f>MONTH(A1308)</x:f>
        <x:v>3</x:v>
      </x:c>
      <x:c r="AK1308" s="50" t="n">
        <x:f>IF(MONTH(A1308)&lt;&gt;MONTH(A1309),1,0)</x:f>
        <x:v>0</x:v>
      </x:c>
      <x:c r="AL1308" s="115" t="n">
        <x:f>IF(AK1307,AD1307,AL1307)</x:f>
        <x:v>1.3452088941090112</x:v>
      </x:c>
      <x:c r="AM1308" s="116" t="str">
        <x:f>IF(AK1308,AD1308/AL1308-1,"")</x:f>
      </x:c>
      <x:c r="AN1308" s="115" t="n">
        <x:f>IF(AI1308&lt;&gt;AI1307,AD1308,MAX(AN1307,AD1308))</x:f>
        <x:v>1.3687986164701027</x:v>
      </x:c>
      <x:c r="AO1308" s="116" t="n">
        <x:f>AD1308/AN1308-1</x:f>
        <x:v>-0.0171946007628635</x:v>
      </x:c>
      <x:c r="AP1308" s="112" t="n">
        <x:f>IFERROR(SUM(Z1308:AC1308)/AD1308,0)</x:f>
        <x:v>1</x:v>
      </x:c>
      <x:c r="AQ1308" s="50" t="b">
        <x:f>AND(B1308&gt;0,C1308&gt;0,D1308&gt;0,E1308&gt;0)</x:f>
        <x:v>1</x:v>
      </x:c>
    </x:row>
    <x:row r="1309">
      <x:c r="A1309" s="111" t="n">
        <x:f>'净值底稿'!A1267</x:f>
        <x:v>45740</x:v>
      </x:c>
      <x:c r="B1309" s="113" t="n">
        <x:f>'净值底稿'!F1267</x:f>
        <x:v>1.952084193977155</x:v>
      </x:c>
      <x:c r="C1309" s="113" t="n">
        <x:f>'净值底稿'!O1267</x:f>
        <x:v>1.4272703404863942</x:v>
      </x:c>
      <x:c r="D1309" s="113" t="n">
        <x:f>'净值底稿'!P1267</x:f>
        <x:v>1.732</x:v>
      </x:c>
      <x:c r="E1309" s="113" t="n">
        <x:f>'净值底稿'!Q1267</x:f>
        <x:v>2.4647</x:v>
      </x:c>
      <x:c r="F1309" s="114" t="n">
        <x:f>IFERROR(B1309/B1308-1,0)</x:f>
        <x:v>0.004493049817836159</x:v>
      </x:c>
      <x:c r="G1309" s="114" t="n">
        <x:f>IFERROR(C1309/C1308-1,0)</x:f>
        <x:v>-0.0038156815173604475</x:v>
      </x:c>
      <x:c r="H1309" s="114" t="n">
        <x:f>IFERROR(D1309/D1308-1,0)</x:f>
        <x:v>0.00017324016862030334</x:v>
      </x:c>
      <x:c r="I1309" s="114" t="n">
        <x:f>IFERROR(E1309/E1308-1,0)</x:f>
        <x:v>-0.0011347517730495582</x:v>
      </x:c>
      <x:c r="J1309" s="115" t="n">
        <x:f>Z1308*(1+F1309)</x:f>
        <x:v>0.13195646151449603</x:v>
      </x:c>
      <x:c r="K1309" s="115" t="n">
        <x:f>AA1308*(1+G1309)</x:f>
        <x:v>0.14335881710176962</x:v>
      </x:c>
      <x:c r="L1309" s="115" t="n">
        <x:f>AB1308*(1+H1309)</x:f>
        <x:v>0.9672035788677505</x:v>
      </x:c>
      <x:c r="M1309" s="115" t="n">
        <x:f>AC1308*(1+I1309)</x:f>
        <x:v>0.1028356454351033</x:v>
      </x:c>
      <x:c r="N1309" s="115" t="n">
        <x:f>SUM(J1309:M1309)</x:f>
        <x:v>1.3453545029191196</x:v>
      </x:c>
      <x:c r="O1309" s="116" t="n">
        <x:f>IFERROR((J1309+K1309)/N1309,0)</x:f>
        <x:v>0.20464143689926545</x:v>
      </x:c>
      <x:c r="P1309" s="50" t="b">
        <x:f>AND(MONTH(A1309)=12,OR(A1310="",YEAR(A1309)&lt;&gt;YEAR(A1310)))</x:f>
        <x:v>0</x:v>
      </x:c>
      <x:c r="Q1309" s="50" t="b">
        <x:f>AND(MOD(MONTH(A1309),3)=0,OR(A1310="",MONTH(A1309)&lt;&gt;MONTH(A1310)))</x:f>
        <x:v>0</x:v>
      </x:c>
      <x:c r="R1309" s="50" t="b">
        <x:f>OR(O1309&gt;$E$7,O1309&lt;$E$6)</x:f>
        <x:v>0</x:v>
      </x:c>
      <x:c r="S1309" s="50" t="b">
        <x:f>AND(OR(P1309,Q1309,R1309),A1309-AH1308&gt;$E$8)</x:f>
        <x:v>0</x:v>
      </x:c>
      <x:c r="T1309" s="50" t="str">
        <x:f>IF(NOT(OR(P1309,Q1309,R1309)),"不调",IF(NOT(S1309),"间隔规则跳过",IF(P1309,"年末+季度",IF(AND(Q1309,R1309),"季度+动态",IF(Q1309,"季度","动态")))))</x:f>
        <x:v>不调</x:v>
      </x:c>
      <x:c r="U1309" s="115" t="n">
        <x:f>IF(OR(T1309="年末+季度",T1309="季度+动态"),N1309*$E$5/2,IF(T1309="季度",(J1309+K1309)/2,IF(T1309="动态",N1309*$E$5*IF(J1309+K1309=0,0.5,J1309/(J1309+K1309)),J1309)))</x:f>
        <x:v>0.13195646151449603</x:v>
      </x:c>
      <x:c r="V1309" s="115" t="n">
        <x:f>IF(OR(T1309="年末+季度",T1309="季度+动态"),N1309*$E$5/2,IF(T1309="季度",(J1309+K1309)/2,IF(T1309="动态",N1309*$E$5*IF(J1309+K1309=0,0.5,K1309/(J1309+K1309)),K1309)))</x:f>
        <x:v>0.14335881710176962</x:v>
      </x:c>
      <x:c r="W1309" s="115" t="n">
        <x:f>IF(OR(T1309="年末+季度",T1309="季度+动态",T1309="动态"),N1309*(1-$E$5)*IF(L1309+M1309=0,$B$7/($B$7+$B$8),L1309/(L1309+M1309)),L1309)</x:f>
        <x:v>0.9672035788677505</x:v>
      </x:c>
      <x:c r="X1309" s="115" t="n">
        <x:f>IF(OR(T1309="年末+季度",T1309="季度+动态",T1309="动态"),N1309*(1-$E$5)*IF(L1309+M1309=0,$B$8/($B$7+$B$8),M1309/(L1309+M1309)),M1309)</x:f>
        <x:v>0.1028356454351033</x:v>
      </x:c>
      <x:c r="Y1309" s="115" t="n">
        <x:f>POWER(1-$H$5,(A1309-A1308)/$H$8)</x:f>
        <x:v>0.9999588018747739</x:v>
      </x:c>
      <x:c r="Z1309" s="115" t="n">
        <x:f>U1309*Y1309</x:f>
        <x:v>0.13195102515567017</x:v>
      </x:c>
      <x:c r="AA1309" s="115" t="n">
        <x:f>V1309*Y1309</x:f>
        <x:v>0.1433529109872704</x:v>
      </x:c>
      <x:c r="AB1309" s="115" t="n">
        <x:f>W1309*Y1309</x:f>
        <x:v>0.9671637318935893</x:v>
      </x:c>
      <x:c r="AC1309" s="115" t="n">
        <x:f>X1309*Y1309</x:f>
        <x:v>0.10283140879930497</x:v>
      </x:c>
      <x:c r="AD1309" s="115" t="n">
        <x:f>SUM(Z1309:AC1309)</x:f>
        <x:v>1.3452990768358348</x:v>
      </x:c>
      <x:c r="AE1309" s="115" t="n">
        <x:f>MAX(AE1308,AD1309)</x:f>
        <x:v>1.3687986164701027</x:v>
      </x:c>
      <x:c r="AF1309" s="114" t="n">
        <x:f>AD1309/AE1309-1</x:f>
        <x:v>-0.017168003643128427</x:v>
      </x:c>
      <x:c r="AG1309" s="114" t="n">
        <x:f>AD1309/AD1308-1</x:f>
        <x:v>0.000027062447719217175</x:v>
      </x:c>
      <x:c r="AH1309" s="111" t="n">
        <x:f>IF(OR(T1309="年末+季度",T1309="季度+动态",T1309="季度",T1309="动态"),A1309,AH1308)</x:f>
        <x:v>45657</x:v>
      </x:c>
      <x:c r="AI1309" s="117" t="n">
        <x:f>YEAR(A1309)</x:f>
        <x:v>2025</x:v>
      </x:c>
      <x:c r="AJ1309" s="117" t="n">
        <x:f>MONTH(A1309)</x:f>
        <x:v>3</x:v>
      </x:c>
      <x:c r="AK1309" s="50" t="n">
        <x:f>IF(MONTH(A1309)&lt;&gt;MONTH(A1310),1,0)</x:f>
        <x:v>0</x:v>
      </x:c>
      <x:c r="AL1309" s="115" t="n">
        <x:f>IF(AK1308,AD1308,AL1308)</x:f>
        <x:v>1.3452088941090112</x:v>
      </x:c>
      <x:c r="AM1309" s="116" t="str">
        <x:f>IF(AK1309,AD1309/AL1309-1,"")</x:f>
      </x:c>
      <x:c r="AN1309" s="115" t="n">
        <x:f>IF(AI1309&lt;&gt;AI1308,AD1309,MAX(AN1308,AD1309))</x:f>
        <x:v>1.3687986164701027</x:v>
      </x:c>
      <x:c r="AO1309" s="116" t="n">
        <x:f>AD1309/AN1309-1</x:f>
        <x:v>-0.017168003643128427</x:v>
      </x:c>
      <x:c r="AP1309" s="112" t="n">
        <x:f>IFERROR(SUM(Z1309:AC1309)/AD1309,0)</x:f>
        <x:v>1</x:v>
      </x:c>
      <x:c r="AQ1309" s="50" t="b">
        <x:f>AND(B1309&gt;0,C1309&gt;0,D1309&gt;0,E1309&gt;0)</x:f>
        <x:v>1</x:v>
      </x:c>
    </x:row>
    <x:row r="1310">
      <x:c r="A1310" s="111" t="n">
        <x:f>'净值底稿'!A1268</x:f>
        <x:v>45741</x:v>
      </x:c>
      <x:c r="B1310" s="113" t="n">
        <x:f>'净值底稿'!F1268</x:f>
        <x:v>1.9175128752299224</x:v>
      </x:c>
      <x:c r="C1310" s="113" t="n">
        <x:f>'净值底稿'!O1268</x:f>
        <x:v>1.4233815985558111</x:v>
      </x:c>
      <x:c r="D1310" s="113" t="n">
        <x:f>'净值底稿'!P1268</x:f>
        <x:v>1.7339</x:v>
      </x:c>
      <x:c r="E1310" s="113" t="n">
        <x:f>'净值底稿'!Q1268</x:f>
        <x:v>2.4605</x:v>
      </x:c>
      <x:c r="F1310" s="114" t="n">
        <x:f>IFERROR(B1310/B1309-1,0)</x:f>
        <x:v>-0.017709952702806953</x:v>
      </x:c>
      <x:c r="G1310" s="114" t="n">
        <x:f>IFERROR(C1310/C1309-1,0)</x:f>
        <x:v>-0.002724600813366451</x:v>
      </x:c>
      <x:c r="H1310" s="114" t="n">
        <x:f>IFERROR(D1310/D1309-1,0)</x:f>
        <x:v>0.0010969976905312873</x:v>
      </x:c>
      <x:c r="I1310" s="114" t="n">
        <x:f>IFERROR(E1310/E1309-1,0)</x:f>
        <x:v>-0.0017040613462084853</x:v>
      </x:c>
      <x:c r="J1310" s="115" t="n">
        <x:f>Z1309*(1+F1310)</x:f>
        <x:v>0.12961417874107636</x:v>
      </x:c>
      <x:c r="K1310" s="115" t="n">
        <x:f>AA1309*(1+G1310)</x:f>
        <x:v>0.14296233152939605</x:v>
      </x:c>
      <x:c r="L1310" s="115" t="n">
        <x:f>AB1309*(1+H1310)</x:f>
        <x:v>0.9682247082738422</x:v>
      </x:c>
      <x:c r="M1310" s="115" t="n">
        <x:f>AC1309*(1+I1310)</x:f>
        <x:v>0.10265617777039392</x:v>
      </x:c>
      <x:c r="N1310" s="115" t="n">
        <x:f>SUM(J1310:M1310)</x:f>
        <x:v>1.3434573963147085</x:v>
      </x:c>
      <x:c r="O1310" s="116" t="n">
        <x:f>IFERROR((J1310+K1310)/N1310,0)</x:f>
        <x:v>0.20289181556347666</x:v>
      </x:c>
      <x:c r="P1310" s="50" t="b">
        <x:f>AND(MONTH(A1310)=12,OR(A1311="",YEAR(A1310)&lt;&gt;YEAR(A1311)))</x:f>
        <x:v>0</x:v>
      </x:c>
      <x:c r="Q1310" s="50" t="b">
        <x:f>AND(MOD(MONTH(A1310),3)=0,OR(A1311="",MONTH(A1310)&lt;&gt;MONTH(A1311)))</x:f>
        <x:v>0</x:v>
      </x:c>
      <x:c r="R1310" s="50" t="b">
        <x:f>OR(O1310&gt;$E$7,O1310&lt;$E$6)</x:f>
        <x:v>0</x:v>
      </x:c>
      <x:c r="S1310" s="50" t="b">
        <x:f>AND(OR(P1310,Q1310,R1310),A1310-AH1309&gt;$E$8)</x:f>
        <x:v>0</x:v>
      </x:c>
      <x:c r="T1310" s="50" t="str">
        <x:f>IF(NOT(OR(P1310,Q1310,R1310)),"不调",IF(NOT(S1310),"间隔规则跳过",IF(P1310,"年末+季度",IF(AND(Q1310,R1310),"季度+动态",IF(Q1310,"季度","动态")))))</x:f>
        <x:v>不调</x:v>
      </x:c>
      <x:c r="U1310" s="115" t="n">
        <x:f>IF(OR(T1310="年末+季度",T1310="季度+动态"),N1310*$E$5/2,IF(T1310="季度",(J1310+K1310)/2,IF(T1310="动态",N1310*$E$5*IF(J1310+K1310=0,0.5,J1310/(J1310+K1310)),J1310)))</x:f>
        <x:v>0.12961417874107636</x:v>
      </x:c>
      <x:c r="V1310" s="115" t="n">
        <x:f>IF(OR(T1310="年末+季度",T1310="季度+动态"),N1310*$E$5/2,IF(T1310="季度",(J1310+K1310)/2,IF(T1310="动态",N1310*$E$5*IF(J1310+K1310=0,0.5,K1310/(J1310+K1310)),K1310)))</x:f>
        <x:v>0.14296233152939605</x:v>
      </x:c>
      <x:c r="W1310" s="115" t="n">
        <x:f>IF(OR(T1310="年末+季度",T1310="季度+动态",T1310="动态"),N1310*(1-$E$5)*IF(L1310+M1310=0,$B$7/($B$7+$B$8),L1310/(L1310+M1310)),L1310)</x:f>
        <x:v>0.9682247082738422</x:v>
      </x:c>
      <x:c r="X1310" s="115" t="n">
        <x:f>IF(OR(T1310="年末+季度",T1310="季度+动态",T1310="动态"),N1310*(1-$E$5)*IF(L1310+M1310=0,$B$8/($B$7+$B$8),M1310/(L1310+M1310)),M1310)</x:f>
        <x:v>0.10265617777039392</x:v>
      </x:c>
      <x:c r="Y1310" s="115" t="n">
        <x:f>POWER(1-$H$5,(A1310-A1309)/$H$8)</x:f>
        <x:v>0.9999862671029998</x:v>
      </x:c>
      <x:c r="Z1310" s="115" t="n">
        <x:f>U1310*Y1310</x:f>
        <x:v>0.12961239876290995</x:v>
      </x:c>
      <x:c r="AA1310" s="115" t="n">
        <x:f>V1310*Y1310</x:f>
        <x:v>0.14296036824242225</x:v>
      </x:c>
      <x:c r="AB1310" s="115" t="n">
        <x:f>W1310*Y1310</x:f>
        <x:v>0.9682114117436504</x:v>
      </x:c>
      <x:c r="AC1310" s="115" t="n">
        <x:f>X1310*Y1310</x:f>
        <x:v>0.10265476800367816</x:v>
      </x:c>
      <x:c r="AD1310" s="115" t="n">
        <x:f>SUM(Z1310:AC1310)</x:f>
        <x:v>1.3434389467526608</x:v>
      </x:c>
      <x:c r="AE1310" s="115" t="n">
        <x:f>MAX(AE1309,AD1310)</x:f>
        <x:v>1.3687986164701027</x:v>
      </x:c>
      <x:c r="AF1310" s="114" t="n">
        <x:f>AD1310/AE1310-1</x:f>
        <x:v>-0.018526954522236516</x:v>
      </x:c>
      <x:c r="AG1310" s="114" t="n">
        <x:f>AD1310/AD1309-1</x:f>
        <x:v>-0.0013826888869566956</x:v>
      </x:c>
      <x:c r="AH1310" s="111" t="n">
        <x:f>IF(OR(T1310="年末+季度",T1310="季度+动态",T1310="季度",T1310="动态"),A1310,AH1309)</x:f>
        <x:v>45657</x:v>
      </x:c>
      <x:c r="AI1310" s="117" t="n">
        <x:f>YEAR(A1310)</x:f>
        <x:v>2025</x:v>
      </x:c>
      <x:c r="AJ1310" s="117" t="n">
        <x:f>MONTH(A1310)</x:f>
        <x:v>3</x:v>
      </x:c>
      <x:c r="AK1310" s="50" t="n">
        <x:f>IF(MONTH(A1310)&lt;&gt;MONTH(A1311),1,0)</x:f>
        <x:v>0</x:v>
      </x:c>
      <x:c r="AL1310" s="115" t="n">
        <x:f>IF(AK1309,AD1309,AL1309)</x:f>
        <x:v>1.3452088941090112</x:v>
      </x:c>
      <x:c r="AM1310" s="116" t="str">
        <x:f>IF(AK1310,AD1310/AL1310-1,"")</x:f>
      </x:c>
      <x:c r="AN1310" s="115" t="n">
        <x:f>IF(AI1310&lt;&gt;AI1309,AD1310,MAX(AN1309,AD1310))</x:f>
        <x:v>1.3687986164701027</x:v>
      </x:c>
      <x:c r="AO1310" s="116" t="n">
        <x:f>AD1310/AN1310-1</x:f>
        <x:v>-0.018526954522236516</x:v>
      </x:c>
      <x:c r="AP1310" s="112" t="n">
        <x:f>IFERROR(SUM(Z1310:AC1310)/AD1310,0)</x:f>
        <x:v>1</x:v>
      </x:c>
      <x:c r="AQ1310" s="50" t="b">
        <x:f>AND(B1310&gt;0,C1310&gt;0,D1310&gt;0,E1310&gt;0)</x:f>
        <x:v>1</x:v>
      </x:c>
    </x:row>
    <x:row r="1311">
      <x:c r="A1311" s="111" t="n">
        <x:f>'净值底稿'!A1269</x:f>
        <x:v>45742</x:v>
      </x:c>
      <x:c r="B1311" s="113" t="n">
        <x:f>'净值底稿'!F1269</x:f>
        <x:v>1.920109851737625</x:v>
      </x:c>
      <x:c r="C1311" s="113" t="n">
        <x:f>'净值底稿'!O1269</x:f>
        <x:v>1.4291937309177312</x:v>
      </x:c>
      <x:c r="D1311" s="113" t="n">
        <x:f>'净值底稿'!P1269</x:f>
        <x:v>1.7352</x:v>
      </x:c>
      <x:c r="E1311" s="113" t="n">
        <x:f>'净值底稿'!Q1269</x:f>
        <x:v>2.4711</x:v>
      </x:c>
      <x:c r="F1311" s="114" t="n">
        <x:f>IFERROR(B1311/B1310-1,0)</x:f>
        <x:v>0.001354346320825206</x:v>
      </x:c>
      <x:c r="G1311" s="114" t="n">
        <x:f>IFERROR(C1311/C1310-1,0)</x:f>
        <x:v>0.004083326894078976</x:v>
      </x:c>
      <x:c r="H1311" s="114" t="n">
        <x:f>IFERROR(D1311/D1310-1,0)</x:f>
        <x:v>0.0007497548878252491</x:v>
      </x:c>
      <x:c r="I1311" s="114" t="n">
        <x:f>IFERROR(E1311/E1310-1,0)</x:f>
        <x:v>0.004308067465962129</x:v>
      </x:c>
      <x:c r="J1311" s="115" t="n">
        <x:f>Z1310*(1+F1311)</x:f>
        <x:v>0.12978793883830783</x:v>
      </x:c>
      <x:c r="K1311" s="115" t="n">
        <x:f>AA1310*(1+G1311)</x:f>
        <x:v>0.14354412215885398</x:v>
      </x:c>
      <x:c r="L1311" s="115" t="n">
        <x:f>AB1310*(1+H1311)</x:f>
        <x:v>0.9689373329820534</x:v>
      </x:c>
      <x:c r="M1311" s="115" t="n">
        <x:f>AC1310*(1+I1311)</x:f>
        <x:v>0.1030970116699407</x:v>
      </x:c>
      <x:c r="N1311" s="115" t="n">
        <x:f>SUM(J1311:M1311)</x:f>
        <x:v>1.345366405649156</x:v>
      </x:c>
      <x:c r="O1311" s="116" t="n">
        <x:f>IFERROR((J1311+K1311)/N1311,0)</x:f>
        <x:v>0.20316551673168592</x:v>
      </x:c>
      <x:c r="P1311" s="50" t="b">
        <x:f>AND(MONTH(A1311)=12,OR(A1312="",YEAR(A1311)&lt;&gt;YEAR(A1312)))</x:f>
        <x:v>0</x:v>
      </x:c>
      <x:c r="Q1311" s="50" t="b">
        <x:f>AND(MOD(MONTH(A1311),3)=0,OR(A1312="",MONTH(A1311)&lt;&gt;MONTH(A1312)))</x:f>
        <x:v>0</x:v>
      </x:c>
      <x:c r="R1311" s="50" t="b">
        <x:f>OR(O1311&gt;$E$7,O1311&lt;$E$6)</x:f>
        <x:v>0</x:v>
      </x:c>
      <x:c r="S1311" s="50" t="b">
        <x:f>AND(OR(P1311,Q1311,R1311),A1311-AH1310&gt;$E$8)</x:f>
        <x:v>0</x:v>
      </x:c>
      <x:c r="T1311" s="50" t="str">
        <x:f>IF(NOT(OR(P1311,Q1311,R1311)),"不调",IF(NOT(S1311),"间隔规则跳过",IF(P1311,"年末+季度",IF(AND(Q1311,R1311),"季度+动态",IF(Q1311,"季度","动态")))))</x:f>
        <x:v>不调</x:v>
      </x:c>
      <x:c r="U1311" s="115" t="n">
        <x:f>IF(OR(T1311="年末+季度",T1311="季度+动态"),N1311*$E$5/2,IF(T1311="季度",(J1311+K1311)/2,IF(T1311="动态",N1311*$E$5*IF(J1311+K1311=0,0.5,J1311/(J1311+K1311)),J1311)))</x:f>
        <x:v>0.12978793883830783</x:v>
      </x:c>
      <x:c r="V1311" s="115" t="n">
        <x:f>IF(OR(T1311="年末+季度",T1311="季度+动态"),N1311*$E$5/2,IF(T1311="季度",(J1311+K1311)/2,IF(T1311="动态",N1311*$E$5*IF(J1311+K1311=0,0.5,K1311/(J1311+K1311)),K1311)))</x:f>
        <x:v>0.14354412215885398</x:v>
      </x:c>
      <x:c r="W1311" s="115" t="n">
        <x:f>IF(OR(T1311="年末+季度",T1311="季度+动态",T1311="动态"),N1311*(1-$E$5)*IF(L1311+M1311=0,$B$7/($B$7+$B$8),L1311/(L1311+M1311)),L1311)</x:f>
        <x:v>0.9689373329820534</x:v>
      </x:c>
      <x:c r="X1311" s="115" t="n">
        <x:f>IF(OR(T1311="年末+季度",T1311="季度+动态",T1311="动态"),N1311*(1-$E$5)*IF(L1311+M1311=0,$B$8/($B$7+$B$8),M1311/(L1311+M1311)),M1311)</x:f>
        <x:v>0.1030970116699407</x:v>
      </x:c>
      <x:c r="Y1311" s="115" t="n">
        <x:f>POWER(1-$H$5,(A1311-A1310)/$H$8)</x:f>
        <x:v>0.9999862671029998</x:v>
      </x:c>
      <x:c r="Z1311" s="115" t="n">
        <x:f>U1311*Y1311</x:f>
        <x:v>0.1297861564739119</x:v>
      </x:c>
      <x:c r="AA1311" s="115" t="n">
        <x:f>V1311*Y1311</x:f>
        <x:v>0.1435421508822094</x:v>
      </x:c>
      <x:c r="AB1311" s="115" t="n">
        <x:f>W1311*Y1311</x:f>
        <x:v>0.9689240266654598</x:v>
      </x:c>
      <x:c r="AC1311" s="115" t="n">
        <x:f>X1311*Y1311</x:f>
        <x:v>0.10309559584929841</x:v>
      </x:c>
      <x:c r="AD1311" s="115" t="n">
        <x:f>SUM(Z1311:AC1311)</x:f>
        <x:v>1.3453479298708797</x:v>
      </x:c>
      <x:c r="AE1311" s="115" t="n">
        <x:f>MAX(AE1310,AD1311)</x:f>
        <x:v>1.3687986164701027</x:v>
      </x:c>
      <x:c r="AF1311" s="114" t="n">
        <x:f>AD1311/AE1311-1</x:f>
        <x:v>-0.017132313195711957</x:v>
      </x:c>
      <x:c r="AG1311" s="114" t="n">
        <x:f>AD1311/AD1310-1</x:f>
        <x:v>0.0014209675272800482</x:v>
      </x:c>
      <x:c r="AH1311" s="111" t="n">
        <x:f>IF(OR(T1311="年末+季度",T1311="季度+动态",T1311="季度",T1311="动态"),A1311,AH1310)</x:f>
        <x:v>45657</x:v>
      </x:c>
      <x:c r="AI1311" s="117" t="n">
        <x:f>YEAR(A1311)</x:f>
        <x:v>2025</x:v>
      </x:c>
      <x:c r="AJ1311" s="117" t="n">
        <x:f>MONTH(A1311)</x:f>
        <x:v>3</x:v>
      </x:c>
      <x:c r="AK1311" s="50" t="n">
        <x:f>IF(MONTH(A1311)&lt;&gt;MONTH(A1312),1,0)</x:f>
        <x:v>0</x:v>
      </x:c>
      <x:c r="AL1311" s="115" t="n">
        <x:f>IF(AK1310,AD1310,AL1310)</x:f>
        <x:v>1.3452088941090112</x:v>
      </x:c>
      <x:c r="AM1311" s="116" t="str">
        <x:f>IF(AK1311,AD1311/AL1311-1,"")</x:f>
      </x:c>
      <x:c r="AN1311" s="115" t="n">
        <x:f>IF(AI1311&lt;&gt;AI1310,AD1311,MAX(AN1310,AD1311))</x:f>
        <x:v>1.3687986164701027</x:v>
      </x:c>
      <x:c r="AO1311" s="116" t="n">
        <x:f>AD1311/AN1311-1</x:f>
        <x:v>-0.017132313195711957</x:v>
      </x:c>
      <x:c r="AP1311" s="112" t="n">
        <x:f>IFERROR(SUM(Z1311:AC1311)/AD1311,0)</x:f>
        <x:v>1</x:v>
      </x:c>
      <x:c r="AQ1311" s="50" t="b">
        <x:f>AND(B1311&gt;0,C1311&gt;0,D1311&gt;0,E1311&gt;0)</x:f>
        <x:v>1</x:v>
      </x:c>
    </x:row>
    <x:row r="1312">
      <x:c r="A1312" s="111" t="n">
        <x:f>'净值底稿'!A1270</x:f>
        <x:v>45743</x:v>
      </x:c>
      <x:c r="B1312" s="113" t="n">
        <x:f>'净值底稿'!F1270</x:f>
        <x:v>1.921130322720715</x:v>
      </x:c>
      <x:c r="C1312" s="113" t="n">
        <x:f>'净值底稿'!O1270</x:f>
        <x:v>1.4280489874192734</x:v>
      </x:c>
      <x:c r="D1312" s="113" t="n">
        <x:f>'净值底稿'!P1270</x:f>
        <x:v>1.7356</x:v>
      </x:c>
      <x:c r="E1312" s="113" t="n">
        <x:f>'净值底稿'!Q1270</x:f>
        <x:v>2.476</x:v>
      </x:c>
      <x:c r="F1312" s="114" t="n">
        <x:f>IFERROR(B1312/B1311-1,0)</x:f>
        <x:v>0.0005314648962226887</x:v>
      </x:c>
      <x:c r="G1312" s="114" t="n">
        <x:f>IFERROR(C1312/C1311-1,0)</x:f>
        <x:v>-0.0008009715363939129</x:v>
      </x:c>
      <x:c r="H1312" s="114" t="n">
        <x:f>IFERROR(D1312/D1311-1,0)</x:f>
        <x:v>0.0002305209774089434</x:v>
      </x:c>
      <x:c r="I1312" s="114" t="n">
        <x:f>IFERROR(E1312/E1311-1,0)</x:f>
        <x:v>0.0019829225850835908</x:v>
      </x:c>
      <x:c r="J1312" s="115" t="n">
        <x:f>Z1311*(1+F1312)</x:f>
        <x:v>0.12985513326009346</x:v>
      </x:c>
      <x:c r="K1312" s="115" t="n">
        <x:f>AA1311*(1+G1312)</x:f>
        <x:v>0.14342717770507998</x:v>
      </x:c>
      <x:c r="L1312" s="115" t="n">
        <x:f>AB1311*(1+H1312)</x:f>
        <x:v>0.9691473839791218</x:v>
      </x:c>
      <x:c r="M1312" s="115" t="n">
        <x:f>AC1311*(1+I1312)</x:f>
        <x:v>0.10330002643473063</x:v>
      </x:c>
      <x:c r="N1312" s="115" t="n">
        <x:f>SUM(J1312:M1312)</x:f>
        <x:v>1.3457297213790258</x:v>
      </x:c>
      <x:c r="O1312" s="116" t="n">
        <x:f>IFERROR((J1312+K1312)/N1312,0)</x:f>
        <x:v>0.20307369795260935</x:v>
      </x:c>
      <x:c r="P1312" s="50" t="b">
        <x:f>AND(MONTH(A1312)=12,OR(A1313="",YEAR(A1312)&lt;&gt;YEAR(A1313)))</x:f>
        <x:v>0</x:v>
      </x:c>
      <x:c r="Q1312" s="50" t="b">
        <x:f>AND(MOD(MONTH(A1312),3)=0,OR(A1313="",MONTH(A1312)&lt;&gt;MONTH(A1313)))</x:f>
        <x:v>0</x:v>
      </x:c>
      <x:c r="R1312" s="50" t="b">
        <x:f>OR(O1312&gt;$E$7,O1312&lt;$E$6)</x:f>
        <x:v>0</x:v>
      </x:c>
      <x:c r="S1312" s="50" t="b">
        <x:f>AND(OR(P1312,Q1312,R1312),A1312-AH1311&gt;$E$8)</x:f>
        <x:v>0</x:v>
      </x:c>
      <x:c r="T1312" s="50" t="str">
        <x:f>IF(NOT(OR(P1312,Q1312,R1312)),"不调",IF(NOT(S1312),"间隔规则跳过",IF(P1312,"年末+季度",IF(AND(Q1312,R1312),"季度+动态",IF(Q1312,"季度","动态")))))</x:f>
        <x:v>不调</x:v>
      </x:c>
      <x:c r="U1312" s="115" t="n">
        <x:f>IF(OR(T1312="年末+季度",T1312="季度+动态"),N1312*$E$5/2,IF(T1312="季度",(J1312+K1312)/2,IF(T1312="动态",N1312*$E$5*IF(J1312+K1312=0,0.5,J1312/(J1312+K1312)),J1312)))</x:f>
        <x:v>0.12985513326009346</x:v>
      </x:c>
      <x:c r="V1312" s="115" t="n">
        <x:f>IF(OR(T1312="年末+季度",T1312="季度+动态"),N1312*$E$5/2,IF(T1312="季度",(J1312+K1312)/2,IF(T1312="动态",N1312*$E$5*IF(J1312+K1312=0,0.5,K1312/(J1312+K1312)),K1312)))</x:f>
        <x:v>0.14342717770507998</x:v>
      </x:c>
      <x:c r="W1312" s="115" t="n">
        <x:f>IF(OR(T1312="年末+季度",T1312="季度+动态",T1312="动态"),N1312*(1-$E$5)*IF(L1312+M1312=0,$B$7/($B$7+$B$8),L1312/(L1312+M1312)),L1312)</x:f>
        <x:v>0.9691473839791218</x:v>
      </x:c>
      <x:c r="X1312" s="115" t="n">
        <x:f>IF(OR(T1312="年末+季度",T1312="季度+动态",T1312="动态"),N1312*(1-$E$5)*IF(L1312+M1312=0,$B$8/($B$7+$B$8),M1312/(L1312+M1312)),M1312)</x:f>
        <x:v>0.10330002643473063</x:v>
      </x:c>
      <x:c r="Y1312" s="115" t="n">
        <x:f>POWER(1-$H$5,(A1312-A1311)/$H$8)</x:f>
        <x:v>0.9999862671029998</x:v>
      </x:c>
      <x:c r="Z1312" s="115" t="n">
        <x:f>U1312*Y1312</x:f>
        <x:v>0.12985334997292344</x:v>
      </x:c>
      <x:c r="AA1312" s="115" t="n">
        <x:f>V1312*Y1312</x:f>
        <x:v>0.14342520803442152</x:v>
      </x:c>
      <x:c r="AB1312" s="115" t="n">
        <x:f>W1312*Y1312</x:f>
        <x:v>0.9691340747779196</x:v>
      </x:c>
      <x:c r="AC1312" s="115" t="n">
        <x:f>X1312*Y1312</x:f>
        <x:v>0.10329860782610747</x:v>
      </x:c>
      <x:c r="AD1312" s="115" t="n">
        <x:f>SUM(Z1312:AC1312)</x:f>
        <x:v>1.345711240611372</x:v>
      </x:c>
      <x:c r="AE1312" s="115" t="n">
        <x:f>MAX(AE1311,AD1312)</x:f>
        <x:v>1.3687986164701027</x:v>
      </x:c>
      <x:c r="AF1312" s="114" t="n">
        <x:f>AD1312/AE1312-1</x:f>
        <x:v>-0.016866890118773736</x:v>
      </x:c>
      <x:c r="AG1312" s="114" t="n">
        <x:f>AD1312/AD1311-1</x:f>
        <x:v>0.0002700496521574891</x:v>
      </x:c>
      <x:c r="AH1312" s="111" t="n">
        <x:f>IF(OR(T1312="年末+季度",T1312="季度+动态",T1312="季度",T1312="动态"),A1312,AH1311)</x:f>
        <x:v>45657</x:v>
      </x:c>
      <x:c r="AI1312" s="117" t="n">
        <x:f>YEAR(A1312)</x:f>
        <x:v>2025</x:v>
      </x:c>
      <x:c r="AJ1312" s="117" t="n">
        <x:f>MONTH(A1312)</x:f>
        <x:v>3</x:v>
      </x:c>
      <x:c r="AK1312" s="50" t="n">
        <x:f>IF(MONTH(A1312)&lt;&gt;MONTH(A1313),1,0)</x:f>
        <x:v>0</x:v>
      </x:c>
      <x:c r="AL1312" s="115" t="n">
        <x:f>IF(AK1311,AD1311,AL1311)</x:f>
        <x:v>1.3452088941090112</x:v>
      </x:c>
      <x:c r="AM1312" s="116" t="str">
        <x:f>IF(AK1312,AD1312/AL1312-1,"")</x:f>
      </x:c>
      <x:c r="AN1312" s="115" t="n">
        <x:f>IF(AI1312&lt;&gt;AI1311,AD1312,MAX(AN1311,AD1312))</x:f>
        <x:v>1.3687986164701027</x:v>
      </x:c>
      <x:c r="AO1312" s="116" t="n">
        <x:f>AD1312/AN1312-1</x:f>
        <x:v>-0.016866890118773736</x:v>
      </x:c>
      <x:c r="AP1312" s="112" t="n">
        <x:f>IFERROR(SUM(Z1312:AC1312)/AD1312,0)</x:f>
        <x:v>1</x:v>
      </x:c>
      <x:c r="AQ1312" s="50" t="b">
        <x:f>AND(B1312&gt;0,C1312&gt;0,D1312&gt;0,E1312&gt;0)</x:f>
        <x:v>1</x:v>
      </x:c>
    </x:row>
    <x:row r="1313">
      <x:c r="A1313" s="111" t="n">
        <x:f>'净值底稿'!A1271</x:f>
        <x:v>45744</x:v>
      </x:c>
      <x:c r="B1313" s="113" t="n">
        <x:f>'净值底稿'!F1271</x:f>
        <x:v>1.9116750357075725</x:v>
      </x:c>
      <x:c r="C1313" s="113" t="n">
        <x:f>'净值底稿'!O1271</x:f>
        <x:v>1.4175192961765273</x:v>
      </x:c>
      <x:c r="D1313" s="113" t="n">
        <x:f>'净值底稿'!P1271</x:f>
        <x:v>1.7357</x:v>
      </x:c>
      <x:c r="E1313" s="113" t="n">
        <x:f>'净值底稿'!Q1271</x:f>
        <x:v>2.5159</x:v>
      </x:c>
      <x:c r="F1313" s="114" t="n">
        <x:f>IFERROR(B1313/B1312-1,0)</x:f>
        <x:v>-0.004921731181543154</x:v>
      </x:c>
      <x:c r="G1313" s="114" t="n">
        <x:f>IFERROR(C1313/C1312-1,0)</x:f>
        <x:v>-0.007373480416645317</x:v>
      </x:c>
      <x:c r="H1313" s="114" t="n">
        <x:f>IFERROR(D1313/D1312-1,0)</x:f>
        <x:v>0.00005761696243378189</x:v>
      </x:c>
      <x:c r="I1313" s="114" t="n">
        <x:f>IFERROR(E1313/E1312-1,0)</x:f>
        <x:v>0.016114701130856224</x:v>
      </x:c>
      <x:c r="J1313" s="115" t="n">
        <x:f>Z1312*(1+F1313)</x:f>
        <x:v>0.12921424669133386</x:v>
      </x:c>
      <x:c r="K1313" s="115" t="n">
        <x:f>AA1312*(1+G1313)</x:f>
        <x:v>0.14236766507172643</x:v>
      </x:c>
      <x:c r="L1313" s="115" t="n">
        <x:f>AB1312*(1+H1313)</x:f>
        <x:v>0.9691899133394993</x:v>
      </x:c>
      <x:c r="M1313" s="115" t="n">
        <x:f>AC1312*(1+I1313)</x:f>
        <x:v>0.10496323401845872</x:v>
      </x:c>
      <x:c r="N1313" s="115" t="n">
        <x:f>SUM(J1313:M1313)</x:f>
        <x:v>1.3457350591210184</x:v>
      </x:c>
      <x:c r="O1313" s="116" t="n">
        <x:f>IFERROR((J1313+K1313)/N1313,0)</x:f>
        <x:v>0.20180934569724815</x:v>
      </x:c>
      <x:c r="P1313" s="50" t="b">
        <x:f>AND(MONTH(A1313)=12,OR(A1314="",YEAR(A1313)&lt;&gt;YEAR(A1314)))</x:f>
        <x:v>0</x:v>
      </x:c>
      <x:c r="Q1313" s="50" t="b">
        <x:f>AND(MOD(MONTH(A1313),3)=0,OR(A1314="",MONTH(A1313)&lt;&gt;MONTH(A1314)))</x:f>
        <x:v>0</x:v>
      </x:c>
      <x:c r="R1313" s="50" t="b">
        <x:f>OR(O1313&gt;$E$7,O1313&lt;$E$6)</x:f>
        <x:v>0</x:v>
      </x:c>
      <x:c r="S1313" s="50" t="b">
        <x:f>AND(OR(P1313,Q1313,R1313),A1313-AH1312&gt;$E$8)</x:f>
        <x:v>0</x:v>
      </x:c>
      <x:c r="T1313" s="50" t="str">
        <x:f>IF(NOT(OR(P1313,Q1313,R1313)),"不调",IF(NOT(S1313),"间隔规则跳过",IF(P1313,"年末+季度",IF(AND(Q1313,R1313),"季度+动态",IF(Q1313,"季度","动态")))))</x:f>
        <x:v>不调</x:v>
      </x:c>
      <x:c r="U1313" s="115" t="n">
        <x:f>IF(OR(T1313="年末+季度",T1313="季度+动态"),N1313*$E$5/2,IF(T1313="季度",(J1313+K1313)/2,IF(T1313="动态",N1313*$E$5*IF(J1313+K1313=0,0.5,J1313/(J1313+K1313)),J1313)))</x:f>
        <x:v>0.12921424669133386</x:v>
      </x:c>
      <x:c r="V1313" s="115" t="n">
        <x:f>IF(OR(T1313="年末+季度",T1313="季度+动态"),N1313*$E$5/2,IF(T1313="季度",(J1313+K1313)/2,IF(T1313="动态",N1313*$E$5*IF(J1313+K1313=0,0.5,K1313/(J1313+K1313)),K1313)))</x:f>
        <x:v>0.14236766507172643</x:v>
      </x:c>
      <x:c r="W1313" s="115" t="n">
        <x:f>IF(OR(T1313="年末+季度",T1313="季度+动态",T1313="动态"),N1313*(1-$E$5)*IF(L1313+M1313=0,$B$7/($B$7+$B$8),L1313/(L1313+M1313)),L1313)</x:f>
        <x:v>0.9691899133394993</x:v>
      </x:c>
      <x:c r="X1313" s="115" t="n">
        <x:f>IF(OR(T1313="年末+季度",T1313="季度+动态",T1313="动态"),N1313*(1-$E$5)*IF(L1313+M1313=0,$B$8/($B$7+$B$8),M1313/(L1313+M1313)),M1313)</x:f>
        <x:v>0.10496323401845872</x:v>
      </x:c>
      <x:c r="Y1313" s="115" t="n">
        <x:f>POWER(1-$H$5,(A1313-A1312)/$H$8)</x:f>
        <x:v>0.9999862671029998</x:v>
      </x:c>
      <x:c r="Z1313" s="115" t="n">
        <x:f>U1313*Y1313</x:f>
        <x:v>0.1292124722053931</x:v>
      </x:c>
      <x:c r="AA1313" s="115" t="n">
        <x:f>V1313*Y1313</x:f>
        <x:v>0.14236570995124584</x:v>
      </x:c>
      <x:c r="AB1313" s="115" t="n">
        <x:f>W1313*Y1313</x:f>
        <x:v>0.9691766035542457</x:v>
      </x:c>
      <x:c r="AC1313" s="115" t="n">
        <x:f>X1313*Y1313</x:f>
        <x:v>0.10496179256917713</x:v>
      </x:c>
      <x:c r="AD1313" s="115" t="n">
        <x:f>SUM(Z1313:AC1313)</x:f>
        <x:v>1.3457165782800617</x:v>
      </x:c>
      <x:c r="AE1313" s="115" t="n">
        <x:f>MAX(AE1312,AD1313)</x:f>
        <x:v>1.3687986164701027</x:v>
      </x:c>
      <x:c r="AF1313" s="114" t="n">
        <x:f>AD1313/AE1313-1</x:f>
        <x:v>-0.01686299059065799</x:v>
      </x:c>
      <x:c r="AG1313" s="114" t="n">
        <x:f>AD1313/AD1312-1</x:f>
        <x:v>0.0000039664294453345406</x:v>
      </x:c>
      <x:c r="AH1313" s="111" t="n">
        <x:f>IF(OR(T1313="年末+季度",T1313="季度+动态",T1313="季度",T1313="动态"),A1313,AH1312)</x:f>
        <x:v>45657</x:v>
      </x:c>
      <x:c r="AI1313" s="117" t="n">
        <x:f>YEAR(A1313)</x:f>
        <x:v>2025</x:v>
      </x:c>
      <x:c r="AJ1313" s="117" t="n">
        <x:f>MONTH(A1313)</x:f>
        <x:v>3</x:v>
      </x:c>
      <x:c r="AK1313" s="50" t="n">
        <x:f>IF(MONTH(A1313)&lt;&gt;MONTH(A1314),1,0)</x:f>
        <x:v>0</x:v>
      </x:c>
      <x:c r="AL1313" s="115" t="n">
        <x:f>IF(AK1312,AD1312,AL1312)</x:f>
        <x:v>1.3452088941090112</x:v>
      </x:c>
      <x:c r="AM1313" s="116" t="str">
        <x:f>IF(AK1313,AD1313/AL1313-1,"")</x:f>
      </x:c>
      <x:c r="AN1313" s="115" t="n">
        <x:f>IF(AI1313&lt;&gt;AI1312,AD1313,MAX(AN1312,AD1313))</x:f>
        <x:v>1.3687986164701027</x:v>
      </x:c>
      <x:c r="AO1313" s="116" t="n">
        <x:f>AD1313/AN1313-1</x:f>
        <x:v>-0.01686299059065799</x:v>
      </x:c>
      <x:c r="AP1313" s="112" t="n">
        <x:f>IFERROR(SUM(Z1313:AC1313)/AD1313,0)</x:f>
        <x:v>1</x:v>
      </x:c>
      <x:c r="AQ1313" s="50" t="b">
        <x:f>AND(B1313&gt;0,C1313&gt;0,D1313&gt;0,E1313&gt;0)</x:f>
        <x:v>1</x:v>
      </x:c>
    </x:row>
    <x:row r="1314">
      <x:c r="A1314" s="111" t="n">
        <x:f>'净值底稿'!A1272</x:f>
        <x:v>45747</x:v>
      </x:c>
      <x:c r="B1314" s="113" t="n">
        <x:f>'净值底稿'!F1272</x:f>
        <x:v>1.9220807083470275</x:v>
      </x:c>
      <x:c r="C1314" s="113" t="n">
        <x:f>'净值底稿'!O1272</x:f>
        <x:v>1.4075338267212985</x:v>
      </x:c>
      <x:c r="D1314" s="113" t="n">
        <x:f>'净值底稿'!P1272</x:f>
        <x:v>1.7363</x:v>
      </x:c>
      <x:c r="E1314" s="113" t="n">
        <x:f>'净值底稿'!Q1272</x:f>
        <x:v>2.5489</x:v>
      </x:c>
      <x:c r="F1314" s="114" t="n">
        <x:f>IFERROR(B1314/B1313-1,0)</x:f>
        <x:v>0.005443222537874215</x:v>
      </x:c>
      <x:c r="G1314" s="114" t="n">
        <x:f>IFERROR(C1314/C1313-1,0)</x:f>
        <x:v>-0.007044327002928674</x:v>
      </x:c>
      <x:c r="H1314" s="114" t="n">
        <x:f>IFERROR(D1314/D1313-1,0)</x:f>
        <x:v>0.00034568185746386426</x:v>
      </x:c>
      <x:c r="I1314" s="114" t="n">
        <x:f>IFERROR(E1314/E1313-1,0)</x:f>
        <x:v>0.013116578560356196</x:v>
      </x:c>
      <x:c r="J1314" s="115" t="n">
        <x:f>Z1313*(1+F1314)</x:f>
        <x:v>0.12991580444627593</x:v>
      </x:c>
      <x:c r="K1314" s="115" t="n">
        <x:f>AA1313*(1+G1314)</x:f>
        <x:v>0.14136283933634516</x:v>
      </x:c>
      <x:c r="L1314" s="115" t="n">
        <x:f>AB1313*(1+H1314)</x:f>
        <x:v>0.9695116303227729</x:v>
      </x:c>
      <x:c r="M1314" s="115" t="n">
        <x:f>AC1313*(1+I1314)</x:f>
        <x:v>0.10633853216724656</x:v>
      </x:c>
      <x:c r="N1314" s="115" t="n">
        <x:f>SUM(J1314:M1314)</x:f>
        <x:v>1.3471288062726405</x:v>
      </x:c>
      <x:c r="O1314" s="116" t="n">
        <x:f>IFERROR((J1314+K1314)/N1314,0)</x:f>
        <x:v>0.20137543085669718</x:v>
      </x:c>
      <x:c r="P1314" s="50" t="b">
        <x:f>AND(MONTH(A1314)=12,OR(A1315="",YEAR(A1314)&lt;&gt;YEAR(A1315)))</x:f>
        <x:v>0</x:v>
      </x:c>
      <x:c r="Q1314" s="50" t="b">
        <x:f>AND(MOD(MONTH(A1314),3)=0,OR(A1315="",MONTH(A1314)&lt;&gt;MONTH(A1315)))</x:f>
        <x:v>1</x:v>
      </x:c>
      <x:c r="R1314" s="50" t="b">
        <x:f>OR(O1314&gt;$E$7,O1314&lt;$E$6)</x:f>
        <x:v>0</x:v>
      </x:c>
      <x:c r="S1314" s="50" t="b">
        <x:f>AND(OR(P1314,Q1314,R1314),A1314-AH1313&gt;$E$8)</x:f>
        <x:v>1</x:v>
      </x:c>
      <x:c r="T1314" s="50" t="str">
        <x:f>IF(NOT(OR(P1314,Q1314,R1314)),"不调",IF(NOT(S1314),"间隔规则跳过",IF(P1314,"年末+季度",IF(AND(Q1314,R1314),"季度+动态",IF(Q1314,"季度","动态")))))</x:f>
        <x:v>季度</x:v>
      </x:c>
      <x:c r="U1314" s="115" t="n">
        <x:f>IF(OR(T1314="年末+季度",T1314="季度+动态"),N1314*$E$5/2,IF(T1314="季度",(J1314+K1314)/2,IF(T1314="动态",N1314*$E$5*IF(J1314+K1314=0,0.5,J1314/(J1314+K1314)),J1314)))</x:f>
        <x:v>0.13563932189131056</x:v>
      </x:c>
      <x:c r="V1314" s="115" t="n">
        <x:f>IF(OR(T1314="年末+季度",T1314="季度+动态"),N1314*$E$5/2,IF(T1314="季度",(J1314+K1314)/2,IF(T1314="动态",N1314*$E$5*IF(J1314+K1314=0,0.5,K1314/(J1314+K1314)),K1314)))</x:f>
        <x:v>0.13563932189131056</x:v>
      </x:c>
      <x:c r="W1314" s="115" t="n">
        <x:f>IF(OR(T1314="年末+季度",T1314="季度+动态",T1314="动态"),N1314*(1-$E$5)*IF(L1314+M1314=0,$B$7/($B$7+$B$8),L1314/(L1314+M1314)),L1314)</x:f>
        <x:v>0.9695116303227729</x:v>
      </x:c>
      <x:c r="X1314" s="115" t="n">
        <x:f>IF(OR(T1314="年末+季度",T1314="季度+动态",T1314="动态"),N1314*(1-$E$5)*IF(L1314+M1314=0,$B$8/($B$7+$B$8),M1314/(L1314+M1314)),M1314)</x:f>
        <x:v>0.10633853216724656</x:v>
      </x:c>
      <x:c r="Y1314" s="115" t="n">
        <x:f>POWER(1-$H$5,(A1314-A1313)/$H$8)</x:f>
        <x:v>0.9999588018747739</x:v>
      </x:c>
      <x:c r="Z1314" s="115" t="n">
        <x:f>U1314*Y1314</x:f>
        <x:v>0.1356337338055417</x:v>
      </x:c>
      <x:c r="AA1314" s="115" t="n">
        <x:f>V1314*Y1314</x:f>
        <x:v>0.1356337338055417</x:v>
      </x:c>
      <x:c r="AB1314" s="115" t="n">
        <x:f>W1314*Y1314</x:f>
        <x:v>0.9694716882612187</x:v>
      </x:c>
      <x:c r="AC1314" s="115" t="n">
        <x:f>X1314*Y1314</x:f>
        <x:v>0.10633415121908198</x:v>
      </x:c>
      <x:c r="AD1314" s="115" t="n">
        <x:f>SUM(Z1314:AC1314)</x:f>
        <x:v>1.347073307091384</x:v>
      </x:c>
      <x:c r="AE1314" s="115" t="n">
        <x:f>MAX(AE1313,AD1314)</x:f>
        <x:v>1.3687986164701027</x:v>
      </x:c>
      <x:c r="AF1314" s="114" t="n">
        <x:f>AD1314/AE1314-1</x:f>
        <x:v>-0.015871808399941623</x:v>
      </x:c>
      <x:c r="AG1314" s="114" t="n">
        <x:f>AD1314/AD1313-1</x:f>
        <x:v>0.001008183174094679</x:v>
      </x:c>
      <x:c r="AH1314" s="111" t="n">
        <x:f>IF(OR(T1314="年末+季度",T1314="季度+动态",T1314="季度",T1314="动态"),A1314,AH1313)</x:f>
        <x:v>45747</x:v>
      </x:c>
      <x:c r="AI1314" s="117" t="n">
        <x:f>YEAR(A1314)</x:f>
        <x:v>2025</x:v>
      </x:c>
      <x:c r="AJ1314" s="117" t="n">
        <x:f>MONTH(A1314)</x:f>
        <x:v>3</x:v>
      </x:c>
      <x:c r="AK1314" s="50" t="n">
        <x:f>IF(MONTH(A1314)&lt;&gt;MONTH(A1315),1,0)</x:f>
        <x:v>1</x:v>
      </x:c>
      <x:c r="AL1314" s="115" t="n">
        <x:f>IF(AK1313,AD1313,AL1313)</x:f>
        <x:v>1.3452088941090112</x:v>
      </x:c>
      <x:c r="AM1314" s="116" t="n">
        <x:f>IF(AK1314,AD1314/AL1314-1,"")</x:f>
        <x:v>0.0013859653995282883</x:v>
      </x:c>
      <x:c r="AN1314" s="115" t="n">
        <x:f>IF(AI1314&lt;&gt;AI1313,AD1314,MAX(AN1313,AD1314))</x:f>
        <x:v>1.3687986164701027</x:v>
      </x:c>
      <x:c r="AO1314" s="116" t="n">
        <x:f>AD1314/AN1314-1</x:f>
        <x:v>-0.015871808399941623</x:v>
      </x:c>
      <x:c r="AP1314" s="112" t="n">
        <x:f>IFERROR(SUM(Z1314:AC1314)/AD1314,0)</x:f>
        <x:v>1</x:v>
      </x:c>
      <x:c r="AQ1314" s="50" t="b">
        <x:f>AND(B1314&gt;0,C1314&gt;0,D1314&gt;0,E1314&gt;0)</x:f>
        <x:v>1</x:v>
      </x:c>
    </x:row>
    <x:row r="1315">
      <x:c r="A1315" s="111" t="n">
        <x:f>'净值底稿'!A1273</x:f>
        <x:v>45748</x:v>
      </x:c>
      <x:c r="B1315" s="113" t="n">
        <x:f>'净值底稿'!F1273</x:f>
        <x:v>1.9126940122502976</x:v>
      </x:c>
      <x:c r="C1315" s="113" t="n">
        <x:f>'净值底稿'!O1273</x:f>
        <x:v>1.4143769353684852</x:v>
      </x:c>
      <x:c r="D1315" s="113" t="n">
        <x:f>'净值底稿'!P1273</x:f>
        <x:v>1.7369</x:v>
      </x:c>
      <x:c r="E1315" s="113" t="n">
        <x:f>'净值底稿'!Q1273</x:f>
        <x:v>2.5668</x:v>
      </x:c>
      <x:c r="F1315" s="114" t="n">
        <x:f>IFERROR(B1315/B1314-1,0)</x:f>
        <x:v>-0.0048836118358435154</x:v>
      </x:c>
      <x:c r="G1315" s="114" t="n">
        <x:f>IFERROR(C1315/C1314-1,0)</x:f>
        <x:v>0.0048617720706058964</x:v>
      </x:c>
      <x:c r="H1315" s="114" t="n">
        <x:f>IFERROR(D1315/D1314-1,0)</x:f>
        <x:v>0.00034556240281058415</x:v>
      </x:c>
      <x:c r="I1315" s="114" t="n">
        <x:f>IFERROR(E1315/E1314-1,0)</x:f>
        <x:v>0.007022637216054006</x:v>
      </x:c>
      <x:c r="J1315" s="115" t="n">
        <x:f>Z1314*(1+F1315)</x:f>
        <x:v>0.1349713512977893</x:v>
      </x:c>
      <x:c r="K1315" s="115" t="n">
        <x:f>AA1314*(1+G1315)</x:f>
        <x:v>0.13629315410438947</x:v>
      </x:c>
      <x:c r="L1315" s="115" t="n">
        <x:f>AB1314*(1+H1315)</x:f>
        <x:v>0.9698067012272711</x:v>
      </x:c>
      <x:c r="M1315" s="115" t="n">
        <x:f>AC1314*(1+I1315)</x:f>
        <x:v>0.10708089738677061</x:v>
      </x:c>
      <x:c r="N1315" s="115" t="n">
        <x:f>SUM(J1315:M1315)</x:f>
        <x:v>1.3481521040162203</x:v>
      </x:c>
      <x:c r="O1315" s="116" t="n">
        <x:f>IFERROR((J1315+K1315)/N1315,0)</x:f>
        <x:v>0.20121209216235073</x:v>
      </x:c>
      <x:c r="P1315" s="50" t="b">
        <x:f>AND(MONTH(A1315)=12,OR(A1316="",YEAR(A1315)&lt;&gt;YEAR(A1316)))</x:f>
        <x:v>0</x:v>
      </x:c>
      <x:c r="Q1315" s="50" t="b">
        <x:f>AND(MOD(MONTH(A1315),3)=0,OR(A1316="",MONTH(A1315)&lt;&gt;MONTH(A1316)))</x:f>
        <x:v>0</x:v>
      </x:c>
      <x:c r="R1315" s="50" t="b">
        <x:f>OR(O1315&gt;$E$7,O1315&lt;$E$6)</x:f>
        <x:v>0</x:v>
      </x:c>
      <x:c r="S1315" s="50" t="b">
        <x:f>AND(OR(P1315,Q1315,R1315),A1315-AH1314&gt;$E$8)</x:f>
        <x:v>0</x:v>
      </x:c>
      <x:c r="T1315" s="50" t="str">
        <x:f>IF(NOT(OR(P1315,Q1315,R1315)),"不调",IF(NOT(S1315),"间隔规则跳过",IF(P1315,"年末+季度",IF(AND(Q1315,R1315),"季度+动态",IF(Q1315,"季度","动态")))))</x:f>
        <x:v>不调</x:v>
      </x:c>
      <x:c r="U1315" s="115" t="n">
        <x:f>IF(OR(T1315="年末+季度",T1315="季度+动态"),N1315*$E$5/2,IF(T1315="季度",(J1315+K1315)/2,IF(T1315="动态",N1315*$E$5*IF(J1315+K1315=0,0.5,J1315/(J1315+K1315)),J1315)))</x:f>
        <x:v>0.1349713512977893</x:v>
      </x:c>
      <x:c r="V1315" s="115" t="n">
        <x:f>IF(OR(T1315="年末+季度",T1315="季度+动态"),N1315*$E$5/2,IF(T1315="季度",(J1315+K1315)/2,IF(T1315="动态",N1315*$E$5*IF(J1315+K1315=0,0.5,K1315/(J1315+K1315)),K1315)))</x:f>
        <x:v>0.13629315410438947</x:v>
      </x:c>
      <x:c r="W1315" s="115" t="n">
        <x:f>IF(OR(T1315="年末+季度",T1315="季度+动态",T1315="动态"),N1315*(1-$E$5)*IF(L1315+M1315=0,$B$7/($B$7+$B$8),L1315/(L1315+M1315)),L1315)</x:f>
        <x:v>0.9698067012272711</x:v>
      </x:c>
      <x:c r="X1315" s="115" t="n">
        <x:f>IF(OR(T1315="年末+季度",T1315="季度+动态",T1315="动态"),N1315*(1-$E$5)*IF(L1315+M1315=0,$B$8/($B$7+$B$8),M1315/(L1315+M1315)),M1315)</x:f>
        <x:v>0.10708089738677061</x:v>
      </x:c>
      <x:c r="Y1315" s="115" t="n">
        <x:f>POWER(1-$H$5,(A1315-A1314)/$H$8)</x:f>
        <x:v>0.9999862671029998</x:v>
      </x:c>
      <x:c r="Z1315" s="115" t="n">
        <x:f>U1315*Y1315</x:f>
        <x:v>0.13496949775012396</x:v>
      </x:c>
      <x:c r="AA1315" s="115" t="n">
        <x:f>V1315*Y1315</x:f>
        <x:v>0.1362912824045423</x:v>
      </x:c>
      <x:c r="AB1315" s="115" t="n">
        <x:f>W1315*Y1315</x:f>
        <x:v>0.969793382971733</x:v>
      </x:c>
      <x:c r="AC1315" s="115" t="n">
        <x:f>X1315*Y1315</x:f>
        <x:v>0.1070794268558361</x:v>
      </x:c>
      <x:c r="AD1315" s="115" t="n">
        <x:f>SUM(Z1315:AC1315)</x:f>
        <x:v>1.3481335899822353</x:v>
      </x:c>
      <x:c r="AE1315" s="115" t="n">
        <x:f>MAX(AE1314,AD1315)</x:f>
        <x:v>1.3687986164701027</x:v>
      </x:c>
      <x:c r="AF1315" s="114" t="n">
        <x:f>AD1315/AE1315-1</x:f>
        <x:v>-0.015097200011173983</x:v>
      </x:c>
      <x:c r="AG1315" s="114" t="n">
        <x:f>AD1315/AD1314-1</x:f>
        <x:v>0.0007871011067248634</x:v>
      </x:c>
      <x:c r="AH1315" s="111" t="n">
        <x:f>IF(OR(T1315="年末+季度",T1315="季度+动态",T1315="季度",T1315="动态"),A1315,AH1314)</x:f>
        <x:v>45747</x:v>
      </x:c>
      <x:c r="AI1315" s="117" t="n">
        <x:f>YEAR(A1315)</x:f>
        <x:v>2025</x:v>
      </x:c>
      <x:c r="AJ1315" s="117" t="n">
        <x:f>MONTH(A1315)</x:f>
        <x:v>4</x:v>
      </x:c>
      <x:c r="AK1315" s="50" t="n">
        <x:f>IF(MONTH(A1315)&lt;&gt;MONTH(A1316),1,0)</x:f>
        <x:v>0</x:v>
      </x:c>
      <x:c r="AL1315" s="115" t="n">
        <x:f>IF(AK1314,AD1314,AL1314)</x:f>
        <x:v>1.347073307091384</x:v>
      </x:c>
      <x:c r="AM1315" s="116" t="str">
        <x:f>IF(AK1315,AD1315/AL1315-1,"")</x:f>
      </x:c>
      <x:c r="AN1315" s="115" t="n">
        <x:f>IF(AI1315&lt;&gt;AI1314,AD1315,MAX(AN1314,AD1315))</x:f>
        <x:v>1.3687986164701027</x:v>
      </x:c>
      <x:c r="AO1315" s="116" t="n">
        <x:f>AD1315/AN1315-1</x:f>
        <x:v>-0.015097200011173983</x:v>
      </x:c>
      <x:c r="AP1315" s="112" t="n">
        <x:f>IFERROR(SUM(Z1315:AC1315)/AD1315,0)</x:f>
        <x:v>1</x:v>
      </x:c>
      <x:c r="AQ1315" s="50" t="b">
        <x:f>AND(B1315&gt;0,C1315&gt;0,D1315&gt;0,E1315&gt;0)</x:f>
        <x:v>1</x:v>
      </x:c>
    </x:row>
    <x:row r="1316">
      <x:c r="A1316" s="111" t="n">
        <x:f>'净值底稿'!A1274</x:f>
        <x:v>45749</x:v>
      </x:c>
      <x:c r="B1316" s="113" t="n">
        <x:f>'净值底稿'!F1274</x:f>
        <x:v>1.91824444654108</x:v>
      </x:c>
      <x:c r="C1316" s="113" t="n">
        <x:f>'净值底稿'!O1274</x:f>
        <x:v>1.4182528442708442</x:v>
      </x:c>
      <x:c r="D1316" s="113" t="n">
        <x:f>'净值底稿'!P1274</x:f>
        <x:v>1.7395</x:v>
      </x:c>
      <x:c r="E1316" s="113" t="n">
        <x:f>'净值底稿'!Q1274</x:f>
        <x:v>2.5563</x:v>
      </x:c>
      <x:c r="F1316" s="114" t="n">
        <x:f>IFERROR(B1316/B1315-1,0)</x:f>
        <x:v>0.0029018934838680455</x:v>
      </x:c>
      <x:c r="G1316" s="114" t="n">
        <x:f>IFERROR(C1316/C1315-1,0)</x:f>
        <x:v>0.0027403648952668558</x:v>
      </x:c>
      <x:c r="H1316" s="114" t="n">
        <x:f>IFERROR(D1316/D1315-1,0)</x:f>
        <x:v>0.0014969197996430594</x:v>
      </x:c>
      <x:c r="I1316" s="114" t="n">
        <x:f>IFERROR(E1316/E1315-1,0)</x:f>
        <x:v>-0.004090696587190412</x:v>
      </x:c>
      <x:c r="J1316" s="115" t="n">
        <x:f>Z1315*(1+F1316)</x:f>
        <x:v>0.13536116485616598</x:v>
      </x:c>
      <x:c r="K1316" s="115" t="n">
        <x:f>AA1315*(1+G1316)</x:f>
        <x:v>0.1366647702503746</x:v>
      </x:c>
      <x:c r="L1316" s="115" t="n">
        <x:f>AB1315*(1+H1316)</x:f>
        <x:v>0.9712450858882662</x:v>
      </x:c>
      <x:c r="M1316" s="115" t="n">
        <x:f>AC1315*(1+I1316)</x:f>
        <x:v>0.10664139740983863</x:v>
      </x:c>
      <x:c r="N1316" s="115" t="n">
        <x:f>SUM(J1316:M1316)</x:f>
        <x:v>1.3499124184046454</x:v>
      </x:c>
      <x:c r="O1316" s="116" t="n">
        <x:f>IFERROR((J1316+K1316)/N1316,0)</x:f>
        <x:v>0.20151376592862708</x:v>
      </x:c>
      <x:c r="P1316" s="50" t="b">
        <x:f>AND(MONTH(A1316)=12,OR(A1317="",YEAR(A1316)&lt;&gt;YEAR(A1317)))</x:f>
        <x:v>0</x:v>
      </x:c>
      <x:c r="Q1316" s="50" t="b">
        <x:f>AND(MOD(MONTH(A1316),3)=0,OR(A1317="",MONTH(A1316)&lt;&gt;MONTH(A1317)))</x:f>
        <x:v>0</x:v>
      </x:c>
      <x:c r="R1316" s="50" t="b">
        <x:f>OR(O1316&gt;$E$7,O1316&lt;$E$6)</x:f>
        <x:v>0</x:v>
      </x:c>
      <x:c r="S1316" s="50" t="b">
        <x:f>AND(OR(P1316,Q1316,R1316),A1316-AH1315&gt;$E$8)</x:f>
        <x:v>0</x:v>
      </x:c>
      <x:c r="T1316" s="50" t="str">
        <x:f>IF(NOT(OR(P1316,Q1316,R1316)),"不调",IF(NOT(S1316),"间隔规则跳过",IF(P1316,"年末+季度",IF(AND(Q1316,R1316),"季度+动态",IF(Q1316,"季度","动态")))))</x:f>
        <x:v>不调</x:v>
      </x:c>
      <x:c r="U1316" s="115" t="n">
        <x:f>IF(OR(T1316="年末+季度",T1316="季度+动态"),N1316*$E$5/2,IF(T1316="季度",(J1316+K1316)/2,IF(T1316="动态",N1316*$E$5*IF(J1316+K1316=0,0.5,J1316/(J1316+K1316)),J1316)))</x:f>
        <x:v>0.13536116485616598</x:v>
      </x:c>
      <x:c r="V1316" s="115" t="n">
        <x:f>IF(OR(T1316="年末+季度",T1316="季度+动态"),N1316*$E$5/2,IF(T1316="季度",(J1316+K1316)/2,IF(T1316="动态",N1316*$E$5*IF(J1316+K1316=0,0.5,K1316/(J1316+K1316)),K1316)))</x:f>
        <x:v>0.1366647702503746</x:v>
      </x:c>
      <x:c r="W1316" s="115" t="n">
        <x:f>IF(OR(T1316="年末+季度",T1316="季度+动态",T1316="动态"),N1316*(1-$E$5)*IF(L1316+M1316=0,$B$7/($B$7+$B$8),L1316/(L1316+M1316)),L1316)</x:f>
        <x:v>0.9712450858882662</x:v>
      </x:c>
      <x:c r="X1316" s="115" t="n">
        <x:f>IF(OR(T1316="年末+季度",T1316="季度+动态",T1316="动态"),N1316*(1-$E$5)*IF(L1316+M1316=0,$B$8/($B$7+$B$8),M1316/(L1316+M1316)),M1316)</x:f>
        <x:v>0.10664139740983863</x:v>
      </x:c>
      <x:c r="Y1316" s="115" t="n">
        <x:f>POWER(1-$H$5,(A1316-A1315)/$H$8)</x:f>
        <x:v>0.9999862671029998</x:v>
      </x:c>
      <x:c r="Z1316" s="115" t="n">
        <x:f>U1316*Y1316</x:f>
        <x:v>0.13535930595523119</x:v>
      </x:c>
      <x:c r="AA1316" s="115" t="n">
        <x:f>V1316*Y1316</x:f>
        <x:v>0.1366628934471612</x:v>
      </x:c>
      <x:c r="AB1316" s="115" t="n">
        <x:f>W1316*Y1316</x:f>
        <x:v>0.9712317478795397</x:v>
      </x:c>
      <x:c r="AC1316" s="115" t="n">
        <x:f>X1316*Y1316</x:f>
        <x:v>0.10663993291451204</x:v>
      </x:c>
      <x:c r="AD1316" s="115" t="n">
        <x:f>SUM(Z1316:AC1316)</x:f>
        <x:v>1.3498938801964442</x:v>
      </x:c>
      <x:c r="AE1316" s="115" t="n">
        <x:f>MAX(AE1315,AD1316)</x:f>
        <x:v>1.3687986164701027</x:v>
      </x:c>
      <x:c r="AF1316" s="114" t="n">
        <x:f>AD1316/AE1316-1</x:f>
        <x:v>-0.013811188911346695</x:v>
      </x:c>
      <x:c r="AG1316" s="114" t="n">
        <x:f>AD1316/AD1315-1</x:f>
        <x:v>0.0013057238743172661</x:v>
      </x:c>
      <x:c r="AH1316" s="111" t="n">
        <x:f>IF(OR(T1316="年末+季度",T1316="季度+动态",T1316="季度",T1316="动态"),A1316,AH1315)</x:f>
        <x:v>45747</x:v>
      </x:c>
      <x:c r="AI1316" s="117" t="n">
        <x:f>YEAR(A1316)</x:f>
        <x:v>2025</x:v>
      </x:c>
      <x:c r="AJ1316" s="117" t="n">
        <x:f>MONTH(A1316)</x:f>
        <x:v>4</x:v>
      </x:c>
      <x:c r="AK1316" s="50" t="n">
        <x:f>IF(MONTH(A1316)&lt;&gt;MONTH(A1317),1,0)</x:f>
        <x:v>0</x:v>
      </x:c>
      <x:c r="AL1316" s="115" t="n">
        <x:f>IF(AK1315,AD1315,AL1315)</x:f>
        <x:v>1.347073307091384</x:v>
      </x:c>
      <x:c r="AM1316" s="116" t="str">
        <x:f>IF(AK1316,AD1316/AL1316-1,"")</x:f>
      </x:c>
      <x:c r="AN1316" s="115" t="n">
        <x:f>IF(AI1316&lt;&gt;AI1315,AD1316,MAX(AN1315,AD1316))</x:f>
        <x:v>1.3687986164701027</x:v>
      </x:c>
      <x:c r="AO1316" s="116" t="n">
        <x:f>AD1316/AN1316-1</x:f>
        <x:v>-0.013811188911346695</x:v>
      </x:c>
      <x:c r="AP1316" s="112" t="n">
        <x:f>IFERROR(SUM(Z1316:AC1316)/AD1316,0)</x:f>
        <x:v>1</x:v>
      </x:c>
      <x:c r="AQ1316" s="50" t="b">
        <x:f>AND(B1316&gt;0,C1316&gt;0,D1316&gt;0,E1316&gt;0)</x:f>
        <x:v>1</x:v>
      </x:c>
    </x:row>
    <x:row r="1317">
      <x:c r="A1317" s="111" t="n">
        <x:f>'净值底稿'!A1275</x:f>
        <x:v>45750</x:v>
      </x:c>
      <x:c r="B1317" s="113" t="n">
        <x:f>'净值底稿'!F1275</x:f>
        <x:v>1.8678091556117953</x:v>
      </x:c>
      <x:c r="C1317" s="113" t="n">
        <x:f>'净值底稿'!O1275</x:f>
        <x:v>1.4041196387809496</x:v>
      </x:c>
      <x:c r="D1317" s="113" t="n">
        <x:f>'净值底稿'!P1275</x:f>
        <x:v>1.7465</x:v>
      </x:c>
      <x:c r="E1317" s="113" t="n">
        <x:f>'净值底稿'!Q1275</x:f>
        <x:v>2.5769</x:v>
      </x:c>
      <x:c r="F1317" s="114" t="n">
        <x:f>IFERROR(B1317/B1316-1,0)</x:f>
        <x:v>-0.02629242118762709</x:v>
      </x:c>
      <x:c r="G1317" s="114" t="n">
        <x:f>IFERROR(C1317/C1316-1,0)</x:f>
        <x:v>-0.009965222736542989</x:v>
      </x:c>
      <x:c r="H1317" s="114" t="n">
        <x:f>IFERROR(D1317/D1316-1,0)</x:f>
        <x:v>0.004024144869215318</x:v>
      </x:c>
      <x:c r="I1317" s="114" t="n">
        <x:f>IFERROR(E1317/E1316-1,0)</x:f>
        <x:v>0.008058522082697861</x:v>
      </x:c>
      <x:c r="J1317" s="115" t="n">
        <x:f>Z1316*(1+F1317)</x:f>
        <x:v>0.13180038207139136</x:v>
      </x:c>
      <x:c r="K1317" s="115" t="n">
        <x:f>AA1316*(1+G1317)</x:f>
        <x:v>0.1353010172741398</x:v>
      </x:c>
      <x:c r="L1317" s="115" t="n">
        <x:f>AB1316*(1+H1317)</x:f>
        <x:v>0.9751401251345881</x:v>
      </x:c>
      <x:c r="M1317" s="115" t="n">
        <x:f>AC1316*(1+I1317)</x:f>
        <x:v>0.10749929316880105</x:v>
      </x:c>
      <x:c r="N1317" s="115" t="n">
        <x:f>SUM(J1317:M1317)</x:f>
        <x:v>1.3497408176489203</x:v>
      </x:c>
      <x:c r="O1317" s="116" t="n">
        <x:f>IFERROR((J1317+K1317)/N1317,0)</x:f>
        <x:v>0.19789088086614165</x:v>
      </x:c>
      <x:c r="P1317" s="50" t="b">
        <x:f>AND(MONTH(A1317)=12,OR(A1318="",YEAR(A1317)&lt;&gt;YEAR(A1318)))</x:f>
        <x:v>0</x:v>
      </x:c>
      <x:c r="Q1317" s="50" t="b">
        <x:f>AND(MOD(MONTH(A1317),3)=0,OR(A1318="",MONTH(A1317)&lt;&gt;MONTH(A1318)))</x:f>
        <x:v>0</x:v>
      </x:c>
      <x:c r="R1317" s="50" t="b">
        <x:f>OR(O1317&gt;$E$7,O1317&lt;$E$6)</x:f>
        <x:v>0</x:v>
      </x:c>
      <x:c r="S1317" s="50" t="b">
        <x:f>AND(OR(P1317,Q1317,R1317),A1317-AH1316&gt;$E$8)</x:f>
        <x:v>0</x:v>
      </x:c>
      <x:c r="T1317" s="50" t="str">
        <x:f>IF(NOT(OR(P1317,Q1317,R1317)),"不调",IF(NOT(S1317),"间隔规则跳过",IF(P1317,"年末+季度",IF(AND(Q1317,R1317),"季度+动态",IF(Q1317,"季度","动态")))))</x:f>
        <x:v>不调</x:v>
      </x:c>
      <x:c r="U1317" s="115" t="n">
        <x:f>IF(OR(T1317="年末+季度",T1317="季度+动态"),N1317*$E$5/2,IF(T1317="季度",(J1317+K1317)/2,IF(T1317="动态",N1317*$E$5*IF(J1317+K1317=0,0.5,J1317/(J1317+K1317)),J1317)))</x:f>
        <x:v>0.13180038207139136</x:v>
      </x:c>
      <x:c r="V1317" s="115" t="n">
        <x:f>IF(OR(T1317="年末+季度",T1317="季度+动态"),N1317*$E$5/2,IF(T1317="季度",(J1317+K1317)/2,IF(T1317="动态",N1317*$E$5*IF(J1317+K1317=0,0.5,K1317/(J1317+K1317)),K1317)))</x:f>
        <x:v>0.1353010172741398</x:v>
      </x:c>
      <x:c r="W1317" s="115" t="n">
        <x:f>IF(OR(T1317="年末+季度",T1317="季度+动态",T1317="动态"),N1317*(1-$E$5)*IF(L1317+M1317=0,$B$7/($B$7+$B$8),L1317/(L1317+M1317)),L1317)</x:f>
        <x:v>0.9751401251345881</x:v>
      </x:c>
      <x:c r="X1317" s="115" t="n">
        <x:f>IF(OR(T1317="年末+季度",T1317="季度+动态",T1317="动态"),N1317*(1-$E$5)*IF(L1317+M1317=0,$B$8/($B$7+$B$8),M1317/(L1317+M1317)),M1317)</x:f>
        <x:v>0.10749929316880105</x:v>
      </x:c>
      <x:c r="Y1317" s="115" t="n">
        <x:f>POWER(1-$H$5,(A1317-A1316)/$H$8)</x:f>
        <x:v>0.9999862671029998</x:v>
      </x:c>
      <x:c r="Z1317" s="115" t="n">
        <x:f>U1317*Y1317</x:f>
        <x:v>0.13179857207031978</x:v>
      </x:c>
      <x:c r="AA1317" s="115" t="n">
        <x:f>V1317*Y1317</x:f>
        <x:v>0.13529915919920554</x:v>
      </x:c>
      <x:c r="AB1317" s="115" t="n">
        <x:f>W1317*Y1317</x:f>
        <x:v>0.9751267336356889</x:v>
      </x:c>
      <x:c r="AC1317" s="115" t="n">
        <x:f>X1317*Y1317</x:f>
        <x:v>0.10749781689208036</x:v>
      </x:c>
      <x:c r="AD1317" s="115" t="n">
        <x:f>SUM(Z1317:AC1317)</x:f>
        <x:v>1.3497222817972945</x:v>
      </x:c>
      <x:c r="AE1317" s="115" t="n">
        <x:f>MAX(AE1316,AD1317)</x:f>
        <x:v>1.3687986164701027</x:v>
      </x:c>
      <x:c r="AF1317" s="114" t="n">
        <x:f>AD1317/AE1317-1</x:f>
        <x:v>-0.013936553151991604</x:v>
      </x:c>
      <x:c r="AG1317" s="114" t="n">
        <x:f>AD1317/AD1316-1</x:f>
        <x:v>-0.00012711991784475352</x:v>
      </x:c>
      <x:c r="AH1317" s="111" t="n">
        <x:f>IF(OR(T1317="年末+季度",T1317="季度+动态",T1317="季度",T1317="动态"),A1317,AH1316)</x:f>
        <x:v>45747</x:v>
      </x:c>
      <x:c r="AI1317" s="117" t="n">
        <x:f>YEAR(A1317)</x:f>
        <x:v>2025</x:v>
      </x:c>
      <x:c r="AJ1317" s="117" t="n">
        <x:f>MONTH(A1317)</x:f>
        <x:v>4</x:v>
      </x:c>
      <x:c r="AK1317" s="50" t="n">
        <x:f>IF(MONTH(A1317)&lt;&gt;MONTH(A1318),1,0)</x:f>
        <x:v>0</x:v>
      </x:c>
      <x:c r="AL1317" s="115" t="n">
        <x:f>IF(AK1316,AD1316,AL1316)</x:f>
        <x:v>1.347073307091384</x:v>
      </x:c>
      <x:c r="AM1317" s="116" t="str">
        <x:f>IF(AK1317,AD1317/AL1317-1,"")</x:f>
      </x:c>
      <x:c r="AN1317" s="115" t="n">
        <x:f>IF(AI1317&lt;&gt;AI1316,AD1317,MAX(AN1316,AD1317))</x:f>
        <x:v>1.3687986164701027</x:v>
      </x:c>
      <x:c r="AO1317" s="116" t="n">
        <x:f>AD1317/AN1317-1</x:f>
        <x:v>-0.013936553151991604</x:v>
      </x:c>
      <x:c r="AP1317" s="112" t="n">
        <x:f>IFERROR(SUM(Z1317:AC1317)/AD1317,0)</x:f>
        <x:v>1</x:v>
      </x:c>
      <x:c r="AQ1317" s="50" t="b">
        <x:f>AND(B1317&gt;0,C1317&gt;0,D1317&gt;0,E1317&gt;0)</x:f>
        <x:v>1</x:v>
      </x:c>
    </x:row>
    <x:row r="1318">
      <x:c r="A1318" s="111" t="n">
        <x:f>'净值底稿'!A1276</x:f>
        <x:v>45754</x:v>
      </x:c>
      <x:c r="B1318" s="113" t="n">
        <x:f>'净值底稿'!F1276</x:f>
        <x:v>1.6963905413005576</x:v>
      </x:c>
      <x:c r="C1318" s="113" t="n">
        <x:f>'净值底稿'!O1276</x:f>
        <x:v>1.2629233433035716</x:v>
      </x:c>
      <x:c r="D1318" s="113" t="n">
        <x:f>'净值底稿'!P1276</x:f>
        <x:v>1.7532</x:v>
      </x:c>
      <x:c r="E1318" s="113" t="n">
        <x:f>'净值底稿'!Q1276</x:f>
        <x:v>2.4955</x:v>
      </x:c>
      <x:c r="F1318" s="114" t="n">
        <x:f>IFERROR(B1318/B1317-1,0)</x:f>
        <x:v>-0.09177522971028063</x:v>
      </x:c>
      <x:c r="G1318" s="114" t="n">
        <x:f>IFERROR(C1318/C1317-1,0)</x:f>
        <x:v>-0.10055859314094062</x:v>
      </x:c>
      <x:c r="H1318" s="114" t="n">
        <x:f>IFERROR(D1318/D1317-1,0)</x:f>
        <x:v>0.0038362439164043582</x:v>
      </x:c>
      <x:c r="I1318" s="114" t="n">
        <x:f>IFERROR(E1318/E1317-1,0)</x:f>
        <x:v>-0.03158834258217247</x:v>
      </x:c>
      <x:c r="J1318" s="115" t="n">
        <x:f>Z1317*(1+F1318)</x:f>
        <x:v>0.11970272784307921</x:v>
      </x:c>
      <x:c r="K1318" s="115" t="n">
        <x:f>AA1317*(1+G1318)</x:f>
        <x:v>0.12169366609698128</x:v>
      </x:c>
      <x:c r="L1318" s="115" t="n">
        <x:f>AB1317*(1+H1318)</x:f>
        <x:v>0.9788675576353221</x:v>
      </x:c>
      <x:c r="M1318" s="115" t="n">
        <x:f>AC1317*(1+I1318)</x:f>
        <x:v>0.10410213902525768</x:v>
      </x:c>
      <x:c r="N1318" s="115" t="n">
        <x:f>SUM(J1318:M1318)</x:f>
        <x:v>1.3243660906006403</x:v>
      </x:c>
      <x:c r="O1318" s="116" t="n">
        <x:f>IFERROR((J1318+K1318)/N1318,0)</x:f>
        <x:v>0.1822731612152497</x:v>
      </x:c>
      <x:c r="P1318" s="50" t="b">
        <x:f>AND(MONTH(A1318)=12,OR(A1319="",YEAR(A1318)&lt;&gt;YEAR(A1319)))</x:f>
        <x:v>0</x:v>
      </x:c>
      <x:c r="Q1318" s="50" t="b">
        <x:f>AND(MOD(MONTH(A1318),3)=0,OR(A1319="",MONTH(A1318)&lt;&gt;MONTH(A1319)))</x:f>
        <x:v>0</x:v>
      </x:c>
      <x:c r="R1318" s="50" t="b">
        <x:f>OR(O1318&gt;$E$7,O1318&lt;$E$6)</x:f>
        <x:v>0</x:v>
      </x:c>
      <x:c r="S1318" s="50" t="b">
        <x:f>AND(OR(P1318,Q1318,R1318),A1318-AH1317&gt;$E$8)</x:f>
        <x:v>0</x:v>
      </x:c>
      <x:c r="T1318" s="50" t="str">
        <x:f>IF(NOT(OR(P1318,Q1318,R1318)),"不调",IF(NOT(S1318),"间隔规则跳过",IF(P1318,"年末+季度",IF(AND(Q1318,R1318),"季度+动态",IF(Q1318,"季度","动态")))))</x:f>
        <x:v>不调</x:v>
      </x:c>
      <x:c r="U1318" s="115" t="n">
        <x:f>IF(OR(T1318="年末+季度",T1318="季度+动态"),N1318*$E$5/2,IF(T1318="季度",(J1318+K1318)/2,IF(T1318="动态",N1318*$E$5*IF(J1318+K1318=0,0.5,J1318/(J1318+K1318)),J1318)))</x:f>
        <x:v>0.11970272784307921</x:v>
      </x:c>
      <x:c r="V1318" s="115" t="n">
        <x:f>IF(OR(T1318="年末+季度",T1318="季度+动态"),N1318*$E$5/2,IF(T1318="季度",(J1318+K1318)/2,IF(T1318="动态",N1318*$E$5*IF(J1318+K1318=0,0.5,K1318/(J1318+K1318)),K1318)))</x:f>
        <x:v>0.12169366609698128</x:v>
      </x:c>
      <x:c r="W1318" s="115" t="n">
        <x:f>IF(OR(T1318="年末+季度",T1318="季度+动态",T1318="动态"),N1318*(1-$E$5)*IF(L1318+M1318=0,$B$7/($B$7+$B$8),L1318/(L1318+M1318)),L1318)</x:f>
        <x:v>0.9788675576353221</x:v>
      </x:c>
      <x:c r="X1318" s="115" t="n">
        <x:f>IF(OR(T1318="年末+季度",T1318="季度+动态",T1318="动态"),N1318*(1-$E$5)*IF(L1318+M1318=0,$B$8/($B$7+$B$8),M1318/(L1318+M1318)),M1318)</x:f>
        <x:v>0.10410213902525768</x:v>
      </x:c>
      <x:c r="Y1318" s="115" t="n">
        <x:f>POWER(1-$H$5,(A1318-A1317)/$H$8)</x:f>
        <x:v>0.9999450695435432</x:v>
      </x:c>
      <x:c r="Z1318" s="115" t="n">
        <x:f>U1318*Y1318</x:f>
        <x:v>0.11969615251759967</x:v>
      </x:c>
      <x:c r="AA1318" s="115" t="n">
        <x:f>V1318*Y1318</x:f>
        <x:v>0.12168698140835467</x:v>
      </x:c>
      <x:c r="AB1318" s="115" t="n">
        <x:f>W1318*Y1318</x:f>
        <x:v>0.9788137879935704</x:v>
      </x:c>
      <x:c r="AC1318" s="115" t="n">
        <x:f>X1318*Y1318</x:f>
        <x:v>0.1040964206472429</x:v>
      </x:c>
      <x:c r="AD1318" s="115" t="n">
        <x:f>SUM(Z1318:AC1318)</x:f>
        <x:v>1.3242933425667678</x:v>
      </x:c>
      <x:c r="AE1318" s="115" t="n">
        <x:f>MAX(AE1317,AD1318)</x:f>
        <x:v>1.3687986164701027</x:v>
      </x:c>
      <x:c r="AF1318" s="114" t="n">
        <x:f>AD1318/AE1318-1</x:f>
        <x:v>-0.0325141137401983</x:v>
      </x:c>
      <x:c r="AG1318" s="114" t="n">
        <x:f>AD1318/AD1317-1</x:f>
        <x:v>-0.018840127019808417</x:v>
      </x:c>
      <x:c r="AH1318" s="111" t="n">
        <x:f>IF(OR(T1318="年末+季度",T1318="季度+动态",T1318="季度",T1318="动态"),A1318,AH1317)</x:f>
        <x:v>45747</x:v>
      </x:c>
      <x:c r="AI1318" s="117" t="n">
        <x:f>YEAR(A1318)</x:f>
        <x:v>2025</x:v>
      </x:c>
      <x:c r="AJ1318" s="117" t="n">
        <x:f>MONTH(A1318)</x:f>
        <x:v>4</x:v>
      </x:c>
      <x:c r="AK1318" s="50" t="n">
        <x:f>IF(MONTH(A1318)&lt;&gt;MONTH(A1319),1,0)</x:f>
        <x:v>0</x:v>
      </x:c>
      <x:c r="AL1318" s="115" t="n">
        <x:f>IF(AK1317,AD1317,AL1317)</x:f>
        <x:v>1.347073307091384</x:v>
      </x:c>
      <x:c r="AM1318" s="116" t="str">
        <x:f>IF(AK1318,AD1318/AL1318-1,"")</x:f>
      </x:c>
      <x:c r="AN1318" s="115" t="n">
        <x:f>IF(AI1318&lt;&gt;AI1317,AD1318,MAX(AN1317,AD1318))</x:f>
        <x:v>1.3687986164701027</x:v>
      </x:c>
      <x:c r="AO1318" s="116" t="n">
        <x:f>AD1318/AN1318-1</x:f>
        <x:v>-0.0325141137401983</x:v>
      </x:c>
      <x:c r="AP1318" s="112" t="n">
        <x:f>IFERROR(SUM(Z1318:AC1318)/AD1318,0)</x:f>
        <x:v>1</x:v>
      </x:c>
      <x:c r="AQ1318" s="50" t="b">
        <x:f>AND(B1318&gt;0,C1318&gt;0,D1318&gt;0,E1318&gt;0)</x:f>
        <x:v>1</x:v>
      </x:c>
    </x:row>
    <x:row r="1319">
      <x:c r="A1319" s="111" t="n">
        <x:f>'净值底稿'!A1277</x:f>
        <x:v>45755</x:v>
      </x:c>
      <x:c r="B1319" s="113" t="n">
        <x:f>'净值底稿'!F1277</x:f>
        <x:v>1.651565484540955</x:v>
      </x:c>
      <x:c r="C1319" s="113" t="n">
        <x:f>'净值底稿'!O1277</x:f>
        <x:v>1.2669271920056213</x:v>
      </x:c>
      <x:c r="D1319" s="113" t="n">
        <x:f>'净值底稿'!P1277</x:f>
        <x:v>1.7502</x:v>
      </x:c>
      <x:c r="E1319" s="113" t="n">
        <x:f>'净值底稿'!Q1277</x:f>
        <x:v>2.5039</x:v>
      </x:c>
      <x:c r="F1319" s="114" t="n">
        <x:f>IFERROR(B1319/B1318-1,0)</x:f>
        <x:v>-0.02642378371506171</x:v>
      </x:c>
      <x:c r="G1319" s="114" t="n">
        <x:f>IFERROR(C1319/C1318-1,0)</x:f>
        <x:v>0.003170302238278744</x:v>
      </x:c>
      <x:c r="H1319" s="114" t="n">
        <x:f>IFERROR(D1319/D1318-1,0)</x:f>
        <x:v>-0.0017111567419576534</x:v>
      </x:c>
      <x:c r="I1319" s="114" t="n">
        <x:f>IFERROR(E1319/E1318-1,0)</x:f>
        <x:v>0.003366058906030922</x:v>
      </x:c>
      <x:c r="J1319" s="115" t="n">
        <x:f>Z1318*(1+F1319)</x:f>
        <x:v>0.11653332727194958</x:v>
      </x:c>
      <x:c r="K1319" s="115" t="n">
        <x:f>AA1318*(1+G1319)</x:f>
        <x:v>0.12207276591788296</x:v>
      </x:c>
      <x:c r="L1319" s="115" t="n">
        <x:f>AB1318*(1+H1319)</x:f>
        <x:v>0.9771388841811242</x:v>
      </x:c>
      <x:c r="M1319" s="115" t="n">
        <x:f>AC1318*(1+I1319)</x:f>
        <x:v>0.10444681533104849</x:v>
      </x:c>
      <x:c r="N1319" s="115" t="n">
        <x:f>SUM(J1319:M1319)</x:f>
        <x:v>1.3201917927020053</x:v>
      </x:c>
      <x:c r="O1319" s="116" t="n">
        <x:f>IFERROR((J1319+K1319)/N1319,0)</x:f>
        <x:v>0.18073593133122204</x:v>
      </x:c>
      <x:c r="P1319" s="50" t="b">
        <x:f>AND(MONTH(A1319)=12,OR(A1320="",YEAR(A1319)&lt;&gt;YEAR(A1320)))</x:f>
        <x:v>0</x:v>
      </x:c>
      <x:c r="Q1319" s="50" t="b">
        <x:f>AND(MOD(MONTH(A1319),3)=0,OR(A1320="",MONTH(A1319)&lt;&gt;MONTH(A1320)))</x:f>
        <x:v>0</x:v>
      </x:c>
      <x:c r="R1319" s="50" t="b">
        <x:f>OR(O1319&gt;$E$7,O1319&lt;$E$6)</x:f>
        <x:v>0</x:v>
      </x:c>
      <x:c r="S1319" s="50" t="b">
        <x:f>AND(OR(P1319,Q1319,R1319),A1319-AH1318&gt;$E$8)</x:f>
        <x:v>0</x:v>
      </x:c>
      <x:c r="T1319" s="50" t="str">
        <x:f>IF(NOT(OR(P1319,Q1319,R1319)),"不调",IF(NOT(S1319),"间隔规则跳过",IF(P1319,"年末+季度",IF(AND(Q1319,R1319),"季度+动态",IF(Q1319,"季度","动态")))))</x:f>
        <x:v>不调</x:v>
      </x:c>
      <x:c r="U1319" s="115" t="n">
        <x:f>IF(OR(T1319="年末+季度",T1319="季度+动态"),N1319*$E$5/2,IF(T1319="季度",(J1319+K1319)/2,IF(T1319="动态",N1319*$E$5*IF(J1319+K1319=0,0.5,J1319/(J1319+K1319)),J1319)))</x:f>
        <x:v>0.11653332727194958</x:v>
      </x:c>
      <x:c r="V1319" s="115" t="n">
        <x:f>IF(OR(T1319="年末+季度",T1319="季度+动态"),N1319*$E$5/2,IF(T1319="季度",(J1319+K1319)/2,IF(T1319="动态",N1319*$E$5*IF(J1319+K1319=0,0.5,K1319/(J1319+K1319)),K1319)))</x:f>
        <x:v>0.12207276591788296</x:v>
      </x:c>
      <x:c r="W1319" s="115" t="n">
        <x:f>IF(OR(T1319="年末+季度",T1319="季度+动态",T1319="动态"),N1319*(1-$E$5)*IF(L1319+M1319=0,$B$7/($B$7+$B$8),L1319/(L1319+M1319)),L1319)</x:f>
        <x:v>0.9771388841811242</x:v>
      </x:c>
      <x:c r="X1319" s="115" t="n">
        <x:f>IF(OR(T1319="年末+季度",T1319="季度+动态",T1319="动态"),N1319*(1-$E$5)*IF(L1319+M1319=0,$B$8/($B$7+$B$8),M1319/(L1319+M1319)),M1319)</x:f>
        <x:v>0.10444681533104849</x:v>
      </x:c>
      <x:c r="Y1319" s="115" t="n">
        <x:f>POWER(1-$H$5,(A1319-A1318)/$H$8)</x:f>
        <x:v>0.9999862671029998</x:v>
      </x:c>
      <x:c r="Z1319" s="115" t="n">
        <x:f>U1319*Y1319</x:f>
        <x:v>0.11653172693176905</x:v>
      </x:c>
      <x:c r="AA1319" s="115" t="n">
        <x:f>V1319*Y1319</x:f>
        <x:v>0.12207108950516207</x:v>
      </x:c>
      <x:c r="AB1319" s="115" t="n">
        <x:f>W1319*Y1319</x:f>
        <x:v>0.9771254652334728</x:v>
      </x:c>
      <x:c r="AC1319" s="115" t="n">
        <x:f>X1319*Y1319</x:f>
        <x:v>0.10444538097369155</x:v>
      </x:c>
      <x:c r="AD1319" s="115" t="n">
        <x:f>SUM(Z1319:AC1319)</x:f>
        <x:v>1.3201736626440954</x:v>
      </x:c>
      <x:c r="AE1319" s="115" t="n">
        <x:f>MAX(AE1318,AD1319)</x:f>
        <x:v>1.3687986164701027</x:v>
      </x:c>
      <x:c r="AF1319" s="114" t="n">
        <x:f>AD1319/AE1319-1</x:f>
        <x:v>-0.03552381865449483</x:v>
      </x:c>
      <x:c r="AG1319" s="114" t="n">
        <x:f>AD1319/AD1318-1</x:f>
        <x:v>-0.0031108514935879183</x:v>
      </x:c>
      <x:c r="AH1319" s="111" t="n">
        <x:f>IF(OR(T1319="年末+季度",T1319="季度+动态",T1319="季度",T1319="动态"),A1319,AH1318)</x:f>
        <x:v>45747</x:v>
      </x:c>
      <x:c r="AI1319" s="117" t="n">
        <x:f>YEAR(A1319)</x:f>
        <x:v>2025</x:v>
      </x:c>
      <x:c r="AJ1319" s="117" t="n">
        <x:f>MONTH(A1319)</x:f>
        <x:v>4</x:v>
      </x:c>
      <x:c r="AK1319" s="50" t="n">
        <x:f>IF(MONTH(A1319)&lt;&gt;MONTH(A1320),1,0)</x:f>
        <x:v>0</x:v>
      </x:c>
      <x:c r="AL1319" s="115" t="n">
        <x:f>IF(AK1318,AD1318,AL1318)</x:f>
        <x:v>1.347073307091384</x:v>
      </x:c>
      <x:c r="AM1319" s="116" t="str">
        <x:f>IF(AK1319,AD1319/AL1319-1,"")</x:f>
      </x:c>
      <x:c r="AN1319" s="115" t="n">
        <x:f>IF(AI1319&lt;&gt;AI1318,AD1319,MAX(AN1318,AD1319))</x:f>
        <x:v>1.3687986164701027</x:v>
      </x:c>
      <x:c r="AO1319" s="116" t="n">
        <x:f>AD1319/AN1319-1</x:f>
        <x:v>-0.03552381865449483</x:v>
      </x:c>
      <x:c r="AP1319" s="112" t="n">
        <x:f>IFERROR(SUM(Z1319:AC1319)/AD1319,0)</x:f>
        <x:v>1</x:v>
      </x:c>
      <x:c r="AQ1319" s="50" t="b">
        <x:f>AND(B1319&gt;0,C1319&gt;0,D1319&gt;0,E1319&gt;0)</x:f>
        <x:v>1</x:v>
      </x:c>
    </x:row>
    <x:row r="1320">
      <x:c r="A1320" s="111" t="n">
        <x:f>'净值底稿'!A1278</x:f>
        <x:v>45756</x:v>
      </x:c>
      <x:c r="B1320" s="113" t="n">
        <x:f>'净值底稿'!F1278</x:f>
        <x:v>1.68867659446555</x:v>
      </x:c>
      <x:c r="C1320" s="113" t="n">
        <x:f>'净值底稿'!O1278</x:f>
        <x:v>1.2909395680743447</x:v>
      </x:c>
      <x:c r="D1320" s="113" t="n">
        <x:f>'净值底稿'!P1278</x:f>
        <x:v>1.7506</x:v>
      </x:c>
      <x:c r="E1320" s="113" t="n">
        <x:f>'净值底稿'!Q1278</x:f>
        <x:v>2.5405</x:v>
      </x:c>
      <x:c r="F1320" s="114" t="n">
        <x:f>IFERROR(B1320/B1319-1,0)</x:f>
        <x:v>0.022470262470343227</x:v>
      </x:c>
      <x:c r="G1320" s="114" t="n">
        <x:f>IFERROR(C1320/C1319-1,0)</x:f>
        <x:v>0.018953240738885935</x:v>
      </x:c>
      <x:c r="H1320" s="114" t="n">
        <x:f>IFERROR(D1320/D1319-1,0)</x:f>
        <x:v>0.00022854530910754178</x:v>
      </x:c>
      <x:c r="I1320" s="114" t="n">
        <x:f>IFERROR(E1320/E1319-1,0)</x:f>
        <x:v>0.014617197172411167</x:v>
      </x:c>
      <x:c r="J1320" s="115" t="n">
        <x:f>Z1319*(1+F1320)</x:f>
        <x:v>0.11915022542204827</x:v>
      </x:c>
      <x:c r="K1320" s="115" t="n">
        <x:f>AA1319*(1+G1320)</x:f>
        <x:v>0.1243847322518115</x:v>
      </x:c>
      <x:c r="L1320" s="115" t="n">
        <x:f>AB1319*(1+H1320)</x:f>
        <x:v>0.9773487826749614</x:v>
      </x:c>
      <x:c r="M1320" s="115" t="n">
        <x:f>AC1319*(1+I1320)</x:f>
        <x:v>0.1059720797011316</x:v>
      </x:c>
      <x:c r="N1320" s="115" t="n">
        <x:f>SUM(J1320:M1320)</x:f>
        <x:v>1.3268558200499527</x:v>
      </x:c>
      <x:c r="O1320" s="116" t="n">
        <x:f>IFERROR((J1320+K1320)/N1320,0)</x:f>
        <x:v>0.18354289440784252</x:v>
      </x:c>
      <x:c r="P1320" s="50" t="b">
        <x:f>AND(MONTH(A1320)=12,OR(A1321="",YEAR(A1320)&lt;&gt;YEAR(A1321)))</x:f>
        <x:v>0</x:v>
      </x:c>
      <x:c r="Q1320" s="50" t="b">
        <x:f>AND(MOD(MONTH(A1320),3)=0,OR(A1321="",MONTH(A1320)&lt;&gt;MONTH(A1321)))</x:f>
        <x:v>0</x:v>
      </x:c>
      <x:c r="R1320" s="50" t="b">
        <x:f>OR(O1320&gt;$E$7,O1320&lt;$E$6)</x:f>
        <x:v>0</x:v>
      </x:c>
      <x:c r="S1320" s="50" t="b">
        <x:f>AND(OR(P1320,Q1320,R1320),A1320-AH1319&gt;$E$8)</x:f>
        <x:v>0</x:v>
      </x:c>
      <x:c r="T1320" s="50" t="str">
        <x:f>IF(NOT(OR(P1320,Q1320,R1320)),"不调",IF(NOT(S1320),"间隔规则跳过",IF(P1320,"年末+季度",IF(AND(Q1320,R1320),"季度+动态",IF(Q1320,"季度","动态")))))</x:f>
        <x:v>不调</x:v>
      </x:c>
      <x:c r="U1320" s="115" t="n">
        <x:f>IF(OR(T1320="年末+季度",T1320="季度+动态"),N1320*$E$5/2,IF(T1320="季度",(J1320+K1320)/2,IF(T1320="动态",N1320*$E$5*IF(J1320+K1320=0,0.5,J1320/(J1320+K1320)),J1320)))</x:f>
        <x:v>0.11915022542204827</x:v>
      </x:c>
      <x:c r="V1320" s="115" t="n">
        <x:f>IF(OR(T1320="年末+季度",T1320="季度+动态"),N1320*$E$5/2,IF(T1320="季度",(J1320+K1320)/2,IF(T1320="动态",N1320*$E$5*IF(J1320+K1320=0,0.5,K1320/(J1320+K1320)),K1320)))</x:f>
        <x:v>0.1243847322518115</x:v>
      </x:c>
      <x:c r="W1320" s="115" t="n">
        <x:f>IF(OR(T1320="年末+季度",T1320="季度+动态",T1320="动态"),N1320*(1-$E$5)*IF(L1320+M1320=0,$B$7/($B$7+$B$8),L1320/(L1320+M1320)),L1320)</x:f>
        <x:v>0.9773487826749614</x:v>
      </x:c>
      <x:c r="X1320" s="115" t="n">
        <x:f>IF(OR(T1320="年末+季度",T1320="季度+动态",T1320="动态"),N1320*(1-$E$5)*IF(L1320+M1320=0,$B$8/($B$7+$B$8),M1320/(L1320+M1320)),M1320)</x:f>
        <x:v>0.1059720797011316</x:v>
      </x:c>
      <x:c r="Y1320" s="115" t="n">
        <x:f>POWER(1-$H$5,(A1320-A1319)/$H$8)</x:f>
        <x:v>0.9999862671029998</x:v>
      </x:c>
      <x:c r="Z1320" s="115" t="n">
        <x:f>U1320*Y1320</x:f>
        <x:v>0.119148589144275</x:v>
      </x:c>
      <x:c r="AA1320" s="115" t="n">
        <x:f>V1320*Y1320</x:f>
        <x:v>0.12438302408909509</x:v>
      </x:c>
      <x:c r="AB1320" s="115" t="n">
        <x:f>W1320*Y1320</x:f>
        <x:v>0.9773353608447956</x:v>
      </x:c>
      <x:c r="AC1320" s="115" t="n">
        <x:f>X1320*Y1320</x:f>
        <x:v>0.10597062439747616</x:v>
      </x:c>
      <x:c r="AD1320" s="115" t="n">
        <x:f>SUM(Z1320:AC1320)</x:f>
        <x:v>1.3268375984756418</x:v>
      </x:c>
      <x:c r="AE1320" s="115" t="n">
        <x:f>MAX(AE1319,AD1320)</x:f>
        <x:v>1.3687986164701027</x:v>
      </x:c>
      <x:c r="AF1320" s="114" t="n">
        <x:f>AD1320/AE1320-1</x:f>
        <x:v>-0.030655362658585372</x:v>
      </x:c>
      <x:c r="AG1320" s="114" t="n">
        <x:f>AD1320/AD1319-1</x:f>
        <x:v>0.005047772137946938</x:v>
      </x:c>
      <x:c r="AH1320" s="111" t="n">
        <x:f>IF(OR(T1320="年末+季度",T1320="季度+动态",T1320="季度",T1320="动态"),A1320,AH1319)</x:f>
        <x:v>45747</x:v>
      </x:c>
      <x:c r="AI1320" s="117" t="n">
        <x:f>YEAR(A1320)</x:f>
        <x:v>2025</x:v>
      </x:c>
      <x:c r="AJ1320" s="117" t="n">
        <x:f>MONTH(A1320)</x:f>
        <x:v>4</x:v>
      </x:c>
      <x:c r="AK1320" s="50" t="n">
        <x:f>IF(MONTH(A1320)&lt;&gt;MONTH(A1321),1,0)</x:f>
        <x:v>0</x:v>
      </x:c>
      <x:c r="AL1320" s="115" t="n">
        <x:f>IF(AK1319,AD1319,AL1319)</x:f>
        <x:v>1.347073307091384</x:v>
      </x:c>
      <x:c r="AM1320" s="116" t="str">
        <x:f>IF(AK1320,AD1320/AL1320-1,"")</x:f>
      </x:c>
      <x:c r="AN1320" s="115" t="n">
        <x:f>IF(AI1320&lt;&gt;AI1319,AD1320,MAX(AN1319,AD1320))</x:f>
        <x:v>1.3687986164701027</x:v>
      </x:c>
      <x:c r="AO1320" s="116" t="n">
        <x:f>AD1320/AN1320-1</x:f>
        <x:v>-0.030655362658585372</x:v>
      </x:c>
      <x:c r="AP1320" s="112" t="n">
        <x:f>IFERROR(SUM(Z1320:AC1320)/AD1320,0)</x:f>
        <x:v>1</x:v>
      </x:c>
      <x:c r="AQ1320" s="50" t="b">
        <x:f>AND(B1320&gt;0,C1320&gt;0,D1320&gt;0,E1320&gt;0)</x:f>
        <x:v>1</x:v>
      </x:c>
    </x:row>
    <x:row r="1321">
      <x:c r="A1321" s="111" t="n">
        <x:f>'净值底稿'!A1279</x:f>
        <x:v>45757</x:v>
      </x:c>
      <x:c r="B1321" s="113" t="n">
        <x:f>'净值底稿'!F1279</x:f>
        <x:v>1.7357045156729825</x:v>
      </x:c>
      <x:c r="C1321" s="113" t="n">
        <x:f>'净值底稿'!O1279</x:f>
        <x:v>1.3191043533329463</x:v>
      </x:c>
      <x:c r="D1321" s="113" t="n">
        <x:f>'净值底稿'!P1279</x:f>
        <x:v>1.7503</x:v>
      </x:c>
      <x:c r="E1321" s="113" t="n">
        <x:f>'净值底稿'!Q1279</x:f>
        <x:v>2.5839</x:v>
      </x:c>
      <x:c r="F1321" s="114" t="n">
        <x:f>IFERROR(B1321/B1320-1,0)</x:f>
        <x:v>0.027848980297092485</x:v>
      </x:c>
      <x:c r="G1321" s="114" t="n">
        <x:f>IFERROR(C1321/C1320-1,0)</x:f>
        <x:v>0.021817276311868028</x:v>
      </x:c>
      <x:c r="H1321" s="114" t="n">
        <x:f>IFERROR(D1321/D1320-1,0)</x:f>
        <x:v>-0.00017136981606302726</x:v>
      </x:c>
      <x:c r="I1321" s="114" t="n">
        <x:f>IFERROR(E1321/E1320-1,0)</x:f>
        <x:v>0.017083251328478433</x:v>
      </x:c>
      <x:c r="J1321" s="115" t="n">
        <x:f>Z1320*(1+F1321)</x:f>
        <x:v>0.12246675585578028</x:v>
      </x:c>
      <x:c r="K1321" s="115" t="n">
        <x:f>AA1320*(1+G1321)</x:f>
        <x:v>0.1270967228941526</x:v>
      </x:c>
      <x:c r="L1321" s="115" t="n">
        <x:f>AB1320*(1+H1321)</x:f>
        <x:v>0.9771678750637757</x:v>
      </x:c>
      <x:c r="M1321" s="115" t="n">
        <x:f>AC1320*(1+I1321)</x:f>
        <x:v>0.10778094720749404</x:v>
      </x:c>
      <x:c r="N1321" s="115" t="n">
        <x:f>SUM(J1321:M1321)</x:f>
        <x:v>1.3345123010212026</x:v>
      </x:c>
      <x:c r="O1321" s="116" t="n">
        <x:f>IFERROR((J1321+K1321)/N1321,0)</x:f>
        <x:v>0.18700725243143929</x:v>
      </x:c>
      <x:c r="P1321" s="50" t="b">
        <x:f>AND(MONTH(A1321)=12,OR(A1322="",YEAR(A1321)&lt;&gt;YEAR(A1322)))</x:f>
        <x:v>0</x:v>
      </x:c>
      <x:c r="Q1321" s="50" t="b">
        <x:f>AND(MOD(MONTH(A1321),3)=0,OR(A1322="",MONTH(A1321)&lt;&gt;MONTH(A1322)))</x:f>
        <x:v>0</x:v>
      </x:c>
      <x:c r="R1321" s="50" t="b">
        <x:f>OR(O1321&gt;$E$7,O1321&lt;$E$6)</x:f>
        <x:v>0</x:v>
      </x:c>
      <x:c r="S1321" s="50" t="b">
        <x:f>AND(OR(P1321,Q1321,R1321),A1321-AH1320&gt;$E$8)</x:f>
        <x:v>0</x:v>
      </x:c>
      <x:c r="T1321" s="50" t="str">
        <x:f>IF(NOT(OR(P1321,Q1321,R1321)),"不调",IF(NOT(S1321),"间隔规则跳过",IF(P1321,"年末+季度",IF(AND(Q1321,R1321),"季度+动态",IF(Q1321,"季度","动态")))))</x:f>
        <x:v>不调</x:v>
      </x:c>
      <x:c r="U1321" s="115" t="n">
        <x:f>IF(OR(T1321="年末+季度",T1321="季度+动态"),N1321*$E$5/2,IF(T1321="季度",(J1321+K1321)/2,IF(T1321="动态",N1321*$E$5*IF(J1321+K1321=0,0.5,J1321/(J1321+K1321)),J1321)))</x:f>
        <x:v>0.12246675585578028</x:v>
      </x:c>
      <x:c r="V1321" s="115" t="n">
        <x:f>IF(OR(T1321="年末+季度",T1321="季度+动态"),N1321*$E$5/2,IF(T1321="季度",(J1321+K1321)/2,IF(T1321="动态",N1321*$E$5*IF(J1321+K1321=0,0.5,K1321/(J1321+K1321)),K1321)))</x:f>
        <x:v>0.1270967228941526</x:v>
      </x:c>
      <x:c r="W1321" s="115" t="n">
        <x:f>IF(OR(T1321="年末+季度",T1321="季度+动态",T1321="动态"),N1321*(1-$E$5)*IF(L1321+M1321=0,$B$7/($B$7+$B$8),L1321/(L1321+M1321)),L1321)</x:f>
        <x:v>0.9771678750637757</x:v>
      </x:c>
      <x:c r="X1321" s="115" t="n">
        <x:f>IF(OR(T1321="年末+季度",T1321="季度+动态",T1321="动态"),N1321*(1-$E$5)*IF(L1321+M1321=0,$B$8/($B$7+$B$8),M1321/(L1321+M1321)),M1321)</x:f>
        <x:v>0.10778094720749404</x:v>
      </x:c>
      <x:c r="Y1321" s="115" t="n">
        <x:f>POWER(1-$H$5,(A1321-A1320)/$H$8)</x:f>
        <x:v>0.9999862671029998</x:v>
      </x:c>
      <x:c r="Z1321" s="115" t="n">
        <x:f>U1321*Y1321</x:f>
        <x:v>0.12246507403243616</x:v>
      </x:c>
      <x:c r="AA1321" s="115" t="n">
        <x:f>V1321*Y1321</x:f>
        <x:v>0.12709497748794804</x:v>
      </x:c>
      <x:c r="AB1321" s="115" t="n">
        <x:f>W1321*Y1321</x:f>
        <x:v>0.9771544557179955</x:v>
      </x:c>
      <x:c r="AC1321" s="115" t="n">
        <x:f>X1321*Y1321</x:f>
        <x:v>0.10777946706284745</x:v>
      </x:c>
      <x:c r="AD1321" s="115" t="n">
        <x:f>SUM(Z1321:AC1321)</x:f>
        <x:v>1.334493974301227</x:v>
      </x:c>
      <x:c r="AE1321" s="115" t="n">
        <x:f>MAX(AE1320,AD1321)</x:f>
        <x:v>1.3687986164701027</x:v>
      </x:c>
      <x:c r="AF1321" s="114" t="n">
        <x:f>AD1321/AE1321-1</x:f>
        <x:v>-0.02506186210016892</x:v>
      </x:c>
      <x:c r="AG1321" s="114" t="n">
        <x:f>AD1321/AD1320-1</x:f>
        <x:v>0.005770394081673125</x:v>
      </x:c>
      <x:c r="AH1321" s="111" t="n">
        <x:f>IF(OR(T1321="年末+季度",T1321="季度+动态",T1321="季度",T1321="动态"),A1321,AH1320)</x:f>
        <x:v>45747</x:v>
      </x:c>
      <x:c r="AI1321" s="117" t="n">
        <x:f>YEAR(A1321)</x:f>
        <x:v>2025</x:v>
      </x:c>
      <x:c r="AJ1321" s="117" t="n">
        <x:f>MONTH(A1321)</x:f>
        <x:v>4</x:v>
      </x:c>
      <x:c r="AK1321" s="50" t="n">
        <x:f>IF(MONTH(A1321)&lt;&gt;MONTH(A1322),1,0)</x:f>
        <x:v>0</x:v>
      </x:c>
      <x:c r="AL1321" s="115" t="n">
        <x:f>IF(AK1320,AD1320,AL1320)</x:f>
        <x:v>1.347073307091384</x:v>
      </x:c>
      <x:c r="AM1321" s="116" t="str">
        <x:f>IF(AK1321,AD1321/AL1321-1,"")</x:f>
      </x:c>
      <x:c r="AN1321" s="115" t="n">
        <x:f>IF(AI1321&lt;&gt;AI1320,AD1321,MAX(AN1320,AD1321))</x:f>
        <x:v>1.3687986164701027</x:v>
      </x:c>
      <x:c r="AO1321" s="116" t="n">
        <x:f>AD1321/AN1321-1</x:f>
        <x:v>-0.02506186210016892</x:v>
      </x:c>
      <x:c r="AP1321" s="112" t="n">
        <x:f>IFERROR(SUM(Z1321:AC1321)/AD1321,0)</x:f>
        <x:v>1</x:v>
      </x:c>
      <x:c r="AQ1321" s="50" t="b">
        <x:f>AND(B1321&gt;0,C1321&gt;0,D1321&gt;0,E1321&gt;0)</x:f>
        <x:v>1</x:v>
      </x:c>
    </x:row>
    <x:row r="1322">
      <x:c r="A1322" s="111" t="n">
        <x:f>'净值底稿'!A1280</x:f>
        <x:v>45758</x:v>
      </x:c>
      <x:c r="B1322" s="113" t="n">
        <x:f>'净值底稿'!F1280</x:f>
        <x:v>1.7817629171992202</x:v>
      </x:c>
      <x:c r="C1322" s="113" t="n">
        <x:f>'净值底稿'!O1280</x:f>
        <x:v>1.3304572415519067</x:v>
      </x:c>
      <x:c r="D1322" s="113" t="n">
        <x:f>'净值底稿'!P1280</x:f>
        <x:v>1.7505</x:v>
      </x:c>
      <x:c r="E1322" s="113" t="n">
        <x:f>'净值底稿'!Q1280</x:f>
        <x:v>2.6377</x:v>
      </x:c>
      <x:c r="F1322" s="114" t="n">
        <x:f>IFERROR(B1322/B1321-1,0)</x:f>
        <x:v>0.026535853948838506</x:v>
      </x:c>
      <x:c r="G1322" s="114" t="n">
        <x:f>IFERROR(C1322/C1321-1,0)</x:f>
        <x:v>0.008606512585812798</x:v>
      </x:c>
      <x:c r="H1322" s="114" t="n">
        <x:f>IFERROR(D1322/D1321-1,0)</x:f>
        <x:v>0.00011426612580689444</x:v>
      </x:c>
      <x:c r="I1322" s="114" t="n">
        <x:f>IFERROR(E1322/E1321-1,0)</x:f>
        <x:v>0.02082123921204393</x:v>
      </x:c>
      <x:c r="J1322" s="115" t="n">
        <x:f>Z1321*(1+F1322)</x:f>
        <x:v>0.12571478935079458</x:v>
      </x:c>
      <x:c r="K1322" s="115" t="n">
        <x:f>AA1321*(1+G1322)</x:f>
        <x:v>0.12818882201129167</x:v>
      </x:c>
      <x:c r="L1322" s="115" t="n">
        <x:f>AB1321*(1+H1322)</x:f>
        <x:v>0.9772661113719654</x:v>
      </x:c>
      <x:c r="M1322" s="115" t="n">
        <x:f>AC1321*(1+I1322)</x:f>
        <x:v>0.11002356912870961</x:v>
      </x:c>
      <x:c r="N1322" s="115" t="n">
        <x:f>SUM(J1322:M1322)</x:f>
        <x:v>1.3411932918627614</x:v>
      </x:c>
      <x:c r="O1322" s="116" t="n">
        <x:f>IFERROR((J1322+K1322)/N1322,0)</x:f>
        <x:v>0.1893117218096459</x:v>
      </x:c>
      <x:c r="P1322" s="50" t="b">
        <x:f>AND(MONTH(A1322)=12,OR(A1323="",YEAR(A1322)&lt;&gt;YEAR(A1323)))</x:f>
        <x:v>0</x:v>
      </x:c>
      <x:c r="Q1322" s="50" t="b">
        <x:f>AND(MOD(MONTH(A1322),3)=0,OR(A1323="",MONTH(A1322)&lt;&gt;MONTH(A1323)))</x:f>
        <x:v>0</x:v>
      </x:c>
      <x:c r="R1322" s="50" t="b">
        <x:f>OR(O1322&gt;$E$7,O1322&lt;$E$6)</x:f>
        <x:v>0</x:v>
      </x:c>
      <x:c r="S1322" s="50" t="b">
        <x:f>AND(OR(P1322,Q1322,R1322),A1322-AH1321&gt;$E$8)</x:f>
        <x:v>0</x:v>
      </x:c>
      <x:c r="T1322" s="50" t="str">
        <x:f>IF(NOT(OR(P1322,Q1322,R1322)),"不调",IF(NOT(S1322),"间隔规则跳过",IF(P1322,"年末+季度",IF(AND(Q1322,R1322),"季度+动态",IF(Q1322,"季度","动态")))))</x:f>
        <x:v>不调</x:v>
      </x:c>
      <x:c r="U1322" s="115" t="n">
        <x:f>IF(OR(T1322="年末+季度",T1322="季度+动态"),N1322*$E$5/2,IF(T1322="季度",(J1322+K1322)/2,IF(T1322="动态",N1322*$E$5*IF(J1322+K1322=0,0.5,J1322/(J1322+K1322)),J1322)))</x:f>
        <x:v>0.12571478935079458</x:v>
      </x:c>
      <x:c r="V1322" s="115" t="n">
        <x:f>IF(OR(T1322="年末+季度",T1322="季度+动态"),N1322*$E$5/2,IF(T1322="季度",(J1322+K1322)/2,IF(T1322="动态",N1322*$E$5*IF(J1322+K1322=0,0.5,K1322/(J1322+K1322)),K1322)))</x:f>
        <x:v>0.12818882201129167</x:v>
      </x:c>
      <x:c r="W1322" s="115" t="n">
        <x:f>IF(OR(T1322="年末+季度",T1322="季度+动态",T1322="动态"),N1322*(1-$E$5)*IF(L1322+M1322=0,$B$7/($B$7+$B$8),L1322/(L1322+M1322)),L1322)</x:f>
        <x:v>0.9772661113719654</x:v>
      </x:c>
      <x:c r="X1322" s="115" t="n">
        <x:f>IF(OR(T1322="年末+季度",T1322="季度+动态",T1322="动态"),N1322*(1-$E$5)*IF(L1322+M1322=0,$B$8/($B$7+$B$8),M1322/(L1322+M1322)),M1322)</x:f>
        <x:v>0.11002356912870961</x:v>
      </x:c>
      <x:c r="Y1322" s="115" t="n">
        <x:f>POWER(1-$H$5,(A1322-A1321)/$H$8)</x:f>
        <x:v>0.9999862671029998</x:v>
      </x:c>
      <x:c r="Z1322" s="115" t="n">
        <x:f>U1322*Y1322</x:f>
        <x:v>0.12571306292254103</x:v>
      </x:c>
      <x:c r="AA1322" s="115" t="n">
        <x:f>V1322*Y1322</x:f>
        <x:v>0.1281870616074024</x:v>
      </x:c>
      <x:c r="AB1322" s="115" t="n">
        <x:f>W1322*Y1322</x:f>
        <x:v>0.9772526906771161</x:v>
      </x:c>
      <x:c r="AC1322" s="115" t="n">
        <x:f>X1322*Y1322</x:f>
        <x:v>0.11002205818636716</x:v>
      </x:c>
      <x:c r="AD1322" s="115" t="n">
        <x:f>SUM(Z1322:AC1322)</x:f>
        <x:v>1.3411748733934266</x:v>
      </x:c>
      <x:c r="AE1322" s="115" t="n">
        <x:f>MAX(AE1321,AD1322)</x:f>
        <x:v>1.3687986164701027</x:v>
      </x:c>
      <x:c r="AF1322" s="114" t="n">
        <x:f>AD1322/AE1322-1</x:f>
        <x:v>-0.020181013294645944</x:v>
      </x:c>
      <x:c r="AG1322" s="114" t="n">
        <x:f>AD1322/AD1321-1</x:f>
        <x:v>0.005006316417200729</x:v>
      </x:c>
      <x:c r="AH1322" s="111" t="n">
        <x:f>IF(OR(T1322="年末+季度",T1322="季度+动态",T1322="季度",T1322="动态"),A1322,AH1321)</x:f>
        <x:v>45747</x:v>
      </x:c>
      <x:c r="AI1322" s="117" t="n">
        <x:f>YEAR(A1322)</x:f>
        <x:v>2025</x:v>
      </x:c>
      <x:c r="AJ1322" s="117" t="n">
        <x:f>MONTH(A1322)</x:f>
        <x:v>4</x:v>
      </x:c>
      <x:c r="AK1322" s="50" t="n">
        <x:f>IF(MONTH(A1322)&lt;&gt;MONTH(A1323),1,0)</x:f>
        <x:v>0</x:v>
      </x:c>
      <x:c r="AL1322" s="115" t="n">
        <x:f>IF(AK1321,AD1321,AL1321)</x:f>
        <x:v>1.347073307091384</x:v>
      </x:c>
      <x:c r="AM1322" s="116" t="str">
        <x:f>IF(AK1322,AD1322/AL1322-1,"")</x:f>
      </x:c>
      <x:c r="AN1322" s="115" t="n">
        <x:f>IF(AI1322&lt;&gt;AI1321,AD1322,MAX(AN1321,AD1322))</x:f>
        <x:v>1.3687986164701027</x:v>
      </x:c>
      <x:c r="AO1322" s="116" t="n">
        <x:f>AD1322/AN1322-1</x:f>
        <x:v>-0.020181013294645944</x:v>
      </x:c>
      <x:c r="AP1322" s="112" t="n">
        <x:f>IFERROR(SUM(Z1322:AC1322)/AD1322,0)</x:f>
        <x:v>1</x:v>
      </x:c>
      <x:c r="AQ1322" s="50" t="b">
        <x:f>AND(B1322&gt;0,C1322&gt;0,D1322&gt;0,E1322&gt;0)</x:f>
        <x:v>1</x:v>
      </x:c>
    </x:row>
    <x:row r="1323">
      <x:c r="A1323" s="111" t="n">
        <x:f>'净值底稿'!A1281</x:f>
        <x:v>45761</x:v>
      </x:c>
      <x:c r="B1323" s="113" t="n">
        <x:f>'净值底稿'!F1281</x:f>
        <x:v>1.7982601576925323</x:v>
      </x:c>
      <x:c r="C1323" s="113" t="n">
        <x:f>'净值底稿'!O1281</x:f>
        <x:v>1.346682570437056</x:v>
      </x:c>
      <x:c r="D1323" s="113" t="n">
        <x:f>'净值底稿'!P1281</x:f>
        <x:v>1.7504</x:v>
      </x:c>
      <x:c r="E1323" s="113" t="n">
        <x:f>'净值底稿'!Q1281</x:f>
        <x:v>2.6563</x:v>
      </x:c>
      <x:c r="F1323" s="114" t="n">
        <x:f>IFERROR(B1323/B1322-1,0)</x:f>
        <x:v>0.009258942552943239</x:v>
      </x:c>
      <x:c r="G1323" s="114" t="n">
        <x:f>IFERROR(C1323/C1322-1,0)</x:f>
        <x:v>0.01219530277141656</x:v>
      </x:c>
      <x:c r="H1323" s="114" t="n">
        <x:f>IFERROR(D1323/D1322-1,0)</x:f>
        <x:v>-0.00005712653527567557</x:v>
      </x:c>
      <x:c r="I1323" s="114" t="n">
        <x:f>IFERROR(E1323/E1322-1,0)</x:f>
        <x:v>0.007051597983091185</x:v>
      </x:c>
      <x:c r="J1323" s="115" t="n">
        <x:f>Z1322*(1+F1323)</x:f>
        <x:v>0.12687703295029537</x:v>
      </x:c>
      <x:c r="K1323" s="115" t="n">
        <x:f>AA1322*(1+G1323)</x:f>
        <x:v>0.1297503416350829</x:v>
      </x:c>
      <x:c r="L1323" s="115" t="n">
        <x:f>AB1322*(1+H1323)</x:f>
        <x:v>0.9771968636168088</x:v>
      </x:c>
      <x:c r="M1323" s="115" t="n">
        <x:f>AC1322*(1+I1323)</x:f>
        <x:v>0.11079788950996969</x:v>
      </x:c>
      <x:c r="N1323" s="115" t="n">
        <x:f>SUM(J1323:M1323)</x:f>
        <x:v>1.3446221277121568</x:v>
      </x:c>
      <x:c r="O1323" s="116" t="n">
        <x:f>IFERROR((J1323+K1323)/N1323,0)</x:f>
        <x:v>0.1908546418331102</x:v>
      </x:c>
      <x:c r="P1323" s="50" t="b">
        <x:f>AND(MONTH(A1323)=12,OR(A1324="",YEAR(A1323)&lt;&gt;YEAR(A1324)))</x:f>
        <x:v>0</x:v>
      </x:c>
      <x:c r="Q1323" s="50" t="b">
        <x:f>AND(MOD(MONTH(A1323),3)=0,OR(A1324="",MONTH(A1323)&lt;&gt;MONTH(A1324)))</x:f>
        <x:v>0</x:v>
      </x:c>
      <x:c r="R1323" s="50" t="b">
        <x:f>OR(O1323&gt;$E$7,O1323&lt;$E$6)</x:f>
        <x:v>0</x:v>
      </x:c>
      <x:c r="S1323" s="50" t="b">
        <x:f>AND(OR(P1323,Q1323,R1323),A1323-AH1322&gt;$E$8)</x:f>
        <x:v>0</x:v>
      </x:c>
      <x:c r="T1323" s="50" t="str">
        <x:f>IF(NOT(OR(P1323,Q1323,R1323)),"不调",IF(NOT(S1323),"间隔规则跳过",IF(P1323,"年末+季度",IF(AND(Q1323,R1323),"季度+动态",IF(Q1323,"季度","动态")))))</x:f>
        <x:v>不调</x:v>
      </x:c>
      <x:c r="U1323" s="115" t="n">
        <x:f>IF(OR(T1323="年末+季度",T1323="季度+动态"),N1323*$E$5/2,IF(T1323="季度",(J1323+K1323)/2,IF(T1323="动态",N1323*$E$5*IF(J1323+K1323=0,0.5,J1323/(J1323+K1323)),J1323)))</x:f>
        <x:v>0.12687703295029537</x:v>
      </x:c>
      <x:c r="V1323" s="115" t="n">
        <x:f>IF(OR(T1323="年末+季度",T1323="季度+动态"),N1323*$E$5/2,IF(T1323="季度",(J1323+K1323)/2,IF(T1323="动态",N1323*$E$5*IF(J1323+K1323=0,0.5,K1323/(J1323+K1323)),K1323)))</x:f>
        <x:v>0.1297503416350829</x:v>
      </x:c>
      <x:c r="W1323" s="115" t="n">
        <x:f>IF(OR(T1323="年末+季度",T1323="季度+动态",T1323="动态"),N1323*(1-$E$5)*IF(L1323+M1323=0,$B$7/($B$7+$B$8),L1323/(L1323+M1323)),L1323)</x:f>
        <x:v>0.9771968636168088</x:v>
      </x:c>
      <x:c r="X1323" s="115" t="n">
        <x:f>IF(OR(T1323="年末+季度",T1323="季度+动态",T1323="动态"),N1323*(1-$E$5)*IF(L1323+M1323=0,$B$8/($B$7+$B$8),M1323/(L1323+M1323)),M1323)</x:f>
        <x:v>0.11079788950996969</x:v>
      </x:c>
      <x:c r="Y1323" s="115" t="n">
        <x:f>POWER(1-$H$5,(A1323-A1322)/$H$8)</x:f>
        <x:v>0.9999588018747739</x:v>
      </x:c>
      <x:c r="Z1323" s="115" t="n">
        <x:f>U1323*Y1323</x:f>
        <x:v>0.12687180585440358</x:v>
      </x:c>
      <x:c r="AA1323" s="115" t="n">
        <x:f>V1323*Y1323</x:f>
        <x:v>0.12974499616426008</x:v>
      </x:c>
      <x:c r="AB1323" s="115" t="n">
        <x:f>W1323*Y1323</x:f>
        <x:v>0.977156604938051</x:v>
      </x:c>
      <x:c r="AC1323" s="115" t="n">
        <x:f>X1323*Y1323</x:f>
        <x:v>0.11079332484464287</x:v>
      </x:c>
      <x:c r="AD1323" s="115" t="n">
        <x:f>SUM(Z1323:AC1323)</x:f>
        <x:v>1.3445667318013577</x:v>
      </x:c>
      <x:c r="AE1323" s="115" t="n">
        <x:f>MAX(AE1322,AD1323)</x:f>
        <x:v>1.3687986164701027</x:v>
      </x:c>
      <x:c r="AF1323" s="114" t="n">
        <x:f>AD1323/AE1323-1</x:f>
        <x:v>-0.017703031240077438</x:v>
      </x:c>
      <x:c r="AG1323" s="114" t="n">
        <x:f>AD1323/AD1322-1</x:f>
        <x:v>0.002529020245770841</x:v>
      </x:c>
      <x:c r="AH1323" s="111" t="n">
        <x:f>IF(OR(T1323="年末+季度",T1323="季度+动态",T1323="季度",T1323="动态"),A1323,AH1322)</x:f>
        <x:v>45747</x:v>
      </x:c>
      <x:c r="AI1323" s="117" t="n">
        <x:f>YEAR(A1323)</x:f>
        <x:v>2025</x:v>
      </x:c>
      <x:c r="AJ1323" s="117" t="n">
        <x:f>MONTH(A1323)</x:f>
        <x:v>4</x:v>
      </x:c>
      <x:c r="AK1323" s="50" t="n">
        <x:f>IF(MONTH(A1323)&lt;&gt;MONTH(A1324),1,0)</x:f>
        <x:v>0</x:v>
      </x:c>
      <x:c r="AL1323" s="115" t="n">
        <x:f>IF(AK1322,AD1322,AL1322)</x:f>
        <x:v>1.347073307091384</x:v>
      </x:c>
      <x:c r="AM1323" s="116" t="str">
        <x:f>IF(AK1323,AD1323/AL1323-1,"")</x:f>
      </x:c>
      <x:c r="AN1323" s="115" t="n">
        <x:f>IF(AI1323&lt;&gt;AI1322,AD1323,MAX(AN1322,AD1323))</x:f>
        <x:v>1.3687986164701027</x:v>
      </x:c>
      <x:c r="AO1323" s="116" t="n">
        <x:f>AD1323/AN1323-1</x:f>
        <x:v>-0.017703031240077438</x:v>
      </x:c>
      <x:c r="AP1323" s="112" t="n">
        <x:f>IFERROR(SUM(Z1323:AC1323)/AD1323,0)</x:f>
        <x:v>1</x:v>
      </x:c>
      <x:c r="AQ1323" s="50" t="b">
        <x:f>AND(B1323&gt;0,C1323&gt;0,D1323&gt;0,E1323&gt;0)</x:f>
        <x:v>1</x:v>
      </x:c>
    </x:row>
    <x:row r="1324">
      <x:c r="A1324" s="111" t="n">
        <x:f>'净值底稿'!A1282</x:f>
        <x:v>45762</x:v>
      </x:c>
      <x:c r="B1324" s="113" t="n">
        <x:f>'净值底稿'!F1282</x:f>
        <x:v>1.78584064449208</x:v>
      </x:c>
      <x:c r="C1324" s="113" t="n">
        <x:f>'净值底稿'!O1282</x:f>
        <x:v>1.345690738090144</x:v>
      </x:c>
      <x:c r="D1324" s="113" t="n">
        <x:f>'净值底稿'!P1282</x:f>
        <x:v>1.7504</x:v>
      </x:c>
      <x:c r="E1324" s="113" t="n">
        <x:f>'净值底稿'!Q1282</x:f>
        <x:v>2.6579</x:v>
      </x:c>
      <x:c r="F1324" s="114" t="n">
        <x:f>IFERROR(B1324/B1323-1,0)</x:f>
        <x:v>-0.006906405142395267</x:v>
      </x:c>
      <x:c r="G1324" s="114" t="n">
        <x:f>IFERROR(C1324/C1323-1,0)</x:f>
        <x:v>-0.0007365004706270106</x:v>
      </x:c>
      <x:c r="H1324" s="114" t="n">
        <x:f>IFERROR(D1324/D1323-1,0)</x:f>
        <x:v>0</x:v>
      </x:c>
      <x:c r="I1324" s="114" t="n">
        <x:f>IFERROR(E1324/E1323-1,0)</x:f>
        <x:v>0.0006023416029816708</x:v>
      </x:c>
      <x:c r="J1324" s="115" t="n">
        <x:f>Z1323*(1+F1324)</x:f>
        <x:v>0.12599557776202575</x:v>
      </x:c>
      <x:c r="K1324" s="115" t="n">
        <x:f>AA1323*(1+G1324)</x:f>
        <x:v>0.1296494389135236</x:v>
      </x:c>
      <x:c r="L1324" s="115" t="n">
        <x:f>AB1323*(1+H1324)</x:f>
        <x:v>0.977156604938051</x:v>
      </x:c>
      <x:c r="M1324" s="115" t="n">
        <x:f>AC1323*(1+I1324)</x:f>
        <x:v>0.11086006027352946</x:v>
      </x:c>
      <x:c r="N1324" s="115" t="n">
        <x:f>SUM(J1324:M1324)</x:f>
        <x:v>1.3436616818871299</x:v>
      </x:c>
      <x:c r="O1324" s="116" t="n">
        <x:f>IFERROR((J1324+K1324)/N1324,0)</x:f>
        <x:v>0.19025995912639562</x:v>
      </x:c>
      <x:c r="P1324" s="50" t="b">
        <x:f>AND(MONTH(A1324)=12,OR(A1325="",YEAR(A1324)&lt;&gt;YEAR(A1325)))</x:f>
        <x:v>0</x:v>
      </x:c>
      <x:c r="Q1324" s="50" t="b">
        <x:f>AND(MOD(MONTH(A1324),3)=0,OR(A1325="",MONTH(A1324)&lt;&gt;MONTH(A1325)))</x:f>
        <x:v>0</x:v>
      </x:c>
      <x:c r="R1324" s="50" t="b">
        <x:f>OR(O1324&gt;$E$7,O1324&lt;$E$6)</x:f>
        <x:v>0</x:v>
      </x:c>
      <x:c r="S1324" s="50" t="b">
        <x:f>AND(OR(P1324,Q1324,R1324),A1324-AH1323&gt;$E$8)</x:f>
        <x:v>0</x:v>
      </x:c>
      <x:c r="T1324" s="50" t="str">
        <x:f>IF(NOT(OR(P1324,Q1324,R1324)),"不调",IF(NOT(S1324),"间隔规则跳过",IF(P1324,"年末+季度",IF(AND(Q1324,R1324),"季度+动态",IF(Q1324,"季度","动态")))))</x:f>
        <x:v>不调</x:v>
      </x:c>
      <x:c r="U1324" s="115" t="n">
        <x:f>IF(OR(T1324="年末+季度",T1324="季度+动态"),N1324*$E$5/2,IF(T1324="季度",(J1324+K1324)/2,IF(T1324="动态",N1324*$E$5*IF(J1324+K1324=0,0.5,J1324/(J1324+K1324)),J1324)))</x:f>
        <x:v>0.12599557776202575</x:v>
      </x:c>
      <x:c r="V1324" s="115" t="n">
        <x:f>IF(OR(T1324="年末+季度",T1324="季度+动态"),N1324*$E$5/2,IF(T1324="季度",(J1324+K1324)/2,IF(T1324="动态",N1324*$E$5*IF(J1324+K1324=0,0.5,K1324/(J1324+K1324)),K1324)))</x:f>
        <x:v>0.1296494389135236</x:v>
      </x:c>
      <x:c r="W1324" s="115" t="n">
        <x:f>IF(OR(T1324="年末+季度",T1324="季度+动态",T1324="动态"),N1324*(1-$E$5)*IF(L1324+M1324=0,$B$7/($B$7+$B$8),L1324/(L1324+M1324)),L1324)</x:f>
        <x:v>0.977156604938051</x:v>
      </x:c>
      <x:c r="X1324" s="115" t="n">
        <x:f>IF(OR(T1324="年末+季度",T1324="季度+动态",T1324="动态"),N1324*(1-$E$5)*IF(L1324+M1324=0,$B$8/($B$7+$B$8),M1324/(L1324+M1324)),M1324)</x:f>
        <x:v>0.11086006027352946</x:v>
      </x:c>
      <x:c r="Y1324" s="115" t="n">
        <x:f>POWER(1-$H$5,(A1324-A1323)/$H$8)</x:f>
        <x:v>0.9999862671029998</x:v>
      </x:c>
      <x:c r="Z1324" s="115" t="n">
        <x:f>U1324*Y1324</x:f>
        <x:v>0.12599384747773384</x:v>
      </x:c>
      <x:c r="AA1324" s="115" t="n">
        <x:f>V1324*Y1324</x:f>
        <x:v>0.12964765845113285</x:v>
      </x:c>
      <x:c r="AB1324" s="115" t="n">
        <x:f>W1324*Y1324</x:f>
        <x:v>0.9771431857470423</x:v>
      </x:c>
      <x:c r="AC1324" s="115" t="n">
        <x:f>X1324*Y1324</x:f>
        <x:v>0.11085853784374028</x:v>
      </x:c>
      <x:c r="AD1324" s="115" t="n">
        <x:f>SUM(Z1324:AC1324)</x:f>
        <x:v>1.3436432295196494</x:v>
      </x:c>
      <x:c r="AE1324" s="115" t="n">
        <x:f>MAX(AE1323,AD1324)</x:f>
        <x:v>1.3687986164701027</x:v>
      </x:c>
      <x:c r="AF1324" s="114" t="n">
        <x:f>AD1324/AE1324-1</x:f>
        <x:v>-0.018377712139514557</x:v>
      </x:c>
      <x:c r="AG1324" s="114" t="n">
        <x:f>AD1324/AD1323-1</x:f>
        <x:v>-0.0006868400503045047</x:v>
      </x:c>
      <x:c r="AH1324" s="111" t="n">
        <x:f>IF(OR(T1324="年末+季度",T1324="季度+动态",T1324="季度",T1324="动态"),A1324,AH1323)</x:f>
        <x:v>45747</x:v>
      </x:c>
      <x:c r="AI1324" s="117" t="n">
        <x:f>YEAR(A1324)</x:f>
        <x:v>2025</x:v>
      </x:c>
      <x:c r="AJ1324" s="117" t="n">
        <x:f>MONTH(A1324)</x:f>
        <x:v>4</x:v>
      </x:c>
      <x:c r="AK1324" s="50" t="n">
        <x:f>IF(MONTH(A1324)&lt;&gt;MONTH(A1325),1,0)</x:f>
        <x:v>0</x:v>
      </x:c>
      <x:c r="AL1324" s="115" t="n">
        <x:f>IF(AK1323,AD1323,AL1323)</x:f>
        <x:v>1.347073307091384</x:v>
      </x:c>
      <x:c r="AM1324" s="116" t="str">
        <x:f>IF(AK1324,AD1324/AL1324-1,"")</x:f>
      </x:c>
      <x:c r="AN1324" s="115" t="n">
        <x:f>IF(AI1324&lt;&gt;AI1323,AD1324,MAX(AN1323,AD1324))</x:f>
        <x:v>1.3687986164701027</x:v>
      </x:c>
      <x:c r="AO1324" s="116" t="n">
        <x:f>AD1324/AN1324-1</x:f>
        <x:v>-0.018377712139514557</x:v>
      </x:c>
      <x:c r="AP1324" s="112" t="n">
        <x:f>IFERROR(SUM(Z1324:AC1324)/AD1324,0)</x:f>
        <x:v>1</x:v>
      </x:c>
      <x:c r="AQ1324" s="50" t="b">
        <x:f>AND(B1324&gt;0,C1324&gt;0,D1324&gt;0,E1324&gt;0)</x:f>
        <x:v>1</x:v>
      </x:c>
    </x:row>
    <x:row r="1325">
      <x:c r="A1325" s="111" t="n">
        <x:f>'净值底稿'!A1283</x:f>
        <x:v>45763</x:v>
      </x:c>
      <x:c r="B1325" s="113" t="n">
        <x:f>'净值底稿'!F1283</x:f>
        <x:v>1.7622398503406176</x:v>
      </x:c>
      <x:c r="C1325" s="113" t="n">
        <x:f>'净值底稿'!O1283</x:f>
        <x:v>1.3315044070968487</x:v>
      </x:c>
      <x:c r="D1325" s="113" t="n">
        <x:f>'净值底稿'!P1283</x:f>
        <x:v>1.7513</x:v>
      </x:c>
      <x:c r="E1325" s="113" t="n">
        <x:f>'净值底稿'!Q1283</x:f>
        <x:v>2.7215</x:v>
      </x:c>
      <x:c r="F1325" s="114" t="n">
        <x:f>IFERROR(B1325/B1324-1,0)</x:f>
        <x:v>-0.013215509583261231</x:v>
      </x:c>
      <x:c r="G1325" s="114" t="n">
        <x:f>IFERROR(C1325/C1324-1,0)</x:f>
        <x:v>-0.010542044016316088</x:v>
      </x:c>
      <x:c r="H1325" s="114" t="n">
        <x:f>IFERROR(D1325/D1324-1,0)</x:f>
        <x:v>0.0005141681901279505</x:v>
      </x:c>
      <x:c r="I1325" s="114" t="n">
        <x:f>IFERROR(E1325/E1324-1,0)</x:f>
        <x:v>0.023928665487791045</x:v>
      </x:c>
      <x:c r="J1325" s="115" t="n">
        <x:f>Z1324*(1+F1325)</x:f>
        <x:v>0.1243287745789599</x:v>
      </x:c>
      <x:c r="K1325" s="115" t="n">
        <x:f>AA1324*(1+G1325)</x:f>
        <x:v>0.1282809071291287</x:v>
      </x:c>
      <x:c r="L1325" s="115" t="n">
        <x:f>AB1324*(1+H1325)</x:f>
        <x:v>0.9776456016903537</x:v>
      </x:c>
      <x:c r="M1325" s="115" t="n">
        <x:f>AC1324*(1+I1325)</x:f>
        <x:v>0.11351123471226876</x:v>
      </x:c>
      <x:c r="N1325" s="115" t="n">
        <x:f>SUM(J1325:M1325)</x:f>
        <x:v>1.3437665181107112</x:v>
      </x:c>
      <x:c r="O1325" s="116" t="n">
        <x:f>IFERROR((J1325+K1325)/N1325,0)</x:f>
        <x:v>0.18798628951050886</x:v>
      </x:c>
      <x:c r="P1325" s="50" t="b">
        <x:f>AND(MONTH(A1325)=12,OR(A1326="",YEAR(A1325)&lt;&gt;YEAR(A1326)))</x:f>
        <x:v>0</x:v>
      </x:c>
      <x:c r="Q1325" s="50" t="b">
        <x:f>AND(MOD(MONTH(A1325),3)=0,OR(A1326="",MONTH(A1325)&lt;&gt;MONTH(A1326)))</x:f>
        <x:v>0</x:v>
      </x:c>
      <x:c r="R1325" s="50" t="b">
        <x:f>OR(O1325&gt;$E$7,O1325&lt;$E$6)</x:f>
        <x:v>0</x:v>
      </x:c>
      <x:c r="S1325" s="50" t="b">
        <x:f>AND(OR(P1325,Q1325,R1325),A1325-AH1324&gt;$E$8)</x:f>
        <x:v>0</x:v>
      </x:c>
      <x:c r="T1325" s="50" t="str">
        <x:f>IF(NOT(OR(P1325,Q1325,R1325)),"不调",IF(NOT(S1325),"间隔规则跳过",IF(P1325,"年末+季度",IF(AND(Q1325,R1325),"季度+动态",IF(Q1325,"季度","动态")))))</x:f>
        <x:v>不调</x:v>
      </x:c>
      <x:c r="U1325" s="115" t="n">
        <x:f>IF(OR(T1325="年末+季度",T1325="季度+动态"),N1325*$E$5/2,IF(T1325="季度",(J1325+K1325)/2,IF(T1325="动态",N1325*$E$5*IF(J1325+K1325=0,0.5,J1325/(J1325+K1325)),J1325)))</x:f>
        <x:v>0.1243287745789599</x:v>
      </x:c>
      <x:c r="V1325" s="115" t="n">
        <x:f>IF(OR(T1325="年末+季度",T1325="季度+动态"),N1325*$E$5/2,IF(T1325="季度",(J1325+K1325)/2,IF(T1325="动态",N1325*$E$5*IF(J1325+K1325=0,0.5,K1325/(J1325+K1325)),K1325)))</x:f>
        <x:v>0.1282809071291287</x:v>
      </x:c>
      <x:c r="W1325" s="115" t="n">
        <x:f>IF(OR(T1325="年末+季度",T1325="季度+动态",T1325="动态"),N1325*(1-$E$5)*IF(L1325+M1325=0,$B$7/($B$7+$B$8),L1325/(L1325+M1325)),L1325)</x:f>
        <x:v>0.9776456016903537</x:v>
      </x:c>
      <x:c r="X1325" s="115" t="n">
        <x:f>IF(OR(T1325="年末+季度",T1325="季度+动态",T1325="动态"),N1325*(1-$E$5)*IF(L1325+M1325=0,$B$8/($B$7+$B$8),M1325/(L1325+M1325)),M1325)</x:f>
        <x:v>0.11351123471226876</x:v>
      </x:c>
      <x:c r="Y1325" s="115" t="n">
        <x:f>POWER(1-$H$5,(A1325-A1324)/$H$8)</x:f>
        <x:v>0.9999862671029998</x:v>
      </x:c>
      <x:c r="Z1325" s="115" t="n">
        <x:f>U1325*Y1325</x:f>
        <x:v>0.12432706718470443</x:v>
      </x:c>
      <x:c r="AA1325" s="115" t="n">
        <x:f>V1325*Y1325</x:f>
        <x:v>0.128279145460644</x:v>
      </x:c>
      <x:c r="AB1325" s="115" t="n">
        <x:f>W1325*Y1325</x:f>
        <x:v>0.977632175784003</x:v>
      </x:c>
      <x:c r="AC1325" s="115" t="n">
        <x:f>X1325*Y1325</x:f>
        <x:v>0.11350967587417408</x:v>
      </x:c>
      <x:c r="AD1325" s="115" t="n">
        <x:f>SUM(Z1325:AC1325)</x:f>
        <x:v>1.3437480643035253</x:v>
      </x:c>
      <x:c r="AE1325" s="115" t="n">
        <x:f>MAX(AE1324,AD1325)</x:f>
        <x:v>1.3687986164701027</x:v>
      </x:c>
      <x:c r="AF1325" s="114" t="n">
        <x:f>AD1325/AE1325-1</x:f>
        <x:v>-0.01830112323694366</x:v>
      </x:c>
      <x:c r="AG1325" s="114" t="n">
        <x:f>AD1325/AD1324-1</x:f>
        <x:v>0.00007802278281365815</x:v>
      </x:c>
      <x:c r="AH1325" s="111" t="n">
        <x:f>IF(OR(T1325="年末+季度",T1325="季度+动态",T1325="季度",T1325="动态"),A1325,AH1324)</x:f>
        <x:v>45747</x:v>
      </x:c>
      <x:c r="AI1325" s="117" t="n">
        <x:f>YEAR(A1325)</x:f>
        <x:v>2025</x:v>
      </x:c>
      <x:c r="AJ1325" s="117" t="n">
        <x:f>MONTH(A1325)</x:f>
        <x:v>4</x:v>
      </x:c>
      <x:c r="AK1325" s="50" t="n">
        <x:f>IF(MONTH(A1325)&lt;&gt;MONTH(A1326),1,0)</x:f>
        <x:v>0</x:v>
      </x:c>
      <x:c r="AL1325" s="115" t="n">
        <x:f>IF(AK1324,AD1324,AL1324)</x:f>
        <x:v>1.347073307091384</x:v>
      </x:c>
      <x:c r="AM1325" s="116" t="str">
        <x:f>IF(AK1325,AD1325/AL1325-1,"")</x:f>
      </x:c>
      <x:c r="AN1325" s="115" t="n">
        <x:f>IF(AI1325&lt;&gt;AI1324,AD1325,MAX(AN1324,AD1325))</x:f>
        <x:v>1.3687986164701027</x:v>
      </x:c>
      <x:c r="AO1325" s="116" t="n">
        <x:f>AD1325/AN1325-1</x:f>
        <x:v>-0.01830112323694366</x:v>
      </x:c>
      <x:c r="AP1325" s="112" t="n">
        <x:f>IFERROR(SUM(Z1325:AC1325)/AD1325,0)</x:f>
        <x:v>1</x:v>
      </x:c>
      <x:c r="AQ1325" s="50" t="b">
        <x:f>AND(B1325&gt;0,C1325&gt;0,D1325&gt;0,E1325&gt;0)</x:f>
        <x:v>1</x:v>
      </x:c>
    </x:row>
    <x:row r="1326">
      <x:c r="A1326" s="111" t="n">
        <x:f>'净值底稿'!A1284</x:f>
        <x:v>45764</x:v>
      </x:c>
      <x:c r="B1326" s="113" t="n">
        <x:f>'净值底稿'!F1284</x:f>
        <x:v>1.765601968600675</x:v>
      </x:c>
      <x:c r="C1326" s="113" t="n">
        <x:f>'净值底稿'!O1284</x:f>
        <x:v>1.3342885544124696</x:v>
      </x:c>
      <x:c r="D1326" s="113" t="n">
        <x:f>'净值底稿'!P1284</x:f>
        <x:v>1.7502</x:v>
      </x:c>
      <x:c r="E1326" s="113" t="n">
        <x:f>'净值底稿'!Q1284</x:f>
        <x:v>2.7384</x:v>
      </x:c>
      <x:c r="F1326" s="114" t="n">
        <x:f>IFERROR(B1326/B1325-1,0)</x:f>
        <x:v>0.0019078664345306695</x:v>
      </x:c>
      <x:c r="G1326" s="114" t="n">
        <x:f>IFERROR(C1326/C1325-1,0)</x:f>
        <x:v>0.0020909786710292533</x:v>
      </x:c>
      <x:c r="H1326" s="114" t="n">
        <x:f>IFERROR(D1326/D1325-1,0)</x:f>
        <x:v>-0.000628104836407295</x:v>
      </x:c>
      <x:c r="I1326" s="114" t="n">
        <x:f>IFERROR(E1326/E1325-1,0)</x:f>
        <x:v>0.006209810766121704</x:v>
      </x:c>
      <x:c r="J1326" s="115" t="n">
        <x:f>Z1325*(1+F1326)</x:f>
        <x:v>0.12456426662308977</x:v>
      </x:c>
      <x:c r="K1326" s="115" t="n">
        <x:f>AA1325*(1+G1326)</x:f>
        <x:v>0.12854737441774008</x:v>
      </x:c>
      <x:c r="L1326" s="115" t="n">
        <x:f>AB1325*(1+H1326)</x:f>
        <x:v>0.9770181202861656</x:v>
      </x:c>
      <x:c r="M1326" s="115" t="n">
        <x:f>AC1325*(1+I1326)</x:f>
        <x:v>0.11421454948147651</x:v>
      </x:c>
      <x:c r="N1326" s="115" t="n">
        <x:f>SUM(J1326:M1326)</x:f>
        <x:v>1.344344310808472</x:v>
      </x:c>
      <x:c r="O1326" s="116" t="n">
        <x:f>IFERROR((J1326+K1326)/N1326,0)</x:f>
        <x:v>0.18827887990139344</x:v>
      </x:c>
      <x:c r="P1326" s="50" t="b">
        <x:f>AND(MONTH(A1326)=12,OR(A1327="",YEAR(A1326)&lt;&gt;YEAR(A1327)))</x:f>
        <x:v>0</x:v>
      </x:c>
      <x:c r="Q1326" s="50" t="b">
        <x:f>AND(MOD(MONTH(A1326),3)=0,OR(A1327="",MONTH(A1326)&lt;&gt;MONTH(A1327)))</x:f>
        <x:v>0</x:v>
      </x:c>
      <x:c r="R1326" s="50" t="b">
        <x:f>OR(O1326&gt;$E$7,O1326&lt;$E$6)</x:f>
        <x:v>0</x:v>
      </x:c>
      <x:c r="S1326" s="50" t="b">
        <x:f>AND(OR(P1326,Q1326,R1326),A1326-AH1325&gt;$E$8)</x:f>
        <x:v>0</x:v>
      </x:c>
      <x:c r="T1326" s="50" t="str">
        <x:f>IF(NOT(OR(P1326,Q1326,R1326)),"不调",IF(NOT(S1326),"间隔规则跳过",IF(P1326,"年末+季度",IF(AND(Q1326,R1326),"季度+动态",IF(Q1326,"季度","动态")))))</x:f>
        <x:v>不调</x:v>
      </x:c>
      <x:c r="U1326" s="115" t="n">
        <x:f>IF(OR(T1326="年末+季度",T1326="季度+动态"),N1326*$E$5/2,IF(T1326="季度",(J1326+K1326)/2,IF(T1326="动态",N1326*$E$5*IF(J1326+K1326=0,0.5,J1326/(J1326+K1326)),J1326)))</x:f>
        <x:v>0.12456426662308977</x:v>
      </x:c>
      <x:c r="V1326" s="115" t="n">
        <x:f>IF(OR(T1326="年末+季度",T1326="季度+动态"),N1326*$E$5/2,IF(T1326="季度",(J1326+K1326)/2,IF(T1326="动态",N1326*$E$5*IF(J1326+K1326=0,0.5,K1326/(J1326+K1326)),K1326)))</x:f>
        <x:v>0.12854737441774008</x:v>
      </x:c>
      <x:c r="W1326" s="115" t="n">
        <x:f>IF(OR(T1326="年末+季度",T1326="季度+动态",T1326="动态"),N1326*(1-$E$5)*IF(L1326+M1326=0,$B$7/($B$7+$B$8),L1326/(L1326+M1326)),L1326)</x:f>
        <x:v>0.9770181202861656</x:v>
      </x:c>
      <x:c r="X1326" s="115" t="n">
        <x:f>IF(OR(T1326="年末+季度",T1326="季度+动态",T1326="动态"),N1326*(1-$E$5)*IF(L1326+M1326=0,$B$8/($B$7+$B$8),M1326/(L1326+M1326)),M1326)</x:f>
        <x:v>0.11421454948147651</x:v>
      </x:c>
      <x:c r="Y1326" s="115" t="n">
        <x:f>POWER(1-$H$5,(A1326-A1325)/$H$8)</x:f>
        <x:v>0.9999862671029998</x:v>
      </x:c>
      <x:c r="Z1326" s="115" t="n">
        <x:f>U1326*Y1326</x:f>
        <x:v>0.12456255599484632</x:v>
      </x:c>
      <x:c r="AA1326" s="115" t="n">
        <x:f>V1326*Y1326</x:f>
        <x:v>0.12854560908988755</x:v>
      </x:c>
      <x:c r="AB1326" s="115" t="n">
        <x:f>W1326*Y1326</x:f>
        <x:v>0.9770047029969524</x:v>
      </x:c>
      <x:c r="AC1326" s="115" t="n">
        <x:f>X1326*Y1326</x:f>
        <x:v>0.11421298098483255</x:v>
      </x:c>
      <x:c r="AD1326" s="115" t="n">
        <x:f>SUM(Z1326:AC1326)</x:f>
        <x:v>1.3443258490665186</x:v>
      </x:c>
      <x:c r="AE1326" s="115" t="n">
        <x:f>MAX(AE1325,AD1326)</x:f>
        <x:v>1.3687986164701027</x:v>
      </x:c>
      <x:c r="AF1326" s="114" t="n">
        <x:f>AD1326/AE1326-1</x:f>
        <x:v>-0.01787901237560796</x:v>
      </x:c>
      <x:c r="AG1326" s="114" t="n">
        <x:f>AD1326/AD1325-1</x:f>
        <x:v>0.0004299799779006186</x:v>
      </x:c>
      <x:c r="AH1326" s="111" t="n">
        <x:f>IF(OR(T1326="年末+季度",T1326="季度+动态",T1326="季度",T1326="动态"),A1326,AH1325)</x:f>
        <x:v>45747</x:v>
      </x:c>
      <x:c r="AI1326" s="117" t="n">
        <x:f>YEAR(A1326)</x:f>
        <x:v>2025</x:v>
      </x:c>
      <x:c r="AJ1326" s="117" t="n">
        <x:f>MONTH(A1326)</x:f>
        <x:v>4</x:v>
      </x:c>
      <x:c r="AK1326" s="50" t="n">
        <x:f>IF(MONTH(A1326)&lt;&gt;MONTH(A1327),1,0)</x:f>
        <x:v>0</x:v>
      </x:c>
      <x:c r="AL1326" s="115" t="n">
        <x:f>IF(AK1325,AD1325,AL1325)</x:f>
        <x:v>1.347073307091384</x:v>
      </x:c>
      <x:c r="AM1326" s="116" t="str">
        <x:f>IF(AK1326,AD1326/AL1326-1,"")</x:f>
      </x:c>
      <x:c r="AN1326" s="115" t="n">
        <x:f>IF(AI1326&lt;&gt;AI1325,AD1326,MAX(AN1325,AD1326))</x:f>
        <x:v>1.3687986164701027</x:v>
      </x:c>
      <x:c r="AO1326" s="116" t="n">
        <x:f>AD1326/AN1326-1</x:f>
        <x:v>-0.01787901237560796</x:v>
      </x:c>
      <x:c r="AP1326" s="112" t="n">
        <x:f>IFERROR(SUM(Z1326:AC1326)/AD1326,0)</x:f>
        <x:v>1</x:v>
      </x:c>
      <x:c r="AQ1326" s="50" t="b">
        <x:f>AND(B1326&gt;0,C1326&gt;0,D1326&gt;0,E1326&gt;0)</x:f>
        <x:v>1</x:v>
      </x:c>
    </x:row>
    <x:row r="1327">
      <x:c r="A1327" s="111" t="n">
        <x:f>'净值底稿'!A1285</x:f>
        <x:v>45765</x:v>
      </x:c>
      <x:c r="B1327" s="113" t="n">
        <x:f>'净值底稿'!F1285</x:f>
        <x:v>1.7656873687960273</x:v>
      </x:c>
      <x:c r="C1327" s="113" t="n">
        <x:f>'净值底稿'!O1285</x:f>
        <x:v>1.3370337083875892</x:v>
      </x:c>
      <x:c r="D1327" s="113" t="n">
        <x:f>'净值底稿'!P1285</x:f>
        <x:v>1.7502</x:v>
      </x:c>
      <x:c r="E1327" s="113" t="n">
        <x:f>'净值底稿'!Q1285</x:f>
        <x:v>2.7456</x:v>
      </x:c>
      <x:c r="F1327" s="114" t="n">
        <x:f>IFERROR(B1327/B1326-1,0)</x:f>
        <x:v>0.00004836888317472088</x:v>
      </x:c>
      <x:c r="G1327" s="114" t="n">
        <x:f>IFERROR(C1327/C1326-1,0)</x:f>
        <x:v>0.0020573915335189152</x:v>
      </x:c>
      <x:c r="H1327" s="114" t="n">
        <x:f>IFERROR(D1327/D1326-1,0)</x:f>
        <x:v>0</x:v>
      </x:c>
      <x:c r="I1327" s="114" t="n">
        <x:f>IFERROR(E1327/E1326-1,0)</x:f>
        <x:v>0.002629272567922891</x:v>
      </x:c>
      <x:c r="J1327" s="115" t="n">
        <x:f>Z1326*(1+F1327)</x:f>
        <x:v>0.12456858094656519</x:v>
      </x:c>
      <x:c r="K1327" s="115" t="n">
        <x:f>AA1326*(1+G1327)</x:f>
        <x:v>0.12881007773770012</x:v>
      </x:c>
      <x:c r="L1327" s="115" t="n">
        <x:f>AB1326*(1+H1327)</x:f>
        <x:v>0.9770047029969524</x:v>
      </x:c>
      <x:c r="M1327" s="115" t="n">
        <x:f>AC1326*(1+I1327)</x:f>
        <x:v>0.11451327804263667</x:v>
      </x:c>
      <x:c r="N1327" s="115" t="n">
        <x:f>SUM(J1327:M1327)</x:f>
        <x:v>1.3448966397238542</x:v>
      </x:c>
      <x:c r="O1327" s="116" t="n">
        <x:f>IFERROR((J1327+K1327)/N1327,0)</x:f>
        <x:v>0.18840009797057058</x:v>
      </x:c>
      <x:c r="P1327" s="50" t="b">
        <x:f>AND(MONTH(A1327)=12,OR(A1328="",YEAR(A1327)&lt;&gt;YEAR(A1328)))</x:f>
        <x:v>0</x:v>
      </x:c>
      <x:c r="Q1327" s="50" t="b">
        <x:f>AND(MOD(MONTH(A1327),3)=0,OR(A1328="",MONTH(A1327)&lt;&gt;MONTH(A1328)))</x:f>
        <x:v>0</x:v>
      </x:c>
      <x:c r="R1327" s="50" t="b">
        <x:f>OR(O1327&gt;$E$7,O1327&lt;$E$6)</x:f>
        <x:v>0</x:v>
      </x:c>
      <x:c r="S1327" s="50" t="b">
        <x:f>AND(OR(P1327,Q1327,R1327),A1327-AH1326&gt;$E$8)</x:f>
        <x:v>0</x:v>
      </x:c>
      <x:c r="T1327" s="50" t="str">
        <x:f>IF(NOT(OR(P1327,Q1327,R1327)),"不调",IF(NOT(S1327),"间隔规则跳过",IF(P1327,"年末+季度",IF(AND(Q1327,R1327),"季度+动态",IF(Q1327,"季度","动态")))))</x:f>
        <x:v>不调</x:v>
      </x:c>
      <x:c r="U1327" s="115" t="n">
        <x:f>IF(OR(T1327="年末+季度",T1327="季度+动态"),N1327*$E$5/2,IF(T1327="季度",(J1327+K1327)/2,IF(T1327="动态",N1327*$E$5*IF(J1327+K1327=0,0.5,J1327/(J1327+K1327)),J1327)))</x:f>
        <x:v>0.12456858094656519</x:v>
      </x:c>
      <x:c r="V1327" s="115" t="n">
        <x:f>IF(OR(T1327="年末+季度",T1327="季度+动态"),N1327*$E$5/2,IF(T1327="季度",(J1327+K1327)/2,IF(T1327="动态",N1327*$E$5*IF(J1327+K1327=0,0.5,K1327/(J1327+K1327)),K1327)))</x:f>
        <x:v>0.12881007773770012</x:v>
      </x:c>
      <x:c r="W1327" s="115" t="n">
        <x:f>IF(OR(T1327="年末+季度",T1327="季度+动态",T1327="动态"),N1327*(1-$E$5)*IF(L1327+M1327=0,$B$7/($B$7+$B$8),L1327/(L1327+M1327)),L1327)</x:f>
        <x:v>0.9770047029969524</x:v>
      </x:c>
      <x:c r="X1327" s="115" t="n">
        <x:f>IF(OR(T1327="年末+季度",T1327="季度+动态",T1327="动态"),N1327*(1-$E$5)*IF(L1327+M1327=0,$B$8/($B$7+$B$8),M1327/(L1327+M1327)),M1327)</x:f>
        <x:v>0.11451327804263667</x:v>
      </x:c>
      <x:c r="Y1327" s="115" t="n">
        <x:f>POWER(1-$H$5,(A1327-A1326)/$H$8)</x:f>
        <x:v>0.9999862671029998</x:v>
      </x:c>
      <x:c r="Z1327" s="115" t="n">
        <x:f>U1327*Y1327</x:f>
        <x:v>0.12456687025907358</x:v>
      </x:c>
      <x:c r="AA1327" s="115" t="n">
        <x:f>V1327*Y1327</x:f>
        <x:v>0.12880830880216995</x:v>
      </x:c>
      <x:c r="AB1327" s="115" t="n">
        <x:f>W1327*Y1327</x:f>
        <x:v>0.9769912858919974</x:v>
      </x:c>
      <x:c r="AC1327" s="115" t="n">
        <x:f>X1327*Y1327</x:f>
        <x:v>0.11451170544358415</x:v>
      </x:c>
      <x:c r="AD1327" s="115" t="n">
        <x:f>SUM(Z1327:AC1327)</x:f>
        <x:v>1.3448781703968251</x:v>
      </x:c>
      <x:c r="AE1327" s="115" t="n">
        <x:f>MAX(AE1326,AD1327)</x:f>
        <x:v>1.3687986164701027</x:v>
      </x:c>
      <x:c r="AF1327" s="114" t="n">
        <x:f>AD1327/AE1327-1</x:f>
        <x:v>-0.017475504274664155</x:v>
      </x:c>
      <x:c r="AG1327" s="114" t="n">
        <x:f>AD1327/AD1326-1</x:f>
        <x:v>0.0004108537604108342</x:v>
      </x:c>
      <x:c r="AH1327" s="111" t="n">
        <x:f>IF(OR(T1327="年末+季度",T1327="季度+动态",T1327="季度",T1327="动态"),A1327,AH1326)</x:f>
        <x:v>45747</x:v>
      </x:c>
      <x:c r="AI1327" s="117" t="n">
        <x:f>YEAR(A1327)</x:f>
        <x:v>2025</x:v>
      </x:c>
      <x:c r="AJ1327" s="117" t="n">
        <x:f>MONTH(A1327)</x:f>
        <x:v>4</x:v>
      </x:c>
      <x:c r="AK1327" s="50" t="n">
        <x:f>IF(MONTH(A1327)&lt;&gt;MONTH(A1328),1,0)</x:f>
        <x:v>0</x:v>
      </x:c>
      <x:c r="AL1327" s="115" t="n">
        <x:f>IF(AK1326,AD1326,AL1326)</x:f>
        <x:v>1.347073307091384</x:v>
      </x:c>
      <x:c r="AM1327" s="116" t="str">
        <x:f>IF(AK1327,AD1327/AL1327-1,"")</x:f>
      </x:c>
      <x:c r="AN1327" s="115" t="n">
        <x:f>IF(AI1327&lt;&gt;AI1326,AD1327,MAX(AN1326,AD1327))</x:f>
        <x:v>1.3687986164701027</x:v>
      </x:c>
      <x:c r="AO1327" s="116" t="n">
        <x:f>AD1327/AN1327-1</x:f>
        <x:v>-0.017475504274664155</x:v>
      </x:c>
      <x:c r="AP1327" s="112" t="n">
        <x:f>IFERROR(SUM(Z1327:AC1327)/AD1327,0)</x:f>
        <x:v>1</x:v>
      </x:c>
      <x:c r="AQ1327" s="50" t="b">
        <x:f>AND(B1327&gt;0,C1327&gt;0,D1327&gt;0,E1327&gt;0)</x:f>
        <x:v>1</x:v>
      </x:c>
    </x:row>
    <x:row r="1328">
      <x:c r="A1328" s="111" t="n">
        <x:f>'净值底稿'!A1286</x:f>
        <x:v>45768</x:v>
      </x:c>
      <x:c r="B1328" s="113" t="n">
        <x:f>'净值底稿'!F1286</x:f>
        <x:v>1.80544568963765</x:v>
      </x:c>
      <x:c r="C1328" s="113" t="n">
        <x:f>'净值底稿'!O1286</x:f>
        <x:v>1.3601408783101352</x:v>
      </x:c>
      <x:c r="D1328" s="113" t="n">
        <x:f>'净值底稿'!P1286</x:f>
        <x:v>1.7493</x:v>
      </x:c>
      <x:c r="E1328" s="113" t="n">
        <x:f>'净值底稿'!Q1286</x:f>
        <x:v>2.7974</x:v>
      </x:c>
      <x:c r="F1328" s="114" t="n">
        <x:f>IFERROR(B1328/B1327-1,0)</x:f>
        <x:v>0.02251719162987098</x:v>
      </x:c>
      <x:c r="G1328" s="114" t="n">
        <x:f>IFERROR(C1328/C1327-1,0)</x:f>
        <x:v>0.017282413882004688</x:v>
      </x:c>
      <x:c r="H1328" s="114" t="n">
        <x:f>IFERROR(D1328/D1327-1,0)</x:f>
        <x:v>-0.000514226945491858</x:v>
      </x:c>
      <x:c r="I1328" s="114" t="n">
        <x:f>IFERROR(E1328/E1327-1,0)</x:f>
        <x:v>0.01886655011655014</x:v>
      </x:c>
      <x:c r="J1328" s="115" t="n">
        <x:f>Z1327*(1+F1328)</x:f>
        <x:v>0.12737176634743042</x:v>
      </x:c>
      <x:c r="K1328" s="115" t="n">
        <x:f>AA1327*(1+G1328)</x:f>
        <x:v>0.1310344273063301</x:v>
      </x:c>
      <x:c r="L1328" s="115" t="n">
        <x:f>AB1327*(1+H1328)</x:f>
        <x:v>0.976488890647281</x:v>
      </x:c>
      <x:c r="M1328" s="115" t="n">
        <x:f>AC1327*(1+I1328)</x:f>
        <x:v>0.11667214627326715</x:v>
      </x:c>
      <x:c r="N1328" s="115" t="n">
        <x:f>SUM(J1328:M1328)</x:f>
        <x:v>1.3515672305743087</x:v>
      </x:c>
      <x:c r="O1328" s="116" t="n">
        <x:f>IFERROR((J1328+K1328)/N1328,0)</x:f>
        <x:v>0.1911900405753093</x:v>
      </x:c>
      <x:c r="P1328" s="50" t="b">
        <x:f>AND(MONTH(A1328)=12,OR(A1329="",YEAR(A1328)&lt;&gt;YEAR(A1329)))</x:f>
        <x:v>0</x:v>
      </x:c>
      <x:c r="Q1328" s="50" t="b">
        <x:f>AND(MOD(MONTH(A1328),3)=0,OR(A1329="",MONTH(A1328)&lt;&gt;MONTH(A1329)))</x:f>
        <x:v>0</x:v>
      </x:c>
      <x:c r="R1328" s="50" t="b">
        <x:f>OR(O1328&gt;$E$7,O1328&lt;$E$6)</x:f>
        <x:v>0</x:v>
      </x:c>
      <x:c r="S1328" s="50" t="b">
        <x:f>AND(OR(P1328,Q1328,R1328),A1328-AH1327&gt;$E$8)</x:f>
        <x:v>0</x:v>
      </x:c>
      <x:c r="T1328" s="50" t="str">
        <x:f>IF(NOT(OR(P1328,Q1328,R1328)),"不调",IF(NOT(S1328),"间隔规则跳过",IF(P1328,"年末+季度",IF(AND(Q1328,R1328),"季度+动态",IF(Q1328,"季度","动态")))))</x:f>
        <x:v>不调</x:v>
      </x:c>
      <x:c r="U1328" s="115" t="n">
        <x:f>IF(OR(T1328="年末+季度",T1328="季度+动态"),N1328*$E$5/2,IF(T1328="季度",(J1328+K1328)/2,IF(T1328="动态",N1328*$E$5*IF(J1328+K1328=0,0.5,J1328/(J1328+K1328)),J1328)))</x:f>
        <x:v>0.12737176634743042</x:v>
      </x:c>
      <x:c r="V1328" s="115" t="n">
        <x:f>IF(OR(T1328="年末+季度",T1328="季度+动态"),N1328*$E$5/2,IF(T1328="季度",(J1328+K1328)/2,IF(T1328="动态",N1328*$E$5*IF(J1328+K1328=0,0.5,K1328/(J1328+K1328)),K1328)))</x:f>
        <x:v>0.1310344273063301</x:v>
      </x:c>
      <x:c r="W1328" s="115" t="n">
        <x:f>IF(OR(T1328="年末+季度",T1328="季度+动态",T1328="动态"),N1328*(1-$E$5)*IF(L1328+M1328=0,$B$7/($B$7+$B$8),L1328/(L1328+M1328)),L1328)</x:f>
        <x:v>0.976488890647281</x:v>
      </x:c>
      <x:c r="X1328" s="115" t="n">
        <x:f>IF(OR(T1328="年末+季度",T1328="季度+动态",T1328="动态"),N1328*(1-$E$5)*IF(L1328+M1328=0,$B$8/($B$7+$B$8),M1328/(L1328+M1328)),M1328)</x:f>
        <x:v>0.11667214627326715</x:v>
      </x:c>
      <x:c r="Y1328" s="115" t="n">
        <x:f>POWER(1-$H$5,(A1328-A1327)/$H$8)</x:f>
        <x:v>0.9999588018747739</x:v>
      </x:c>
      <x:c r="Z1328" s="115" t="n">
        <x:f>U1328*Y1328</x:f>
        <x:v>0.12736651886945016</x:v>
      </x:c>
      <x:c r="AA1328" s="115" t="n">
        <x:f>V1328*Y1328</x:f>
        <x:v>0.131029028933585</x:v>
      </x:c>
      <x:c r="AB1328" s="115" t="n">
        <x:f>W1328*Y1328</x:f>
        <x:v>0.9764486611356822</x:v>
      </x:c>
      <x:c r="AC1328" s="115" t="n">
        <x:f>X1328*Y1328</x:f>
        <x:v>0.1166673395995746</x:v>
      </x:c>
      <x:c r="AD1328" s="115" t="n">
        <x:f>SUM(Z1328:AC1328)</x:f>
        <x:v>1.3515115485382918</x:v>
      </x:c>
      <x:c r="AE1328" s="115" t="n">
        <x:f>MAX(AE1327,AD1328)</x:f>
        <x:v>1.3687986164701027</x:v>
      </x:c>
      <x:c r="AF1328" s="114" t="n">
        <x:f>AD1328/AE1328-1</x:f>
        <x:v>-0.012629372738841127</x:v>
      </x:c>
      <x:c r="AG1328" s="114" t="n">
        <x:f>AD1328/AD1327-1</x:f>
        <x:v>0.004932326427388833</x:v>
      </x:c>
      <x:c r="AH1328" s="111" t="n">
        <x:f>IF(OR(T1328="年末+季度",T1328="季度+动态",T1328="季度",T1328="动态"),A1328,AH1327)</x:f>
        <x:v>45747</x:v>
      </x:c>
      <x:c r="AI1328" s="117" t="n">
        <x:f>YEAR(A1328)</x:f>
        <x:v>2025</x:v>
      </x:c>
      <x:c r="AJ1328" s="117" t="n">
        <x:f>MONTH(A1328)</x:f>
        <x:v>4</x:v>
      </x:c>
      <x:c r="AK1328" s="50" t="n">
        <x:f>IF(MONTH(A1328)&lt;&gt;MONTH(A1329),1,0)</x:f>
        <x:v>0</x:v>
      </x:c>
      <x:c r="AL1328" s="115" t="n">
        <x:f>IF(AK1327,AD1327,AL1327)</x:f>
        <x:v>1.347073307091384</x:v>
      </x:c>
      <x:c r="AM1328" s="116" t="str">
        <x:f>IF(AK1328,AD1328/AL1328-1,"")</x:f>
      </x:c>
      <x:c r="AN1328" s="115" t="n">
        <x:f>IF(AI1328&lt;&gt;AI1327,AD1328,MAX(AN1327,AD1328))</x:f>
        <x:v>1.3687986164701027</x:v>
      </x:c>
      <x:c r="AO1328" s="116" t="n">
        <x:f>AD1328/AN1328-1</x:f>
        <x:v>-0.012629372738841127</x:v>
      </x:c>
      <x:c r="AP1328" s="112" t="n">
        <x:f>IFERROR(SUM(Z1328:AC1328)/AD1328,0)</x:f>
        <x:v>1</x:v>
      </x:c>
      <x:c r="AQ1328" s="50" t="b">
        <x:f>AND(B1328&gt;0,C1328&gt;0,D1328&gt;0,E1328&gt;0)</x:f>
        <x:v>1</x:v>
      </x:c>
    </x:row>
    <x:row r="1329">
      <x:c r="A1329" s="111" t="n">
        <x:f>'净值底稿'!A1287</x:f>
        <x:v>45769</x:v>
      </x:c>
      <x:c r="B1329" s="113" t="n">
        <x:f>'净值底稿'!F1287</x:f>
        <x:v>1.784229808702385</x:v>
      </x:c>
      <x:c r="C1329" s="113" t="n">
        <x:f>'净值底稿'!O1287</x:f>
        <x:v>1.3605859343919358</x:v>
      </x:c>
      <x:c r="D1329" s="113" t="n">
        <x:f>'净值底稿'!P1287</x:f>
        <x:v>1.7502</x:v>
      </x:c>
      <x:c r="E1329" s="113" t="n">
        <x:f>'净值底稿'!Q1287</x:f>
        <x:v>2.8684</x:v>
      </x:c>
      <x:c r="F1329" s="114" t="n">
        <x:f>IFERROR(B1329/B1328-1,0)</x:f>
        <x:v>-0.011751049093879473</x:v>
      </x:c>
      <x:c r="G1329" s="114" t="n">
        <x:f>IFERROR(C1329/C1328-1,0)</x:f>
        <x:v>0.0003272132239371395</x:v>
      </x:c>
      <x:c r="H1329" s="114" t="n">
        <x:f>IFERROR(D1329/D1328-1,0)</x:f>
        <x:v>0.0005144915108901138</x:v>
      </x:c>
      <x:c r="I1329" s="114" t="n">
        <x:f>IFERROR(E1329/E1328-1,0)</x:f>
        <x:v>0.025380710659898442</x:v>
      </x:c>
      <x:c r="J1329" s="115" t="n">
        <x:f>Z1328*(1+F1329)</x:f>
        <x:v>0.12586982865329874</x:v>
      </x:c>
      <x:c r="K1329" s="115" t="n">
        <x:f>AA1328*(1+G1329)</x:f>
        <x:v>0.13107190336457172</x:v>
      </x:c>
      <x:c r="L1329" s="115" t="n">
        <x:f>AB1328*(1+H1329)</x:f>
        <x:v>0.9769510356826565</x:v>
      </x:c>
      <x:c r="M1329" s="115" t="n">
        <x:f>AC1328*(1+I1329)</x:f>
        <x:v>0.11962843958941151</x:v>
      </x:c>
      <x:c r="N1329" s="115" t="n">
        <x:f>SUM(J1329:M1329)</x:f>
        <x:v>1.3535212072899385</x:v>
      </x:c>
      <x:c r="O1329" s="116" t="n">
        <x:f>IFERROR((J1329+K1329)/N1329,0)</x:f>
        <x:v>0.18983206959300405</x:v>
      </x:c>
      <x:c r="P1329" s="50" t="b">
        <x:f>AND(MONTH(A1329)=12,OR(A1330="",YEAR(A1329)&lt;&gt;YEAR(A1330)))</x:f>
        <x:v>0</x:v>
      </x:c>
      <x:c r="Q1329" s="50" t="b">
        <x:f>AND(MOD(MONTH(A1329),3)=0,OR(A1330="",MONTH(A1329)&lt;&gt;MONTH(A1330)))</x:f>
        <x:v>0</x:v>
      </x:c>
      <x:c r="R1329" s="50" t="b">
        <x:f>OR(O1329&gt;$E$7,O1329&lt;$E$6)</x:f>
        <x:v>0</x:v>
      </x:c>
      <x:c r="S1329" s="50" t="b">
        <x:f>AND(OR(P1329,Q1329,R1329),A1329-AH1328&gt;$E$8)</x:f>
        <x:v>0</x:v>
      </x:c>
      <x:c r="T1329" s="50" t="str">
        <x:f>IF(NOT(OR(P1329,Q1329,R1329)),"不调",IF(NOT(S1329),"间隔规则跳过",IF(P1329,"年末+季度",IF(AND(Q1329,R1329),"季度+动态",IF(Q1329,"季度","动态")))))</x:f>
        <x:v>不调</x:v>
      </x:c>
      <x:c r="U1329" s="115" t="n">
        <x:f>IF(OR(T1329="年末+季度",T1329="季度+动态"),N1329*$E$5/2,IF(T1329="季度",(J1329+K1329)/2,IF(T1329="动态",N1329*$E$5*IF(J1329+K1329=0,0.5,J1329/(J1329+K1329)),J1329)))</x:f>
        <x:v>0.12586982865329874</x:v>
      </x:c>
      <x:c r="V1329" s="115" t="n">
        <x:f>IF(OR(T1329="年末+季度",T1329="季度+动态"),N1329*$E$5/2,IF(T1329="季度",(J1329+K1329)/2,IF(T1329="动态",N1329*$E$5*IF(J1329+K1329=0,0.5,K1329/(J1329+K1329)),K1329)))</x:f>
        <x:v>0.13107190336457172</x:v>
      </x:c>
      <x:c r="W1329" s="115" t="n">
        <x:f>IF(OR(T1329="年末+季度",T1329="季度+动态",T1329="动态"),N1329*(1-$E$5)*IF(L1329+M1329=0,$B$7/($B$7+$B$8),L1329/(L1329+M1329)),L1329)</x:f>
        <x:v>0.9769510356826565</x:v>
      </x:c>
      <x:c r="X1329" s="115" t="n">
        <x:f>IF(OR(T1329="年末+季度",T1329="季度+动态",T1329="动态"),N1329*(1-$E$5)*IF(L1329+M1329=0,$B$8/($B$7+$B$8),M1329/(L1329+M1329)),M1329)</x:f>
        <x:v>0.11962843958941151</x:v>
      </x:c>
      <x:c r="Y1329" s="115" t="n">
        <x:f>POWER(1-$H$5,(A1329-A1328)/$H$8)</x:f>
        <x:v>0.9999862671029998</x:v>
      </x:c>
      <x:c r="Z1329" s="115" t="n">
        <x:f>U1329*Y1329</x:f>
        <x:v>0.1258681000959064</x:v>
      </x:c>
      <x:c r="AA1329" s="115" t="n">
        <x:f>V1329*Y1329</x:f>
        <x:v>0.1310701033676232</x:v>
      </x:c>
      <x:c r="AB1329" s="115" t="n">
        <x:f>W1329*Y1329</x:f>
        <x:v>0.9769376193147092</x:v>
      </x:c>
      <x:c r="AC1329" s="115" t="n">
        <x:f>X1329*Y1329</x:f>
        <x:v>0.11962679674437232</x:v>
      </x:c>
      <x:c r="AD1329" s="115" t="n">
        <x:f>SUM(Z1329:AC1329)</x:f>
        <x:v>1.353502619522611</x:v>
      </x:c>
      <x:c r="AE1329" s="115" t="n">
        <x:f>MAX(AE1328,AD1329)</x:f>
        <x:v>1.3687986164701027</x:v>
      </x:c>
      <x:c r="AF1329" s="114" t="n">
        <x:f>AD1329/AE1329-1</x:f>
        <x:v>-0.011174760672199913</x:v>
      </x:c>
      <x:c r="AG1329" s="114" t="n">
        <x:f>AD1329/AD1328-1</x:f>
        <x:v>0.0014732178844292232</x:v>
      </x:c>
      <x:c r="AH1329" s="111" t="n">
        <x:f>IF(OR(T1329="年末+季度",T1329="季度+动态",T1329="季度",T1329="动态"),A1329,AH1328)</x:f>
        <x:v>45747</x:v>
      </x:c>
      <x:c r="AI1329" s="117" t="n">
        <x:f>YEAR(A1329)</x:f>
        <x:v>2025</x:v>
      </x:c>
      <x:c r="AJ1329" s="117" t="n">
        <x:f>MONTH(A1329)</x:f>
        <x:v>4</x:v>
      </x:c>
      <x:c r="AK1329" s="50" t="n">
        <x:f>IF(MONTH(A1329)&lt;&gt;MONTH(A1330),1,0)</x:f>
        <x:v>0</x:v>
      </x:c>
      <x:c r="AL1329" s="115" t="n">
        <x:f>IF(AK1328,AD1328,AL1328)</x:f>
        <x:v>1.347073307091384</x:v>
      </x:c>
      <x:c r="AM1329" s="116" t="str">
        <x:f>IF(AK1329,AD1329/AL1329-1,"")</x:f>
      </x:c>
      <x:c r="AN1329" s="115" t="n">
        <x:f>IF(AI1329&lt;&gt;AI1328,AD1329,MAX(AN1328,AD1329))</x:f>
        <x:v>1.3687986164701027</x:v>
      </x:c>
      <x:c r="AO1329" s="116" t="n">
        <x:f>AD1329/AN1329-1</x:f>
        <x:v>-0.011174760672199913</x:v>
      </x:c>
      <x:c r="AP1329" s="112" t="n">
        <x:f>IFERROR(SUM(Z1329:AC1329)/AD1329,0)</x:f>
        <x:v>1</x:v>
      </x:c>
      <x:c r="AQ1329" s="50" t="b">
        <x:f>AND(B1329&gt;0,C1329&gt;0,D1329&gt;0,E1329&gt;0)</x:f>
        <x:v>1</x:v>
      </x:c>
    </x:row>
    <x:row r="1330">
      <x:c r="A1330" s="111" t="n">
        <x:f>'净值底稿'!A1288</x:f>
        <x:v>45770</x:v>
      </x:c>
      <x:c r="B1330" s="113" t="n">
        <x:f>'净值底稿'!F1288</x:f>
        <x:v>1.8180031500667373</x:v>
      </x:c>
      <x:c r="C1330" s="113" t="n">
        <x:f>'净值底稿'!O1288</x:f>
        <x:v>1.3726215031313438</x:v>
      </x:c>
      <x:c r="D1330" s="113" t="n">
        <x:f>'净值底稿'!P1288</x:f>
        <x:v>1.749</x:v>
      </x:c>
      <x:c r="E1330" s="113" t="n">
        <x:f>'净值底稿'!Q1288</x:f>
        <x:v>2.7477</x:v>
      </x:c>
      <x:c r="F1330" s="114" t="n">
        <x:f>IFERROR(B1330/B1329-1,0)</x:f>
        <x:v>0.018928806816042698</x:v>
      </x:c>
      <x:c r="G1330" s="114" t="n">
        <x:f>IFERROR(C1330/C1329-1,0)</x:f>
        <x:v>0.008845871793307092</x:v>
      </x:c>
      <x:c r="H1330" s="114" t="n">
        <x:f>IFERROR(D1330/D1329-1,0)</x:f>
        <x:v>-0.0006856359273225143</x:v>
      </x:c>
      <x:c r="I1330" s="114" t="n">
        <x:f>IFERROR(E1330/E1329-1,0)</x:f>
        <x:v>-0.042079207920792006</x:v>
      </x:c>
      <x:c r="J1330" s="115" t="n">
        <x:f>Z1329*(1+F1330)</x:f>
        <x:v>0.12825063304692413</x:v>
      </x:c>
      <x:c r="K1330" s="115" t="n">
        <x:f>AA1329*(1+G1330)</x:f>
        <x:v>0.1322295326979487</x:v>
      </x:c>
      <x:c r="L1330" s="115" t="n">
        <x:f>AB1329*(1+H1330)</x:f>
        <x:v>0.9762677957841541</x:v>
      </x:c>
      <x:c r="M1330" s="115" t="n">
        <x:f>AC1329*(1+I1330)</x:f>
        <x:v>0.11459299589126755</x:v>
      </x:c>
      <x:c r="N1330" s="115" t="n">
        <x:f>SUM(J1330:M1330)</x:f>
        <x:v>1.3513409574202944</x:v>
      </x:c>
      <x:c r="O1330" s="116" t="n">
        <x:f>IFERROR((J1330+K1330)/N1330,0)</x:f>
        <x:v>0.1927568052419048</x:v>
      </x:c>
      <x:c r="P1330" s="50" t="b">
        <x:f>AND(MONTH(A1330)=12,OR(A1331="",YEAR(A1330)&lt;&gt;YEAR(A1331)))</x:f>
        <x:v>0</x:v>
      </x:c>
      <x:c r="Q1330" s="50" t="b">
        <x:f>AND(MOD(MONTH(A1330),3)=0,OR(A1331="",MONTH(A1330)&lt;&gt;MONTH(A1331)))</x:f>
        <x:v>0</x:v>
      </x:c>
      <x:c r="R1330" s="50" t="b">
        <x:f>OR(O1330&gt;$E$7,O1330&lt;$E$6)</x:f>
        <x:v>0</x:v>
      </x:c>
      <x:c r="S1330" s="50" t="b">
        <x:f>AND(OR(P1330,Q1330,R1330),A1330-AH1329&gt;$E$8)</x:f>
        <x:v>0</x:v>
      </x:c>
      <x:c r="T1330" s="50" t="str">
        <x:f>IF(NOT(OR(P1330,Q1330,R1330)),"不调",IF(NOT(S1330),"间隔规则跳过",IF(P1330,"年末+季度",IF(AND(Q1330,R1330),"季度+动态",IF(Q1330,"季度","动态")))))</x:f>
        <x:v>不调</x:v>
      </x:c>
      <x:c r="U1330" s="115" t="n">
        <x:f>IF(OR(T1330="年末+季度",T1330="季度+动态"),N1330*$E$5/2,IF(T1330="季度",(J1330+K1330)/2,IF(T1330="动态",N1330*$E$5*IF(J1330+K1330=0,0.5,J1330/(J1330+K1330)),J1330)))</x:f>
        <x:v>0.12825063304692413</x:v>
      </x:c>
      <x:c r="V1330" s="115" t="n">
        <x:f>IF(OR(T1330="年末+季度",T1330="季度+动态"),N1330*$E$5/2,IF(T1330="季度",(J1330+K1330)/2,IF(T1330="动态",N1330*$E$5*IF(J1330+K1330=0,0.5,K1330/(J1330+K1330)),K1330)))</x:f>
        <x:v>0.1322295326979487</x:v>
      </x:c>
      <x:c r="W1330" s="115" t="n">
        <x:f>IF(OR(T1330="年末+季度",T1330="季度+动态",T1330="动态"),N1330*(1-$E$5)*IF(L1330+M1330=0,$B$7/($B$7+$B$8),L1330/(L1330+M1330)),L1330)</x:f>
        <x:v>0.9762677957841541</x:v>
      </x:c>
      <x:c r="X1330" s="115" t="n">
        <x:f>IF(OR(T1330="年末+季度",T1330="季度+动态",T1330="动态"),N1330*(1-$E$5)*IF(L1330+M1330=0,$B$8/($B$7+$B$8),M1330/(L1330+M1330)),M1330)</x:f>
        <x:v>0.11459299589126755</x:v>
      </x:c>
      <x:c r="Y1330" s="115" t="n">
        <x:f>POWER(1-$H$5,(A1330-A1329)/$H$8)</x:f>
        <x:v>0.9999862671029998</x:v>
      </x:c>
      <x:c r="Z1330" s="115" t="n">
        <x:f>U1330*Y1330</x:f>
        <x:v>0.12824887179419028</x:v>
      </x:c>
      <x:c r="AA1330" s="115" t="n">
        <x:f>V1330*Y1330</x:f>
        <x:v>0.1322277168033958</x:v>
      </x:c>
      <x:c r="AB1330" s="115" t="n">
        <x:f>W1330*Y1330</x:f>
        <x:v>0.97625438879907</x:v>
      </x:c>
      <x:c r="AC1330" s="115" t="n">
        <x:f>X1330*Y1330</x:f>
        <x:v>0.11459142219745802</x:v>
      </x:c>
      <x:c r="AD1330" s="115" t="n">
        <x:f>SUM(Z1330:AC1330)</x:f>
        <x:v>1.3513223995941142</x:v>
      </x:c>
      <x:c r="AE1330" s="115" t="n">
        <x:f>MAX(AE1329,AD1330)</x:f>
        <x:v>1.3687986164701027</x:v>
      </x:c>
      <x:c r="AF1330" s="114" t="n">
        <x:f>AD1330/AE1330-1</x:f>
        <x:v>-0.012767558840070081</x:v>
      </x:c>
      <x:c r="AG1330" s="114" t="n">
        <x:f>AD1330/AD1329-1</x:f>
        <x:v>-0.00161079845509704</x:v>
      </x:c>
      <x:c r="AH1330" s="111" t="n">
        <x:f>IF(OR(T1330="年末+季度",T1330="季度+动态",T1330="季度",T1330="动态"),A1330,AH1329)</x:f>
        <x:v>45747</x:v>
      </x:c>
      <x:c r="AI1330" s="117" t="n">
        <x:f>YEAR(A1330)</x:f>
        <x:v>2025</x:v>
      </x:c>
      <x:c r="AJ1330" s="117" t="n">
        <x:f>MONTH(A1330)</x:f>
        <x:v>4</x:v>
      </x:c>
      <x:c r="AK1330" s="50" t="n">
        <x:f>IF(MONTH(A1330)&lt;&gt;MONTH(A1331),1,0)</x:f>
        <x:v>0</x:v>
      </x:c>
      <x:c r="AL1330" s="115" t="n">
        <x:f>IF(AK1329,AD1329,AL1329)</x:f>
        <x:v>1.347073307091384</x:v>
      </x:c>
      <x:c r="AM1330" s="116" t="str">
        <x:f>IF(AK1330,AD1330/AL1330-1,"")</x:f>
      </x:c>
      <x:c r="AN1330" s="115" t="n">
        <x:f>IF(AI1330&lt;&gt;AI1329,AD1330,MAX(AN1329,AD1330))</x:f>
        <x:v>1.3687986164701027</x:v>
      </x:c>
      <x:c r="AO1330" s="116" t="n">
        <x:f>AD1330/AN1330-1</x:f>
        <x:v>-0.012767558840070081</x:v>
      </x:c>
      <x:c r="AP1330" s="112" t="n">
        <x:f>IFERROR(SUM(Z1330:AC1330)/AD1330,0)</x:f>
        <x:v>1</x:v>
      </x:c>
      <x:c r="AQ1330" s="50" t="b">
        <x:f>AND(B1330&gt;0,C1330&gt;0,D1330&gt;0,E1330&gt;0)</x:f>
        <x:v>1</x:v>
      </x:c>
    </x:row>
    <x:row r="1331">
      <x:c r="A1331" s="111" t="n">
        <x:f>'净值底稿'!A1289</x:f>
        <x:v>45771</x:v>
      </x:c>
      <x:c r="B1331" s="113" t="n">
        <x:f>'净值底稿'!F1289</x:f>
        <x:v>1.7991639076154726</x:v>
      </x:c>
      <x:c r="C1331" s="113" t="n">
        <x:f>'净值底稿'!O1289</x:f>
        <x:v>1.3651177737440991</x:v>
      </x:c>
      <x:c r="D1331" s="113" t="n">
        <x:f>'净值底稿'!P1289</x:f>
        <x:v>1.7489</x:v>
      </x:c>
      <x:c r="E1331" s="113" t="n">
        <x:f>'净值底稿'!Q1289</x:f>
        <x:v>2.7632</x:v>
      </x:c>
      <x:c r="F1331" s="114" t="n">
        <x:f>IFERROR(B1331/B1330-1,0)</x:f>
        <x:v>-0.010362601654773318</x:v>
      </x:c>
      <x:c r="G1331" s="114" t="n">
        <x:f>IFERROR(C1331/C1330-1,0)</x:f>
        <x:v>-0.005466714145251572</x:v>
      </x:c>
      <x:c r="H1331" s="114" t="n">
        <x:f>IFERROR(D1331/D1330-1,0)</x:f>
        <x:v>-0.000057175528873743</x:v>
      </x:c>
      <x:c r="I1331" s="114" t="n">
        <x:f>IFERROR(E1331/E1330-1,0)</x:f>
        <x:v>0.00564108163191035</x:v>
      </x:c>
      <x:c r="J1331" s="115" t="n">
        <x:f>Z1330*(1+F1331)</x:f>
        <x:v>0.126919879823113</x:v>
      </x:c>
      <x:c r="K1331" s="115" t="n">
        <x:f>AA1330*(1+G1331)</x:f>
        <x:v>0.13150486567355235</x:v>
      </x:c>
      <x:c r="L1331" s="115" t="n">
        <x:f>AB1330*(1+H1331)</x:f>
        <x:v>0.9761985709380752</x:v>
      </x:c>
      <x:c r="M1331" s="115" t="n">
        <x:f>AC1330*(1+I1331)</x:f>
        <x:v>0.11523784176439059</x:v>
      </x:c>
      <x:c r="N1331" s="115" t="n">
        <x:f>SUM(J1331:M1331)</x:f>
        <x:v>1.3498611581991313</x:v>
      </x:c>
      <x:c r="O1331" s="116" t="n">
        <x:f>IFERROR((J1331+K1331)/N1331,0)</x:f>
        <x:v>0.19144542675887752</x:v>
      </x:c>
      <x:c r="P1331" s="50" t="b">
        <x:f>AND(MONTH(A1331)=12,OR(A1332="",YEAR(A1331)&lt;&gt;YEAR(A1332)))</x:f>
        <x:v>0</x:v>
      </x:c>
      <x:c r="Q1331" s="50" t="b">
        <x:f>AND(MOD(MONTH(A1331),3)=0,OR(A1332="",MONTH(A1331)&lt;&gt;MONTH(A1332)))</x:f>
        <x:v>0</x:v>
      </x:c>
      <x:c r="R1331" s="50" t="b">
        <x:f>OR(O1331&gt;$E$7,O1331&lt;$E$6)</x:f>
        <x:v>0</x:v>
      </x:c>
      <x:c r="S1331" s="50" t="b">
        <x:f>AND(OR(P1331,Q1331,R1331),A1331-AH1330&gt;$E$8)</x:f>
        <x:v>0</x:v>
      </x:c>
      <x:c r="T1331" s="50" t="str">
        <x:f>IF(NOT(OR(P1331,Q1331,R1331)),"不调",IF(NOT(S1331),"间隔规则跳过",IF(P1331,"年末+季度",IF(AND(Q1331,R1331),"季度+动态",IF(Q1331,"季度","动态")))))</x:f>
        <x:v>不调</x:v>
      </x:c>
      <x:c r="U1331" s="115" t="n">
        <x:f>IF(OR(T1331="年末+季度",T1331="季度+动态"),N1331*$E$5/2,IF(T1331="季度",(J1331+K1331)/2,IF(T1331="动态",N1331*$E$5*IF(J1331+K1331=0,0.5,J1331/(J1331+K1331)),J1331)))</x:f>
        <x:v>0.126919879823113</x:v>
      </x:c>
      <x:c r="V1331" s="115" t="n">
        <x:f>IF(OR(T1331="年末+季度",T1331="季度+动态"),N1331*$E$5/2,IF(T1331="季度",(J1331+K1331)/2,IF(T1331="动态",N1331*$E$5*IF(J1331+K1331=0,0.5,K1331/(J1331+K1331)),K1331)))</x:f>
        <x:v>0.13150486567355235</x:v>
      </x:c>
      <x:c r="W1331" s="115" t="n">
        <x:f>IF(OR(T1331="年末+季度",T1331="季度+动态",T1331="动态"),N1331*(1-$E$5)*IF(L1331+M1331=0,$B$7/($B$7+$B$8),L1331/(L1331+M1331)),L1331)</x:f>
        <x:v>0.9761985709380752</x:v>
      </x:c>
      <x:c r="X1331" s="115" t="n">
        <x:f>IF(OR(T1331="年末+季度",T1331="季度+动态",T1331="动态"),N1331*(1-$E$5)*IF(L1331+M1331=0,$B$8/($B$7+$B$8),M1331/(L1331+M1331)),M1331)</x:f>
        <x:v>0.11523784176439059</x:v>
      </x:c>
      <x:c r="Y1331" s="115" t="n">
        <x:f>POWER(1-$H$5,(A1331-A1330)/$H$8)</x:f>
        <x:v>0.9999862671029998</x:v>
      </x:c>
      <x:c r="Z1331" s="115" t="n">
        <x:f>U1331*Y1331</x:f>
        <x:v>0.12691813684547612</x:v>
      </x:c>
      <x:c r="AA1331" s="115" t="n">
        <x:f>V1331*Y1331</x:f>
        <x:v>0.13150305973077703</x:v>
      </x:c>
      <x:c r="AB1331" s="115" t="n">
        <x:f>W1331*Y1331</x:f>
        <x:v>0.9761851649036487</x:v>
      </x:c>
      <x:c r="AC1331" s="115" t="n">
        <x:f>X1331*Y1331</x:f>
        <x:v>0.11523625921497911</x:v>
      </x:c>
      <x:c r="AD1331" s="115" t="n">
        <x:f>SUM(Z1331:AC1331)</x:f>
        <x:v>1.349842620694881</x:v>
      </x:c>
      <x:c r="AE1331" s="115" t="n">
        <x:f>MAX(AE1330,AD1331)</x:f>
        <x:v>1.3687986164701027</x:v>
      </x:c>
      <x:c r="AF1331" s="114" t="n">
        <x:f>AD1331/AE1331-1</x:f>
        <x:v>-0.013848637445372347</x:v>
      </x:c>
      <x:c r="AG1331" s="114" t="n">
        <x:f>AD1331/AD1330-1</x:f>
        <x:v>-0.0010950598463235206</x:v>
      </x:c>
      <x:c r="AH1331" s="111" t="n">
        <x:f>IF(OR(T1331="年末+季度",T1331="季度+动态",T1331="季度",T1331="动态"),A1331,AH1330)</x:f>
        <x:v>45747</x:v>
      </x:c>
      <x:c r="AI1331" s="117" t="n">
        <x:f>YEAR(A1331)</x:f>
        <x:v>2025</x:v>
      </x:c>
      <x:c r="AJ1331" s="117" t="n">
        <x:f>MONTH(A1331)</x:f>
        <x:v>4</x:v>
      </x:c>
      <x:c r="AK1331" s="50" t="n">
        <x:f>IF(MONTH(A1331)&lt;&gt;MONTH(A1332),1,0)</x:f>
        <x:v>0</x:v>
      </x:c>
      <x:c r="AL1331" s="115" t="n">
        <x:f>IF(AK1330,AD1330,AL1330)</x:f>
        <x:v>1.347073307091384</x:v>
      </x:c>
      <x:c r="AM1331" s="116" t="str">
        <x:f>IF(AK1331,AD1331/AL1331-1,"")</x:f>
      </x:c>
      <x:c r="AN1331" s="115" t="n">
        <x:f>IF(AI1331&lt;&gt;AI1330,AD1331,MAX(AN1330,AD1331))</x:f>
        <x:v>1.3687986164701027</x:v>
      </x:c>
      <x:c r="AO1331" s="116" t="n">
        <x:f>AD1331/AN1331-1</x:f>
        <x:v>-0.013848637445372347</x:v>
      </x:c>
      <x:c r="AP1331" s="112" t="n">
        <x:f>IFERROR(SUM(Z1331:AC1331)/AD1331,0)</x:f>
        <x:v>1</x:v>
      </x:c>
      <x:c r="AQ1331" s="50" t="b">
        <x:f>AND(B1331&gt;0,C1331&gt;0,D1331&gt;0,E1331&gt;0)</x:f>
        <x:v>1</x:v>
      </x:c>
    </x:row>
    <x:row r="1332">
      <x:c r="A1332" s="111" t="n">
        <x:f>'净值底稿'!A1290</x:f>
        <x:v>45772</x:v>
      </x:c>
      <x:c r="B1332" s="113" t="n">
        <x:f>'净值底稿'!F1290</x:f>
        <x:v>1.8123184192383726</x:v>
      </x:c>
      <x:c r="C1332" s="113" t="n">
        <x:f>'净值底稿'!O1290</x:f>
        <x:v>1.3701046768464908</x:v>
      </x:c>
      <x:c r="D1332" s="113" t="n">
        <x:f>'净值底稿'!P1290</x:f>
        <x:v>1.7492</x:v>
      </x:c>
      <x:c r="E1332" s="113" t="n">
        <x:f>'净值底稿'!Q1290</x:f>
        <x:v>2.7412</x:v>
      </x:c>
      <x:c r="F1332" s="114" t="n">
        <x:f>IFERROR(B1332/B1331-1,0)</x:f>
        <x:v>0.007311458154101391</x:v>
      </x:c>
      <x:c r="G1332" s="114" t="n">
        <x:f>IFERROR(C1332/C1331-1,0)</x:f>
        <x:v>0.003653093673166463</x:v>
      </x:c>
      <x:c r="H1332" s="114" t="n">
        <x:f>IFERROR(D1332/D1331-1,0)</x:f>
        <x:v>0.00017153639430511625</x:v>
      </x:c>
      <x:c r="I1332" s="114" t="n">
        <x:f>IFERROR(E1332/E1331-1,0)</x:f>
        <x:v>-0.007961783439490389</x:v>
      </x:c>
      <x:c r="J1332" s="115" t="n">
        <x:f>Z1331*(1+F1332)</x:f>
        <x:v>0.12784609349201834</x:v>
      </x:c>
      <x:c r="K1332" s="115" t="n">
        <x:f>AA1331*(1+G1332)</x:f>
        <x:v>0.13198345272628156</x:v>
      </x:c>
      <x:c r="L1332" s="115" t="n">
        <x:f>AB1331*(1+H1332)</x:f>
        <x:v>0.9763526161870104</x:v>
      </x:c>
      <x:c r="M1332" s="115" t="n">
        <x:f>AC1331*(1+I1332)</x:f>
        <x:v>0.11431877307473247</x:v>
      </x:c>
      <x:c r="N1332" s="115" t="n">
        <x:f>SUM(J1332:M1332)</x:f>
        <x:v>1.3505009354800428</x:v>
      </x:c>
      <x:c r="O1332" s="116" t="n">
        <x:f>IFERROR((J1332+K1332)/N1332,0)</x:f>
        <x:v>0.19239493982722944</x:v>
      </x:c>
      <x:c r="P1332" s="50" t="b">
        <x:f>AND(MONTH(A1332)=12,OR(A1333="",YEAR(A1332)&lt;&gt;YEAR(A1333)))</x:f>
        <x:v>0</x:v>
      </x:c>
      <x:c r="Q1332" s="50" t="b">
        <x:f>AND(MOD(MONTH(A1332),3)=0,OR(A1333="",MONTH(A1332)&lt;&gt;MONTH(A1333)))</x:f>
        <x:v>0</x:v>
      </x:c>
      <x:c r="R1332" s="50" t="b">
        <x:f>OR(O1332&gt;$E$7,O1332&lt;$E$6)</x:f>
        <x:v>0</x:v>
      </x:c>
      <x:c r="S1332" s="50" t="b">
        <x:f>AND(OR(P1332,Q1332,R1332),A1332-AH1331&gt;$E$8)</x:f>
        <x:v>0</x:v>
      </x:c>
      <x:c r="T1332" s="50" t="str">
        <x:f>IF(NOT(OR(P1332,Q1332,R1332)),"不调",IF(NOT(S1332),"间隔规则跳过",IF(P1332,"年末+季度",IF(AND(Q1332,R1332),"季度+动态",IF(Q1332,"季度","动态")))))</x:f>
        <x:v>不调</x:v>
      </x:c>
      <x:c r="U1332" s="115" t="n">
        <x:f>IF(OR(T1332="年末+季度",T1332="季度+动态"),N1332*$E$5/2,IF(T1332="季度",(J1332+K1332)/2,IF(T1332="动态",N1332*$E$5*IF(J1332+K1332=0,0.5,J1332/(J1332+K1332)),J1332)))</x:f>
        <x:v>0.12784609349201834</x:v>
      </x:c>
      <x:c r="V1332" s="115" t="n">
        <x:f>IF(OR(T1332="年末+季度",T1332="季度+动态"),N1332*$E$5/2,IF(T1332="季度",(J1332+K1332)/2,IF(T1332="动态",N1332*$E$5*IF(J1332+K1332=0,0.5,K1332/(J1332+K1332)),K1332)))</x:f>
        <x:v>0.13198345272628156</x:v>
      </x:c>
      <x:c r="W1332" s="115" t="n">
        <x:f>IF(OR(T1332="年末+季度",T1332="季度+动态",T1332="动态"),N1332*(1-$E$5)*IF(L1332+M1332=0,$B$7/($B$7+$B$8),L1332/(L1332+M1332)),L1332)</x:f>
        <x:v>0.9763526161870104</x:v>
      </x:c>
      <x:c r="X1332" s="115" t="n">
        <x:f>IF(OR(T1332="年末+季度",T1332="季度+动态",T1332="动态"),N1332*(1-$E$5)*IF(L1332+M1332=0,$B$8/($B$7+$B$8),M1332/(L1332+M1332)),M1332)</x:f>
        <x:v>0.11431877307473247</x:v>
      </x:c>
      <x:c r="Y1332" s="115" t="n">
        <x:f>POWER(1-$H$5,(A1332-A1331)/$H$8)</x:f>
        <x:v>0.9999862671029998</x:v>
      </x:c>
      <x:c r="Z1332" s="115" t="n">
        <x:f>U1332*Y1332</x:f>
        <x:v>0.12784433779478452</x:v>
      </x:c>
      <x:c r="AA1332" s="115" t="n">
        <x:f>V1332*Y1332</x:f>
        <x:v>0.13198164021111955</x:v>
      </x:c>
      <x:c r="AB1332" s="115" t="n">
        <x:f>W1332*Y1332</x:f>
        <x:v>0.9763392080370964</x:v>
      </x:c>
      <x:c r="AC1332" s="115" t="n">
        <x:f>X1332*Y1332</x:f>
        <x:v>0.11431720314679664</x:v>
      </x:c>
      <x:c r="AD1332" s="115" t="n">
        <x:f>SUM(Z1332:AC1332)</x:f>
        <x:v>1.3504823891897972</x:v>
      </x:c>
      <x:c r="AE1332" s="115" t="n">
        <x:f>MAX(AE1331,AD1332)</x:f>
        <x:v>1.3687986164701027</x:v>
      </x:c>
      <x:c r="AF1332" s="114" t="n">
        <x:f>AD1332/AE1332-1</x:f>
        <x:v>-0.013381243274149357</x:v>
      </x:c>
      <x:c r="AG1332" s="114" t="n">
        <x:f>AD1332/AD1331-1</x:f>
        <x:v>0.0004739578415347001</x:v>
      </x:c>
      <x:c r="AH1332" s="111" t="n">
        <x:f>IF(OR(T1332="年末+季度",T1332="季度+动态",T1332="季度",T1332="动态"),A1332,AH1331)</x:f>
        <x:v>45747</x:v>
      </x:c>
      <x:c r="AI1332" s="117" t="n">
        <x:f>YEAR(A1332)</x:f>
        <x:v>2025</x:v>
      </x:c>
      <x:c r="AJ1332" s="117" t="n">
        <x:f>MONTH(A1332)</x:f>
        <x:v>4</x:v>
      </x:c>
      <x:c r="AK1332" s="50" t="n">
        <x:f>IF(MONTH(A1332)&lt;&gt;MONTH(A1333),1,0)</x:f>
        <x:v>0</x:v>
      </x:c>
      <x:c r="AL1332" s="115" t="n">
        <x:f>IF(AK1331,AD1331,AL1331)</x:f>
        <x:v>1.347073307091384</x:v>
      </x:c>
      <x:c r="AM1332" s="116" t="str">
        <x:f>IF(AK1332,AD1332/AL1332-1,"")</x:f>
      </x:c>
      <x:c r="AN1332" s="115" t="n">
        <x:f>IF(AI1332&lt;&gt;AI1331,AD1332,MAX(AN1331,AD1332))</x:f>
        <x:v>1.3687986164701027</x:v>
      </x:c>
      <x:c r="AO1332" s="116" t="n">
        <x:f>AD1332/AN1332-1</x:f>
        <x:v>-0.013381243274149357</x:v>
      </x:c>
      <x:c r="AP1332" s="112" t="n">
        <x:f>IFERROR(SUM(Z1332:AC1332)/AD1332,0)</x:f>
        <x:v>1</x:v>
      </x:c>
      <x:c r="AQ1332" s="50" t="b">
        <x:f>AND(B1332&gt;0,C1332&gt;0,D1332&gt;0,E1332&gt;0)</x:f>
        <x:v>1</x:v>
      </x:c>
    </x:row>
    <x:row r="1333">
      <x:c r="A1333" s="111" t="n">
        <x:f>'净值底稿'!A1291</x:f>
        <x:v>45775</x:v>
      </x:c>
      <x:c r="B1333" s="113" t="n">
        <x:f>'净值底稿'!F1291</x:f>
        <x:v>1.8102595546129852</x:v>
      </x:c>
      <x:c r="C1333" s="113" t="n">
        <x:f>'净值底稿'!O1291</x:f>
        <x:v>1.360391696804272</x:v>
      </x:c>
      <x:c r="D1333" s="113" t="n">
        <x:f>'净值底稿'!P1291</x:f>
        <x:v>1.7507</x:v>
      </x:c>
      <x:c r="E1333" s="113" t="n">
        <x:f>'净值底稿'!Q1291</x:f>
        <x:v>2.7155</x:v>
      </x:c>
      <x:c r="F1333" s="114" t="n">
        <x:f>IFERROR(B1333/B1332-1,0)</x:f>
        <x:v>-0.0011360391217856147</x:v>
      </x:c>
      <x:c r="G1333" s="114" t="n">
        <x:f>IFERROR(C1333/C1332-1,0)</x:f>
        <x:v>-0.0070892247916231055</x:v>
      </x:c>
      <x:c r="H1333" s="114" t="n">
        <x:f>IFERROR(D1333/D1332-1,0)</x:f>
        <x:v>0.0008575348730848198</x:v>
      </x:c>
      <x:c r="I1333" s="114" t="n">
        <x:f>IFERROR(E1333/E1332-1,0)</x:f>
        <x:v>-0.009375456004669491</x:v>
      </x:c>
      <x:c r="J1333" s="115" t="n">
        <x:f>Z1332*(1+F1333)</x:f>
        <x:v>0.12769910162555087</x:v>
      </x:c>
      <x:c r="K1333" s="115" t="n">
        <x:f>AA1332*(1+G1333)</x:f>
        <x:v>0.1310459926952958</x:v>
      </x:c>
      <x:c r="L1333" s="115" t="n">
        <x:f>AB1332*(1+H1333)</x:f>
        <x:v>0.9771764529559482</x:v>
      </x:c>
      <x:c r="M1333" s="115" t="n">
        <x:f>AC1332*(1+I1333)</x:f>
        <x:v>0.11324542723811698</x:v>
      </x:c>
      <x:c r="N1333" s="115" t="n">
        <x:f>SUM(J1333:M1333)</x:f>
        <x:v>1.3491669745149117</x:v>
      </x:c>
      <x:c r="O1333" s="116" t="n">
        <x:f>IFERROR((J1333+K1333)/N1333,0)</x:f>
        <x:v>0.1917813726606209</x:v>
      </x:c>
      <x:c r="P1333" s="50" t="b">
        <x:f>AND(MONTH(A1333)=12,OR(A1334="",YEAR(A1333)&lt;&gt;YEAR(A1334)))</x:f>
        <x:v>0</x:v>
      </x:c>
      <x:c r="Q1333" s="50" t="b">
        <x:f>AND(MOD(MONTH(A1333),3)=0,OR(A1334="",MONTH(A1333)&lt;&gt;MONTH(A1334)))</x:f>
        <x:v>0</x:v>
      </x:c>
      <x:c r="R1333" s="50" t="b">
        <x:f>OR(O1333&gt;$E$7,O1333&lt;$E$6)</x:f>
        <x:v>0</x:v>
      </x:c>
      <x:c r="S1333" s="50" t="b">
        <x:f>AND(OR(P1333,Q1333,R1333),A1333-AH1332&gt;$E$8)</x:f>
        <x:v>0</x:v>
      </x:c>
      <x:c r="T1333" s="50" t="str">
        <x:f>IF(NOT(OR(P1333,Q1333,R1333)),"不调",IF(NOT(S1333),"间隔规则跳过",IF(P1333,"年末+季度",IF(AND(Q1333,R1333),"季度+动态",IF(Q1333,"季度","动态")))))</x:f>
        <x:v>不调</x:v>
      </x:c>
      <x:c r="U1333" s="115" t="n">
        <x:f>IF(OR(T1333="年末+季度",T1333="季度+动态"),N1333*$E$5/2,IF(T1333="季度",(J1333+K1333)/2,IF(T1333="动态",N1333*$E$5*IF(J1333+K1333=0,0.5,J1333/(J1333+K1333)),J1333)))</x:f>
        <x:v>0.12769910162555087</x:v>
      </x:c>
      <x:c r="V1333" s="115" t="n">
        <x:f>IF(OR(T1333="年末+季度",T1333="季度+动态"),N1333*$E$5/2,IF(T1333="季度",(J1333+K1333)/2,IF(T1333="动态",N1333*$E$5*IF(J1333+K1333=0,0.5,K1333/(J1333+K1333)),K1333)))</x:f>
        <x:v>0.1310459926952958</x:v>
      </x:c>
      <x:c r="W1333" s="115" t="n">
        <x:f>IF(OR(T1333="年末+季度",T1333="季度+动态",T1333="动态"),N1333*(1-$E$5)*IF(L1333+M1333=0,$B$7/($B$7+$B$8),L1333/(L1333+M1333)),L1333)</x:f>
        <x:v>0.9771764529559482</x:v>
      </x:c>
      <x:c r="X1333" s="115" t="n">
        <x:f>IF(OR(T1333="年末+季度",T1333="季度+动态",T1333="动态"),N1333*(1-$E$5)*IF(L1333+M1333=0,$B$8/($B$7+$B$8),M1333/(L1333+M1333)),M1333)</x:f>
        <x:v>0.11324542723811698</x:v>
      </x:c>
      <x:c r="Y1333" s="115" t="n">
        <x:f>POWER(1-$H$5,(A1333-A1332)/$H$8)</x:f>
        <x:v>0.9999588018747739</x:v>
      </x:c>
      <x:c r="Z1333" s="115" t="n">
        <x:f>U1333*Y1333</x:f>
        <x:v>0.12769384066197084</x:v>
      </x:c>
      <x:c r="AA1333" s="115" t="n">
        <x:f>V1333*Y1333</x:f>
        <x:v>0.13104059384607836</x:v>
      </x:c>
      <x:c r="AB1333" s="115" t="n">
        <x:f>W1333*Y1333</x:f>
        <x:v>0.9771361951180714</x:v>
      </x:c>
      <x:c r="AC1333" s="115" t="n">
        <x:f>X1333*Y1333</x:f>
        <x:v>0.11324076173882434</x:v>
      </x:c>
      <x:c r="AD1333" s="115" t="n">
        <x:f>SUM(Z1333:AC1333)</x:f>
        <x:v>1.3491113913649448</x:v>
      </x:c>
      <x:c r="AE1333" s="115" t="n">
        <x:f>MAX(AE1332,AD1333)</x:f>
        <x:v>1.3687986164701027</x:v>
      </x:c>
      <x:c r="AF1333" s="114" t="n">
        <x:f>AD1333/AE1333-1</x:f>
        <x:v>-0.01438284994466743</x:v>
      </x:c>
      <x:c r="AG1333" s="114" t="n">
        <x:f>AD1333/AD1332-1</x:f>
        <x:v>-0.0010151911908121702</x:v>
      </x:c>
      <x:c r="AH1333" s="111" t="n">
        <x:f>IF(OR(T1333="年末+季度",T1333="季度+动态",T1333="季度",T1333="动态"),A1333,AH1332)</x:f>
        <x:v>45747</x:v>
      </x:c>
      <x:c r="AI1333" s="117" t="n">
        <x:f>YEAR(A1333)</x:f>
        <x:v>2025</x:v>
      </x:c>
      <x:c r="AJ1333" s="117" t="n">
        <x:f>MONTH(A1333)</x:f>
        <x:v>4</x:v>
      </x:c>
      <x:c r="AK1333" s="50" t="n">
        <x:f>IF(MONTH(A1333)&lt;&gt;MONTH(A1334),1,0)</x:f>
        <x:v>0</x:v>
      </x:c>
      <x:c r="AL1333" s="115" t="n">
        <x:f>IF(AK1332,AD1332,AL1332)</x:f>
        <x:v>1.347073307091384</x:v>
      </x:c>
      <x:c r="AM1333" s="116" t="str">
        <x:f>IF(AK1333,AD1333/AL1333-1,"")</x:f>
      </x:c>
      <x:c r="AN1333" s="115" t="n">
        <x:f>IF(AI1333&lt;&gt;AI1332,AD1333,MAX(AN1332,AD1333))</x:f>
        <x:v>1.3687986164701027</x:v>
      </x:c>
      <x:c r="AO1333" s="116" t="n">
        <x:f>AD1333/AN1333-1</x:f>
        <x:v>-0.01438284994466743</x:v>
      </x:c>
      <x:c r="AP1333" s="112" t="n">
        <x:f>IFERROR(SUM(Z1333:AC1333)/AD1333,0)</x:f>
        <x:v>1</x:v>
      </x:c>
      <x:c r="AQ1333" s="50" t="b">
        <x:f>AND(B1333&gt;0,C1333&gt;0,D1333&gt;0,E1333&gt;0)</x:f>
        <x:v>1</x:v>
      </x:c>
    </x:row>
    <x:row r="1334">
      <x:c r="A1334" s="111" t="n">
        <x:f>'净值底稿'!A1292</x:f>
        <x:v>45776</x:v>
      </x:c>
      <x:c r="B1334" s="113" t="n">
        <x:f>'净值底稿'!F1292</x:f>
        <x:v>1.8202191584285825</x:v>
      </x:c>
      <x:c r="C1334" s="113" t="n">
        <x:f>'净值底稿'!O1292</x:f>
        <x:v>1.366580325162974</x:v>
      </x:c>
      <x:c r="D1334" s="113" t="n">
        <x:f>'净值底稿'!P1292</x:f>
        <x:v>1.7531</x:v>
      </x:c>
      <x:c r="E1334" s="113" t="n">
        <x:f>'净值底稿'!Q1292</x:f>
        <x:v>2.7229</x:v>
      </x:c>
      <x:c r="F1334" s="114" t="n">
        <x:f>IFERROR(B1334/B1333-1,0)</x:f>
        <x:v>0.005501754591057395</x:v>
      </x:c>
      <x:c r="G1334" s="114" t="n">
        <x:f>IFERROR(C1334/C1333-1,0)</x:f>
        <x:v>0.004549151816524599</x:v>
      </x:c>
      <x:c r="H1334" s="114" t="n">
        <x:f>IFERROR(D1334/D1333-1,0)</x:f>
        <x:v>0.001370880219340842</x:v>
      </x:c>
      <x:c r="I1334" s="114" t="n">
        <x:f>IFERROR(E1334/E1333-1,0)</x:f>
        <x:v>0.002725096667280491</x:v>
      </x:c>
      <x:c r="J1334" s="115" t="n">
        <x:f>Z1333*(1+F1334)</x:f>
        <x:v>0.1283963808360826</x:v>
      </x:c>
      <x:c r="K1334" s="115" t="n">
        <x:f>AA1333*(1+G1334)</x:f>
        <x:v>0.1316367174016117</x:v>
      </x:c>
      <x:c r="L1334" s="115" t="n">
        <x:f>AB1333*(1+H1334)</x:f>
        <x:v>0.9784757317995607</x:v>
      </x:c>
      <x:c r="M1334" s="115" t="n">
        <x:f>AC1333*(1+I1334)</x:f>
        <x:v>0.11354935376123912</x:v>
      </x:c>
      <x:c r="N1334" s="115" t="n">
        <x:f>SUM(J1334:M1334)</x:f>
        <x:v>1.352058183798494</x:v>
      </x:c>
      <x:c r="O1334" s="116" t="n">
        <x:f>IFERROR((J1334+K1334)/N1334,0)</x:f>
        <x:v>0.19232389652577903</x:v>
      </x:c>
      <x:c r="P1334" s="50" t="b">
        <x:f>AND(MONTH(A1334)=12,OR(A1335="",YEAR(A1334)&lt;&gt;YEAR(A1335)))</x:f>
        <x:v>0</x:v>
      </x:c>
      <x:c r="Q1334" s="50" t="b">
        <x:f>AND(MOD(MONTH(A1334),3)=0,OR(A1335="",MONTH(A1334)&lt;&gt;MONTH(A1335)))</x:f>
        <x:v>0</x:v>
      </x:c>
      <x:c r="R1334" s="50" t="b">
        <x:f>OR(O1334&gt;$E$7,O1334&lt;$E$6)</x:f>
        <x:v>0</x:v>
      </x:c>
      <x:c r="S1334" s="50" t="b">
        <x:f>AND(OR(P1334,Q1334,R1334),A1334-AH1333&gt;$E$8)</x:f>
        <x:v>0</x:v>
      </x:c>
      <x:c r="T1334" s="50" t="str">
        <x:f>IF(NOT(OR(P1334,Q1334,R1334)),"不调",IF(NOT(S1334),"间隔规则跳过",IF(P1334,"年末+季度",IF(AND(Q1334,R1334),"季度+动态",IF(Q1334,"季度","动态")))))</x:f>
        <x:v>不调</x:v>
      </x:c>
      <x:c r="U1334" s="115" t="n">
        <x:f>IF(OR(T1334="年末+季度",T1334="季度+动态"),N1334*$E$5/2,IF(T1334="季度",(J1334+K1334)/2,IF(T1334="动态",N1334*$E$5*IF(J1334+K1334=0,0.5,J1334/(J1334+K1334)),J1334)))</x:f>
        <x:v>0.1283963808360826</x:v>
      </x:c>
      <x:c r="V1334" s="115" t="n">
        <x:f>IF(OR(T1334="年末+季度",T1334="季度+动态"),N1334*$E$5/2,IF(T1334="季度",(J1334+K1334)/2,IF(T1334="动态",N1334*$E$5*IF(J1334+K1334=0,0.5,K1334/(J1334+K1334)),K1334)))</x:f>
        <x:v>0.1316367174016117</x:v>
      </x:c>
      <x:c r="W1334" s="115" t="n">
        <x:f>IF(OR(T1334="年末+季度",T1334="季度+动态",T1334="动态"),N1334*(1-$E$5)*IF(L1334+M1334=0,$B$7/($B$7+$B$8),L1334/(L1334+M1334)),L1334)</x:f>
        <x:v>0.9784757317995607</x:v>
      </x:c>
      <x:c r="X1334" s="115" t="n">
        <x:f>IF(OR(T1334="年末+季度",T1334="季度+动态",T1334="动态"),N1334*(1-$E$5)*IF(L1334+M1334=0,$B$8/($B$7+$B$8),M1334/(L1334+M1334)),M1334)</x:f>
        <x:v>0.11354935376123912</x:v>
      </x:c>
      <x:c r="Y1334" s="115" t="n">
        <x:f>POWER(1-$H$5,(A1334-A1333)/$H$8)</x:f>
        <x:v>0.9999862671029998</x:v>
      </x:c>
      <x:c r="Z1334" s="115" t="n">
        <x:f>U1334*Y1334</x:f>
        <x:v>0.12839461758180937</x:v>
      </x:c>
      <x:c r="AA1334" s="115" t="n">
        <x:f>V1334*Y1334</x:f>
        <x:v>0.13163490964813018</x:v>
      </x:c>
      <x:c r="AB1334" s="115" t="n">
        <x:f>W1334*Y1334</x:f>
        <x:v>0.9784622944931187</x:v>
      </x:c>
      <x:c r="AC1334" s="115" t="n">
        <x:f>X1334*Y1334</x:f>
        <x:v>0.11354779439965947</x:v>
      </x:c>
      <x:c r="AD1334" s="115" t="n">
        <x:f>SUM(Z1334:AC1334)</x:f>
        <x:v>1.3520396161227177</x:v>
      </x:c>
      <x:c r="AE1334" s="115" t="n">
        <x:f>MAX(AE1333,AD1334)</x:f>
        <x:v>1.3687986164701027</x:v>
      </x:c>
      <x:c r="AF1334" s="114" t="n">
        <x:f>AD1334/AE1334-1</x:f>
        <x:v>-0.012243583640231592</x:v>
      </x:c>
      <x:c r="AG1334" s="114" t="n">
        <x:f>AD1334/AD1333-1</x:f>
        <x:v>0.0021704840508465217</x:v>
      </x:c>
      <x:c r="AH1334" s="111" t="n">
        <x:f>IF(OR(T1334="年末+季度",T1334="季度+动态",T1334="季度",T1334="动态"),A1334,AH1333)</x:f>
        <x:v>45747</x:v>
      </x:c>
      <x:c r="AI1334" s="117" t="n">
        <x:f>YEAR(A1334)</x:f>
        <x:v>2025</x:v>
      </x:c>
      <x:c r="AJ1334" s="117" t="n">
        <x:f>MONTH(A1334)</x:f>
        <x:v>4</x:v>
      </x:c>
      <x:c r="AK1334" s="50" t="n">
        <x:f>IF(MONTH(A1334)&lt;&gt;MONTH(A1335),1,0)</x:f>
        <x:v>0</x:v>
      </x:c>
      <x:c r="AL1334" s="115" t="n">
        <x:f>IF(AK1333,AD1333,AL1333)</x:f>
        <x:v>1.347073307091384</x:v>
      </x:c>
      <x:c r="AM1334" s="116" t="str">
        <x:f>IF(AK1334,AD1334/AL1334-1,"")</x:f>
      </x:c>
      <x:c r="AN1334" s="115" t="n">
        <x:f>IF(AI1334&lt;&gt;AI1333,AD1334,MAX(AN1333,AD1334))</x:f>
        <x:v>1.3687986164701027</x:v>
      </x:c>
      <x:c r="AO1334" s="116" t="n">
        <x:f>AD1334/AN1334-1</x:f>
        <x:v>-0.012243583640231592</x:v>
      </x:c>
      <x:c r="AP1334" s="112" t="n">
        <x:f>IFERROR(SUM(Z1334:AC1334)/AD1334,0)</x:f>
        <x:v>1</x:v>
      </x:c>
      <x:c r="AQ1334" s="50" t="b">
        <x:f>AND(B1334&gt;0,C1334&gt;0,D1334&gt;0,E1334&gt;0)</x:f>
        <x:v>1</x:v>
      </x:c>
    </x:row>
    <x:row r="1335">
      <x:c r="A1335" s="111" t="n">
        <x:f>'净值底稿'!A1293</x:f>
        <x:v>45777</x:v>
      </x:c>
      <x:c r="B1335" s="113" t="n">
        <x:f>'净值底稿'!F1293</x:f>
        <x:v>1.8506509496309524</x:v>
      </x:c>
      <x:c r="C1335" s="113" t="n">
        <x:f>'净值底稿'!O1293</x:f>
        <x:v>1.3752223553635674</x:v>
      </x:c>
      <x:c r="D1335" s="113" t="n">
        <x:f>'净值底稿'!P1293</x:f>
        <x:v>1.7544</x:v>
      </x:c>
      <x:c r="E1335" s="113" t="n">
        <x:f>'净值底稿'!Q1293</x:f>
        <x:v>2.7224</x:v>
      </x:c>
      <x:c r="F1335" s="114" t="n">
        <x:f>IFERROR(B1335/B1334-1,0)</x:f>
        <x:v>0.01671875117974375</x:v>
      </x:c>
      <x:c r="G1335" s="114" t="n">
        <x:f>IFERROR(C1335/C1334-1,0)</x:f>
        <x:v>0.0063238362513104995</x:v>
      </x:c>
      <x:c r="H1335" s="114" t="n">
        <x:f>IFERROR(D1335/D1334-1,0)</x:f>
        <x:v>0.000741543551423085</x:v>
      </x:c>
      <x:c r="I1335" s="114" t="n">
        <x:f>IFERROR(E1335/E1334-1,0)</x:f>
        <x:v>-0.00018362774982561003</x:v>
      </x:c>
      <x:c r="J1335" s="115" t="n">
        <x:f>Z1334*(1+F1335)</x:f>
        <x:v>0.130541215245978</x:v>
      </x:c>
      <x:c r="K1335" s="115" t="n">
        <x:f>AA1334*(1+G1335)</x:f>
        <x:v>0.132467347261701</x:v>
      </x:c>
      <x:c r="L1335" s="115" t="n">
        <x:f>AB1334*(1+H1335)</x:f>
        <x:v>0.9791878668979107</x:v>
      </x:c>
      <x:c r="M1335" s="115" t="n">
        <x:f>AC1334*(1+I1335)</x:f>
        <x:v>0.11352694387367619</x:v>
      </x:c>
      <x:c r="N1335" s="115" t="n">
        <x:f>SUM(J1335:M1335)</x:f>
        <x:v>1.3557233732792657</x:v>
      </x:c>
      <x:c r="O1335" s="116" t="n">
        <x:f>IFERROR((J1335+K1335)/N1335,0)</x:f>
        <x:v>0.19399869301619085</x:v>
      </x:c>
      <x:c r="P1335" s="50" t="b">
        <x:f>AND(MONTH(A1335)=12,OR(A1336="",YEAR(A1335)&lt;&gt;YEAR(A1336)))</x:f>
        <x:v>0</x:v>
      </x:c>
      <x:c r="Q1335" s="50" t="b">
        <x:f>AND(MOD(MONTH(A1335),3)=0,OR(A1336="",MONTH(A1335)&lt;&gt;MONTH(A1336)))</x:f>
        <x:v>0</x:v>
      </x:c>
      <x:c r="R1335" s="50" t="b">
        <x:f>OR(O1335&gt;$E$7,O1335&lt;$E$6)</x:f>
        <x:v>0</x:v>
      </x:c>
      <x:c r="S1335" s="50" t="b">
        <x:f>AND(OR(P1335,Q1335,R1335),A1335-AH1334&gt;$E$8)</x:f>
        <x:v>0</x:v>
      </x:c>
      <x:c r="T1335" s="50" t="str">
        <x:f>IF(NOT(OR(P1335,Q1335,R1335)),"不调",IF(NOT(S1335),"间隔规则跳过",IF(P1335,"年末+季度",IF(AND(Q1335,R1335),"季度+动态",IF(Q1335,"季度","动态")))))</x:f>
        <x:v>不调</x:v>
      </x:c>
      <x:c r="U1335" s="115" t="n">
        <x:f>IF(OR(T1335="年末+季度",T1335="季度+动态"),N1335*$E$5/2,IF(T1335="季度",(J1335+K1335)/2,IF(T1335="动态",N1335*$E$5*IF(J1335+K1335=0,0.5,J1335/(J1335+K1335)),J1335)))</x:f>
        <x:v>0.130541215245978</x:v>
      </x:c>
      <x:c r="V1335" s="115" t="n">
        <x:f>IF(OR(T1335="年末+季度",T1335="季度+动态"),N1335*$E$5/2,IF(T1335="季度",(J1335+K1335)/2,IF(T1335="动态",N1335*$E$5*IF(J1335+K1335=0,0.5,K1335/(J1335+K1335)),K1335)))</x:f>
        <x:v>0.132467347261701</x:v>
      </x:c>
      <x:c r="W1335" s="115" t="n">
        <x:f>IF(OR(T1335="年末+季度",T1335="季度+动态",T1335="动态"),N1335*(1-$E$5)*IF(L1335+M1335=0,$B$7/($B$7+$B$8),L1335/(L1335+M1335)),L1335)</x:f>
        <x:v>0.9791878668979107</x:v>
      </x:c>
      <x:c r="X1335" s="115" t="n">
        <x:f>IF(OR(T1335="年末+季度",T1335="季度+动态",T1335="动态"),N1335*(1-$E$5)*IF(L1335+M1335=0,$B$8/($B$7+$B$8),M1335/(L1335+M1335)),M1335)</x:f>
        <x:v>0.11352694387367619</x:v>
      </x:c>
      <x:c r="Y1335" s="115" t="n">
        <x:f>POWER(1-$H$5,(A1335-A1334)/$H$8)</x:f>
        <x:v>0.9999862671029998</x:v>
      </x:c>
      <x:c r="Z1335" s="115" t="n">
        <x:f>U1335*Y1335</x:f>
        <x:v>0.13053942253691475</x:v>
      </x:c>
      <x:c r="AA1335" s="115" t="n">
        <x:f>V1335*Y1335</x:f>
        <x:v>0.13246552810126516</x:v>
      </x:c>
      <x:c r="AB1335" s="115" t="n">
        <x:f>W1335*Y1335</x:f>
        <x:v>0.9791744198117908</x:v>
      </x:c>
      <x:c r="AC1335" s="115" t="n">
        <x:f>X1335*Y1335</x:f>
        <x:v>0.11352538481984922</x:v>
      </x:c>
      <x:c r="AD1335" s="115" t="n">
        <x:f>SUM(Z1335:AC1335)</x:f>
        <x:v>1.3557047552698198</x:v>
      </x:c>
      <x:c r="AE1335" s="115" t="n">
        <x:f>MAX(AE1334,AD1335)</x:f>
        <x:v>1.3687986164701027</x:v>
      </x:c>
      <x:c r="AF1335" s="114" t="n">
        <x:f>AD1335/AE1335-1</x:f>
        <x:v>-0.009565951515972282</x:v>
      </x:c>
      <x:c r="AG1335" s="114" t="n">
        <x:f>AD1335/AD1334-1</x:f>
        <x:v>0.0027108223038705415</x:v>
      </x:c>
      <x:c r="AH1335" s="111" t="n">
        <x:f>IF(OR(T1335="年末+季度",T1335="季度+动态",T1335="季度",T1335="动态"),A1335,AH1334)</x:f>
        <x:v>45747</x:v>
      </x:c>
      <x:c r="AI1335" s="117" t="n">
        <x:f>YEAR(A1335)</x:f>
        <x:v>2025</x:v>
      </x:c>
      <x:c r="AJ1335" s="117" t="n">
        <x:f>MONTH(A1335)</x:f>
        <x:v>4</x:v>
      </x:c>
      <x:c r="AK1335" s="50" t="n">
        <x:f>IF(MONTH(A1335)&lt;&gt;MONTH(A1336),1,0)</x:f>
        <x:v>1</x:v>
      </x:c>
      <x:c r="AL1335" s="115" t="n">
        <x:f>IF(AK1334,AD1334,AL1334)</x:f>
        <x:v>1.347073307091384</x:v>
      </x:c>
      <x:c r="AM1335" s="116" t="n">
        <x:f>IF(AK1335,AD1335/AL1335-1,"")</x:f>
        <x:v>0.006407556391324398</x:v>
      </x:c>
      <x:c r="AN1335" s="115" t="n">
        <x:f>IF(AI1335&lt;&gt;AI1334,AD1335,MAX(AN1334,AD1335))</x:f>
        <x:v>1.3687986164701027</x:v>
      </x:c>
      <x:c r="AO1335" s="116" t="n">
        <x:f>AD1335/AN1335-1</x:f>
        <x:v>-0.009565951515972282</x:v>
      </x:c>
      <x:c r="AP1335" s="112" t="n">
        <x:f>IFERROR(SUM(Z1335:AC1335)/AD1335,0)</x:f>
        <x:v>1</x:v>
      </x:c>
      <x:c r="AQ1335" s="50" t="b">
        <x:f>AND(B1335&gt;0,C1335&gt;0,D1335&gt;0,E1335&gt;0)</x:f>
        <x:v>1</x:v>
      </x:c>
    </x:row>
    <x:row r="1336">
      <x:c r="A1336" s="111" t="n">
        <x:f>'净值底稿'!A1294</x:f>
        <x:v>45783</x:v>
      </x:c>
      <x:c r="B1336" s="113" t="n">
        <x:f>'净值底稿'!F1294</x:f>
        <x:v>1.89173392183348</x:v>
      </x:c>
      <x:c r="C1336" s="113" t="n">
        <x:f>'净值底稿'!O1294</x:f>
        <x:v>1.4047644657065335</x:v>
      </x:c>
      <x:c r="D1336" s="113" t="n">
        <x:f>'净值底稿'!P1294</x:f>
        <x:v>1.755</x:v>
      </x:c>
      <x:c r="E1336" s="113" t="n">
        <x:f>'净值底稿'!Q1294</x:f>
        <x:v>2.7641</x:v>
      </x:c>
      <x:c r="F1336" s="114" t="n">
        <x:f>IFERROR(B1336/B1335-1,0)</x:f>
        <x:v>0.02219920088697447</x:v>
      </x:c>
      <x:c r="G1336" s="114" t="n">
        <x:f>IFERROR(C1336/C1335-1,0)</x:f>
        <x:v>0.021481697288985746</x:v>
      </x:c>
      <x:c r="H1336" s="114" t="n">
        <x:f>IFERROR(D1336/D1335-1,0)</x:f>
        <x:v>0.00034199726402195374</x:v>
      </x:c>
      <x:c r="I1336" s="114" t="n">
        <x:f>IFERROR(E1336/E1335-1,0)</x:f>
        <x:v>0.015317367029092033</x:v>
      </x:c>
      <x:c r="J1336" s="115" t="n">
        <x:f>Z1335*(1+F1336)</x:f>
        <x:v>0.13343729340148136</x:v>
      </x:c>
      <x:c r="K1336" s="115" t="n">
        <x:f>AA1335*(1+G1336)</x:f>
        <x:v>0.13531111247716218</x:v>
      </x:c>
      <x:c r="L1336" s="115" t="n">
        <x:f>AB1335*(1+H1336)</x:f>
        <x:v>0.9795092947843667</x:v>
      </x:c>
      <x:c r="M1336" s="115" t="n">
        <x:f>AC1335*(1+I1336)</x:f>
        <x:v>0.11526429480625376</x:v>
      </x:c>
      <x:c r="N1336" s="115" t="n">
        <x:f>SUM(J1336:M1336)</x:f>
        <x:v>1.363521995469264</x:v>
      </x:c>
      <x:c r="O1336" s="116" t="n">
        <x:f>IFERROR((J1336+K1336)/N1336,0)</x:f>
        <x:v>0.19709869497642557</x:v>
      </x:c>
      <x:c r="P1336" s="50" t="b">
        <x:f>AND(MONTH(A1336)=12,OR(A1337="",YEAR(A1336)&lt;&gt;YEAR(A1337)))</x:f>
        <x:v>0</x:v>
      </x:c>
      <x:c r="Q1336" s="50" t="b">
        <x:f>AND(MOD(MONTH(A1336),3)=0,OR(A1337="",MONTH(A1336)&lt;&gt;MONTH(A1337)))</x:f>
        <x:v>0</x:v>
      </x:c>
      <x:c r="R1336" s="50" t="b">
        <x:f>OR(O1336&gt;$E$7,O1336&lt;$E$6)</x:f>
        <x:v>0</x:v>
      </x:c>
      <x:c r="S1336" s="50" t="b">
        <x:f>AND(OR(P1336,Q1336,R1336),A1336-AH1335&gt;$E$8)</x:f>
        <x:v>0</x:v>
      </x:c>
      <x:c r="T1336" s="50" t="str">
        <x:f>IF(NOT(OR(P1336,Q1336,R1336)),"不调",IF(NOT(S1336),"间隔规则跳过",IF(P1336,"年末+季度",IF(AND(Q1336,R1336),"季度+动态",IF(Q1336,"季度","动态")))))</x:f>
        <x:v>不调</x:v>
      </x:c>
      <x:c r="U1336" s="115" t="n">
        <x:f>IF(OR(T1336="年末+季度",T1336="季度+动态"),N1336*$E$5/2,IF(T1336="季度",(J1336+K1336)/2,IF(T1336="动态",N1336*$E$5*IF(J1336+K1336=0,0.5,J1336/(J1336+K1336)),J1336)))</x:f>
        <x:v>0.13343729340148136</x:v>
      </x:c>
      <x:c r="V1336" s="115" t="n">
        <x:f>IF(OR(T1336="年末+季度",T1336="季度+动态"),N1336*$E$5/2,IF(T1336="季度",(J1336+K1336)/2,IF(T1336="动态",N1336*$E$5*IF(J1336+K1336=0,0.5,K1336/(J1336+K1336)),K1336)))</x:f>
        <x:v>0.13531111247716218</x:v>
      </x:c>
      <x:c r="W1336" s="115" t="n">
        <x:f>IF(OR(T1336="年末+季度",T1336="季度+动态",T1336="动态"),N1336*(1-$E$5)*IF(L1336+M1336=0,$B$7/($B$7+$B$8),L1336/(L1336+M1336)),L1336)</x:f>
        <x:v>0.9795092947843667</x:v>
      </x:c>
      <x:c r="X1336" s="115" t="n">
        <x:f>IF(OR(T1336="年末+季度",T1336="季度+动态",T1336="动态"),N1336*(1-$E$5)*IF(L1336+M1336=0,$B$8/($B$7+$B$8),M1336/(L1336+M1336)),M1336)</x:f>
        <x:v>0.11526429480625376</x:v>
      </x:c>
      <x:c r="Y1336" s="115" t="n">
        <x:f>POWER(1-$H$5,(A1336-A1335)/$H$8)</x:f>
        <x:v>0.9999176054468334</x:v>
      </x:c>
      <x:c r="Z1336" s="115" t="n">
        <x:f>U1336*Y1336</x:f>
        <x:v>0.1334262988953158</x:v>
      </x:c>
      <x:c r="AA1336" s="115" t="n">
        <x:f>V1336*Y1336</x:f>
        <x:v>0.13529996357851115</x:v>
      </x:c>
      <x:c r="AB1336" s="115" t="n">
        <x:f>W1336*Y1336</x:f>
        <x:v>0.9794285885537004</x:v>
      </x:c>
      <x:c r="AC1336" s="115" t="n">
        <x:f>X1336*Y1336</x:f>
        <x:v>0.11525479765618714</x:v>
      </x:c>
      <x:c r="AD1336" s="115" t="n">
        <x:f>SUM(Z1336:AC1336)</x:f>
        <x:v>1.3634096486837144</x:v>
      </x:c>
      <x:c r="AE1336" s="115" t="n">
        <x:f>MAX(AE1335,AD1336)</x:f>
        <x:v>1.3687986164701027</x:v>
      </x:c>
      <x:c r="AF1336" s="114" t="n">
        <x:f>AD1336/AE1336-1</x:f>
        <x:v>-0.003937005576675312</x:v>
      </x:c>
      <x:c r="AG1336" s="114" t="n">
        <x:f>AD1336/AD1335-1</x:f>
        <x:v>0.005683312228525139</x:v>
      </x:c>
      <x:c r="AH1336" s="111" t="n">
        <x:f>IF(OR(T1336="年末+季度",T1336="季度+动态",T1336="季度",T1336="动态"),A1336,AH1335)</x:f>
        <x:v>45747</x:v>
      </x:c>
      <x:c r="AI1336" s="117" t="n">
        <x:f>YEAR(A1336)</x:f>
        <x:v>2025</x:v>
      </x:c>
      <x:c r="AJ1336" s="117" t="n">
        <x:f>MONTH(A1336)</x:f>
        <x:v>5</x:v>
      </x:c>
      <x:c r="AK1336" s="50" t="n">
        <x:f>IF(MONTH(A1336)&lt;&gt;MONTH(A1337),1,0)</x:f>
        <x:v>0</x:v>
      </x:c>
      <x:c r="AL1336" s="115" t="n">
        <x:f>IF(AK1335,AD1335,AL1335)</x:f>
        <x:v>1.3557047552698198</x:v>
      </x:c>
      <x:c r="AM1336" s="116" t="str">
        <x:f>IF(AK1336,AD1336/AL1336-1,"")</x:f>
      </x:c>
      <x:c r="AN1336" s="115" t="n">
        <x:f>IF(AI1336&lt;&gt;AI1335,AD1336,MAX(AN1335,AD1336))</x:f>
        <x:v>1.3687986164701027</x:v>
      </x:c>
      <x:c r="AO1336" s="116" t="n">
        <x:f>AD1336/AN1336-1</x:f>
        <x:v>-0.003937005576675312</x:v>
      </x:c>
      <x:c r="AP1336" s="112" t="n">
        <x:f>IFERROR(SUM(Z1336:AC1336)/AD1336,0)</x:f>
        <x:v>1</x:v>
      </x:c>
      <x:c r="AQ1336" s="50" t="b">
        <x:f>AND(B1336&gt;0,C1336&gt;0,D1336&gt;0,E1336&gt;0)</x:f>
        <x:v>1</x:v>
      </x:c>
    </x:row>
    <x:row r="1337">
      <x:c r="A1337" s="111" t="n">
        <x:f>'净值底稿'!A1295</x:f>
        <x:v>45784</x:v>
      </x:c>
      <x:c r="B1337" s="113" t="n">
        <x:f>'净值底稿'!F1295</x:f>
        <x:v>1.87581171490124</x:v>
      </x:c>
      <x:c r="C1337" s="113" t="n">
        <x:f>'净值底稿'!O1295</x:f>
        <x:v>1.4105230362505479</x:v>
      </x:c>
      <x:c r="D1337" s="113" t="n">
        <x:f>'净值底稿'!P1295</x:f>
        <x:v>1.7542</x:v>
      </x:c>
      <x:c r="E1337" s="113" t="n">
        <x:f>'净值底稿'!Q1295</x:f>
        <x:v>2.7853</x:v>
      </x:c>
      <x:c r="F1337" s="114" t="n">
        <x:f>IFERROR(B1337/B1336-1,0)</x:f>
        <x:v>-0.008416726447875944</x:v>
      </x:c>
      <x:c r="G1337" s="114" t="n">
        <x:f>IFERROR(C1337/C1336-1,0)</x:f>
        <x:v>0.004099313930978621</x:v>
      </x:c>
      <x:c r="H1337" s="114" t="n">
        <x:f>IFERROR(D1337/D1336-1,0)</x:f>
        <x:v>-0.0004558404558403506</x:v>
      </x:c>
      <x:c r="I1337" s="114" t="n">
        <x:f>IFERROR(E1337/E1336-1,0)</x:f>
        <x:v>0.0076697659274265195</x:v>
      </x:c>
      <x:c r="J1337" s="115" t="n">
        <x:f>Z1336*(1+F1337)</x:f>
        <x:v>0.13230328623656137</x:v>
      </x:c>
      <x:c r="K1337" s="115" t="n">
        <x:f>AA1336*(1+G1337)</x:f>
        <x:v>0.13585460060406945</x:v>
      </x:c>
      <x:c r="L1337" s="115" t="n">
        <x:f>AB1336*(1+H1337)</x:f>
        <x:v>0.978982125379431</x:v>
      </x:c>
      <x:c r="M1337" s="115" t="n">
        <x:f>AC1336*(1+I1337)</x:f>
        <x:v>0.116138774976223</x:v>
      </x:c>
      <x:c r="N1337" s="115" t="n">
        <x:f>SUM(J1337:M1337)</x:f>
        <x:v>1.3632787871962848</x:v>
      </x:c>
      <x:c r="O1337" s="116" t="n">
        <x:f>IFERROR((J1337+K1337)/N1337,0)</x:f>
        <x:v>0.19670069640863666</x:v>
      </x:c>
      <x:c r="P1337" s="50" t="b">
        <x:f>AND(MONTH(A1337)=12,OR(A1338="",YEAR(A1337)&lt;&gt;YEAR(A1338)))</x:f>
        <x:v>0</x:v>
      </x:c>
      <x:c r="Q1337" s="50" t="b">
        <x:f>AND(MOD(MONTH(A1337),3)=0,OR(A1338="",MONTH(A1337)&lt;&gt;MONTH(A1338)))</x:f>
        <x:v>0</x:v>
      </x:c>
      <x:c r="R1337" s="50" t="b">
        <x:f>OR(O1337&gt;$E$7,O1337&lt;$E$6)</x:f>
        <x:v>0</x:v>
      </x:c>
      <x:c r="S1337" s="50" t="b">
        <x:f>AND(OR(P1337,Q1337,R1337),A1337-AH1336&gt;$E$8)</x:f>
        <x:v>0</x:v>
      </x:c>
      <x:c r="T1337" s="50" t="str">
        <x:f>IF(NOT(OR(P1337,Q1337,R1337)),"不调",IF(NOT(S1337),"间隔规则跳过",IF(P1337,"年末+季度",IF(AND(Q1337,R1337),"季度+动态",IF(Q1337,"季度","动态")))))</x:f>
        <x:v>不调</x:v>
      </x:c>
      <x:c r="U1337" s="115" t="n">
        <x:f>IF(OR(T1337="年末+季度",T1337="季度+动态"),N1337*$E$5/2,IF(T1337="季度",(J1337+K1337)/2,IF(T1337="动态",N1337*$E$5*IF(J1337+K1337=0,0.5,J1337/(J1337+K1337)),J1337)))</x:f>
        <x:v>0.13230328623656137</x:v>
      </x:c>
      <x:c r="V1337" s="115" t="n">
        <x:f>IF(OR(T1337="年末+季度",T1337="季度+动态"),N1337*$E$5/2,IF(T1337="季度",(J1337+K1337)/2,IF(T1337="动态",N1337*$E$5*IF(J1337+K1337=0,0.5,K1337/(J1337+K1337)),K1337)))</x:f>
        <x:v>0.13585460060406945</x:v>
      </x:c>
      <x:c r="W1337" s="115" t="n">
        <x:f>IF(OR(T1337="年末+季度",T1337="季度+动态",T1337="动态"),N1337*(1-$E$5)*IF(L1337+M1337=0,$B$7/($B$7+$B$8),L1337/(L1337+M1337)),L1337)</x:f>
        <x:v>0.978982125379431</x:v>
      </x:c>
      <x:c r="X1337" s="115" t="n">
        <x:f>IF(OR(T1337="年末+季度",T1337="季度+动态",T1337="动态"),N1337*(1-$E$5)*IF(L1337+M1337=0,$B$8/($B$7+$B$8),M1337/(L1337+M1337)),M1337)</x:f>
        <x:v>0.116138774976223</x:v>
      </x:c>
      <x:c r="Y1337" s="115" t="n">
        <x:f>POWER(1-$H$5,(A1337-A1336)/$H$8)</x:f>
        <x:v>0.9999862671029998</x:v>
      </x:c>
      <x:c r="Z1337" s="115" t="n">
        <x:f>U1337*Y1337</x:f>
        <x:v>0.1323014693291587</x:v>
      </x:c>
      <x:c r="AA1337" s="115" t="n">
        <x:f>V1337*Y1337</x:f>
        <x:v>0.13585273492683234</x:v>
      </x:c>
      <x:c r="AB1337" s="115" t="n">
        <x:f>W1337*Y1337</x:f>
        <x:v>0.978968681118738</x:v>
      </x:c>
      <x:c r="AC1337" s="115" t="n">
        <x:f>X1337*Y1337</x:f>
        <x:v>0.11613718005438853</x:v>
      </x:c>
      <x:c r="AD1337" s="115" t="n">
        <x:f>SUM(Z1337:AC1337)</x:f>
        <x:v>1.3632600654291176</x:v>
      </x:c>
      <x:c r="AE1337" s="115" t="n">
        <x:f>MAX(AE1336,AD1337)</x:f>
        <x:v>1.3687986164701027</x:v>
      </x:c>
      <x:c r="AF1337" s="114" t="n">
        <x:f>AD1337/AE1337-1</x:f>
        <x:v>-0.004046286264715926</x:v>
      </x:c>
      <x:c r="AG1337" s="114" t="n">
        <x:f>AD1337/AD1336-1</x:f>
        <x:v>-0.00010971262726588993</x:v>
      </x:c>
      <x:c r="AH1337" s="111" t="n">
        <x:f>IF(OR(T1337="年末+季度",T1337="季度+动态",T1337="季度",T1337="动态"),A1337,AH1336)</x:f>
        <x:v>45747</x:v>
      </x:c>
      <x:c r="AI1337" s="117" t="n">
        <x:f>YEAR(A1337)</x:f>
        <x:v>2025</x:v>
      </x:c>
      <x:c r="AJ1337" s="117" t="n">
        <x:f>MONTH(A1337)</x:f>
        <x:v>5</x:v>
      </x:c>
      <x:c r="AK1337" s="50" t="n">
        <x:f>IF(MONTH(A1337)&lt;&gt;MONTH(A1338),1,0)</x:f>
        <x:v>0</x:v>
      </x:c>
      <x:c r="AL1337" s="115" t="n">
        <x:f>IF(AK1336,AD1336,AL1336)</x:f>
        <x:v>1.3557047552698198</x:v>
      </x:c>
      <x:c r="AM1337" s="116" t="str">
        <x:f>IF(AK1337,AD1337/AL1337-1,"")</x:f>
      </x:c>
      <x:c r="AN1337" s="115" t="n">
        <x:f>IF(AI1337&lt;&gt;AI1336,AD1337,MAX(AN1336,AD1337))</x:f>
        <x:v>1.3687986164701027</x:v>
      </x:c>
      <x:c r="AO1337" s="116" t="n">
        <x:f>AD1337/AN1337-1</x:f>
        <x:v>-0.004046286264715926</x:v>
      </x:c>
      <x:c r="AP1337" s="112" t="n">
        <x:f>IFERROR(SUM(Z1337:AC1337)/AD1337,0)</x:f>
        <x:v>1</x:v>
      </x:c>
      <x:c r="AQ1337" s="50" t="b">
        <x:f>AND(B1337&gt;0,C1337&gt;0,D1337&gt;0,E1337&gt;0)</x:f>
        <x:v>1</x:v>
      </x:c>
    </x:row>
    <x:row r="1338">
      <x:c r="A1338" s="111" t="n">
        <x:f>'净值底稿'!A1296</x:f>
        <x:v>45785</x:v>
      </x:c>
      <x:c r="B1338" s="113" t="n">
        <x:f>'净值底稿'!F1296</x:f>
        <x:v>1.88606021704041</x:v>
      </x:c>
      <x:c r="C1338" s="113" t="n">
        <x:f>'净值底稿'!O1296</x:f>
        <x:v>1.421928415121143</x:v>
      </x:c>
      <x:c r="D1338" s="113" t="n">
        <x:f>'净值底稿'!P1296</x:f>
        <x:v>1.7561</x:v>
      </x:c>
      <x:c r="E1338" s="113" t="n">
        <x:f>'净值底稿'!Q1296</x:f>
        <x:v>2.7472</x:v>
      </x:c>
      <x:c r="F1338" s="114" t="n">
        <x:f>IFERROR(B1338/B1337-1,0)</x:f>
        <x:v>0.005463502577447876</x:v>
      </x:c>
      <x:c r="G1338" s="114" t="n">
        <x:f>IFERROR(C1338/C1337-1,0)</x:f>
        <x:v>0.008085921730787815</x:v>
      </x:c>
      <x:c r="H1338" s="114" t="n">
        <x:f>IFERROR(D1338/D1337-1,0)</x:f>
        <x:v>0.0010831148101699828</x:v>
      </x:c>
      <x:c r="I1338" s="114" t="n">
        <x:f>IFERROR(E1338/E1337-1,0)</x:f>
        <x:v>-0.013678957383405743</x:v>
      </x:c>
      <x:c r="J1338" s="115" t="n">
        <x:f>Z1337*(1+F1338)</x:f>
        <x:v>0.1330242987478387</x:v>
      </x:c>
      <x:c r="K1338" s="115" t="n">
        <x:f>AA1337*(1+G1338)</x:f>
        <x:v>0.13695122950836416</x:v>
      </x:c>
      <x:c r="L1338" s="115" t="n">
        <x:f>AB1337*(1+H1338)</x:f>
        <x:v>0.9800290165959503</x:v>
      </x:c>
      <x:c r="M1338" s="115" t="n">
        <x:f>AC1337*(1+I1338)</x:f>
        <x:v>0.11454854451779563</x:v>
      </x:c>
      <x:c r="N1338" s="115" t="n">
        <x:f>SUM(J1338:M1338)</x:f>
        <x:v>1.364553089369949</x:v>
      </x:c>
      <x:c r="O1338" s="116" t="n">
        <x:f>IFERROR((J1338+K1338)/N1338,0)</x:f>
        <x:v>0.1978490469585598</x:v>
      </x:c>
      <x:c r="P1338" s="50" t="b">
        <x:f>AND(MONTH(A1338)=12,OR(A1339="",YEAR(A1338)&lt;&gt;YEAR(A1339)))</x:f>
        <x:v>0</x:v>
      </x:c>
      <x:c r="Q1338" s="50" t="b">
        <x:f>AND(MOD(MONTH(A1338),3)=0,OR(A1339="",MONTH(A1338)&lt;&gt;MONTH(A1339)))</x:f>
        <x:v>0</x:v>
      </x:c>
      <x:c r="R1338" s="50" t="b">
        <x:f>OR(O1338&gt;$E$7,O1338&lt;$E$6)</x:f>
        <x:v>0</x:v>
      </x:c>
      <x:c r="S1338" s="50" t="b">
        <x:f>AND(OR(P1338,Q1338,R1338),A1338-AH1337&gt;$E$8)</x:f>
        <x:v>0</x:v>
      </x:c>
      <x:c r="T1338" s="50" t="str">
        <x:f>IF(NOT(OR(P1338,Q1338,R1338)),"不调",IF(NOT(S1338),"间隔规则跳过",IF(P1338,"年末+季度",IF(AND(Q1338,R1338),"季度+动态",IF(Q1338,"季度","动态")))))</x:f>
        <x:v>不调</x:v>
      </x:c>
      <x:c r="U1338" s="115" t="n">
        <x:f>IF(OR(T1338="年末+季度",T1338="季度+动态"),N1338*$E$5/2,IF(T1338="季度",(J1338+K1338)/2,IF(T1338="动态",N1338*$E$5*IF(J1338+K1338=0,0.5,J1338/(J1338+K1338)),J1338)))</x:f>
        <x:v>0.1330242987478387</x:v>
      </x:c>
      <x:c r="V1338" s="115" t="n">
        <x:f>IF(OR(T1338="年末+季度",T1338="季度+动态"),N1338*$E$5/2,IF(T1338="季度",(J1338+K1338)/2,IF(T1338="动态",N1338*$E$5*IF(J1338+K1338=0,0.5,K1338/(J1338+K1338)),K1338)))</x:f>
        <x:v>0.13695122950836416</x:v>
      </x:c>
      <x:c r="W1338" s="115" t="n">
        <x:f>IF(OR(T1338="年末+季度",T1338="季度+动态",T1338="动态"),N1338*(1-$E$5)*IF(L1338+M1338=0,$B$7/($B$7+$B$8),L1338/(L1338+M1338)),L1338)</x:f>
        <x:v>0.9800290165959503</x:v>
      </x:c>
      <x:c r="X1338" s="115" t="n">
        <x:f>IF(OR(T1338="年末+季度",T1338="季度+动态",T1338="动态"),N1338*(1-$E$5)*IF(L1338+M1338=0,$B$8/($B$7+$B$8),M1338/(L1338+M1338)),M1338)</x:f>
        <x:v>0.11454854451779563</x:v>
      </x:c>
      <x:c r="Y1338" s="115" t="n">
        <x:f>POWER(1-$H$5,(A1338-A1337)/$H$8)</x:f>
        <x:v>0.9999862671029998</x:v>
      </x:c>
      <x:c r="Z1338" s="115" t="n">
        <x:f>U1338*Y1338</x:f>
        <x:v>0.13302247193884545</x:v>
      </x:c>
      <x:c r="AA1338" s="115" t="n">
        <x:f>V1338*Y1338</x:f>
        <x:v>0.13694934877123527</x:v>
      </x:c>
      <x:c r="AB1338" s="115" t="n">
        <x:f>W1338*Y1338</x:f>
        <x:v>0.9800155579584081</x:v>
      </x:c>
      <x:c r="AC1338" s="115" t="n">
        <x:f>X1338*Y1338</x:f>
        <x:v>0.11454697143443224</x:v>
      </x:c>
      <x:c r="AD1338" s="115" t="n">
        <x:f>SUM(Z1338:AC1338)</x:f>
        <x:v>1.3645343501029212</x:v>
      </x:c>
      <x:c r="AE1338" s="115" t="n">
        <x:f>MAX(AE1337,AD1338)</x:f>
        <x:v>1.3687986164701027</x:v>
      </x:c>
      <x:c r="AF1338" s="114" t="n">
        <x:f>AD1338/AE1338-1</x:f>
        <x:v>-0.003115335094492022</x:v>
      </x:c>
      <x:c r="AG1338" s="114" t="n">
        <x:f>AD1338/AD1337-1</x:f>
        <x:v>0.0009347333690161719</x:v>
      </x:c>
      <x:c r="AH1338" s="111" t="n">
        <x:f>IF(OR(T1338="年末+季度",T1338="季度+动态",T1338="季度",T1338="动态"),A1338,AH1337)</x:f>
        <x:v>45747</x:v>
      </x:c>
      <x:c r="AI1338" s="117" t="n">
        <x:f>YEAR(A1338)</x:f>
        <x:v>2025</x:v>
      </x:c>
      <x:c r="AJ1338" s="117" t="n">
        <x:f>MONTH(A1338)</x:f>
        <x:v>5</x:v>
      </x:c>
      <x:c r="AK1338" s="50" t="n">
        <x:f>IF(MONTH(A1338)&lt;&gt;MONTH(A1339),1,0)</x:f>
        <x:v>0</x:v>
      </x:c>
      <x:c r="AL1338" s="115" t="n">
        <x:f>IF(AK1337,AD1337,AL1337)</x:f>
        <x:v>1.3557047552698198</x:v>
      </x:c>
      <x:c r="AM1338" s="116" t="str">
        <x:f>IF(AK1338,AD1338/AL1338-1,"")</x:f>
      </x:c>
      <x:c r="AN1338" s="115" t="n">
        <x:f>IF(AI1338&lt;&gt;AI1337,AD1338,MAX(AN1337,AD1338))</x:f>
        <x:v>1.3687986164701027</x:v>
      </x:c>
      <x:c r="AO1338" s="116" t="n">
        <x:f>AD1338/AN1338-1</x:f>
        <x:v>-0.003115335094492022</x:v>
      </x:c>
      <x:c r="AP1338" s="112" t="n">
        <x:f>IFERROR(SUM(Z1338:AC1338)/AD1338,0)</x:f>
        <x:v>1</x:v>
      </x:c>
      <x:c r="AQ1338" s="50" t="b">
        <x:f>AND(B1338&gt;0,C1338&gt;0,D1338&gt;0,E1338&gt;0)</x:f>
        <x:v>1</x:v>
      </x:c>
    </x:row>
    <x:row r="1339">
      <x:c r="A1339" s="111" t="n">
        <x:f>'净值底稿'!A1297</x:f>
        <x:v>45786</x:v>
      </x:c>
      <x:c r="B1339" s="113" t="n">
        <x:f>'净值底稿'!F1297</x:f>
        <x:v>1.86348059077686</x:v>
      </x:c>
      <x:c r="C1339" s="113" t="n">
        <x:f>'净值底稿'!O1297</x:f>
        <x:v>1.4102756562736487</x:v>
      </x:c>
      <x:c r="D1339" s="113" t="n">
        <x:f>'净值底稿'!P1297</x:f>
        <x:v>1.7567</x:v>
      </x:c>
      <x:c r="E1339" s="113" t="n">
        <x:f>'净值底稿'!Q1297</x:f>
        <x:v>2.7397</x:v>
      </x:c>
      <x:c r="F1339" s="114" t="n">
        <x:f>IFERROR(B1339/B1338-1,0)</x:f>
        <x:v>-0.01197184801394191</x:v>
      </x:c>
      <x:c r="G1339" s="114" t="n">
        <x:f>IFERROR(C1339/C1338-1,0)</x:f>
        <x:v>-0.008195039021357209</x:v>
      </x:c>
      <x:c r="H1339" s="114" t="n">
        <x:f>IFERROR(D1339/D1338-1,0)</x:f>
        <x:v>0.0003416661921302744</x:v>
      </x:c>
      <x:c r="I1339" s="114" t="n">
        <x:f>IFERROR(E1339/E1338-1,0)</x:f>
        <x:v>-0.002730052417006301</x:v>
      </x:c>
      <x:c r="J1339" s="115" t="n">
        <x:f>Z1338*(1+F1339)</x:f>
        <x:v>0.13142994712235473</x:v>
      </x:c>
      <x:c r="K1339" s="115" t="n">
        <x:f>AA1338*(1+G1339)</x:f>
        <x:v>0.13582704351410554</x:v>
      </x:c>
      <x:c r="L1339" s="115" t="n">
        <x:f>AB1338*(1+H1339)</x:f>
        <x:v>0.9803503961423242</x:v>
      </x:c>
      <x:c r="M1339" s="115" t="n">
        <x:f>AC1338*(1+I1339)</x:f>
        <x:v>0.11423425219820692</x:v>
      </x:c>
      <x:c r="N1339" s="115" t="n">
        <x:f>SUM(J1339:M1339)</x:f>
        <x:v>1.3618416389769914</x:v>
      </x:c>
      <x:c r="O1339" s="116" t="n">
        <x:f>IFERROR((J1339+K1339)/N1339,0)</x:f>
        <x:v>0.19624674630834635</x:v>
      </x:c>
      <x:c r="P1339" s="50" t="b">
        <x:f>AND(MONTH(A1339)=12,OR(A1340="",YEAR(A1339)&lt;&gt;YEAR(A1340)))</x:f>
        <x:v>0</x:v>
      </x:c>
      <x:c r="Q1339" s="50" t="b">
        <x:f>AND(MOD(MONTH(A1339),3)=0,OR(A1340="",MONTH(A1339)&lt;&gt;MONTH(A1340)))</x:f>
        <x:v>0</x:v>
      </x:c>
      <x:c r="R1339" s="50" t="b">
        <x:f>OR(O1339&gt;$E$7,O1339&lt;$E$6)</x:f>
        <x:v>0</x:v>
      </x:c>
      <x:c r="S1339" s="50" t="b">
        <x:f>AND(OR(P1339,Q1339,R1339),A1339-AH1338&gt;$E$8)</x:f>
        <x:v>0</x:v>
      </x:c>
      <x:c r="T1339" s="50" t="str">
        <x:f>IF(NOT(OR(P1339,Q1339,R1339)),"不调",IF(NOT(S1339),"间隔规则跳过",IF(P1339,"年末+季度",IF(AND(Q1339,R1339),"季度+动态",IF(Q1339,"季度","动态")))))</x:f>
        <x:v>不调</x:v>
      </x:c>
      <x:c r="U1339" s="115" t="n">
        <x:f>IF(OR(T1339="年末+季度",T1339="季度+动态"),N1339*$E$5/2,IF(T1339="季度",(J1339+K1339)/2,IF(T1339="动态",N1339*$E$5*IF(J1339+K1339=0,0.5,J1339/(J1339+K1339)),J1339)))</x:f>
        <x:v>0.13142994712235473</x:v>
      </x:c>
      <x:c r="V1339" s="115" t="n">
        <x:f>IF(OR(T1339="年末+季度",T1339="季度+动态"),N1339*$E$5/2,IF(T1339="季度",(J1339+K1339)/2,IF(T1339="动态",N1339*$E$5*IF(J1339+K1339=0,0.5,K1339/(J1339+K1339)),K1339)))</x:f>
        <x:v>0.13582704351410554</x:v>
      </x:c>
      <x:c r="W1339" s="115" t="n">
        <x:f>IF(OR(T1339="年末+季度",T1339="季度+动态",T1339="动态"),N1339*(1-$E$5)*IF(L1339+M1339=0,$B$7/($B$7+$B$8),L1339/(L1339+M1339)),L1339)</x:f>
        <x:v>0.9803503961423242</x:v>
      </x:c>
      <x:c r="X1339" s="115" t="n">
        <x:f>IF(OR(T1339="年末+季度",T1339="季度+动态",T1339="动态"),N1339*(1-$E$5)*IF(L1339+M1339=0,$B$8/($B$7+$B$8),M1339/(L1339+M1339)),M1339)</x:f>
        <x:v>0.11423425219820692</x:v>
      </x:c>
      <x:c r="Y1339" s="115" t="n">
        <x:f>POWER(1-$H$5,(A1339-A1338)/$H$8)</x:f>
        <x:v>0.9999862671029998</x:v>
      </x:c>
      <x:c r="Z1339" s="115" t="n">
        <x:f>U1339*Y1339</x:f>
        <x:v>0.13142814220842816</x:v>
      </x:c>
      <x:c r="AA1339" s="115" t="n">
        <x:f>V1339*Y1339</x:f>
        <x:v>0.13582517821530712</x:v>
      </x:c>
      <x:c r="AB1339" s="115" t="n">
        <x:f>W1339*Y1339</x:f>
        <x:v>0.9803369330913099</x:v>
      </x:c>
      <x:c r="AC1339" s="115" t="n">
        <x:f>X1339*Y1339</x:f>
        <x:v>0.11423268343098758</x:v>
      </x:c>
      <x:c r="AD1339" s="115" t="n">
        <x:f>SUM(Z1339:AC1339)</x:f>
        <x:v>1.3618229369460328</x:v>
      </x:c>
      <x:c r="AE1339" s="115" t="n">
        <x:f>MAX(AE1338,AD1339)</x:f>
        <x:v>1.3687986164701027</x:v>
      </x:c>
      <x:c r="AF1339" s="114" t="n">
        <x:f>AD1339/AE1339-1</x:f>
        <x:v>-0.005096205855364522</x:v>
      </x:c>
      <x:c r="AG1339" s="114" t="n">
        <x:f>AD1339/AD1338-1</x:f>
        <x:v>-0.0019870611221212142</x:v>
      </x:c>
      <x:c r="AH1339" s="111" t="n">
        <x:f>IF(OR(T1339="年末+季度",T1339="季度+动态",T1339="季度",T1339="动态"),A1339,AH1338)</x:f>
        <x:v>45747</x:v>
      </x:c>
      <x:c r="AI1339" s="117" t="n">
        <x:f>YEAR(A1339)</x:f>
        <x:v>2025</x:v>
      </x:c>
      <x:c r="AJ1339" s="117" t="n">
        <x:f>MONTH(A1339)</x:f>
        <x:v>5</x:v>
      </x:c>
      <x:c r="AK1339" s="50" t="n">
        <x:f>IF(MONTH(A1339)&lt;&gt;MONTH(A1340),1,0)</x:f>
        <x:v>0</x:v>
      </x:c>
      <x:c r="AL1339" s="115" t="n">
        <x:f>IF(AK1338,AD1338,AL1338)</x:f>
        <x:v>1.3557047552698198</x:v>
      </x:c>
      <x:c r="AM1339" s="116" t="str">
        <x:f>IF(AK1339,AD1339/AL1339-1,"")</x:f>
      </x:c>
      <x:c r="AN1339" s="115" t="n">
        <x:f>IF(AI1339&lt;&gt;AI1338,AD1339,MAX(AN1338,AD1339))</x:f>
        <x:v>1.3687986164701027</x:v>
      </x:c>
      <x:c r="AO1339" s="116" t="n">
        <x:f>AD1339/AN1339-1</x:f>
        <x:v>-0.005096205855364522</x:v>
      </x:c>
      <x:c r="AP1339" s="112" t="n">
        <x:f>IFERROR(SUM(Z1339:AC1339)/AD1339,0)</x:f>
        <x:v>1</x:v>
      </x:c>
      <x:c r="AQ1339" s="50" t="b">
        <x:f>AND(B1339&gt;0,C1339&gt;0,D1339&gt;0,E1339&gt;0)</x:f>
        <x:v>1</x:v>
      </x:c>
    </x:row>
    <x:row r="1340">
      <x:c r="A1340" s="111" t="n">
        <x:f>'净值底稿'!A1298</x:f>
        <x:v>45789</x:v>
      </x:c>
      <x:c r="B1340" s="113" t="n">
        <x:f>'净值底稿'!F1298</x:f>
        <x:v>1.893414494511835</x:v>
      </x:c>
      <x:c r="C1340" s="113" t="n">
        <x:f>'净值底稿'!O1298</x:f>
        <x:v>1.4285688019573695</x:v>
      </x:c>
      <x:c r="D1340" s="113" t="n">
        <x:f>'净值底稿'!P1298</x:f>
        <x:v>1.753</x:v>
      </x:c>
      <x:c r="E1340" s="113" t="n">
        <x:f>'净值底稿'!Q1298</x:f>
        <x:v>2.6533</x:v>
      </x:c>
      <x:c r="F1340" s="114" t="n">
        <x:f>IFERROR(B1340/B1339-1,0)</x:f>
        <x:v>0.016063437356487853</x:v>
      </x:c>
      <x:c r="G1340" s="114" t="n">
        <x:f>IFERROR(C1340/C1339-1,0)</x:f>
        <x:v>0.012971326281031148</x:v>
      </x:c>
      <x:c r="H1340" s="114" t="n">
        <x:f>IFERROR(D1340/D1339-1,0)</x:f>
        <x:v>-0.0021062218933227683</x:v>
      </x:c>
      <x:c r="I1340" s="114" t="n">
        <x:f>IFERROR(E1340/E1339-1,0)</x:f>
        <x:v>-0.03153629959484605</x:v>
      </x:c>
      <x:c r="J1340" s="115" t="n">
        <x:f>Z1339*(1+F1340)</x:f>
        <x:v>0.1335393299376728</x:v>
      </x:c>
      <x:c r="K1340" s="115" t="n">
        <x:f>AA1339*(1+G1340)</x:f>
        <x:v>0.13758701091911707</x:v>
      </x:c>
      <x:c r="L1340" s="115" t="n">
        <x:f>AB1339*(1+H1340)</x:f>
        <x:v>0.97827212598</x:v>
      </x:c>
      <x:c r="M1340" s="115" t="n">
        <x:f>AC1339*(1+I1340)</x:f>
        <x:v>0.11063020730278475</x:v>
      </x:c>
      <x:c r="N1340" s="115" t="n">
        <x:f>SUM(J1340:M1340)</x:f>
        <x:v>1.3600286741395746</x:v>
      </x:c>
      <x:c r="O1340" s="116" t="n">
        <x:f>IFERROR((J1340+K1340)/N1340,0)</x:f>
        <x:v>0.1993534004187953</x:v>
      </x:c>
      <x:c r="P1340" s="50" t="b">
        <x:f>AND(MONTH(A1340)=12,OR(A1341="",YEAR(A1340)&lt;&gt;YEAR(A1341)))</x:f>
        <x:v>0</x:v>
      </x:c>
      <x:c r="Q1340" s="50" t="b">
        <x:f>AND(MOD(MONTH(A1340),3)=0,OR(A1341="",MONTH(A1340)&lt;&gt;MONTH(A1341)))</x:f>
        <x:v>0</x:v>
      </x:c>
      <x:c r="R1340" s="50" t="b">
        <x:f>OR(O1340&gt;$E$7,O1340&lt;$E$6)</x:f>
        <x:v>0</x:v>
      </x:c>
      <x:c r="S1340" s="50" t="b">
        <x:f>AND(OR(P1340,Q1340,R1340),A1340-AH1339&gt;$E$8)</x:f>
        <x:v>0</x:v>
      </x:c>
      <x:c r="T1340" s="50" t="str">
        <x:f>IF(NOT(OR(P1340,Q1340,R1340)),"不调",IF(NOT(S1340),"间隔规则跳过",IF(P1340,"年末+季度",IF(AND(Q1340,R1340),"季度+动态",IF(Q1340,"季度","动态")))))</x:f>
        <x:v>不调</x:v>
      </x:c>
      <x:c r="U1340" s="115" t="n">
        <x:f>IF(OR(T1340="年末+季度",T1340="季度+动态"),N1340*$E$5/2,IF(T1340="季度",(J1340+K1340)/2,IF(T1340="动态",N1340*$E$5*IF(J1340+K1340=0,0.5,J1340/(J1340+K1340)),J1340)))</x:f>
        <x:v>0.1335393299376728</x:v>
      </x:c>
      <x:c r="V1340" s="115" t="n">
        <x:f>IF(OR(T1340="年末+季度",T1340="季度+动态"),N1340*$E$5/2,IF(T1340="季度",(J1340+K1340)/2,IF(T1340="动态",N1340*$E$5*IF(J1340+K1340=0,0.5,K1340/(J1340+K1340)),K1340)))</x:f>
        <x:v>0.13758701091911707</x:v>
      </x:c>
      <x:c r="W1340" s="115" t="n">
        <x:f>IF(OR(T1340="年末+季度",T1340="季度+动态",T1340="动态"),N1340*(1-$E$5)*IF(L1340+M1340=0,$B$7/($B$7+$B$8),L1340/(L1340+M1340)),L1340)</x:f>
        <x:v>0.97827212598</x:v>
      </x:c>
      <x:c r="X1340" s="115" t="n">
        <x:f>IF(OR(T1340="年末+季度",T1340="季度+动态",T1340="动态"),N1340*(1-$E$5)*IF(L1340+M1340=0,$B$8/($B$7+$B$8),M1340/(L1340+M1340)),M1340)</x:f>
        <x:v>0.11063020730278475</x:v>
      </x:c>
      <x:c r="Y1340" s="115" t="n">
        <x:f>POWER(1-$H$5,(A1340-A1339)/$H$8)</x:f>
        <x:v>0.9999588018747739</x:v>
      </x:c>
      <x:c r="Z1340" s="115" t="n">
        <x:f>U1340*Y1340</x:f>
        <x:v>0.13353382836763544</x:v>
      </x:c>
      <x:c r="AA1340" s="115" t="n">
        <x:f>V1340*Y1340</x:f>
        <x:v>0.13758134259221175</x:v>
      </x:c>
      <x:c r="AB1340" s="115" t="n">
        <x:f>W1340*Y1340</x:f>
        <x:v>0.9782318230024487</x:v>
      </x:c>
      <x:c r="AC1340" s="115" t="n">
        <x:f>X1340*Y1340</x:f>
        <x:v>0.1106256495456505</x:v>
      </x:c>
      <x:c r="AD1340" s="115" t="n">
        <x:f>SUM(Z1340:AC1340)</x:f>
        <x:v>1.3599726435079464</x:v>
      </x:c>
      <x:c r="AE1340" s="115" t="n">
        <x:f>MAX(AE1339,AD1340)</x:f>
        <x:v>1.3687986164701027</x:v>
      </x:c>
      <x:c r="AF1340" s="114" t="n">
        <x:f>AD1340/AE1340-1</x:f>
        <x:v>-0.006447970399704905</x:v>
      </x:c>
      <x:c r="AG1340" s="114" t="n">
        <x:f>AD1340/AD1339-1</x:f>
        <x:v>-0.0013586887016573401</x:v>
      </x:c>
      <x:c r="AH1340" s="111" t="n">
        <x:f>IF(OR(T1340="年末+季度",T1340="季度+动态",T1340="季度",T1340="动态"),A1340,AH1339)</x:f>
        <x:v>45747</x:v>
      </x:c>
      <x:c r="AI1340" s="117" t="n">
        <x:f>YEAR(A1340)</x:f>
        <x:v>2025</x:v>
      </x:c>
      <x:c r="AJ1340" s="117" t="n">
        <x:f>MONTH(A1340)</x:f>
        <x:v>5</x:v>
      </x:c>
      <x:c r="AK1340" s="50" t="n">
        <x:f>IF(MONTH(A1340)&lt;&gt;MONTH(A1341),1,0)</x:f>
        <x:v>0</x:v>
      </x:c>
      <x:c r="AL1340" s="115" t="n">
        <x:f>IF(AK1339,AD1339,AL1339)</x:f>
        <x:v>1.3557047552698198</x:v>
      </x:c>
      <x:c r="AM1340" s="116" t="str">
        <x:f>IF(AK1340,AD1340/AL1340-1,"")</x:f>
      </x:c>
      <x:c r="AN1340" s="115" t="n">
        <x:f>IF(AI1340&lt;&gt;AI1339,AD1340,MAX(AN1339,AD1340))</x:f>
        <x:v>1.3687986164701027</x:v>
      </x:c>
      <x:c r="AO1340" s="116" t="n">
        <x:f>AD1340/AN1340-1</x:f>
        <x:v>-0.006447970399704905</x:v>
      </x:c>
      <x:c r="AP1340" s="112" t="n">
        <x:f>IFERROR(SUM(Z1340:AC1340)/AD1340,0)</x:f>
        <x:v>1</x:v>
      </x:c>
      <x:c r="AQ1340" s="50" t="b">
        <x:f>AND(B1340&gt;0,C1340&gt;0,D1340&gt;0,E1340&gt;0)</x:f>
        <x:v>1</x:v>
      </x:c>
    </x:row>
    <x:row r="1341">
      <x:c r="A1341" s="111" t="n">
        <x:f>'净值底稿'!A1299</x:f>
        <x:v>45790</x:v>
      </x:c>
      <x:c r="B1341" s="113" t="n">
        <x:f>'净值底稿'!F1299</x:f>
        <x:v>1.8888890528971924</x:v>
      </x:c>
      <x:c r="C1341" s="113" t="n">
        <x:f>'净值底稿'!O1299</x:f>
        <x:v>1.4264916631854265</x:v>
      </x:c>
      <x:c r="D1341" s="113" t="n">
        <x:f>'净值底稿'!P1299</x:f>
        <x:v>1.754</x:v>
      </x:c>
      <x:c r="E1341" s="113" t="n">
        <x:f>'净值底稿'!Q1299</x:f>
        <x:v>2.6651</x:v>
      </x:c>
      <x:c r="F1341" s="114" t="n">
        <x:f>IFERROR(B1341/B1340-1,0)</x:f>
        <x:v>-0.0023900955801066104</x:v>
      </x:c>
      <x:c r="G1341" s="114" t="n">
        <x:f>IFERROR(C1341/C1340-1,0)</x:f>
        <x:v>-0.0014539998137275134</x:v>
      </x:c>
      <x:c r="H1341" s="114" t="n">
        <x:f>IFERROR(D1341/D1340-1,0)</x:f>
        <x:v>0.0005704506560182399</x:v>
      </x:c>
      <x:c r="I1341" s="114" t="n">
        <x:f>IFERROR(E1341/E1340-1,0)</x:f>
        <x:v>0.004447292051407592</x:v>
      </x:c>
      <x:c r="J1341" s="115" t="n">
        <x:f>Z1340*(1+F1341)</x:f>
        <x:v>0.13321466975465923</x:v>
      </x:c>
      <x:c r="K1341" s="115" t="n">
        <x:f>AA1340*(1+G1341)</x:f>
        <x:v>0.13738129934571028</x:v>
      </x:c>
      <x:c r="L1341" s="115" t="n">
        <x:f>AB1340*(1+H1341)</x:f>
        <x:v>0.9787898559876184</x:v>
      </x:c>
      <x:c r="M1341" s="115" t="n">
        <x:f>AC1340*(1+I1341)</x:f>
        <x:v>0.11111763411755668</x:v>
      </x:c>
      <x:c r="N1341" s="115" t="n">
        <x:f>SUM(J1341:M1341)</x:f>
        <x:v>1.3605034592055445</x:v>
      </x:c>
      <x:c r="O1341" s="116" t="n">
        <x:f>IFERROR((J1341+K1341)/N1341,0)</x:f>
        <x:v>0.1988939956524491</x:v>
      </x:c>
      <x:c r="P1341" s="50" t="b">
        <x:f>AND(MONTH(A1341)=12,OR(A1342="",YEAR(A1341)&lt;&gt;YEAR(A1342)))</x:f>
        <x:v>0</x:v>
      </x:c>
      <x:c r="Q1341" s="50" t="b">
        <x:f>AND(MOD(MONTH(A1341),3)=0,OR(A1342="",MONTH(A1341)&lt;&gt;MONTH(A1342)))</x:f>
        <x:v>0</x:v>
      </x:c>
      <x:c r="R1341" s="50" t="b">
        <x:f>OR(O1341&gt;$E$7,O1341&lt;$E$6)</x:f>
        <x:v>0</x:v>
      </x:c>
      <x:c r="S1341" s="50" t="b">
        <x:f>AND(OR(P1341,Q1341,R1341),A1341-AH1340&gt;$E$8)</x:f>
        <x:v>0</x:v>
      </x:c>
      <x:c r="T1341" s="50" t="str">
        <x:f>IF(NOT(OR(P1341,Q1341,R1341)),"不调",IF(NOT(S1341),"间隔规则跳过",IF(P1341,"年末+季度",IF(AND(Q1341,R1341),"季度+动态",IF(Q1341,"季度","动态")))))</x:f>
        <x:v>不调</x:v>
      </x:c>
      <x:c r="U1341" s="115" t="n">
        <x:f>IF(OR(T1341="年末+季度",T1341="季度+动态"),N1341*$E$5/2,IF(T1341="季度",(J1341+K1341)/2,IF(T1341="动态",N1341*$E$5*IF(J1341+K1341=0,0.5,J1341/(J1341+K1341)),J1341)))</x:f>
        <x:v>0.13321466975465923</x:v>
      </x:c>
      <x:c r="V1341" s="115" t="n">
        <x:f>IF(OR(T1341="年末+季度",T1341="季度+动态"),N1341*$E$5/2,IF(T1341="季度",(J1341+K1341)/2,IF(T1341="动态",N1341*$E$5*IF(J1341+K1341=0,0.5,K1341/(J1341+K1341)),K1341)))</x:f>
        <x:v>0.13738129934571028</x:v>
      </x:c>
      <x:c r="W1341" s="115" t="n">
        <x:f>IF(OR(T1341="年末+季度",T1341="季度+动态",T1341="动态"),N1341*(1-$E$5)*IF(L1341+M1341=0,$B$7/($B$7+$B$8),L1341/(L1341+M1341)),L1341)</x:f>
        <x:v>0.9787898559876184</x:v>
      </x:c>
      <x:c r="X1341" s="115" t="n">
        <x:f>IF(OR(T1341="年末+季度",T1341="季度+动态",T1341="动态"),N1341*(1-$E$5)*IF(L1341+M1341=0,$B$8/($B$7+$B$8),M1341/(L1341+M1341)),M1341)</x:f>
        <x:v>0.11111763411755668</x:v>
      </x:c>
      <x:c r="Y1341" s="115" t="n">
        <x:f>POWER(1-$H$5,(A1341-A1340)/$H$8)</x:f>
        <x:v>0.9999862671029998</x:v>
      </x:c>
      <x:c r="Z1341" s="115" t="n">
        <x:f>U1341*Y1341</x:f>
        <x:v>0.13321284033132058</x:v>
      </x:c>
      <x:c r="AA1341" s="115" t="n">
        <x:f>V1341*Y1341</x:f>
        <x:v>0.1373794127024766</x:v>
      </x:c>
      <x:c r="AB1341" s="115" t="n">
        <x:f>W1341*Y1341</x:f>
        <x:v>0.9787764143673412</x:v>
      </x:c>
      <x:c r="AC1341" s="115" t="n">
        <x:f>X1341*Y1341</x:f>
        <x:v>0.11111610815053244</x:v>
      </x:c>
      <x:c r="AD1341" s="115" t="n">
        <x:f>SUM(Z1341:AC1341)</x:f>
        <x:v>1.360484775551671</x:v>
      </x:c>
      <x:c r="AE1341" s="115" t="n">
        <x:f>MAX(AE1340,AD1341)</x:f>
        <x:v>1.3687986164701027</x:v>
      </x:c>
      <x:c r="AF1341" s="114" t="n">
        <x:f>AD1341/AE1341-1</x:f>
        <x:v>-0.006073823291750324</x:v>
      </x:c>
      <x:c r="AG1341" s="114" t="n">
        <x:f>AD1341/AD1340-1</x:f>
        <x:v>0.00037657525404588554</x:v>
      </x:c>
      <x:c r="AH1341" s="111" t="n">
        <x:f>IF(OR(T1341="年末+季度",T1341="季度+动态",T1341="季度",T1341="动态"),A1341,AH1340)</x:f>
        <x:v>45747</x:v>
      </x:c>
      <x:c r="AI1341" s="117" t="n">
        <x:f>YEAR(A1341)</x:f>
        <x:v>2025</x:v>
      </x:c>
      <x:c r="AJ1341" s="117" t="n">
        <x:f>MONTH(A1341)</x:f>
        <x:v>5</x:v>
      </x:c>
      <x:c r="AK1341" s="50" t="n">
        <x:f>IF(MONTH(A1341)&lt;&gt;MONTH(A1342),1,0)</x:f>
        <x:v>0</x:v>
      </x:c>
      <x:c r="AL1341" s="115" t="n">
        <x:f>IF(AK1340,AD1340,AL1340)</x:f>
        <x:v>1.3557047552698198</x:v>
      </x:c>
      <x:c r="AM1341" s="116" t="str">
        <x:f>IF(AK1341,AD1341/AL1341-1,"")</x:f>
      </x:c>
      <x:c r="AN1341" s="115" t="n">
        <x:f>IF(AI1341&lt;&gt;AI1340,AD1341,MAX(AN1340,AD1341))</x:f>
        <x:v>1.3687986164701027</x:v>
      </x:c>
      <x:c r="AO1341" s="116" t="n">
        <x:f>AD1341/AN1341-1</x:f>
        <x:v>-0.006073823291750324</x:v>
      </x:c>
      <x:c r="AP1341" s="112" t="n">
        <x:f>IFERROR(SUM(Z1341:AC1341)/AD1341,0)</x:f>
        <x:v>1</x:v>
      </x:c>
      <x:c r="AQ1341" s="50" t="b">
        <x:f>AND(B1341&gt;0,C1341&gt;0,D1341&gt;0,E1341&gt;0)</x:f>
        <x:v>1</x:v>
      </x:c>
    </x:row>
    <x:row r="1342">
      <x:c r="A1342" s="111" t="n">
        <x:f>'净值底稿'!A1300</x:f>
        <x:v>45791</x:v>
      </x:c>
      <x:c r="B1342" s="113" t="n">
        <x:f>'净值底稿'!F1300</x:f>
        <x:v>1.8935271519705776</x:v>
      </x:c>
      <x:c r="C1342" s="113" t="n">
        <x:f>'净值底稿'!O1300</x:f>
        <x:v>1.4319573418530034</x:v>
      </x:c>
      <x:c r="D1342" s="113" t="n">
        <x:f>'净值底稿'!P1300</x:f>
        <x:v>1.7537</x:v>
      </x:c>
      <x:c r="E1342" s="113" t="n">
        <x:f>'净值底稿'!Q1300</x:f>
        <x:v>2.6479</x:v>
      </x:c>
      <x:c r="F1342" s="114" t="n">
        <x:f>IFERROR(B1342/B1341-1,0)</x:f>
        <x:v>0.0024554640021188234</x:v>
      </x:c>
      <x:c r="G1342" s="114" t="n">
        <x:f>IFERROR(C1342/C1341-1,0)</x:f>
        <x:v>0.00383155317947792</x:v>
      </x:c>
      <x:c r="H1342" s="114" t="n">
        <x:f>IFERROR(D1342/D1341-1,0)</x:f>
        <x:v>-0.00017103762827819224</x:v>
      </x:c>
      <x:c r="I1342" s="114" t="n">
        <x:f>IFERROR(E1342/E1341-1,0)</x:f>
        <x:v>-0.006453791602566428</x:v>
      </x:c>
      <x:c r="J1342" s="115" t="n">
        <x:f>Z1341*(1+F1342)</x:f>
        <x:v>0.13353993966537414</x:v>
      </x:c>
      <x:c r="K1342" s="115" t="n">
        <x:f>AA1341*(1+G1342)</x:f>
        <x:v>0.13790578922801158</x:v>
      </x:c>
      <x:c r="L1342" s="115" t="n">
        <x:f>AB1341*(1+H1342)</x:f>
        <x:v>0.9786090067708132</x:v>
      </x:c>
      <x:c r="M1342" s="115" t="n">
        <x:f>AC1341*(1+I1342)</x:f>
        <x:v>0.11039898794484067</x:v>
      </x:c>
      <x:c r="N1342" s="115" t="n">
        <x:f>SUM(J1342:M1342)</x:f>
        <x:v>1.3604537236090395</x:v>
      </x:c>
      <x:c r="O1342" s="116" t="n">
        <x:f>IFERROR((J1342+K1342)/N1342,0)</x:f>
        <x:v>0.19952588183101805</x:v>
      </x:c>
      <x:c r="P1342" s="50" t="b">
        <x:f>AND(MONTH(A1342)=12,OR(A1343="",YEAR(A1342)&lt;&gt;YEAR(A1343)))</x:f>
        <x:v>0</x:v>
      </x:c>
      <x:c r="Q1342" s="50" t="b">
        <x:f>AND(MOD(MONTH(A1342),3)=0,OR(A1343="",MONTH(A1342)&lt;&gt;MONTH(A1343)))</x:f>
        <x:v>0</x:v>
      </x:c>
      <x:c r="R1342" s="50" t="b">
        <x:f>OR(O1342&gt;$E$7,O1342&lt;$E$6)</x:f>
        <x:v>0</x:v>
      </x:c>
      <x:c r="S1342" s="50" t="b">
        <x:f>AND(OR(P1342,Q1342,R1342),A1342-AH1341&gt;$E$8)</x:f>
        <x:v>0</x:v>
      </x:c>
      <x:c r="T1342" s="50" t="str">
        <x:f>IF(NOT(OR(P1342,Q1342,R1342)),"不调",IF(NOT(S1342),"间隔规则跳过",IF(P1342,"年末+季度",IF(AND(Q1342,R1342),"季度+动态",IF(Q1342,"季度","动态")))))</x:f>
        <x:v>不调</x:v>
      </x:c>
      <x:c r="U1342" s="115" t="n">
        <x:f>IF(OR(T1342="年末+季度",T1342="季度+动态"),N1342*$E$5/2,IF(T1342="季度",(J1342+K1342)/2,IF(T1342="动态",N1342*$E$5*IF(J1342+K1342=0,0.5,J1342/(J1342+K1342)),J1342)))</x:f>
        <x:v>0.13353993966537414</x:v>
      </x:c>
      <x:c r="V1342" s="115" t="n">
        <x:f>IF(OR(T1342="年末+季度",T1342="季度+动态"),N1342*$E$5/2,IF(T1342="季度",(J1342+K1342)/2,IF(T1342="动态",N1342*$E$5*IF(J1342+K1342=0,0.5,K1342/(J1342+K1342)),K1342)))</x:f>
        <x:v>0.13790578922801158</x:v>
      </x:c>
      <x:c r="W1342" s="115" t="n">
        <x:f>IF(OR(T1342="年末+季度",T1342="季度+动态",T1342="动态"),N1342*(1-$E$5)*IF(L1342+M1342=0,$B$7/($B$7+$B$8),L1342/(L1342+M1342)),L1342)</x:f>
        <x:v>0.9786090067708132</x:v>
      </x:c>
      <x:c r="X1342" s="115" t="n">
        <x:f>IF(OR(T1342="年末+季度",T1342="季度+动态",T1342="动态"),N1342*(1-$E$5)*IF(L1342+M1342=0,$B$8/($B$7+$B$8),M1342/(L1342+M1342)),M1342)</x:f>
        <x:v>0.11039898794484067</x:v>
      </x:c>
      <x:c r="Y1342" s="115" t="n">
        <x:f>POWER(1-$H$5,(A1342-A1341)/$H$8)</x:f>
        <x:v>0.9999862671029998</x:v>
      </x:c>
      <x:c r="Z1342" s="115" t="n">
        <x:f>U1342*Y1342</x:f>
        <x:v>0.1335381057751373</x:v>
      </x:c>
      <x:c r="AA1342" s="115" t="n">
        <x:f>V1342*Y1342</x:f>
        <x:v>0.13790389538201236</x:v>
      </x:c>
      <x:c r="AB1342" s="115" t="n">
        <x:f>W1342*Y1342</x:f>
        <x:v>0.9785955676341197</x:v>
      </x:c>
      <x:c r="AC1342" s="115" t="n">
        <x:f>X1342*Y1342</x:f>
        <x:v>0.11039747184691029</x:v>
      </x:c>
      <x:c r="AD1342" s="115" t="n">
        <x:f>SUM(Z1342:AC1342)</x:f>
        <x:v>1.3604350406381798</x:v>
      </x:c>
      <x:c r="AE1342" s="115" t="n">
        <x:f>MAX(AE1341,AD1342)</x:f>
        <x:v>1.3687986164701027</x:v>
      </x:c>
      <x:c r="AF1342" s="114" t="n">
        <x:f>AD1342/AE1342-1</x:f>
        <x:v>-0.006110158011038314</x:v>
      </x:c>
      <x:c r="AG1342" s="114" t="n">
        <x:f>AD1342/AD1341-1</x:f>
        <x:v>-0.00003655675857960894</x:v>
      </x:c>
      <x:c r="AH1342" s="111" t="n">
        <x:f>IF(OR(T1342="年末+季度",T1342="季度+动态",T1342="季度",T1342="动态"),A1342,AH1341)</x:f>
        <x:v>45747</x:v>
      </x:c>
      <x:c r="AI1342" s="117" t="n">
        <x:f>YEAR(A1342)</x:f>
        <x:v>2025</x:v>
      </x:c>
      <x:c r="AJ1342" s="117" t="n">
        <x:f>MONTH(A1342)</x:f>
        <x:v>5</x:v>
      </x:c>
      <x:c r="AK1342" s="50" t="n">
        <x:f>IF(MONTH(A1342)&lt;&gt;MONTH(A1343),1,0)</x:f>
        <x:v>0</x:v>
      </x:c>
      <x:c r="AL1342" s="115" t="n">
        <x:f>IF(AK1341,AD1341,AL1341)</x:f>
        <x:v>1.3557047552698198</x:v>
      </x:c>
      <x:c r="AM1342" s="116" t="str">
        <x:f>IF(AK1342,AD1342/AL1342-1,"")</x:f>
      </x:c>
      <x:c r="AN1342" s="115" t="n">
        <x:f>IF(AI1342&lt;&gt;AI1341,AD1342,MAX(AN1341,AD1342))</x:f>
        <x:v>1.3687986164701027</x:v>
      </x:c>
      <x:c r="AO1342" s="116" t="n">
        <x:f>AD1342/AN1342-1</x:f>
        <x:v>-0.006110158011038314</x:v>
      </x:c>
      <x:c r="AP1342" s="112" t="n">
        <x:f>IFERROR(SUM(Z1342:AC1342)/AD1342,0)</x:f>
        <x:v>1</x:v>
      </x:c>
      <x:c r="AQ1342" s="50" t="b">
        <x:f>AND(B1342&gt;0,C1342&gt;0,D1342&gt;0,E1342&gt;0)</x:f>
        <x:v>1</x:v>
      </x:c>
    </x:row>
    <x:row r="1343">
      <x:c r="A1343" s="111" t="n">
        <x:f>'净值底稿'!A1301</x:f>
        <x:v>45792</x:v>
      </x:c>
      <x:c r="B1343" s="113" t="n">
        <x:f>'净值底稿'!F1301</x:f>
        <x:v>1.84663616771334</x:v>
      </x:c>
      <x:c r="C1343" s="113" t="n">
        <x:f>'净值底稿'!O1301</x:f>
        <x:v>1.4164412425165143</x:v>
      </x:c>
      <x:c r="D1343" s="113" t="n">
        <x:f>'净值底稿'!P1301</x:f>
        <x:v>1.7533</x:v>
      </x:c>
      <x:c r="E1343" s="113" t="n">
        <x:f>'净值底稿'!Q1301</x:f>
        <x:v>2.5692</x:v>
      </x:c>
      <x:c r="F1343" s="114" t="n">
        <x:f>IFERROR(B1343/B1342-1,0)</x:f>
        <x:v>-0.024763829876132792</x:v>
      </x:c>
      <x:c r="G1343" s="114" t="n">
        <x:f>IFERROR(C1343/C1342-1,0)</x:f>
        <x:v>-0.010835587683366787</x:v>
      </x:c>
      <x:c r="H1343" s="114" t="n">
        <x:f>IFERROR(D1343/D1342-1,0)</x:f>
        <x:v>-0.0002280891828704279</x:v>
      </x:c>
      <x:c r="I1343" s="114" t="n">
        <x:f>IFERROR(E1343/E1342-1,0)</x:f>
        <x:v>-0.02972166622606598</x:v>
      </x:c>
      <x:c r="J1343" s="115" t="n">
        <x:f>Z1342*(1+F1343)</x:f>
        <x:v>0.13023119084174078</x:v>
      </x:c>
      <x:c r="K1343" s="115" t="n">
        <x:f>AA1342*(1+G1343)</x:f>
        <x:v>0.13640962563172274</x:v>
      </x:c>
      <x:c r="L1343" s="115" t="n">
        <x:f>AB1342*(1+H1343)</x:f>
        <x:v>0.9783723605707374</x:v>
      </x:c>
      <x:c r="M1343" s="115" t="n">
        <x:f>AC1342*(1+I1343)</x:f>
        <x:v>0.1071162750364749</x:v>
      </x:c>
      <x:c r="N1343" s="115" t="n">
        <x:f>SUM(J1343:M1343)</x:f>
        <x:v>1.3521294520806757</x:v>
      </x:c>
      <x:c r="O1343" s="116" t="n">
        <x:f>IFERROR((J1343+K1343)/N1343,0)</x:f>
        <x:v>0.197200657128763</x:v>
      </x:c>
      <x:c r="P1343" s="50" t="b">
        <x:f>AND(MONTH(A1343)=12,OR(A1344="",YEAR(A1343)&lt;&gt;YEAR(A1344)))</x:f>
        <x:v>0</x:v>
      </x:c>
      <x:c r="Q1343" s="50" t="b">
        <x:f>AND(MOD(MONTH(A1343),3)=0,OR(A1344="",MONTH(A1343)&lt;&gt;MONTH(A1344)))</x:f>
        <x:v>0</x:v>
      </x:c>
      <x:c r="R1343" s="50" t="b">
        <x:f>OR(O1343&gt;$E$7,O1343&lt;$E$6)</x:f>
        <x:v>0</x:v>
      </x:c>
      <x:c r="S1343" s="50" t="b">
        <x:f>AND(OR(P1343,Q1343,R1343),A1343-AH1342&gt;$E$8)</x:f>
        <x:v>0</x:v>
      </x:c>
      <x:c r="T1343" s="50" t="str">
        <x:f>IF(NOT(OR(P1343,Q1343,R1343)),"不调",IF(NOT(S1343),"间隔规则跳过",IF(P1343,"年末+季度",IF(AND(Q1343,R1343),"季度+动态",IF(Q1343,"季度","动态")))))</x:f>
        <x:v>不调</x:v>
      </x:c>
      <x:c r="U1343" s="115" t="n">
        <x:f>IF(OR(T1343="年末+季度",T1343="季度+动态"),N1343*$E$5/2,IF(T1343="季度",(J1343+K1343)/2,IF(T1343="动态",N1343*$E$5*IF(J1343+K1343=0,0.5,J1343/(J1343+K1343)),J1343)))</x:f>
        <x:v>0.13023119084174078</x:v>
      </x:c>
      <x:c r="V1343" s="115" t="n">
        <x:f>IF(OR(T1343="年末+季度",T1343="季度+动态"),N1343*$E$5/2,IF(T1343="季度",(J1343+K1343)/2,IF(T1343="动态",N1343*$E$5*IF(J1343+K1343=0,0.5,K1343/(J1343+K1343)),K1343)))</x:f>
        <x:v>0.13640962563172274</x:v>
      </x:c>
      <x:c r="W1343" s="115" t="n">
        <x:f>IF(OR(T1343="年末+季度",T1343="季度+动态",T1343="动态"),N1343*(1-$E$5)*IF(L1343+M1343=0,$B$7/($B$7+$B$8),L1343/(L1343+M1343)),L1343)</x:f>
        <x:v>0.9783723605707374</x:v>
      </x:c>
      <x:c r="X1343" s="115" t="n">
        <x:f>IF(OR(T1343="年末+季度",T1343="季度+动态",T1343="动态"),N1343*(1-$E$5)*IF(L1343+M1343=0,$B$8/($B$7+$B$8),M1343/(L1343+M1343)),M1343)</x:f>
        <x:v>0.1071162750364749</x:v>
      </x:c>
      <x:c r="Y1343" s="115" t="n">
        <x:f>POWER(1-$H$5,(A1343-A1342)/$H$8)</x:f>
        <x:v>0.9999862671029998</x:v>
      </x:c>
      <x:c r="Z1343" s="115" t="n">
        <x:f>U1343*Y1343</x:f>
        <x:v>0.13022940239021075</x:v>
      </x:c>
      <x:c r="AA1343" s="115" t="n">
        <x:f>V1343*Y1343</x:f>
        <x:v>0.13640775233238409</x:v>
      </x:c>
      <x:c r="AB1343" s="115" t="n">
        <x:f>W1343*Y1343</x:f>
        <x:v>0.9783589246838817</x:v>
      </x:c>
      <x:c r="AC1343" s="115" t="n">
        <x:f>X1343*Y1343</x:f>
        <x:v>0.10711480401970278</x:v>
      </x:c>
      <x:c r="AD1343" s="115" t="n">
        <x:f>SUM(Z1343:AC1343)</x:f>
        <x:v>1.3521108834261792</x:v>
      </x:c>
      <x:c r="AE1343" s="115" t="n">
        <x:f>MAX(AE1342,AD1343)</x:f>
        <x:v>1.3687986164701027</x:v>
      </x:c>
      <x:c r="AF1343" s="114" t="n">
        <x:f>AD1343/AE1343-1</x:f>
        <x:v>-0.01219151805322416</x:v>
      </x:c>
      <x:c r="AG1343" s="114" t="n">
        <x:f>AD1343/AD1342-1</x:f>
        <x:v>-0.006118746550438536</x:v>
      </x:c>
      <x:c r="AH1343" s="111" t="n">
        <x:f>IF(OR(T1343="年末+季度",T1343="季度+动态",T1343="季度",T1343="动态"),A1343,AH1342)</x:f>
        <x:v>45747</x:v>
      </x:c>
      <x:c r="AI1343" s="117" t="n">
        <x:f>YEAR(A1343)</x:f>
        <x:v>2025</x:v>
      </x:c>
      <x:c r="AJ1343" s="117" t="n">
        <x:f>MONTH(A1343)</x:f>
        <x:v>5</x:v>
      </x:c>
      <x:c r="AK1343" s="50" t="n">
        <x:f>IF(MONTH(A1343)&lt;&gt;MONTH(A1344),1,0)</x:f>
        <x:v>0</x:v>
      </x:c>
      <x:c r="AL1343" s="115" t="n">
        <x:f>IF(AK1342,AD1342,AL1342)</x:f>
        <x:v>1.3557047552698198</x:v>
      </x:c>
      <x:c r="AM1343" s="116" t="str">
        <x:f>IF(AK1343,AD1343/AL1343-1,"")</x:f>
      </x:c>
      <x:c r="AN1343" s="115" t="n">
        <x:f>IF(AI1343&lt;&gt;AI1342,AD1343,MAX(AN1342,AD1343))</x:f>
        <x:v>1.3687986164701027</x:v>
      </x:c>
      <x:c r="AO1343" s="116" t="n">
        <x:f>AD1343/AN1343-1</x:f>
        <x:v>-0.01219151805322416</x:v>
      </x:c>
      <x:c r="AP1343" s="112" t="n">
        <x:f>IFERROR(SUM(Z1343:AC1343)/AD1343,0)</x:f>
        <x:v>1</x:v>
      </x:c>
      <x:c r="AQ1343" s="50" t="b">
        <x:f>AND(B1343&gt;0,C1343&gt;0,D1343&gt;0,E1343&gt;0)</x:f>
        <x:v>1</x:v>
      </x:c>
    </x:row>
    <x:row r="1344">
      <x:c r="A1344" s="111" t="n">
        <x:f>'净值底稿'!A1302</x:f>
        <x:v>45793</x:v>
      </x:c>
      <x:c r="B1344" s="113" t="n">
        <x:f>'净值底稿'!F1302</x:f>
        <x:v>1.8558268710859576</x:v>
      </x:c>
      <x:c r="C1344" s="113" t="n">
        <x:f>'净值底稿'!O1302</x:f>
        <x:v>1.420431742754738</x:v>
      </x:c>
      <x:c r="D1344" s="113" t="n">
        <x:f>'净值底稿'!P1302</x:f>
        <x:v>1.7527</x:v>
      </x:c>
      <x:c r="E1344" s="113" t="n">
        <x:f>'净值底稿'!Q1302</x:f>
        <x:v>2.6073</x:v>
      </x:c>
      <x:c r="F1344" s="114" t="n">
        <x:f>IFERROR(B1344/B1343-1,0)</x:f>
        <x:v>0.004976997382217574</x:v>
      </x:c>
      <x:c r="G1344" s="114" t="n">
        <x:f>IFERROR(C1344/C1343-1,0)</x:f>
        <x:v>0.002817271990142034</x:v>
      </x:c>
      <x:c r="H1344" s="114" t="n">
        <x:f>IFERROR(D1344/D1343-1,0)</x:f>
        <x:v>-0.0003422118291223075</x:v>
      </x:c>
      <x:c r="I1344" s="114" t="n">
        <x:f>IFERROR(E1344/E1343-1,0)</x:f>
        <x:v>0.01482951891639428</x:v>
      </x:c>
      <x:c r="J1344" s="115" t="n">
        <x:f>Z1343*(1+F1344)</x:f>
        <x:v>0.13087755378499458</x:v>
      </x:c>
      <x:c r="K1344" s="115" t="n">
        <x:f>AA1343*(1+G1344)</x:f>
        <x:v>0.13679205007226836</x:v>
      </x:c>
      <x:c r="L1344" s="115" t="n">
        <x:f>AB1343*(1+H1344)</x:f>
        <x:v>0.9780241186867276</x:v>
      </x:c>
      <x:c r="M1344" s="115" t="n">
        <x:f>AC1343*(1+I1344)</x:f>
        <x:v>0.10870326503213883</x:v>
      </x:c>
      <x:c r="N1344" s="115" t="n">
        <x:f>SUM(J1344:M1344)</x:f>
        <x:v>1.3543969875761295</x:v>
      </x:c>
      <x:c r="O1344" s="116" t="n">
        <x:f>IFERROR((J1344+K1344)/N1344,0)</x:f>
        <x:v>0.1976300939182482</x:v>
      </x:c>
      <x:c r="P1344" s="50" t="b">
        <x:f>AND(MONTH(A1344)=12,OR(A1345="",YEAR(A1344)&lt;&gt;YEAR(A1345)))</x:f>
        <x:v>0</x:v>
      </x:c>
      <x:c r="Q1344" s="50" t="b">
        <x:f>AND(MOD(MONTH(A1344),3)=0,OR(A1345="",MONTH(A1344)&lt;&gt;MONTH(A1345)))</x:f>
        <x:v>0</x:v>
      </x:c>
      <x:c r="R1344" s="50" t="b">
        <x:f>OR(O1344&gt;$E$7,O1344&lt;$E$6)</x:f>
        <x:v>0</x:v>
      </x:c>
      <x:c r="S1344" s="50" t="b">
        <x:f>AND(OR(P1344,Q1344,R1344),A1344-AH1343&gt;$E$8)</x:f>
        <x:v>0</x:v>
      </x:c>
      <x:c r="T1344" s="50" t="str">
        <x:f>IF(NOT(OR(P1344,Q1344,R1344)),"不调",IF(NOT(S1344),"间隔规则跳过",IF(P1344,"年末+季度",IF(AND(Q1344,R1344),"季度+动态",IF(Q1344,"季度","动态")))))</x:f>
        <x:v>不调</x:v>
      </x:c>
      <x:c r="U1344" s="115" t="n">
        <x:f>IF(OR(T1344="年末+季度",T1344="季度+动态"),N1344*$E$5/2,IF(T1344="季度",(J1344+K1344)/2,IF(T1344="动态",N1344*$E$5*IF(J1344+K1344=0,0.5,J1344/(J1344+K1344)),J1344)))</x:f>
        <x:v>0.13087755378499458</x:v>
      </x:c>
      <x:c r="V1344" s="115" t="n">
        <x:f>IF(OR(T1344="年末+季度",T1344="季度+动态"),N1344*$E$5/2,IF(T1344="季度",(J1344+K1344)/2,IF(T1344="动态",N1344*$E$5*IF(J1344+K1344=0,0.5,K1344/(J1344+K1344)),K1344)))</x:f>
        <x:v>0.13679205007226836</x:v>
      </x:c>
      <x:c r="W1344" s="115" t="n">
        <x:f>IF(OR(T1344="年末+季度",T1344="季度+动态",T1344="动态"),N1344*(1-$E$5)*IF(L1344+M1344=0,$B$7/($B$7+$B$8),L1344/(L1344+M1344)),L1344)</x:f>
        <x:v>0.9780241186867276</x:v>
      </x:c>
      <x:c r="X1344" s="115" t="n">
        <x:f>IF(OR(T1344="年末+季度",T1344="季度+动态",T1344="动态"),N1344*(1-$E$5)*IF(L1344+M1344=0,$B$8/($B$7+$B$8),M1344/(L1344+M1344)),M1344)</x:f>
        <x:v>0.10870326503213883</x:v>
      </x:c>
      <x:c r="Y1344" s="115" t="n">
        <x:f>POWER(1-$H$5,(A1344-A1343)/$H$8)</x:f>
        <x:v>0.9999862671029998</x:v>
      </x:c>
      <x:c r="Z1344" s="115" t="n">
        <x:f>U1344*Y1344</x:f>
        <x:v>0.1308757564570288</x:v>
      </x:c>
      <x:c r="AA1344" s="115" t="n">
        <x:f>V1344*Y1344</x:f>
        <x:v>0.13679017152113426</x:v>
      </x:c>
      <x:c r="AB1344" s="115" t="n">
        <x:f>W1344*Y1344</x:f>
        <x:v>0.9780106875822419</x:v>
      </x:c>
      <x:c r="AC1344" s="115" t="n">
        <x:f>X1344*Y1344</x:f>
        <x:v>0.10870177222139656</x:v>
      </x:c>
      <x:c r="AD1344" s="115" t="n">
        <x:f>SUM(Z1344:AC1344)</x:f>
        <x:v>1.3543783877818014</x:v>
      </x:c>
      <x:c r="AE1344" s="115" t="n">
        <x:f>MAX(AE1343,AD1344)</x:f>
        <x:v>1.3687986164701027</x:v>
      </x:c>
      <x:c r="AF1344" s="114" t="n">
        <x:f>AD1344/AE1344-1</x:f>
        <x:v>-0.010534952705817724</x:v>
      </x:c>
      <x:c r="AG1344" s="114" t="n">
        <x:f>AD1344/AD1343-1</x:f>
        <x:v>0.001677010653058586</x:v>
      </x:c>
      <x:c r="AH1344" s="111" t="n">
        <x:f>IF(OR(T1344="年末+季度",T1344="季度+动态",T1344="季度",T1344="动态"),A1344,AH1343)</x:f>
        <x:v>45747</x:v>
      </x:c>
      <x:c r="AI1344" s="117" t="n">
        <x:f>YEAR(A1344)</x:f>
        <x:v>2025</x:v>
      </x:c>
      <x:c r="AJ1344" s="117" t="n">
        <x:f>MONTH(A1344)</x:f>
        <x:v>5</x:v>
      </x:c>
      <x:c r="AK1344" s="50" t="n">
        <x:f>IF(MONTH(A1344)&lt;&gt;MONTH(A1345),1,0)</x:f>
        <x:v>0</x:v>
      </x:c>
      <x:c r="AL1344" s="115" t="n">
        <x:f>IF(AK1343,AD1343,AL1343)</x:f>
        <x:v>1.3557047552698198</x:v>
      </x:c>
      <x:c r="AM1344" s="116" t="str">
        <x:f>IF(AK1344,AD1344/AL1344-1,"")</x:f>
      </x:c>
      <x:c r="AN1344" s="115" t="n">
        <x:f>IF(AI1344&lt;&gt;AI1343,AD1344,MAX(AN1343,AD1344))</x:f>
        <x:v>1.3687986164701027</x:v>
      </x:c>
      <x:c r="AO1344" s="116" t="n">
        <x:f>AD1344/AN1344-1</x:f>
        <x:v>-0.010534952705817724</x:v>
      </x:c>
      <x:c r="AP1344" s="112" t="n">
        <x:f>IFERROR(SUM(Z1344:AC1344)/AD1344,0)</x:f>
        <x:v>1</x:v>
      </x:c>
      <x:c r="AQ1344" s="50" t="b">
        <x:f>AND(B1344&gt;0,C1344&gt;0,D1344&gt;0,E1344&gt;0)</x:f>
        <x:v>1</x:v>
      </x:c>
    </x:row>
    <x:row r="1345">
      <x:c r="A1345" s="111" t="n">
        <x:f>'净值底稿'!A1303</x:f>
        <x:v>45796</x:v>
      </x:c>
      <x:c r="B1345" s="113" t="n">
        <x:f>'净值底稿'!F1303</x:f>
        <x:v>1.8469684714606325</x:v>
      </x:c>
      <x:c r="C1345" s="113" t="n">
        <x:f>'净值底稿'!O1303</x:f>
        <x:v>1.4261291870660104</x:v>
      </x:c>
      <x:c r="D1345" s="113" t="n">
        <x:f>'净值底稿'!P1303</x:f>
        <x:v>1.7541</x:v>
      </x:c>
      <x:c r="E1345" s="113" t="n">
        <x:f>'净值底稿'!Q1303</x:f>
        <x:v>2.6335</x:v>
      </x:c>
      <x:c r="F1345" s="114" t="n">
        <x:f>IFERROR(B1345/B1344-1,0)</x:f>
        <x:v>-0.004773289881367826</x:v>
      </x:c>
      <x:c r="G1345" s="114" t="n">
        <x:f>IFERROR(C1345/C1344-1,0)</x:f>
        <x:v>0.004011065185169027</x:v>
      </x:c>
      <x:c r="H1345" s="114" t="n">
        <x:f>IFERROR(D1345/D1344-1,0)</x:f>
        <x:v>0.0007987676156786527</x:v>
      </x:c>
      <x:c r="I1345" s="114" t="n">
        <x:f>IFERROR(E1345/E1344-1,0)</x:f>
        <x:v>0.010048709392858513</x:v>
      </x:c>
      <x:c r="J1345" s="115" t="n">
        <x:f>Z1344*(1+F1345)</x:f>
        <x:v>0.1302510485330161</x:v>
      </x:c>
      <x:c r="K1345" s="115" t="n">
        <x:f>AA1344*(1+G1345)</x:f>
        <x:v>0.13733884581579597</x:v>
      </x:c>
      <x:c r="L1345" s="115" t="n">
        <x:f>AB1344*(1+H1345)</x:f>
        <x:v>0.9787918908472701</x:v>
      </x:c>
      <x:c r="M1345" s="115" t="n">
        <x:f>AC1344*(1+I1345)</x:f>
        <x:v>0.10979408474093807</x:v>
      </x:c>
      <x:c r="N1345" s="115" t="n">
        <x:f>SUM(J1345:M1345)</x:f>
        <x:v>1.3561758699370203</x:v>
      </x:c>
      <x:c r="O1345" s="116" t="n">
        <x:f>IFERROR((J1345+K1345)/N1345,0)</x:f>
        <x:v>0.19731208929505487</x:v>
      </x:c>
      <x:c r="P1345" s="50" t="b">
        <x:f>AND(MONTH(A1345)=12,OR(A1346="",YEAR(A1345)&lt;&gt;YEAR(A1346)))</x:f>
        <x:v>0</x:v>
      </x:c>
      <x:c r="Q1345" s="50" t="b">
        <x:f>AND(MOD(MONTH(A1345),3)=0,OR(A1346="",MONTH(A1345)&lt;&gt;MONTH(A1346)))</x:f>
        <x:v>0</x:v>
      </x:c>
      <x:c r="R1345" s="50" t="b">
        <x:f>OR(O1345&gt;$E$7,O1345&lt;$E$6)</x:f>
        <x:v>0</x:v>
      </x:c>
      <x:c r="S1345" s="50" t="b">
        <x:f>AND(OR(P1345,Q1345,R1345),A1345-AH1344&gt;$E$8)</x:f>
        <x:v>0</x:v>
      </x:c>
      <x:c r="T1345" s="50" t="str">
        <x:f>IF(NOT(OR(P1345,Q1345,R1345)),"不调",IF(NOT(S1345),"间隔规则跳过",IF(P1345,"年末+季度",IF(AND(Q1345,R1345),"季度+动态",IF(Q1345,"季度","动态")))))</x:f>
        <x:v>不调</x:v>
      </x:c>
      <x:c r="U1345" s="115" t="n">
        <x:f>IF(OR(T1345="年末+季度",T1345="季度+动态"),N1345*$E$5/2,IF(T1345="季度",(J1345+K1345)/2,IF(T1345="动态",N1345*$E$5*IF(J1345+K1345=0,0.5,J1345/(J1345+K1345)),J1345)))</x:f>
        <x:v>0.1302510485330161</x:v>
      </x:c>
      <x:c r="V1345" s="115" t="n">
        <x:f>IF(OR(T1345="年末+季度",T1345="季度+动态"),N1345*$E$5/2,IF(T1345="季度",(J1345+K1345)/2,IF(T1345="动态",N1345*$E$5*IF(J1345+K1345=0,0.5,K1345/(J1345+K1345)),K1345)))</x:f>
        <x:v>0.13733884581579597</x:v>
      </x:c>
      <x:c r="W1345" s="115" t="n">
        <x:f>IF(OR(T1345="年末+季度",T1345="季度+动态",T1345="动态"),N1345*(1-$E$5)*IF(L1345+M1345=0,$B$7/($B$7+$B$8),L1345/(L1345+M1345)),L1345)</x:f>
        <x:v>0.9787918908472701</x:v>
      </x:c>
      <x:c r="X1345" s="115" t="n">
        <x:f>IF(OR(T1345="年末+季度",T1345="季度+动态",T1345="动态"),N1345*(1-$E$5)*IF(L1345+M1345=0,$B$8/($B$7+$B$8),M1345/(L1345+M1345)),M1345)</x:f>
        <x:v>0.10979408474093807</x:v>
      </x:c>
      <x:c r="Y1345" s="115" t="n">
        <x:f>POWER(1-$H$5,(A1345-A1344)/$H$8)</x:f>
        <x:v>0.9999588018747739</x:v>
      </x:c>
      <x:c r="Z1345" s="115" t="n">
        <x:f>U1345*Y1345</x:f>
        <x:v>0.13024568243400783</x:v>
      </x:c>
      <x:c r="AA1345" s="115" t="n">
        <x:f>V1345*Y1345</x:f>
        <x:v>0.13733318771282765</x:v>
      </x:c>
      <x:c r="AB1345" s="115" t="n">
        <x:f>W1345*Y1345</x:f>
        <x:v>0.9787515664563807</x:v>
      </x:c>
      <x:c r="AC1345" s="115" t="n">
        <x:f>X1345*Y1345</x:f>
        <x:v>0.10978956143048584</x:v>
      </x:c>
      <x:c r="AD1345" s="115" t="n">
        <x:f>SUM(Z1345:AC1345)</x:f>
        <x:v>1.356119998033702</x:v>
      </x:c>
      <x:c r="AE1345" s="115" t="n">
        <x:f>MAX(AE1344,AD1345)</x:f>
        <x:v>1.3687986164701027</x:v>
      </x:c>
      <x:c r="AF1345" s="114" t="n">
        <x:f>AD1345/AE1345-1</x:f>
        <x:v>-0.009262588582312214</x:v>
      </x:c>
      <x:c r="AG1345" s="114" t="n">
        <x:f>AD1345/AD1344-1</x:f>
        <x:v>0.001285911136512663</x:v>
      </x:c>
      <x:c r="AH1345" s="111" t="n">
        <x:f>IF(OR(T1345="年末+季度",T1345="季度+动态",T1345="季度",T1345="动态"),A1345,AH1344)</x:f>
        <x:v>45747</x:v>
      </x:c>
      <x:c r="AI1345" s="117" t="n">
        <x:f>YEAR(A1345)</x:f>
        <x:v>2025</x:v>
      </x:c>
      <x:c r="AJ1345" s="117" t="n">
        <x:f>MONTH(A1345)</x:f>
        <x:v>5</x:v>
      </x:c>
      <x:c r="AK1345" s="50" t="n">
        <x:f>IF(MONTH(A1345)&lt;&gt;MONTH(A1346),1,0)</x:f>
        <x:v>0</x:v>
      </x:c>
      <x:c r="AL1345" s="115" t="n">
        <x:f>IF(AK1344,AD1344,AL1344)</x:f>
        <x:v>1.3557047552698198</x:v>
      </x:c>
      <x:c r="AM1345" s="116" t="str">
        <x:f>IF(AK1345,AD1345/AL1345-1,"")</x:f>
      </x:c>
      <x:c r="AN1345" s="115" t="n">
        <x:f>IF(AI1345&lt;&gt;AI1344,AD1345,MAX(AN1344,AD1345))</x:f>
        <x:v>1.3687986164701027</x:v>
      </x:c>
      <x:c r="AO1345" s="116" t="n">
        <x:f>AD1345/AN1345-1</x:f>
        <x:v>-0.009262588582312214</x:v>
      </x:c>
      <x:c r="AP1345" s="112" t="n">
        <x:f>IFERROR(SUM(Z1345:AC1345)/AD1345,0)</x:f>
        <x:v>1</x:v>
      </x:c>
      <x:c r="AQ1345" s="50" t="b">
        <x:f>AND(B1345&gt;0,C1345&gt;0,D1345&gt;0,E1345&gt;0)</x:f>
        <x:v>1</x:v>
      </x:c>
    </x:row>
    <x:row r="1346">
      <x:c r="A1346" s="111" t="n">
        <x:f>'净值底稿'!A1304</x:f>
        <x:v>45797</x:v>
      </x:c>
      <x:c r="B1346" s="113" t="n">
        <x:f>'净值底稿'!F1304</x:f>
        <x:v>1.8615403583059273</x:v>
      </x:c>
      <x:c r="C1346" s="113" t="n">
        <x:f>'净值底稿'!O1304</x:f>
        <x:v>1.4374338625662757</x:v>
      </x:c>
      <x:c r="D1346" s="113" t="n">
        <x:f>'净值底稿'!P1304</x:f>
        <x:v>1.7544</x:v>
      </x:c>
      <x:c r="E1346" s="113" t="n">
        <x:f>'净值底稿'!Q1304</x:f>
        <x:v>2.631</x:v>
      </x:c>
      <x:c r="F1346" s="114" t="n">
        <x:f>IFERROR(B1346/B1345-1,0)</x:f>
        <x:v>0.007889624035526177</x:v>
      </x:c>
      <x:c r="G1346" s="114" t="n">
        <x:f>IFERROR(C1346/C1345-1,0)</x:f>
        <x:v>0.007926824303710056</x:v>
      </x:c>
      <x:c r="H1346" s="114" t="n">
        <x:f>IFERROR(D1346/D1345-1,0)</x:f>
        <x:v>0.0001710278775439722</x:v>
      </x:c>
      <x:c r="I1346" s="114" t="n">
        <x:f>IFERROR(E1346/E1345-1,0)</x:f>
        <x:v>-0.0009493070058858022</x:v>
      </x:c>
      <x:c r="J1346" s="115" t="n">
        <x:f>Z1345*(1+F1346)</x:f>
        <x:v>0.13127327190066268</x:v>
      </x:c>
      <x:c r="K1346" s="115" t="n">
        <x:f>AA1345*(1+G1346)</x:f>
        <x:v>0.13842180376289567</x:v>
      </x:c>
      <x:c r="L1346" s="115" t="n">
        <x:f>AB1345*(1+H1346)</x:f>
        <x:v>0.9789189602594346</x:v>
      </x:c>
      <x:c r="M1346" s="115" t="n">
        <x:f>AC1345*(1+I1346)</x:f>
        <x:v>0.10968533743064675</x:v>
      </x:c>
      <x:c r="N1346" s="115" t="n">
        <x:f>SUM(J1346:M1346)</x:f>
        <x:v>1.3582993733536397</x:v>
      </x:c>
      <x:c r="O1346" s="116" t="n">
        <x:f>IFERROR((J1346+K1346)/N1346,0)</x:f>
        <x:v>0.19855348603870845</x:v>
      </x:c>
      <x:c r="P1346" s="50" t="b">
        <x:f>AND(MONTH(A1346)=12,OR(A1347="",YEAR(A1346)&lt;&gt;YEAR(A1347)))</x:f>
        <x:v>0</x:v>
      </x:c>
      <x:c r="Q1346" s="50" t="b">
        <x:f>AND(MOD(MONTH(A1346),3)=0,OR(A1347="",MONTH(A1346)&lt;&gt;MONTH(A1347)))</x:f>
        <x:v>0</x:v>
      </x:c>
      <x:c r="R1346" s="50" t="b">
        <x:f>OR(O1346&gt;$E$7,O1346&lt;$E$6)</x:f>
        <x:v>0</x:v>
      </x:c>
      <x:c r="S1346" s="50" t="b">
        <x:f>AND(OR(P1346,Q1346,R1346),A1346-AH1345&gt;$E$8)</x:f>
        <x:v>0</x:v>
      </x:c>
      <x:c r="T1346" s="50" t="str">
        <x:f>IF(NOT(OR(P1346,Q1346,R1346)),"不调",IF(NOT(S1346),"间隔规则跳过",IF(P1346,"年末+季度",IF(AND(Q1346,R1346),"季度+动态",IF(Q1346,"季度","动态")))))</x:f>
        <x:v>不调</x:v>
      </x:c>
      <x:c r="U1346" s="115" t="n">
        <x:f>IF(OR(T1346="年末+季度",T1346="季度+动态"),N1346*$E$5/2,IF(T1346="季度",(J1346+K1346)/2,IF(T1346="动态",N1346*$E$5*IF(J1346+K1346=0,0.5,J1346/(J1346+K1346)),J1346)))</x:f>
        <x:v>0.13127327190066268</x:v>
      </x:c>
      <x:c r="V1346" s="115" t="n">
        <x:f>IF(OR(T1346="年末+季度",T1346="季度+动态"),N1346*$E$5/2,IF(T1346="季度",(J1346+K1346)/2,IF(T1346="动态",N1346*$E$5*IF(J1346+K1346=0,0.5,K1346/(J1346+K1346)),K1346)))</x:f>
        <x:v>0.13842180376289567</x:v>
      </x:c>
      <x:c r="W1346" s="115" t="n">
        <x:f>IF(OR(T1346="年末+季度",T1346="季度+动态",T1346="动态"),N1346*(1-$E$5)*IF(L1346+M1346=0,$B$7/($B$7+$B$8),L1346/(L1346+M1346)),L1346)</x:f>
        <x:v>0.9789189602594346</x:v>
      </x:c>
      <x:c r="X1346" s="115" t="n">
        <x:f>IF(OR(T1346="年末+季度",T1346="季度+动态",T1346="动态"),N1346*(1-$E$5)*IF(L1346+M1346=0,$B$8/($B$7+$B$8),M1346/(L1346+M1346)),M1346)</x:f>
        <x:v>0.10968533743064675</x:v>
      </x:c>
      <x:c r="Y1346" s="115" t="n">
        <x:f>POWER(1-$H$5,(A1346-A1345)/$H$8)</x:f>
        <x:v>0.9999862671029998</x:v>
      </x:c>
      <x:c r="Z1346" s="115" t="n">
        <x:f>U1346*Y1346</x:f>
        <x:v>0.13127146913834079</x:v>
      </x:c>
      <x:c r="AA1346" s="115" t="n">
        <x:f>V1346*Y1346</x:f>
        <x:v>0.13841990283052202</x:v>
      </x:c>
      <x:c r="AB1346" s="115" t="n">
        <x:f>W1346*Y1346</x:f>
        <x:v>0.9789055168661818</x:v>
      </x:c>
      <x:c r="AC1346" s="115" t="n">
        <x:f>X1346*Y1346</x:f>
        <x:v>0.10968383113320537</x:v>
      </x:c>
      <x:c r="AD1346" s="115" t="n">
        <x:f>SUM(Z1346:AC1346)</x:f>
        <x:v>1.35828071996825</x:v>
      </x:c>
      <x:c r="AE1346" s="115" t="n">
        <x:f>MAX(AE1345,AD1346)</x:f>
        <x:v>1.3687986164701027</x:v>
      </x:c>
      <x:c r="AF1346" s="114" t="n">
        <x:f>AD1346/AE1346-1</x:f>
        <x:v>-0.0076840350182239</x:v>
      </x:c>
      <x:c r="AG1346" s="114" t="n">
        <x:f>AD1346/AD1345-1</x:f>
        <x:v>0.0015933117553617038</x:v>
      </x:c>
      <x:c r="AH1346" s="111" t="n">
        <x:f>IF(OR(T1346="年末+季度",T1346="季度+动态",T1346="季度",T1346="动态"),A1346,AH1345)</x:f>
        <x:v>45747</x:v>
      </x:c>
      <x:c r="AI1346" s="117" t="n">
        <x:f>YEAR(A1346)</x:f>
        <x:v>2025</x:v>
      </x:c>
      <x:c r="AJ1346" s="117" t="n">
        <x:f>MONTH(A1346)</x:f>
        <x:v>5</x:v>
      </x:c>
      <x:c r="AK1346" s="50" t="n">
        <x:f>IF(MONTH(A1346)&lt;&gt;MONTH(A1347),1,0)</x:f>
        <x:v>0</x:v>
      </x:c>
      <x:c r="AL1346" s="115" t="n">
        <x:f>IF(AK1345,AD1345,AL1345)</x:f>
        <x:v>1.3557047552698198</x:v>
      </x:c>
      <x:c r="AM1346" s="116" t="str">
        <x:f>IF(AK1346,AD1346/AL1346-1,"")</x:f>
      </x:c>
      <x:c r="AN1346" s="115" t="n">
        <x:f>IF(AI1346&lt;&gt;AI1345,AD1346,MAX(AN1345,AD1346))</x:f>
        <x:v>1.3687986164701027</x:v>
      </x:c>
      <x:c r="AO1346" s="116" t="n">
        <x:f>AD1346/AN1346-1</x:f>
        <x:v>-0.0076840350182239</x:v>
      </x:c>
      <x:c r="AP1346" s="112" t="n">
        <x:f>IFERROR(SUM(Z1346:AC1346)/AD1346,0)</x:f>
        <x:v>1</x:v>
      </x:c>
      <x:c r="AQ1346" s="50" t="b">
        <x:f>AND(B1346&gt;0,C1346&gt;0,D1346&gt;0,E1346&gt;0)</x:f>
        <x:v>1</x:v>
      </x:c>
    </x:row>
    <x:row r="1347">
      <x:c r="A1347" s="111" t="n">
        <x:f>'净值底稿'!A1305</x:f>
        <x:v>45798</x:v>
      </x:c>
      <x:c r="B1347" s="113" t="n">
        <x:f>'净值底稿'!F1305</x:f>
        <x:v>1.8508842670552625</x:v>
      </x:c>
      <x:c r="C1347" s="113" t="n">
        <x:f>'净值底稿'!O1305</x:f>
        <x:v>1.4363101468372714</x:v>
      </x:c>
      <x:c r="D1347" s="113" t="n">
        <x:f>'净值底稿'!P1305</x:f>
        <x:v>1.7543</x:v>
      </x:c>
      <x:c r="E1347" s="113" t="n">
        <x:f>'净值底稿'!Q1305</x:f>
        <x:v>2.6997</x:v>
      </x:c>
      <x:c r="F1347" s="114" t="n">
        <x:f>IFERROR(B1347/B1346-1,0)</x:f>
        <x:v>-0.005724340706941389</x:v>
      </x:c>
      <x:c r="G1347" s="114" t="n">
        <x:f>IFERROR(C1347/C1346-1,0)</x:f>
        <x:v>-0.0007817512570617025</x:v>
      </x:c>
      <x:c r="H1347" s="114" t="n">
        <x:f>IFERROR(D1347/D1346-1,0)</x:f>
        <x:v>-0.00005699954400362195</x:v>
      </x:c>
      <x:c r="I1347" s="114" t="n">
        <x:f>IFERROR(E1347/E1346-1,0)</x:f>
        <x:v>0.026111744583808605</x:v>
      </x:c>
      <x:c r="J1347" s="115" t="n">
        <x:f>Z1346*(1+F1347)</x:f>
        <x:v>0.1305200265238922</x:v>
      </x:c>
      <x:c r="K1347" s="115" t="n">
        <x:f>AA1346*(1+G1347)</x:f>
        <x:v>0.1383116928974819</x:v>
      </x:c>
      <x:c r="L1347" s="115" t="n">
        <x:f>AB1346*(1+H1347)</x:f>
        <x:v>0.9788497196980978</x:v>
      </x:c>
      <x:c r="M1347" s="115" t="n">
        <x:f>AC1346*(1+I1347)</x:f>
        <x:v>0.11254786731672922</x:v>
      </x:c>
      <x:c r="N1347" s="115" t="n">
        <x:f>SUM(J1347:M1347)</x:f>
        <x:v>1.3602293064362012</x:v>
      </x:c>
      <x:c r="O1347" s="116" t="n">
        <x:f>IFERROR((J1347+K1347)/N1347,0)</x:f>
        <x:v>0.19763705880276378</x:v>
      </x:c>
      <x:c r="P1347" s="50" t="b">
        <x:f>AND(MONTH(A1347)=12,OR(A1348="",YEAR(A1347)&lt;&gt;YEAR(A1348)))</x:f>
        <x:v>0</x:v>
      </x:c>
      <x:c r="Q1347" s="50" t="b">
        <x:f>AND(MOD(MONTH(A1347),3)=0,OR(A1348="",MONTH(A1347)&lt;&gt;MONTH(A1348)))</x:f>
        <x:v>0</x:v>
      </x:c>
      <x:c r="R1347" s="50" t="b">
        <x:f>OR(O1347&gt;$E$7,O1347&lt;$E$6)</x:f>
        <x:v>0</x:v>
      </x:c>
      <x:c r="S1347" s="50" t="b">
        <x:f>AND(OR(P1347,Q1347,R1347),A1347-AH1346&gt;$E$8)</x:f>
        <x:v>0</x:v>
      </x:c>
      <x:c r="T1347" s="50" t="str">
        <x:f>IF(NOT(OR(P1347,Q1347,R1347)),"不调",IF(NOT(S1347),"间隔规则跳过",IF(P1347,"年末+季度",IF(AND(Q1347,R1347),"季度+动态",IF(Q1347,"季度","动态")))))</x:f>
        <x:v>不调</x:v>
      </x:c>
      <x:c r="U1347" s="115" t="n">
        <x:f>IF(OR(T1347="年末+季度",T1347="季度+动态"),N1347*$E$5/2,IF(T1347="季度",(J1347+K1347)/2,IF(T1347="动态",N1347*$E$5*IF(J1347+K1347=0,0.5,J1347/(J1347+K1347)),J1347)))</x:f>
        <x:v>0.1305200265238922</x:v>
      </x:c>
      <x:c r="V1347" s="115" t="n">
        <x:f>IF(OR(T1347="年末+季度",T1347="季度+动态"),N1347*$E$5/2,IF(T1347="季度",(J1347+K1347)/2,IF(T1347="动态",N1347*$E$5*IF(J1347+K1347=0,0.5,K1347/(J1347+K1347)),K1347)))</x:f>
        <x:v>0.1383116928974819</x:v>
      </x:c>
      <x:c r="W1347" s="115" t="n">
        <x:f>IF(OR(T1347="年末+季度",T1347="季度+动态",T1347="动态"),N1347*(1-$E$5)*IF(L1347+M1347=0,$B$7/($B$7+$B$8),L1347/(L1347+M1347)),L1347)</x:f>
        <x:v>0.9788497196980978</x:v>
      </x:c>
      <x:c r="X1347" s="115" t="n">
        <x:f>IF(OR(T1347="年末+季度",T1347="季度+动态",T1347="动态"),N1347*(1-$E$5)*IF(L1347+M1347=0,$B$8/($B$7+$B$8),M1347/(L1347+M1347)),M1347)</x:f>
        <x:v>0.11254786731672922</x:v>
      </x:c>
      <x:c r="Y1347" s="115" t="n">
        <x:f>POWER(1-$H$5,(A1347-A1346)/$H$8)</x:f>
        <x:v>0.9999862671029998</x:v>
      </x:c>
      <x:c r="Z1347" s="115" t="n">
        <x:f>U1347*Y1347</x:f>
        <x:v>0.13051823410581148</x:v>
      </x:c>
      <x:c r="AA1347" s="115" t="n">
        <x:f>V1347*Y1347</x:f>
        <x:v>0.13830979347724942</x:v>
      </x:c>
      <x:c r="AB1347" s="115" t="n">
        <x:f>W1347*Y1347</x:f>
        <x:v>0.9788362772557184</x:v>
      </x:c>
      <x:c r="AC1347" s="115" t="n">
        <x:f>X1347*Y1347</x:f>
        <x:v>0.11254632170845977</x:v>
      </x:c>
      <x:c r="AD1347" s="115" t="n">
        <x:f>SUM(Z1347:AC1347)</x:f>
        <x:v>1.3602106265472391</x:v>
      </x:c>
      <x:c r="AE1347" s="115" t="n">
        <x:f>MAX(AE1346,AD1347)</x:f>
        <x:v>1.3687986164701027</x:v>
      </x:c>
      <x:c r="AF1347" s="114" t="n">
        <x:f>AD1347/AE1347-1</x:f>
        <x:v>-0.0062741076879596624</x:v>
      </x:c>
      <x:c r="AG1347" s="114" t="n">
        <x:f>AD1347/AD1346-1</x:f>
        <x:v>0.0014208451541843914</x:v>
      </x:c>
      <x:c r="AH1347" s="111" t="n">
        <x:f>IF(OR(T1347="年末+季度",T1347="季度+动态",T1347="季度",T1347="动态"),A1347,AH1346)</x:f>
        <x:v>45747</x:v>
      </x:c>
      <x:c r="AI1347" s="117" t="n">
        <x:f>YEAR(A1347)</x:f>
        <x:v>2025</x:v>
      </x:c>
      <x:c r="AJ1347" s="117" t="n">
        <x:f>MONTH(A1347)</x:f>
        <x:v>5</x:v>
      </x:c>
      <x:c r="AK1347" s="50" t="n">
        <x:f>IF(MONTH(A1347)&lt;&gt;MONTH(A1348),1,0)</x:f>
        <x:v>0</x:v>
      </x:c>
      <x:c r="AL1347" s="115" t="n">
        <x:f>IF(AK1346,AD1346,AL1346)</x:f>
        <x:v>1.3557047552698198</x:v>
      </x:c>
      <x:c r="AM1347" s="116" t="str">
        <x:f>IF(AK1347,AD1347/AL1347-1,"")</x:f>
      </x:c>
      <x:c r="AN1347" s="115" t="n">
        <x:f>IF(AI1347&lt;&gt;AI1346,AD1347,MAX(AN1346,AD1347))</x:f>
        <x:v>1.3687986164701027</x:v>
      </x:c>
      <x:c r="AO1347" s="116" t="n">
        <x:f>AD1347/AN1347-1</x:f>
        <x:v>-0.0062741076879596624</x:v>
      </x:c>
      <x:c r="AP1347" s="112" t="n">
        <x:f>IFERROR(SUM(Z1347:AC1347)/AD1347,0)</x:f>
        <x:v>1</x:v>
      </x:c>
      <x:c r="AQ1347" s="50" t="b">
        <x:f>AND(B1347&gt;0,C1347&gt;0,D1347&gt;0,E1347&gt;0)</x:f>
        <x:v>1</x:v>
      </x:c>
    </x:row>
    <x:row r="1348">
      <x:c r="A1348" s="111" t="n">
        <x:f>'净值底稿'!A1306</x:f>
        <x:v>45799</x:v>
      </x:c>
      <x:c r="B1348" s="113" t="n">
        <x:f>'净值底稿'!F1306</x:f>
        <x:v>1.8445256100883376</x:v>
      </x:c>
      <x:c r="C1348" s="113" t="n">
        <x:f>'净值底稿'!O1306</x:f>
        <x:v>1.425749579604806</x:v>
      </x:c>
      <x:c r="D1348" s="113" t="n">
        <x:f>'净值底稿'!P1306</x:f>
        <x:v>1.7546</x:v>
      </x:c>
      <x:c r="E1348" s="113" t="n">
        <x:f>'净值底稿'!Q1306</x:f>
        <x:v>2.7168</x:v>
      </x:c>
      <x:c r="F1348" s="114" t="n">
        <x:f>IFERROR(B1348/B1347-1,0)</x:f>
        <x:v>-0.003435469780637024</x:v>
      </x:c>
      <x:c r="G1348" s="114" t="n">
        <x:f>IFERROR(C1348/C1347-1,0)</x:f>
        <x:v>-0.0073525674491122794</x:v>
      </x:c>
      <x:c r="H1348" s="114" t="n">
        <x:f>IFERROR(D1348/D1347-1,0)</x:f>
        <x:v>0.00017100837941064206</x:v>
      </x:c>
      <x:c r="I1348" s="114" t="n">
        <x:f>IFERROR(E1348/E1347-1,0)</x:f>
        <x:v>0.006334037115235169</x:v>
      </x:c>
      <x:c r="J1348" s="115" t="n">
        <x:f>Z1347*(1+F1348)</x:f>
        <x:v>0.13006984265671886</x:v>
      </x:c>
      <x:c r="K1348" s="115" t="n">
        <x:f>AA1347*(1+G1348)</x:f>
        <x:v>0.13729286139183516</x:v>
      </x:c>
      <x:c r="L1348" s="115" t="n">
        <x:f>AB1347*(1+H1348)</x:f>
        <x:v>0.9790036664612003</x:v>
      </x:c>
      <x:c r="M1348" s="115" t="n">
        <x:f>AC1347*(1+I1348)</x:f>
        <x:v>0.11325919428734435</x:v>
      </x:c>
      <x:c r="N1348" s="115" t="n">
        <x:f>SUM(J1348:M1348)</x:f>
        <x:v>1.3596255647970987</x:v>
      </x:c>
      <x:c r="O1348" s="116" t="n">
        <x:f>IFERROR((J1348+K1348)/N1348,0)</x:f>
        <x:v>0.19664436369174434</x:v>
      </x:c>
      <x:c r="P1348" s="50" t="b">
        <x:f>AND(MONTH(A1348)=12,OR(A1349="",YEAR(A1348)&lt;&gt;YEAR(A1349)))</x:f>
        <x:v>0</x:v>
      </x:c>
      <x:c r="Q1348" s="50" t="b">
        <x:f>AND(MOD(MONTH(A1348),3)=0,OR(A1349="",MONTH(A1348)&lt;&gt;MONTH(A1349)))</x:f>
        <x:v>0</x:v>
      </x:c>
      <x:c r="R1348" s="50" t="b">
        <x:f>OR(O1348&gt;$E$7,O1348&lt;$E$6)</x:f>
        <x:v>0</x:v>
      </x:c>
      <x:c r="S1348" s="50" t="b">
        <x:f>AND(OR(P1348,Q1348,R1348),A1348-AH1347&gt;$E$8)</x:f>
        <x:v>0</x:v>
      </x:c>
      <x:c r="T1348" s="50" t="str">
        <x:f>IF(NOT(OR(P1348,Q1348,R1348)),"不调",IF(NOT(S1348),"间隔规则跳过",IF(P1348,"年末+季度",IF(AND(Q1348,R1348),"季度+动态",IF(Q1348,"季度","动态")))))</x:f>
        <x:v>不调</x:v>
      </x:c>
      <x:c r="U1348" s="115" t="n">
        <x:f>IF(OR(T1348="年末+季度",T1348="季度+动态"),N1348*$E$5/2,IF(T1348="季度",(J1348+K1348)/2,IF(T1348="动态",N1348*$E$5*IF(J1348+K1348=0,0.5,J1348/(J1348+K1348)),J1348)))</x:f>
        <x:v>0.13006984265671886</x:v>
      </x:c>
      <x:c r="V1348" s="115" t="n">
        <x:f>IF(OR(T1348="年末+季度",T1348="季度+动态"),N1348*$E$5/2,IF(T1348="季度",(J1348+K1348)/2,IF(T1348="动态",N1348*$E$5*IF(J1348+K1348=0,0.5,K1348/(J1348+K1348)),K1348)))</x:f>
        <x:v>0.13729286139183516</x:v>
      </x:c>
      <x:c r="W1348" s="115" t="n">
        <x:f>IF(OR(T1348="年末+季度",T1348="季度+动态",T1348="动态"),N1348*(1-$E$5)*IF(L1348+M1348=0,$B$7/($B$7+$B$8),L1348/(L1348+M1348)),L1348)</x:f>
        <x:v>0.9790036664612003</x:v>
      </x:c>
      <x:c r="X1348" s="115" t="n">
        <x:f>IF(OR(T1348="年末+季度",T1348="季度+动态",T1348="动态"),N1348*(1-$E$5)*IF(L1348+M1348=0,$B$8/($B$7+$B$8),M1348/(L1348+M1348)),M1348)</x:f>
        <x:v>0.11325919428734435</x:v>
      </x:c>
      <x:c r="Y1348" s="115" t="n">
        <x:f>POWER(1-$H$5,(A1348-A1347)/$H$8)</x:f>
        <x:v>0.9999862671029998</x:v>
      </x:c>
      <x:c r="Z1348" s="115" t="n">
        <x:f>U1348*Y1348</x:f>
        <x:v>0.13006805642096683</x:v>
      </x:c>
      <x:c r="AA1348" s="115" t="n">
        <x:f>V1348*Y1348</x:f>
        <x:v>0.1372909759631108</x:v>
      </x:c>
      <x:c r="AB1348" s="115" t="n">
        <x:f>W1348*Y1348</x:f>
        <x:v>0.9789902219046859</x:v>
      </x:c>
      <x:c r="AC1348" s="115" t="n">
        <x:f>X1348*Y1348</x:f>
        <x:v>0.11325763891049487</x:v>
      </x:c>
      <x:c r="AD1348" s="115" t="n">
        <x:f>SUM(Z1348:AC1348)</x:f>
        <x:v>1.3596068931992584</x:v>
      </x:c>
      <x:c r="AE1348" s="115" t="n">
        <x:f>MAX(AE1347,AD1348)</x:f>
        <x:v>1.3687986164701027</x:v>
      </x:c>
      <x:c r="AF1348" s="114" t="n">
        <x:f>AD1348/AE1348-1</x:f>
        <x:v>-0.006715175746267343</x:v>
      </x:c>
      <x:c r="AG1348" s="114" t="n">
        <x:f>AD1348/AD1347-1</x:f>
        <x:v>-0.0004438528388159835</x:v>
      </x:c>
      <x:c r="AH1348" s="111" t="n">
        <x:f>IF(OR(T1348="年末+季度",T1348="季度+动态",T1348="季度",T1348="动态"),A1348,AH1347)</x:f>
        <x:v>45747</x:v>
      </x:c>
      <x:c r="AI1348" s="117" t="n">
        <x:f>YEAR(A1348)</x:f>
        <x:v>2025</x:v>
      </x:c>
      <x:c r="AJ1348" s="117" t="n">
        <x:f>MONTH(A1348)</x:f>
        <x:v>5</x:v>
      </x:c>
      <x:c r="AK1348" s="50" t="n">
        <x:f>IF(MONTH(A1348)&lt;&gt;MONTH(A1349),1,0)</x:f>
        <x:v>0</x:v>
      </x:c>
      <x:c r="AL1348" s="115" t="n">
        <x:f>IF(AK1347,AD1347,AL1347)</x:f>
        <x:v>1.3557047552698198</x:v>
      </x:c>
      <x:c r="AM1348" s="116" t="str">
        <x:f>IF(AK1348,AD1348/AL1348-1,"")</x:f>
      </x:c>
      <x:c r="AN1348" s="115" t="n">
        <x:f>IF(AI1348&lt;&gt;AI1347,AD1348,MAX(AN1347,AD1348))</x:f>
        <x:v>1.3687986164701027</x:v>
      </x:c>
      <x:c r="AO1348" s="116" t="n">
        <x:f>AD1348/AN1348-1</x:f>
        <x:v>-0.006715175746267343</x:v>
      </x:c>
      <x:c r="AP1348" s="112" t="n">
        <x:f>IFERROR(SUM(Z1348:AC1348)/AD1348,0)</x:f>
        <x:v>1</x:v>
      </x:c>
      <x:c r="AQ1348" s="50" t="b">
        <x:f>AND(B1348&gt;0,C1348&gt;0,D1348&gt;0,E1348&gt;0)</x:f>
        <x:v>1</x:v>
      </x:c>
    </x:row>
    <x:row r="1349">
      <x:c r="A1349" s="111" t="n">
        <x:f>'净值底稿'!A1307</x:f>
        <x:v>45800</x:v>
      </x:c>
      <x:c r="B1349" s="113" t="n">
        <x:f>'净值底稿'!F1307</x:f>
        <x:v>1.8182813157390476</x:v>
      </x:c>
      <x:c r="C1349" s="113" t="n">
        <x:f>'净值底稿'!O1307</x:f>
        <x:v>1.4116380136796067</x:v>
      </x:c>
      <x:c r="D1349" s="113" t="n">
        <x:f>'净值底稿'!P1307</x:f>
        <x:v>1.7548</x:v>
      </x:c>
      <x:c r="E1349" s="113" t="n">
        <x:f>'净值底稿'!Q1307</x:f>
        <x:v>2.7084</x:v>
      </x:c>
      <x:c r="F1349" s="114" t="n">
        <x:f>IFERROR(B1349/B1348-1,0)</x:f>
        <x:v>-0.014228208166777945</x:v>
      </x:c>
      <x:c r="G1349" s="114" t="n">
        <x:f>IFERROR(C1349/C1348-1,0)</x:f>
        <x:v>-0.009897646912938818</x:v>
      </x:c>
      <x:c r="H1349" s="114" t="n">
        <x:f>IFERROR(D1349/D1348-1,0)</x:f>
        <x:v>0.00011398609369650536</x:v>
      </x:c>
      <x:c r="I1349" s="114" t="n">
        <x:f>IFERROR(E1349/E1348-1,0)</x:f>
        <x:v>-0.0030918727915194566</x:v>
      </x:c>
      <x:c r="J1349" s="115" t="n">
        <x:f>Z1348*(1+F1349)</x:f>
        <x:v>0.1282174210383611</x:v>
      </x:c>
      <x:c r="K1349" s="115" t="n">
        <x:f>AA1348*(1+G1349)</x:f>
        <x:v>0.13593211835869515</x:v>
      </x:c>
      <x:c r="L1349" s="115" t="n">
        <x:f>AB1348*(1+H1349)</x:f>
        <x:v>0.9791018131758479</x:v>
      </x:c>
      <x:c r="M1349" s="115" t="n">
        <x:f>AC1348*(1+I1349)</x:f>
        <x:v>0.11290746069831577</x:v>
      </x:c>
      <x:c r="N1349" s="115" t="n">
        <x:f>SUM(J1349:M1349)</x:f>
        <x:v>1.35615881327122</x:v>
      </x:c>
      <x:c r="O1349" s="116" t="n">
        <x:f>IFERROR((J1349+K1349)/N1349,0)</x:f>
        <x:v>0.19477773311806706</x:v>
      </x:c>
      <x:c r="P1349" s="50" t="b">
        <x:f>AND(MONTH(A1349)=12,OR(A1350="",YEAR(A1349)&lt;&gt;YEAR(A1350)))</x:f>
        <x:v>0</x:v>
      </x:c>
      <x:c r="Q1349" s="50" t="b">
        <x:f>AND(MOD(MONTH(A1349),3)=0,OR(A1350="",MONTH(A1349)&lt;&gt;MONTH(A1350)))</x:f>
        <x:v>0</x:v>
      </x:c>
      <x:c r="R1349" s="50" t="b">
        <x:f>OR(O1349&gt;$E$7,O1349&lt;$E$6)</x:f>
        <x:v>0</x:v>
      </x:c>
      <x:c r="S1349" s="50" t="b">
        <x:f>AND(OR(P1349,Q1349,R1349),A1349-AH1348&gt;$E$8)</x:f>
        <x:v>0</x:v>
      </x:c>
      <x:c r="T1349" s="50" t="str">
        <x:f>IF(NOT(OR(P1349,Q1349,R1349)),"不调",IF(NOT(S1349),"间隔规则跳过",IF(P1349,"年末+季度",IF(AND(Q1349,R1349),"季度+动态",IF(Q1349,"季度","动态")))))</x:f>
        <x:v>不调</x:v>
      </x:c>
      <x:c r="U1349" s="115" t="n">
        <x:f>IF(OR(T1349="年末+季度",T1349="季度+动态"),N1349*$E$5/2,IF(T1349="季度",(J1349+K1349)/2,IF(T1349="动态",N1349*$E$5*IF(J1349+K1349=0,0.5,J1349/(J1349+K1349)),J1349)))</x:f>
        <x:v>0.1282174210383611</x:v>
      </x:c>
      <x:c r="V1349" s="115" t="n">
        <x:f>IF(OR(T1349="年末+季度",T1349="季度+动态"),N1349*$E$5/2,IF(T1349="季度",(J1349+K1349)/2,IF(T1349="动态",N1349*$E$5*IF(J1349+K1349=0,0.5,K1349/(J1349+K1349)),K1349)))</x:f>
        <x:v>0.13593211835869515</x:v>
      </x:c>
      <x:c r="W1349" s="115" t="n">
        <x:f>IF(OR(T1349="年末+季度",T1349="季度+动态",T1349="动态"),N1349*(1-$E$5)*IF(L1349+M1349=0,$B$7/($B$7+$B$8),L1349/(L1349+M1349)),L1349)</x:f>
        <x:v>0.9791018131758479</x:v>
      </x:c>
      <x:c r="X1349" s="115" t="n">
        <x:f>IF(OR(T1349="年末+季度",T1349="季度+动态",T1349="动态"),N1349*(1-$E$5)*IF(L1349+M1349=0,$B$8/($B$7+$B$8),M1349/(L1349+M1349)),M1349)</x:f>
        <x:v>0.11290746069831577</x:v>
      </x:c>
      <x:c r="Y1349" s="115" t="n">
        <x:f>POWER(1-$H$5,(A1349-A1348)/$H$8)</x:f>
        <x:v>0.9999862671029998</x:v>
      </x:c>
      <x:c r="Z1349" s="115" t="n">
        <x:f>U1349*Y1349</x:f>
        <x:v>0.12821566024172434</x:v>
      </x:c>
      <x:c r="AA1349" s="115" t="n">
        <x:f>V1349*Y1349</x:f>
        <x:v>0.13593025161691472</x:v>
      </x:c>
      <x:c r="AB1349" s="115" t="n">
        <x:f>W1349*Y1349</x:f>
        <x:v>0.9790883672714948</x:v>
      </x:c>
      <x:c r="AC1349" s="115" t="n">
        <x:f>X1349*Y1349</x:f>
        <x:v>0.11290591015178744</x:v>
      </x:c>
      <x:c r="AD1349" s="115" t="n">
        <x:f>SUM(Z1349:AC1349)</x:f>
        <x:v>1.3561401892819214</x:v>
      </x:c>
      <x:c r="AE1349" s="115" t="n">
        <x:f>MAX(AE1348,AD1349)</x:f>
        <x:v>1.3687986164701027</x:v>
      </x:c>
      <x:c r="AF1349" s="114" t="n">
        <x:f>AD1349/AE1349-1</x:f>
        <x:v>-0.009247837509381185</x:v>
      </x:c>
      <x:c r="AG1349" s="114" t="n">
        <x:f>AD1349/AD1348-1</x:f>
        <x:v>-0.002549784010861922</x:v>
      </x:c>
      <x:c r="AH1349" s="111" t="n">
        <x:f>IF(OR(T1349="年末+季度",T1349="季度+动态",T1349="季度",T1349="动态"),A1349,AH1348)</x:f>
        <x:v>45747</x:v>
      </x:c>
      <x:c r="AI1349" s="117" t="n">
        <x:f>YEAR(A1349)</x:f>
        <x:v>2025</x:v>
      </x:c>
      <x:c r="AJ1349" s="117" t="n">
        <x:f>MONTH(A1349)</x:f>
        <x:v>5</x:v>
      </x:c>
      <x:c r="AK1349" s="50" t="n">
        <x:f>IF(MONTH(A1349)&lt;&gt;MONTH(A1350),1,0)</x:f>
        <x:v>0</x:v>
      </x:c>
      <x:c r="AL1349" s="115" t="n">
        <x:f>IF(AK1348,AD1348,AL1348)</x:f>
        <x:v>1.3557047552698198</x:v>
      </x:c>
      <x:c r="AM1349" s="116" t="str">
        <x:f>IF(AK1349,AD1349/AL1349-1,"")</x:f>
      </x:c>
      <x:c r="AN1349" s="115" t="n">
        <x:f>IF(AI1349&lt;&gt;AI1348,AD1349,MAX(AN1348,AD1349))</x:f>
        <x:v>1.3687986164701027</x:v>
      </x:c>
      <x:c r="AO1349" s="116" t="n">
        <x:f>AD1349/AN1349-1</x:f>
        <x:v>-0.009247837509381185</x:v>
      </x:c>
      <x:c r="AP1349" s="112" t="n">
        <x:f>IFERROR(SUM(Z1349:AC1349)/AD1349,0)</x:f>
        <x:v>1</x:v>
      </x:c>
      <x:c r="AQ1349" s="50" t="b">
        <x:f>AND(B1349&gt;0,C1349&gt;0,D1349&gt;0,E1349&gt;0)</x:f>
        <x:v>1</x:v>
      </x:c>
    </x:row>
    <x:row r="1350">
      <x:c r="A1350" s="111" t="n">
        <x:f>'净值底稿'!A1308</x:f>
        <x:v>45803</x:v>
      </x:c>
      <x:c r="B1350" s="113" t="n">
        <x:f>'净值底稿'!F1308</x:f>
        <x:v>1.8229429264212524</x:v>
      </x:c>
      <x:c r="C1350" s="113" t="n">
        <x:f>'净值底稿'!O1308</x:f>
        <x:v>1.4184599384394785</x:v>
      </x:c>
      <x:c r="D1350" s="113" t="n">
        <x:f>'净值底稿'!P1308</x:f>
        <x:v>1.7554</x:v>
      </x:c>
      <x:c r="E1350" s="113" t="n">
        <x:f>'净值底稿'!Q1308</x:f>
        <x:v>2.7019</x:v>
      </x:c>
      <x:c r="F1350" s="114" t="n">
        <x:f>IFERROR(B1350/B1349-1,0)</x:f>
        <x:v>0.002563745577680354</x:v>
      </x:c>
      <x:c r="G1350" s="114" t="n">
        <x:f>IFERROR(C1350/C1349-1,0)</x:f>
        <x:v>0.004832630386659487</x:v>
      </x:c>
      <x:c r="H1350" s="114" t="n">
        <x:f>IFERROR(D1350/D1349-1,0)</x:f>
        <x:v>0.0003419193070435256</x:v>
      </x:c>
      <x:c r="I1350" s="114" t="n">
        <x:f>IFERROR(E1350/E1349-1,0)</x:f>
        <x:v>-0.0023999409245311076</x:v>
      </x:c>
      <x:c r="J1350" s="115" t="n">
        <x:f>Z1349*(1+F1350)</x:f>
        <x:v>0.12854437257365844</x:v>
      </x:c>
      <x:c r="K1350" s="115" t="n">
        <x:f>AA1349*(1+G1350)</x:f>
        <x:v>0.13658715228134488</x:v>
      </x:c>
      <x:c r="L1350" s="115" t="n">
        <x:f>AB1349*(1+H1350)</x:f>
        <x:v>0.9794231364875667</x:v>
      </x:c>
      <x:c r="M1350" s="115" t="n">
        <x:f>AC1349*(1+I1350)</x:f>
        <x:v>0.11263494263739274</x:v>
      </x:c>
      <x:c r="N1350" s="115" t="n">
        <x:f>SUM(J1350:M1350)</x:f>
        <x:v>1.3571896039799627</x:v>
      </x:c>
      <x:c r="O1350" s="116" t="n">
        <x:f>IFERROR((J1350+K1350)/N1350,0)</x:f>
        <x:v>0.19535334199252952</x:v>
      </x:c>
      <x:c r="P1350" s="50" t="b">
        <x:f>AND(MONTH(A1350)=12,OR(A1351="",YEAR(A1350)&lt;&gt;YEAR(A1351)))</x:f>
        <x:v>0</x:v>
      </x:c>
      <x:c r="Q1350" s="50" t="b">
        <x:f>AND(MOD(MONTH(A1350),3)=0,OR(A1351="",MONTH(A1350)&lt;&gt;MONTH(A1351)))</x:f>
        <x:v>0</x:v>
      </x:c>
      <x:c r="R1350" s="50" t="b">
        <x:f>OR(O1350&gt;$E$7,O1350&lt;$E$6)</x:f>
        <x:v>0</x:v>
      </x:c>
      <x:c r="S1350" s="50" t="b">
        <x:f>AND(OR(P1350,Q1350,R1350),A1350-AH1349&gt;$E$8)</x:f>
        <x:v>0</x:v>
      </x:c>
      <x:c r="T1350" s="50" t="str">
        <x:f>IF(NOT(OR(P1350,Q1350,R1350)),"不调",IF(NOT(S1350),"间隔规则跳过",IF(P1350,"年末+季度",IF(AND(Q1350,R1350),"季度+动态",IF(Q1350,"季度","动态")))))</x:f>
        <x:v>不调</x:v>
      </x:c>
      <x:c r="U1350" s="115" t="n">
        <x:f>IF(OR(T1350="年末+季度",T1350="季度+动态"),N1350*$E$5/2,IF(T1350="季度",(J1350+K1350)/2,IF(T1350="动态",N1350*$E$5*IF(J1350+K1350=0,0.5,J1350/(J1350+K1350)),J1350)))</x:f>
        <x:v>0.12854437257365844</x:v>
      </x:c>
      <x:c r="V1350" s="115" t="n">
        <x:f>IF(OR(T1350="年末+季度",T1350="季度+动态"),N1350*$E$5/2,IF(T1350="季度",(J1350+K1350)/2,IF(T1350="动态",N1350*$E$5*IF(J1350+K1350=0,0.5,K1350/(J1350+K1350)),K1350)))</x:f>
        <x:v>0.13658715228134488</x:v>
      </x:c>
      <x:c r="W1350" s="115" t="n">
        <x:f>IF(OR(T1350="年末+季度",T1350="季度+动态",T1350="动态"),N1350*(1-$E$5)*IF(L1350+M1350=0,$B$7/($B$7+$B$8),L1350/(L1350+M1350)),L1350)</x:f>
        <x:v>0.9794231364875667</x:v>
      </x:c>
      <x:c r="X1350" s="115" t="n">
        <x:f>IF(OR(T1350="年末+季度",T1350="季度+动态",T1350="动态"),N1350*(1-$E$5)*IF(L1350+M1350=0,$B$8/($B$7+$B$8),M1350/(L1350+M1350)),M1350)</x:f>
        <x:v>0.11263494263739274</x:v>
      </x:c>
      <x:c r="Y1350" s="115" t="n">
        <x:f>POWER(1-$H$5,(A1350-A1349)/$H$8)</x:f>
        <x:v>0.9999588018747739</x:v>
      </x:c>
      <x:c r="Z1350" s="115" t="n">
        <x:f>U1350*Y1350</x:f>
        <x:v>0.12853907678650003</x:v>
      </x:c>
      <x:c r="AA1350" s="115" t="n">
        <x:f>V1350*Y1350</x:f>
        <x:v>0.13658152514674093</x:v>
      </x:c>
      <x:c r="AB1350" s="115" t="n">
        <x:f>W1350*Y1350</x:f>
        <x:v>0.9793827860905404</x:v>
      </x:c>
      <x:c r="AC1350" s="115" t="n">
        <x:f>X1350*Y1350</x:f>
        <x:v>0.11263030228892112</x:v>
      </x:c>
      <x:c r="AD1350" s="115" t="n">
        <x:f>SUM(Z1350:AC1350)</x:f>
        <x:v>1.3571336903127027</x:v>
      </x:c>
      <x:c r="AE1350" s="115" t="n">
        <x:f>MAX(AE1349,AD1350)</x:f>
        <x:v>1.3687986164701027</x:v>
      </x:c>
      <x:c r="AF1350" s="114" t="n">
        <x:f>AD1350/AE1350-1</x:f>
        <x:v>-0.00852201778774575</x:v>
      </x:c>
      <x:c r="AG1350" s="114" t="n">
        <x:f>AD1350/AD1349-1</x:f>
        <x:v>0.000732594637806061</x:v>
      </x:c>
      <x:c r="AH1350" s="111" t="n">
        <x:f>IF(OR(T1350="年末+季度",T1350="季度+动态",T1350="季度",T1350="动态"),A1350,AH1349)</x:f>
        <x:v>45747</x:v>
      </x:c>
      <x:c r="AI1350" s="117" t="n">
        <x:f>YEAR(A1350)</x:f>
        <x:v>2025</x:v>
      </x:c>
      <x:c r="AJ1350" s="117" t="n">
        <x:f>MONTH(A1350)</x:f>
        <x:v>5</x:v>
      </x:c>
      <x:c r="AK1350" s="50" t="n">
        <x:f>IF(MONTH(A1350)&lt;&gt;MONTH(A1351),1,0)</x:f>
        <x:v>0</x:v>
      </x:c>
      <x:c r="AL1350" s="115" t="n">
        <x:f>IF(AK1349,AD1349,AL1349)</x:f>
        <x:v>1.3557047552698198</x:v>
      </x:c>
      <x:c r="AM1350" s="116" t="str">
        <x:f>IF(AK1350,AD1350/AL1350-1,"")</x:f>
      </x:c>
      <x:c r="AN1350" s="115" t="n">
        <x:f>IF(AI1350&lt;&gt;AI1349,AD1350,MAX(AN1349,AD1350))</x:f>
        <x:v>1.3687986164701027</x:v>
      </x:c>
      <x:c r="AO1350" s="116" t="n">
        <x:f>AD1350/AN1350-1</x:f>
        <x:v>-0.00852201778774575</x:v>
      </x:c>
      <x:c r="AP1350" s="112" t="n">
        <x:f>IFERROR(SUM(Z1350:AC1350)/AD1350,0)</x:f>
        <x:v>1</x:v>
      </x:c>
      <x:c r="AQ1350" s="50" t="b">
        <x:f>AND(B1350&gt;0,C1350&gt;0,D1350&gt;0,E1350&gt;0)</x:f>
        <x:v>1</x:v>
      </x:c>
    </x:row>
    <x:row r="1351">
      <x:c r="A1351" s="111" t="n">
        <x:f>'净值底稿'!A1309</x:f>
        <x:v>45804</x:v>
      </x:c>
      <x:c r="B1351" s="113" t="n">
        <x:f>'净值底稿'!F1309</x:f>
        <x:v>1.7947026474141001</x:v>
      </x:c>
      <x:c r="C1351" s="113" t="n">
        <x:f>'净值底稿'!O1309</x:f>
        <x:v>1.4150072769256392</x:v>
      </x:c>
      <x:c r="D1351" s="113" t="n">
        <x:f>'净值底稿'!P1309</x:f>
        <x:v>1.755</x:v>
      </x:c>
      <x:c r="E1351" s="113" t="n">
        <x:f>'净值底稿'!Q1309</x:f>
        <x:v>2.6844</x:v>
      </x:c>
      <x:c r="F1351" s="114" t="n">
        <x:f>IFERROR(B1351/B1350-1,0)</x:f>
        <x:v>-0.015491587036459142</x:v>
      </x:c>
      <x:c r="G1351" s="114" t="n">
        <x:f>IFERROR(C1351/C1350-1,0)</x:f>
        <x:v>-0.0024340916653858846</x:v>
      </x:c>
      <x:c r="H1351" s="114" t="n">
        <x:f>IFERROR(D1351/D1350-1,0)</x:f>
        <x:v>-0.00022786829212728676</x:v>
      </x:c>
      <x:c r="I1351" s="114" t="n">
        <x:f>IFERROR(E1351/E1350-1,0)</x:f>
        <x:v>-0.006476923646323018</x:v>
      </x:c>
      <x:c r="J1351" s="115" t="n">
        <x:f>Z1350*(1+F1351)</x:f>
        <x:v>0.12654780249087585</x:v>
      </x:c>
      <x:c r="K1351" s="115" t="n">
        <x:f>AA1350*(1+G1351)</x:f>
        <x:v>0.13624907319473556</x:v>
      </x:c>
      <x:c r="L1351" s="115" t="n">
        <x:f>AB1350*(1+H1351)</x:f>
        <x:v>0.9791596158077351</x:v>
      </x:c>
      <x:c r="M1351" s="115" t="n">
        <x:f>AC1350*(1+I1351)</x:f>
        <x:v>0.1119008044207335</x:v>
      </x:c>
      <x:c r="N1351" s="115" t="n">
        <x:f>SUM(J1351:M1351)</x:f>
        <x:v>1.35385729591408</x:v>
      </x:c>
      <x:c r="O1351" s="116" t="n">
        <x:f>IFERROR((J1351+K1351)/N1351,0)</x:f>
        <x:v>0.19410973112064928</x:v>
      </x:c>
      <x:c r="P1351" s="50" t="b">
        <x:f>AND(MONTH(A1351)=12,OR(A1352="",YEAR(A1351)&lt;&gt;YEAR(A1352)))</x:f>
        <x:v>0</x:v>
      </x:c>
      <x:c r="Q1351" s="50" t="b">
        <x:f>AND(MOD(MONTH(A1351),3)=0,OR(A1352="",MONTH(A1351)&lt;&gt;MONTH(A1352)))</x:f>
        <x:v>0</x:v>
      </x:c>
      <x:c r="R1351" s="50" t="b">
        <x:f>OR(O1351&gt;$E$7,O1351&lt;$E$6)</x:f>
        <x:v>0</x:v>
      </x:c>
      <x:c r="S1351" s="50" t="b">
        <x:f>AND(OR(P1351,Q1351,R1351),A1351-AH1350&gt;$E$8)</x:f>
        <x:v>0</x:v>
      </x:c>
      <x:c r="T1351" s="50" t="str">
        <x:f>IF(NOT(OR(P1351,Q1351,R1351)),"不调",IF(NOT(S1351),"间隔规则跳过",IF(P1351,"年末+季度",IF(AND(Q1351,R1351),"季度+动态",IF(Q1351,"季度","动态")))))</x:f>
        <x:v>不调</x:v>
      </x:c>
      <x:c r="U1351" s="115" t="n">
        <x:f>IF(OR(T1351="年末+季度",T1351="季度+动态"),N1351*$E$5/2,IF(T1351="季度",(J1351+K1351)/2,IF(T1351="动态",N1351*$E$5*IF(J1351+K1351=0,0.5,J1351/(J1351+K1351)),J1351)))</x:f>
        <x:v>0.12654780249087585</x:v>
      </x:c>
      <x:c r="V1351" s="115" t="n">
        <x:f>IF(OR(T1351="年末+季度",T1351="季度+动态"),N1351*$E$5/2,IF(T1351="季度",(J1351+K1351)/2,IF(T1351="动态",N1351*$E$5*IF(J1351+K1351=0,0.5,K1351/(J1351+K1351)),K1351)))</x:f>
        <x:v>0.13624907319473556</x:v>
      </x:c>
      <x:c r="W1351" s="115" t="n">
        <x:f>IF(OR(T1351="年末+季度",T1351="季度+动态",T1351="动态"),N1351*(1-$E$5)*IF(L1351+M1351=0,$B$7/($B$7+$B$8),L1351/(L1351+M1351)),L1351)</x:f>
        <x:v>0.9791596158077351</x:v>
      </x:c>
      <x:c r="X1351" s="115" t="n">
        <x:f>IF(OR(T1351="年末+季度",T1351="季度+动态",T1351="动态"),N1351*(1-$E$5)*IF(L1351+M1351=0,$B$8/($B$7+$B$8),M1351/(L1351+M1351)),M1351)</x:f>
        <x:v>0.1119008044207335</x:v>
      </x:c>
      <x:c r="Y1351" s="115" t="n">
        <x:f>POWER(1-$H$5,(A1351-A1350)/$H$8)</x:f>
        <x:v>0.9999862671029998</x:v>
      </x:c>
      <x:c r="Z1351" s="115" t="n">
        <x:f>U1351*Y1351</x:f>
        <x:v>0.12654606462293863</x:v>
      </x:c>
      <x:c r="AA1351" s="115" t="n">
        <x:f>V1351*Y1351</x:f>
        <x:v>0.136247202100247</x:v>
      </x:c>
      <x:c r="AB1351" s="115" t="n">
        <x:f>W1351*Y1351</x:f>
        <x:v>0.9791461691095844</x:v>
      </x:c>
      <x:c r="AC1351" s="115" t="n">
        <x:f>X1351*Y1351</x:f>
        <x:v>0.11189926769851215</x:v>
      </x:c>
      <x:c r="AD1351" s="115" t="n">
        <x:f>SUM(Z1351:AC1351)</x:f>
        <x:v>1.3538387035312822</x:v>
      </x:c>
      <x:c r="AE1351" s="115" t="n">
        <x:f>MAX(AE1350,AD1351)</x:f>
        <x:v>1.3687986164701027</x:v>
      </x:c>
      <x:c r="AF1351" s="114" t="n">
        <x:f>AD1351/AE1351-1</x:f>
        <x:v>-0.010929228564972915</x:v>
      </x:c>
      <x:c r="AG1351" s="114" t="n">
        <x:f>AD1351/AD1350-1</x:f>
        <x:v>-0.002427901396111709</x:v>
      </x:c>
      <x:c r="AH1351" s="111" t="n">
        <x:f>IF(OR(T1351="年末+季度",T1351="季度+动态",T1351="季度",T1351="动态"),A1351,AH1350)</x:f>
        <x:v>45747</x:v>
      </x:c>
      <x:c r="AI1351" s="117" t="n">
        <x:f>YEAR(A1351)</x:f>
        <x:v>2025</x:v>
      </x:c>
      <x:c r="AJ1351" s="117" t="n">
        <x:f>MONTH(A1351)</x:f>
        <x:v>5</x:v>
      </x:c>
      <x:c r="AK1351" s="50" t="n">
        <x:f>IF(MONTH(A1351)&lt;&gt;MONTH(A1352),1,0)</x:f>
        <x:v>0</x:v>
      </x:c>
      <x:c r="AL1351" s="115" t="n">
        <x:f>IF(AK1350,AD1350,AL1350)</x:f>
        <x:v>1.3557047552698198</x:v>
      </x:c>
      <x:c r="AM1351" s="116" t="str">
        <x:f>IF(AK1351,AD1351/AL1351-1,"")</x:f>
      </x:c>
      <x:c r="AN1351" s="115" t="n">
        <x:f>IF(AI1351&lt;&gt;AI1350,AD1351,MAX(AN1350,AD1351))</x:f>
        <x:v>1.3687986164701027</x:v>
      </x:c>
      <x:c r="AO1351" s="116" t="n">
        <x:f>AD1351/AN1351-1</x:f>
        <x:v>-0.010929228564972915</x:v>
      </x:c>
      <x:c r="AP1351" s="112" t="n">
        <x:f>IFERROR(SUM(Z1351:AC1351)/AD1351,0)</x:f>
        <x:v>1</x:v>
      </x:c>
      <x:c r="AQ1351" s="50" t="b">
        <x:f>AND(B1351&gt;0,C1351&gt;0,D1351&gt;0,E1351&gt;0)</x:f>
        <x:v>1</x:v>
      </x:c>
    </x:row>
    <x:row r="1352">
      <x:c r="A1352" s="111" t="n">
        <x:f>'净值底稿'!A1310</x:f>
        <x:v>45805</x:v>
      </x:c>
      <x:c r="B1352" s="113" t="n">
        <x:f>'净值底稿'!F1310</x:f>
        <x:v>1.8109164834552924</x:v>
      </x:c>
      <x:c r="C1352" s="113" t="n">
        <x:f>'净值底稿'!O1310</x:f>
        <x:v>1.4127892616438162</x:v>
      </x:c>
      <x:c r="D1352" s="113" t="n">
        <x:f>'净值底稿'!P1310</x:f>
        <x:v>1.7546</x:v>
      </x:c>
      <x:c r="E1352" s="113" t="n">
        <x:f>'净值底稿'!Q1310</x:f>
        <x:v>2.6859</x:v>
      </x:c>
      <x:c r="F1352" s="114" t="n">
        <x:f>IFERROR(B1352/B1351-1,0)</x:f>
        <x:v>0.009034274320904423</x:v>
      </x:c>
      <x:c r="G1352" s="114" t="n">
        <x:f>IFERROR(C1352/C1351-1,0)</x:f>
        <x:v>-0.0015674939047960468</x:v>
      </x:c>
      <x:c r="H1352" s="114" t="n">
        <x:f>IFERROR(D1352/D1351-1,0)</x:f>
        <x:v>-0.0002279202279201753</x:v>
      </x:c>
      <x:c r="I1352" s="114" t="n">
        <x:f>IFERROR(E1352/E1351-1,0)</x:f>
        <x:v>0.0005587840858292115</x:v>
      </x:c>
      <x:c r="J1352" s="115" t="n">
        <x:f>Z1351*(1+F1352)</x:f>
        <x:v>0.12768931648497317</x:v>
      </x:c>
      <x:c r="K1352" s="115" t="n">
        <x:f>AA1351*(1+G1352)</x:f>
        <x:v>0.13603363544140934</x:v>
      </x:c>
      <x:c r="L1352" s="115" t="n">
        <x:f>AB1351*(1+H1352)</x:f>
        <x:v>0.9789230018915538</x:v>
      </x:c>
      <x:c r="M1352" s="115" t="n">
        <x:f>AC1351*(1+I1352)</x:f>
        <x:v>0.11196179522851801</x:v>
      </x:c>
      <x:c r="N1352" s="115" t="n">
        <x:f>SUM(J1352:M1352)</x:f>
        <x:v>1.3546077490464543</x:v>
      </x:c>
      <x:c r="O1352" s="116" t="n">
        <x:f>IFERROR((J1352+K1352)/N1352,0)</x:f>
        <x:v>0.1946858432723601</x:v>
      </x:c>
      <x:c r="P1352" s="50" t="b">
        <x:f>AND(MONTH(A1352)=12,OR(A1353="",YEAR(A1352)&lt;&gt;YEAR(A1353)))</x:f>
        <x:v>0</x:v>
      </x:c>
      <x:c r="Q1352" s="50" t="b">
        <x:f>AND(MOD(MONTH(A1352),3)=0,OR(A1353="",MONTH(A1352)&lt;&gt;MONTH(A1353)))</x:f>
        <x:v>0</x:v>
      </x:c>
      <x:c r="R1352" s="50" t="b">
        <x:f>OR(O1352&gt;$E$7,O1352&lt;$E$6)</x:f>
        <x:v>0</x:v>
      </x:c>
      <x:c r="S1352" s="50" t="b">
        <x:f>AND(OR(P1352,Q1352,R1352),A1352-AH1351&gt;$E$8)</x:f>
        <x:v>0</x:v>
      </x:c>
      <x:c r="T1352" s="50" t="str">
        <x:f>IF(NOT(OR(P1352,Q1352,R1352)),"不调",IF(NOT(S1352),"间隔规则跳过",IF(P1352,"年末+季度",IF(AND(Q1352,R1352),"季度+动态",IF(Q1352,"季度","动态")))))</x:f>
        <x:v>不调</x:v>
      </x:c>
      <x:c r="U1352" s="115" t="n">
        <x:f>IF(OR(T1352="年末+季度",T1352="季度+动态"),N1352*$E$5/2,IF(T1352="季度",(J1352+K1352)/2,IF(T1352="动态",N1352*$E$5*IF(J1352+K1352=0,0.5,J1352/(J1352+K1352)),J1352)))</x:f>
        <x:v>0.12768931648497317</x:v>
      </x:c>
      <x:c r="V1352" s="115" t="n">
        <x:f>IF(OR(T1352="年末+季度",T1352="季度+动态"),N1352*$E$5/2,IF(T1352="季度",(J1352+K1352)/2,IF(T1352="动态",N1352*$E$5*IF(J1352+K1352=0,0.5,K1352/(J1352+K1352)),K1352)))</x:f>
        <x:v>0.13603363544140934</x:v>
      </x:c>
      <x:c r="W1352" s="115" t="n">
        <x:f>IF(OR(T1352="年末+季度",T1352="季度+动态",T1352="动态"),N1352*(1-$E$5)*IF(L1352+M1352=0,$B$7/($B$7+$B$8),L1352/(L1352+M1352)),L1352)</x:f>
        <x:v>0.9789230018915538</x:v>
      </x:c>
      <x:c r="X1352" s="115" t="n">
        <x:f>IF(OR(T1352="年末+季度",T1352="季度+动态",T1352="动态"),N1352*(1-$E$5)*IF(L1352+M1352=0,$B$8/($B$7+$B$8),M1352/(L1352+M1352)),M1352)</x:f>
        <x:v>0.11196179522851801</x:v>
      </x:c>
      <x:c r="Y1352" s="115" t="n">
        <x:f>POWER(1-$H$5,(A1352-A1351)/$H$8)</x:f>
        <x:v>0.9999862671029998</x:v>
      </x:c>
      <x:c r="Z1352" s="115" t="n">
        <x:f>U1352*Y1352</x:f>
        <x:v>0.12768756294074185</x:v>
      </x:c>
      <x:c r="AA1352" s="115" t="n">
        <x:f>V1352*Y1352</x:f>
        <x:v>0.13603176730550526</x:v>
      </x:c>
      <x:c r="AB1352" s="115" t="n">
        <x:f>W1352*Y1352</x:f>
        <x:v>0.9789095584427977</x:v>
      </x:c>
      <x:c r="AC1352" s="115" t="n">
        <x:f>X1352*Y1352</x:f>
        <x:v>0.11196025766871617</x:v>
      </x:c>
      <x:c r="AD1352" s="115" t="n">
        <x:f>SUM(Z1352:AC1352)</x:f>
        <x:v>1.354589146357761</x:v>
      </x:c>
      <x:c r="AE1352" s="115" t="n">
        <x:f>MAX(AE1351,AD1352)</x:f>
        <x:v>1.3687986164701027</x:v>
      </x:c>
      <x:c r="AF1352" s="114" t="n">
        <x:f>AD1352/AE1352-1</x:f>
        <x:v>-0.010380979306499727</x:v>
      </x:c>
      <x:c r="AG1352" s="114" t="n">
        <x:f>AD1352/AD1351-1</x:f>
        <x:v>0.0005543074108618207</x:v>
      </x:c>
      <x:c r="AH1352" s="111" t="n">
        <x:f>IF(OR(T1352="年末+季度",T1352="季度+动态",T1352="季度",T1352="动态"),A1352,AH1351)</x:f>
        <x:v>45747</x:v>
      </x:c>
      <x:c r="AI1352" s="117" t="n">
        <x:f>YEAR(A1352)</x:f>
        <x:v>2025</x:v>
      </x:c>
      <x:c r="AJ1352" s="117" t="n">
        <x:f>MONTH(A1352)</x:f>
        <x:v>5</x:v>
      </x:c>
      <x:c r="AK1352" s="50" t="n">
        <x:f>IF(MONTH(A1352)&lt;&gt;MONTH(A1353),1,0)</x:f>
        <x:v>0</x:v>
      </x:c>
      <x:c r="AL1352" s="115" t="n">
        <x:f>IF(AK1351,AD1351,AL1351)</x:f>
        <x:v>1.3557047552698198</x:v>
      </x:c>
      <x:c r="AM1352" s="116" t="str">
        <x:f>IF(AK1352,AD1352/AL1352-1,"")</x:f>
      </x:c>
      <x:c r="AN1352" s="115" t="n">
        <x:f>IF(AI1352&lt;&gt;AI1351,AD1352,MAX(AN1351,AD1352))</x:f>
        <x:v>1.3687986164701027</x:v>
      </x:c>
      <x:c r="AO1352" s="116" t="n">
        <x:f>AD1352/AN1352-1</x:f>
        <x:v>-0.010380979306499727</x:v>
      </x:c>
      <x:c r="AP1352" s="112" t="n">
        <x:f>IFERROR(SUM(Z1352:AC1352)/AD1352,0)</x:f>
        <x:v>1</x:v>
      </x:c>
      <x:c r="AQ1352" s="50" t="b">
        <x:f>AND(B1352&gt;0,C1352&gt;0,D1352&gt;0,E1352&gt;0)</x:f>
        <x:v>1</x:v>
      </x:c>
    </x:row>
    <x:row r="1353">
      <x:c r="A1353" s="111" t="n">
        <x:f>'净值底稿'!A1311</x:f>
        <x:v>45806</x:v>
      </x:c>
      <x:c r="B1353" s="113" t="n">
        <x:f>'净值底稿'!F1311</x:f>
        <x:v>1.8477515219696024</x:v>
      </x:c>
      <x:c r="C1353" s="113" t="n">
        <x:f>'净值底稿'!O1311</x:f>
        <x:v>1.432717370492841</x:v>
      </x:c>
      <x:c r="D1353" s="113" t="n">
        <x:f>'净值底稿'!P1311</x:f>
        <x:v>1.7527</x:v>
      </x:c>
      <x:c r="E1353" s="113" t="n">
        <x:f>'净值底稿'!Q1311</x:f>
        <x:v>2.6626</x:v>
      </x:c>
      <x:c r="F1353" s="114" t="n">
        <x:f>IFERROR(B1353/B1352-1,0)</x:f>
        <x:v>0.02034055068294882</x:v>
      </x:c>
      <x:c r="G1353" s="114" t="n">
        <x:f>IFERROR(C1353/C1352-1,0)</x:f>
        <x:v>0.014105507020798047</x:v>
      </x:c>
      <x:c r="H1353" s="114" t="n">
        <x:f>IFERROR(D1353/D1352-1,0)</x:f>
        <x:v>-0.001082867890117467</x:v>
      </x:c>
      <x:c r="I1353" s="114" t="n">
        <x:f>IFERROR(E1353/E1352-1,0)</x:f>
        <x:v>-0.008674932052570972</x:v>
      </x:c>
      <x:c r="J1353" s="115" t="n">
        <x:f>Z1352*(1+F1353)</x:f>
        <x:v>0.13028479828632022</x:v>
      </x:c>
      <x:c r="K1353" s="115" t="n">
        <x:f>AA1352*(1+G1353)</x:f>
        <x:v>0.13795056435428463</x:v>
      </x:c>
      <x:c r="L1353" s="115" t="n">
        <x:f>AB1352*(1+H1353)</x:f>
        <x:v>0.9778495287146309</x:v>
      </x:c>
      <x:c r="M1353" s="115" t="n">
        <x:f>AC1352*(1+I1353)</x:f>
        <x:v>0.11098901004085172</x:v>
      </x:c>
      <x:c r="N1353" s="115" t="n">
        <x:f>SUM(J1353:M1353)</x:f>
        <x:v>1.3570739013960875</x:v>
      </x:c>
      <x:c r="O1353" s="116" t="n">
        <x:f>IFERROR((J1353+K1353)/N1353,0)</x:f>
        <x:v>0.19765715217473284</x:v>
      </x:c>
      <x:c r="P1353" s="50" t="b">
        <x:f>AND(MONTH(A1353)=12,OR(A1354="",YEAR(A1353)&lt;&gt;YEAR(A1354)))</x:f>
        <x:v>0</x:v>
      </x:c>
      <x:c r="Q1353" s="50" t="b">
        <x:f>AND(MOD(MONTH(A1353),3)=0,OR(A1354="",MONTH(A1353)&lt;&gt;MONTH(A1354)))</x:f>
        <x:v>0</x:v>
      </x:c>
      <x:c r="R1353" s="50" t="b">
        <x:f>OR(O1353&gt;$E$7,O1353&lt;$E$6)</x:f>
        <x:v>0</x:v>
      </x:c>
      <x:c r="S1353" s="50" t="b">
        <x:f>AND(OR(P1353,Q1353,R1353),A1353-AH1352&gt;$E$8)</x:f>
        <x:v>0</x:v>
      </x:c>
      <x:c r="T1353" s="50" t="str">
        <x:f>IF(NOT(OR(P1353,Q1353,R1353)),"不调",IF(NOT(S1353),"间隔规则跳过",IF(P1353,"年末+季度",IF(AND(Q1353,R1353),"季度+动态",IF(Q1353,"季度","动态")))))</x:f>
        <x:v>不调</x:v>
      </x:c>
      <x:c r="U1353" s="115" t="n">
        <x:f>IF(OR(T1353="年末+季度",T1353="季度+动态"),N1353*$E$5/2,IF(T1353="季度",(J1353+K1353)/2,IF(T1353="动态",N1353*$E$5*IF(J1353+K1353=0,0.5,J1353/(J1353+K1353)),J1353)))</x:f>
        <x:v>0.13028479828632022</x:v>
      </x:c>
      <x:c r="V1353" s="115" t="n">
        <x:f>IF(OR(T1353="年末+季度",T1353="季度+动态"),N1353*$E$5/2,IF(T1353="季度",(J1353+K1353)/2,IF(T1353="动态",N1353*$E$5*IF(J1353+K1353=0,0.5,K1353/(J1353+K1353)),K1353)))</x:f>
        <x:v>0.13795056435428463</x:v>
      </x:c>
      <x:c r="W1353" s="115" t="n">
        <x:f>IF(OR(T1353="年末+季度",T1353="季度+动态",T1353="动态"),N1353*(1-$E$5)*IF(L1353+M1353=0,$B$7/($B$7+$B$8),L1353/(L1353+M1353)),L1353)</x:f>
        <x:v>0.9778495287146309</x:v>
      </x:c>
      <x:c r="X1353" s="115" t="n">
        <x:f>IF(OR(T1353="年末+季度",T1353="季度+动态",T1353="动态"),N1353*(1-$E$5)*IF(L1353+M1353=0,$B$8/($B$7+$B$8),M1353/(L1353+M1353)),M1353)</x:f>
        <x:v>0.11098901004085172</x:v>
      </x:c>
      <x:c r="Y1353" s="115" t="n">
        <x:f>POWER(1-$H$5,(A1353-A1352)/$H$8)</x:f>
        <x:v>0.9999862671029998</x:v>
      </x:c>
      <x:c r="Z1353" s="115" t="n">
        <x:f>U1353*Y1353</x:f>
        <x:v>0.13028300909860466</x:v>
      </x:c>
      <x:c r="AA1353" s="115" t="n">
        <x:f>V1353*Y1353</x:f>
        <x:v>0.13794866989339322</x:v>
      </x:c>
      <x:c r="AB1353" s="115" t="n">
        <x:f>W1353*Y1353</x:f>
        <x:v>0.9778361000077713</x:v>
      </x:c>
      <x:c r="AC1353" s="115" t="n">
        <x:f>X1353*Y1353</x:f>
        <x:v>0.11098748584020868</x:v>
      </x:c>
      <x:c r="AD1353" s="115" t="n">
        <x:f>SUM(Z1353:AC1353)</x:f>
        <x:v>1.3570552648399778</x:v>
      </x:c>
      <x:c r="AE1353" s="115" t="n">
        <x:f>MAX(AE1352,AD1353)</x:f>
        <x:v>1.3687986164701027</x:v>
      </x:c>
      <x:c r="AF1353" s="114" t="n">
        <x:f>AD1353/AE1353-1</x:f>
        <x:v>-0.008579312901710101</x:v>
      </x:c>
      <x:c r="AG1353" s="114" t="n">
        <x:f>AD1353/AD1352-1</x:f>
        <x:v>0.0018205656592242825</x:v>
      </x:c>
      <x:c r="AH1353" s="111" t="n">
        <x:f>IF(OR(T1353="年末+季度",T1353="季度+动态",T1353="季度",T1353="动态"),A1353,AH1352)</x:f>
        <x:v>45747</x:v>
      </x:c>
      <x:c r="AI1353" s="117" t="n">
        <x:f>YEAR(A1353)</x:f>
        <x:v>2025</x:v>
      </x:c>
      <x:c r="AJ1353" s="117" t="n">
        <x:f>MONTH(A1353)</x:f>
        <x:v>5</x:v>
      </x:c>
      <x:c r="AK1353" s="50" t="n">
        <x:f>IF(MONTH(A1353)&lt;&gt;MONTH(A1354),1,0)</x:f>
        <x:v>0</x:v>
      </x:c>
      <x:c r="AL1353" s="115" t="n">
        <x:f>IF(AK1352,AD1352,AL1352)</x:f>
        <x:v>1.3557047552698198</x:v>
      </x:c>
      <x:c r="AM1353" s="116" t="str">
        <x:f>IF(AK1353,AD1353/AL1353-1,"")</x:f>
      </x:c>
      <x:c r="AN1353" s="115" t="n">
        <x:f>IF(AI1353&lt;&gt;AI1352,AD1353,MAX(AN1352,AD1353))</x:f>
        <x:v>1.3687986164701027</x:v>
      </x:c>
      <x:c r="AO1353" s="116" t="n">
        <x:f>AD1353/AN1353-1</x:f>
        <x:v>-0.008579312901710101</x:v>
      </x:c>
      <x:c r="AP1353" s="112" t="n">
        <x:f>IFERROR(SUM(Z1353:AC1353)/AD1353,0)</x:f>
        <x:v>1</x:v>
      </x:c>
      <x:c r="AQ1353" s="50" t="b">
        <x:f>AND(B1353&gt;0,C1353&gt;0,D1353&gt;0,E1353&gt;0)</x:f>
        <x:v>1</x:v>
      </x:c>
    </x:row>
    <x:row r="1354">
      <x:c r="A1354" s="111" t="n">
        <x:f>'净值底稿'!A1312</x:f>
        <x:v>45807</x:v>
      </x:c>
      <x:c r="B1354" s="113" t="n">
        <x:f>'净值底稿'!F1312</x:f>
        <x:v>1.8218039603434124</x:v>
      </x:c>
      <x:c r="C1354" s="113" t="n">
        <x:f>'净值底稿'!O1312</x:f>
        <x:v>1.4187875121708085</x:v>
      </x:c>
      <x:c r="D1354" s="113" t="n">
        <x:f>'净值底稿'!P1312</x:f>
        <x:v>1.7548</x:v>
      </x:c>
      <x:c r="E1354" s="113" t="n">
        <x:f>'净值底稿'!Q1312</x:f>
        <x:v>2.6827</x:v>
      </x:c>
      <x:c r="F1354" s="114" t="n">
        <x:f>IFERROR(B1354/B1353-1,0)</x:f>
        <x:v>-0.014042776486814179</x:v>
      </x:c>
      <x:c r="G1354" s="114" t="n">
        <x:f>IFERROR(C1354/C1353-1,0)</x:f>
        <x:v>-0.00972268404705734</x:v>
      </x:c>
      <x:c r="H1354" s="114" t="n">
        <x:f>IFERROR(D1354/D1353-1,0)</x:f>
        <x:v>0.001198151423517979</x:v>
      </x:c>
      <x:c r="I1354" s="114" t="n">
        <x:f>IFERROR(E1354/E1353-1,0)</x:f>
        <x:v>0.00754901224367166</x:v>
      </x:c>
      <x:c r="J1354" s="115" t="n">
        <x:f>Z1353*(1+F1354)</x:f>
        <x:v>0.12845347392180337</x:v>
      </x:c>
      <x:c r="K1354" s="115" t="n">
        <x:f>AA1353*(1+G1354)</x:f>
        <x:v>0.13660743856130794</x:v>
      </x:c>
      <x:c r="L1354" s="115" t="n">
        <x:f>AB1353*(1+H1354)</x:f>
        <x:v>0.9790076957229629</x:v>
      </x:c>
      <x:c r="M1354" s="115" t="n">
        <x:f>AC1353*(1+I1354)</x:f>
        <x:v>0.11182533172971075</x:v>
      </x:c>
      <x:c r="N1354" s="115" t="n">
        <x:f>SUM(J1354:M1354)</x:f>
        <x:v>1.3558939399357848</x:v>
      </x:c>
      <x:c r="O1354" s="116" t="n">
        <x:f>IFERROR((J1354+K1354)/N1354,0)</x:f>
        <x:v>0.19548793948858906</x:v>
      </x:c>
      <x:c r="P1354" s="50" t="b">
        <x:f>AND(MONTH(A1354)=12,OR(A1355="",YEAR(A1354)&lt;&gt;YEAR(A1355)))</x:f>
        <x:v>0</x:v>
      </x:c>
      <x:c r="Q1354" s="50" t="b">
        <x:f>AND(MOD(MONTH(A1354),3)=0,OR(A1355="",MONTH(A1354)&lt;&gt;MONTH(A1355)))</x:f>
        <x:v>0</x:v>
      </x:c>
      <x:c r="R1354" s="50" t="b">
        <x:f>OR(O1354&gt;$E$7,O1354&lt;$E$6)</x:f>
        <x:v>0</x:v>
      </x:c>
      <x:c r="S1354" s="50" t="b">
        <x:f>AND(OR(P1354,Q1354,R1354),A1354-AH1353&gt;$E$8)</x:f>
        <x:v>0</x:v>
      </x:c>
      <x:c r="T1354" s="50" t="str">
        <x:f>IF(NOT(OR(P1354,Q1354,R1354)),"不调",IF(NOT(S1354),"间隔规则跳过",IF(P1354,"年末+季度",IF(AND(Q1354,R1354),"季度+动态",IF(Q1354,"季度","动态")))))</x:f>
        <x:v>不调</x:v>
      </x:c>
      <x:c r="U1354" s="115" t="n">
        <x:f>IF(OR(T1354="年末+季度",T1354="季度+动态"),N1354*$E$5/2,IF(T1354="季度",(J1354+K1354)/2,IF(T1354="动态",N1354*$E$5*IF(J1354+K1354=0,0.5,J1354/(J1354+K1354)),J1354)))</x:f>
        <x:v>0.12845347392180337</x:v>
      </x:c>
      <x:c r="V1354" s="115" t="n">
        <x:f>IF(OR(T1354="年末+季度",T1354="季度+动态"),N1354*$E$5/2,IF(T1354="季度",(J1354+K1354)/2,IF(T1354="动态",N1354*$E$5*IF(J1354+K1354=0,0.5,K1354/(J1354+K1354)),K1354)))</x:f>
        <x:v>0.13660743856130794</x:v>
      </x:c>
      <x:c r="W1354" s="115" t="n">
        <x:f>IF(OR(T1354="年末+季度",T1354="季度+动态",T1354="动态"),N1354*(1-$E$5)*IF(L1354+M1354=0,$B$7/($B$7+$B$8),L1354/(L1354+M1354)),L1354)</x:f>
        <x:v>0.9790076957229629</x:v>
      </x:c>
      <x:c r="X1354" s="115" t="n">
        <x:f>IF(OR(T1354="年末+季度",T1354="季度+动态",T1354="动态"),N1354*(1-$E$5)*IF(L1354+M1354=0,$B$8/($B$7+$B$8),M1354/(L1354+M1354)),M1354)</x:f>
        <x:v>0.11182533172971075</x:v>
      </x:c>
      <x:c r="Y1354" s="115" t="n">
        <x:f>POWER(1-$H$5,(A1354-A1353)/$H$8)</x:f>
        <x:v>0.9999862671029998</x:v>
      </x:c>
      <x:c r="Z1354" s="115" t="n">
        <x:f>U1354*Y1354</x:f>
        <x:v>0.12845170988347668</x:v>
      </x:c>
      <x:c r="AA1354" s="115" t="n">
        <x:f>V1354*Y1354</x:f>
        <x:v>0.13660556254542472</x:v>
      </x:c>
      <x:c r="AB1354" s="115" t="n">
        <x:f>W1354*Y1354</x:f>
        <x:v>0.978994251111115</x:v>
      </x:c>
      <x:c r="AC1354" s="115" t="n">
        <x:f>X1354*Y1354</x:f>
        <x:v>0.11182379604394808</x:v>
      </x:c>
      <x:c r="AD1354" s="115" t="n">
        <x:f>SUM(Z1354:AC1354)</x:f>
        <x:v>1.3558753195839646</x:v>
      </x:c>
      <x:c r="AE1354" s="115" t="n">
        <x:f>MAX(AE1353,AD1354)</x:f>
        <x:v>1.3687986164701027</x:v>
      </x:c>
      <x:c r="AF1354" s="114" t="n">
        <x:f>AD1354/AE1354-1</x:f>
        <x:v>-0.009441342744387904</x:v>
      </x:c>
      <x:c r="AG1354" s="114" t="n">
        <x:f>AD1354/AD1353-1</x:f>
        <x:v>-0.0008694894648615392</x:v>
      </x:c>
      <x:c r="AH1354" s="111" t="n">
        <x:f>IF(OR(T1354="年末+季度",T1354="季度+动态",T1354="季度",T1354="动态"),A1354,AH1353)</x:f>
        <x:v>45747</x:v>
      </x:c>
      <x:c r="AI1354" s="117" t="n">
        <x:f>YEAR(A1354)</x:f>
        <x:v>2025</x:v>
      </x:c>
      <x:c r="AJ1354" s="117" t="n">
        <x:f>MONTH(A1354)</x:f>
        <x:v>5</x:v>
      </x:c>
      <x:c r="AK1354" s="50" t="n">
        <x:f>IF(MONTH(A1354)&lt;&gt;MONTH(A1355),1,0)</x:f>
        <x:v>1</x:v>
      </x:c>
      <x:c r="AL1354" s="115" t="n">
        <x:f>IF(AK1353,AD1353,AL1353)</x:f>
        <x:v>1.3557047552698198</x:v>
      </x:c>
      <x:c r="AM1354" s="116" t="n">
        <x:f>IF(AK1354,AD1354/AL1354-1,"")</x:f>
        <x:v>0.00012581228581054482</x:v>
      </x:c>
      <x:c r="AN1354" s="115" t="n">
        <x:f>IF(AI1354&lt;&gt;AI1353,AD1354,MAX(AN1353,AD1354))</x:f>
        <x:v>1.3687986164701027</x:v>
      </x:c>
      <x:c r="AO1354" s="116" t="n">
        <x:f>AD1354/AN1354-1</x:f>
        <x:v>-0.009441342744387904</x:v>
      </x:c>
      <x:c r="AP1354" s="112" t="n">
        <x:f>IFERROR(SUM(Z1354:AC1354)/AD1354,0)</x:f>
        <x:v>1</x:v>
      </x:c>
      <x:c r="AQ1354" s="50" t="b">
        <x:f>AND(B1354&gt;0,C1354&gt;0,D1354&gt;0,E1354&gt;0)</x:f>
        <x:v>1</x:v>
      </x:c>
    </x:row>
    <x:row r="1355">
      <x:c r="A1355" s="111" t="n">
        <x:f>'净值底稿'!A1313</x:f>
        <x:v>45811</x:v>
      </x:c>
      <x:c r="B1355" s="113" t="n">
        <x:f>'净值底稿'!F1313</x:f>
        <x:v>1.81717227027973</x:v>
      </x:c>
      <x:c r="C1355" s="113" t="n">
        <x:f>'净值底稿'!O1313</x:f>
        <x:v>1.426942106062719</x:v>
      </x:c>
      <x:c r="D1355" s="113" t="n">
        <x:f>'净值底稿'!P1313</x:f>
        <x:v>1.755</x:v>
      </x:c>
      <x:c r="E1355" s="113" t="n">
        <x:f>'净值底稿'!Q1313</x:f>
        <x:v>2.7179</x:v>
      </x:c>
      <x:c r="F1355" s="114" t="n">
        <x:f>IFERROR(B1355/B1354-1,0)</x:f>
        <x:v>-0.002542364691538679</x:v>
      </x:c>
      <x:c r="G1355" s="114" t="n">
        <x:f>IFERROR(C1355/C1354-1,0)</x:f>
        <x:v>0.00574757940985382</x:v>
      </x:c>
      <x:c r="H1355" s="114" t="n">
        <x:f>IFERROR(D1355/D1354-1,0)</x:f>
        <x:v>0.00011397310234784186</x:v>
      </x:c>
      <x:c r="I1355" s="114" t="n">
        <x:f>IFERROR(E1355/E1354-1,0)</x:f>
        <x:v>0.013121109330152425</x:v>
      </x:c>
      <x:c r="J1355" s="115" t="n">
        <x:f>Z1354*(1+F1355)</x:f>
        <x:v>0.12812513879170115</x:v>
      </x:c>
      <x:c r="K1355" s="115" t="n">
        <x:f>AA1354*(1+G1355)</x:f>
        <x:v>0.1373907138639823</x:v>
      </x:c>
      <x:c r="L1355" s="115" t="n">
        <x:f>AB1354*(1+H1355)</x:f>
        <x:v>0.9791058301230949</x:v>
      </x:c>
      <x:c r="M1355" s="115" t="n">
        <x:f>AC1354*(1+I1355)</x:f>
        <x:v>0.11329104829755339</x:v>
      </x:c>
      <x:c r="N1355" s="115" t="n">
        <x:f>SUM(J1355:M1355)</x:f>
        <x:v>1.3579127310763317</x:v>
      </x:c>
      <x:c r="O1355" s="116" t="n">
        <x:f>IFERROR((J1355+K1355)/N1355,0)</x:f>
        <x:v>0.19553233914025225</x:v>
      </x:c>
      <x:c r="P1355" s="50" t="b">
        <x:f>AND(MONTH(A1355)=12,OR(A1356="",YEAR(A1355)&lt;&gt;YEAR(A1356)))</x:f>
        <x:v>0</x:v>
      </x:c>
      <x:c r="Q1355" s="50" t="b">
        <x:f>AND(MOD(MONTH(A1355),3)=0,OR(A1356="",MONTH(A1355)&lt;&gt;MONTH(A1356)))</x:f>
        <x:v>0</x:v>
      </x:c>
      <x:c r="R1355" s="50" t="b">
        <x:f>OR(O1355&gt;$E$7,O1355&lt;$E$6)</x:f>
        <x:v>0</x:v>
      </x:c>
      <x:c r="S1355" s="50" t="b">
        <x:f>AND(OR(P1355,Q1355,R1355),A1355-AH1354&gt;$E$8)</x:f>
        <x:v>0</x:v>
      </x:c>
      <x:c r="T1355" s="50" t="str">
        <x:f>IF(NOT(OR(P1355,Q1355,R1355)),"不调",IF(NOT(S1355),"间隔规则跳过",IF(P1355,"年末+季度",IF(AND(Q1355,R1355),"季度+动态",IF(Q1355,"季度","动态")))))</x:f>
        <x:v>不调</x:v>
      </x:c>
      <x:c r="U1355" s="115" t="n">
        <x:f>IF(OR(T1355="年末+季度",T1355="季度+动态"),N1355*$E$5/2,IF(T1355="季度",(J1355+K1355)/2,IF(T1355="动态",N1355*$E$5*IF(J1355+K1355=0,0.5,J1355/(J1355+K1355)),J1355)))</x:f>
        <x:v>0.12812513879170115</x:v>
      </x:c>
      <x:c r="V1355" s="115" t="n">
        <x:f>IF(OR(T1355="年末+季度",T1355="季度+动态"),N1355*$E$5/2,IF(T1355="季度",(J1355+K1355)/2,IF(T1355="动态",N1355*$E$5*IF(J1355+K1355=0,0.5,K1355/(J1355+K1355)),K1355)))</x:f>
        <x:v>0.1373907138639823</x:v>
      </x:c>
      <x:c r="W1355" s="115" t="n">
        <x:f>IF(OR(T1355="年末+季度",T1355="季度+动态",T1355="动态"),N1355*(1-$E$5)*IF(L1355+M1355=0,$B$7/($B$7+$B$8),L1355/(L1355+M1355)),L1355)</x:f>
        <x:v>0.9791058301230949</x:v>
      </x:c>
      <x:c r="X1355" s="115" t="n">
        <x:f>IF(OR(T1355="年末+季度",T1355="季度+动态",T1355="动态"),N1355*(1-$E$5)*IF(L1355+M1355=0,$B$8/($B$7+$B$8),M1355/(L1355+M1355)),M1355)</x:f>
        <x:v>0.11329104829755339</x:v>
      </x:c>
      <x:c r="Y1355" s="115" t="n">
        <x:f>POWER(1-$H$5,(A1355-A1354)/$H$8)</x:f>
        <x:v>0.9999450695435432</x:v>
      </x:c>
      <x:c r="Z1355" s="115" t="n">
        <x:f>U1355*Y1355</x:f>
        <x:v>0.12811810081934374</x:v>
      </x:c>
      <x:c r="AA1355" s="115" t="n">
        <x:f>V1355*Y1355</x:f>
        <x:v>0.13738316692935684</x:v>
      </x:c>
      <x:c r="AB1355" s="115" t="n">
        <x:f>W1355*Y1355</x:f>
        <x:v>0.9790520473929268</x:v>
      </x:c>
      <x:c r="AC1355" s="115" t="n">
        <x:f>X1355*Y1355</x:f>
        <x:v>0.11328482516855794</x:v>
      </x:c>
      <x:c r="AD1355" s="115" t="n">
        <x:f>SUM(Z1355:AC1355)</x:f>
        <x:v>1.3578381403101853</x:v>
      </x:c>
      <x:c r="AE1355" s="115" t="n">
        <x:f>MAX(AE1354,AD1355)</x:f>
        <x:v>1.3687986164701027</x:v>
      </x:c>
      <x:c r="AF1355" s="114" t="n">
        <x:f>AD1355/AE1355-1</x:f>
        <x:v>-0.008007369402653675</x:v>
      </x:c>
      <x:c r="AG1355" s="114" t="n">
        <x:f>AD1355/AD1354-1</x:f>
        <x:v>0.0014476410167441056</x:v>
      </x:c>
      <x:c r="AH1355" s="111" t="n">
        <x:f>IF(OR(T1355="年末+季度",T1355="季度+动态",T1355="季度",T1355="动态"),A1355,AH1354)</x:f>
        <x:v>45747</x:v>
      </x:c>
      <x:c r="AI1355" s="117" t="n">
        <x:f>YEAR(A1355)</x:f>
        <x:v>2025</x:v>
      </x:c>
      <x:c r="AJ1355" s="117" t="n">
        <x:f>MONTH(A1355)</x:f>
        <x:v>6</x:v>
      </x:c>
      <x:c r="AK1355" s="50" t="n">
        <x:f>IF(MONTH(A1355)&lt;&gt;MONTH(A1356),1,0)</x:f>
        <x:v>0</x:v>
      </x:c>
      <x:c r="AL1355" s="115" t="n">
        <x:f>IF(AK1354,AD1354,AL1354)</x:f>
        <x:v>1.3558753195839646</x:v>
      </x:c>
      <x:c r="AM1355" s="116" t="str">
        <x:f>IF(AK1355,AD1355/AL1355-1,"")</x:f>
      </x:c>
      <x:c r="AN1355" s="115" t="n">
        <x:f>IF(AI1355&lt;&gt;AI1354,AD1355,MAX(AN1354,AD1355))</x:f>
        <x:v>1.3687986164701027</x:v>
      </x:c>
      <x:c r="AO1355" s="116" t="n">
        <x:f>AD1355/AN1355-1</x:f>
        <x:v>-0.008007369402653675</x:v>
      </x:c>
      <x:c r="AP1355" s="112" t="n">
        <x:f>IFERROR(SUM(Z1355:AC1355)/AD1355,0)</x:f>
        <x:v>1</x:v>
      </x:c>
      <x:c r="AQ1355" s="50" t="b">
        <x:f>AND(B1355&gt;0,C1355&gt;0,D1355&gt;0,E1355&gt;0)</x:f>
        <x:v>1</x:v>
      </x:c>
    </x:row>
    <x:row r="1356">
      <x:c r="A1356" s="111" t="n">
        <x:f>'净值底稿'!A1314</x:f>
        <x:v>45812</x:v>
      </x:c>
      <x:c r="B1356" s="113" t="n">
        <x:f>'净值底稿'!F1314</x:f>
        <x:v>1.8610990900156175</x:v>
      </x:c>
      <x:c r="C1356" s="113" t="n">
        <x:f>'净值底稿'!O1314</x:f>
        <x:v>1.4395279974824309</x:v>
      </x:c>
      <x:c r="D1356" s="113" t="n">
        <x:f>'净值底稿'!P1314</x:f>
        <x:v>1.7554</x:v>
      </x:c>
      <x:c r="E1356" s="113" t="n">
        <x:f>'净值底稿'!Q1314</x:f>
        <x:v>2.7199</x:v>
      </x:c>
      <x:c r="F1356" s="114" t="n">
        <x:f>IFERROR(B1356/B1355-1,0)</x:f>
        <x:v>0.024173173041610152</x:v>
      </x:c>
      <x:c r="G1356" s="114" t="n">
        <x:f>IFERROR(C1356/C1355-1,0)</x:f>
        <x:v>0.008820183640413815</x:v>
      </x:c>
      <x:c r="H1356" s="114" t="n">
        <x:f>IFERROR(D1356/D1355-1,0)</x:f>
        <x:v>0.00022792022792028632</x:v>
      </x:c>
      <x:c r="I1356" s="114" t="n">
        <x:f>IFERROR(E1356/E1355-1,0)</x:f>
        <x:v>0.0007358622465873932</x:v>
      </x:c>
      <x:c r="J1356" s="115" t="n">
        <x:f>Z1355*(1+F1356)</x:f>
        <x:v>0.1312151218402122</x:v>
      </x:c>
      <x:c r="K1356" s="115" t="n">
        <x:f>AA1355*(1+G1356)</x:f>
        <x:v>0.1385949116907754</x:v>
      </x:c>
      <x:c r="L1356" s="115" t="n">
        <x:f>AB1355*(1+H1356)</x:f>
        <x:v>0.9792751931587145</x:v>
      </x:c>
      <x:c r="M1356" s="115" t="n">
        <x:f>AC1355*(1+I1356)</x:f>
        <x:v>0.11336818719451074</x:v>
      </x:c>
      <x:c r="N1356" s="115" t="n">
        <x:f>SUM(J1356:M1356)</x:f>
        <x:v>1.3624534138842128</x:v>
      </x:c>
      <x:c r="O1356" s="116" t="n">
        <x:f>IFERROR((J1356+K1356)/N1356,0)</x:f>
        <x:v>0.19803248373959978</x:v>
      </x:c>
      <x:c r="P1356" s="50" t="b">
        <x:f>AND(MONTH(A1356)=12,OR(A1357="",YEAR(A1356)&lt;&gt;YEAR(A1357)))</x:f>
        <x:v>0</x:v>
      </x:c>
      <x:c r="Q1356" s="50" t="b">
        <x:f>AND(MOD(MONTH(A1356),3)=0,OR(A1357="",MONTH(A1356)&lt;&gt;MONTH(A1357)))</x:f>
        <x:v>0</x:v>
      </x:c>
      <x:c r="R1356" s="50" t="b">
        <x:f>OR(O1356&gt;$E$7,O1356&lt;$E$6)</x:f>
        <x:v>0</x:v>
      </x:c>
      <x:c r="S1356" s="50" t="b">
        <x:f>AND(OR(P1356,Q1356,R1356),A1356-AH1355&gt;$E$8)</x:f>
        <x:v>0</x:v>
      </x:c>
      <x:c r="T1356" s="50" t="str">
        <x:f>IF(NOT(OR(P1356,Q1356,R1356)),"不调",IF(NOT(S1356),"间隔规则跳过",IF(P1356,"年末+季度",IF(AND(Q1356,R1356),"季度+动态",IF(Q1356,"季度","动态")))))</x:f>
        <x:v>不调</x:v>
      </x:c>
      <x:c r="U1356" s="115" t="n">
        <x:f>IF(OR(T1356="年末+季度",T1356="季度+动态"),N1356*$E$5/2,IF(T1356="季度",(J1356+K1356)/2,IF(T1356="动态",N1356*$E$5*IF(J1356+K1356=0,0.5,J1356/(J1356+K1356)),J1356)))</x:f>
        <x:v>0.1312151218402122</x:v>
      </x:c>
      <x:c r="V1356" s="115" t="n">
        <x:f>IF(OR(T1356="年末+季度",T1356="季度+动态"),N1356*$E$5/2,IF(T1356="季度",(J1356+K1356)/2,IF(T1356="动态",N1356*$E$5*IF(J1356+K1356=0,0.5,K1356/(J1356+K1356)),K1356)))</x:f>
        <x:v>0.1385949116907754</x:v>
      </x:c>
      <x:c r="W1356" s="115" t="n">
        <x:f>IF(OR(T1356="年末+季度",T1356="季度+动态",T1356="动态"),N1356*(1-$E$5)*IF(L1356+M1356=0,$B$7/($B$7+$B$8),L1356/(L1356+M1356)),L1356)</x:f>
        <x:v>0.9792751931587145</x:v>
      </x:c>
      <x:c r="X1356" s="115" t="n">
        <x:f>IF(OR(T1356="年末+季度",T1356="季度+动态",T1356="动态"),N1356*(1-$E$5)*IF(L1356+M1356=0,$B$8/($B$7+$B$8),M1356/(L1356+M1356)),M1356)</x:f>
        <x:v>0.11336818719451074</x:v>
      </x:c>
      <x:c r="Y1356" s="115" t="n">
        <x:f>POWER(1-$H$5,(A1356-A1355)/$H$8)</x:f>
        <x:v>0.9999862671029998</x:v>
      </x:c>
      <x:c r="Z1356" s="115" t="n">
        <x:f>U1356*Y1356</x:f>
        <x:v>0.1312133198764591</x:v>
      </x:c>
      <x:c r="AA1356" s="115" t="n">
        <x:f>V1356*Y1356</x:f>
        <x:v>0.1385930083811284</x:v>
      </x:c>
      <x:c r="AB1356" s="115" t="n">
        <x:f>W1356*Y1356</x:f>
        <x:v>0.9792617448733519</x:v>
      </x:c>
      <x:c r="AC1356" s="115" t="n">
        <x:f>X1356*Y1356</x:f>
        <x:v>0.1133666303208729</x:v>
      </x:c>
      <x:c r="AD1356" s="115" t="n">
        <x:f>SUM(Z1356:AC1356)</x:f>
        <x:v>1.3624347034518123</x:v>
      </x:c>
      <x:c r="AE1356" s="115" t="n">
        <x:f>MAX(AE1355,AD1356)</x:f>
        <x:v>1.3687986164701027</x:v>
      </x:c>
      <x:c r="AF1356" s="114" t="n">
        <x:f>AD1356/AE1356-1</x:f>
        <x:v>-0.00464926903177465</x:v>
      </x:c>
      <x:c r="AG1356" s="114" t="n">
        <x:f>AD1356/AD1355-1</x:f>
        <x:v>0.003385206973621324</x:v>
      </x:c>
      <x:c r="AH1356" s="111" t="n">
        <x:f>IF(OR(T1356="年末+季度",T1356="季度+动态",T1356="季度",T1356="动态"),A1356,AH1355)</x:f>
        <x:v>45747</x:v>
      </x:c>
      <x:c r="AI1356" s="117" t="n">
        <x:f>YEAR(A1356)</x:f>
        <x:v>2025</x:v>
      </x:c>
      <x:c r="AJ1356" s="117" t="n">
        <x:f>MONTH(A1356)</x:f>
        <x:v>6</x:v>
      </x:c>
      <x:c r="AK1356" s="50" t="n">
        <x:f>IF(MONTH(A1356)&lt;&gt;MONTH(A1357),1,0)</x:f>
        <x:v>0</x:v>
      </x:c>
      <x:c r="AL1356" s="115" t="n">
        <x:f>IF(AK1355,AD1355,AL1355)</x:f>
        <x:v>1.3558753195839646</x:v>
      </x:c>
      <x:c r="AM1356" s="116" t="str">
        <x:f>IF(AK1356,AD1356/AL1356-1,"")</x:f>
      </x:c>
      <x:c r="AN1356" s="115" t="n">
        <x:f>IF(AI1356&lt;&gt;AI1355,AD1356,MAX(AN1355,AD1356))</x:f>
        <x:v>1.3687986164701027</x:v>
      </x:c>
      <x:c r="AO1356" s="116" t="n">
        <x:f>AD1356/AN1356-1</x:f>
        <x:v>-0.00464926903177465</x:v>
      </x:c>
      <x:c r="AP1356" s="112" t="n">
        <x:f>IFERROR(SUM(Z1356:AC1356)/AD1356,0)</x:f>
        <x:v>1</x:v>
      </x:c>
      <x:c r="AQ1356" s="50" t="b">
        <x:f>AND(B1356&gt;0,C1356&gt;0,D1356&gt;0,E1356&gt;0)</x:f>
        <x:v>1</x:v>
      </x:c>
    </x:row>
    <x:row r="1357">
      <x:c r="A1357" s="111" t="n">
        <x:f>'净值底稿'!A1315</x:f>
        <x:v>45813</x:v>
      </x:c>
      <x:c r="B1357" s="113" t="n">
        <x:f>'净值底稿'!F1315</x:f>
        <x:v>1.9170569780912676</x:v>
      </x:c>
      <x:c r="C1357" s="113" t="n">
        <x:f>'净值底稿'!O1315</x:f>
        <x:v>1.4489297517267223</x:v>
      </x:c>
      <x:c r="D1357" s="113" t="n">
        <x:f>'净值底稿'!P1315</x:f>
        <x:v>1.7557</x:v>
      </x:c>
      <x:c r="E1357" s="113" t="n">
        <x:f>'净值底稿'!Q1315</x:f>
        <x:v>2.726</x:v>
      </x:c>
      <x:c r="F1357" s="114" t="n">
        <x:f>IFERROR(B1357/B1356-1,0)</x:f>
        <x:v>0.030067119142581866</x:v>
      </x:c>
      <x:c r="G1357" s="114" t="n">
        <x:f>IFERROR(C1357/C1356-1,0)</x:f>
        <x:v>0.006531136775897339</x:v>
      </x:c>
      <x:c r="H1357" s="114" t="n">
        <x:f>IFERROR(D1357/D1356-1,0)</x:f>
        <x:v>0.00017090121909535405</x:v>
      </x:c>
      <x:c r="I1357" s="114" t="n">
        <x:f>IFERROR(E1357/E1356-1,0)</x:f>
        <x:v>0.00224272951211435</x:v>
      </x:c>
      <x:c r="J1357" s="115" t="n">
        <x:f>Z1356*(1+F1357)</x:f>
        <x:v>0.1351585263982783</x:v>
      </x:c>
      <x:c r="K1357" s="115" t="n">
        <x:f>AA1356*(1+G1357)</x:f>
        <x:v>0.13949817827504862</x:v>
      </x:c>
      <x:c r="L1357" s="115" t="n">
        <x:f>AB1356*(1+H1357)</x:f>
        <x:v>0.9794291018993643</x:v>
      </x:c>
      <x:c r="M1357" s="115" t="n">
        <x:f>AC1356*(1+I1357)</x:f>
        <x:v>0.11362088100838247</x:v>
      </x:c>
      <x:c r="N1357" s="115" t="n">
        <x:f>SUM(J1357:M1357)</x:f>
        <x:v>1.3677066875810737</x:v>
      </x:c>
      <x:c r="O1357" s="116" t="n">
        <x:f>IFERROR((J1357+K1357)/N1357,0)</x:f>
        <x:v>0.20081550172068313</x:v>
      </x:c>
      <x:c r="P1357" s="50" t="b">
        <x:f>AND(MONTH(A1357)=12,OR(A1358="",YEAR(A1357)&lt;&gt;YEAR(A1358)))</x:f>
        <x:v>0</x:v>
      </x:c>
      <x:c r="Q1357" s="50" t="b">
        <x:f>AND(MOD(MONTH(A1357),3)=0,OR(A1358="",MONTH(A1357)&lt;&gt;MONTH(A1358)))</x:f>
        <x:v>0</x:v>
      </x:c>
      <x:c r="R1357" s="50" t="b">
        <x:f>OR(O1357&gt;$E$7,O1357&lt;$E$6)</x:f>
        <x:v>0</x:v>
      </x:c>
      <x:c r="S1357" s="50" t="b">
        <x:f>AND(OR(P1357,Q1357,R1357),A1357-AH1356&gt;$E$8)</x:f>
        <x:v>0</x:v>
      </x:c>
      <x:c r="T1357" s="50" t="str">
        <x:f>IF(NOT(OR(P1357,Q1357,R1357)),"不调",IF(NOT(S1357),"间隔规则跳过",IF(P1357,"年末+季度",IF(AND(Q1357,R1357),"季度+动态",IF(Q1357,"季度","动态")))))</x:f>
        <x:v>不调</x:v>
      </x:c>
      <x:c r="U1357" s="115" t="n">
        <x:f>IF(OR(T1357="年末+季度",T1357="季度+动态"),N1357*$E$5/2,IF(T1357="季度",(J1357+K1357)/2,IF(T1357="动态",N1357*$E$5*IF(J1357+K1357=0,0.5,J1357/(J1357+K1357)),J1357)))</x:f>
        <x:v>0.1351585263982783</x:v>
      </x:c>
      <x:c r="V1357" s="115" t="n">
        <x:f>IF(OR(T1357="年末+季度",T1357="季度+动态"),N1357*$E$5/2,IF(T1357="季度",(J1357+K1357)/2,IF(T1357="动态",N1357*$E$5*IF(J1357+K1357=0,0.5,K1357/(J1357+K1357)),K1357)))</x:f>
        <x:v>0.13949817827504862</x:v>
      </x:c>
      <x:c r="W1357" s="115" t="n">
        <x:f>IF(OR(T1357="年末+季度",T1357="季度+动态",T1357="动态"),N1357*(1-$E$5)*IF(L1357+M1357=0,$B$7/($B$7+$B$8),L1357/(L1357+M1357)),L1357)</x:f>
        <x:v>0.9794291018993643</x:v>
      </x:c>
      <x:c r="X1357" s="115" t="n">
        <x:f>IF(OR(T1357="年末+季度",T1357="季度+动态",T1357="动态"),N1357*(1-$E$5)*IF(L1357+M1357=0,$B$8/($B$7+$B$8),M1357/(L1357+M1357)),M1357)</x:f>
        <x:v>0.11362088100838247</x:v>
      </x:c>
      <x:c r="Y1357" s="115" t="n">
        <x:f>POWER(1-$H$5,(A1357-A1356)/$H$8)</x:f>
        <x:v>0.9999862671029998</x:v>
      </x:c>
      <x:c r="Z1357" s="115" t="n">
        <x:f>U1357*Y1357</x:f>
        <x:v>0.13515667028015657</x:v>
      </x:c>
      <x:c r="AA1357" s="115" t="n">
        <x:f>V1357*Y1357</x:f>
        <x:v>0.13949626256093464</x:v>
      </x:c>
      <x:c r="AB1357" s="115" t="n">
        <x:f>W1357*Y1357</x:f>
        <x:v>0.9794156515003889</x:v>
      </x:c>
      <x:c r="AC1357" s="115" t="n">
        <x:f>X1357*Y1357</x:f>
        <x:v>0.1136193206645265</x:v>
      </x:c>
      <x:c r="AD1357" s="115" t="n">
        <x:f>SUM(Z1357:AC1357)</x:f>
        <x:v>1.3676879050060065</x:v>
      </x:c>
      <x:c r="AE1357" s="115" t="n">
        <x:f>MAX(AE1356,AD1357)</x:f>
        <x:v>1.3687986164701027</x:v>
      </x:c>
      <x:c r="AF1357" s="114" t="n">
        <x:f>AD1357/AE1357-1</x:f>
        <x:v>-0.0008114498734376197</x:v>
      </x:c>
      <x:c r="AG1357" s="114" t="n">
        <x:f>AD1357/AD1356-1</x:f>
        <x:v>0.003855745556748502</x:v>
      </x:c>
      <x:c r="AH1357" s="111" t="n">
        <x:f>IF(OR(T1357="年末+季度",T1357="季度+动态",T1357="季度",T1357="动态"),A1357,AH1356)</x:f>
        <x:v>45747</x:v>
      </x:c>
      <x:c r="AI1357" s="117" t="n">
        <x:f>YEAR(A1357)</x:f>
        <x:v>2025</x:v>
      </x:c>
      <x:c r="AJ1357" s="117" t="n">
        <x:f>MONTH(A1357)</x:f>
        <x:v>6</x:v>
      </x:c>
      <x:c r="AK1357" s="50" t="n">
        <x:f>IF(MONTH(A1357)&lt;&gt;MONTH(A1358),1,0)</x:f>
        <x:v>0</x:v>
      </x:c>
      <x:c r="AL1357" s="115" t="n">
        <x:f>IF(AK1356,AD1356,AL1356)</x:f>
        <x:v>1.3558753195839646</x:v>
      </x:c>
      <x:c r="AM1357" s="116" t="str">
        <x:f>IF(AK1357,AD1357/AL1357-1,"")</x:f>
      </x:c>
      <x:c r="AN1357" s="115" t="n">
        <x:f>IF(AI1357&lt;&gt;AI1356,AD1357,MAX(AN1356,AD1357))</x:f>
        <x:v>1.3687986164701027</x:v>
      </x:c>
      <x:c r="AO1357" s="116" t="n">
        <x:f>AD1357/AN1357-1</x:f>
        <x:v>-0.0008114498734376197</x:v>
      </x:c>
      <x:c r="AP1357" s="112" t="n">
        <x:f>IFERROR(SUM(Z1357:AC1357)/AD1357,0)</x:f>
        <x:v>1</x:v>
      </x:c>
      <x:c r="AQ1357" s="50" t="b">
        <x:f>AND(B1357&gt;0,C1357&gt;0,D1357&gt;0,E1357&gt;0)</x:f>
        <x:v>1</x:v>
      </x:c>
    </x:row>
    <x:row r="1358">
      <x:c r="A1358" s="111" t="n">
        <x:f>'净值底稿'!A1316</x:f>
        <x:v>45814</x:v>
      </x:c>
      <x:c r="B1358" s="113" t="n">
        <x:f>'净值底稿'!F1316</x:f>
        <x:v>1.9136254672684925</x:v>
      </x:c>
      <x:c r="C1358" s="113" t="n">
        <x:f>'净值底稿'!O1316</x:f>
        <x:v>1.4494018420170418</x:v>
      </x:c>
      <x:c r="D1358" s="113" t="n">
        <x:f>'净值底稿'!P1316</x:f>
        <x:v>1.7572</x:v>
      </x:c>
      <x:c r="E1358" s="113" t="n">
        <x:f>'净值底稿'!Q1316</x:f>
        <x:v>2.7215</x:v>
      </x:c>
      <x:c r="F1358" s="114" t="n">
        <x:f>IFERROR(B1358/B1357-1,0)</x:f>
        <x:v>-0.0017899889580703654</x:v>
      </x:c>
      <x:c r="G1358" s="114" t="n">
        <x:f>IFERROR(C1358/C1357-1,0)</x:f>
        <x:v>0.0003258199990419097</x:v>
      </x:c>
      <x:c r="H1358" s="114" t="n">
        <x:f>IFERROR(D1358/D1357-1,0)</x:f>
        <x:v>0.0008543600842969568</x:v>
      </x:c>
      <x:c r="I1358" s="114" t="n">
        <x:f>IFERROR(E1358/E1357-1,0)</x:f>
        <x:v>-0.0016507703595011192</x:v>
      </x:c>
      <x:c r="J1358" s="115" t="n">
        <x:f>Z1357*(1+F1358)</x:f>
        <x:v>0.13491474133274553</x:v>
      </x:c>
      <x:c r="K1358" s="115" t="n">
        <x:f>AA1357*(1+G1358)</x:f>
        <x:v>0.1395417132330686</x:v>
      </x:c>
      <x:c r="L1358" s="115" t="n">
        <x:f>AB1357*(1+H1358)</x:f>
        <x:v>0.9802524251389665</x:v>
      </x:c>
      <x:c r="M1358" s="115" t="n">
        <x:f>AC1357*(1+I1358)</x:f>
        <x:v>0.11343176125770685</x:v>
      </x:c>
      <x:c r="N1358" s="115" t="n">
        <x:f>SUM(J1358:M1358)</x:f>
        <x:v>1.3681406409624874</x:v>
      </x:c>
      <x:c r="O1358" s="116" t="n">
        <x:f>IFERROR((J1358+K1358)/N1358,0)</x:f>
        <x:v>0.20060543949102624</x:v>
      </x:c>
      <x:c r="P1358" s="50" t="b">
        <x:f>AND(MONTH(A1358)=12,OR(A1359="",YEAR(A1358)&lt;&gt;YEAR(A1359)))</x:f>
        <x:v>0</x:v>
      </x:c>
      <x:c r="Q1358" s="50" t="b">
        <x:f>AND(MOD(MONTH(A1358),3)=0,OR(A1359="",MONTH(A1358)&lt;&gt;MONTH(A1359)))</x:f>
        <x:v>0</x:v>
      </x:c>
      <x:c r="R1358" s="50" t="b">
        <x:f>OR(O1358&gt;$E$7,O1358&lt;$E$6)</x:f>
        <x:v>0</x:v>
      </x:c>
      <x:c r="S1358" s="50" t="b">
        <x:f>AND(OR(P1358,Q1358,R1358),A1358-AH1357&gt;$E$8)</x:f>
        <x:v>0</x:v>
      </x:c>
      <x:c r="T1358" s="50" t="str">
        <x:f>IF(NOT(OR(P1358,Q1358,R1358)),"不调",IF(NOT(S1358),"间隔规则跳过",IF(P1358,"年末+季度",IF(AND(Q1358,R1358),"季度+动态",IF(Q1358,"季度","动态")))))</x:f>
        <x:v>不调</x:v>
      </x:c>
      <x:c r="U1358" s="115" t="n">
        <x:f>IF(OR(T1358="年末+季度",T1358="季度+动态"),N1358*$E$5/2,IF(T1358="季度",(J1358+K1358)/2,IF(T1358="动态",N1358*$E$5*IF(J1358+K1358=0,0.5,J1358/(J1358+K1358)),J1358)))</x:f>
        <x:v>0.13491474133274553</x:v>
      </x:c>
      <x:c r="V1358" s="115" t="n">
        <x:f>IF(OR(T1358="年末+季度",T1358="季度+动态"),N1358*$E$5/2,IF(T1358="季度",(J1358+K1358)/2,IF(T1358="动态",N1358*$E$5*IF(J1358+K1358=0,0.5,K1358/(J1358+K1358)),K1358)))</x:f>
        <x:v>0.1395417132330686</x:v>
      </x:c>
      <x:c r="W1358" s="115" t="n">
        <x:f>IF(OR(T1358="年末+季度",T1358="季度+动态",T1358="动态"),N1358*(1-$E$5)*IF(L1358+M1358=0,$B$7/($B$7+$B$8),L1358/(L1358+M1358)),L1358)</x:f>
        <x:v>0.9802524251389665</x:v>
      </x:c>
      <x:c r="X1358" s="115" t="n">
        <x:f>IF(OR(T1358="年末+季度",T1358="季度+动态",T1358="动态"),N1358*(1-$E$5)*IF(L1358+M1358=0,$B$8/($B$7+$B$8),M1358/(L1358+M1358)),M1358)</x:f>
        <x:v>0.11343176125770685</x:v>
      </x:c>
      <x:c r="Y1358" s="115" t="n">
        <x:f>POWER(1-$H$5,(A1358-A1357)/$H$8)</x:f>
        <x:v>0.9999862671029998</x:v>
      </x:c>
      <x:c r="Z1358" s="115" t="n">
        <x:f>U1358*Y1358</x:f>
        <x:v>0.134912888562499</x:v>
      </x:c>
      <x:c r="AA1358" s="115" t="n">
        <x:f>V1358*Y1358</x:f>
        <x:v>0.13953979692109353</x:v>
      </x:c>
      <x:c r="AB1358" s="115" t="n">
        <x:f>W1358*Y1358</x:f>
        <x:v>0.9802389634333778</x:v>
      </x:c>
      <x:c r="AC1358" s="115" t="n">
        <x:f>X1358*Y1358</x:f>
        <x:v>0.11343020351101293</x:v>
      </x:c>
      <x:c r="AD1358" s="115" t="n">
        <x:f>SUM(Z1358:AC1358)</x:f>
        <x:v>1.3681218524279832</x:v>
      </x:c>
      <x:c r="AE1358" s="115" t="n">
        <x:f>MAX(AE1357,AD1358)</x:f>
        <x:v>1.3687986164701027</x:v>
      </x:c>
      <x:c r="AF1358" s="114" t="n">
        <x:f>AD1358/AE1358-1</x:f>
        <x:v>-0.0004944219215129442</x:v>
      </x:c>
      <x:c r="AG1358" s="114" t="n">
        <x:f>AD1358/AD1357-1</x:f>
        <x:v>0.00031728541313302827</x:v>
      </x:c>
      <x:c r="AH1358" s="111" t="n">
        <x:f>IF(OR(T1358="年末+季度",T1358="季度+动态",T1358="季度",T1358="动态"),A1358,AH1357)</x:f>
        <x:v>45747</x:v>
      </x:c>
      <x:c r="AI1358" s="117" t="n">
        <x:f>YEAR(A1358)</x:f>
        <x:v>2025</x:v>
      </x:c>
      <x:c r="AJ1358" s="117" t="n">
        <x:f>MONTH(A1358)</x:f>
        <x:v>6</x:v>
      </x:c>
      <x:c r="AK1358" s="50" t="n">
        <x:f>IF(MONTH(A1358)&lt;&gt;MONTH(A1359),1,0)</x:f>
        <x:v>0</x:v>
      </x:c>
      <x:c r="AL1358" s="115" t="n">
        <x:f>IF(AK1357,AD1357,AL1357)</x:f>
        <x:v>1.3558753195839646</x:v>
      </x:c>
      <x:c r="AM1358" s="116" t="str">
        <x:f>IF(AK1358,AD1358/AL1358-1,"")</x:f>
      </x:c>
      <x:c r="AN1358" s="115" t="n">
        <x:f>IF(AI1358&lt;&gt;AI1357,AD1358,MAX(AN1357,AD1358))</x:f>
        <x:v>1.3687986164701027</x:v>
      </x:c>
      <x:c r="AO1358" s="116" t="n">
        <x:f>AD1358/AN1358-1</x:f>
        <x:v>-0.0004944219215129442</x:v>
      </x:c>
      <x:c r="AP1358" s="112" t="n">
        <x:f>IFERROR(SUM(Z1358:AC1358)/AD1358,0)</x:f>
        <x:v>1</x:v>
      </x:c>
      <x:c r="AQ1358" s="50" t="b">
        <x:f>AND(B1358&gt;0,C1358&gt;0,D1358&gt;0,E1358&gt;0)</x:f>
        <x:v>1</x:v>
      </x:c>
    </x:row>
    <x:row r="1359">
      <x:c r="A1359" s="111" t="n">
        <x:f>'净值底稿'!A1317</x:f>
        <x:v>45817</x:v>
      </x:c>
      <x:c r="B1359" s="113" t="n">
        <x:f>'净值底稿'!F1317</x:f>
        <x:v>1.9263694599969274</x:v>
      </x:c>
      <x:c r="C1359" s="113" t="n">
        <x:f>'净值底稿'!O1317</x:f>
        <x:v>1.461072306215624</x:v>
      </x:c>
      <x:c r="D1359" s="113" t="n">
        <x:f>'净值底稿'!P1317</x:f>
        <x:v>1.7582</x:v>
      </x:c>
      <x:c r="E1359" s="113" t="n">
        <x:f>'净值底稿'!Q1317</x:f>
        <x:v>2.6941</x:v>
      </x:c>
      <x:c r="F1359" s="114" t="n">
        <x:f>IFERROR(B1359/B1358-1,0)</x:f>
        <x:v>0.006659606566914</x:v>
      </x:c>
      <x:c r="G1359" s="114" t="n">
        <x:f>IFERROR(C1359/C1358-1,0)</x:f>
        <x:v>0.008051917598187242</x:v>
      </x:c>
      <x:c r="H1359" s="114" t="n">
        <x:f>IFERROR(D1359/D1358-1,0)</x:f>
        <x:v>0.0005690871841566025</x:v>
      </x:c>
      <x:c r="I1359" s="114" t="n">
        <x:f>IFERROR(E1359/E1358-1,0)</x:f>
        <x:v>-0.010067977218445545</x:v>
      </x:c>
      <x:c r="J1359" s="115" t="n">
        <x:f>Z1358*(1+F1359)</x:f>
        <x:v>0.13581135532113114</x:v>
      </x:c>
      <x:c r="K1359" s="115" t="n">
        <x:f>AA1358*(1+G1359)</x:f>
        <x:v>0.14066335986756995</x:v>
      </x:c>
      <x:c r="L1359" s="115" t="n">
        <x:f>AB1358*(1+H1359)</x:f>
        <x:v>0.9807968048648786</x:v>
      </x:c>
      <x:c r="M1359" s="115" t="n">
        <x:f>AC1358*(1+I1359)</x:f>
        <x:v>0.11228819080618041</x:v>
      </x:c>
      <x:c r="N1359" s="115" t="n">
        <x:f>SUM(J1359:M1359)</x:f>
        <x:v>1.3695597108597601</x:v>
      </x:c>
      <x:c r="O1359" s="116" t="n">
        <x:f>IFERROR((J1359+K1359)/N1359,0)</x:f>
        <x:v>0.20187123861517528</x:v>
      </x:c>
      <x:c r="P1359" s="50" t="b">
        <x:f>AND(MONTH(A1359)=12,OR(A1360="",YEAR(A1359)&lt;&gt;YEAR(A1360)))</x:f>
        <x:v>0</x:v>
      </x:c>
      <x:c r="Q1359" s="50" t="b">
        <x:f>AND(MOD(MONTH(A1359),3)=0,OR(A1360="",MONTH(A1359)&lt;&gt;MONTH(A1360)))</x:f>
        <x:v>0</x:v>
      </x:c>
      <x:c r="R1359" s="50" t="b">
        <x:f>OR(O1359&gt;$E$7,O1359&lt;$E$6)</x:f>
        <x:v>0</x:v>
      </x:c>
      <x:c r="S1359" s="50" t="b">
        <x:f>AND(OR(P1359,Q1359,R1359),A1359-AH1358&gt;$E$8)</x:f>
        <x:v>0</x:v>
      </x:c>
      <x:c r="T1359" s="50" t="str">
        <x:f>IF(NOT(OR(P1359,Q1359,R1359)),"不调",IF(NOT(S1359),"间隔规则跳过",IF(P1359,"年末+季度",IF(AND(Q1359,R1359),"季度+动态",IF(Q1359,"季度","动态")))))</x:f>
        <x:v>不调</x:v>
      </x:c>
      <x:c r="U1359" s="115" t="n">
        <x:f>IF(OR(T1359="年末+季度",T1359="季度+动态"),N1359*$E$5/2,IF(T1359="季度",(J1359+K1359)/2,IF(T1359="动态",N1359*$E$5*IF(J1359+K1359=0,0.5,J1359/(J1359+K1359)),J1359)))</x:f>
        <x:v>0.13581135532113114</x:v>
      </x:c>
      <x:c r="V1359" s="115" t="n">
        <x:f>IF(OR(T1359="年末+季度",T1359="季度+动态"),N1359*$E$5/2,IF(T1359="季度",(J1359+K1359)/2,IF(T1359="动态",N1359*$E$5*IF(J1359+K1359=0,0.5,K1359/(J1359+K1359)),K1359)))</x:f>
        <x:v>0.14066335986756995</x:v>
      </x:c>
      <x:c r="W1359" s="115" t="n">
        <x:f>IF(OR(T1359="年末+季度",T1359="季度+动态",T1359="动态"),N1359*(1-$E$5)*IF(L1359+M1359=0,$B$7/($B$7+$B$8),L1359/(L1359+M1359)),L1359)</x:f>
        <x:v>0.9807968048648786</x:v>
      </x:c>
      <x:c r="X1359" s="115" t="n">
        <x:f>IF(OR(T1359="年末+季度",T1359="季度+动态",T1359="动态"),N1359*(1-$E$5)*IF(L1359+M1359=0,$B$8/($B$7+$B$8),M1359/(L1359+M1359)),M1359)</x:f>
        <x:v>0.11228819080618041</x:v>
      </x:c>
      <x:c r="Y1359" s="115" t="n">
        <x:f>POWER(1-$H$5,(A1359-A1358)/$H$8)</x:f>
        <x:v>0.9999588018747739</x:v>
      </x:c>
      <x:c r="Z1359" s="115" t="n">
        <x:f>U1359*Y1359</x:f>
        <x:v>0.1358057601479075</x:v>
      </x:c>
      <x:c r="AA1359" s="115" t="n">
        <x:f>V1359*Y1359</x:f>
        <x:v>0.1406575648008554</x:v>
      </x:c>
      <x:c r="AB1359" s="115" t="n">
        <x:f>W1359*Y1359</x:f>
        <x:v>0.9807563978752905</x:v>
      </x:c>
      <x:c r="AC1359" s="115" t="n">
        <x:f>X1359*Y1359</x:f>
        <x:v>0.11228356474323417</x:v>
      </x:c>
      <x:c r="AD1359" s="115" t="n">
        <x:f>SUM(Z1359:AC1359)</x:f>
        <x:v>1.3695032875672875</x:v>
      </x:c>
      <x:c r="AE1359" s="115" t="n">
        <x:f>MAX(AE1358,AD1359)</x:f>
        <x:v>1.3695032875672875</x:v>
      </x:c>
      <x:c r="AF1359" s="114" t="n">
        <x:f>AD1359/AE1359-1</x:f>
        <x:v>0</x:v>
      </x:c>
      <x:c r="AG1359" s="114" t="n">
        <x:f>AD1359/AD1358-1</x:f>
        <x:v>0.0010097310680716731</x:v>
      </x:c>
      <x:c r="AH1359" s="111" t="n">
        <x:f>IF(OR(T1359="年末+季度",T1359="季度+动态",T1359="季度",T1359="动态"),A1359,AH1358)</x:f>
        <x:v>45747</x:v>
      </x:c>
      <x:c r="AI1359" s="117" t="n">
        <x:f>YEAR(A1359)</x:f>
        <x:v>2025</x:v>
      </x:c>
      <x:c r="AJ1359" s="117" t="n">
        <x:f>MONTH(A1359)</x:f>
        <x:v>6</x:v>
      </x:c>
      <x:c r="AK1359" s="50" t="n">
        <x:f>IF(MONTH(A1359)&lt;&gt;MONTH(A1360),1,0)</x:f>
        <x:v>0</x:v>
      </x:c>
      <x:c r="AL1359" s="115" t="n">
        <x:f>IF(AK1358,AD1358,AL1358)</x:f>
        <x:v>1.3558753195839646</x:v>
      </x:c>
      <x:c r="AM1359" s="116" t="str">
        <x:f>IF(AK1359,AD1359/AL1359-1,"")</x:f>
      </x:c>
      <x:c r="AN1359" s="115" t="n">
        <x:f>IF(AI1359&lt;&gt;AI1358,AD1359,MAX(AN1358,AD1359))</x:f>
        <x:v>1.3695032875672875</x:v>
      </x:c>
      <x:c r="AO1359" s="116" t="n">
        <x:f>AD1359/AN1359-1</x:f>
        <x:v>0</x:v>
      </x:c>
      <x:c r="AP1359" s="112" t="n">
        <x:f>IFERROR(SUM(Z1359:AC1359)/AD1359,0)</x:f>
        <x:v>1</x:v>
      </x:c>
      <x:c r="AQ1359" s="50" t="b">
        <x:f>AND(B1359&gt;0,C1359&gt;0,D1359&gt;0,E1359&gt;0)</x:f>
        <x:v>1</x:v>
      </x:c>
    </x:row>
    <x:row r="1360">
      <x:c r="A1360" s="111" t="n">
        <x:f>'净值底稿'!A1318</x:f>
        <x:v>45818</x:v>
      </x:c>
      <x:c r="B1360" s="113" t="n">
        <x:f>'净值底稿'!F1318</x:f>
        <x:v>1.9141490181794651</x:v>
      </x:c>
      <x:c r="C1360" s="113" t="n">
        <x:f>'净值底稿'!O1318</x:f>
        <x:v>1.4498328870358126</x:v>
      </x:c>
      <x:c r="D1360" s="113" t="n">
        <x:f>'净值底稿'!P1318</x:f>
        <x:v>1.7587</x:v>
      </x:c>
      <x:c r="E1360" s="113" t="n">
        <x:f>'净值底稿'!Q1318</x:f>
        <x:v>2.6953</x:v>
      </x:c>
      <x:c r="F1360" s="114" t="n">
        <x:f>IFERROR(B1360/B1359-1,0)</x:f>
        <x:v>-0.006343768457314436</x:v>
      </x:c>
      <x:c r="G1360" s="114" t="n">
        <x:f>IFERROR(C1360/C1359-1,0)</x:f>
        <x:v>-0.0076925824492033446</x:v>
      </x:c>
      <x:c r="H1360" s="114" t="n">
        <x:f>IFERROR(D1360/D1359-1,0)</x:f>
        <x:v>0.00028438175406653166</x:v>
      </x:c>
      <x:c r="I1360" s="114" t="n">
        <x:f>IFERROR(E1360/E1359-1,0)</x:f>
        <x:v>0.00044541776474504857</x:v>
      </x:c>
      <x:c r="J1360" s="115" t="n">
        <x:f>Z1359*(1+F1360)</x:f>
        <x:v>0.13494423985035958</x:v>
      </x:c>
      <x:c r="K1360" s="115" t="n">
        <x:f>AA1359*(1+G1360)</x:f>
        <x:v>0.13957554488652066</x:v>
      </x:c>
      <x:c r="L1360" s="115" t="n">
        <x:f>AB1359*(1+H1360)</x:f>
        <x:v>0.9810353071000302</x:v>
      </x:c>
      <x:c r="M1360" s="115" t="n">
        <x:f>AC1359*(1+I1360)</x:f>
        <x:v>0.11233357783765971</x:v>
      </x:c>
      <x:c r="N1360" s="115" t="n">
        <x:f>SUM(J1360:M1360)</x:f>
        <x:v>1.36788866967457</x:v>
      </x:c>
      <x:c r="O1360" s="116" t="n">
        <x:f>IFERROR((J1360+K1360)/N1360,0)</x:f>
        <x:v>0.20068868967398518</x:v>
      </x:c>
      <x:c r="P1360" s="50" t="b">
        <x:f>AND(MONTH(A1360)=12,OR(A1361="",YEAR(A1360)&lt;&gt;YEAR(A1361)))</x:f>
        <x:v>0</x:v>
      </x:c>
      <x:c r="Q1360" s="50" t="b">
        <x:f>AND(MOD(MONTH(A1360),3)=0,OR(A1361="",MONTH(A1360)&lt;&gt;MONTH(A1361)))</x:f>
        <x:v>0</x:v>
      </x:c>
      <x:c r="R1360" s="50" t="b">
        <x:f>OR(O1360&gt;$E$7,O1360&lt;$E$6)</x:f>
        <x:v>0</x:v>
      </x:c>
      <x:c r="S1360" s="50" t="b">
        <x:f>AND(OR(P1360,Q1360,R1360),A1360-AH1359&gt;$E$8)</x:f>
        <x:v>0</x:v>
      </x:c>
      <x:c r="T1360" s="50" t="str">
        <x:f>IF(NOT(OR(P1360,Q1360,R1360)),"不调",IF(NOT(S1360),"间隔规则跳过",IF(P1360,"年末+季度",IF(AND(Q1360,R1360),"季度+动态",IF(Q1360,"季度","动态")))))</x:f>
        <x:v>不调</x:v>
      </x:c>
      <x:c r="U1360" s="115" t="n">
        <x:f>IF(OR(T1360="年末+季度",T1360="季度+动态"),N1360*$E$5/2,IF(T1360="季度",(J1360+K1360)/2,IF(T1360="动态",N1360*$E$5*IF(J1360+K1360=0,0.5,J1360/(J1360+K1360)),J1360)))</x:f>
        <x:v>0.13494423985035958</x:v>
      </x:c>
      <x:c r="V1360" s="115" t="n">
        <x:f>IF(OR(T1360="年末+季度",T1360="季度+动态"),N1360*$E$5/2,IF(T1360="季度",(J1360+K1360)/2,IF(T1360="动态",N1360*$E$5*IF(J1360+K1360=0,0.5,K1360/(J1360+K1360)),K1360)))</x:f>
        <x:v>0.13957554488652066</x:v>
      </x:c>
      <x:c r="W1360" s="115" t="n">
        <x:f>IF(OR(T1360="年末+季度",T1360="季度+动态",T1360="动态"),N1360*(1-$E$5)*IF(L1360+M1360=0,$B$7/($B$7+$B$8),L1360/(L1360+M1360)),L1360)</x:f>
        <x:v>0.9810353071000302</x:v>
      </x:c>
      <x:c r="X1360" s="115" t="n">
        <x:f>IF(OR(T1360="年末+季度",T1360="季度+动态",T1360="动态"),N1360*(1-$E$5)*IF(L1360+M1360=0,$B$8/($B$7+$B$8),M1360/(L1360+M1360)),M1360)</x:f>
        <x:v>0.11233357783765971</x:v>
      </x:c>
      <x:c r="Y1360" s="115" t="n">
        <x:f>POWER(1-$H$5,(A1360-A1359)/$H$8)</x:f>
        <x:v>0.9999862671029998</x:v>
      </x:c>
      <x:c r="Z1360" s="115" t="n">
        <x:f>U1360*Y1360</x:f>
        <x:v>0.13494238667501293</x:v>
      </x:c>
      <x:c r="AA1360" s="115" t="n">
        <x:f>V1360*Y1360</x:f>
        <x:v>0.13957362810993898</x:v>
      </x:c>
      <x:c r="AB1360" s="115" t="n">
        <x:f>W1360*Y1360</x:f>
        <x:v>0.9810218346432041</x:v>
      </x:c>
      <x:c r="AC1360" s="115" t="n">
        <x:f>X1360*Y1360</x:f>
        <x:v>0.1123320351722056</x:v>
      </x:c>
      <x:c r="AD1360" s="115" t="n">
        <x:f>SUM(Z1360:AC1360)</x:f>
        <x:v>1.3678698846003619</x:v>
      </x:c>
      <x:c r="AE1360" s="115" t="n">
        <x:f>MAX(AE1359,AD1360)</x:f>
        <x:v>1.3695032875672875</x:v>
      </x:c>
      <x:c r="AF1360" s="114" t="n">
        <x:f>AD1360/AE1360-1</x:f>
        <x:v>-0.0011926973682750974</x:v>
      </x:c>
      <x:c r="AG1360" s="114" t="n">
        <x:f>AD1360/AD1359-1</x:f>
        <x:v>-0.0011926973682750974</x:v>
      </x:c>
      <x:c r="AH1360" s="111" t="n">
        <x:f>IF(OR(T1360="年末+季度",T1360="季度+动态",T1360="季度",T1360="动态"),A1360,AH1359)</x:f>
        <x:v>45747</x:v>
      </x:c>
      <x:c r="AI1360" s="117" t="n">
        <x:f>YEAR(A1360)</x:f>
        <x:v>2025</x:v>
      </x:c>
      <x:c r="AJ1360" s="117" t="n">
        <x:f>MONTH(A1360)</x:f>
        <x:v>6</x:v>
      </x:c>
      <x:c r="AK1360" s="50" t="n">
        <x:f>IF(MONTH(A1360)&lt;&gt;MONTH(A1361),1,0)</x:f>
        <x:v>0</x:v>
      </x:c>
      <x:c r="AL1360" s="115" t="n">
        <x:f>IF(AK1359,AD1359,AL1359)</x:f>
        <x:v>1.3558753195839646</x:v>
      </x:c>
      <x:c r="AM1360" s="116" t="str">
        <x:f>IF(AK1360,AD1360/AL1360-1,"")</x:f>
      </x:c>
      <x:c r="AN1360" s="115" t="n">
        <x:f>IF(AI1360&lt;&gt;AI1359,AD1360,MAX(AN1359,AD1360))</x:f>
        <x:v>1.3695032875672875</x:v>
      </x:c>
      <x:c r="AO1360" s="116" t="n">
        <x:f>AD1360/AN1360-1</x:f>
        <x:v>-0.0011926973682750974</x:v>
      </x:c>
      <x:c r="AP1360" s="112" t="n">
        <x:f>IFERROR(SUM(Z1360:AC1360)/AD1360,0)</x:f>
        <x:v>1</x:v>
      </x:c>
      <x:c r="AQ1360" s="50" t="b">
        <x:f>AND(B1360&gt;0,C1360&gt;0,D1360&gt;0,E1360&gt;0)</x:f>
        <x:v>1</x:v>
      </x:c>
    </x:row>
    <x:row r="1361">
      <x:c r="A1361" s="111" t="n">
        <x:f>'净值底稿'!A1319</x:f>
        <x:v>45819</x:v>
      </x:c>
      <x:c r="B1361" s="113" t="n">
        <x:f>'净值底稿'!F1319</x:f>
        <x:v>1.9185029628519001</x:v>
      </x:c>
      <x:c r="C1361" s="113" t="n">
        <x:f>'净值底稿'!O1319</x:f>
        <x:v>1.4596174957381445</x:v>
      </x:c>
      <x:c r="D1361" s="113" t="n">
        <x:f>'净值底稿'!P1319</x:f>
        <x:v>1.7601</x:v>
      </x:c>
      <x:c r="E1361" s="113" t="n">
        <x:f>'净值底稿'!Q1319</x:f>
        <x:v>2.7031</x:v>
      </x:c>
      <x:c r="F1361" s="114" t="n">
        <x:f>IFERROR(B1361/B1360-1,0)</x:f>
        <x:v>0.002274611135854032</x:v>
      </x:c>
      <x:c r="G1361" s="114" t="n">
        <x:f>IFERROR(C1361/C1360-1,0)</x:f>
        <x:v>0.0067487838011017764</x:v>
      </x:c>
      <x:c r="H1361" s="114" t="n">
        <x:f>IFERROR(D1361/D1360-1,0)</x:f>
        <x:v>0.0007960425314152975</x:v>
      </x:c>
      <x:c r="I1361" s="114" t="n">
        <x:f>IFERROR(E1361/E1360-1,0)</x:f>
        <x:v>0.002893926464586416</x:v>
      </x:c>
      <x:c r="J1361" s="115" t="n">
        <x:f>Z1360*(1+F1361)</x:f>
        <x:v>0.13524932813044263</x:v>
      </x:c>
      <x:c r="K1361" s="115" t="n">
        <x:f>AA1360*(1+G1361)</x:f>
        <x:v>0.14051558035038833</x:v>
      </x:c>
      <x:c r="L1361" s="115" t="n">
        <x:f>AB1360*(1+H1361)</x:f>
        <x:v>0.9818027697478272</x:v>
      </x:c>
      <x:c r="M1361" s="115" t="n">
        <x:f>AC1360*(1+I1361)</x:f>
        <x:v>0.1126571158216113</x:v>
      </x:c>
      <x:c r="N1361" s="115" t="n">
        <x:f>SUM(J1361:M1361)</x:f>
        <x:v>1.3702247940502694</x:v>
      </x:c>
      <x:c r="O1361" s="116" t="n">
        <x:f>IFERROR((J1361+K1361)/N1361,0)</x:f>
        <x:v>0.20125523175339213</x:v>
      </x:c>
      <x:c r="P1361" s="50" t="b">
        <x:f>AND(MONTH(A1361)=12,OR(A1362="",YEAR(A1361)&lt;&gt;YEAR(A1362)))</x:f>
        <x:v>0</x:v>
      </x:c>
      <x:c r="Q1361" s="50" t="b">
        <x:f>AND(MOD(MONTH(A1361),3)=0,OR(A1362="",MONTH(A1361)&lt;&gt;MONTH(A1362)))</x:f>
        <x:v>0</x:v>
      </x:c>
      <x:c r="R1361" s="50" t="b">
        <x:f>OR(O1361&gt;$E$7,O1361&lt;$E$6)</x:f>
        <x:v>0</x:v>
      </x:c>
      <x:c r="S1361" s="50" t="b">
        <x:f>AND(OR(P1361,Q1361,R1361),A1361-AH1360&gt;$E$8)</x:f>
        <x:v>0</x:v>
      </x:c>
      <x:c r="T1361" s="50" t="str">
        <x:f>IF(NOT(OR(P1361,Q1361,R1361)),"不调",IF(NOT(S1361),"间隔规则跳过",IF(P1361,"年末+季度",IF(AND(Q1361,R1361),"季度+动态",IF(Q1361,"季度","动态")))))</x:f>
        <x:v>不调</x:v>
      </x:c>
      <x:c r="U1361" s="115" t="n">
        <x:f>IF(OR(T1361="年末+季度",T1361="季度+动态"),N1361*$E$5/2,IF(T1361="季度",(J1361+K1361)/2,IF(T1361="动态",N1361*$E$5*IF(J1361+K1361=0,0.5,J1361/(J1361+K1361)),J1361)))</x:f>
        <x:v>0.13524932813044263</x:v>
      </x:c>
      <x:c r="V1361" s="115" t="n">
        <x:f>IF(OR(T1361="年末+季度",T1361="季度+动态"),N1361*$E$5/2,IF(T1361="季度",(J1361+K1361)/2,IF(T1361="动态",N1361*$E$5*IF(J1361+K1361=0,0.5,K1361/(J1361+K1361)),K1361)))</x:f>
        <x:v>0.14051558035038833</x:v>
      </x:c>
      <x:c r="W1361" s="115" t="n">
        <x:f>IF(OR(T1361="年末+季度",T1361="季度+动态",T1361="动态"),N1361*(1-$E$5)*IF(L1361+M1361=0,$B$7/($B$7+$B$8),L1361/(L1361+M1361)),L1361)</x:f>
        <x:v>0.9818027697478272</x:v>
      </x:c>
      <x:c r="X1361" s="115" t="n">
        <x:f>IF(OR(T1361="年末+季度",T1361="季度+动态",T1361="动态"),N1361*(1-$E$5)*IF(L1361+M1361=0,$B$8/($B$7+$B$8),M1361/(L1361+M1361)),M1361)</x:f>
        <x:v>0.1126571158216113</x:v>
      </x:c>
      <x:c r="Y1361" s="115" t="n">
        <x:f>POWER(1-$H$5,(A1361-A1360)/$H$8)</x:f>
        <x:v>0.9999862671029998</x:v>
      </x:c>
      <x:c r="Z1361" s="115" t="n">
        <x:f>U1361*Y1361</x:f>
        <x:v>0.13524747076535007</x:v>
      </x:c>
      <x:c r="AA1361" s="115" t="n">
        <x:f>V1361*Y1361</x:f>
        <x:v>0.14051365066439644</x:v>
      </x:c>
      <x:c r="AB1361" s="115" t="n">
        <x:f>W1361*Y1361</x:f>
        <x:v>0.9817892867515157</x:v>
      </x:c>
      <x:c r="AC1361" s="115" t="n">
        <x:f>X1361*Y1361</x:f>
        <x:v>0.11265556871304337</x:v>
      </x:c>
      <x:c r="AD1361" s="115" t="n">
        <x:f>SUM(Z1361:AC1361)</x:f>
        <x:v>1.3702059768943056</x:v>
      </x:c>
      <x:c r="AE1361" s="115" t="n">
        <x:f>MAX(AE1360,AD1361)</x:f>
        <x:v>1.3702059768943056</x:v>
      </x:c>
      <x:c r="AF1361" s="114" t="n">
        <x:f>AD1361/AE1361-1</x:f>
        <x:v>0</x:v>
      </x:c>
      <x:c r="AG1361" s="114" t="n">
        <x:f>AD1361/AD1360-1</x:f>
        <x:v>0.0017078322435808424</x:v>
      </x:c>
      <x:c r="AH1361" s="111" t="n">
        <x:f>IF(OR(T1361="年末+季度",T1361="季度+动态",T1361="季度",T1361="动态"),A1361,AH1360)</x:f>
        <x:v>45747</x:v>
      </x:c>
      <x:c r="AI1361" s="117" t="n">
        <x:f>YEAR(A1361)</x:f>
        <x:v>2025</x:v>
      </x:c>
      <x:c r="AJ1361" s="117" t="n">
        <x:f>MONTH(A1361)</x:f>
        <x:v>6</x:v>
      </x:c>
      <x:c r="AK1361" s="50" t="n">
        <x:f>IF(MONTH(A1361)&lt;&gt;MONTH(A1362),1,0)</x:f>
        <x:v>0</x:v>
      </x:c>
      <x:c r="AL1361" s="115" t="n">
        <x:f>IF(AK1360,AD1360,AL1360)</x:f>
        <x:v>1.3558753195839646</x:v>
      </x:c>
      <x:c r="AM1361" s="116" t="str">
        <x:f>IF(AK1361,AD1361/AL1361-1,"")</x:f>
      </x:c>
      <x:c r="AN1361" s="115" t="n">
        <x:f>IF(AI1361&lt;&gt;AI1360,AD1361,MAX(AN1360,AD1361))</x:f>
        <x:v>1.3702059768943056</x:v>
      </x:c>
      <x:c r="AO1361" s="116" t="n">
        <x:f>AD1361/AN1361-1</x:f>
        <x:v>0</x:v>
      </x:c>
      <x:c r="AP1361" s="112" t="n">
        <x:f>IFERROR(SUM(Z1361:AC1361)/AD1361,0)</x:f>
        <x:v>1</x:v>
      </x:c>
      <x:c r="AQ1361" s="50" t="b">
        <x:f>AND(B1361&gt;0,C1361&gt;0,D1361&gt;0,E1361&gt;0)</x:f>
        <x:v>1</x:v>
      </x:c>
    </x:row>
    <x:row r="1362">
      <x:c r="A1362" s="111" t="n">
        <x:f>'净值底稿'!A1320</x:f>
        <x:v>45820</x:v>
      </x:c>
      <x:c r="B1362" s="113" t="n">
        <x:f>'净值底稿'!F1320</x:f>
        <x:v>1.9396595562951773</x:v>
      </x:c>
      <x:c r="C1362" s="113" t="n">
        <x:f>'净值底稿'!O1320</x:f>
        <x:v>1.4631883587098113</x:v>
      </x:c>
      <x:c r="D1362" s="113" t="n">
        <x:f>'净值底稿'!P1320</x:f>
        <x:v>1.7605</x:v>
      </x:c>
      <x:c r="E1362" s="113" t="n">
        <x:f>'净值底稿'!Q1320</x:f>
        <x:v>2.7235</x:v>
      </x:c>
      <x:c r="F1362" s="114" t="n">
        <x:f>IFERROR(B1362/B1361-1,0)</x:f>
        <x:v>0.011027657425051629</x:v>
      </x:c>
      <x:c r="G1362" s="114" t="n">
        <x:f>IFERROR(C1362/C1361-1,0)</x:f>
        <x:v>0.0024464374961887803</x:v>
      </x:c>
      <x:c r="H1362" s="114" t="n">
        <x:f>IFERROR(D1362/D1361-1,0)</x:f>
        <x:v>0.00022725981478322055</x:v>
      </x:c>
      <x:c r="I1362" s="114" t="n">
        <x:f>IFERROR(E1362/E1361-1,0)</x:f>
        <x:v>0.007546890607080803</x:v>
      </x:c>
      <x:c r="J1362" s="115" t="n">
        <x:f>Z1361*(1+F1362)</x:f>
        <x:v>0.13673893354055502</x:v>
      </x:c>
      <x:c r="K1362" s="115" t="n">
        <x:f>AA1361*(1+G1362)</x:f>
        <x:v>0.14085740852810819</x:v>
      </x:c>
      <x:c r="L1362" s="115" t="n">
        <x:f>AB1361*(1+H1362)</x:f>
        <x:v>0.982012408002979</x:v>
      </x:c>
      <x:c r="M1362" s="115" t="n">
        <x:f>AC1361*(1+I1362)</x:f>
        <x:v>0.11350576796639919</x:v>
      </x:c>
      <x:c r="N1362" s="115" t="n">
        <x:f>SUM(J1362:M1362)</x:f>
        <x:v>1.3731145180380413</x:v>
      </x:c>
      <x:c r="O1362" s="116" t="n">
        <x:f>IFERROR((J1362+K1362)/N1362,0)</x:f>
        <x:v>0.20216547012065939</x:v>
      </x:c>
      <x:c r="P1362" s="50" t="b">
        <x:f>AND(MONTH(A1362)=12,OR(A1363="",YEAR(A1362)&lt;&gt;YEAR(A1363)))</x:f>
        <x:v>0</x:v>
      </x:c>
      <x:c r="Q1362" s="50" t="b">
        <x:f>AND(MOD(MONTH(A1362),3)=0,OR(A1363="",MONTH(A1362)&lt;&gt;MONTH(A1363)))</x:f>
        <x:v>0</x:v>
      </x:c>
      <x:c r="R1362" s="50" t="b">
        <x:f>OR(O1362&gt;$E$7,O1362&lt;$E$6)</x:f>
        <x:v>0</x:v>
      </x:c>
      <x:c r="S1362" s="50" t="b">
        <x:f>AND(OR(P1362,Q1362,R1362),A1362-AH1361&gt;$E$8)</x:f>
        <x:v>0</x:v>
      </x:c>
      <x:c r="T1362" s="50" t="str">
        <x:f>IF(NOT(OR(P1362,Q1362,R1362)),"不调",IF(NOT(S1362),"间隔规则跳过",IF(P1362,"年末+季度",IF(AND(Q1362,R1362),"季度+动态",IF(Q1362,"季度","动态")))))</x:f>
        <x:v>不调</x:v>
      </x:c>
      <x:c r="U1362" s="115" t="n">
        <x:f>IF(OR(T1362="年末+季度",T1362="季度+动态"),N1362*$E$5/2,IF(T1362="季度",(J1362+K1362)/2,IF(T1362="动态",N1362*$E$5*IF(J1362+K1362=0,0.5,J1362/(J1362+K1362)),J1362)))</x:f>
        <x:v>0.13673893354055502</x:v>
      </x:c>
      <x:c r="V1362" s="115" t="n">
        <x:f>IF(OR(T1362="年末+季度",T1362="季度+动态"),N1362*$E$5/2,IF(T1362="季度",(J1362+K1362)/2,IF(T1362="动态",N1362*$E$5*IF(J1362+K1362=0,0.5,K1362/(J1362+K1362)),K1362)))</x:f>
        <x:v>0.14085740852810819</x:v>
      </x:c>
      <x:c r="W1362" s="115" t="n">
        <x:f>IF(OR(T1362="年末+季度",T1362="季度+动态",T1362="动态"),N1362*(1-$E$5)*IF(L1362+M1362=0,$B$7/($B$7+$B$8),L1362/(L1362+M1362)),L1362)</x:f>
        <x:v>0.982012408002979</x:v>
      </x:c>
      <x:c r="X1362" s="115" t="n">
        <x:f>IF(OR(T1362="年末+季度",T1362="季度+动态",T1362="动态"),N1362*(1-$E$5)*IF(L1362+M1362=0,$B$8/($B$7+$B$8),M1362/(L1362+M1362)),M1362)</x:f>
        <x:v>0.11350576796639919</x:v>
      </x:c>
      <x:c r="Y1362" s="115" t="n">
        <x:f>POWER(1-$H$5,(A1362-A1361)/$H$8)</x:f>
        <x:v>0.9999862671029998</x:v>
      </x:c>
      <x:c r="Z1362" s="115" t="n">
        <x:f>U1362*Y1362</x:f>
        <x:v>0.1367370557188648</x:v>
      </x:c>
      <x:c r="AA1362" s="115" t="n">
        <x:f>V1362*Y1362</x:f>
        <x:v>0.14085547414782515</x:v>
      </x:c>
      <x:c r="AB1362" s="115" t="n">
        <x:f>W1362*Y1362</x:f>
        <x:v>0.9819989221277269</x:v>
      </x:c>
      <x:c r="AC1362" s="115" t="n">
        <x:f>X1362*Y1362</x:f>
        <x:v>0.11350420920337878</x:v>
      </x:c>
      <x:c r="AD1362" s="115" t="n">
        <x:f>SUM(Z1362:AC1362)</x:f>
        <x:v>1.3730956611977958</x:v>
      </x:c>
      <x:c r="AE1362" s="115" t="n">
        <x:f>MAX(AE1361,AD1362)</x:f>
        <x:v>1.3730956611977958</x:v>
      </x:c>
      <x:c r="AF1362" s="114" t="n">
        <x:f>AD1362/AE1362-1</x:f>
        <x:v>0</x:v>
      </x:c>
      <x:c r="AG1362" s="114" t="n">
        <x:f>AD1362/AD1361-1</x:f>
        <x:v>0.002108941540336806</x:v>
      </x:c>
      <x:c r="AH1362" s="111" t="n">
        <x:f>IF(OR(T1362="年末+季度",T1362="季度+动态",T1362="季度",T1362="动态"),A1362,AH1361)</x:f>
        <x:v>45747</x:v>
      </x:c>
      <x:c r="AI1362" s="117" t="n">
        <x:f>YEAR(A1362)</x:f>
        <x:v>2025</x:v>
      </x:c>
      <x:c r="AJ1362" s="117" t="n">
        <x:f>MONTH(A1362)</x:f>
        <x:v>6</x:v>
      </x:c>
      <x:c r="AK1362" s="50" t="n">
        <x:f>IF(MONTH(A1362)&lt;&gt;MONTH(A1363),1,0)</x:f>
        <x:v>0</x:v>
      </x:c>
      <x:c r="AL1362" s="115" t="n">
        <x:f>IF(AK1361,AD1361,AL1361)</x:f>
        <x:v>1.3558753195839646</x:v>
      </x:c>
      <x:c r="AM1362" s="116" t="str">
        <x:f>IF(AK1362,AD1362/AL1362-1,"")</x:f>
      </x:c>
      <x:c r="AN1362" s="115" t="n">
        <x:f>IF(AI1362&lt;&gt;AI1361,AD1362,MAX(AN1361,AD1362))</x:f>
        <x:v>1.3730956611977958</x:v>
      </x:c>
      <x:c r="AO1362" s="116" t="n">
        <x:f>AD1362/AN1362-1</x:f>
        <x:v>0</x:v>
      </x:c>
      <x:c r="AP1362" s="112" t="n">
        <x:f>IFERROR(SUM(Z1362:AC1362)/AD1362,0)</x:f>
        <x:v>1</x:v>
      </x:c>
      <x:c r="AQ1362" s="50" t="b">
        <x:f>AND(B1362&gt;0,C1362&gt;0,D1362&gt;0,E1362&gt;0)</x:f>
        <x:v>1</x:v>
      </x:c>
    </x:row>
    <x:row r="1363">
      <x:c r="A1363" s="111" t="n">
        <x:f>'净值底稿'!A1321</x:f>
        <x:v>45821</x:v>
      </x:c>
      <x:c r="B1363" s="113" t="n">
        <x:f>'净值底稿'!F1321</x:f>
        <x:v>1.9265598200549774</x:v>
      </x:c>
      <x:c r="C1363" s="113" t="n">
        <x:f>'净值底稿'!O1321</x:f>
        <x:v>1.4451036025711095</x:v>
      </x:c>
      <x:c r="D1363" s="113" t="n">
        <x:f>'净值底稿'!P1321</x:f>
        <x:v>1.7607</x:v>
      </x:c>
      <x:c r="E1363" s="113" t="n">
        <x:f>'净值底稿'!Q1321</x:f>
        <x:v>2.7637</x:v>
      </x:c>
      <x:c r="F1363" s="114" t="n">
        <x:f>IFERROR(B1363/B1362-1,0)</x:f>
        <x:v>-0.006753626530843881</x:v>
      </x:c>
      <x:c r="G1363" s="114" t="n">
        <x:f>IFERROR(C1363/C1362-1,0)</x:f>
        <x:v>-0.012359827790489275</x:v>
      </x:c>
      <x:c r="H1363" s="114" t="n">
        <x:f>IFERROR(D1363/D1362-1,0)</x:f>
        <x:v>0.00011360408974714353</x:v>
      </x:c>
      <x:c r="I1363" s="114" t="n">
        <x:f>IFERROR(E1363/E1362-1,0)</x:f>
        <x:v>0.014760418579034429</x:v>
      </x:c>
      <x:c r="J1363" s="115" t="n">
        <x:f>Z1362*(1+F1363)</x:f>
        <x:v>0.1358135847116124</x:v>
      </x:c>
      <x:c r="K1363" s="115" t="n">
        <x:f>AA1362*(1+G1363)</x:f>
        <x:v>0.13911452474401031</x:v>
      </x:c>
      <x:c r="L1363" s="115" t="n">
        <x:f>AB1362*(1+H1363)</x:f>
        <x:v>0.9821104812214079</x:v>
      </x:c>
      <x:c r="M1363" s="115" t="n">
        <x:f>AC1362*(1+I1363)</x:f>
        <x:v>0.11517957884170295</x:v>
      </x:c>
      <x:c r="N1363" s="115" t="n">
        <x:f>SUM(J1363:M1363)</x:f>
        <x:v>1.3722181695187334</x:v>
      </x:c>
      <x:c r="O1363" s="116" t="n">
        <x:f>IFERROR((J1363+K1363)/N1363,0)</x:f>
        <x:v>0.20035306014935364</x:v>
      </x:c>
      <x:c r="P1363" s="50" t="b">
        <x:f>AND(MONTH(A1363)=12,OR(A1364="",YEAR(A1363)&lt;&gt;YEAR(A1364)))</x:f>
        <x:v>0</x:v>
      </x:c>
      <x:c r="Q1363" s="50" t="b">
        <x:f>AND(MOD(MONTH(A1363),3)=0,OR(A1364="",MONTH(A1363)&lt;&gt;MONTH(A1364)))</x:f>
        <x:v>0</x:v>
      </x:c>
      <x:c r="R1363" s="50" t="b">
        <x:f>OR(O1363&gt;$E$7,O1363&lt;$E$6)</x:f>
        <x:v>0</x:v>
      </x:c>
      <x:c r="S1363" s="50" t="b">
        <x:f>AND(OR(P1363,Q1363,R1363),A1363-AH1362&gt;$E$8)</x:f>
        <x:v>0</x:v>
      </x:c>
      <x:c r="T1363" s="50" t="str">
        <x:f>IF(NOT(OR(P1363,Q1363,R1363)),"不调",IF(NOT(S1363),"间隔规则跳过",IF(P1363,"年末+季度",IF(AND(Q1363,R1363),"季度+动态",IF(Q1363,"季度","动态")))))</x:f>
        <x:v>不调</x:v>
      </x:c>
      <x:c r="U1363" s="115" t="n">
        <x:f>IF(OR(T1363="年末+季度",T1363="季度+动态"),N1363*$E$5/2,IF(T1363="季度",(J1363+K1363)/2,IF(T1363="动态",N1363*$E$5*IF(J1363+K1363=0,0.5,J1363/(J1363+K1363)),J1363)))</x:f>
        <x:v>0.1358135847116124</x:v>
      </x:c>
      <x:c r="V1363" s="115" t="n">
        <x:f>IF(OR(T1363="年末+季度",T1363="季度+动态"),N1363*$E$5/2,IF(T1363="季度",(J1363+K1363)/2,IF(T1363="动态",N1363*$E$5*IF(J1363+K1363=0,0.5,K1363/(J1363+K1363)),K1363)))</x:f>
        <x:v>0.13911452474401031</x:v>
      </x:c>
      <x:c r="W1363" s="115" t="n">
        <x:f>IF(OR(T1363="年末+季度",T1363="季度+动态",T1363="动态"),N1363*(1-$E$5)*IF(L1363+M1363=0,$B$7/($B$7+$B$8),L1363/(L1363+M1363)),L1363)</x:f>
        <x:v>0.9821104812214079</x:v>
      </x:c>
      <x:c r="X1363" s="115" t="n">
        <x:f>IF(OR(T1363="年末+季度",T1363="季度+动态",T1363="动态"),N1363*(1-$E$5)*IF(L1363+M1363=0,$B$8/($B$7+$B$8),M1363/(L1363+M1363)),M1363)</x:f>
        <x:v>0.11517957884170295</x:v>
      </x:c>
      <x:c r="Y1363" s="115" t="n">
        <x:f>POWER(1-$H$5,(A1363-A1362)/$H$8)</x:f>
        <x:v>0.9999862671029998</x:v>
      </x:c>
      <x:c r="Z1363" s="115" t="n">
        <x:f>U1363*Y1363</x:f>
        <x:v>0.13581171959764232</x:v>
      </x:c>
      <x:c r="AA1363" s="115" t="n">
        <x:f>V1363*Y1363</x:f>
        <x:v>0.13911261429857077</x:v>
      </x:c>
      <x:c r="AB1363" s="115" t="n">
        <x:f>W1363*Y1363</x:f>
        <x:v>0.9820969939993264</x:v>
      </x:c>
      <x:c r="AC1363" s="115" t="n">
        <x:f>X1363*Y1363</x:f>
        <x:v>0.11517799709241018</x:v>
      </x:c>
      <x:c r="AD1363" s="115" t="n">
        <x:f>SUM(Z1363:AC1363)</x:f>
        <x:v>1.3721993249879498</x:v>
      </x:c>
      <x:c r="AE1363" s="115" t="n">
        <x:f>MAX(AE1362,AD1363)</x:f>
        <x:v>1.3730956611977958</x:v>
      </x:c>
      <x:c r="AF1363" s="114" t="n">
        <x:f>AD1363/AE1363-1</x:f>
        <x:v>-0.0006527849698862997</x:v>
      </x:c>
      <x:c r="AG1363" s="114" t="n">
        <x:f>AD1363/AD1362-1</x:f>
        <x:v>-0.0006527849698862997</x:v>
      </x:c>
      <x:c r="AH1363" s="111" t="n">
        <x:f>IF(OR(T1363="年末+季度",T1363="季度+动态",T1363="季度",T1363="动态"),A1363,AH1362)</x:f>
        <x:v>45747</x:v>
      </x:c>
      <x:c r="AI1363" s="117" t="n">
        <x:f>YEAR(A1363)</x:f>
        <x:v>2025</x:v>
      </x:c>
      <x:c r="AJ1363" s="117" t="n">
        <x:f>MONTH(A1363)</x:f>
        <x:v>6</x:v>
      </x:c>
      <x:c r="AK1363" s="50" t="n">
        <x:f>IF(MONTH(A1363)&lt;&gt;MONTH(A1364),1,0)</x:f>
        <x:v>0</x:v>
      </x:c>
      <x:c r="AL1363" s="115" t="n">
        <x:f>IF(AK1362,AD1362,AL1362)</x:f>
        <x:v>1.3558753195839646</x:v>
      </x:c>
      <x:c r="AM1363" s="116" t="str">
        <x:f>IF(AK1363,AD1363/AL1363-1,"")</x:f>
      </x:c>
      <x:c r="AN1363" s="115" t="n">
        <x:f>IF(AI1363&lt;&gt;AI1362,AD1363,MAX(AN1362,AD1363))</x:f>
        <x:v>1.3730956611977958</x:v>
      </x:c>
      <x:c r="AO1363" s="116" t="n">
        <x:f>AD1363/AN1363-1</x:f>
        <x:v>-0.0006527849698862997</x:v>
      </x:c>
      <x:c r="AP1363" s="112" t="n">
        <x:f>IFERROR(SUM(Z1363:AC1363)/AD1363,0)</x:f>
        <x:v>1</x:v>
      </x:c>
      <x:c r="AQ1363" s="50" t="b">
        <x:f>AND(B1363&gt;0,C1363&gt;0,D1363&gt;0,E1363&gt;0)</x:f>
        <x:v>1</x:v>
      </x:c>
    </x:row>
    <x:row r="1364">
      <x:c r="A1364" s="111" t="n">
        <x:f>'净值底稿'!A1322</x:f>
        <x:v>45824</x:v>
      </x:c>
      <x:c r="B1364" s="113" t="n">
        <x:f>'净值底稿'!F1322</x:f>
        <x:v>1.96609924898851</x:v>
      </x:c>
      <x:c r="C1364" s="113" t="n">
        <x:f>'净值底稿'!O1322</x:f>
        <x:v>1.4528144543200283</x:v>
      </x:c>
      <x:c r="D1364" s="113" t="n">
        <x:f>'净值底稿'!P1322</x:f>
        <x:v>1.7612</x:v>
      </x:c>
      <x:c r="E1364" s="113" t="n">
        <x:f>'净值底稿'!Q1322</x:f>
        <x:v>2.7515</x:v>
      </x:c>
      <x:c r="F1364" s="114" t="n">
        <x:f>IFERROR(B1364/B1363-1,0)</x:f>
        <x:v>0.02052333310491461</x:v>
      </x:c>
      <x:c r="G1364" s="114" t="n">
        <x:f>IFERROR(C1364/C1363-1,0)</x:f>
        <x:v>0.0053358470183035855</x:v>
      </x:c>
      <x:c r="H1364" s="114" t="n">
        <x:f>IFERROR(D1364/D1363-1,0)</x:f>
        <x:v>0.0002839779633101447</x:v>
      </x:c>
      <x:c r="I1364" s="114" t="n">
        <x:f>IFERROR(E1364/E1363-1,0)</x:f>
        <x:v>-0.0044143720374859585</x:v>
      </x:c>
      <x:c r="J1364" s="115" t="n">
        <x:f>Z1363*(1+F1364)</x:f>
        <x:v>0.138599028758496</x:v>
      </x:c>
      <x:c r="K1364" s="115" t="n">
        <x:f>AA1363*(1+G1364)</x:f>
        <x:v>0.1398548979267842</x:v>
      </x:c>
      <x:c r="L1364" s="115" t="n">
        <x:f>AB1363*(1+H1364)</x:f>
        <x:v>0.9823758879034553</x:v>
      </x:c>
      <x:c r="M1364" s="115" t="n">
        <x:f>AC1363*(1+I1364)</x:f>
        <x:v>0.11466955856271181</x:v>
      </x:c>
      <x:c r="N1364" s="115" t="n">
        <x:f>SUM(J1364:M1364)</x:f>
        <x:v>1.3754993731514473</x:v>
      </x:c>
      <x:c r="O1364" s="116" t="n">
        <x:f>IFERROR((J1364+K1364)/N1364,0)</x:f>
        <x:v>0.2024384249971021</x:v>
      </x:c>
      <x:c r="P1364" s="50" t="b">
        <x:f>AND(MONTH(A1364)=12,OR(A1365="",YEAR(A1364)&lt;&gt;YEAR(A1365)))</x:f>
        <x:v>0</x:v>
      </x:c>
      <x:c r="Q1364" s="50" t="b">
        <x:f>AND(MOD(MONTH(A1364),3)=0,OR(A1365="",MONTH(A1364)&lt;&gt;MONTH(A1365)))</x:f>
        <x:v>0</x:v>
      </x:c>
      <x:c r="R1364" s="50" t="b">
        <x:f>OR(O1364&gt;$E$7,O1364&lt;$E$6)</x:f>
        <x:v>0</x:v>
      </x:c>
      <x:c r="S1364" s="50" t="b">
        <x:f>AND(OR(P1364,Q1364,R1364),A1364-AH1363&gt;$E$8)</x:f>
        <x:v>0</x:v>
      </x:c>
      <x:c r="T1364" s="50" t="str">
        <x:f>IF(NOT(OR(P1364,Q1364,R1364)),"不调",IF(NOT(S1364),"间隔规则跳过",IF(P1364,"年末+季度",IF(AND(Q1364,R1364),"季度+动态",IF(Q1364,"季度","动态")))))</x:f>
        <x:v>不调</x:v>
      </x:c>
      <x:c r="U1364" s="115" t="n">
        <x:f>IF(OR(T1364="年末+季度",T1364="季度+动态"),N1364*$E$5/2,IF(T1364="季度",(J1364+K1364)/2,IF(T1364="动态",N1364*$E$5*IF(J1364+K1364=0,0.5,J1364/(J1364+K1364)),J1364)))</x:f>
        <x:v>0.138599028758496</x:v>
      </x:c>
      <x:c r="V1364" s="115" t="n">
        <x:f>IF(OR(T1364="年末+季度",T1364="季度+动态"),N1364*$E$5/2,IF(T1364="季度",(J1364+K1364)/2,IF(T1364="动态",N1364*$E$5*IF(J1364+K1364=0,0.5,K1364/(J1364+K1364)),K1364)))</x:f>
        <x:v>0.1398548979267842</x:v>
      </x:c>
      <x:c r="W1364" s="115" t="n">
        <x:f>IF(OR(T1364="年末+季度",T1364="季度+动态",T1364="动态"),N1364*(1-$E$5)*IF(L1364+M1364=0,$B$7/($B$7+$B$8),L1364/(L1364+M1364)),L1364)</x:f>
        <x:v>0.9823758879034553</x:v>
      </x:c>
      <x:c r="X1364" s="115" t="n">
        <x:f>IF(OR(T1364="年末+季度",T1364="季度+动态",T1364="动态"),N1364*(1-$E$5)*IF(L1364+M1364=0,$B$8/($B$7+$B$8),M1364/(L1364+M1364)),M1364)</x:f>
        <x:v>0.11466955856271181</x:v>
      </x:c>
      <x:c r="Y1364" s="115" t="n">
        <x:f>POWER(1-$H$5,(A1364-A1363)/$H$8)</x:f>
        <x:v>0.9999588018747739</x:v>
      </x:c>
      <x:c r="Z1364" s="115" t="n">
        <x:f>U1364*Y1364</x:f>
        <x:v>0.13859331873835298</x:v>
      </x:c>
      <x:c r="AA1364" s="115" t="n">
        <x:f>V1364*Y1364</x:f>
        <x:v>0.13984913616718594</x:v>
      </x:c>
      <x:c r="AB1364" s="115" t="n">
        <x:f>W1364*Y1364</x:f>
        <x:v>0.9823354158586064</x:v>
      </x:c>
      <x:c r="AC1364" s="115" t="n">
        <x:f>X1364*Y1364</x:f>
        <x:v>0.11466483439187852</x:v>
      </x:c>
      <x:c r="AD1364" s="115" t="n">
        <x:f>SUM(Z1364:AC1364)</x:f>
        <x:v>1.3754427051560238</x:v>
      </x:c>
      <x:c r="AE1364" s="115" t="n">
        <x:f>MAX(AE1363,AD1364)</x:f>
        <x:v>1.3754427051560238</x:v>
      </x:c>
      <x:c r="AF1364" s="114" t="n">
        <x:f>AD1364/AE1364-1</x:f>
        <x:v>0</x:v>
      </x:c>
      <x:c r="AG1364" s="114" t="n">
        <x:f>AD1364/AD1363-1</x:f>
        <x:v>0.0023636363238281888</x:v>
      </x:c>
      <x:c r="AH1364" s="111" t="n">
        <x:f>IF(OR(T1364="年末+季度",T1364="季度+动态",T1364="季度",T1364="动态"),A1364,AH1363)</x:f>
        <x:v>45747</x:v>
      </x:c>
      <x:c r="AI1364" s="117" t="n">
        <x:f>YEAR(A1364)</x:f>
        <x:v>2025</x:v>
      </x:c>
      <x:c r="AJ1364" s="117" t="n">
        <x:f>MONTH(A1364)</x:f>
        <x:v>6</x:v>
      </x:c>
      <x:c r="AK1364" s="50" t="n">
        <x:f>IF(MONTH(A1364)&lt;&gt;MONTH(A1365),1,0)</x:f>
        <x:v>0</x:v>
      </x:c>
      <x:c r="AL1364" s="115" t="n">
        <x:f>IF(AK1363,AD1363,AL1363)</x:f>
        <x:v>1.3558753195839646</x:v>
      </x:c>
      <x:c r="AM1364" s="116" t="str">
        <x:f>IF(AK1364,AD1364/AL1364-1,"")</x:f>
      </x:c>
      <x:c r="AN1364" s="115" t="n">
        <x:f>IF(AI1364&lt;&gt;AI1363,AD1364,MAX(AN1363,AD1364))</x:f>
        <x:v>1.3754427051560238</x:v>
      </x:c>
      <x:c r="AO1364" s="116" t="n">
        <x:f>AD1364/AN1364-1</x:f>
        <x:v>0</x:v>
      </x:c>
      <x:c r="AP1364" s="112" t="n">
        <x:f>IFERROR(SUM(Z1364:AC1364)/AD1364,0)</x:f>
        <x:v>1</x:v>
      </x:c>
      <x:c r="AQ1364" s="50" t="b">
        <x:f>AND(B1364&gt;0,C1364&gt;0,D1364&gt;0,E1364&gt;0)</x:f>
        <x:v>1</x:v>
      </x:c>
    </x:row>
    <x:row r="1365">
      <x:c r="A1365" s="111" t="n">
        <x:f>'净值底稿'!A1323</x:f>
        <x:v>45825</x:v>
      </x:c>
      <x:c r="B1365" s="113" t="n">
        <x:f>'净值底稿'!F1323</x:f>
        <x:v>1.9572042983719378</x:v>
      </x:c>
      <x:c r="C1365" s="113" t="n">
        <x:f>'净值底稿'!O1323</x:f>
        <x:v>1.451333580927586</x:v>
      </x:c>
      <x:c r="D1365" s="113" t="n">
        <x:f>'净值底稿'!P1323</x:f>
        <x:v>1.7625</x:v>
      </x:c>
      <x:c r="E1365" s="113" t="n">
        <x:f>'净值底稿'!Q1323</x:f>
        <x:v>2.7325</x:v>
      </x:c>
      <x:c r="F1365" s="114" t="n">
        <x:f>IFERROR(B1365/B1364-1,0)</x:f>
        <x:v>-0.004524161545328087</x:v>
      </x:c>
      <x:c r="G1365" s="114" t="n">
        <x:f>IFERROR(C1365/C1364-1,0)</x:f>
        <x:v>-0.0010193135042392276</x:v>
      </x:c>
      <x:c r="H1365" s="114" t="n">
        <x:f>IFERROR(D1365/D1364-1,0)</x:f>
        <x:v>0.0007381330910742889</x:v>
      </x:c>
      <x:c r="I1365" s="114" t="n">
        <x:f>IFERROR(E1365/E1364-1,0)</x:f>
        <x:v>-0.006905324368526311</x:v>
      </x:c>
      <x:c r="J1365" s="115" t="n">
        <x:f>Z1364*(1+F1365)</x:f>
        <x:v>0.13796630017527753</x:v>
      </x:c>
      <x:c r="K1365" s="115" t="n">
        <x:f>AA1364*(1+G1365)</x:f>
        <x:v>0.13970658605413455</x:v>
      </x:c>
      <x:c r="L1365" s="115" t="n">
        <x:f>AB1364*(1+H1365)</x:f>
        <x:v>0.9830605101355858</x:v>
      </x:c>
      <x:c r="M1365" s="115" t="n">
        <x:f>AC1364*(1+I1365)</x:f>
        <x:v>0.11387303651673925</x:v>
      </x:c>
      <x:c r="N1365" s="115" t="n">
        <x:f>SUM(J1365:M1365)</x:f>
        <x:v>1.3746064328817371</x:v>
      </x:c>
      <x:c r="O1365" s="116" t="n">
        <x:f>IFERROR((J1365+K1365)/N1365,0)</x:f>
        <x:v>0.20200173634230434</x:v>
      </x:c>
      <x:c r="P1365" s="50" t="b">
        <x:f>AND(MONTH(A1365)=12,OR(A1366="",YEAR(A1365)&lt;&gt;YEAR(A1366)))</x:f>
        <x:v>0</x:v>
      </x:c>
      <x:c r="Q1365" s="50" t="b">
        <x:f>AND(MOD(MONTH(A1365),3)=0,OR(A1366="",MONTH(A1365)&lt;&gt;MONTH(A1366)))</x:f>
        <x:v>0</x:v>
      </x:c>
      <x:c r="R1365" s="50" t="b">
        <x:f>OR(O1365&gt;$E$7,O1365&lt;$E$6)</x:f>
        <x:v>0</x:v>
      </x:c>
      <x:c r="S1365" s="50" t="b">
        <x:f>AND(OR(P1365,Q1365,R1365),A1365-AH1364&gt;$E$8)</x:f>
        <x:v>0</x:v>
      </x:c>
      <x:c r="T1365" s="50" t="str">
        <x:f>IF(NOT(OR(P1365,Q1365,R1365)),"不调",IF(NOT(S1365),"间隔规则跳过",IF(P1365,"年末+季度",IF(AND(Q1365,R1365),"季度+动态",IF(Q1365,"季度","动态")))))</x:f>
        <x:v>不调</x:v>
      </x:c>
      <x:c r="U1365" s="115" t="n">
        <x:f>IF(OR(T1365="年末+季度",T1365="季度+动态"),N1365*$E$5/2,IF(T1365="季度",(J1365+K1365)/2,IF(T1365="动态",N1365*$E$5*IF(J1365+K1365=0,0.5,J1365/(J1365+K1365)),J1365)))</x:f>
        <x:v>0.13796630017527753</x:v>
      </x:c>
      <x:c r="V1365" s="115" t="n">
        <x:f>IF(OR(T1365="年末+季度",T1365="季度+动态"),N1365*$E$5/2,IF(T1365="季度",(J1365+K1365)/2,IF(T1365="动态",N1365*$E$5*IF(J1365+K1365=0,0.5,K1365/(J1365+K1365)),K1365)))</x:f>
        <x:v>0.13970658605413455</x:v>
      </x:c>
      <x:c r="W1365" s="115" t="n">
        <x:f>IF(OR(T1365="年末+季度",T1365="季度+动态",T1365="动态"),N1365*(1-$E$5)*IF(L1365+M1365=0,$B$7/($B$7+$B$8),L1365/(L1365+M1365)),L1365)</x:f>
        <x:v>0.9830605101355858</x:v>
      </x:c>
      <x:c r="X1365" s="115" t="n">
        <x:f>IF(OR(T1365="年末+季度",T1365="季度+动态",T1365="动态"),N1365*(1-$E$5)*IF(L1365+M1365=0,$B$8/($B$7+$B$8),M1365/(L1365+M1365)),M1365)</x:f>
        <x:v>0.11387303651673925</x:v>
      </x:c>
      <x:c r="Y1365" s="115" t="n">
        <x:f>POWER(1-$H$5,(A1365-A1364)/$H$8)</x:f>
        <x:v>0.9999862671029998</x:v>
      </x:c>
      <x:c r="Z1365" s="115" t="n">
        <x:f>U1365*Y1365</x:f>
        <x:v>0.13796440549828773</x:v>
      </x:c>
      <x:c r="AA1365" s="115" t="n">
        <x:f>V1365*Y1365</x:f>
        <x:v>0.13970466747797802</x:v>
      </x:c>
      <x:c r="AB1365" s="115" t="n">
        <x:f>W1365*Y1365</x:f>
        <x:v>0.9830470098668551</x:v>
      </x:c>
      <x:c r="AC1365" s="115" t="n">
        <x:f>X1365*Y1365</x:f>
        <x:v>0.11387147271005765</x:v>
      </x:c>
      <x:c r="AD1365" s="115" t="n">
        <x:f>SUM(Z1365:AC1365)</x:f>
        <x:v>1.3745875555531784</x:v>
      </x:c>
      <x:c r="AE1365" s="115" t="n">
        <x:f>MAX(AE1364,AD1365)</x:f>
        <x:v>1.3754427051560238</x:v>
      </x:c>
      <x:c r="AF1365" s="114" t="n">
        <x:f>AD1365/AE1365-1</x:f>
        <x:v>-0.000621726808132328</x:v>
      </x:c>
      <x:c r="AG1365" s="114" t="n">
        <x:f>AD1365/AD1364-1</x:f>
        <x:v>-0.000621726808132328</x:v>
      </x:c>
      <x:c r="AH1365" s="111" t="n">
        <x:f>IF(OR(T1365="年末+季度",T1365="季度+动态",T1365="季度",T1365="动态"),A1365,AH1364)</x:f>
        <x:v>45747</x:v>
      </x:c>
      <x:c r="AI1365" s="117" t="n">
        <x:f>YEAR(A1365)</x:f>
        <x:v>2025</x:v>
      </x:c>
      <x:c r="AJ1365" s="117" t="n">
        <x:f>MONTH(A1365)</x:f>
        <x:v>6</x:v>
      </x:c>
      <x:c r="AK1365" s="50" t="n">
        <x:f>IF(MONTH(A1365)&lt;&gt;MONTH(A1366),1,0)</x:f>
        <x:v>0</x:v>
      </x:c>
      <x:c r="AL1365" s="115" t="n">
        <x:f>IF(AK1364,AD1364,AL1364)</x:f>
        <x:v>1.3558753195839646</x:v>
      </x:c>
      <x:c r="AM1365" s="116" t="str">
        <x:f>IF(AK1365,AD1365/AL1365-1,"")</x:f>
      </x:c>
      <x:c r="AN1365" s="115" t="n">
        <x:f>IF(AI1365&lt;&gt;AI1364,AD1365,MAX(AN1364,AD1365))</x:f>
        <x:v>1.3754427051560238</x:v>
      </x:c>
      <x:c r="AO1365" s="116" t="n">
        <x:f>AD1365/AN1365-1</x:f>
        <x:v>-0.000621726808132328</x:v>
      </x:c>
      <x:c r="AP1365" s="112" t="n">
        <x:f>IFERROR(SUM(Z1365:AC1365)/AD1365,0)</x:f>
        <x:v>1</x:v>
      </x:c>
      <x:c r="AQ1365" s="50" t="b">
        <x:f>AND(B1365&gt;0,C1365&gt;0,D1365&gt;0,E1365&gt;0)</x:f>
        <x:v>1</x:v>
      </x:c>
    </x:row>
    <x:row r="1366">
      <x:c r="A1366" s="111" t="n">
        <x:f>'净值底稿'!A1324</x:f>
        <x:v>45826</x:v>
      </x:c>
      <x:c r="B1366" s="113" t="n">
        <x:f>'净值底稿'!F1324</x:f>
        <x:v>2.0161155389278025</x:v>
      </x:c>
      <x:c r="C1366" s="113" t="n">
        <x:f>'净值底稿'!O1324</x:f>
        <x:v>1.450682011789082</x:v>
      </x:c>
      <x:c r="D1366" s="113" t="n">
        <x:f>'净值底稿'!P1324</x:f>
        <x:v>1.7632</x:v>
      </x:c>
      <x:c r="E1366" s="113" t="n">
        <x:f>'净值底稿'!Q1324</x:f>
        <x:v>2.7279</x:v>
      </x:c>
      <x:c r="F1366" s="114" t="n">
        <x:f>IFERROR(B1366/B1365-1,0)</x:f>
        <x:v>0.030099688931231494</x:v>
      </x:c>
      <x:c r="G1366" s="114" t="n">
        <x:f>IFERROR(C1366/C1365-1,0)</x:f>
        <x:v>-0.0004489451267899458</x:v>
      </x:c>
      <x:c r="H1366" s="114" t="n">
        <x:f>IFERROR(D1366/D1365-1,0)</x:f>
        <x:v>0.0003971631205674786</x:v>
      </x:c>
      <x:c r="I1366" s="114" t="n">
        <x:f>IFERROR(E1366/E1365-1,0)</x:f>
        <x:v>-0.0016834400731929877</x:v>
      </x:c>
      <x:c r="J1366" s="115" t="n">
        <x:f>Z1365*(1+F1366)</x:f>
        <x:v>0.14211709118736848</x:v>
      </x:c>
      <x:c r="K1366" s="115" t="n">
        <x:f>AA1365*(1+G1366)</x:f>
        <x:v>0.13964194774832397</x:v>
      </x:c>
      <x:c r="L1366" s="115" t="n">
        <x:f>AB1365*(1+H1366)</x:f>
        <x:v>0.9834374398849584</x:v>
      </x:c>
      <x:c r="M1366" s="115" t="n">
        <x:f>AC1365*(1+I1366)</x:f>
        <x:v>0.11367977690970404</x:v>
      </x:c>
      <x:c r="N1366" s="115" t="n">
        <x:f>SUM(J1366:M1366)</x:f>
        <x:v>1.3788762557303547</x:v>
      </x:c>
      <x:c r="O1366" s="116" t="n">
        <x:f>IFERROR((J1366+K1366)/N1366,0)</x:f>
        <x:v>0.2043396118866751</x:v>
      </x:c>
      <x:c r="P1366" s="50" t="b">
        <x:f>AND(MONTH(A1366)=12,OR(A1367="",YEAR(A1366)&lt;&gt;YEAR(A1367)))</x:f>
        <x:v>0</x:v>
      </x:c>
      <x:c r="Q1366" s="50" t="b">
        <x:f>AND(MOD(MONTH(A1366),3)=0,OR(A1367="",MONTH(A1366)&lt;&gt;MONTH(A1367)))</x:f>
        <x:v>0</x:v>
      </x:c>
      <x:c r="R1366" s="50" t="b">
        <x:f>OR(O1366&gt;$E$7,O1366&lt;$E$6)</x:f>
        <x:v>0</x:v>
      </x:c>
      <x:c r="S1366" s="50" t="b">
        <x:f>AND(OR(P1366,Q1366,R1366),A1366-AH1365&gt;$E$8)</x:f>
        <x:v>0</x:v>
      </x:c>
      <x:c r="T1366" s="50" t="str">
        <x:f>IF(NOT(OR(P1366,Q1366,R1366)),"不调",IF(NOT(S1366),"间隔规则跳过",IF(P1366,"年末+季度",IF(AND(Q1366,R1366),"季度+动态",IF(Q1366,"季度","动态")))))</x:f>
        <x:v>不调</x:v>
      </x:c>
      <x:c r="U1366" s="115" t="n">
        <x:f>IF(OR(T1366="年末+季度",T1366="季度+动态"),N1366*$E$5/2,IF(T1366="季度",(J1366+K1366)/2,IF(T1366="动态",N1366*$E$5*IF(J1366+K1366=0,0.5,J1366/(J1366+K1366)),J1366)))</x:f>
        <x:v>0.14211709118736848</x:v>
      </x:c>
      <x:c r="V1366" s="115" t="n">
        <x:f>IF(OR(T1366="年末+季度",T1366="季度+动态"),N1366*$E$5/2,IF(T1366="季度",(J1366+K1366)/2,IF(T1366="动态",N1366*$E$5*IF(J1366+K1366=0,0.5,K1366/(J1366+K1366)),K1366)))</x:f>
        <x:v>0.13964194774832397</x:v>
      </x:c>
      <x:c r="W1366" s="115" t="n">
        <x:f>IF(OR(T1366="年末+季度",T1366="季度+动态",T1366="动态"),N1366*(1-$E$5)*IF(L1366+M1366=0,$B$7/($B$7+$B$8),L1366/(L1366+M1366)),L1366)</x:f>
        <x:v>0.9834374398849584</x:v>
      </x:c>
      <x:c r="X1366" s="115" t="n">
        <x:f>IF(OR(T1366="年末+季度",T1366="季度+动态",T1366="动态"),N1366*(1-$E$5)*IF(L1366+M1366=0,$B$8/($B$7+$B$8),M1366/(L1366+M1366)),M1366)</x:f>
        <x:v>0.11367977690970404</x:v>
      </x:c>
      <x:c r="Y1366" s="115" t="n">
        <x:f>POWER(1-$H$5,(A1366-A1365)/$H$8)</x:f>
        <x:v>0.9999862671029998</x:v>
      </x:c>
      <x:c r="Z1366" s="115" t="n">
        <x:f>U1366*Y1366</x:f>
        <x:v>0.14211513950799323</x:v>
      </x:c>
      <x:c r="AA1366" s="115" t="n">
        <x:f>V1366*Y1366</x:f>
        <x:v>0.13964003005983863</x:v>
      </x:c>
      <x:c r="AB1366" s="115" t="n">
        <x:f>W1366*Y1366</x:f>
        <x:v>0.9834239344398902</x:v>
      </x:c>
      <x:c r="AC1366" s="115" t="n">
        <x:f>X1366*Y1366</x:f>
        <x:v>0.11367821575703674</x:v>
      </x:c>
      <x:c r="AD1366" s="115" t="n">
        <x:f>SUM(Z1366:AC1366)</x:f>
        <x:v>1.3788573197647587</x:v>
      </x:c>
      <x:c r="AE1366" s="115" t="n">
        <x:f>MAX(AE1365,AD1366)</x:f>
        <x:v>1.3788573197647587</x:v>
      </x:c>
      <x:c r="AF1366" s="114" t="n">
        <x:f>AD1366/AE1366-1</x:f>
        <x:v>0</x:v>
      </x:c>
      <x:c r="AG1366" s="114" t="n">
        <x:f>AD1366/AD1365-1</x:f>
        <x:v>0.003106214801909868</x:v>
      </x:c>
      <x:c r="AH1366" s="111" t="n">
        <x:f>IF(OR(T1366="年末+季度",T1366="季度+动态",T1366="季度",T1366="动态"),A1366,AH1365)</x:f>
        <x:v>45747</x:v>
      </x:c>
      <x:c r="AI1366" s="117" t="n">
        <x:f>YEAR(A1366)</x:f>
        <x:v>2025</x:v>
      </x:c>
      <x:c r="AJ1366" s="117" t="n">
        <x:f>MONTH(A1366)</x:f>
        <x:v>6</x:v>
      </x:c>
      <x:c r="AK1366" s="50" t="n">
        <x:f>IF(MONTH(A1366)&lt;&gt;MONTH(A1367),1,0)</x:f>
        <x:v>0</x:v>
      </x:c>
      <x:c r="AL1366" s="115" t="n">
        <x:f>IF(AK1365,AD1365,AL1365)</x:f>
        <x:v>1.3558753195839646</x:v>
      </x:c>
      <x:c r="AM1366" s="116" t="str">
        <x:f>IF(AK1366,AD1366/AL1366-1,"")</x:f>
      </x:c>
      <x:c r="AN1366" s="115" t="n">
        <x:f>IF(AI1366&lt;&gt;AI1365,AD1366,MAX(AN1365,AD1366))</x:f>
        <x:v>1.3788573197647587</x:v>
      </x:c>
      <x:c r="AO1366" s="116" t="n">
        <x:f>AD1366/AN1366-1</x:f>
        <x:v>0</x:v>
      </x:c>
      <x:c r="AP1366" s="112" t="n">
        <x:f>IFERROR(SUM(Z1366:AC1366)/AD1366,0)</x:f>
        <x:v>1</x:v>
      </x:c>
      <x:c r="AQ1366" s="50" t="b">
        <x:f>AND(B1366&gt;0,C1366&gt;0,D1366&gt;0,E1366&gt;0)</x:f>
        <x:v>1</x:v>
      </x:c>
    </x:row>
    <x:row r="1367">
      <x:c r="A1367" s="111" t="n">
        <x:f>'净值底稿'!A1325</x:f>
        <x:v>45827</x:v>
      </x:c>
      <x:c r="B1367" s="113" t="n">
        <x:f>'净值底稿'!F1325</x:f>
        <x:v>2.0116802480619578</x:v>
      </x:c>
      <x:c r="C1367" s="113" t="n">
        <x:f>'净值底稿'!O1325</x:f>
        <x:v>1.4334877091440834</x:v>
      </x:c>
      <x:c r="D1367" s="113" t="n">
        <x:f>'净值底稿'!P1325</x:f>
        <x:v>1.7644</x:v>
      </x:c>
      <x:c r="E1367" s="113" t="n">
        <x:f>'净值底稿'!Q1325</x:f>
        <x:v>2.7131</x:v>
      </x:c>
      <x:c r="F1367" s="114" t="n">
        <x:f>IFERROR(B1367/B1366-1,0)</x:f>
        <x:v>-0.0021999189928387786</x:v>
      </x:c>
      <x:c r="G1367" s="114" t="n">
        <x:f>IFERROR(C1367/C1366-1,0)</x:f>
        <x:v>-0.011852564866226878</x:v>
      </x:c>
      <x:c r="H1367" s="114" t="n">
        <x:f>IFERROR(D1367/D1366-1,0)</x:f>
        <x:v>0.0006805807622503046</x:v>
      </x:c>
      <x:c r="I1367" s="114" t="n">
        <x:f>IFERROR(E1367/E1366-1,0)</x:f>
        <x:v>-0.00542541882033809</x:v>
      </x:c>
      <x:c r="J1367" s="115" t="n">
        <x:f>Z1366*(1+F1367)</x:f>
        <x:v>0.14180249771341966</x:v>
      </x:c>
      <x:c r="K1367" s="115" t="n">
        <x:f>AA1366*(1+G1367)</x:f>
        <x:v>0.1379849375456325</x:v>
      </x:c>
      <x:c r="L1367" s="115" t="n">
        <x:f>AB1366*(1+H1367)</x:f>
        <x:v>0.9840932338508065</x:v>
      </x:c>
      <x:c r="M1367" s="115" t="n">
        <x:f>AC1366*(1+I1367)</x:f>
        <x:v>0.11306146382580606</x:v>
      </x:c>
      <x:c r="N1367" s="115" t="n">
        <x:f>SUM(J1367:M1367)</x:f>
        <x:v>1.3769421329356646</x:v>
      </x:c>
      <x:c r="O1367" s="116" t="n">
        <x:f>IFERROR((J1367+K1367)/N1367,0)</x:f>
        <x:v>0.20319476655314517</x:v>
      </x:c>
      <x:c r="P1367" s="50" t="b">
        <x:f>AND(MONTH(A1367)=12,OR(A1368="",YEAR(A1367)&lt;&gt;YEAR(A1368)))</x:f>
        <x:v>0</x:v>
      </x:c>
      <x:c r="Q1367" s="50" t="b">
        <x:f>AND(MOD(MONTH(A1367),3)=0,OR(A1368="",MONTH(A1367)&lt;&gt;MONTH(A1368)))</x:f>
        <x:v>0</x:v>
      </x:c>
      <x:c r="R1367" s="50" t="b">
        <x:f>OR(O1367&gt;$E$7,O1367&lt;$E$6)</x:f>
        <x:v>0</x:v>
      </x:c>
      <x:c r="S1367" s="50" t="b">
        <x:f>AND(OR(P1367,Q1367,R1367),A1367-AH1366&gt;$E$8)</x:f>
        <x:v>0</x:v>
      </x:c>
      <x:c r="T1367" s="50" t="str">
        <x:f>IF(NOT(OR(P1367,Q1367,R1367)),"不调",IF(NOT(S1367),"间隔规则跳过",IF(P1367,"年末+季度",IF(AND(Q1367,R1367),"季度+动态",IF(Q1367,"季度","动态")))))</x:f>
        <x:v>不调</x:v>
      </x:c>
      <x:c r="U1367" s="115" t="n">
        <x:f>IF(OR(T1367="年末+季度",T1367="季度+动态"),N1367*$E$5/2,IF(T1367="季度",(J1367+K1367)/2,IF(T1367="动态",N1367*$E$5*IF(J1367+K1367=0,0.5,J1367/(J1367+K1367)),J1367)))</x:f>
        <x:v>0.14180249771341966</x:v>
      </x:c>
      <x:c r="V1367" s="115" t="n">
        <x:f>IF(OR(T1367="年末+季度",T1367="季度+动态"),N1367*$E$5/2,IF(T1367="季度",(J1367+K1367)/2,IF(T1367="动态",N1367*$E$5*IF(J1367+K1367=0,0.5,K1367/(J1367+K1367)),K1367)))</x:f>
        <x:v>0.1379849375456325</x:v>
      </x:c>
      <x:c r="W1367" s="115" t="n">
        <x:f>IF(OR(T1367="年末+季度",T1367="季度+动态",T1367="动态"),N1367*(1-$E$5)*IF(L1367+M1367=0,$B$7/($B$7+$B$8),L1367/(L1367+M1367)),L1367)</x:f>
        <x:v>0.9840932338508065</x:v>
      </x:c>
      <x:c r="X1367" s="115" t="n">
        <x:f>IF(OR(T1367="年末+季度",T1367="季度+动态",T1367="动态"),N1367*(1-$E$5)*IF(L1367+M1367=0,$B$8/($B$7+$B$8),M1367/(L1367+M1367)),M1367)</x:f>
        <x:v>0.11306146382580606</x:v>
      </x:c>
      <x:c r="Y1367" s="115" t="n">
        <x:f>POWER(1-$H$5,(A1367-A1366)/$H$8)</x:f>
        <x:v>0.9999862671029998</x:v>
      </x:c>
      <x:c r="Z1367" s="115" t="n">
        <x:f>U1367*Y1367</x:f>
        <x:v>0.14180055035432418</x:v>
      </x:c>
      <x:c r="AA1367" s="115" t="n">
        <x:f>V1367*Y1367</x:f>
        <x:v>0.13798304261269762</x:v>
      </x:c>
      <x:c r="AB1367" s="115" t="n">
        <x:f>W1367*Y1367</x:f>
        <x:v>0.9840797193997873</x:v>
      </x:c>
      <x:c r="AC1367" s="115" t="n">
        <x:f>X1367*Y1367</x:f>
        <x:v>0.11305991116436864</x:v>
      </x:c>
      <x:c r="AD1367" s="115" t="n">
        <x:f>SUM(Z1367:AC1367)</x:f>
        <x:v>1.3769232235311777</x:v>
      </x:c>
      <x:c r="AE1367" s="115" t="n">
        <x:f>MAX(AE1366,AD1367)</x:f>
        <x:v>1.3788573197647587</x:v>
      </x:c>
      <x:c r="AF1367" s="114" t="n">
        <x:f>AD1367/AE1367-1</x:f>
        <x:v>-0.001402680470167117</x:v>
      </x:c>
      <x:c r="AG1367" s="114" t="n">
        <x:f>AD1367/AD1366-1</x:f>
        <x:v>-0.001402680470167117</x:v>
      </x:c>
      <x:c r="AH1367" s="111" t="n">
        <x:f>IF(OR(T1367="年末+季度",T1367="季度+动态",T1367="季度",T1367="动态"),A1367,AH1366)</x:f>
        <x:v>45747</x:v>
      </x:c>
      <x:c r="AI1367" s="117" t="n">
        <x:f>YEAR(A1367)</x:f>
        <x:v>2025</x:v>
      </x:c>
      <x:c r="AJ1367" s="117" t="n">
        <x:f>MONTH(A1367)</x:f>
        <x:v>6</x:v>
      </x:c>
      <x:c r="AK1367" s="50" t="n">
        <x:f>IF(MONTH(A1367)&lt;&gt;MONTH(A1368),1,0)</x:f>
        <x:v>0</x:v>
      </x:c>
      <x:c r="AL1367" s="115" t="n">
        <x:f>IF(AK1366,AD1366,AL1366)</x:f>
        <x:v>1.3558753195839646</x:v>
      </x:c>
      <x:c r="AM1367" s="116" t="str">
        <x:f>IF(AK1367,AD1367/AL1367-1,"")</x:f>
      </x:c>
      <x:c r="AN1367" s="115" t="n">
        <x:f>IF(AI1367&lt;&gt;AI1366,AD1367,MAX(AN1366,AD1367))</x:f>
        <x:v>1.3788573197647587</x:v>
      </x:c>
      <x:c r="AO1367" s="116" t="n">
        <x:f>AD1367/AN1367-1</x:f>
        <x:v>-0.001402680470167117</x:v>
      </x:c>
      <x:c r="AP1367" s="112" t="n">
        <x:f>IFERROR(SUM(Z1367:AC1367)/AD1367,0)</x:f>
        <x:v>1</x:v>
      </x:c>
      <x:c r="AQ1367" s="50" t="b">
        <x:f>AND(B1367&gt;0,C1367&gt;0,D1367&gt;0,E1367&gt;0)</x:f>
        <x:v>1</x:v>
      </x:c>
    </x:row>
    <x:row r="1368">
      <x:c r="A1368" s="111" t="n">
        <x:f>'净值底稿'!A1326</x:f>
        <x:v>45828</x:v>
      </x:c>
      <x:c r="B1368" s="113" t="n">
        <x:f>'净值底稿'!F1326</x:f>
        <x:v>1.9868405554190924</x:v>
      </x:c>
      <x:c r="C1368" s="113" t="n">
        <x:f>'净值底稿'!O1326</x:f>
        <x:v>1.427936904806283</x:v>
      </x:c>
      <x:c r="D1368" s="113" t="n">
        <x:f>'净值底稿'!P1326</x:f>
        <x:v>1.7654</x:v>
      </x:c>
      <x:c r="E1368" s="113" t="n">
        <x:f>'净值底稿'!Q1326</x:f>
        <x:v>2.7121</x:v>
      </x:c>
      <x:c r="F1368" s="114" t="n">
        <x:f>IFERROR(B1368/B1367-1,0)</x:f>
        <x:v>-0.012347734023235413</x:v>
      </x:c>
      <x:c r="G1368" s="114" t="n">
        <x:f>IFERROR(C1368/C1367-1,0)</x:f>
        <x:v>-0.00387223713352558</x:v>
      </x:c>
      <x:c r="H1368" s="114" t="n">
        <x:f>IFERROR(D1368/D1367-1,0)</x:f>
        <x:v>0.0005667649059171165</x:v>
      </x:c>
      <x:c r="I1368" s="114" t="n">
        <x:f>IFERROR(E1368/E1367-1,0)</x:f>
        <x:v>-0.0003685820647967297</x:v>
      </x:c>
      <x:c r="J1368" s="115" t="n">
        <x:f>Z1367*(1+F1368)</x:f>
        <x:v>0.14004963487420058</x:v>
      </x:c>
      <x:c r="K1368" s="115" t="n">
        <x:f>AA1367*(1+G1368)</x:f>
        <x:v>0.13744873955129588</x:v>
      </x:c>
      <x:c r="L1368" s="115" t="n">
        <x:f>AB1367*(1+H1368)</x:f>
        <x:v>0.9846374612493679</x:v>
      </x:c>
      <x:c r="M1368" s="115" t="n">
        <x:f>AC1367*(1+I1368)</x:f>
        <x:v>0.11301823930886594</x:v>
      </x:c>
      <x:c r="N1368" s="115" t="n">
        <x:f>SUM(J1368:M1368)</x:f>
        <x:v>1.3751540749837303</x:v>
      </x:c>
      <x:c r="O1368" s="116" t="n">
        <x:f>IFERROR((J1368+K1368)/N1368,0)</x:f>
        <x:v>0.20179438760618848</x:v>
      </x:c>
      <x:c r="P1368" s="50" t="b">
        <x:f>AND(MONTH(A1368)=12,OR(A1369="",YEAR(A1368)&lt;&gt;YEAR(A1369)))</x:f>
        <x:v>0</x:v>
      </x:c>
      <x:c r="Q1368" s="50" t="b">
        <x:f>AND(MOD(MONTH(A1368),3)=0,OR(A1369="",MONTH(A1368)&lt;&gt;MONTH(A1369)))</x:f>
        <x:v>0</x:v>
      </x:c>
      <x:c r="R1368" s="50" t="b">
        <x:f>OR(O1368&gt;$E$7,O1368&lt;$E$6)</x:f>
        <x:v>0</x:v>
      </x:c>
      <x:c r="S1368" s="50" t="b">
        <x:f>AND(OR(P1368,Q1368,R1368),A1368-AH1367&gt;$E$8)</x:f>
        <x:v>0</x:v>
      </x:c>
      <x:c r="T1368" s="50" t="str">
        <x:f>IF(NOT(OR(P1368,Q1368,R1368)),"不调",IF(NOT(S1368),"间隔规则跳过",IF(P1368,"年末+季度",IF(AND(Q1368,R1368),"季度+动态",IF(Q1368,"季度","动态")))))</x:f>
        <x:v>不调</x:v>
      </x:c>
      <x:c r="U1368" s="115" t="n">
        <x:f>IF(OR(T1368="年末+季度",T1368="季度+动态"),N1368*$E$5/2,IF(T1368="季度",(J1368+K1368)/2,IF(T1368="动态",N1368*$E$5*IF(J1368+K1368=0,0.5,J1368/(J1368+K1368)),J1368)))</x:f>
        <x:v>0.14004963487420058</x:v>
      </x:c>
      <x:c r="V1368" s="115" t="n">
        <x:f>IF(OR(T1368="年末+季度",T1368="季度+动态"),N1368*$E$5/2,IF(T1368="季度",(J1368+K1368)/2,IF(T1368="动态",N1368*$E$5*IF(J1368+K1368=0,0.5,K1368/(J1368+K1368)),K1368)))</x:f>
        <x:v>0.13744873955129588</x:v>
      </x:c>
      <x:c r="W1368" s="115" t="n">
        <x:f>IF(OR(T1368="年末+季度",T1368="季度+动态",T1368="动态"),N1368*(1-$E$5)*IF(L1368+M1368=0,$B$7/($B$7+$B$8),L1368/(L1368+M1368)),L1368)</x:f>
        <x:v>0.9846374612493679</x:v>
      </x:c>
      <x:c r="X1368" s="115" t="n">
        <x:f>IF(OR(T1368="年末+季度",T1368="季度+动态",T1368="动态"),N1368*(1-$E$5)*IF(L1368+M1368=0,$B$8/($B$7+$B$8),M1368/(L1368+M1368)),M1368)</x:f>
        <x:v>0.11301823930886594</x:v>
      </x:c>
      <x:c r="Y1368" s="115" t="n">
        <x:f>POWER(1-$H$5,(A1368-A1367)/$H$8)</x:f>
        <x:v>0.9999862671029998</x:v>
      </x:c>
      <x:c r="Z1368" s="115" t="n">
        <x:f>U1368*Y1368</x:f>
        <x:v>0.14004771158698992</x:v>
      </x:c>
      <x:c r="AA1368" s="115" t="n">
        <x:f>V1368*Y1368</x:f>
        <x:v>0.1374468519819128</x:v>
      </x:c>
      <x:c r="AB1368" s="115" t="n">
        <x:f>W1368*Y1368</x:f>
        <x:v>0.98462393932453</x:v>
      </x:c>
      <x:c r="AC1368" s="115" t="n">
        <x:f>X1368*Y1368</x:f>
        <x:v>0.11301668724102636</x:v>
      </x:c>
      <x:c r="AD1368" s="115" t="n">
        <x:f>SUM(Z1368:AC1368)</x:f>
        <x:v>1.375135190134459</x:v>
      </x:c>
      <x:c r="AE1368" s="115" t="n">
        <x:f>MAX(AE1367,AD1368)</x:f>
        <x:v>1.3788573197647587</x:v>
      </x:c>
      <x:c r="AF1368" s="114" t="n">
        <x:f>AD1368/AE1368-1</x:f>
        <x:v>-0.002699430591509344</x:v>
      </x:c>
      <x:c r="AG1368" s="114" t="n">
        <x:f>AD1368/AD1367-1</x:f>
        <x:v>-0.001298571602368015</x:v>
      </x:c>
      <x:c r="AH1368" s="111" t="n">
        <x:f>IF(OR(T1368="年末+季度",T1368="季度+动态",T1368="季度",T1368="动态"),A1368,AH1367)</x:f>
        <x:v>45747</x:v>
      </x:c>
      <x:c r="AI1368" s="117" t="n">
        <x:f>YEAR(A1368)</x:f>
        <x:v>2025</x:v>
      </x:c>
      <x:c r="AJ1368" s="117" t="n">
        <x:f>MONTH(A1368)</x:f>
        <x:v>6</x:v>
      </x:c>
      <x:c r="AK1368" s="50" t="n">
        <x:f>IF(MONTH(A1368)&lt;&gt;MONTH(A1369),1,0)</x:f>
        <x:v>0</x:v>
      </x:c>
      <x:c r="AL1368" s="115" t="n">
        <x:f>IF(AK1367,AD1367,AL1367)</x:f>
        <x:v>1.3558753195839646</x:v>
      </x:c>
      <x:c r="AM1368" s="116" t="str">
        <x:f>IF(AK1368,AD1368/AL1368-1,"")</x:f>
      </x:c>
      <x:c r="AN1368" s="115" t="n">
        <x:f>IF(AI1368&lt;&gt;AI1367,AD1368,MAX(AN1367,AD1368))</x:f>
        <x:v>1.3788573197647587</x:v>
      </x:c>
      <x:c r="AO1368" s="116" t="n">
        <x:f>AD1368/AN1368-1</x:f>
        <x:v>-0.002699430591509344</x:v>
      </x:c>
      <x:c r="AP1368" s="112" t="n">
        <x:f>IFERROR(SUM(Z1368:AC1368)/AD1368,0)</x:f>
        <x:v>1</x:v>
      </x:c>
      <x:c r="AQ1368" s="50" t="b">
        <x:f>AND(B1368&gt;0,C1368&gt;0,D1368&gt;0,E1368&gt;0)</x:f>
        <x:v>1</x:v>
      </x:c>
    </x:row>
    <x:row r="1369">
      <x:c r="A1369" s="111" t="n">
        <x:f>'净值底稿'!A1327</x:f>
        <x:v>45831</x:v>
      </x:c>
      <x:c r="B1369" s="113" t="n">
        <x:f>'净值底稿'!F1327</x:f>
        <x:v>1.9779543013740275</x:v>
      </x:c>
      <x:c r="C1369" s="113" t="n">
        <x:f>'净值底稿'!O1327</x:f>
        <x:v>1.4410166831813696</x:v>
      </x:c>
      <x:c r="D1369" s="113" t="n">
        <x:f>'净值底稿'!P1327</x:f>
        <x:v>1.7657</x:v>
      </x:c>
      <x:c r="E1369" s="113" t="n">
        <x:f>'净值底稿'!Q1327</x:f>
        <x:v>2.7141</x:v>
      </x:c>
      <x:c r="F1369" s="114" t="n">
        <x:f>IFERROR(B1369/B1368-1,0)</x:f>
        <x:v>-0.004472555193635319</x:v>
      </x:c>
      <x:c r="G1369" s="114" t="n">
        <x:f>IFERROR(C1369/C1368-1,0)</x:f>
        <x:v>0.009159913390473617</x:v>
      </x:c>
      <x:c r="H1369" s="114" t="n">
        <x:f>IFERROR(D1369/D1368-1,0)</x:f>
        <x:v>0.00016993315962388067</x:v>
      </x:c>
      <x:c r="I1369" s="114" t="n">
        <x:f>IFERROR(E1369/E1368-1,0)</x:f>
        <x:v>0.0007374359352532167</x:v>
      </x:c>
      <x:c r="J1369" s="115" t="n">
        <x:f>Z1368*(1+F1369)</x:f>
        <x:v>0.13942134046717478</x:v>
      </x:c>
      <x:c r="K1369" s="115" t="n">
        <x:f>AA1368*(1+G1369)</x:f>
        <x:v>0.13870585324186038</x:v>
      </x:c>
      <x:c r="L1369" s="115" t="n">
        <x:f>AB1368*(1+H1369)</x:f>
        <x:v>0.9847912595815806</x:v>
      </x:c>
      <x:c r="M1369" s="115" t="n">
        <x:f>AC1368*(1+I1369)</x:f>
        <x:v>0.11310002980748116</x:v>
      </x:c>
      <x:c r="N1369" s="115" t="n">
        <x:f>SUM(J1369:M1369)</x:f>
        <x:v>1.3760184830980968</x:v>
      </x:c>
      <x:c r="O1369" s="116" t="n">
        <x:f>IFERROR((J1369+K1369)/N1369,0)</x:f>
        <x:v>0.2021246059739209</x:v>
      </x:c>
      <x:c r="P1369" s="50" t="b">
        <x:f>AND(MONTH(A1369)=12,OR(A1370="",YEAR(A1369)&lt;&gt;YEAR(A1370)))</x:f>
        <x:v>0</x:v>
      </x:c>
      <x:c r="Q1369" s="50" t="b">
        <x:f>AND(MOD(MONTH(A1369),3)=0,OR(A1370="",MONTH(A1369)&lt;&gt;MONTH(A1370)))</x:f>
        <x:v>0</x:v>
      </x:c>
      <x:c r="R1369" s="50" t="b">
        <x:f>OR(O1369&gt;$E$7,O1369&lt;$E$6)</x:f>
        <x:v>0</x:v>
      </x:c>
      <x:c r="S1369" s="50" t="b">
        <x:f>AND(OR(P1369,Q1369,R1369),A1369-AH1368&gt;$E$8)</x:f>
        <x:v>0</x:v>
      </x:c>
      <x:c r="T1369" s="50" t="str">
        <x:f>IF(NOT(OR(P1369,Q1369,R1369)),"不调",IF(NOT(S1369),"间隔规则跳过",IF(P1369,"年末+季度",IF(AND(Q1369,R1369),"季度+动态",IF(Q1369,"季度","动态")))))</x:f>
        <x:v>不调</x:v>
      </x:c>
      <x:c r="U1369" s="115" t="n">
        <x:f>IF(OR(T1369="年末+季度",T1369="季度+动态"),N1369*$E$5/2,IF(T1369="季度",(J1369+K1369)/2,IF(T1369="动态",N1369*$E$5*IF(J1369+K1369=0,0.5,J1369/(J1369+K1369)),J1369)))</x:f>
        <x:v>0.13942134046717478</x:v>
      </x:c>
      <x:c r="V1369" s="115" t="n">
        <x:f>IF(OR(T1369="年末+季度",T1369="季度+动态"),N1369*$E$5/2,IF(T1369="季度",(J1369+K1369)/2,IF(T1369="动态",N1369*$E$5*IF(J1369+K1369=0,0.5,K1369/(J1369+K1369)),K1369)))</x:f>
        <x:v>0.13870585324186038</x:v>
      </x:c>
      <x:c r="W1369" s="115" t="n">
        <x:f>IF(OR(T1369="年末+季度",T1369="季度+动态",T1369="动态"),N1369*(1-$E$5)*IF(L1369+M1369=0,$B$7/($B$7+$B$8),L1369/(L1369+M1369)),L1369)</x:f>
        <x:v>0.9847912595815806</x:v>
      </x:c>
      <x:c r="X1369" s="115" t="n">
        <x:f>IF(OR(T1369="年末+季度",T1369="季度+动态",T1369="动态"),N1369*(1-$E$5)*IF(L1369+M1369=0,$B$8/($B$7+$B$8),M1369/(L1369+M1369)),M1369)</x:f>
        <x:v>0.11310002980748116</x:v>
      </x:c>
      <x:c r="Y1369" s="115" t="n">
        <x:f>POWER(1-$H$5,(A1369-A1368)/$H$8)</x:f>
        <x:v>0.9999588018747739</x:v>
      </x:c>
      <x:c r="Z1369" s="115" t="n">
        <x:f>U1369*Y1369</x:f>
        <x:v>0.13941559656933103</x:v>
      </x:c>
      <x:c r="AA1369" s="115" t="n">
        <x:f>V1369*Y1369</x:f>
        <x:v>0.13870013882074894</x:v>
      </x:c>
      <x:c r="AB1369" s="115" t="n">
        <x:f>W1369*Y1369</x:f>
        <x:v>0.9847506880279469</x:v>
      </x:c>
      <x:c r="AC1369" s="115" t="n">
        <x:f>X1369*Y1369</x:f>
        <x:v>0.11309537029829007</x:v>
      </x:c>
      <x:c r="AD1369" s="115" t="n">
        <x:f>SUM(Z1369:AC1369)</x:f>
        <x:v>1.3759617937163167</x:v>
      </x:c>
      <x:c r="AE1369" s="115" t="n">
        <x:f>MAX(AE1368,AD1369)</x:f>
        <x:v>1.3788573197647587</x:v>
      </x:c>
      <x:c r="AF1369" s="114" t="n">
        <x:f>AD1369/AE1369-1</x:f>
        <x:v>-0.0020999460980748452</x:v>
      </x:c>
      <x:c r="AG1369" s="114" t="n">
        <x:f>AD1369/AD1368-1</x:f>
        <x:v>0.0006011071404381507</x:v>
      </x:c>
      <x:c r="AH1369" s="111" t="n">
        <x:f>IF(OR(T1369="年末+季度",T1369="季度+动态",T1369="季度",T1369="动态"),A1369,AH1368)</x:f>
        <x:v>45747</x:v>
      </x:c>
      <x:c r="AI1369" s="117" t="n">
        <x:f>YEAR(A1369)</x:f>
        <x:v>2025</x:v>
      </x:c>
      <x:c r="AJ1369" s="117" t="n">
        <x:f>MONTH(A1369)</x:f>
        <x:v>6</x:v>
      </x:c>
      <x:c r="AK1369" s="50" t="n">
        <x:f>IF(MONTH(A1369)&lt;&gt;MONTH(A1370),1,0)</x:f>
        <x:v>0</x:v>
      </x:c>
      <x:c r="AL1369" s="115" t="n">
        <x:f>IF(AK1368,AD1368,AL1368)</x:f>
        <x:v>1.3558753195839646</x:v>
      </x:c>
      <x:c r="AM1369" s="116" t="str">
        <x:f>IF(AK1369,AD1369/AL1369-1,"")</x:f>
      </x:c>
      <x:c r="AN1369" s="115" t="n">
        <x:f>IF(AI1369&lt;&gt;AI1368,AD1369,MAX(AN1368,AD1369))</x:f>
        <x:v>1.3788573197647587</x:v>
      </x:c>
      <x:c r="AO1369" s="116" t="n">
        <x:f>AD1369/AN1369-1</x:f>
        <x:v>-0.0020999460980748452</x:v>
      </x:c>
      <x:c r="AP1369" s="112" t="n">
        <x:f>IFERROR(SUM(Z1369:AC1369)/AD1369,0)</x:f>
        <x:v>1</x:v>
      </x:c>
      <x:c r="AQ1369" s="50" t="b">
        <x:f>AND(B1369&gt;0,C1369&gt;0,D1369&gt;0,E1369&gt;0)</x:f>
        <x:v>1</x:v>
      </x:c>
    </x:row>
    <x:row r="1370">
      <x:c r="A1370" s="111" t="n">
        <x:f>'净值底稿'!A1328</x:f>
        <x:v>45832</x:v>
      </x:c>
      <x:c r="B1370" s="113" t="n">
        <x:f>'净值底稿'!F1328</x:f>
        <x:v>1.9913762841494251</x:v>
      </x:c>
      <x:c r="C1370" s="113" t="n">
        <x:f>'净值底稿'!O1328</x:f>
        <x:v>1.46850162173022</x:v>
      </x:c>
      <x:c r="D1370" s="113" t="n">
        <x:f>'净值底稿'!P1328</x:f>
        <x:v>1.7644</x:v>
      </x:c>
      <x:c r="E1370" s="113" t="n">
        <x:f>'净值底稿'!Q1328</x:f>
        <x:v>2.6842</x:v>
      </x:c>
      <x:c r="F1370" s="114" t="n">
        <x:f>IFERROR(B1370/B1369-1,0)</x:f>
        <x:v>0.006785790129768765</x:v>
      </x:c>
      <x:c r="G1370" s="114" t="n">
        <x:f>IFERROR(C1370/C1369-1,0)</x:f>
        <x:v>0.01907329656182144</x:v>
      </x:c>
      <x:c r="H1370" s="114" t="n">
        <x:f>IFERROR(D1370/D1369-1,0)</x:f>
        <x:v>-0.0007362519114232358</x:v>
      </x:c>
      <x:c r="I1370" s="114" t="n">
        <x:f>IFERROR(E1370/E1369-1,0)</x:f>
        <x:v>-0.01101654323716883</x:v>
      </x:c>
      <x:c r="J1370" s="115" t="n">
        <x:f>Z1369*(1+F1370)</x:f>
        <x:v>0.14036164154846703</x:v>
      </x:c>
      <x:c r="K1370" s="115" t="n">
        <x:f>AA1369*(1+G1370)</x:f>
        <x:v>0.1413456077016429</x:v>
      </x:c>
      <x:c r="L1370" s="115" t="n">
        <x:f>AB1369*(1+H1370)</x:f>
        <x:v>0.9840256634516109</x:v>
      </x:c>
      <x:c r="M1370" s="115" t="n">
        <x:f>AC1369*(1+I1370)</x:f>
        <x:v>0.11184945026147534</x:v>
      </x:c>
      <x:c r="N1370" s="115" t="n">
        <x:f>SUM(J1370:M1370)</x:f>
        <x:v>1.377582362963196</x:v>
      </x:c>
      <x:c r="O1370" s="116" t="n">
        <x:f>IFERROR((J1370+K1370)/N1370,0)</x:f>
        <x:v>0.2044939430294057</x:v>
      </x:c>
      <x:c r="P1370" s="50" t="b">
        <x:f>AND(MONTH(A1370)=12,OR(A1371="",YEAR(A1370)&lt;&gt;YEAR(A1371)))</x:f>
        <x:v>0</x:v>
      </x:c>
      <x:c r="Q1370" s="50" t="b">
        <x:f>AND(MOD(MONTH(A1370),3)=0,OR(A1371="",MONTH(A1370)&lt;&gt;MONTH(A1371)))</x:f>
        <x:v>0</x:v>
      </x:c>
      <x:c r="R1370" s="50" t="b">
        <x:f>OR(O1370&gt;$E$7,O1370&lt;$E$6)</x:f>
        <x:v>0</x:v>
      </x:c>
      <x:c r="S1370" s="50" t="b">
        <x:f>AND(OR(P1370,Q1370,R1370),A1370-AH1369&gt;$E$8)</x:f>
        <x:v>0</x:v>
      </x:c>
      <x:c r="T1370" s="50" t="str">
        <x:f>IF(NOT(OR(P1370,Q1370,R1370)),"不调",IF(NOT(S1370),"间隔规则跳过",IF(P1370,"年末+季度",IF(AND(Q1370,R1370),"季度+动态",IF(Q1370,"季度","动态")))))</x:f>
        <x:v>不调</x:v>
      </x:c>
      <x:c r="U1370" s="115" t="n">
        <x:f>IF(OR(T1370="年末+季度",T1370="季度+动态"),N1370*$E$5/2,IF(T1370="季度",(J1370+K1370)/2,IF(T1370="动态",N1370*$E$5*IF(J1370+K1370=0,0.5,J1370/(J1370+K1370)),J1370)))</x:f>
        <x:v>0.14036164154846703</x:v>
      </x:c>
      <x:c r="V1370" s="115" t="n">
        <x:f>IF(OR(T1370="年末+季度",T1370="季度+动态"),N1370*$E$5/2,IF(T1370="季度",(J1370+K1370)/2,IF(T1370="动态",N1370*$E$5*IF(J1370+K1370=0,0.5,K1370/(J1370+K1370)),K1370)))</x:f>
        <x:v>0.1413456077016429</x:v>
      </x:c>
      <x:c r="W1370" s="115" t="n">
        <x:f>IF(OR(T1370="年末+季度",T1370="季度+动态",T1370="动态"),N1370*(1-$E$5)*IF(L1370+M1370=0,$B$7/($B$7+$B$8),L1370/(L1370+M1370)),L1370)</x:f>
        <x:v>0.9840256634516109</x:v>
      </x:c>
      <x:c r="X1370" s="115" t="n">
        <x:f>IF(OR(T1370="年末+季度",T1370="季度+动态",T1370="动态"),N1370*(1-$E$5)*IF(L1370+M1370=0,$B$8/($B$7+$B$8),M1370/(L1370+M1370)),M1370)</x:f>
        <x:v>0.11184945026147534</x:v>
      </x:c>
      <x:c r="Y1370" s="115" t="n">
        <x:f>POWER(1-$H$5,(A1370-A1369)/$H$8)</x:f>
        <x:v>0.9999862671029998</x:v>
      </x:c>
      <x:c r="Z1370" s="115" t="n">
        <x:f>U1370*Y1370</x:f>
        <x:v>0.14035971397650085</x:v>
      </x:c>
      <x:c r="AA1370" s="115" t="n">
        <x:f>V1370*Y1370</x:f>
        <x:v>0.1413436666169709</x:v>
      </x:c>
      <x:c r="AB1370" s="115" t="n">
        <x:f>W1370*Y1370</x:f>
        <x:v>0.9840121499285291</x:v>
      </x:c>
      <x:c r="AC1370" s="115" t="n">
        <x:f>X1370*Y1370</x:f>
        <x:v>0.11184791424449538</x:v>
      </x:c>
      <x:c r="AD1370" s="115" t="n">
        <x:f>SUM(Z1370:AC1370)</x:f>
        <x:v>1.3775634447664964</x:v>
      </x:c>
      <x:c r="AE1370" s="115" t="n">
        <x:f>MAX(AE1369,AD1370)</x:f>
        <x:v>1.3788573197647587</x:v>
      </x:c>
      <x:c r="AF1370" s="114" t="n">
        <x:f>AD1370/AE1370-1</x:f>
        <x:v>-0.0009383675741613251</x:v>
      </x:c>
      <x:c r="AG1370" s="114" t="n">
        <x:f>AD1370/AD1369-1</x:f>
        <x:v>0.0011640229092799714</x:v>
      </x:c>
      <x:c r="AH1370" s="111" t="n">
        <x:f>IF(OR(T1370="年末+季度",T1370="季度+动态",T1370="季度",T1370="动态"),A1370,AH1369)</x:f>
        <x:v>45747</x:v>
      </x:c>
      <x:c r="AI1370" s="117" t="n">
        <x:f>YEAR(A1370)</x:f>
        <x:v>2025</x:v>
      </x:c>
      <x:c r="AJ1370" s="117" t="n">
        <x:f>MONTH(A1370)</x:f>
        <x:v>6</x:v>
      </x:c>
      <x:c r="AK1370" s="50" t="n">
        <x:f>IF(MONTH(A1370)&lt;&gt;MONTH(A1371),1,0)</x:f>
        <x:v>0</x:v>
      </x:c>
      <x:c r="AL1370" s="115" t="n">
        <x:f>IF(AK1369,AD1369,AL1369)</x:f>
        <x:v>1.3558753195839646</x:v>
      </x:c>
      <x:c r="AM1370" s="116" t="str">
        <x:f>IF(AK1370,AD1370/AL1370-1,"")</x:f>
      </x:c>
      <x:c r="AN1370" s="115" t="n">
        <x:f>IF(AI1370&lt;&gt;AI1369,AD1370,MAX(AN1369,AD1370))</x:f>
        <x:v>1.3788573197647587</x:v>
      </x:c>
      <x:c r="AO1370" s="116" t="n">
        <x:f>AD1370/AN1370-1</x:f>
        <x:v>-0.0009383675741613251</x:v>
      </x:c>
      <x:c r="AP1370" s="112" t="n">
        <x:f>IFERROR(SUM(Z1370:AC1370)/AD1370,0)</x:f>
        <x:v>1</x:v>
      </x:c>
      <x:c r="AQ1370" s="50" t="b">
        <x:f>AND(B1370&gt;0,C1370&gt;0,D1370&gt;0,E1370&gt;0)</x:f>
        <x:v>1</x:v>
      </x:c>
    </x:row>
    <x:row r="1371">
      <x:c r="A1371" s="111" t="n">
        <x:f>'净值底稿'!A1329</x:f>
        <x:v>45833</x:v>
      </x:c>
      <x:c r="B1371" s="113" t="n">
        <x:f>'净值底稿'!F1329</x:f>
        <x:v>2.0173436088564847</x:v>
      </x:c>
      <x:c r="C1371" s="113" t="n">
        <x:f>'净值底稿'!O1329</x:f>
        <x:v>1.4891935369242502</x:v>
      </x:c>
      <x:c r="D1371" s="113" t="n">
        <x:f>'净值底稿'!P1329</x:f>
        <x:v>1.7631</x:v>
      </x:c>
      <x:c r="E1371" s="113" t="n">
        <x:f>'净值底稿'!Q1329</x:f>
        <x:v>2.6908</x:v>
      </x:c>
      <x:c r="F1371" s="114" t="n">
        <x:f>IFERROR(B1371/B1370-1,0)</x:f>
        <x:v>0.013039888500103736</x:v>
      </x:c>
      <x:c r="G1371" s="114" t="n">
        <x:f>IFERROR(C1371/C1370-1,0)</x:f>
        <x:v>0.014090495296593897</x:v>
      </x:c>
      <x:c r="H1371" s="114" t="n">
        <x:f>IFERROR(D1371/D1370-1,0)</x:f>
        <x:v>-0.0007367943776921404</x:v>
      </x:c>
      <x:c r="I1371" s="114" t="n">
        <x:f>IFERROR(E1371/E1370-1,0)</x:f>
        <x:v>0.0024588331718946588</x:v>
      </x:c>
      <x:c r="J1371" s="115" t="n">
        <x:f>Z1370*(1+F1371)</x:f>
        <x:v>0.14218998899666088</x:v>
      </x:c>
      <x:c r="K1371" s="115" t="n">
        <x:f>AA1370*(1+G1371)</x:f>
        <x:v>0.14333526888664067</x:v>
      </x:c>
      <x:c r="L1371" s="115" t="n">
        <x:f>AB1370*(1+H1371)</x:f>
        <x:v>0.983287135308881</x:v>
      </x:c>
      <x:c r="M1371" s="115" t="n">
        <x:f>AC1370*(1+I1371)</x:f>
        <x:v>0.11212292960624697</x:v>
      </x:c>
      <x:c r="N1371" s="115" t="n">
        <x:f>SUM(J1371:M1371)</x:f>
        <x:v>1.3809353227984293</x:v>
      </x:c>
      <x:c r="O1371" s="116" t="n">
        <x:f>IFERROR((J1371+K1371)/N1371,0)</x:f>
        <x:v>0.2067622235230337</x:v>
      </x:c>
      <x:c r="P1371" s="50" t="b">
        <x:f>AND(MONTH(A1371)=12,OR(A1372="",YEAR(A1371)&lt;&gt;YEAR(A1372)))</x:f>
        <x:v>0</x:v>
      </x:c>
      <x:c r="Q1371" s="50" t="b">
        <x:f>AND(MOD(MONTH(A1371),3)=0,OR(A1372="",MONTH(A1371)&lt;&gt;MONTH(A1372)))</x:f>
        <x:v>0</x:v>
      </x:c>
      <x:c r="R1371" s="50" t="b">
        <x:f>OR(O1371&gt;$E$7,O1371&lt;$E$6)</x:f>
        <x:v>0</x:v>
      </x:c>
      <x:c r="S1371" s="50" t="b">
        <x:f>AND(OR(P1371,Q1371,R1371),A1371-AH1370&gt;$E$8)</x:f>
        <x:v>0</x:v>
      </x:c>
      <x:c r="T1371" s="50" t="str">
        <x:f>IF(NOT(OR(P1371,Q1371,R1371)),"不调",IF(NOT(S1371),"间隔规则跳过",IF(P1371,"年末+季度",IF(AND(Q1371,R1371),"季度+动态",IF(Q1371,"季度","动态")))))</x:f>
        <x:v>不调</x:v>
      </x:c>
      <x:c r="U1371" s="115" t="n">
        <x:f>IF(OR(T1371="年末+季度",T1371="季度+动态"),N1371*$E$5/2,IF(T1371="季度",(J1371+K1371)/2,IF(T1371="动态",N1371*$E$5*IF(J1371+K1371=0,0.5,J1371/(J1371+K1371)),J1371)))</x:f>
        <x:v>0.14218998899666088</x:v>
      </x:c>
      <x:c r="V1371" s="115" t="n">
        <x:f>IF(OR(T1371="年末+季度",T1371="季度+动态"),N1371*$E$5/2,IF(T1371="季度",(J1371+K1371)/2,IF(T1371="动态",N1371*$E$5*IF(J1371+K1371=0,0.5,K1371/(J1371+K1371)),K1371)))</x:f>
        <x:v>0.14333526888664067</x:v>
      </x:c>
      <x:c r="W1371" s="115" t="n">
        <x:f>IF(OR(T1371="年末+季度",T1371="季度+动态",T1371="动态"),N1371*(1-$E$5)*IF(L1371+M1371=0,$B$7/($B$7+$B$8),L1371/(L1371+M1371)),L1371)</x:f>
        <x:v>0.983287135308881</x:v>
      </x:c>
      <x:c r="X1371" s="115" t="n">
        <x:f>IF(OR(T1371="年末+季度",T1371="季度+动态",T1371="动态"),N1371*(1-$E$5)*IF(L1371+M1371=0,$B$8/($B$7+$B$8),M1371/(L1371+M1371)),M1371)</x:f>
        <x:v>0.11212292960624697</x:v>
      </x:c>
      <x:c r="Y1371" s="115" t="n">
        <x:f>POWER(1-$H$5,(A1371-A1370)/$H$8)</x:f>
        <x:v>0.9999862671029998</x:v>
      </x:c>
      <x:c r="Z1371" s="115" t="n">
        <x:f>U1371*Y1371</x:f>
        <x:v>0.14218803631618754</x:v>
      </x:c>
      <x:c r="AA1371" s="115" t="n">
        <x:f>V1371*Y1371</x:f>
        <x:v>0.14333330047815654</x:v>
      </x:c>
      <x:c r="AB1371" s="115" t="n">
        <x:f>W1371*Y1371</x:f>
        <x:v>0.9832736319279302</x:v>
      </x:c>
      <x:c r="AC1371" s="115" t="n">
        <x:f>X1371*Y1371</x:f>
        <x:v>0.11212138983360331</x:v>
      </x:c>
      <x:c r="AD1371" s="115" t="n">
        <x:f>SUM(Z1371:AC1371)</x:f>
        <x:v>1.3809163585558775</x:v>
      </x:c>
      <x:c r="AE1371" s="115" t="n">
        <x:f>MAX(AE1370,AD1371)</x:f>
        <x:v>1.3809163585558775</x:v>
      </x:c>
      <x:c r="AF1371" s="114" t="n">
        <x:f>AD1371/AE1371-1</x:f>
        <x:v>0</x:v>
      </x:c>
      <x:c r="AG1371" s="114" t="n">
        <x:f>AD1371/AD1370-1</x:f>
        <x:v>0.0024339450949566466</x:v>
      </x:c>
      <x:c r="AH1371" s="111" t="n">
        <x:f>IF(OR(T1371="年末+季度",T1371="季度+动态",T1371="季度",T1371="动态"),A1371,AH1370)</x:f>
        <x:v>45747</x:v>
      </x:c>
      <x:c r="AI1371" s="117" t="n">
        <x:f>YEAR(A1371)</x:f>
        <x:v>2025</x:v>
      </x:c>
      <x:c r="AJ1371" s="117" t="n">
        <x:f>MONTH(A1371)</x:f>
        <x:v>6</x:v>
      </x:c>
      <x:c r="AK1371" s="50" t="n">
        <x:f>IF(MONTH(A1371)&lt;&gt;MONTH(A1372),1,0)</x:f>
        <x:v>0</x:v>
      </x:c>
      <x:c r="AL1371" s="115" t="n">
        <x:f>IF(AK1370,AD1370,AL1370)</x:f>
        <x:v>1.3558753195839646</x:v>
      </x:c>
      <x:c r="AM1371" s="116" t="str">
        <x:f>IF(AK1371,AD1371/AL1371-1,"")</x:f>
      </x:c>
      <x:c r="AN1371" s="115" t="n">
        <x:f>IF(AI1371&lt;&gt;AI1370,AD1371,MAX(AN1370,AD1371))</x:f>
        <x:v>1.3809163585558775</x:v>
      </x:c>
      <x:c r="AO1371" s="116" t="n">
        <x:f>AD1371/AN1371-1</x:f>
        <x:v>0</x:v>
      </x:c>
      <x:c r="AP1371" s="112" t="n">
        <x:f>IFERROR(SUM(Z1371:AC1371)/AD1371,0)</x:f>
        <x:v>1</x:v>
      </x:c>
      <x:c r="AQ1371" s="50" t="b">
        <x:f>AND(B1371&gt;0,C1371&gt;0,D1371&gt;0,E1371&gt;0)</x:f>
        <x:v>1</x:v>
      </x:c>
    </x:row>
    <x:row r="1372">
      <x:c r="A1372" s="111" t="n">
        <x:f>'净值底稿'!A1330</x:f>
        <x:v>45834</x:v>
      </x:c>
      <x:c r="B1372" s="113" t="n">
        <x:f>'净值底稿'!F1330</x:f>
        <x:v>2.025240872769783</x:v>
      </x:c>
      <x:c r="C1372" s="113" t="n">
        <x:f>'净值底稿'!O1330</x:f>
        <x:v>1.4848832252357431</x:v>
      </x:c>
      <x:c r="D1372" s="113" t="n">
        <x:f>'净值底稿'!P1330</x:f>
        <x:v>1.7633</x:v>
      </x:c>
      <x:c r="E1372" s="113" t="n">
        <x:f>'净值底稿'!Q1330</x:f>
        <x:v>2.6981</x:v>
      </x:c>
      <x:c r="F1372" s="114" t="n">
        <x:f>IFERROR(B1372/B1371-1,0)</x:f>
        <x:v>0.003914684577593919</x:v>
      </x:c>
      <x:c r="G1372" s="114" t="n">
        <x:f>IFERROR(C1372/C1371-1,0)</x:f>
        <x:v>-0.002894393228034975</x:v>
      </x:c>
      <x:c r="H1372" s="114" t="n">
        <x:f>IFERROR(D1372/D1371-1,0)</x:f>
        <x:v>0.00011343656060369689</x:v>
      </x:c>
      <x:c r="I1372" s="114" t="n">
        <x:f>IFERROR(E1372/E1371-1,0)</x:f>
        <x:v>0.0027129478222092107</x:v>
      </x:c>
      <x:c r="J1372" s="115" t="n">
        <x:f>Z1371*(1+F1372)</x:f>
        <x:v>0.14274465762907287</x:v>
      </x:c>
      <x:c r="K1372" s="115" t="n">
        <x:f>AA1371*(1+G1372)</x:f>
        <x:v>0.14291843754390066</x:v>
      </x:c>
      <x:c r="L1372" s="115" t="n">
        <x:f>AB1371*(1+H1372)</x:f>
        <x:v>0.9833851711068684</x:v>
      </x:c>
      <x:c r="M1372" s="115" t="n">
        <x:f>AC1371*(1+I1372)</x:f>
        <x:v>0.11242556931397546</x:v>
      </x:c>
      <x:c r="N1372" s="115" t="n">
        <x:f>SUM(J1372:M1372)</x:f>
        <x:v>1.3814738355938174</x:v>
      </x:c>
      <x:c r="O1372" s="116" t="n">
        <x:f>IFERROR((J1372+K1372)/N1372,0)</x:f>
        <x:v>0.2067814010029246</x:v>
      </x:c>
      <x:c r="P1372" s="50" t="b">
        <x:f>AND(MONTH(A1372)=12,OR(A1373="",YEAR(A1372)&lt;&gt;YEAR(A1373)))</x:f>
        <x:v>0</x:v>
      </x:c>
      <x:c r="Q1372" s="50" t="b">
        <x:f>AND(MOD(MONTH(A1372),3)=0,OR(A1373="",MONTH(A1372)&lt;&gt;MONTH(A1373)))</x:f>
        <x:v>0</x:v>
      </x:c>
      <x:c r="R1372" s="50" t="b">
        <x:f>OR(O1372&gt;$E$7,O1372&lt;$E$6)</x:f>
        <x:v>0</x:v>
      </x:c>
      <x:c r="S1372" s="50" t="b">
        <x:f>AND(OR(P1372,Q1372,R1372),A1372-AH1371&gt;$E$8)</x:f>
        <x:v>0</x:v>
      </x:c>
      <x:c r="T1372" s="50" t="str">
        <x:f>IF(NOT(OR(P1372,Q1372,R1372)),"不调",IF(NOT(S1372),"间隔规则跳过",IF(P1372,"年末+季度",IF(AND(Q1372,R1372),"季度+动态",IF(Q1372,"季度","动态")))))</x:f>
        <x:v>不调</x:v>
      </x:c>
      <x:c r="U1372" s="115" t="n">
        <x:f>IF(OR(T1372="年末+季度",T1372="季度+动态"),N1372*$E$5/2,IF(T1372="季度",(J1372+K1372)/2,IF(T1372="动态",N1372*$E$5*IF(J1372+K1372=0,0.5,J1372/(J1372+K1372)),J1372)))</x:f>
        <x:v>0.14274465762907287</x:v>
      </x:c>
      <x:c r="V1372" s="115" t="n">
        <x:f>IF(OR(T1372="年末+季度",T1372="季度+动态"),N1372*$E$5/2,IF(T1372="季度",(J1372+K1372)/2,IF(T1372="动态",N1372*$E$5*IF(J1372+K1372=0,0.5,K1372/(J1372+K1372)),K1372)))</x:f>
        <x:v>0.14291843754390066</x:v>
      </x:c>
      <x:c r="W1372" s="115" t="n">
        <x:f>IF(OR(T1372="年末+季度",T1372="季度+动态",T1372="动态"),N1372*(1-$E$5)*IF(L1372+M1372=0,$B$7/($B$7+$B$8),L1372/(L1372+M1372)),L1372)</x:f>
        <x:v>0.9833851711068684</x:v>
      </x:c>
      <x:c r="X1372" s="115" t="n">
        <x:f>IF(OR(T1372="年末+季度",T1372="季度+动态",T1372="动态"),N1372*(1-$E$5)*IF(L1372+M1372=0,$B$8/($B$7+$B$8),M1372/(L1372+M1372)),M1372)</x:f>
        <x:v>0.11242556931397546</x:v>
      </x:c>
      <x:c r="Y1372" s="115" t="n">
        <x:f>POWER(1-$H$5,(A1372-A1371)/$H$8)</x:f>
        <x:v>0.9999862671029998</x:v>
      </x:c>
      <x:c r="Z1372" s="115" t="n">
        <x:f>U1372*Y1372</x:f>
        <x:v>0.14274269733139233</x:v>
      </x:c>
      <x:c r="AA1372" s="115" t="n">
        <x:f>V1372*Y1372</x:f>
        <x:v>0.14291647485971842</x:v>
      </x:c>
      <x:c r="AB1372" s="115" t="n">
        <x:f>W1372*Y1372</x:f>
        <x:v>0.983371666379602</x:v>
      </x:c>
      <x:c r="AC1372" s="115" t="n">
        <x:f>X1372*Y1372</x:f>
        <x:v>0.11242402538521187</x:v>
      </x:c>
      <x:c r="AD1372" s="115" t="n">
        <x:f>SUM(Z1372:AC1372)</x:f>
        <x:v>1.3814548639559245</x:v>
      </x:c>
      <x:c r="AE1372" s="115" t="n">
        <x:f>MAX(AE1371,AD1372)</x:f>
        <x:v>1.3814548639559245</x:v>
      </x:c>
      <x:c r="AF1372" s="114" t="n">
        <x:f>AD1372/AE1372-1</x:f>
        <x:v>0</x:v>
      </x:c>
      <x:c r="AG1372" s="114" t="n">
        <x:f>AD1372/AD1371-1</x:f>
        <x:v>0.0003899623584806555</x:v>
      </x:c>
      <x:c r="AH1372" s="111" t="n">
        <x:f>IF(OR(T1372="年末+季度",T1372="季度+动态",T1372="季度",T1372="动态"),A1372,AH1371)</x:f>
        <x:v>45747</x:v>
      </x:c>
      <x:c r="AI1372" s="117" t="n">
        <x:f>YEAR(A1372)</x:f>
        <x:v>2025</x:v>
      </x:c>
      <x:c r="AJ1372" s="117" t="n">
        <x:f>MONTH(A1372)</x:f>
        <x:v>6</x:v>
      </x:c>
      <x:c r="AK1372" s="50" t="n">
        <x:f>IF(MONTH(A1372)&lt;&gt;MONTH(A1373),1,0)</x:f>
        <x:v>0</x:v>
      </x:c>
      <x:c r="AL1372" s="115" t="n">
        <x:f>IF(AK1371,AD1371,AL1371)</x:f>
        <x:v>1.3558753195839646</x:v>
      </x:c>
      <x:c r="AM1372" s="116" t="str">
        <x:f>IF(AK1372,AD1372/AL1372-1,"")</x:f>
      </x:c>
      <x:c r="AN1372" s="115" t="n">
        <x:f>IF(AI1372&lt;&gt;AI1371,AD1372,MAX(AN1371,AD1372))</x:f>
        <x:v>1.3814548639559245</x:v>
      </x:c>
      <x:c r="AO1372" s="116" t="n">
        <x:f>AD1372/AN1372-1</x:f>
        <x:v>0</x:v>
      </x:c>
      <x:c r="AP1372" s="112" t="n">
        <x:f>IFERROR(SUM(Z1372:AC1372)/AD1372,0)</x:f>
        <x:v>1</x:v>
      </x:c>
      <x:c r="AQ1372" s="50" t="b">
        <x:f>AND(B1372&gt;0,C1372&gt;0,D1372&gt;0,E1372&gt;0)</x:f>
        <x:v>1</x:v>
      </x:c>
    </x:row>
    <x:row r="1373">
      <x:c r="A1373" s="111" t="n">
        <x:f>'净值底稿'!A1331</x:f>
        <x:v>45835</x:v>
      </x:c>
      <x:c r="B1373" s="113" t="n">
        <x:f>'净值底稿'!F1331</x:f>
        <x:v>2.065167537946455</x:v>
      </x:c>
      <x:c r="C1373" s="113" t="n">
        <x:f>'净值底稿'!O1331</x:f>
        <x:v>1.4902869976856805</x:v>
      </x:c>
      <x:c r="D1373" s="113" t="n">
        <x:f>'净值底稿'!P1331</x:f>
        <x:v>1.7639</x:v>
      </x:c>
      <x:c r="E1373" s="113" t="n">
        <x:f>'净值底稿'!Q1331</x:f>
        <x:v>2.6638</x:v>
      </x:c>
      <x:c r="F1373" s="114" t="n">
        <x:f>IFERROR(B1373/B1372-1,0)</x:f>
        <x:v>0.019714526658780818</x:v>
      </x:c>
      <x:c r="G1373" s="114" t="n">
        <x:f>IFERROR(C1373/C1372-1,0)</x:f>
        <x:v>0.0036391901787964365</x:v>
      </x:c>
      <x:c r="H1373" s="114" t="n">
        <x:f>IFERROR(D1373/D1372-1,0)</x:f>
        <x:v>0.00034027108262901784</x:v>
      </x:c>
      <x:c r="I1373" s="114" t="n">
        <x:f>IFERROR(E1373/E1372-1,0)</x:f>
        <x:v>-0.012712649642340867</x:v>
      </x:c>
      <x:c r="J1373" s="115" t="n">
        <x:f>Z1372*(1+F1373)</x:f>
        <x:v>0.14555680204327834</x:v>
      </x:c>
      <x:c r="K1373" s="115" t="n">
        <x:f>AA1372*(1+G1373)</x:f>
        <x:v>0.1434365750914161</x:v>
      </x:c>
      <x:c r="L1373" s="115" t="n">
        <x:f>AB1372*(1+H1373)</x:f>
        <x:v>0.9837062793211477</x:v>
      </x:c>
      <x:c r="M1373" s="115" t="n">
        <x:f>AC1372*(1+I1373)</x:f>
        <x:v>0.11099481813910804</x:v>
      </x:c>
      <x:c r="N1373" s="115" t="n">
        <x:f>SUM(J1373:M1373)</x:f>
        <x:v>1.3836944745949502</x:v>
      </x:c>
      <x:c r="O1373" s="116" t="n">
        <x:f>IFERROR((J1373+K1373)/N1373,0)</x:f>
        <x:v>0.20885634975111947</x:v>
      </x:c>
      <x:c r="P1373" s="50" t="b">
        <x:f>AND(MONTH(A1373)=12,OR(A1374="",YEAR(A1373)&lt;&gt;YEAR(A1374)))</x:f>
        <x:v>0</x:v>
      </x:c>
      <x:c r="Q1373" s="50" t="b">
        <x:f>AND(MOD(MONTH(A1373),3)=0,OR(A1374="",MONTH(A1373)&lt;&gt;MONTH(A1374)))</x:f>
        <x:v>0</x:v>
      </x:c>
      <x:c r="R1373" s="50" t="b">
        <x:f>OR(O1373&gt;$E$7,O1373&lt;$E$6)</x:f>
        <x:v>0</x:v>
      </x:c>
      <x:c r="S1373" s="50" t="b">
        <x:f>AND(OR(P1373,Q1373,R1373),A1373-AH1372&gt;$E$8)</x:f>
        <x:v>0</x:v>
      </x:c>
      <x:c r="T1373" s="50" t="str">
        <x:f>IF(NOT(OR(P1373,Q1373,R1373)),"不调",IF(NOT(S1373),"间隔规则跳过",IF(P1373,"年末+季度",IF(AND(Q1373,R1373),"季度+动态",IF(Q1373,"季度","动态")))))</x:f>
        <x:v>不调</x:v>
      </x:c>
      <x:c r="U1373" s="115" t="n">
        <x:f>IF(OR(T1373="年末+季度",T1373="季度+动态"),N1373*$E$5/2,IF(T1373="季度",(J1373+K1373)/2,IF(T1373="动态",N1373*$E$5*IF(J1373+K1373=0,0.5,J1373/(J1373+K1373)),J1373)))</x:f>
        <x:v>0.14555680204327834</x:v>
      </x:c>
      <x:c r="V1373" s="115" t="n">
        <x:f>IF(OR(T1373="年末+季度",T1373="季度+动态"),N1373*$E$5/2,IF(T1373="季度",(J1373+K1373)/2,IF(T1373="动态",N1373*$E$5*IF(J1373+K1373=0,0.5,K1373/(J1373+K1373)),K1373)))</x:f>
        <x:v>0.1434365750914161</x:v>
      </x:c>
      <x:c r="W1373" s="115" t="n">
        <x:f>IF(OR(T1373="年末+季度",T1373="季度+动态",T1373="动态"),N1373*(1-$E$5)*IF(L1373+M1373=0,$B$7/($B$7+$B$8),L1373/(L1373+M1373)),L1373)</x:f>
        <x:v>0.9837062793211477</x:v>
      </x:c>
      <x:c r="X1373" s="115" t="n">
        <x:f>IF(OR(T1373="年末+季度",T1373="季度+动态",T1373="动态"),N1373*(1-$E$5)*IF(L1373+M1373=0,$B$8/($B$7+$B$8),M1373/(L1373+M1373)),M1373)</x:f>
        <x:v>0.11099481813910804</x:v>
      </x:c>
      <x:c r="Y1373" s="115" t="n">
        <x:f>POWER(1-$H$5,(A1373-A1372)/$H$8)</x:f>
        <x:v>0.9999862671029998</x:v>
      </x:c>
      <x:c r="Z1373" s="115" t="n">
        <x:f>U1373*Y1373</x:f>
        <x:v>0.14555480312670818</x:v>
      </x:c>
      <x:c r="AA1373" s="115" t="n">
        <x:f>V1373*Y1373</x:f>
        <x:v>0.14343460529170432</x:v>
      </x:c>
      <x:c r="AB1373" s="115" t="n">
        <x:f>W1373*Y1373</x:f>
        <x:v>0.9836927701841354</x:v>
      </x:c>
      <x:c r="AC1373" s="115" t="n">
        <x:f>X1373*Y1373</x:f>
        <x:v>0.11099329385870298</x:v>
      </x:c>
      <x:c r="AD1373" s="115" t="n">
        <x:f>SUM(Z1373:AC1373)</x:f>
        <x:v>1.383675472461251</x:v>
      </x:c>
      <x:c r="AE1373" s="115" t="n">
        <x:f>MAX(AE1372,AD1373)</x:f>
        <x:v>1.383675472461251</x:v>
      </x:c>
      <x:c r="AF1373" s="114" t="n">
        <x:f>AD1373/AE1373-1</x:f>
        <x:v>0</x:v>
      </x:c>
      <x:c r="AG1373" s="114" t="n">
        <x:f>AD1373/AD1372-1</x:f>
        <x:v>0.0016074419535991868</x:v>
      </x:c>
      <x:c r="AH1373" s="111" t="n">
        <x:f>IF(OR(T1373="年末+季度",T1373="季度+动态",T1373="季度",T1373="动态"),A1373,AH1372)</x:f>
        <x:v>45747</x:v>
      </x:c>
      <x:c r="AI1373" s="117" t="n">
        <x:f>YEAR(A1373)</x:f>
        <x:v>2025</x:v>
      </x:c>
      <x:c r="AJ1373" s="117" t="n">
        <x:f>MONTH(A1373)</x:f>
        <x:v>6</x:v>
      </x:c>
      <x:c r="AK1373" s="50" t="n">
        <x:f>IF(MONTH(A1373)&lt;&gt;MONTH(A1374),1,0)</x:f>
        <x:v>0</x:v>
      </x:c>
      <x:c r="AL1373" s="115" t="n">
        <x:f>IF(AK1372,AD1372,AL1372)</x:f>
        <x:v>1.3558753195839646</x:v>
      </x:c>
      <x:c r="AM1373" s="116" t="str">
        <x:f>IF(AK1373,AD1373/AL1373-1,"")</x:f>
      </x:c>
      <x:c r="AN1373" s="115" t="n">
        <x:f>IF(AI1373&lt;&gt;AI1372,AD1373,MAX(AN1372,AD1373))</x:f>
        <x:v>1.383675472461251</x:v>
      </x:c>
      <x:c r="AO1373" s="116" t="n">
        <x:f>AD1373/AN1373-1</x:f>
        <x:v>0</x:v>
      </x:c>
      <x:c r="AP1373" s="112" t="n">
        <x:f>IFERROR(SUM(Z1373:AC1373)/AD1373,0)</x:f>
        <x:v>1</x:v>
      </x:c>
      <x:c r="AQ1373" s="50" t="b">
        <x:f>AND(B1373&gt;0,C1373&gt;0,D1373&gt;0,E1373&gt;0)</x:f>
        <x:v>1</x:v>
      </x:c>
    </x:row>
    <x:row r="1374">
      <x:c r="A1374" s="111" t="n">
        <x:f>'净值底稿'!A1332</x:f>
        <x:v>45838</x:v>
      </x:c>
      <x:c r="B1374" s="113" t="n">
        <x:f>'净值底稿'!F1332</x:f>
        <x:v>2.1037957485922525</x:v>
      </x:c>
      <x:c r="C1374" s="113" t="n">
        <x:f>'净值底稿'!O1332</x:f>
        <x:v>1.503954367448748</x:v>
      </x:c>
      <x:c r="D1374" s="113" t="n">
        <x:f>'净值底稿'!P1332</x:f>
        <x:v>1.7633</x:v>
      </x:c>
      <x:c r="E1374" s="113" t="n">
        <x:f>'净值底稿'!Q1332</x:f>
        <x:v>2.666</x:v>
      </x:c>
      <x:c r="F1374" s="114" t="n">
        <x:f>IFERROR(B1374/B1373-1,0)</x:f>
        <x:v>0.018704637728427675</x:v>
      </x:c>
      <x:c r="G1374" s="114" t="n">
        <x:f>IFERROR(C1374/C1373-1,0)</x:f>
        <x:v>0.009170964910981683</x:v>
      </x:c>
      <x:c r="H1374" s="114" t="n">
        <x:f>IFERROR(D1374/D1373-1,0)</x:f>
        <x:v>-0.00034015533760412</x:v>
      </x:c>
      <x:c r="I1374" s="114" t="n">
        <x:f>IFERROR(E1374/E1373-1,0)</x:f>
        <x:v>0.0008258878294165051</x:v>
      </x:c>
      <x:c r="J1374" s="115" t="n">
        <x:f>Z1373*(1+F1374)</x:f>
        <x:v>0.14827735298882588</x:v>
      </x:c>
      <x:c r="K1374" s="115" t="n">
        <x:f>AA1373*(1+G1374)</x:f>
        <x:v>0.14475003902385505</x:v>
      </x:c>
      <x:c r="L1374" s="115" t="n">
        <x:f>AB1373*(1+H1374)</x:f>
        <x:v>0.9833581618377947</x:v>
      </x:c>
      <x:c r="M1374" s="115" t="n">
        <x:f>AC1373*(1+I1374)</x:f>
        <x:v>0.11108496186924773</x:v>
      </x:c>
      <x:c r="N1374" s="115" t="n">
        <x:f>SUM(J1374:M1374)</x:f>
        <x:v>1.3874705157197234</x:v>
      </x:c>
      <x:c r="O1374" s="116" t="n">
        <x:f>IFERROR((J1374+K1374)/N1374,0)</x:f>
        <x:v>0.21119540105014675</x:v>
      </x:c>
      <x:c r="P1374" s="50" t="b">
        <x:f>AND(MONTH(A1374)=12,OR(A1375="",YEAR(A1374)&lt;&gt;YEAR(A1375)))</x:f>
        <x:v>0</x:v>
      </x:c>
      <x:c r="Q1374" s="50" t="b">
        <x:f>AND(MOD(MONTH(A1374),3)=0,OR(A1375="",MONTH(A1374)&lt;&gt;MONTH(A1375)))</x:f>
        <x:v>1</x:v>
      </x:c>
      <x:c r="R1374" s="50" t="b">
        <x:f>OR(O1374&gt;$E$7,O1374&lt;$E$6)</x:f>
        <x:v>0</x:v>
      </x:c>
      <x:c r="S1374" s="50" t="b">
        <x:f>AND(OR(P1374,Q1374,R1374),A1374-AH1373&gt;$E$8)</x:f>
        <x:v>1</x:v>
      </x:c>
      <x:c r="T1374" s="50" t="str">
        <x:f>IF(NOT(OR(P1374,Q1374,R1374)),"不调",IF(NOT(S1374),"间隔规则跳过",IF(P1374,"年末+季度",IF(AND(Q1374,R1374),"季度+动态",IF(Q1374,"季度","动态")))))</x:f>
        <x:v>季度</x:v>
      </x:c>
      <x:c r="U1374" s="115" t="n">
        <x:f>IF(OR(T1374="年末+季度",T1374="季度+动态"),N1374*$E$5/2,IF(T1374="季度",(J1374+K1374)/2,IF(T1374="动态",N1374*$E$5*IF(J1374+K1374=0,0.5,J1374/(J1374+K1374)),J1374)))</x:f>
        <x:v>0.14651369600634045</x:v>
      </x:c>
      <x:c r="V1374" s="115" t="n">
        <x:f>IF(OR(T1374="年末+季度",T1374="季度+动态"),N1374*$E$5/2,IF(T1374="季度",(J1374+K1374)/2,IF(T1374="动态",N1374*$E$5*IF(J1374+K1374=0,0.5,K1374/(J1374+K1374)),K1374)))</x:f>
        <x:v>0.14651369600634045</x:v>
      </x:c>
      <x:c r="W1374" s="115" t="n">
        <x:f>IF(OR(T1374="年末+季度",T1374="季度+动态",T1374="动态"),N1374*(1-$E$5)*IF(L1374+M1374=0,$B$7/($B$7+$B$8),L1374/(L1374+M1374)),L1374)</x:f>
        <x:v>0.9833581618377947</x:v>
      </x:c>
      <x:c r="X1374" s="115" t="n">
        <x:f>IF(OR(T1374="年末+季度",T1374="季度+动态",T1374="动态"),N1374*(1-$E$5)*IF(L1374+M1374=0,$B$8/($B$7+$B$8),M1374/(L1374+M1374)),M1374)</x:f>
        <x:v>0.11108496186924773</x:v>
      </x:c>
      <x:c r="Y1374" s="115" t="n">
        <x:f>POWER(1-$H$5,(A1374-A1373)/$H$8)</x:f>
        <x:v>0.9999588018747739</x:v>
      </x:c>
      <x:c r="Z1374" s="115" t="n">
        <x:f>U1374*Y1374</x:f>
        <x:v>0.14650765991674505</x:v>
      </x:c>
      <x:c r="AA1374" s="115" t="n">
        <x:f>V1374*Y1374</x:f>
        <x:v>0.14650765991674505</x:v>
      </x:c>
      <x:c r="AB1374" s="115" t="n">
        <x:f>W1374*Y1374</x:f>
        <x:v>0.9833176493251012</x:v>
      </x:c>
      <x:c r="AC1374" s="115" t="n">
        <x:f>X1374*Y1374</x:f>
        <x:v>0.1110803853770779</x:v>
      </x:c>
      <x:c r="AD1374" s="115" t="n">
        <x:f>SUM(Z1374:AC1374)</x:f>
        <x:v>1.3874133545356693</x:v>
      </x:c>
      <x:c r="AE1374" s="115" t="n">
        <x:f>MAX(AE1373,AD1374)</x:f>
        <x:v>1.3874133545356693</x:v>
      </x:c>
      <x:c r="AF1374" s="114" t="n">
        <x:f>AD1374/AE1374-1</x:f>
        <x:v>0</x:v>
      </x:c>
      <x:c r="AG1374" s="114" t="n">
        <x:f>AD1374/AD1373-1</x:f>
        <x:v>0.0027014152876247977</x:v>
      </x:c>
      <x:c r="AH1374" s="111" t="n">
        <x:f>IF(OR(T1374="年末+季度",T1374="季度+动态",T1374="季度",T1374="动态"),A1374,AH1373)</x:f>
        <x:v>45838</x:v>
      </x:c>
      <x:c r="AI1374" s="117" t="n">
        <x:f>YEAR(A1374)</x:f>
        <x:v>2025</x:v>
      </x:c>
      <x:c r="AJ1374" s="117" t="n">
        <x:f>MONTH(A1374)</x:f>
        <x:v>6</x:v>
      </x:c>
      <x:c r="AK1374" s="50" t="n">
        <x:f>IF(MONTH(A1374)&lt;&gt;MONTH(A1375),1,0)</x:f>
        <x:v>1</x:v>
      </x:c>
      <x:c r="AL1374" s="115" t="n">
        <x:f>IF(AK1373,AD1373,AL1373)</x:f>
        <x:v>1.3558753195839646</x:v>
      </x:c>
      <x:c r="AM1374" s="116" t="n">
        <x:f>IF(AK1374,AD1374/AL1374-1,"")</x:f>
        <x:v>0.023260276587512285</x:v>
      </x:c>
      <x:c r="AN1374" s="115" t="n">
        <x:f>IF(AI1374&lt;&gt;AI1373,AD1374,MAX(AN1373,AD1374))</x:f>
        <x:v>1.3874133545356693</x:v>
      </x:c>
      <x:c r="AO1374" s="116" t="n">
        <x:f>AD1374/AN1374-1</x:f>
        <x:v>0</x:v>
      </x:c>
      <x:c r="AP1374" s="112" t="n">
        <x:f>IFERROR(SUM(Z1374:AC1374)/AD1374,0)</x:f>
        <x:v>1</x:v>
      </x:c>
      <x:c r="AQ1374" s="50" t="b">
        <x:f>AND(B1374&gt;0,C1374&gt;0,D1374&gt;0,E1374&gt;0)</x:f>
        <x:v>1</x:v>
      </x:c>
    </x:row>
    <x:row r="1375">
      <x:c r="A1375" s="111" t="n">
        <x:f>'净值底稿'!A1333</x:f>
        <x:v>45839</x:v>
      </x:c>
      <x:c r="B1375" s="113" t="n">
        <x:f>'净值底稿'!F1333</x:f>
        <x:v>2.11164148487019</x:v>
      </x:c>
      <x:c r="C1375" s="113" t="n">
        <x:f>'净值底稿'!O1333</x:f>
        <x:v>1.5103497199142868</x:v>
      </x:c>
      <x:c r="D1375" s="113" t="n">
        <x:f>'净值底稿'!P1333</x:f>
        <x:v>1.7646</x:v>
      </x:c>
      <x:c r="E1375" s="113" t="n">
        <x:f>'净值底稿'!Q1333</x:f>
        <x:v>2.6948</x:v>
      </x:c>
      <x:c r="F1375" s="114" t="n">
        <x:f>IFERROR(B1375/B1374-1,0)</x:f>
        <x:v>0.0037293241433666857</x:v>
      </x:c>
      <x:c r="G1375" s="114" t="n">
        <x:f>IFERROR(C1375/C1374-1,0)</x:f>
        <x:v>0.004252358052849292</x:v>
      </x:c>
      <x:c r="H1375" s="114" t="n">
        <x:f>IFERROR(D1375/D1374-1,0)</x:f>
        <x:v>0.000737254012363131</x:v>
      </x:c>
      <x:c r="I1375" s="114" t="n">
        <x:f>IFERROR(E1375/E1374-1,0)</x:f>
        <x:v>0.010802700675168753</x:v>
      </x:c>
      <x:c r="J1375" s="115" t="n">
        <x:f>Z1374*(1+F1375)</x:f>
        <x:v>0.1470540344700607</x:v>
      </x:c>
      <x:c r="K1375" s="115" t="n">
        <x:f>AA1374*(1+G1375)</x:f>
        <x:v>0.14713066294419613</x:v>
      </x:c>
      <x:c r="L1375" s="115" t="n">
        <x:f>AB1374*(1+H1375)</x:f>
        <x:v>0.9840426042074937</x:v>
      </x:c>
      <x:c r="M1375" s="115" t="n">
        <x:f>AC1374*(1+I1375)</x:f>
        <x:v>0.11228035353118887</x:v>
      </x:c>
      <x:c r="N1375" s="115" t="n">
        <x:f>SUM(J1375:M1375)</x:f>
        <x:v>1.3905076551529394</x:v>
      </x:c>
      <x:c r="O1375" s="116" t="n">
        <x:f>IFERROR((J1375+K1375)/N1375,0)</x:f>
        <x:v>0.21156639902273677</x:v>
      </x:c>
      <x:c r="P1375" s="50" t="b">
        <x:f>AND(MONTH(A1375)=12,OR(A1376="",YEAR(A1375)&lt;&gt;YEAR(A1376)))</x:f>
        <x:v>0</x:v>
      </x:c>
      <x:c r="Q1375" s="50" t="b">
        <x:f>AND(MOD(MONTH(A1375),3)=0,OR(A1376="",MONTH(A1375)&lt;&gt;MONTH(A1376)))</x:f>
        <x:v>0</x:v>
      </x:c>
      <x:c r="R1375" s="50" t="b">
        <x:f>OR(O1375&gt;$E$7,O1375&lt;$E$6)</x:f>
        <x:v>0</x:v>
      </x:c>
      <x:c r="S1375" s="50" t="b">
        <x:f>AND(OR(P1375,Q1375,R1375),A1375-AH1374&gt;$E$8)</x:f>
        <x:v>0</x:v>
      </x:c>
      <x:c r="T1375" s="50" t="str">
        <x:f>IF(NOT(OR(P1375,Q1375,R1375)),"不调",IF(NOT(S1375),"间隔规则跳过",IF(P1375,"年末+季度",IF(AND(Q1375,R1375),"季度+动态",IF(Q1375,"季度","动态")))))</x:f>
        <x:v>不调</x:v>
      </x:c>
      <x:c r="U1375" s="115" t="n">
        <x:f>IF(OR(T1375="年末+季度",T1375="季度+动态"),N1375*$E$5/2,IF(T1375="季度",(J1375+K1375)/2,IF(T1375="动态",N1375*$E$5*IF(J1375+K1375=0,0.5,J1375/(J1375+K1375)),J1375)))</x:f>
        <x:v>0.1470540344700607</x:v>
      </x:c>
      <x:c r="V1375" s="115" t="n">
        <x:f>IF(OR(T1375="年末+季度",T1375="季度+动态"),N1375*$E$5/2,IF(T1375="季度",(J1375+K1375)/2,IF(T1375="动态",N1375*$E$5*IF(J1375+K1375=0,0.5,K1375/(J1375+K1375)),K1375)))</x:f>
        <x:v>0.14713066294419613</x:v>
      </x:c>
      <x:c r="W1375" s="115" t="n">
        <x:f>IF(OR(T1375="年末+季度",T1375="季度+动态",T1375="动态"),N1375*(1-$E$5)*IF(L1375+M1375=0,$B$7/($B$7+$B$8),L1375/(L1375+M1375)),L1375)</x:f>
        <x:v>0.9840426042074937</x:v>
      </x:c>
      <x:c r="X1375" s="115" t="n">
        <x:f>IF(OR(T1375="年末+季度",T1375="季度+动态",T1375="动态"),N1375*(1-$E$5)*IF(L1375+M1375=0,$B$8/($B$7+$B$8),M1375/(L1375+M1375)),M1375)</x:f>
        <x:v>0.11228035353118887</x:v>
      </x:c>
      <x:c r="Y1375" s="115" t="n">
        <x:f>POWER(1-$H$5,(A1375-A1374)/$H$8)</x:f>
        <x:v>0.9999862671029998</x:v>
      </x:c>
      <x:c r="Z1375" s="115" t="n">
        <x:f>U1375*Y1375</x:f>
        <x:v>0.14705201499215187</x:v>
      </x:c>
      <x:c r="AA1375" s="115" t="n">
        <x:f>V1375*Y1375</x:f>
        <x:v>0.14712864241395635</x:v>
      </x:c>
      <x:c r="AB1375" s="115" t="n">
        <x:f>W1375*Y1375</x:f>
        <x:v>0.9840290904517662</x:v>
      </x:c>
      <x:c r="AC1375" s="115" t="n">
        <x:f>X1375*Y1375</x:f>
        <x:v>0.11227881159665867</x:v>
      </x:c>
      <x:c r="AD1375" s="115" t="n">
        <x:f>SUM(Z1375:AC1375)</x:f>
        <x:v>1.390488559454533</x:v>
      </x:c>
      <x:c r="AE1375" s="115" t="n">
        <x:f>MAX(AE1374,AD1375)</x:f>
        <x:v>1.390488559454533</x:v>
      </x:c>
      <x:c r="AF1375" s="114" t="n">
        <x:f>AD1375/AE1375-1</x:f>
        <x:v>0</x:v>
      </x:c>
      <x:c r="AG1375" s="114" t="n">
        <x:f>AD1375/AD1374-1</x:f>
        <x:v>0.0022165023198101874</x:v>
      </x:c>
      <x:c r="AH1375" s="111" t="n">
        <x:f>IF(OR(T1375="年末+季度",T1375="季度+动态",T1375="季度",T1375="动态"),A1375,AH1374)</x:f>
        <x:v>45838</x:v>
      </x:c>
      <x:c r="AI1375" s="117" t="n">
        <x:f>YEAR(A1375)</x:f>
        <x:v>2025</x:v>
      </x:c>
      <x:c r="AJ1375" s="117" t="n">
        <x:f>MONTH(A1375)</x:f>
        <x:v>7</x:v>
      </x:c>
      <x:c r="AK1375" s="50" t="n">
        <x:f>IF(MONTH(A1375)&lt;&gt;MONTH(A1376),1,0)</x:f>
        <x:v>0</x:v>
      </x:c>
      <x:c r="AL1375" s="115" t="n">
        <x:f>IF(AK1374,AD1374,AL1374)</x:f>
        <x:v>1.3874133545356693</x:v>
      </x:c>
      <x:c r="AM1375" s="116" t="str">
        <x:f>IF(AK1375,AD1375/AL1375-1,"")</x:f>
      </x:c>
      <x:c r="AN1375" s="115" t="n">
        <x:f>IF(AI1375&lt;&gt;AI1374,AD1375,MAX(AN1374,AD1375))</x:f>
        <x:v>1.390488559454533</x:v>
      </x:c>
      <x:c r="AO1375" s="116" t="n">
        <x:f>AD1375/AN1375-1</x:f>
        <x:v>0</x:v>
      </x:c>
      <x:c r="AP1375" s="112" t="n">
        <x:f>IFERROR(SUM(Z1375:AC1375)/AD1375,0)</x:f>
        <x:v>1</x:v>
      </x:c>
      <x:c r="AQ1375" s="50" t="b">
        <x:f>AND(B1375&gt;0,C1375&gt;0,D1375&gt;0,E1375&gt;0)</x:f>
        <x:v>1</x:v>
      </x:c>
    </x:row>
    <x:row r="1376">
      <x:c r="A1376" s="111" t="n">
        <x:f>'净值底稿'!A1334</x:f>
        <x:v>45840</x:v>
      </x:c>
      <x:c r="B1376" s="113" t="n">
        <x:f>'净值底稿'!F1334</x:f>
        <x:v>2.0643413505944803</x:v>
      </x:c>
      <x:c r="C1376" s="113" t="n">
        <x:f>'净值底稿'!O1334</x:f>
        <x:v>1.5033568799357013</x:v>
      </x:c>
      <x:c r="D1376" s="113" t="n">
        <x:f>'净值底稿'!P1334</x:f>
        <x:v>1.7668</x:v>
      </x:c>
      <x:c r="E1376" s="113" t="n">
        <x:f>'净值底稿'!Q1334</x:f>
        <x:v>2.689</x:v>
      </x:c>
      <x:c r="F1376" s="114" t="n">
        <x:f>IFERROR(B1376/B1375-1,0)</x:f>
        <x:v>-0.02239969929299679</x:v>
      </x:c>
      <x:c r="G1376" s="114" t="n">
        <x:f>IFERROR(C1376/C1375-1,0)</x:f>
        <x:v>-0.004629947545514379</x:v>
      </x:c>
      <x:c r="H1376" s="114" t="n">
        <x:f>IFERROR(D1376/D1375-1,0)</x:f>
        <x:v>0.0012467414711549996</x:v>
      </x:c>
      <x:c r="I1376" s="114" t="n">
        <x:f>IFERROR(E1376/E1375-1,0)</x:f>
        <x:v>-0.0021522933056256077</x:v>
      </x:c>
      <x:c r="J1376" s="115" t="n">
        <x:f>Z1375*(1+F1376)</x:f>
        <x:v>0.1437580940758984</x:v>
      </x:c>
      <x:c r="K1376" s="115" t="n">
        <x:f>AA1375*(1+G1376)</x:f>
        <x:v>0.14644744451713698</x:v>
      </x:c>
      <x:c r="L1376" s="115" t="n">
        <x:f>AB1375*(1+H1376)</x:f>
        <x:v>0.9852559203276554</x:v>
      </x:c>
      <x:c r="M1376" s="115" t="n">
        <x:f>AC1375*(1+I1376)</x:f>
        <x:v>0.11203715466209559</x:v>
      </x:c>
      <x:c r="N1376" s="115" t="n">
        <x:f>SUM(J1376:M1376)</x:f>
        <x:v>1.3874986135827863</x:v>
      </x:c>
      <x:c r="O1376" s="116" t="n">
        <x:f>IFERROR((J1376+K1376)/N1376,0)</x:f>
        <x:v>0.20915735392604776</x:v>
      </x:c>
      <x:c r="P1376" s="50" t="b">
        <x:f>AND(MONTH(A1376)=12,OR(A1377="",YEAR(A1376)&lt;&gt;YEAR(A1377)))</x:f>
        <x:v>0</x:v>
      </x:c>
      <x:c r="Q1376" s="50" t="b">
        <x:f>AND(MOD(MONTH(A1376),3)=0,OR(A1377="",MONTH(A1376)&lt;&gt;MONTH(A1377)))</x:f>
        <x:v>0</x:v>
      </x:c>
      <x:c r="R1376" s="50" t="b">
        <x:f>OR(O1376&gt;$E$7,O1376&lt;$E$6)</x:f>
        <x:v>0</x:v>
      </x:c>
      <x:c r="S1376" s="50" t="b">
        <x:f>AND(OR(P1376,Q1376,R1376),A1376-AH1375&gt;$E$8)</x:f>
        <x:v>0</x:v>
      </x:c>
      <x:c r="T1376" s="50" t="str">
        <x:f>IF(NOT(OR(P1376,Q1376,R1376)),"不调",IF(NOT(S1376),"间隔规则跳过",IF(P1376,"年末+季度",IF(AND(Q1376,R1376),"季度+动态",IF(Q1376,"季度","动态")))))</x:f>
        <x:v>不调</x:v>
      </x:c>
      <x:c r="U1376" s="115" t="n">
        <x:f>IF(OR(T1376="年末+季度",T1376="季度+动态"),N1376*$E$5/2,IF(T1376="季度",(J1376+K1376)/2,IF(T1376="动态",N1376*$E$5*IF(J1376+K1376=0,0.5,J1376/(J1376+K1376)),J1376)))</x:f>
        <x:v>0.1437580940758984</x:v>
      </x:c>
      <x:c r="V1376" s="115" t="n">
        <x:f>IF(OR(T1376="年末+季度",T1376="季度+动态"),N1376*$E$5/2,IF(T1376="季度",(J1376+K1376)/2,IF(T1376="动态",N1376*$E$5*IF(J1376+K1376=0,0.5,K1376/(J1376+K1376)),K1376)))</x:f>
        <x:v>0.14644744451713698</x:v>
      </x:c>
      <x:c r="W1376" s="115" t="n">
        <x:f>IF(OR(T1376="年末+季度",T1376="季度+动态",T1376="动态"),N1376*(1-$E$5)*IF(L1376+M1376=0,$B$7/($B$7+$B$8),L1376/(L1376+M1376)),L1376)</x:f>
        <x:v>0.9852559203276554</x:v>
      </x:c>
      <x:c r="X1376" s="115" t="n">
        <x:f>IF(OR(T1376="年末+季度",T1376="季度+动态",T1376="动态"),N1376*(1-$E$5)*IF(L1376+M1376=0,$B$8/($B$7+$B$8),M1376/(L1376+M1376)),M1376)</x:f>
        <x:v>0.11203715466209559</x:v>
      </x:c>
      <x:c r="Y1376" s="115" t="n">
        <x:f>POWER(1-$H$5,(A1376-A1375)/$H$8)</x:f>
        <x:v>0.9999862671029998</x:v>
      </x:c>
      <x:c r="Z1376" s="115" t="n">
        <x:f>U1376*Y1376</x:f>
        <x:v>0.1437561198607995</x:v>
      </x:c>
      <x:c r="AA1376" s="115" t="n">
        <x:f>V1376*Y1376</x:f>
        <x:v>0.14644543336946547</x:v>
      </x:c>
      <x:c r="AB1376" s="115" t="n">
        <x:f>W1376*Y1376</x:f>
        <x:v>0.9852423899095827</x:v>
      </x:c>
      <x:c r="AC1376" s="115" t="n">
        <x:f>X1376*Y1376</x:f>
        <x:v>0.11203561606739042</x:v>
      </x:c>
      <x:c r="AD1376" s="115" t="n">
        <x:f>SUM(Z1376:AC1376)</x:f>
        <x:v>1.387479559207238</x:v>
      </x:c>
      <x:c r="AE1376" s="115" t="n">
        <x:f>MAX(AE1375,AD1376)</x:f>
        <x:v>1.390488559454533</x:v>
      </x:c>
      <x:c r="AF1376" s="114" t="n">
        <x:f>AD1376/AE1376-1</x:f>
        <x:v>-0.0021639877774151106</x:v>
      </x:c>
      <x:c r="AG1376" s="114" t="n">
        <x:f>AD1376/AD1375-1</x:f>
        <x:v>-0.0021639877774151106</x:v>
      </x:c>
      <x:c r="AH1376" s="111" t="n">
        <x:f>IF(OR(T1376="年末+季度",T1376="季度+动态",T1376="季度",T1376="动态"),A1376,AH1375)</x:f>
        <x:v>45838</x:v>
      </x:c>
      <x:c r="AI1376" s="117" t="n">
        <x:f>YEAR(A1376)</x:f>
        <x:v>2025</x:v>
      </x:c>
      <x:c r="AJ1376" s="117" t="n">
        <x:f>MONTH(A1376)</x:f>
        <x:v>7</x:v>
      </x:c>
      <x:c r="AK1376" s="50" t="n">
        <x:f>IF(MONTH(A1376)&lt;&gt;MONTH(A1377),1,0)</x:f>
        <x:v>0</x:v>
      </x:c>
      <x:c r="AL1376" s="115" t="n">
        <x:f>IF(AK1375,AD1375,AL1375)</x:f>
        <x:v>1.3874133545356693</x:v>
      </x:c>
      <x:c r="AM1376" s="116" t="str">
        <x:f>IF(AK1376,AD1376/AL1376-1,"")</x:f>
      </x:c>
      <x:c r="AN1376" s="115" t="n">
        <x:f>IF(AI1376&lt;&gt;AI1375,AD1376,MAX(AN1375,AD1376))</x:f>
        <x:v>1.390488559454533</x:v>
      </x:c>
      <x:c r="AO1376" s="116" t="n">
        <x:f>AD1376/AN1376-1</x:f>
        <x:v>-0.0021639877774151106</x:v>
      </x:c>
      <x:c r="AP1376" s="112" t="n">
        <x:f>IFERROR(SUM(Z1376:AC1376)/AD1376,0)</x:f>
        <x:v>1</x:v>
      </x:c>
      <x:c r="AQ1376" s="50" t="b">
        <x:f>AND(B1376&gt;0,C1376&gt;0,D1376&gt;0,E1376&gt;0)</x:f>
        <x:v>1</x:v>
      </x:c>
    </x:row>
    <x:row r="1377">
      <x:c r="A1377" s="111" t="n">
        <x:f>'净值底稿'!A1335</x:f>
        <x:v>45841</x:v>
      </x:c>
      <x:c r="B1377" s="113" t="n">
        <x:f>'净值底稿'!F1335</x:f>
        <x:v>2.1188162042748147</x:v>
      </x:c>
      <x:c r="C1377" s="113" t="n">
        <x:f>'净值底稿'!O1335</x:f>
        <x:v>1.513823851674216</x:v>
      </x:c>
      <x:c r="D1377" s="113" t="n">
        <x:f>'净值底稿'!P1335</x:f>
        <x:v>1.7671</x:v>
      </x:c>
      <x:c r="E1377" s="113" t="n">
        <x:f>'净值底稿'!Q1335</x:f>
        <x:v>2.7071</x:v>
      </x:c>
      <x:c r="F1377" s="114" t="n">
        <x:f>IFERROR(B1377/B1376-1,0)</x:f>
        <x:v>0.026388491256374325</x:v>
      </x:c>
      <x:c r="G1377" s="114" t="n">
        <x:f>IFERROR(C1377/C1376-1,0)</x:f>
        <x:v>0.00696239986540137</x:v>
      </x:c>
      <x:c r="H1377" s="114" t="n">
        <x:f>IFERROR(D1377/D1376-1,0)</x:f>
        <x:v>0.00016979850577314437</x:v>
      </x:c>
      <x:c r="I1377" s="114" t="n">
        <x:f>IFERROR(E1377/E1376-1,0)</x:f>
        <x:v>0.006731126812941524</x:v>
      </x:c>
      <x:c r="J1377" s="115" t="n">
        <x:f>Z1376*(1+F1377)</x:f>
        <x:v>0.1475496269727965</x:v>
      </x:c>
      <x:c r="K1377" s="115" t="n">
        <x:f>AA1376*(1+G1377)</x:f>
        <x:v>0.14746504503504568</x:v>
      </x:c>
      <x:c r="L1377" s="115" t="n">
        <x:f>AB1376*(1+H1377)</x:f>
        <x:v>0.9854096825952137</x:v>
      </x:c>
      <x:c r="M1377" s="115" t="n">
        <x:f>AC1376*(1+I1377)</x:f>
        <x:v>0.11278974200670605</x:v>
      </x:c>
      <x:c r="N1377" s="115" t="n">
        <x:f>SUM(J1377:M1377)</x:f>
        <x:v>1.393214096609762</x:v>
      </x:c>
      <x:c r="O1377" s="116" t="n">
        <x:f>IFERROR((J1377+K1377)/N1377,0)</x:f>
        <x:v>0.21175113912910365</x:v>
      </x:c>
      <x:c r="P1377" s="50" t="b">
        <x:f>AND(MONTH(A1377)=12,OR(A1378="",YEAR(A1377)&lt;&gt;YEAR(A1378)))</x:f>
        <x:v>0</x:v>
      </x:c>
      <x:c r="Q1377" s="50" t="b">
        <x:f>AND(MOD(MONTH(A1377),3)=0,OR(A1378="",MONTH(A1377)&lt;&gt;MONTH(A1378)))</x:f>
        <x:v>0</x:v>
      </x:c>
      <x:c r="R1377" s="50" t="b">
        <x:f>OR(O1377&gt;$E$7,O1377&lt;$E$6)</x:f>
        <x:v>0</x:v>
      </x:c>
      <x:c r="S1377" s="50" t="b">
        <x:f>AND(OR(P1377,Q1377,R1377),A1377-AH1376&gt;$E$8)</x:f>
        <x:v>0</x:v>
      </x:c>
      <x:c r="T1377" s="50" t="str">
        <x:f>IF(NOT(OR(P1377,Q1377,R1377)),"不调",IF(NOT(S1377),"间隔规则跳过",IF(P1377,"年末+季度",IF(AND(Q1377,R1377),"季度+动态",IF(Q1377,"季度","动态")))))</x:f>
        <x:v>不调</x:v>
      </x:c>
      <x:c r="U1377" s="115" t="n">
        <x:f>IF(OR(T1377="年末+季度",T1377="季度+动态"),N1377*$E$5/2,IF(T1377="季度",(J1377+K1377)/2,IF(T1377="动态",N1377*$E$5*IF(J1377+K1377=0,0.5,J1377/(J1377+K1377)),J1377)))</x:f>
        <x:v>0.1475496269727965</x:v>
      </x:c>
      <x:c r="V1377" s="115" t="n">
        <x:f>IF(OR(T1377="年末+季度",T1377="季度+动态"),N1377*$E$5/2,IF(T1377="季度",(J1377+K1377)/2,IF(T1377="动态",N1377*$E$5*IF(J1377+K1377=0,0.5,K1377/(J1377+K1377)),K1377)))</x:f>
        <x:v>0.14746504503504568</x:v>
      </x:c>
      <x:c r="W1377" s="115" t="n">
        <x:f>IF(OR(T1377="年末+季度",T1377="季度+动态",T1377="动态"),N1377*(1-$E$5)*IF(L1377+M1377=0,$B$7/($B$7+$B$8),L1377/(L1377+M1377)),L1377)</x:f>
        <x:v>0.9854096825952137</x:v>
      </x:c>
      <x:c r="X1377" s="115" t="n">
        <x:f>IF(OR(T1377="年末+季度",T1377="季度+动态",T1377="动态"),N1377*(1-$E$5)*IF(L1377+M1377=0,$B$8/($B$7+$B$8),M1377/(L1377+M1377)),M1377)</x:f>
        <x:v>0.11278974200670605</x:v>
      </x:c>
      <x:c r="Y1377" s="115" t="n">
        <x:f>POWER(1-$H$5,(A1377-A1376)/$H$8)</x:f>
        <x:v>0.9999862671029998</x:v>
      </x:c>
      <x:c r="Z1377" s="115" t="n">
        <x:f>U1377*Y1377</x:f>
        <x:v>0.14754760068896686</x:v>
      </x:c>
      <x:c r="AA1377" s="115" t="n">
        <x:f>V1377*Y1377</x:f>
        <x:v>0.14746301991277108</x:v>
      </x:c>
      <x:c r="AB1377" s="115" t="n">
        <x:f>W1377*Y1377</x:f>
        <x:v>0.9853961500655396</x:v>
      </x:c>
      <x:c r="AC1377" s="115" t="n">
        <x:f>X1377*Y1377</x:f>
        <x:v>0.11278819307679638</x:v>
      </x:c>
      <x:c r="AD1377" s="115" t="n">
        <x:f>SUM(Z1377:AC1377)</x:f>
        <x:v>1.393194963744074</x:v>
      </x:c>
      <x:c r="AE1377" s="115" t="n">
        <x:f>MAX(AE1376,AD1377)</x:f>
        <x:v>1.393194963744074</x:v>
      </x:c>
      <x:c r="AF1377" s="114" t="n">
        <x:f>AD1377/AE1377-1</x:f>
        <x:v>0</x:v>
      </x:c>
      <x:c r="AG1377" s="114" t="n">
        <x:f>AD1377/AD1376-1</x:f>
        <x:v>0.0041192711625255285</x:v>
      </x:c>
      <x:c r="AH1377" s="111" t="n">
        <x:f>IF(OR(T1377="年末+季度",T1377="季度+动态",T1377="季度",T1377="动态"),A1377,AH1376)</x:f>
        <x:v>45838</x:v>
      </x:c>
      <x:c r="AI1377" s="117" t="n">
        <x:f>YEAR(A1377)</x:f>
        <x:v>2025</x:v>
      </x:c>
      <x:c r="AJ1377" s="117" t="n">
        <x:f>MONTH(A1377)</x:f>
        <x:v>7</x:v>
      </x:c>
      <x:c r="AK1377" s="50" t="n">
        <x:f>IF(MONTH(A1377)&lt;&gt;MONTH(A1378),1,0)</x:f>
        <x:v>0</x:v>
      </x:c>
      <x:c r="AL1377" s="115" t="n">
        <x:f>IF(AK1376,AD1376,AL1376)</x:f>
        <x:v>1.3874133545356693</x:v>
      </x:c>
      <x:c r="AM1377" s="116" t="str">
        <x:f>IF(AK1377,AD1377/AL1377-1,"")</x:f>
      </x:c>
      <x:c r="AN1377" s="115" t="n">
        <x:f>IF(AI1377&lt;&gt;AI1376,AD1377,MAX(AN1376,AD1377))</x:f>
        <x:v>1.393194963744074</x:v>
      </x:c>
      <x:c r="AO1377" s="116" t="n">
        <x:f>AD1377/AN1377-1</x:f>
        <x:v>0</x:v>
      </x:c>
      <x:c r="AP1377" s="112" t="n">
        <x:f>IFERROR(SUM(Z1377:AC1377)/AD1377,0)</x:f>
        <x:v>1</x:v>
      </x:c>
      <x:c r="AQ1377" s="50" t="b">
        <x:f>AND(B1377&gt;0,C1377&gt;0,D1377&gt;0,E1377&gt;0)</x:f>
        <x:v>1</x:v>
      </x:c>
    </x:row>
    <x:row r="1378">
      <x:c r="A1378" s="111" t="n">
        <x:f>'净值底稿'!A1336</x:f>
        <x:v>45842</x:v>
      </x:c>
      <x:c r="B1378" s="113" t="n">
        <x:f>'净值底稿'!F1336</x:f>
        <x:v>2.120880516953095</x:v>
      </x:c>
      <x:c r="C1378" s="113" t="n">
        <x:f>'净值底稿'!O1336</x:f>
        <x:v>1.5084220046669237</x:v>
      </x:c>
      <x:c r="D1378" s="113" t="n">
        <x:f>'净值底稿'!P1336</x:f>
        <x:v>1.7676</x:v>
      </x:c>
      <x:c r="E1378" s="113" t="n">
        <x:f>'净值底稿'!Q1336</x:f>
        <x:v>2.6923</x:v>
      </x:c>
      <x:c r="F1378" s="114" t="n">
        <x:f>IFERROR(B1378/B1377-1,0)</x:f>
        <x:v>0.000974276425730336</x:v>
      </x:c>
      <x:c r="G1378" s="114" t="n">
        <x:f>IFERROR(C1378/C1377-1,0)</x:f>
        <x:v>-0.003568345816006291</x:v>
      </x:c>
      <x:c r="H1378" s="114" t="n">
        <x:f>IFERROR(D1378/D1377-1,0)</x:f>
        <x:v>0.0002829494652256681</x:v>
      </x:c>
      <x:c r="I1378" s="114" t="n">
        <x:f>IFERROR(E1378/E1377-1,0)</x:f>
        <x:v>-0.005467105020132257</x:v>
      </x:c>
      <x:c r="J1378" s="115" t="n">
        <x:f>Z1377*(1+F1378)</x:f>
        <x:v>0.1476913528379912</x:v>
      </x:c>
      <x:c r="K1378" s="115" t="n">
        <x:f>AA1377*(1+G1378)</x:f>
        <x:v>0.1469368208626497</x:v>
      </x:c>
      <x:c r="L1378" s="115" t="n">
        <x:f>AB1377*(1+H1378)</x:f>
        <x:v>0.9856749673792361</x:v>
      </x:c>
      <x:c r="M1378" s="115" t="n">
        <x:f>AC1377*(1+I1378)</x:f>
        <x:v>0.11217156818021458</x:v>
      </x:c>
      <x:c r="N1378" s="115" t="n">
        <x:f>SUM(J1378:M1378)</x:f>
        <x:v>1.3924747092600918</x:v>
      </x:c>
      <x:c r="O1378" s="116" t="n">
        <x:f>IFERROR((J1378+K1378)/N1378,0)</x:f>
        <x:v>0.21158601426750157</x:v>
      </x:c>
      <x:c r="P1378" s="50" t="b">
        <x:f>AND(MONTH(A1378)=12,OR(A1379="",YEAR(A1378)&lt;&gt;YEAR(A1379)))</x:f>
        <x:v>0</x:v>
      </x:c>
      <x:c r="Q1378" s="50" t="b">
        <x:f>AND(MOD(MONTH(A1378),3)=0,OR(A1379="",MONTH(A1378)&lt;&gt;MONTH(A1379)))</x:f>
        <x:v>0</x:v>
      </x:c>
      <x:c r="R1378" s="50" t="b">
        <x:f>OR(O1378&gt;$E$7,O1378&lt;$E$6)</x:f>
        <x:v>0</x:v>
      </x:c>
      <x:c r="S1378" s="50" t="b">
        <x:f>AND(OR(P1378,Q1378,R1378),A1378-AH1377&gt;$E$8)</x:f>
        <x:v>0</x:v>
      </x:c>
      <x:c r="T1378" s="50" t="str">
        <x:f>IF(NOT(OR(P1378,Q1378,R1378)),"不调",IF(NOT(S1378),"间隔规则跳过",IF(P1378,"年末+季度",IF(AND(Q1378,R1378),"季度+动态",IF(Q1378,"季度","动态")))))</x:f>
        <x:v>不调</x:v>
      </x:c>
      <x:c r="U1378" s="115" t="n">
        <x:f>IF(OR(T1378="年末+季度",T1378="季度+动态"),N1378*$E$5/2,IF(T1378="季度",(J1378+K1378)/2,IF(T1378="动态",N1378*$E$5*IF(J1378+K1378=0,0.5,J1378/(J1378+K1378)),J1378)))</x:f>
        <x:v>0.1476913528379912</x:v>
      </x:c>
      <x:c r="V1378" s="115" t="n">
        <x:f>IF(OR(T1378="年末+季度",T1378="季度+动态"),N1378*$E$5/2,IF(T1378="季度",(J1378+K1378)/2,IF(T1378="动态",N1378*$E$5*IF(J1378+K1378=0,0.5,K1378/(J1378+K1378)),K1378)))</x:f>
        <x:v>0.1469368208626497</x:v>
      </x:c>
      <x:c r="W1378" s="115" t="n">
        <x:f>IF(OR(T1378="年末+季度",T1378="季度+动态",T1378="动态"),N1378*(1-$E$5)*IF(L1378+M1378=0,$B$7/($B$7+$B$8),L1378/(L1378+M1378)),L1378)</x:f>
        <x:v>0.9856749673792361</x:v>
      </x:c>
      <x:c r="X1378" s="115" t="n">
        <x:f>IF(OR(T1378="年末+季度",T1378="季度+动态",T1378="动态"),N1378*(1-$E$5)*IF(L1378+M1378=0,$B$8/($B$7+$B$8),M1378/(L1378+M1378)),M1378)</x:f>
        <x:v>0.11217156818021458</x:v>
      </x:c>
      <x:c r="Y1378" s="115" t="n">
        <x:f>POWER(1-$H$5,(A1378-A1377)/$H$8)</x:f>
        <x:v>0.9999862671029998</x:v>
      </x:c>
      <x:c r="Z1378" s="115" t="n">
        <x:f>U1378*Y1378</x:f>
        <x:v>0.14768932460785486</x:v>
      </x:c>
      <x:c r="AA1378" s="115" t="n">
        <x:f>V1378*Y1378</x:f>
        <x:v>0.14693480299442324</x:v>
      </x:c>
      <x:c r="AB1378" s="115" t="n">
        <x:f>W1378*Y1378</x:f>
        <x:v>0.9856614312064333</x:v>
      </x:c>
      <x:c r="AC1378" s="115" t="n">
        <x:f>X1378*Y1378</x:f>
        <x:v>0.11217002773962241</x:v>
      </x:c>
      <x:c r="AD1378" s="115" t="n">
        <x:f>SUM(Z1378:AC1378)</x:f>
        <x:v>1.392455586548334</x:v>
      </x:c>
      <x:c r="AE1378" s="115" t="n">
        <x:f>MAX(AE1377,AD1378)</x:f>
        <x:v>1.393194963744074</x:v>
      </x:c>
      <x:c r="AF1378" s="114" t="n">
        <x:f>AD1378/AE1378-1</x:f>
        <x:v>-0.000530706193304753</x:v>
      </x:c>
      <x:c r="AG1378" s="114" t="n">
        <x:f>AD1378/AD1377-1</x:f>
        <x:v>-0.000530706193304753</x:v>
      </x:c>
      <x:c r="AH1378" s="111" t="n">
        <x:f>IF(OR(T1378="年末+季度",T1378="季度+动态",T1378="季度",T1378="动态"),A1378,AH1377)</x:f>
        <x:v>45838</x:v>
      </x:c>
      <x:c r="AI1378" s="117" t="n">
        <x:f>YEAR(A1378)</x:f>
        <x:v>2025</x:v>
      </x:c>
      <x:c r="AJ1378" s="117" t="n">
        <x:f>MONTH(A1378)</x:f>
        <x:v>7</x:v>
      </x:c>
      <x:c r="AK1378" s="50" t="n">
        <x:f>IF(MONTH(A1378)&lt;&gt;MONTH(A1379),1,0)</x:f>
        <x:v>0</x:v>
      </x:c>
      <x:c r="AL1378" s="115" t="n">
        <x:f>IF(AK1377,AD1377,AL1377)</x:f>
        <x:v>1.3874133545356693</x:v>
      </x:c>
      <x:c r="AM1378" s="116" t="str">
        <x:f>IF(AK1378,AD1378/AL1378-1,"")</x:f>
      </x:c>
      <x:c r="AN1378" s="115" t="n">
        <x:f>IF(AI1378&lt;&gt;AI1377,AD1378,MAX(AN1377,AD1378))</x:f>
        <x:v>1.393194963744074</x:v>
      </x:c>
      <x:c r="AO1378" s="116" t="n">
        <x:f>AD1378/AN1378-1</x:f>
        <x:v>-0.000530706193304753</x:v>
      </x:c>
      <x:c r="AP1378" s="112" t="n">
        <x:f>IFERROR(SUM(Z1378:AC1378)/AD1378,0)</x:f>
        <x:v>1</x:v>
      </x:c>
      <x:c r="AQ1378" s="50" t="b">
        <x:f>AND(B1378&gt;0,C1378&gt;0,D1378&gt;0,E1378&gt;0)</x:f>
        <x:v>1</x:v>
      </x:c>
    </x:row>
    <x:row r="1379">
      <x:c r="A1379" s="111" t="n">
        <x:f>'净值底稿'!A1337</x:f>
        <x:v>45845</x:v>
      </x:c>
      <x:c r="B1379" s="113" t="n">
        <x:f>'净值底稿'!F1337</x:f>
        <x:v>2.09238924308083</x:v>
      </x:c>
      <x:c r="C1379" s="113" t="n">
        <x:f>'净值底稿'!O1337</x:f>
        <x:v>1.5123881163758333</x:v>
      </x:c>
      <x:c r="D1379" s="113" t="n">
        <x:f>'净值底稿'!P1337</x:f>
        <x:v>1.7682</x:v>
      </x:c>
      <x:c r="E1379" s="113" t="n">
        <x:f>'净值底稿'!Q1337</x:f>
        <x:v>2.678</x:v>
      </x:c>
      <x:c r="F1379" s="114" t="n">
        <x:f>IFERROR(B1379/B1378-1,0)</x:f>
        <x:v>-0.013433700599596365</x:v>
      </x:c>
      <x:c r="G1379" s="114" t="n">
        <x:f>IFERROR(C1379/C1378-1,0)</x:f>
        <x:v>0.0026293117553568557</x:v>
      </x:c>
      <x:c r="H1379" s="114" t="n">
        <x:f>IFERROR(D1379/D1378-1,0)</x:f>
        <x:v>0.0003394433129666474</x:v>
      </x:c>
      <x:c r="I1379" s="114" t="n">
        <x:f>IFERROR(E1379/E1378-1,0)</x:f>
        <x:v>-0.005311443746982114</x:v>
      </x:c>
      <x:c r="J1379" s="115" t="n">
        <x:f>Z1378*(1+F1379)</x:f>
        <x:v>0.14570531043931634</x:v>
      </x:c>
      <x:c r="K1379" s="115" t="n">
        <x:f>AA1378*(1+G1379)</x:f>
        <x:v>0.14732114039920752</x:v>
      </x:c>
      <x:c r="L1379" s="115" t="n">
        <x:f>AB1378*(1+H1379)</x:f>
        <x:v>0.9859960073881056</x:v>
      </x:c>
      <x:c r="M1379" s="115" t="n">
        <x:f>AC1378*(1+I1379)</x:f>
        <x:v>0.11157424294718599</x:v>
      </x:c>
      <x:c r="N1379" s="115" t="n">
        <x:f>SUM(J1379:M1379)</x:f>
        <x:v>1.3905967011738154</x:v>
      </x:c>
      <x:c r="O1379" s="116" t="n">
        <x:f>IFERROR((J1379+K1379)/N1379,0)</x:f>
        <x:v>0.21071993813244166</x:v>
      </x:c>
      <x:c r="P1379" s="50" t="b">
        <x:f>AND(MONTH(A1379)=12,OR(A1380="",YEAR(A1379)&lt;&gt;YEAR(A1380)))</x:f>
        <x:v>0</x:v>
      </x:c>
      <x:c r="Q1379" s="50" t="b">
        <x:f>AND(MOD(MONTH(A1379),3)=0,OR(A1380="",MONTH(A1379)&lt;&gt;MONTH(A1380)))</x:f>
        <x:v>0</x:v>
      </x:c>
      <x:c r="R1379" s="50" t="b">
        <x:f>OR(O1379&gt;$E$7,O1379&lt;$E$6)</x:f>
        <x:v>0</x:v>
      </x:c>
      <x:c r="S1379" s="50" t="b">
        <x:f>AND(OR(P1379,Q1379,R1379),A1379-AH1378&gt;$E$8)</x:f>
        <x:v>0</x:v>
      </x:c>
      <x:c r="T1379" s="50" t="str">
        <x:f>IF(NOT(OR(P1379,Q1379,R1379)),"不调",IF(NOT(S1379),"间隔规则跳过",IF(P1379,"年末+季度",IF(AND(Q1379,R1379),"季度+动态",IF(Q1379,"季度","动态")))))</x:f>
        <x:v>不调</x:v>
      </x:c>
      <x:c r="U1379" s="115" t="n">
        <x:f>IF(OR(T1379="年末+季度",T1379="季度+动态"),N1379*$E$5/2,IF(T1379="季度",(J1379+K1379)/2,IF(T1379="动态",N1379*$E$5*IF(J1379+K1379=0,0.5,J1379/(J1379+K1379)),J1379)))</x:f>
        <x:v>0.14570531043931634</x:v>
      </x:c>
      <x:c r="V1379" s="115" t="n">
        <x:f>IF(OR(T1379="年末+季度",T1379="季度+动态"),N1379*$E$5/2,IF(T1379="季度",(J1379+K1379)/2,IF(T1379="动态",N1379*$E$5*IF(J1379+K1379=0,0.5,K1379/(J1379+K1379)),K1379)))</x:f>
        <x:v>0.14732114039920752</x:v>
      </x:c>
      <x:c r="W1379" s="115" t="n">
        <x:f>IF(OR(T1379="年末+季度",T1379="季度+动态",T1379="动态"),N1379*(1-$E$5)*IF(L1379+M1379=0,$B$7/($B$7+$B$8),L1379/(L1379+M1379)),L1379)</x:f>
        <x:v>0.9859960073881056</x:v>
      </x:c>
      <x:c r="X1379" s="115" t="n">
        <x:f>IF(OR(T1379="年末+季度",T1379="季度+动态",T1379="动态"),N1379*(1-$E$5)*IF(L1379+M1379=0,$B$8/($B$7+$B$8),M1379/(L1379+M1379)),M1379)</x:f>
        <x:v>0.11157424294718599</x:v>
      </x:c>
      <x:c r="Y1379" s="115" t="n">
        <x:f>POWER(1-$H$5,(A1379-A1378)/$H$8)</x:f>
        <x:v>0.9999588018747739</x:v>
      </x:c>
      <x:c r="Z1379" s="115" t="n">
        <x:f>U1379*Y1379</x:f>
        <x:v>0.14569930765369077</x:v>
      </x:c>
      <x:c r="AA1379" s="115" t="n">
        <x:f>V1379*Y1379</x:f>
        <x:v>0.1473150710444169</x:v>
      </x:c>
      <x:c r="AB1379" s="115" t="n">
        <x:f>W1379*Y1379</x:f>
        <x:v>0.9859553862011208</x:v>
      </x:c>
      <x:c r="AC1379" s="115" t="n">
        <x:f>X1379*Y1379</x:f>
        <x:v>0.11156964629755305</x:v>
      </x:c>
      <x:c r="AD1379" s="115" t="n">
        <x:f>SUM(Z1379:AC1379)</x:f>
        <x:v>1.3905394111967815</x:v>
      </x:c>
      <x:c r="AE1379" s="115" t="n">
        <x:f>MAX(AE1378,AD1379)</x:f>
        <x:v>1.393194963744074</x:v>
      </x:c>
      <x:c r="AF1379" s="114" t="n">
        <x:f>AD1379/AE1379-1</x:f>
        <x:v>-0.0019060882478041385</x:v>
      </x:c>
      <x:c r="AG1379" s="114" t="n">
        <x:f>AD1379/AD1378-1</x:f>
        <x:v>-0.0013761123658545538</x:v>
      </x:c>
      <x:c r="AH1379" s="111" t="n">
        <x:f>IF(OR(T1379="年末+季度",T1379="季度+动态",T1379="季度",T1379="动态"),A1379,AH1378)</x:f>
        <x:v>45838</x:v>
      </x:c>
      <x:c r="AI1379" s="117" t="n">
        <x:f>YEAR(A1379)</x:f>
        <x:v>2025</x:v>
      </x:c>
      <x:c r="AJ1379" s="117" t="n">
        <x:f>MONTH(A1379)</x:f>
        <x:v>7</x:v>
      </x:c>
      <x:c r="AK1379" s="50" t="n">
        <x:f>IF(MONTH(A1379)&lt;&gt;MONTH(A1380),1,0)</x:f>
        <x:v>0</x:v>
      </x:c>
      <x:c r="AL1379" s="115" t="n">
        <x:f>IF(AK1378,AD1378,AL1378)</x:f>
        <x:v>1.3874133545356693</x:v>
      </x:c>
      <x:c r="AM1379" s="116" t="str">
        <x:f>IF(AK1379,AD1379/AL1379-1,"")</x:f>
      </x:c>
      <x:c r="AN1379" s="115" t="n">
        <x:f>IF(AI1379&lt;&gt;AI1378,AD1379,MAX(AN1378,AD1379))</x:f>
        <x:v>1.393194963744074</x:v>
      </x:c>
      <x:c r="AO1379" s="116" t="n">
        <x:f>AD1379/AN1379-1</x:f>
        <x:v>-0.0019060882478041385</x:v>
      </x:c>
      <x:c r="AP1379" s="112" t="n">
        <x:f>IFERROR(SUM(Z1379:AC1379)/AD1379,0)</x:f>
        <x:v>1</x:v>
      </x:c>
      <x:c r="AQ1379" s="50" t="b">
        <x:f>AND(B1379&gt;0,C1379&gt;0,D1379&gt;0,E1379&gt;0)</x:f>
        <x:v>1</x:v>
      </x:c>
    </x:row>
    <x:row r="1380">
      <x:c r="A1380" s="111" t="n">
        <x:f>'净值底稿'!A1338</x:f>
        <x:v>45846</x:v>
      </x:c>
      <x:c r="B1380" s="113" t="n">
        <x:f>'净值底稿'!F1338</x:f>
        <x:v>2.178162426530365</x:v>
      </x:c>
      <x:c r="C1380" s="113" t="n">
        <x:f>'净值底稿'!O1338</x:f>
        <x:v>1.5296801384879564</x:v>
      </x:c>
      <x:c r="D1380" s="113" t="n">
        <x:f>'净值底稿'!P1338</x:f>
        <x:v>1.7673</x:v>
      </x:c>
      <x:c r="E1380" s="113" t="n">
        <x:f>'净值底稿'!Q1338</x:f>
        <x:v>2.6907</x:v>
      </x:c>
      <x:c r="F1380" s="114" t="n">
        <x:f>IFERROR(B1380/B1379-1,0)</x:f>
        <x:v>0.04099293844736218</x:v>
      </x:c>
      <x:c r="G1380" s="114" t="n">
        <x:f>IFERROR(C1380/C1379-1,0)</x:f>
        <x:v>0.011433587665023559</x:v>
      </x:c>
      <x:c r="H1380" s="114" t="n">
        <x:f>IFERROR(D1380/D1379-1,0)</x:f>
        <x:v>-0.000508992195452973</x:v>
      </x:c>
      <x:c r="I1380" s="114" t="n">
        <x:f>IFERROR(E1380/E1379-1,0)</x:f>
        <x:v>0.004742345033607265</x:v>
      </x:c>
      <x:c r="J1380" s="115" t="n">
        <x:f>Z1379*(1+F1380)</x:f>
        <x:v>0.1516719504041618</x:v>
      </x:c>
      <x:c r="K1380" s="115" t="n">
        <x:f>AA1379*(1+G1380)</x:f>
        <x:v>0.14899941082358242</x:v>
      </x:c>
      <x:c r="L1380" s="115" t="n">
        <x:f>AB1379*(1+H1380)</x:f>
        <x:v>0.9854535426044796</x:v>
      </x:c>
      <x:c r="M1380" s="115" t="n">
        <x:f>AC1379*(1+I1380)</x:f>
        <x:v>0.11209874805557357</x:v>
      </x:c>
      <x:c r="N1380" s="115" t="n">
        <x:f>SUM(J1380:M1380)</x:f>
        <x:v>1.3982236518877973</x:v>
      </x:c>
      <x:c r="O1380" s="116" t="n">
        <x:f>IFERROR((J1380+K1380)/N1380,0)</x:f>
        <x:v>0.21503810268249707</x:v>
      </x:c>
      <x:c r="P1380" s="50" t="b">
        <x:f>AND(MONTH(A1380)=12,OR(A1381="",YEAR(A1380)&lt;&gt;YEAR(A1381)))</x:f>
        <x:v>0</x:v>
      </x:c>
      <x:c r="Q1380" s="50" t="b">
        <x:f>AND(MOD(MONTH(A1380),3)=0,OR(A1381="",MONTH(A1380)&lt;&gt;MONTH(A1381)))</x:f>
        <x:v>0</x:v>
      </x:c>
      <x:c r="R1380" s="50" t="b">
        <x:f>OR(O1380&gt;$E$7,O1380&lt;$E$6)</x:f>
        <x:v>0</x:v>
      </x:c>
      <x:c r="S1380" s="50" t="b">
        <x:f>AND(OR(P1380,Q1380,R1380),A1380-AH1379&gt;$E$8)</x:f>
        <x:v>0</x:v>
      </x:c>
      <x:c r="T1380" s="50" t="str">
        <x:f>IF(NOT(OR(P1380,Q1380,R1380)),"不调",IF(NOT(S1380),"间隔规则跳过",IF(P1380,"年末+季度",IF(AND(Q1380,R1380),"季度+动态",IF(Q1380,"季度","动态")))))</x:f>
        <x:v>不调</x:v>
      </x:c>
      <x:c r="U1380" s="115" t="n">
        <x:f>IF(OR(T1380="年末+季度",T1380="季度+动态"),N1380*$E$5/2,IF(T1380="季度",(J1380+K1380)/2,IF(T1380="动态",N1380*$E$5*IF(J1380+K1380=0,0.5,J1380/(J1380+K1380)),J1380)))</x:f>
        <x:v>0.1516719504041618</x:v>
      </x:c>
      <x:c r="V1380" s="115" t="n">
        <x:f>IF(OR(T1380="年末+季度",T1380="季度+动态"),N1380*$E$5/2,IF(T1380="季度",(J1380+K1380)/2,IF(T1380="动态",N1380*$E$5*IF(J1380+K1380=0,0.5,K1380/(J1380+K1380)),K1380)))</x:f>
        <x:v>0.14899941082358242</x:v>
      </x:c>
      <x:c r="W1380" s="115" t="n">
        <x:f>IF(OR(T1380="年末+季度",T1380="季度+动态",T1380="动态"),N1380*(1-$E$5)*IF(L1380+M1380=0,$B$7/($B$7+$B$8),L1380/(L1380+M1380)),L1380)</x:f>
        <x:v>0.9854535426044796</x:v>
      </x:c>
      <x:c r="X1380" s="115" t="n">
        <x:f>IF(OR(T1380="年末+季度",T1380="季度+动态",T1380="动态"),N1380*(1-$E$5)*IF(L1380+M1380=0,$B$8/($B$7+$B$8),M1380/(L1380+M1380)),M1380)</x:f>
        <x:v>0.11209874805557357</x:v>
      </x:c>
      <x:c r="Y1380" s="115" t="n">
        <x:f>POWER(1-$H$5,(A1380-A1379)/$H$8)</x:f>
        <x:v>0.9999862671029998</x:v>
      </x:c>
      <x:c r="Z1380" s="115" t="n">
        <x:f>U1380*Y1380</x:f>
        <x:v>0.15166986750888906</x:v>
      </x:c>
      <x:c r="AA1380" s="115" t="n">
        <x:f>V1380*Y1380</x:f>
        <x:v>0.14899736463002047</x:v>
      </x:c>
      <x:c r="AB1380" s="115" t="n">
        <x:f>W1380*Y1380</x:f>
        <x:v>0.9854400094724804</x:v>
      </x:c>
      <x:c r="AC1380" s="115" t="n">
        <x:f>X1380*Y1380</x:f>
        <x:v>0.11209720861501267</x:v>
      </x:c>
      <x:c r="AD1380" s="115" t="n">
        <x:f>SUM(Z1380:AC1380)</x:f>
        <x:v>1.3982044502264026</x:v>
      </x:c>
      <x:c r="AE1380" s="115" t="n">
        <x:f>MAX(AE1379,AD1380)</x:f>
        <x:v>1.3982044502264026</x:v>
      </x:c>
      <x:c r="AF1380" s="114" t="n">
        <x:f>AD1380/AE1380-1</x:f>
        <x:v>0</x:v>
      </x:c>
      <x:c r="AG1380" s="114" t="n">
        <x:f>AD1380/AD1379-1</x:f>
        <x:v>0.0055122774427689425</x:v>
      </x:c>
      <x:c r="AH1380" s="111" t="n">
        <x:f>IF(OR(T1380="年末+季度",T1380="季度+动态",T1380="季度",T1380="动态"),A1380,AH1379)</x:f>
        <x:v>45838</x:v>
      </x:c>
      <x:c r="AI1380" s="117" t="n">
        <x:f>YEAR(A1380)</x:f>
        <x:v>2025</x:v>
      </x:c>
      <x:c r="AJ1380" s="117" t="n">
        <x:f>MONTH(A1380)</x:f>
        <x:v>7</x:v>
      </x:c>
      <x:c r="AK1380" s="50" t="n">
        <x:f>IF(MONTH(A1380)&lt;&gt;MONTH(A1381),1,0)</x:f>
        <x:v>0</x:v>
      </x:c>
      <x:c r="AL1380" s="115" t="n">
        <x:f>IF(AK1379,AD1379,AL1379)</x:f>
        <x:v>1.3874133545356693</x:v>
      </x:c>
      <x:c r="AM1380" s="116" t="str">
        <x:f>IF(AK1380,AD1380/AL1380-1,"")</x:f>
      </x:c>
      <x:c r="AN1380" s="115" t="n">
        <x:f>IF(AI1380&lt;&gt;AI1379,AD1380,MAX(AN1379,AD1380))</x:f>
        <x:v>1.3982044502264026</x:v>
      </x:c>
      <x:c r="AO1380" s="116" t="n">
        <x:f>AD1380/AN1380-1</x:f>
        <x:v>0</x:v>
      </x:c>
      <x:c r="AP1380" s="112" t="n">
        <x:f>IFERROR(SUM(Z1380:AC1380)/AD1380,0)</x:f>
        <x:v>1</x:v>
      </x:c>
      <x:c r="AQ1380" s="50" t="b">
        <x:f>AND(B1380&gt;0,C1380&gt;0,D1380&gt;0,E1380&gt;0)</x:f>
        <x:v>1</x:v>
      </x:c>
    </x:row>
    <x:row r="1381">
      <x:c r="A1381" s="111" t="n">
        <x:f>'净值底稿'!A1339</x:f>
        <x:v>45847</x:v>
      </x:c>
      <x:c r="B1381" s="113" t="n">
        <x:f>'净值底稿'!F1339</x:f>
        <x:v>2.174971707680762</x:v>
      </x:c>
      <x:c r="C1381" s="113" t="n">
        <x:f>'净值底稿'!O1339</x:f>
        <x:v>1.5277770748660429</x:v>
      </x:c>
      <x:c r="D1381" s="113" t="n">
        <x:f>'净值底稿'!P1339</x:f>
        <x:v>1.7672</x:v>
      </x:c>
      <x:c r="E1381" s="113" t="n">
        <x:f>'净值底稿'!Q1339</x:f>
        <x:v>2.6629</x:v>
      </x:c>
      <x:c r="F1381" s="114" t="n">
        <x:f>IFERROR(B1381/B1380-1,0)</x:f>
        <x:v>-0.0014648672710260158</x:v>
      </x:c>
      <x:c r="G1381" s="114" t="n">
        <x:f>IFERROR(C1381/C1380-1,0)</x:f>
        <x:v>-0.001244092522371787</x:v>
      </x:c>
      <x:c r="H1381" s="114" t="n">
        <x:f>IFERROR(D1381/D1380-1,0)</x:f>
        <x:v>-0.000056583488937889115</x:v>
      </x:c>
      <x:c r="I1381" s="114" t="n">
        <x:f>IFERROR(E1381/E1380-1,0)</x:f>
        <x:v>-0.010331883896383842</x:v>
      </x:c>
      <x:c r="J1381" s="115" t="n">
        <x:f>Z1380*(1+F1381)</x:f>
        <x:v>0.15144769128397442</x:v>
      </x:c>
      <x:c r="K1381" s="115" t="n">
        <x:f>AA1380*(1+G1381)</x:f>
        <x:v>0.14881199812283116</x:v>
      </x:c>
      <x:c r="L1381" s="115" t="n">
        <x:f>AB1380*(1+H1381)</x:f>
        <x:v>0.9853842498386055</x:v>
      </x:c>
      <x:c r="M1381" s="115" t="n">
        <x:f>AC1380*(1+I1381)</x:f>
        <x:v>0.11093903327049363</x:v>
      </x:c>
      <x:c r="N1381" s="115" t="n">
        <x:f>SUM(J1381:M1381)</x:f>
        <x:v>1.3965829725159047</x:v>
      </x:c>
      <x:c r="O1381" s="116" t="n">
        <x:f>IFERROR((J1381+K1381)/N1381,0)</x:f>
        <x:v>0.21499595463769422</x:v>
      </x:c>
      <x:c r="P1381" s="50" t="b">
        <x:f>AND(MONTH(A1381)=12,OR(A1382="",YEAR(A1381)&lt;&gt;YEAR(A1382)))</x:f>
        <x:v>0</x:v>
      </x:c>
      <x:c r="Q1381" s="50" t="b">
        <x:f>AND(MOD(MONTH(A1381),3)=0,OR(A1382="",MONTH(A1381)&lt;&gt;MONTH(A1382)))</x:f>
        <x:v>0</x:v>
      </x:c>
      <x:c r="R1381" s="50" t="b">
        <x:f>OR(O1381&gt;$E$7,O1381&lt;$E$6)</x:f>
        <x:v>0</x:v>
      </x:c>
      <x:c r="S1381" s="50" t="b">
        <x:f>AND(OR(P1381,Q1381,R1381),A1381-AH1380&gt;$E$8)</x:f>
        <x:v>0</x:v>
      </x:c>
      <x:c r="T1381" s="50" t="str">
        <x:f>IF(NOT(OR(P1381,Q1381,R1381)),"不调",IF(NOT(S1381),"间隔规则跳过",IF(P1381,"年末+季度",IF(AND(Q1381,R1381),"季度+动态",IF(Q1381,"季度","动态")))))</x:f>
        <x:v>不调</x:v>
      </x:c>
      <x:c r="U1381" s="115" t="n">
        <x:f>IF(OR(T1381="年末+季度",T1381="季度+动态"),N1381*$E$5/2,IF(T1381="季度",(J1381+K1381)/2,IF(T1381="动态",N1381*$E$5*IF(J1381+K1381=0,0.5,J1381/(J1381+K1381)),J1381)))</x:f>
        <x:v>0.15144769128397442</x:v>
      </x:c>
      <x:c r="V1381" s="115" t="n">
        <x:f>IF(OR(T1381="年末+季度",T1381="季度+动态"),N1381*$E$5/2,IF(T1381="季度",(J1381+K1381)/2,IF(T1381="动态",N1381*$E$5*IF(J1381+K1381=0,0.5,K1381/(J1381+K1381)),K1381)))</x:f>
        <x:v>0.14881199812283116</x:v>
      </x:c>
      <x:c r="W1381" s="115" t="n">
        <x:f>IF(OR(T1381="年末+季度",T1381="季度+动态",T1381="动态"),N1381*(1-$E$5)*IF(L1381+M1381=0,$B$7/($B$7+$B$8),L1381/(L1381+M1381)),L1381)</x:f>
        <x:v>0.9853842498386055</x:v>
      </x:c>
      <x:c r="X1381" s="115" t="n">
        <x:f>IF(OR(T1381="年末+季度",T1381="季度+动态",T1381="动态"),N1381*(1-$E$5)*IF(L1381+M1381=0,$B$8/($B$7+$B$8),M1381/(L1381+M1381)),M1381)</x:f>
        <x:v>0.11093903327049363</x:v>
      </x:c>
      <x:c r="Y1381" s="115" t="n">
        <x:f>POWER(1-$H$5,(A1381-A1380)/$H$8)</x:f>
        <x:v>0.9999862671029998</x:v>
      </x:c>
      <x:c r="Z1381" s="115" t="n">
        <x:f>U1381*Y1381</x:f>
        <x:v>0.1514456114684291</x:v>
      </x:c>
      <x:c r="AA1381" s="115" t="n">
        <x:f>V1381*Y1381</x:f>
        <x:v>0.14880995450298853</x:v>
      </x:c>
      <x:c r="AB1381" s="115" t="n">
        <x:f>W1381*Y1381</x:f>
        <x:v>0.9853707176581968</x:v>
      </x:c>
      <x:c r="AC1381" s="115" t="n">
        <x:f>X1381*Y1381</x:f>
        <x:v>0.11093750975617643</x:v>
      </x:c>
      <x:c r="AD1381" s="115" t="n">
        <x:f>SUM(Z1381:AC1381)</x:f>
        <x:v>1.396563793385791</x:v>
      </x:c>
      <x:c r="AE1381" s="115" t="n">
        <x:f>MAX(AE1380,AD1381)</x:f>
        <x:v>1.3982044502264026</x:v>
      </x:c>
      <x:c r="AF1381" s="114" t="n">
        <x:f>AD1381/AE1381-1</x:f>
        <x:v>-0.0011734026739407266</x:v>
      </x:c>
      <x:c r="AG1381" s="114" t="n">
        <x:f>AD1381/AD1380-1</x:f>
        <x:v>-0.0011734026739407266</x:v>
      </x:c>
      <x:c r="AH1381" s="111" t="n">
        <x:f>IF(OR(T1381="年末+季度",T1381="季度+动态",T1381="季度",T1381="动态"),A1381,AH1380)</x:f>
        <x:v>45838</x:v>
      </x:c>
      <x:c r="AI1381" s="117" t="n">
        <x:f>YEAR(A1381)</x:f>
        <x:v>2025</x:v>
      </x:c>
      <x:c r="AJ1381" s="117" t="n">
        <x:f>MONTH(A1381)</x:f>
        <x:v>7</x:v>
      </x:c>
      <x:c r="AK1381" s="50" t="n">
        <x:f>IF(MONTH(A1381)&lt;&gt;MONTH(A1382),1,0)</x:f>
        <x:v>0</x:v>
      </x:c>
      <x:c r="AL1381" s="115" t="n">
        <x:f>IF(AK1380,AD1380,AL1380)</x:f>
        <x:v>1.3874133545356693</x:v>
      </x:c>
      <x:c r="AM1381" s="116" t="str">
        <x:f>IF(AK1381,AD1381/AL1381-1,"")</x:f>
      </x:c>
      <x:c r="AN1381" s="115" t="n">
        <x:f>IF(AI1381&lt;&gt;AI1380,AD1381,MAX(AN1380,AD1381))</x:f>
        <x:v>1.3982044502264026</x:v>
      </x:c>
      <x:c r="AO1381" s="116" t="n">
        <x:f>AD1381/AN1381-1</x:f>
        <x:v>-0.0011734026739407266</x:v>
      </x:c>
      <x:c r="AP1381" s="112" t="n">
        <x:f>IFERROR(SUM(Z1381:AC1381)/AD1381,0)</x:f>
        <x:v>1</x:v>
      </x:c>
      <x:c r="AQ1381" s="50" t="b">
        <x:f>AND(B1381&gt;0,C1381&gt;0,D1381&gt;0,E1381&gt;0)</x:f>
        <x:v>1</x:v>
      </x:c>
    </x:row>
    <x:row r="1382">
      <x:c r="A1382" s="111" t="n">
        <x:f>'净值底稿'!A1340</x:f>
        <x:v>45848</x:v>
      </x:c>
      <x:c r="B1382" s="113" t="n">
        <x:f>'净值底稿'!F1340</x:f>
        <x:v>2.172217773800395</x:v>
      </x:c>
      <x:c r="C1382" s="113" t="n">
        <x:f>'净值底稿'!O1340</x:f>
        <x:v>1.5341141287861206</x:v>
      </x:c>
      <x:c r="D1382" s="113" t="n">
        <x:f>'净值底稿'!P1340</x:f>
        <x:v>1.7656</x:v>
      </x:c>
      <x:c r="E1382" s="113" t="n">
        <x:f>'净值底稿'!Q1340</x:f>
        <x:v>2.6841</x:v>
      </x:c>
      <x:c r="F1382" s="114" t="n">
        <x:f>IFERROR(B1382/B1381-1,0)</x:f>
        <x:v>-0.0012661929673115635</x:v>
      </x:c>
      <x:c r="G1382" s="114" t="n">
        <x:f>IFERROR(C1382/C1381-1,0)</x:f>
        <x:v>0.004147891746990151</x:v>
      </x:c>
      <x:c r="H1382" s="114" t="n">
        <x:f>IFERROR(D1382/D1381-1,0)</x:f>
        <x:v>-0.0009053870529651675</x:v>
      </x:c>
      <x:c r="I1382" s="114" t="n">
        <x:f>IFERROR(E1382/E1381-1,0)</x:f>
        <x:v>0.007961245258928162</x:v>
      </x:c>
      <x:c r="J1382" s="115" t="n">
        <x:f>Z1381*(1+F1382)</x:f>
        <x:v>0.15125385210025757</x:v>
      </x:c>
      <x:c r="K1382" s="115" t="n">
        <x:f>AA1381*(1+G1382)</x:f>
        <x:v>0.14942720208514146</x:v>
      </x:c>
      <x:c r="L1382" s="115" t="n">
        <x:f>AB1381*(1+H1382)</x:f>
        <x:v>0.9844785757680581</x:v>
      </x:c>
      <x:c r="M1382" s="115" t="n">
        <x:f>AC1381*(1+I1382)</x:f>
        <x:v>0.11182071047976008</x:v>
      </x:c>
      <x:c r="N1382" s="115" t="n">
        <x:f>SUM(J1382:M1382)</x:f>
        <x:v>1.3969803404332173</x:v>
      </x:c>
      <x:c r="O1382" s="116" t="n">
        <x:f>IFERROR((J1382+K1382)/N1382,0)</x:f>
        <x:v>0.21523642493934803</x:v>
      </x:c>
      <x:c r="P1382" s="50" t="b">
        <x:f>AND(MONTH(A1382)=12,OR(A1383="",YEAR(A1382)&lt;&gt;YEAR(A1383)))</x:f>
        <x:v>0</x:v>
      </x:c>
      <x:c r="Q1382" s="50" t="b">
        <x:f>AND(MOD(MONTH(A1382),3)=0,OR(A1383="",MONTH(A1382)&lt;&gt;MONTH(A1383)))</x:f>
        <x:v>0</x:v>
      </x:c>
      <x:c r="R1382" s="50" t="b">
        <x:f>OR(O1382&gt;$E$7,O1382&lt;$E$6)</x:f>
        <x:v>0</x:v>
      </x:c>
      <x:c r="S1382" s="50" t="b">
        <x:f>AND(OR(P1382,Q1382,R1382),A1382-AH1381&gt;$E$8)</x:f>
        <x:v>0</x:v>
      </x:c>
      <x:c r="T1382" s="50" t="str">
        <x:f>IF(NOT(OR(P1382,Q1382,R1382)),"不调",IF(NOT(S1382),"间隔规则跳过",IF(P1382,"年末+季度",IF(AND(Q1382,R1382),"季度+动态",IF(Q1382,"季度","动态")))))</x:f>
        <x:v>不调</x:v>
      </x:c>
      <x:c r="U1382" s="115" t="n">
        <x:f>IF(OR(T1382="年末+季度",T1382="季度+动态"),N1382*$E$5/2,IF(T1382="季度",(J1382+K1382)/2,IF(T1382="动态",N1382*$E$5*IF(J1382+K1382=0,0.5,J1382/(J1382+K1382)),J1382)))</x:f>
        <x:v>0.15125385210025757</x:v>
      </x:c>
      <x:c r="V1382" s="115" t="n">
        <x:f>IF(OR(T1382="年末+季度",T1382="季度+动态"),N1382*$E$5/2,IF(T1382="季度",(J1382+K1382)/2,IF(T1382="动态",N1382*$E$5*IF(J1382+K1382=0,0.5,K1382/(J1382+K1382)),K1382)))</x:f>
        <x:v>0.14942720208514146</x:v>
      </x:c>
      <x:c r="W1382" s="115" t="n">
        <x:f>IF(OR(T1382="年末+季度",T1382="季度+动态",T1382="动态"),N1382*(1-$E$5)*IF(L1382+M1382=0,$B$7/($B$7+$B$8),L1382/(L1382+M1382)),L1382)</x:f>
        <x:v>0.9844785757680581</x:v>
      </x:c>
      <x:c r="X1382" s="115" t="n">
        <x:f>IF(OR(T1382="年末+季度",T1382="季度+动态",T1382="动态"),N1382*(1-$E$5)*IF(L1382+M1382=0,$B$8/($B$7+$B$8),M1382/(L1382+M1382)),M1382)</x:f>
        <x:v>0.11182071047976008</x:v>
      </x:c>
      <x:c r="Y1382" s="115" t="n">
        <x:f>POWER(1-$H$5,(A1382-A1381)/$H$8)</x:f>
        <x:v>0.9999862671029998</x:v>
      </x:c>
      <x:c r="Z1382" s="115" t="n">
        <x:f>U1382*Y1382</x:f>
        <x:v>0.1512517749466858</x:v>
      </x:c>
      <x:c r="AA1382" s="115" t="n">
        <x:f>V1382*Y1382</x:f>
        <x:v>0.14942515001676618</x:v>
      </x:c>
      <x:c r="AB1382" s="115" t="n">
        <x:f>W1382*Y1382</x:f>
        <x:v>0.9844650560251781</x:v>
      </x:c>
      <x:c r="AC1382" s="115" t="n">
        <x:f>X1382*Y1382</x:f>
        <x:v>0.11181917485746057</x:v>
      </x:c>
      <x:c r="AD1382" s="115" t="n">
        <x:f>SUM(Z1382:AC1382)</x:f>
        <x:v>1.3969611558460908</x:v>
      </x:c>
      <x:c r="AE1382" s="115" t="n">
        <x:f>MAX(AE1381,AD1382)</x:f>
        <x:v>1.3982044502264026</x:v>
      </x:c>
      <x:c r="AF1382" s="114" t="n">
        <x:f>AD1382/AE1382-1</x:f>
        <x:v>-0.0008892078551963056</x:v>
      </x:c>
      <x:c r="AG1382" s="114" t="n">
        <x:f>AD1382/AD1381-1</x:f>
        <x:v>0.0002845286854646911</x:v>
      </x:c>
      <x:c r="AH1382" s="111" t="n">
        <x:f>IF(OR(T1382="年末+季度",T1382="季度+动态",T1382="季度",T1382="动态"),A1382,AH1381)</x:f>
        <x:v>45838</x:v>
      </x:c>
      <x:c r="AI1382" s="117" t="n">
        <x:f>YEAR(A1382)</x:f>
        <x:v>2025</x:v>
      </x:c>
      <x:c r="AJ1382" s="117" t="n">
        <x:f>MONTH(A1382)</x:f>
        <x:v>7</x:v>
      </x:c>
      <x:c r="AK1382" s="50" t="n">
        <x:f>IF(MONTH(A1382)&lt;&gt;MONTH(A1383),1,0)</x:f>
        <x:v>0</x:v>
      </x:c>
      <x:c r="AL1382" s="115" t="n">
        <x:f>IF(AK1381,AD1381,AL1381)</x:f>
        <x:v>1.3874133545356693</x:v>
      </x:c>
      <x:c r="AM1382" s="116" t="str">
        <x:f>IF(AK1382,AD1382/AL1382-1,"")</x:f>
      </x:c>
      <x:c r="AN1382" s="115" t="n">
        <x:f>IF(AI1382&lt;&gt;AI1381,AD1382,MAX(AN1381,AD1382))</x:f>
        <x:v>1.3982044502264026</x:v>
      </x:c>
      <x:c r="AO1382" s="116" t="n">
        <x:f>AD1382/AN1382-1</x:f>
        <x:v>-0.0008892078551963056</x:v>
      </x:c>
      <x:c r="AP1382" s="112" t="n">
        <x:f>IFERROR(SUM(Z1382:AC1382)/AD1382,0)</x:f>
        <x:v>1</x:v>
      </x:c>
      <x:c r="AQ1382" s="50" t="b">
        <x:f>AND(B1382&gt;0,C1382&gt;0,D1382&gt;0,E1382&gt;0)</x:f>
        <x:v>1</x:v>
      </x:c>
    </x:row>
    <x:row r="1383">
      <x:c r="A1383" s="111" t="n">
        <x:f>'净值底稿'!A1341</x:f>
        <x:v>45849</x:v>
      </x:c>
      <x:c r="B1383" s="113" t="n">
        <x:f>'净值底稿'!F1341</x:f>
        <x:v>2.1644351786686054</x:v>
      </x:c>
      <x:c r="C1383" s="113" t="n">
        <x:f>'净值底稿'!O1341</x:f>
        <x:v>1.5435578032956543</x:v>
      </x:c>
      <x:c r="D1383" s="113" t="n">
        <x:f>'净值底稿'!P1341</x:f>
        <x:v>1.7652</x:v>
      </x:c>
      <x:c r="E1383" s="113" t="n">
        <x:f>'净值底稿'!Q1341</x:f>
        <x:v>2.6842</x:v>
      </x:c>
      <x:c r="F1383" s="114" t="n">
        <x:f>IFERROR(B1383/B1382-1,0)</x:f>
        <x:v>-0.0035827877046479273</x:v>
      </x:c>
      <x:c r="G1383" s="114" t="n">
        <x:f>IFERROR(C1383/C1382-1,0)</x:f>
        <x:v>0.006155783544608884</x:v>
      </x:c>
      <x:c r="H1383" s="114" t="n">
        <x:f>IFERROR(D1383/D1382-1,0)</x:f>
        <x:v>-0.0002265518803805655</x:v>
      </x:c>
      <x:c r="I1383" s="114" t="n">
        <x:f>IFERROR(E1383/E1382-1,0)</x:f>
        <x:v>0.00003725643604934881</x:v>
      </x:c>
      <x:c r="J1383" s="115" t="n">
        <x:f>Z1382*(1+F1383)</x:f>
        <x:v>0.15070987194710064</x:v>
      </x:c>
      <x:c r="K1383" s="115" t="n">
        <x:f>AA1382*(1+G1383)</x:f>
        <x:v>0.1503449788963901</x:v>
      </x:c>
      <x:c r="L1383" s="115" t="n">
        <x:f>AB1382*(1+H1383)</x:f>
        <x:v>0.9842420236155667</x:v>
      </x:c>
      <x:c r="M1383" s="115" t="n">
        <x:f>AC1382*(1+I1383)</x:f>
        <x:v>0.11182334084139774</x:v>
      </x:c>
      <x:c r="N1383" s="115" t="n">
        <x:f>SUM(J1383:M1383)</x:f>
        <x:v>1.3971202153004552</x:v>
      </x:c>
      <x:c r="O1383" s="116" t="n">
        <x:f>IFERROR((J1383+K1383)/N1383,0)</x:f>
        <x:v>0.21548242416544514</x:v>
      </x:c>
      <x:c r="P1383" s="50" t="b">
        <x:f>AND(MONTH(A1383)=12,OR(A1384="",YEAR(A1383)&lt;&gt;YEAR(A1384)))</x:f>
        <x:v>0</x:v>
      </x:c>
      <x:c r="Q1383" s="50" t="b">
        <x:f>AND(MOD(MONTH(A1383),3)=0,OR(A1384="",MONTH(A1383)&lt;&gt;MONTH(A1384)))</x:f>
        <x:v>0</x:v>
      </x:c>
      <x:c r="R1383" s="50" t="b">
        <x:f>OR(O1383&gt;$E$7,O1383&lt;$E$6)</x:f>
        <x:v>0</x:v>
      </x:c>
      <x:c r="S1383" s="50" t="b">
        <x:f>AND(OR(P1383,Q1383,R1383),A1383-AH1382&gt;$E$8)</x:f>
        <x:v>0</x:v>
      </x:c>
      <x:c r="T1383" s="50" t="str">
        <x:f>IF(NOT(OR(P1383,Q1383,R1383)),"不调",IF(NOT(S1383),"间隔规则跳过",IF(P1383,"年末+季度",IF(AND(Q1383,R1383),"季度+动态",IF(Q1383,"季度","动态")))))</x:f>
        <x:v>不调</x:v>
      </x:c>
      <x:c r="U1383" s="115" t="n">
        <x:f>IF(OR(T1383="年末+季度",T1383="季度+动态"),N1383*$E$5/2,IF(T1383="季度",(J1383+K1383)/2,IF(T1383="动态",N1383*$E$5*IF(J1383+K1383=0,0.5,J1383/(J1383+K1383)),J1383)))</x:f>
        <x:v>0.15070987194710064</x:v>
      </x:c>
      <x:c r="V1383" s="115" t="n">
        <x:f>IF(OR(T1383="年末+季度",T1383="季度+动态"),N1383*$E$5/2,IF(T1383="季度",(J1383+K1383)/2,IF(T1383="动态",N1383*$E$5*IF(J1383+K1383=0,0.5,K1383/(J1383+K1383)),K1383)))</x:f>
        <x:v>0.1503449788963901</x:v>
      </x:c>
      <x:c r="W1383" s="115" t="n">
        <x:f>IF(OR(T1383="年末+季度",T1383="季度+动态",T1383="动态"),N1383*(1-$E$5)*IF(L1383+M1383=0,$B$7/($B$7+$B$8),L1383/(L1383+M1383)),L1383)</x:f>
        <x:v>0.9842420236155667</x:v>
      </x:c>
      <x:c r="X1383" s="115" t="n">
        <x:f>IF(OR(T1383="年末+季度",T1383="季度+动态",T1383="动态"),N1383*(1-$E$5)*IF(L1383+M1383=0,$B$8/($B$7+$B$8),M1383/(L1383+M1383)),M1383)</x:f>
        <x:v>0.11182334084139774</x:v>
      </x:c>
      <x:c r="Y1383" s="115" t="n">
        <x:f>POWER(1-$H$5,(A1383-A1382)/$H$8)</x:f>
        <x:v>0.9999862671029998</x:v>
      </x:c>
      <x:c r="Z1383" s="115" t="n">
        <x:f>U1383*Y1383</x:f>
        <x:v>0.15070780226395228</x:v>
      </x:c>
      <x:c r="AA1383" s="115" t="n">
        <x:f>V1383*Y1383</x:f>
        <x:v>0.1503429142242804</x:v>
      </x:c>
      <x:c r="AB1383" s="115" t="n">
        <x:f>W1383*Y1383</x:f>
        <x:v>0.9842285071212331</x:v>
      </x:c>
      <x:c r="AC1383" s="115" t="n">
        <x:f>X1383*Y1383</x:f>
        <x:v>0.11182180518297574</x:v>
      </x:c>
      <x:c r="AD1383" s="115" t="n">
        <x:f>SUM(Z1383:AC1383)</x:f>
        <x:v>1.3971010287924415</x:v>
      </x:c>
      <x:c r="AE1383" s="115" t="n">
        <x:f>MAX(AE1382,AD1383)</x:f>
        <x:v>1.3982044502264026</x:v>
      </x:c>
      <x:c r="AF1383" s="114" t="n">
        <x:f>AD1383/AE1383-1</x:f>
        <x:v>-0.0007891703060897148</x:v>
      </x:c>
      <x:c r="AG1383" s="114" t="n">
        <x:f>AD1383/AD1382-1</x:f>
        <x:v>0.00010012658245028838</x:v>
      </x:c>
      <x:c r="AH1383" s="111" t="n">
        <x:f>IF(OR(T1383="年末+季度",T1383="季度+动态",T1383="季度",T1383="动态"),A1383,AH1382)</x:f>
        <x:v>45838</x:v>
      </x:c>
      <x:c r="AI1383" s="117" t="n">
        <x:f>YEAR(A1383)</x:f>
        <x:v>2025</x:v>
      </x:c>
      <x:c r="AJ1383" s="117" t="n">
        <x:f>MONTH(A1383)</x:f>
        <x:v>7</x:v>
      </x:c>
      <x:c r="AK1383" s="50" t="n">
        <x:f>IF(MONTH(A1383)&lt;&gt;MONTH(A1384),1,0)</x:f>
        <x:v>0</x:v>
      </x:c>
      <x:c r="AL1383" s="115" t="n">
        <x:f>IF(AK1382,AD1382,AL1382)</x:f>
        <x:v>1.3874133545356693</x:v>
      </x:c>
      <x:c r="AM1383" s="116" t="str">
        <x:f>IF(AK1383,AD1383/AL1383-1,"")</x:f>
      </x:c>
      <x:c r="AN1383" s="115" t="n">
        <x:f>IF(AI1383&lt;&gt;AI1382,AD1383,MAX(AN1382,AD1383))</x:f>
        <x:v>1.3982044502264026</x:v>
      </x:c>
      <x:c r="AO1383" s="116" t="n">
        <x:f>AD1383/AN1383-1</x:f>
        <x:v>-0.0007891703060897148</x:v>
      </x:c>
      <x:c r="AP1383" s="112" t="n">
        <x:f>IFERROR(SUM(Z1383:AC1383)/AD1383,0)</x:f>
        <x:v>1</x:v>
      </x:c>
      <x:c r="AQ1383" s="50" t="b">
        <x:f>AND(B1383&gt;0,C1383&gt;0,D1383&gt;0,E1383&gt;0)</x:f>
        <x:v>1</x:v>
      </x:c>
    </x:row>
    <x:row r="1384">
      <x:c r="A1384" s="111" t="n">
        <x:f>'净值底稿'!A1342</x:f>
        <x:v>45852</x:v>
      </x:c>
      <x:c r="B1384" s="113" t="n">
        <x:f>'净值底稿'!F1342</x:f>
        <x:v>2.1745004344510774</x:v>
      </x:c>
      <x:c r="C1384" s="113" t="n">
        <x:f>'净值底稿'!O1342</x:f>
        <x:v>1.5507456100424317</x:v>
      </x:c>
      <x:c r="D1384" s="113" t="n">
        <x:f>'净值底稿'!P1342</x:f>
        <x:v>1.7641</x:v>
      </x:c>
      <x:c r="E1384" s="113" t="n">
        <x:f>'净值底稿'!Q1342</x:f>
        <x:v>2.71</x:v>
      </x:c>
      <x:c r="F1384" s="114" t="n">
        <x:f>IFERROR(B1384/B1383-1,0)</x:f>
        <x:v>0.004650292086207708</x:v>
      </x:c>
      <x:c r="G1384" s="114" t="n">
        <x:f>IFERROR(C1384/C1383-1,0)</x:f>
        <x:v>0.0046566488999832956</x:v>
      </x:c>
      <x:c r="H1384" s="114" t="n">
        <x:f>IFERROR(D1384/D1383-1,0)</x:f>
        <x:v>-0.000623158848855665</x:v>
      </x:c>
      <x:c r="I1384" s="114" t="n">
        <x:f>IFERROR(E1384/E1383-1,0)</x:f>
        <x:v>0.0096118023992251</x:v>
      </x:c>
      <x:c r="J1384" s="115" t="n">
        <x:f>Z1383*(1+F1384)</x:f>
        <x:v>0.1514086375641501</x:v>
      </x:c>
      <x:c r="K1384" s="115" t="n">
        <x:f>AA1383*(1+G1384)</x:f>
        <x:v>0.15104300839042317</x:v>
      </x:c>
      <x:c r="L1384" s="115" t="n">
        <x:f>AB1383*(1+H1384)</x:f>
        <x:v>0.9836151764177246</x:v>
      </x:c>
      <x:c r="M1384" s="115" t="n">
        <x:f>AC1383*(1+I1384)</x:f>
        <x:v>0.11289661427831915</x:v>
      </x:c>
      <x:c r="N1384" s="115" t="n">
        <x:f>SUM(J1384:M1384)</x:f>
        <x:v>1.398963436650617</x:v>
      </x:c>
      <x:c r="O1384" s="116" t="n">
        <x:f>IFERROR((J1384+K1384)/N1384,0)</x:f>
        <x:v>0.21619696271598043</x:v>
      </x:c>
      <x:c r="P1384" s="50" t="b">
        <x:f>AND(MONTH(A1384)=12,OR(A1385="",YEAR(A1384)&lt;&gt;YEAR(A1385)))</x:f>
        <x:v>0</x:v>
      </x:c>
      <x:c r="Q1384" s="50" t="b">
        <x:f>AND(MOD(MONTH(A1384),3)=0,OR(A1385="",MONTH(A1384)&lt;&gt;MONTH(A1385)))</x:f>
        <x:v>0</x:v>
      </x:c>
      <x:c r="R1384" s="50" t="b">
        <x:f>OR(O1384&gt;$E$7,O1384&lt;$E$6)</x:f>
        <x:v>0</x:v>
      </x:c>
      <x:c r="S1384" s="50" t="b">
        <x:f>AND(OR(P1384,Q1384,R1384),A1384-AH1383&gt;$E$8)</x:f>
        <x:v>0</x:v>
      </x:c>
      <x:c r="T1384" s="50" t="str">
        <x:f>IF(NOT(OR(P1384,Q1384,R1384)),"不调",IF(NOT(S1384),"间隔规则跳过",IF(P1384,"年末+季度",IF(AND(Q1384,R1384),"季度+动态",IF(Q1384,"季度","动态")))))</x:f>
        <x:v>不调</x:v>
      </x:c>
      <x:c r="U1384" s="115" t="n">
        <x:f>IF(OR(T1384="年末+季度",T1384="季度+动态"),N1384*$E$5/2,IF(T1384="季度",(J1384+K1384)/2,IF(T1384="动态",N1384*$E$5*IF(J1384+K1384=0,0.5,J1384/(J1384+K1384)),J1384)))</x:f>
        <x:v>0.1514086375641501</x:v>
      </x:c>
      <x:c r="V1384" s="115" t="n">
        <x:f>IF(OR(T1384="年末+季度",T1384="季度+动态"),N1384*$E$5/2,IF(T1384="季度",(J1384+K1384)/2,IF(T1384="动态",N1384*$E$5*IF(J1384+K1384=0,0.5,K1384/(J1384+K1384)),K1384)))</x:f>
        <x:v>0.15104300839042317</x:v>
      </x:c>
      <x:c r="W1384" s="115" t="n">
        <x:f>IF(OR(T1384="年末+季度",T1384="季度+动态",T1384="动态"),N1384*(1-$E$5)*IF(L1384+M1384=0,$B$7/($B$7+$B$8),L1384/(L1384+M1384)),L1384)</x:f>
        <x:v>0.9836151764177246</x:v>
      </x:c>
      <x:c r="X1384" s="115" t="n">
        <x:f>IF(OR(T1384="年末+季度",T1384="季度+动态",T1384="动态"),N1384*(1-$E$5)*IF(L1384+M1384=0,$B$8/($B$7+$B$8),M1384/(L1384+M1384)),M1384)</x:f>
        <x:v>0.11289661427831915</x:v>
      </x:c>
      <x:c r="Y1384" s="115" t="n">
        <x:f>POWER(1-$H$5,(A1384-A1383)/$H$8)</x:f>
        <x:v>0.9999588018747739</x:v>
      </x:c>
      <x:c r="Z1384" s="115" t="n">
        <x:f>U1384*Y1384</x:f>
        <x:v>0.15140239981213943</x:v>
      </x:c>
      <x:c r="AA1384" s="115" t="n">
        <x:f>V1384*Y1384</x:f>
        <x:v>0.15103678570164897</x:v>
      </x:c>
      <x:c r="AB1384" s="115" t="n">
        <x:f>W1384*Y1384</x:f>
        <x:v>0.9835746533165123</x:v>
      </x:c>
      <x:c r="AC1384" s="115" t="n">
        <x:f>X1384*Y1384</x:f>
        <x:v>0.11289196314946652</x:v>
      </x:c>
      <x:c r="AD1384" s="115" t="n">
        <x:f>SUM(Z1384:AC1384)</x:f>
        <x:v>1.398905801979767</x:v>
      </x:c>
      <x:c r="AE1384" s="115" t="n">
        <x:f>MAX(AE1383,AD1384)</x:f>
        <x:v>1.398905801979767</x:v>
      </x:c>
      <x:c r="AF1384" s="114" t="n">
        <x:f>AD1384/AE1384-1</x:f>
        <x:v>0</x:v>
      </x:c>
      <x:c r="AG1384" s="114" t="n">
        <x:f>AD1384/AD1383-1</x:f>
        <x:v>0.0012917986245315483</x:v>
      </x:c>
      <x:c r="AH1384" s="111" t="n">
        <x:f>IF(OR(T1384="年末+季度",T1384="季度+动态",T1384="季度",T1384="动态"),A1384,AH1383)</x:f>
        <x:v>45838</x:v>
      </x:c>
      <x:c r="AI1384" s="117" t="n">
        <x:f>YEAR(A1384)</x:f>
        <x:v>2025</x:v>
      </x:c>
      <x:c r="AJ1384" s="117" t="n">
        <x:f>MONTH(A1384)</x:f>
        <x:v>7</x:v>
      </x:c>
      <x:c r="AK1384" s="50" t="n">
        <x:f>IF(MONTH(A1384)&lt;&gt;MONTH(A1385),1,0)</x:f>
        <x:v>0</x:v>
      </x:c>
      <x:c r="AL1384" s="115" t="n">
        <x:f>IF(AK1383,AD1383,AL1383)</x:f>
        <x:v>1.3874133545356693</x:v>
      </x:c>
      <x:c r="AM1384" s="116" t="str">
        <x:f>IF(AK1384,AD1384/AL1384-1,"")</x:f>
      </x:c>
      <x:c r="AN1384" s="115" t="n">
        <x:f>IF(AI1384&lt;&gt;AI1383,AD1384,MAX(AN1383,AD1384))</x:f>
        <x:v>1.398905801979767</x:v>
      </x:c>
      <x:c r="AO1384" s="116" t="n">
        <x:f>AD1384/AN1384-1</x:f>
        <x:v>0</x:v>
      </x:c>
      <x:c r="AP1384" s="112" t="n">
        <x:f>IFERROR(SUM(Z1384:AC1384)/AD1384,0)</x:f>
        <x:v>1</x:v>
      </x:c>
      <x:c r="AQ1384" s="50" t="b">
        <x:f>AND(B1384&gt;0,C1384&gt;0,D1384&gt;0,E1384&gt;0)</x:f>
        <x:v>1</x:v>
      </x:c>
    </x:row>
    <x:row r="1385">
      <x:c r="A1385" s="111" t="n">
        <x:f>'净值底稿'!A1343</x:f>
        <x:v>45853</x:v>
      </x:c>
      <x:c r="B1385" s="113" t="n">
        <x:f>'净值底稿'!F1343</x:f>
        <x:v>2.298610261857145</x:v>
      </x:c>
      <x:c r="C1385" s="113" t="n">
        <x:f>'净值底稿'!O1343</x:f>
        <x:v>1.5481463811535332</x:v>
      </x:c>
      <x:c r="D1385" s="113" t="n">
        <x:f>'净值底稿'!P1343</x:f>
        <x:v>1.7665</x:v>
      </x:c>
      <x:c r="E1385" s="113" t="n">
        <x:f>'净值底稿'!Q1343</x:f>
        <x:v>2.7055</x:v>
      </x:c>
      <x:c r="F1385" s="114" t="n">
        <x:f>IFERROR(B1385/B1384-1,0)</x:f>
        <x:v>0.057075098923766054</x:v>
      </x:c>
      <x:c r="G1385" s="114" t="n">
        <x:f>IFERROR(C1385/C1384-1,0)</x:f>
        <x:v>-0.0016761155872802025</x:v>
      </x:c>
      <x:c r="H1385" s="114" t="n">
        <x:f>IFERROR(D1385/D1384-1,0)</x:f>
        <x:v>0.001360467093702189</x:v>
      </x:c>
      <x:c r="I1385" s="114" t="n">
        <x:f>IFERROR(E1385/E1384-1,0)</x:f>
        <x:v>-0.0016605166051660847</x:v>
      </x:c>
      <x:c r="J1385" s="115" t="n">
        <x:f>Z1384*(1+F1385)</x:f>
        <x:v>0.16004370675871288</x:v>
      </x:c>
      <x:c r="K1385" s="115" t="n">
        <x:f>AA1384*(1+G1385)</x:f>
        <x:v>0.15078363059088173</x:v>
      </x:c>
      <x:c r="L1385" s="115" t="n">
        <x:f>AB1384*(1+H1385)</x:f>
        <x:v>0.9849127742665489</x:v>
      </x:c>
      <x:c r="M1385" s="115" t="n">
        <x:f>AC1384*(1+I1385)</x:f>
        <x:v>0.11270450417006703</x:v>
      </x:c>
      <x:c r="N1385" s="115" t="n">
        <x:f>SUM(J1385:M1385)</x:f>
        <x:v>1.4084446157862105</x:v>
      </x:c>
      <x:c r="O1385" s="116" t="n">
        <x:f>IFERROR((J1385+K1385)/N1385,0)</x:f>
        <x:v>0.2206883635080582</x:v>
      </x:c>
      <x:c r="P1385" s="50" t="b">
        <x:f>AND(MONTH(A1385)=12,OR(A1386="",YEAR(A1385)&lt;&gt;YEAR(A1386)))</x:f>
        <x:v>0</x:v>
      </x:c>
      <x:c r="Q1385" s="50" t="b">
        <x:f>AND(MOD(MONTH(A1385),3)=0,OR(A1386="",MONTH(A1385)&lt;&gt;MONTH(A1386)))</x:f>
        <x:v>0</x:v>
      </x:c>
      <x:c r="R1385" s="50" t="b">
        <x:f>OR(O1385&gt;$E$7,O1385&lt;$E$6)</x:f>
        <x:v>0</x:v>
      </x:c>
      <x:c r="S1385" s="50" t="b">
        <x:f>AND(OR(P1385,Q1385,R1385),A1385-AH1384&gt;$E$8)</x:f>
        <x:v>0</x:v>
      </x:c>
      <x:c r="T1385" s="50" t="str">
        <x:f>IF(NOT(OR(P1385,Q1385,R1385)),"不调",IF(NOT(S1385),"间隔规则跳过",IF(P1385,"年末+季度",IF(AND(Q1385,R1385),"季度+动态",IF(Q1385,"季度","动态")))))</x:f>
        <x:v>不调</x:v>
      </x:c>
      <x:c r="U1385" s="115" t="n">
        <x:f>IF(OR(T1385="年末+季度",T1385="季度+动态"),N1385*$E$5/2,IF(T1385="季度",(J1385+K1385)/2,IF(T1385="动态",N1385*$E$5*IF(J1385+K1385=0,0.5,J1385/(J1385+K1385)),J1385)))</x:f>
        <x:v>0.16004370675871288</x:v>
      </x:c>
      <x:c r="V1385" s="115" t="n">
        <x:f>IF(OR(T1385="年末+季度",T1385="季度+动态"),N1385*$E$5/2,IF(T1385="季度",(J1385+K1385)/2,IF(T1385="动态",N1385*$E$5*IF(J1385+K1385=0,0.5,K1385/(J1385+K1385)),K1385)))</x:f>
        <x:v>0.15078363059088173</x:v>
      </x:c>
      <x:c r="W1385" s="115" t="n">
        <x:f>IF(OR(T1385="年末+季度",T1385="季度+动态",T1385="动态"),N1385*(1-$E$5)*IF(L1385+M1385=0,$B$7/($B$7+$B$8),L1385/(L1385+M1385)),L1385)</x:f>
        <x:v>0.9849127742665489</x:v>
      </x:c>
      <x:c r="X1385" s="115" t="n">
        <x:f>IF(OR(T1385="年末+季度",T1385="季度+动态",T1385="动态"),N1385*(1-$E$5)*IF(L1385+M1385=0,$B$8/($B$7+$B$8),M1385/(L1385+M1385)),M1385)</x:f>
        <x:v>0.11270450417006703</x:v>
      </x:c>
      <x:c r="Y1385" s="115" t="n">
        <x:f>POWER(1-$H$5,(A1385-A1384)/$H$8)</x:f>
        <x:v>0.9999862671029998</x:v>
      </x:c>
      <x:c r="Z1385" s="115" t="n">
        <x:f>U1385*Y1385</x:f>
        <x:v>0.16004150889497243</x:v>
      </x:c>
      <x:c r="AA1385" s="115" t="n">
        <x:f>V1385*Y1385</x:f>
        <x:v>0.1507815598948135</x:v>
      </x:c>
      <x:c r="AB1385" s="115" t="n">
        <x:f>W1385*Y1385</x:f>
        <x:v>0.9848992485608656</x:v>
      </x:c>
      <x:c r="AC1385" s="115" t="n">
        <x:f>X1385*Y1385</x:f>
        <x:v>0.1127029564107198</x:v>
      </x:c>
      <x:c r="AD1385" s="115" t="n">
        <x:f>SUM(Z1385:AC1385)</x:f>
        <x:v>1.4084252737613714</x:v>
      </x:c>
      <x:c r="AE1385" s="115" t="n">
        <x:f>MAX(AE1384,AD1385)</x:f>
        <x:v>1.4084252737613714</x:v>
      </x:c>
      <x:c r="AF1385" s="114" t="n">
        <x:f>AD1385/AE1385-1</x:f>
        <x:v>0</x:v>
      </x:c>
      <x:c r="AG1385" s="114" t="n">
        <x:f>AD1385/AD1384-1</x:f>
        <x:v>0.006804941239168638</x:v>
      </x:c>
      <x:c r="AH1385" s="111" t="n">
        <x:f>IF(OR(T1385="年末+季度",T1385="季度+动态",T1385="季度",T1385="动态"),A1385,AH1384)</x:f>
        <x:v>45838</x:v>
      </x:c>
      <x:c r="AI1385" s="117" t="n">
        <x:f>YEAR(A1385)</x:f>
        <x:v>2025</x:v>
      </x:c>
      <x:c r="AJ1385" s="117" t="n">
        <x:f>MONTH(A1385)</x:f>
        <x:v>7</x:v>
      </x:c>
      <x:c r="AK1385" s="50" t="n">
        <x:f>IF(MONTH(A1385)&lt;&gt;MONTH(A1386),1,0)</x:f>
        <x:v>0</x:v>
      </x:c>
      <x:c r="AL1385" s="115" t="n">
        <x:f>IF(AK1384,AD1384,AL1384)</x:f>
        <x:v>1.3874133545356693</x:v>
      </x:c>
      <x:c r="AM1385" s="116" t="str">
        <x:f>IF(AK1385,AD1385/AL1385-1,"")</x:f>
      </x:c>
      <x:c r="AN1385" s="115" t="n">
        <x:f>IF(AI1385&lt;&gt;AI1384,AD1385,MAX(AN1384,AD1385))</x:f>
        <x:v>1.4084252737613714</x:v>
      </x:c>
      <x:c r="AO1385" s="116" t="n">
        <x:f>AD1385/AN1385-1</x:f>
        <x:v>0</x:v>
      </x:c>
      <x:c r="AP1385" s="112" t="n">
        <x:f>IFERROR(SUM(Z1385:AC1385)/AD1385,0)</x:f>
        <x:v>1</x:v>
      </x:c>
      <x:c r="AQ1385" s="50" t="b">
        <x:f>AND(B1385&gt;0,C1385&gt;0,D1385&gt;0,E1385&gt;0)</x:f>
        <x:v>1</x:v>
      </x:c>
    </x:row>
    <x:row r="1386">
      <x:c r="A1386" s="111" t="n">
        <x:f>'净值底稿'!A1344</x:f>
        <x:v>45854</x:v>
      </x:c>
      <x:c r="B1386" s="113" t="n">
        <x:f>'净值底稿'!F1344</x:f>
        <x:v>2.291784756767963</x:v>
      </x:c>
      <x:c r="C1386" s="113" t="n">
        <x:f>'净值底稿'!O1344</x:f>
        <x:v>1.5527496159237226</x:v>
      </x:c>
      <x:c r="D1386" s="113" t="n">
        <x:f>'净值底稿'!P1344</x:f>
        <x:v>1.7668</x:v>
      </x:c>
      <x:c r="E1386" s="113" t="n">
        <x:f>'净值底稿'!Q1344</x:f>
        <x:v>2.6931</x:v>
      </x:c>
      <x:c r="F1386" s="114" t="n">
        <x:f>IFERROR(B1386/B1385-1,0)</x:f>
        <x:v>-0.002969405123801838</x:v>
      </x:c>
      <x:c r="G1386" s="114" t="n">
        <x:f>IFERROR(C1386/C1385-1,0)</x:f>
        <x:v>0.0029733847045907424</x:v>
      </x:c>
      <x:c r="H1386" s="114" t="n">
        <x:f>IFERROR(D1386/D1385-1,0)</x:f>
        <x:v>0.00016982734220216678</x:v>
      </x:c>
      <x:c r="I1386" s="114" t="n">
        <x:f>IFERROR(E1386/E1385-1,0)</x:f>
        <x:v>-0.004583256329698804</x:v>
      </x:c>
      <x:c r="J1386" s="115" t="n">
        <x:f>Z1385*(1+F1386)</x:f>
        <x:v>0.1595662808184387</x:v>
      </x:c>
      <x:c r="K1386" s="115" t="n">
        <x:f>AA1385*(1+G1386)</x:f>
        <x:v>0.15122989147873908</x:v>
      </x:c>
      <x:c r="L1386" s="115" t="n">
        <x:f>AB1385*(1+H1386)</x:f>
        <x:v>0.9850665113825856</x:v>
      </x:c>
      <x:c r="M1386" s="115" t="n">
        <x:f>AC1385*(1+I1386)</x:f>
        <x:v>0.1121864098723746</x:v>
      </x:c>
      <x:c r="N1386" s="115" t="n">
        <x:f>SUM(J1386:M1386)</x:f>
        <x:v>1.4080490935521381</x:v>
      </x:c>
      <x:c r="O1386" s="116" t="n">
        <x:f>IFERROR((J1386+K1386)/N1386,0)</x:f>
        <x:v>0.22072822156585511</x:v>
      </x:c>
      <x:c r="P1386" s="50" t="b">
        <x:f>AND(MONTH(A1386)=12,OR(A1387="",YEAR(A1386)&lt;&gt;YEAR(A1387)))</x:f>
        <x:v>0</x:v>
      </x:c>
      <x:c r="Q1386" s="50" t="b">
        <x:f>AND(MOD(MONTH(A1386),3)=0,OR(A1387="",MONTH(A1386)&lt;&gt;MONTH(A1387)))</x:f>
        <x:v>0</x:v>
      </x:c>
      <x:c r="R1386" s="50" t="b">
        <x:f>OR(O1386&gt;$E$7,O1386&lt;$E$6)</x:f>
        <x:v>0</x:v>
      </x:c>
      <x:c r="S1386" s="50" t="b">
        <x:f>AND(OR(P1386,Q1386,R1386),A1386-AH1385&gt;$E$8)</x:f>
        <x:v>0</x:v>
      </x:c>
      <x:c r="T1386" s="50" t="str">
        <x:f>IF(NOT(OR(P1386,Q1386,R1386)),"不调",IF(NOT(S1386),"间隔规则跳过",IF(P1386,"年末+季度",IF(AND(Q1386,R1386),"季度+动态",IF(Q1386,"季度","动态")))))</x:f>
        <x:v>不调</x:v>
      </x:c>
      <x:c r="U1386" s="115" t="n">
        <x:f>IF(OR(T1386="年末+季度",T1386="季度+动态"),N1386*$E$5/2,IF(T1386="季度",(J1386+K1386)/2,IF(T1386="动态",N1386*$E$5*IF(J1386+K1386=0,0.5,J1386/(J1386+K1386)),J1386)))</x:f>
        <x:v>0.1595662808184387</x:v>
      </x:c>
      <x:c r="V1386" s="115" t="n">
        <x:f>IF(OR(T1386="年末+季度",T1386="季度+动态"),N1386*$E$5/2,IF(T1386="季度",(J1386+K1386)/2,IF(T1386="动态",N1386*$E$5*IF(J1386+K1386=0,0.5,K1386/(J1386+K1386)),K1386)))</x:f>
        <x:v>0.15122989147873908</x:v>
      </x:c>
      <x:c r="W1386" s="115" t="n">
        <x:f>IF(OR(T1386="年末+季度",T1386="季度+动态",T1386="动态"),N1386*(1-$E$5)*IF(L1386+M1386=0,$B$7/($B$7+$B$8),L1386/(L1386+M1386)),L1386)</x:f>
        <x:v>0.9850665113825856</x:v>
      </x:c>
      <x:c r="X1386" s="115" t="n">
        <x:f>IF(OR(T1386="年末+季度",T1386="季度+动态",T1386="动态"),N1386*(1-$E$5)*IF(L1386+M1386=0,$B$8/($B$7+$B$8),M1386/(L1386+M1386)),M1386)</x:f>
        <x:v>0.1121864098723746</x:v>
      </x:c>
      <x:c r="Y1386" s="115" t="n">
        <x:f>POWER(1-$H$5,(A1386-A1385)/$H$8)</x:f>
        <x:v>0.9999862671029998</x:v>
      </x:c>
      <x:c r="Z1386" s="115" t="n">
        <x:f>U1386*Y1386</x:f>
        <x:v>0.1595640895111395</x:v>
      </x:c>
      <x:c r="AA1386" s="115" t="n">
        <x:f>V1386*Y1386</x:f>
        <x:v>0.15122781465421606</x:v>
      </x:c>
      <x:c r="AB1386" s="115" t="n">
        <x:f>W1386*Y1386</x:f>
        <x:v>0.9850529835656464</x:v>
      </x:c>
      <x:c r="AC1386" s="115" t="n">
        <x:f>X1386*Y1386</x:f>
        <x:v>0.112184869227963</x:v>
      </x:c>
      <x:c r="AD1386" s="115" t="n">
        <x:f>SUM(Z1386:AC1386)</x:f>
        <x:v>1.408029756958965</x:v>
      </x:c>
      <x:c r="AE1386" s="115" t="n">
        <x:f>MAX(AE1385,AD1386)</x:f>
        <x:v>1.4084252737613714</x:v>
      </x:c>
      <x:c r="AF1386" s="114" t="n">
        <x:f>AD1386/AE1386-1</x:f>
        <x:v>-0.0002808220001264683</x:v>
      </x:c>
      <x:c r="AG1386" s="114" t="n">
        <x:f>AD1386/AD1385-1</x:f>
        <x:v>-0.0002808220001264683</x:v>
      </x:c>
      <x:c r="AH1386" s="111" t="n">
        <x:f>IF(OR(T1386="年末+季度",T1386="季度+动态",T1386="季度",T1386="动态"),A1386,AH1385)</x:f>
        <x:v>45838</x:v>
      </x:c>
      <x:c r="AI1386" s="117" t="n">
        <x:f>YEAR(A1386)</x:f>
        <x:v>2025</x:v>
      </x:c>
      <x:c r="AJ1386" s="117" t="n">
        <x:f>MONTH(A1386)</x:f>
        <x:v>7</x:v>
      </x:c>
      <x:c r="AK1386" s="50" t="n">
        <x:f>IF(MONTH(A1386)&lt;&gt;MONTH(A1387),1,0)</x:f>
        <x:v>0</x:v>
      </x:c>
      <x:c r="AL1386" s="115" t="n">
        <x:f>IF(AK1385,AD1385,AL1385)</x:f>
        <x:v>1.3874133545356693</x:v>
      </x:c>
      <x:c r="AM1386" s="116" t="str">
        <x:f>IF(AK1386,AD1386/AL1386-1,"")</x:f>
      </x:c>
      <x:c r="AN1386" s="115" t="n">
        <x:f>IF(AI1386&lt;&gt;AI1385,AD1386,MAX(AN1385,AD1386))</x:f>
        <x:v>1.4084252737613714</x:v>
      </x:c>
      <x:c r="AO1386" s="116" t="n">
        <x:f>AD1386/AN1386-1</x:f>
        <x:v>-0.0002808220001264683</x:v>
      </x:c>
      <x:c r="AP1386" s="112" t="n">
        <x:f>IFERROR(SUM(Z1386:AC1386)/AD1386,0)</x:f>
        <x:v>1</x:v>
      </x:c>
      <x:c r="AQ1386" s="50" t="b">
        <x:f>AND(B1386&gt;0,C1386&gt;0,D1386&gt;0,E1386&gt;0)</x:f>
        <x:v>1</x:v>
      </x:c>
    </x:row>
    <x:row r="1387">
      <x:c r="A1387" s="111" t="n">
        <x:f>'净值底稿'!A1345</x:f>
        <x:v>45855</x:v>
      </x:c>
      <x:c r="B1387" s="113" t="n">
        <x:f>'净值底稿'!F1345</x:f>
        <x:v>2.3816664609278098</x:v>
      </x:c>
      <x:c r="C1387" s="113" t="n">
        <x:f>'净值底稿'!O1345</x:f>
        <x:v>1.5662466062296547</x:v>
      </x:c>
      <x:c r="D1387" s="113" t="n">
        <x:f>'净值底稿'!P1345</x:f>
        <x:v>1.7672</x:v>
      </x:c>
      <x:c r="E1387" s="113" t="n">
        <x:f>'净值底稿'!Q1345</x:f>
        <x:v>2.6885</x:v>
      </x:c>
      <x:c r="F1387" s="114" t="n">
        <x:f>IFERROR(B1387/B1386-1,0)</x:f>
        <x:v>0.03921908630136994</x:v>
      </x:c>
      <x:c r="G1387" s="114" t="n">
        <x:f>IFERROR(C1387/C1386-1,0)</x:f>
        <x:v>0.00869231598418585</x:v>
      </x:c>
      <x:c r="H1387" s="114" t="n">
        <x:f>IFERROR(D1387/D1386-1,0)</x:f>
        <x:v>0.00022639800769752583</x:v>
      </x:c>
      <x:c r="I1387" s="114" t="n">
        <x:f>IFERROR(E1387/E1386-1,0)</x:f>
        <x:v>-0.001708068768333848</x:v>
      </x:c>
      <x:c r="J1387" s="115" t="n">
        <x:f>Z1386*(1+F1387)</x:f>
        <x:v>0.1658220473082764</x:v>
      </x:c>
      <x:c r="K1387" s="115" t="n">
        <x:f>AA1386*(1+G1387)</x:f>
        <x:v>0.1525423346047884</x:v>
      </x:c>
      <x:c r="L1387" s="115" t="n">
        <x:f>AB1386*(1+H1387)</x:f>
        <x:v>0.9852759975986022</x:v>
      </x:c>
      <x:c r="M1387" s="115" t="n">
        <x:f>AC1386*(1+I1387)</x:f>
        <x:v>0.1119932497565551</x:v>
      </x:c>
      <x:c r="N1387" s="115" t="n">
        <x:f>SUM(J1387:M1387)</x:f>
        <x:v>1.4156336292682221</x:v>
      </x:c>
      <x:c r="O1387" s="116" t="n">
        <x:f>IFERROR((J1387+K1387)/N1387,0)</x:f>
        <x:v>0.22489179073658744</x:v>
      </x:c>
      <x:c r="P1387" s="50" t="b">
        <x:f>AND(MONTH(A1387)=12,OR(A1388="",YEAR(A1387)&lt;&gt;YEAR(A1388)))</x:f>
        <x:v>0</x:v>
      </x:c>
      <x:c r="Q1387" s="50" t="b">
        <x:f>AND(MOD(MONTH(A1387),3)=0,OR(A1388="",MONTH(A1387)&lt;&gt;MONTH(A1388)))</x:f>
        <x:v>0</x:v>
      </x:c>
      <x:c r="R1387" s="50" t="b">
        <x:f>OR(O1387&gt;$E$7,O1387&lt;$E$6)</x:f>
        <x:v>0</x:v>
      </x:c>
      <x:c r="S1387" s="50" t="b">
        <x:f>AND(OR(P1387,Q1387,R1387),A1387-AH1386&gt;$E$8)</x:f>
        <x:v>0</x:v>
      </x:c>
      <x:c r="T1387" s="50" t="str">
        <x:f>IF(NOT(OR(P1387,Q1387,R1387)),"不调",IF(NOT(S1387),"间隔规则跳过",IF(P1387,"年末+季度",IF(AND(Q1387,R1387),"季度+动态",IF(Q1387,"季度","动态")))))</x:f>
        <x:v>不调</x:v>
      </x:c>
      <x:c r="U1387" s="115" t="n">
        <x:f>IF(OR(T1387="年末+季度",T1387="季度+动态"),N1387*$E$5/2,IF(T1387="季度",(J1387+K1387)/2,IF(T1387="动态",N1387*$E$5*IF(J1387+K1387=0,0.5,J1387/(J1387+K1387)),J1387)))</x:f>
        <x:v>0.1658220473082764</x:v>
      </x:c>
      <x:c r="V1387" s="115" t="n">
        <x:f>IF(OR(T1387="年末+季度",T1387="季度+动态"),N1387*$E$5/2,IF(T1387="季度",(J1387+K1387)/2,IF(T1387="动态",N1387*$E$5*IF(J1387+K1387=0,0.5,K1387/(J1387+K1387)),K1387)))</x:f>
        <x:v>0.1525423346047884</x:v>
      </x:c>
      <x:c r="W1387" s="115" t="n">
        <x:f>IF(OR(T1387="年末+季度",T1387="季度+动态",T1387="动态"),N1387*(1-$E$5)*IF(L1387+M1387=0,$B$7/($B$7+$B$8),L1387/(L1387+M1387)),L1387)</x:f>
        <x:v>0.9852759975986022</x:v>
      </x:c>
      <x:c r="X1387" s="115" t="n">
        <x:f>IF(OR(T1387="年末+季度",T1387="季度+动态",T1387="动态"),N1387*(1-$E$5)*IF(L1387+M1387=0,$B$8/($B$7+$B$8),M1387/(L1387+M1387)),M1387)</x:f>
        <x:v>0.1119932497565551</x:v>
      </x:c>
      <x:c r="Y1387" s="115" t="n">
        <x:f>POWER(1-$H$5,(A1387-A1386)/$H$8)</x:f>
        <x:v>0.9999862671029998</x:v>
      </x:c>
      <x:c r="Z1387" s="115" t="n">
        <x:f>U1387*Y1387</x:f>
        <x:v>0.16581977009118035</x:v>
      </x:c>
      <x:c r="AA1387" s="115" t="n">
        <x:f>V1387*Y1387</x:f>
        <x:v>0.1525402397566191</x:v>
      </x:c>
      <x:c r="AB1387" s="115" t="n">
        <x:f>W1387*Y1387</x:f>
        <x:v>0.9852624669048103</x:v>
      </x:c>
      <x:c r="AC1387" s="115" t="n">
        <x:f>X1387*Y1387</x:f>
        <x:v>0.11199171176479147</x:v>
      </x:c>
      <x:c r="AD1387" s="115" t="n">
        <x:f>SUM(Z1387:AC1387)</x:f>
        <x:v>1.4156141885174012</x:v>
      </x:c>
      <x:c r="AE1387" s="115" t="n">
        <x:f>MAX(AE1386,AD1387)</x:f>
        <x:v>1.4156141885174012</x:v>
      </x:c>
      <x:c r="AF1387" s="114" t="n">
        <x:f>AD1387/AE1387-1</x:f>
        <x:v>0</x:v>
      </x:c>
      <x:c r="AG1387" s="114" t="n">
        <x:f>AD1387/AD1386-1</x:f>
        <x:v>0.005386556300356116</x:v>
      </x:c>
      <x:c r="AH1387" s="111" t="n">
        <x:f>IF(OR(T1387="年末+季度",T1387="季度+动态",T1387="季度",T1387="动态"),A1387,AH1386)</x:f>
        <x:v>45838</x:v>
      </x:c>
      <x:c r="AI1387" s="117" t="n">
        <x:f>YEAR(A1387)</x:f>
        <x:v>2025</x:v>
      </x:c>
      <x:c r="AJ1387" s="117" t="n">
        <x:f>MONTH(A1387)</x:f>
        <x:v>7</x:v>
      </x:c>
      <x:c r="AK1387" s="50" t="n">
        <x:f>IF(MONTH(A1387)&lt;&gt;MONTH(A1388),1,0)</x:f>
        <x:v>0</x:v>
      </x:c>
      <x:c r="AL1387" s="115" t="n">
        <x:f>IF(AK1386,AD1386,AL1386)</x:f>
        <x:v>1.3874133545356693</x:v>
      </x:c>
      <x:c r="AM1387" s="116" t="str">
        <x:f>IF(AK1387,AD1387/AL1387-1,"")</x:f>
      </x:c>
      <x:c r="AN1387" s="115" t="n">
        <x:f>IF(AI1387&lt;&gt;AI1386,AD1387,MAX(AN1386,AD1387))</x:f>
        <x:v>1.4156141885174012</x:v>
      </x:c>
      <x:c r="AO1387" s="116" t="n">
        <x:f>AD1387/AN1387-1</x:f>
        <x:v>0</x:v>
      </x:c>
      <x:c r="AP1387" s="112" t="n">
        <x:f>IFERROR(SUM(Z1387:AC1387)/AD1387,0)</x:f>
        <x:v>1</x:v>
      </x:c>
      <x:c r="AQ1387" s="50" t="b">
        <x:f>AND(B1387&gt;0,C1387&gt;0,D1387&gt;0,E1387&gt;0)</x:f>
        <x:v>1</x:v>
      </x:c>
    </x:row>
    <x:row r="1388">
      <x:c r="A1388" s="111" t="n">
        <x:f>'净值底稿'!A1346</x:f>
        <x:v>45856</x:v>
      </x:c>
      <x:c r="B1388" s="113" t="n">
        <x:f>'净值底稿'!F1346</x:f>
        <x:v>2.36525978390313</x:v>
      </x:c>
      <x:c r="C1388" s="113" t="n">
        <x:f>'净值底稿'!O1346</x:f>
        <x:v>1.5696619801505256</x:v>
      </x:c>
      <x:c r="D1388" s="113" t="n">
        <x:f>'净值底稿'!P1346</x:f>
        <x:v>1.7671</x:v>
      </x:c>
      <x:c r="E1388" s="113" t="n">
        <x:f>'净值底稿'!Q1346</x:f>
        <x:v>2.6964</x:v>
      </x:c>
      <x:c r="F1388" s="114" t="n">
        <x:f>IFERROR(B1388/B1387-1,0)</x:f>
        <x:v>-0.006888738324126398</x:v>
      </x:c>
      <x:c r="G1388" s="114" t="n">
        <x:f>IFERROR(C1388/C1387-1,0)</x:f>
        <x:v>0.0021806105802792963</x:v>
      </x:c>
      <x:c r="H1388" s="114" t="n">
        <x:f>IFERROR(D1388/D1387-1,0)</x:f>
        <x:v>-0.00005658669081043399</x:v>
      </x:c>
      <x:c r="I1388" s="114" t="n">
        <x:f>IFERROR(E1388/E1387-1,0)</x:f>
        <x:v>0.002938441510135892</x:v>
      </x:c>
      <x:c r="J1388" s="115" t="n">
        <x:f>Z1387*(1+F1388)</x:f>
        <x:v>0.1646774810860554</x:v>
      </x:c>
      <x:c r="K1388" s="115" t="n">
        <x:f>AA1387*(1+G1388)</x:f>
        <x:v>0.15287287061735072</x:v>
      </x:c>
      <x:c r="L1388" s="115" t="n">
        <x:f>AB1387*(1+H1388)</x:f>
        <x:v>0.9852067141622285</x:v>
      </x:c>
      <x:c r="M1388" s="115" t="n">
        <x:f>AC1387*(1+I1388)</x:f>
        <x:v>0.1123207928594323</x:v>
      </x:c>
      <x:c r="N1388" s="115" t="n">
        <x:f>SUM(J1388:M1388)</x:f>
        <x:v>1.415077858725067</x:v>
      </x:c>
      <x:c r="O1388" s="116" t="n">
        <x:f>IFERROR((J1388+K1388)/N1388,0)</x:f>
        <x:v>0.2244048620685135</x:v>
      </x:c>
      <x:c r="P1388" s="50" t="b">
        <x:f>AND(MONTH(A1388)=12,OR(A1389="",YEAR(A1388)&lt;&gt;YEAR(A1389)))</x:f>
        <x:v>0</x:v>
      </x:c>
      <x:c r="Q1388" s="50" t="b">
        <x:f>AND(MOD(MONTH(A1388),3)=0,OR(A1389="",MONTH(A1388)&lt;&gt;MONTH(A1389)))</x:f>
        <x:v>0</x:v>
      </x:c>
      <x:c r="R1388" s="50" t="b">
        <x:f>OR(O1388&gt;$E$7,O1388&lt;$E$6)</x:f>
        <x:v>0</x:v>
      </x:c>
      <x:c r="S1388" s="50" t="b">
        <x:f>AND(OR(P1388,Q1388,R1388),A1388-AH1387&gt;$E$8)</x:f>
        <x:v>0</x:v>
      </x:c>
      <x:c r="T1388" s="50" t="str">
        <x:f>IF(NOT(OR(P1388,Q1388,R1388)),"不调",IF(NOT(S1388),"间隔规则跳过",IF(P1388,"年末+季度",IF(AND(Q1388,R1388),"季度+动态",IF(Q1388,"季度","动态")))))</x:f>
        <x:v>不调</x:v>
      </x:c>
      <x:c r="U1388" s="115" t="n">
        <x:f>IF(OR(T1388="年末+季度",T1388="季度+动态"),N1388*$E$5/2,IF(T1388="季度",(J1388+K1388)/2,IF(T1388="动态",N1388*$E$5*IF(J1388+K1388=0,0.5,J1388/(J1388+K1388)),J1388)))</x:f>
        <x:v>0.1646774810860554</x:v>
      </x:c>
      <x:c r="V1388" s="115" t="n">
        <x:f>IF(OR(T1388="年末+季度",T1388="季度+动态"),N1388*$E$5/2,IF(T1388="季度",(J1388+K1388)/2,IF(T1388="动态",N1388*$E$5*IF(J1388+K1388=0,0.5,K1388/(J1388+K1388)),K1388)))</x:f>
        <x:v>0.15287287061735072</x:v>
      </x:c>
      <x:c r="W1388" s="115" t="n">
        <x:f>IF(OR(T1388="年末+季度",T1388="季度+动态",T1388="动态"),N1388*(1-$E$5)*IF(L1388+M1388=0,$B$7/($B$7+$B$8),L1388/(L1388+M1388)),L1388)</x:f>
        <x:v>0.9852067141622285</x:v>
      </x:c>
      <x:c r="X1388" s="115" t="n">
        <x:f>IF(OR(T1388="年末+季度",T1388="季度+动态",T1388="动态"),N1388*(1-$E$5)*IF(L1388+M1388=0,$B$8/($B$7+$B$8),M1388/(L1388+M1388)),M1388)</x:f>
        <x:v>0.1123207928594323</x:v>
      </x:c>
      <x:c r="Y1388" s="115" t="n">
        <x:f>POWER(1-$H$5,(A1388-A1387)/$H$8)</x:f>
        <x:v>0.9999862671029998</x:v>
      </x:c>
      <x:c r="Z1388" s="115" t="n">
        <x:f>U1388*Y1388</x:f>
        <x:v>0.16467521958716938</x:v>
      </x:c>
      <x:c r="AA1388" s="115" t="n">
        <x:f>V1388*Y1388</x:f>
        <x:v>0.1528707712299644</x:v>
      </x:c>
      <x:c r="AB1388" s="115" t="n">
        <x:f>W1388*Y1388</x:f>
        <x:v>0.985193184419899</x:v>
      </x:c>
      <x:c r="AC1388" s="115" t="n">
        <x:f>X1388*Y1388</x:f>
        <x:v>0.11231925036955298</x:v>
      </x:c>
      <x:c r="AD1388" s="115" t="n">
        <x:f>SUM(Z1388:AC1388)</x:f>
        <x:v>1.4150584256065857</x:v>
      </x:c>
      <x:c r="AE1388" s="115" t="n">
        <x:f>MAX(AE1387,AD1388)</x:f>
        <x:v>1.4156141885174012</x:v>
      </x:c>
      <x:c r="AF1388" s="114" t="n">
        <x:f>AD1388/AE1388-1</x:f>
        <x:v>-0.0003925949000254114</x:v>
      </x:c>
      <x:c r="AG1388" s="114" t="n">
        <x:f>AD1388/AD1387-1</x:f>
        <x:v>-0.0003925949000254114</x:v>
      </x:c>
      <x:c r="AH1388" s="111" t="n">
        <x:f>IF(OR(T1388="年末+季度",T1388="季度+动态",T1388="季度",T1388="动态"),A1388,AH1387)</x:f>
        <x:v>45838</x:v>
      </x:c>
      <x:c r="AI1388" s="117" t="n">
        <x:f>YEAR(A1388)</x:f>
        <x:v>2025</x:v>
      </x:c>
      <x:c r="AJ1388" s="117" t="n">
        <x:f>MONTH(A1388)</x:f>
        <x:v>7</x:v>
      </x:c>
      <x:c r="AK1388" s="50" t="n">
        <x:f>IF(MONTH(A1388)&lt;&gt;MONTH(A1389),1,0)</x:f>
        <x:v>0</x:v>
      </x:c>
      <x:c r="AL1388" s="115" t="n">
        <x:f>IF(AK1387,AD1387,AL1387)</x:f>
        <x:v>1.3874133545356693</x:v>
      </x:c>
      <x:c r="AM1388" s="116" t="str">
        <x:f>IF(AK1388,AD1388/AL1388-1,"")</x:f>
      </x:c>
      <x:c r="AN1388" s="115" t="n">
        <x:f>IF(AI1388&lt;&gt;AI1387,AD1388,MAX(AN1387,AD1388))</x:f>
        <x:v>1.4156141885174012</x:v>
      </x:c>
      <x:c r="AO1388" s="116" t="n">
        <x:f>AD1388/AN1388-1</x:f>
        <x:v>-0.0003925949000254114</x:v>
      </x:c>
      <x:c r="AP1388" s="112" t="n">
        <x:f>IFERROR(SUM(Z1388:AC1388)/AD1388,0)</x:f>
        <x:v>1</x:v>
      </x:c>
      <x:c r="AQ1388" s="50" t="b">
        <x:f>AND(B1388&gt;0,C1388&gt;0,D1388&gt;0,E1388&gt;0)</x:f>
        <x:v>1</x:v>
      </x:c>
    </x:row>
    <x:row r="1389">
      <x:c r="A1389" s="111" t="n">
        <x:f>'净值底稿'!A1347</x:f>
        <x:v>45859</x:v>
      </x:c>
      <x:c r="B1389" s="113" t="n">
        <x:f>'净值底稿'!F1347</x:f>
        <x:v>2.37289396389873</x:v>
      </x:c>
      <x:c r="C1389" s="113" t="n">
        <x:f>'净值底稿'!O1347</x:f>
        <x:v>1.5870333239712535</x:v>
      </x:c>
      <x:c r="D1389" s="113" t="n">
        <x:f>'净值底稿'!P1347</x:f>
        <x:v>1.7655</x:v>
      </x:c>
      <x:c r="E1389" s="113" t="n">
        <x:f>'净值底稿'!Q1347</x:f>
        <x:v>2.7098</x:v>
      </x:c>
      <x:c r="F1389" s="114" t="n">
        <x:f>IFERROR(B1389/B1388-1,0)</x:f>
        <x:v>0.003227628545310335</x:v>
      </x:c>
      <x:c r="G1389" s="114" t="n">
        <x:f>IFERROR(C1389/C1388-1,0)</x:f>
        <x:v>0.01106693290683003</x:v>
      </x:c>
      <x:c r="H1389" s="114" t="n">
        <x:f>IFERROR(D1389/D1388-1,0)</x:f>
        <x:v>-0.0009054382887215828</x:v>
      </x:c>
      <x:c r="I1389" s="114" t="n">
        <x:f>IFERROR(E1389/E1388-1,0)</x:f>
        <x:v>0.004969589081738501</x:v>
      </x:c>
      <x:c r="J1389" s="115" t="n">
        <x:f>Z1388*(1+F1389)</x:f>
        <x:v>0.16520673002661418</x:v>
      </x:c>
      <x:c r="K1389" s="115" t="n">
        <x:f>AA1388*(1+G1389)</x:f>
        <x:v>0.1545625817985818</x:v>
      </x:c>
      <x:c r="L1389" s="115" t="n">
        <x:f>AB1388*(1+H1389)</x:f>
        <x:v>0.9843011527889377</x:v>
      </x:c>
      <x:c r="M1389" s="115" t="n">
        <x:f>AC1388*(1+I1389)</x:f>
        <x:v>0.11287743088985856</x:v>
      </x:c>
      <x:c r="N1389" s="115" t="n">
        <x:f>SUM(J1389:M1389)</x:f>
        <x:v>1.4169478955039922</x:v>
      </x:c>
      <x:c r="O1389" s="116" t="n">
        <x:f>IFERROR((J1389+K1389)/N1389,0)</x:f>
        <x:v>0.22567471453243357</x:v>
      </x:c>
      <x:c r="P1389" s="50" t="b">
        <x:f>AND(MONTH(A1389)=12,OR(A1390="",YEAR(A1389)&lt;&gt;YEAR(A1390)))</x:f>
        <x:v>0</x:v>
      </x:c>
      <x:c r="Q1389" s="50" t="b">
        <x:f>AND(MOD(MONTH(A1389),3)=0,OR(A1390="",MONTH(A1389)&lt;&gt;MONTH(A1390)))</x:f>
        <x:v>0</x:v>
      </x:c>
      <x:c r="R1389" s="50" t="b">
        <x:f>OR(O1389&gt;$E$7,O1389&lt;$E$6)</x:f>
        <x:v>0</x:v>
      </x:c>
      <x:c r="S1389" s="50" t="b">
        <x:f>AND(OR(P1389,Q1389,R1389),A1389-AH1388&gt;$E$8)</x:f>
        <x:v>0</x:v>
      </x:c>
      <x:c r="T1389" s="50" t="str">
        <x:f>IF(NOT(OR(P1389,Q1389,R1389)),"不调",IF(NOT(S1389),"间隔规则跳过",IF(P1389,"年末+季度",IF(AND(Q1389,R1389),"季度+动态",IF(Q1389,"季度","动态")))))</x:f>
        <x:v>不调</x:v>
      </x:c>
      <x:c r="U1389" s="115" t="n">
        <x:f>IF(OR(T1389="年末+季度",T1389="季度+动态"),N1389*$E$5/2,IF(T1389="季度",(J1389+K1389)/2,IF(T1389="动态",N1389*$E$5*IF(J1389+K1389=0,0.5,J1389/(J1389+K1389)),J1389)))</x:f>
        <x:v>0.16520673002661418</x:v>
      </x:c>
      <x:c r="V1389" s="115" t="n">
        <x:f>IF(OR(T1389="年末+季度",T1389="季度+动态"),N1389*$E$5/2,IF(T1389="季度",(J1389+K1389)/2,IF(T1389="动态",N1389*$E$5*IF(J1389+K1389=0,0.5,K1389/(J1389+K1389)),K1389)))</x:f>
        <x:v>0.1545625817985818</x:v>
      </x:c>
      <x:c r="W1389" s="115" t="n">
        <x:f>IF(OR(T1389="年末+季度",T1389="季度+动态",T1389="动态"),N1389*(1-$E$5)*IF(L1389+M1389=0,$B$7/($B$7+$B$8),L1389/(L1389+M1389)),L1389)</x:f>
        <x:v>0.9843011527889377</x:v>
      </x:c>
      <x:c r="X1389" s="115" t="n">
        <x:f>IF(OR(T1389="年末+季度",T1389="季度+动态",T1389="动态"),N1389*(1-$E$5)*IF(L1389+M1389=0,$B$8/($B$7+$B$8),M1389/(L1389+M1389)),M1389)</x:f>
        <x:v>0.11287743088985856</x:v>
      </x:c>
      <x:c r="Y1389" s="115" t="n">
        <x:f>POWER(1-$H$5,(A1389-A1388)/$H$8)</x:f>
        <x:v>0.9999588018747739</x:v>
      </x:c>
      <x:c r="Z1389" s="115" t="n">
        <x:f>U1389*Y1389</x:f>
        <x:v>0.16519992381906234</x:v>
      </x:c>
      <x:c r="AA1389" s="115" t="n">
        <x:f>V1389*Y1389</x:f>
        <x:v>0.15455621410998158</x:v>
      </x:c>
      <x:c r="AB1389" s="115" t="n">
        <x:f>W1389*Y1389</x:f>
        <x:v>0.984260601426785</x:v>
      </x:c>
      <x:c r="AC1389" s="115" t="n">
        <x:f>X1389*Y1389</x:f>
        <x:v>0.11287278055132556</x:v>
      </x:c>
      <x:c r="AD1389" s="115" t="n">
        <x:f>SUM(Z1389:AC1389)</x:f>
        <x:v>1.4168895199071545</x:v>
      </x:c>
      <x:c r="AE1389" s="115" t="n">
        <x:f>MAX(AE1388,AD1389)</x:f>
        <x:v>1.4168895199071545</x:v>
      </x:c>
      <x:c r="AF1389" s="114" t="n">
        <x:f>AD1389/AE1389-1</x:f>
        <x:v>0</x:v>
      </x:c>
      <x:c r="AG1389" s="114" t="n">
        <x:f>AD1389/AD1388-1</x:f>
        <x:v>0.0012940061466253372</x:v>
      </x:c>
      <x:c r="AH1389" s="111" t="n">
        <x:f>IF(OR(T1389="年末+季度",T1389="季度+动态",T1389="季度",T1389="动态"),A1389,AH1388)</x:f>
        <x:v>45838</x:v>
      </x:c>
      <x:c r="AI1389" s="117" t="n">
        <x:f>YEAR(A1389)</x:f>
        <x:v>2025</x:v>
      </x:c>
      <x:c r="AJ1389" s="117" t="n">
        <x:f>MONTH(A1389)</x:f>
        <x:v>7</x:v>
      </x:c>
      <x:c r="AK1389" s="50" t="n">
        <x:f>IF(MONTH(A1389)&lt;&gt;MONTH(A1390),1,0)</x:f>
        <x:v>0</x:v>
      </x:c>
      <x:c r="AL1389" s="115" t="n">
        <x:f>IF(AK1388,AD1388,AL1388)</x:f>
        <x:v>1.3874133545356693</x:v>
      </x:c>
      <x:c r="AM1389" s="116" t="str">
        <x:f>IF(AK1389,AD1389/AL1389-1,"")</x:f>
      </x:c>
      <x:c r="AN1389" s="115" t="n">
        <x:f>IF(AI1389&lt;&gt;AI1388,AD1389,MAX(AN1388,AD1389))</x:f>
        <x:v>1.4168895199071545</x:v>
      </x:c>
      <x:c r="AO1389" s="116" t="n">
        <x:f>AD1389/AN1389-1</x:f>
        <x:v>0</x:v>
      </x:c>
      <x:c r="AP1389" s="112" t="n">
        <x:f>IFERROR(SUM(Z1389:AC1389)/AD1389,0)</x:f>
        <x:v>1</x:v>
      </x:c>
      <x:c r="AQ1389" s="50" t="b">
        <x:f>AND(B1389&gt;0,C1389&gt;0,D1389&gt;0,E1389&gt;0)</x:f>
        <x:v>1</x:v>
      </x:c>
    </x:row>
    <x:row r="1390">
      <x:c r="A1390" s="111" t="n">
        <x:f>'净值底稿'!A1348</x:f>
        <x:v>45860</x:v>
      </x:c>
      <x:c r="B1390" s="113" t="n">
        <x:f>'净值底稿'!F1348</x:f>
        <x:v>2.3649487410322347</x:v>
      </x:c>
      <x:c r="C1390" s="113" t="n">
        <x:f>'净值底稿'!O1348</x:f>
        <x:v>1.5964675539229682</x:v>
      </x:c>
      <x:c r="D1390" s="113" t="n">
        <x:f>'净值底稿'!P1348</x:f>
        <x:v>1.7638</x:v>
      </x:c>
      <x:c r="E1390" s="113" t="n">
        <x:f>'净值底稿'!Q1348</x:f>
        <x:v>2.7207</x:v>
      </x:c>
      <x:c r="F1390" s="114" t="n">
        <x:f>IFERROR(B1390/B1389-1,0)</x:f>
        <x:v>-0.0033483261314556367</x:v>
      </x:c>
      <x:c r="G1390" s="114" t="n">
        <x:f>IFERROR(C1390/C1389-1,0)</x:f>
        <x:v>0.005944569536893818</x:v>
      </x:c>
      <x:c r="H1390" s="114" t="n">
        <x:f>IFERROR(D1390/D1389-1,0)</x:f>
        <x:v>-0.0009629000283205569</x:v>
      </x:c>
      <x:c r="I1390" s="114" t="n">
        <x:f>IFERROR(E1390/E1389-1,0)</x:f>
        <x:v>0.004022437080227315</x:v>
      </x:c>
      <x:c r="J1390" s="115" t="n">
        <x:f>Z1389*(1+F1390)</x:f>
        <x:v>0.16464678059722448</x:v>
      </x:c>
      <x:c r="K1390" s="115" t="n">
        <x:f>AA1389*(1+G1390)</x:f>
        <x:v>0.15547498427211742</x:v>
      </x:c>
      <x:c r="L1390" s="115" t="n">
        <x:f>AB1389*(1+H1390)</x:f>
        <x:v>0.9833128568657963</x:v>
      </x:c>
      <x:c r="M1390" s="115" t="n">
        <x:f>AC1389*(1+I1390)</x:f>
        <x:v>0.11332680420916358</x:v>
      </x:c>
      <x:c r="N1390" s="115" t="n">
        <x:f>SUM(J1390:M1390)</x:f>
        <x:v>1.4167614259443018</x:v>
      </x:c>
      <x:c r="O1390" s="116" t="n">
        <x:f>IFERROR((J1390+K1390)/N1390,0)</x:f>
        <x:v>0.22595319085284518</x:v>
      </x:c>
      <x:c r="P1390" s="50" t="b">
        <x:f>AND(MONTH(A1390)=12,OR(A1391="",YEAR(A1390)&lt;&gt;YEAR(A1391)))</x:f>
        <x:v>0</x:v>
      </x:c>
      <x:c r="Q1390" s="50" t="b">
        <x:f>AND(MOD(MONTH(A1390),3)=0,OR(A1391="",MONTH(A1390)&lt;&gt;MONTH(A1391)))</x:f>
        <x:v>0</x:v>
      </x:c>
      <x:c r="R1390" s="50" t="b">
        <x:f>OR(O1390&gt;$E$7,O1390&lt;$E$6)</x:f>
        <x:v>0</x:v>
      </x:c>
      <x:c r="S1390" s="50" t="b">
        <x:f>AND(OR(P1390,Q1390,R1390),A1390-AH1389&gt;$E$8)</x:f>
        <x:v>0</x:v>
      </x:c>
      <x:c r="T1390" s="50" t="str">
        <x:f>IF(NOT(OR(P1390,Q1390,R1390)),"不调",IF(NOT(S1390),"间隔规则跳过",IF(P1390,"年末+季度",IF(AND(Q1390,R1390),"季度+动态",IF(Q1390,"季度","动态")))))</x:f>
        <x:v>不调</x:v>
      </x:c>
      <x:c r="U1390" s="115" t="n">
        <x:f>IF(OR(T1390="年末+季度",T1390="季度+动态"),N1390*$E$5/2,IF(T1390="季度",(J1390+K1390)/2,IF(T1390="动态",N1390*$E$5*IF(J1390+K1390=0,0.5,J1390/(J1390+K1390)),J1390)))</x:f>
        <x:v>0.16464678059722448</x:v>
      </x:c>
      <x:c r="V1390" s="115" t="n">
        <x:f>IF(OR(T1390="年末+季度",T1390="季度+动态"),N1390*$E$5/2,IF(T1390="季度",(J1390+K1390)/2,IF(T1390="动态",N1390*$E$5*IF(J1390+K1390=0,0.5,K1390/(J1390+K1390)),K1390)))</x:f>
        <x:v>0.15547498427211742</x:v>
      </x:c>
      <x:c r="W1390" s="115" t="n">
        <x:f>IF(OR(T1390="年末+季度",T1390="季度+动态",T1390="动态"),N1390*(1-$E$5)*IF(L1390+M1390=0,$B$7/($B$7+$B$8),L1390/(L1390+M1390)),L1390)</x:f>
        <x:v>0.9833128568657963</x:v>
      </x:c>
      <x:c r="X1390" s="115" t="n">
        <x:f>IF(OR(T1390="年末+季度",T1390="季度+动态",T1390="动态"),N1390*(1-$E$5)*IF(L1390+M1390=0,$B$8/($B$7+$B$8),M1390/(L1390+M1390)),M1390)</x:f>
        <x:v>0.11332680420916358</x:v>
      </x:c>
      <x:c r="Y1390" s="115" t="n">
        <x:f>POWER(1-$H$5,(A1390-A1389)/$H$8)</x:f>
        <x:v>0.9999862671029998</x:v>
      </x:c>
      <x:c r="Z1390" s="115" t="n">
        <x:f>U1390*Y1390</x:f>
        <x:v>0.16464451951994513</x:v>
      </x:c>
      <x:c r="AA1390" s="115" t="n">
        <x:f>V1390*Y1390</x:f>
        <x:v>0.1554728491501723</x:v>
      </x:c>
      <x:c r="AB1390" s="115" t="n">
        <x:f>W1390*Y1390</x:f>
        <x:v>0.983299353131614</x:v>
      </x:c>
      <x:c r="AC1390" s="115" t="n">
        <x:f>X1390*Y1390</x:f>
        <x:v>0.11332524790383401</x:v>
      </x:c>
      <x:c r="AD1390" s="115" t="n">
        <x:f>SUM(Z1390:AC1390)</x:f>
        <x:v>1.4167419697055654</x:v>
      </x:c>
      <x:c r="AE1390" s="115" t="n">
        <x:f>MAX(AE1389,AD1390)</x:f>
        <x:v>1.4168895199071545</x:v>
      </x:c>
      <x:c r="AF1390" s="114" t="n">
        <x:f>AD1390/AE1390-1</x:f>
        <x:v>-0.00010413670192066515</x:v>
      </x:c>
      <x:c r="AG1390" s="114" t="n">
        <x:f>AD1390/AD1389-1</x:f>
        <x:v>-0.00010413670192066515</x:v>
      </x:c>
      <x:c r="AH1390" s="111" t="n">
        <x:f>IF(OR(T1390="年末+季度",T1390="季度+动态",T1390="季度",T1390="动态"),A1390,AH1389)</x:f>
        <x:v>45838</x:v>
      </x:c>
      <x:c r="AI1390" s="117" t="n">
        <x:f>YEAR(A1390)</x:f>
        <x:v>2025</x:v>
      </x:c>
      <x:c r="AJ1390" s="117" t="n">
        <x:f>MONTH(A1390)</x:f>
        <x:v>7</x:v>
      </x:c>
      <x:c r="AK1390" s="50" t="n">
        <x:f>IF(MONTH(A1390)&lt;&gt;MONTH(A1391),1,0)</x:f>
        <x:v>0</x:v>
      </x:c>
      <x:c r="AL1390" s="115" t="n">
        <x:f>IF(AK1389,AD1389,AL1389)</x:f>
        <x:v>1.3874133545356693</x:v>
      </x:c>
      <x:c r="AM1390" s="116" t="str">
        <x:f>IF(AK1390,AD1390/AL1390-1,"")</x:f>
      </x:c>
      <x:c r="AN1390" s="115" t="n">
        <x:f>IF(AI1390&lt;&gt;AI1389,AD1390,MAX(AN1389,AD1390))</x:f>
        <x:v>1.4168895199071545</x:v>
      </x:c>
      <x:c r="AO1390" s="116" t="n">
        <x:f>AD1390/AN1390-1</x:f>
        <x:v>-0.00010413670192066515</x:v>
      </x:c>
      <x:c r="AP1390" s="112" t="n">
        <x:f>IFERROR(SUM(Z1390:AC1390)/AD1390,0)</x:f>
        <x:v>1</x:v>
      </x:c>
      <x:c r="AQ1390" s="50" t="b">
        <x:f>AND(B1390&gt;0,C1390&gt;0,D1390&gt;0,E1390&gt;0)</x:f>
        <x:v>1</x:v>
      </x:c>
    </x:row>
    <x:row r="1391">
      <x:c r="A1391" s="111" t="n">
        <x:f>'净值底稿'!A1349</x:f>
        <x:v>45861</x:v>
      </x:c>
      <x:c r="B1391" s="113" t="n">
        <x:f>'净值底稿'!F1349</x:f>
        <x:v>2.3561133807163475</x:v>
      </x:c>
      <x:c r="C1391" s="113" t="n">
        <x:f>'净值底稿'!O1349</x:f>
        <x:v>1.5912218399674272</x:v>
      </x:c>
      <x:c r="D1391" s="113" t="n">
        <x:f>'净值底稿'!P1349</x:f>
        <x:v>1.7617</x:v>
      </x:c>
      <x:c r="E1391" s="113" t="n">
        <x:f>'净值底稿'!Q1349</x:f>
        <x:v>2.7488</x:v>
      </x:c>
      <x:c r="F1391" s="114" t="n">
        <x:f>IFERROR(B1391/B1390-1,0)</x:f>
        <x:v>-0.0037359627135220563</x:v>
      </x:c>
      <x:c r="G1391" s="114" t="n">
        <x:f>IFERROR(C1391/C1390-1,0)</x:f>
        <x:v>-0.0032858255983034823</x:v>
      </x:c>
      <x:c r="H1391" s="114" t="n">
        <x:f>IFERROR(D1391/D1390-1,0)</x:f>
        <x:v>-0.001190611180405976</x:v>
      </x:c>
      <x:c r="I1391" s="114" t="n">
        <x:f>IFERROR(E1391/E1390-1,0)</x:f>
        <x:v>0.010328224354026583</x:v>
      </x:c>
      <x:c r="J1391" s="115" t="n">
        <x:f>Z1390*(1+F1391)</x:f>
        <x:v>0.16402941373403288</x:v>
      </x:c>
      <x:c r="K1391" s="115" t="n">
        <x:f>AA1390*(1+G1391)</x:f>
        <x:v>0.15496199248259349</x:v>
      </x:c>
      <x:c r="L1391" s="115" t="n">
        <x:f>AB1390*(1+H1391)</x:f>
        <x:v>0.9821286259280895</x:v>
      </x:c>
      <x:c r="M1391" s="115" t="n">
        <x:f>AC1390*(1+I1391)</x:f>
        <x:v>0.11449569648916048</x:v>
      </x:c>
      <x:c r="N1391" s="115" t="n">
        <x:f>SUM(J1391:M1391)</x:f>
        <x:v>1.4156157286338764</x:v>
      </x:c>
      <x:c r="O1391" s="116" t="n">
        <x:f>IFERROR((J1391+K1391)/N1391,0)</x:f>
        <x:v>0.22533756849711278</x:v>
      </x:c>
      <x:c r="P1391" s="50" t="b">
        <x:f>AND(MONTH(A1391)=12,OR(A1392="",YEAR(A1391)&lt;&gt;YEAR(A1392)))</x:f>
        <x:v>0</x:v>
      </x:c>
      <x:c r="Q1391" s="50" t="b">
        <x:f>AND(MOD(MONTH(A1391),3)=0,OR(A1392="",MONTH(A1391)&lt;&gt;MONTH(A1392)))</x:f>
        <x:v>0</x:v>
      </x:c>
      <x:c r="R1391" s="50" t="b">
        <x:f>OR(O1391&gt;$E$7,O1391&lt;$E$6)</x:f>
        <x:v>0</x:v>
      </x:c>
      <x:c r="S1391" s="50" t="b">
        <x:f>AND(OR(P1391,Q1391,R1391),A1391-AH1390&gt;$E$8)</x:f>
        <x:v>0</x:v>
      </x:c>
      <x:c r="T1391" s="50" t="str">
        <x:f>IF(NOT(OR(P1391,Q1391,R1391)),"不调",IF(NOT(S1391),"间隔规则跳过",IF(P1391,"年末+季度",IF(AND(Q1391,R1391),"季度+动态",IF(Q1391,"季度","动态")))))</x:f>
        <x:v>不调</x:v>
      </x:c>
      <x:c r="U1391" s="115" t="n">
        <x:f>IF(OR(T1391="年末+季度",T1391="季度+动态"),N1391*$E$5/2,IF(T1391="季度",(J1391+K1391)/2,IF(T1391="动态",N1391*$E$5*IF(J1391+K1391=0,0.5,J1391/(J1391+K1391)),J1391)))</x:f>
        <x:v>0.16402941373403288</x:v>
      </x:c>
      <x:c r="V1391" s="115" t="n">
        <x:f>IF(OR(T1391="年末+季度",T1391="季度+动态"),N1391*$E$5/2,IF(T1391="季度",(J1391+K1391)/2,IF(T1391="动态",N1391*$E$5*IF(J1391+K1391=0,0.5,K1391/(J1391+K1391)),K1391)))</x:f>
        <x:v>0.15496199248259349</x:v>
      </x:c>
      <x:c r="W1391" s="115" t="n">
        <x:f>IF(OR(T1391="年末+季度",T1391="季度+动态",T1391="动态"),N1391*(1-$E$5)*IF(L1391+M1391=0,$B$7/($B$7+$B$8),L1391/(L1391+M1391)),L1391)</x:f>
        <x:v>0.9821286259280895</x:v>
      </x:c>
      <x:c r="X1391" s="115" t="n">
        <x:f>IF(OR(T1391="年末+季度",T1391="季度+动态",T1391="动态"),N1391*(1-$E$5)*IF(L1391+M1391=0,$B$8/($B$7+$B$8),M1391/(L1391+M1391)),M1391)</x:f>
        <x:v>0.11449569648916048</x:v>
      </x:c>
      <x:c r="Y1391" s="115" t="n">
        <x:f>POWER(1-$H$5,(A1391-A1390)/$H$8)</x:f>
        <x:v>0.9999862671029998</x:v>
      </x:c>
      <x:c r="Z1391" s="115" t="n">
        <x:f>U1391*Y1391</x:f>
        <x:v>0.16402716113498905</x:v>
      </x:c>
      <x:c r="AA1391" s="115" t="n">
        <x:f>V1391*Y1391</x:f>
        <x:v>0.15495986440551177</x:v>
      </x:c>
      <x:c r="AB1391" s="115" t="n">
        <x:f>W1391*Y1391</x:f>
        <x:v>0.9821151384568286</x:v>
      </x:c>
      <x:c r="AC1391" s="115" t="n">
        <x:f>X1391*Y1391</x:f>
        <x:v>0.11449412413155363</x:v>
      </x:c>
      <x:c r="AD1391" s="115" t="n">
        <x:f>SUM(Z1391:AC1391)</x:f>
        <x:v>1.415596288128883</x:v>
      </x:c>
      <x:c r="AE1391" s="115" t="n">
        <x:f>MAX(AE1390,AD1391)</x:f>
        <x:v>1.4168895199071545</x:v>
      </x:c>
      <x:c r="AF1391" s="114" t="n">
        <x:f>AD1391/AE1391-1</x:f>
        <x:v>-0.0009127259113019814</x:v>
      </x:c>
      <x:c r="AG1391" s="114" t="n">
        <x:f>AD1391/AD1390-1</x:f>
        <x:v>-0.0008086734219644454</x:v>
      </x:c>
      <x:c r="AH1391" s="111" t="n">
        <x:f>IF(OR(T1391="年末+季度",T1391="季度+动态",T1391="季度",T1391="动态"),A1391,AH1390)</x:f>
        <x:v>45838</x:v>
      </x:c>
      <x:c r="AI1391" s="117" t="n">
        <x:f>YEAR(A1391)</x:f>
        <x:v>2025</x:v>
      </x:c>
      <x:c r="AJ1391" s="117" t="n">
        <x:f>MONTH(A1391)</x:f>
        <x:v>7</x:v>
      </x:c>
      <x:c r="AK1391" s="50" t="n">
        <x:f>IF(MONTH(A1391)&lt;&gt;MONTH(A1392),1,0)</x:f>
        <x:v>0</x:v>
      </x:c>
      <x:c r="AL1391" s="115" t="n">
        <x:f>IF(AK1390,AD1390,AL1390)</x:f>
        <x:v>1.3874133545356693</x:v>
      </x:c>
      <x:c r="AM1391" s="116" t="str">
        <x:f>IF(AK1391,AD1391/AL1391-1,"")</x:f>
      </x:c>
      <x:c r="AN1391" s="115" t="n">
        <x:f>IF(AI1391&lt;&gt;AI1390,AD1391,MAX(AN1390,AD1391))</x:f>
        <x:v>1.4168895199071545</x:v>
      </x:c>
      <x:c r="AO1391" s="116" t="n">
        <x:f>AD1391/AN1391-1</x:f>
        <x:v>-0.0009127259113019814</x:v>
      </x:c>
      <x:c r="AP1391" s="112" t="n">
        <x:f>IFERROR(SUM(Z1391:AC1391)/AD1391,0)</x:f>
        <x:v>1</x:v>
      </x:c>
      <x:c r="AQ1391" s="50" t="b">
        <x:f>AND(B1391&gt;0,C1391&gt;0,D1391&gt;0,E1391&gt;0)</x:f>
        <x:v>1</x:v>
      </x:c>
    </x:row>
    <x:row r="1392">
      <x:c r="A1392" s="111" t="n">
        <x:f>'净值底稿'!A1350</x:f>
        <x:v>45862</x:v>
      </x:c>
      <x:c r="B1392" s="113" t="n">
        <x:f>'净值底稿'!F1350</x:f>
        <x:v>2.35962990664501</x:v>
      </x:c>
      <x:c r="C1392" s="113" t="n">
        <x:f>'净值底稿'!O1350</x:f>
        <x:v>1.6063720652496785</x:v>
      </x:c>
      <x:c r="D1392" s="113" t="n">
        <x:f>'净值底稿'!P1350</x:f>
        <x:v>1.7573</x:v>
      </x:c>
      <x:c r="E1392" s="113" t="n">
        <x:f>'净值底稿'!Q1350</x:f>
        <x:v>2.7033</x:v>
      </x:c>
      <x:c r="F1392" s="114" t="n">
        <x:f>IFERROR(B1392/B1391-1,0)</x:f>
        <x:v>0.0014925113355934716</x:v>
      </x:c>
      <x:c r="G1392" s="114" t="n">
        <x:f>IFERROR(C1392/C1391-1,0)</x:f>
        <x:v>0.009521127036919985</x:v>
      </x:c>
      <x:c r="H1392" s="114" t="n">
        <x:f>IFERROR(D1392/D1391-1,0)</x:f>
        <x:v>-0.002497587557472869</x:v>
      </x:c>
      <x:c r="I1392" s="114" t="n">
        <x:f>IFERROR(E1392/E1391-1,0)</x:f>
        <x:v>-0.01655267753201395</x:v>
      </x:c>
      <x:c r="J1392" s="115" t="n">
        <x:f>Z1391*(1+F1392)</x:f>
        <x:v>0.16427197353232825</x:v>
      </x:c>
      <x:c r="K1392" s="115" t="n">
        <x:f>AA1391*(1+G1392)</x:f>
        <x:v>0.15643525696014055</x:v>
      </x:c>
      <x:c r="L1392" s="115" t="n">
        <x:f>AB1391*(1+H1392)</x:f>
        <x:v>0.9796622199070131</x:v>
      </x:c>
      <x:c r="M1392" s="115" t="n">
        <x:f>AC1391*(1+I1392)</x:f>
        <x:v>0.11259893981549365</x:v>
      </x:c>
      <x:c r="N1392" s="115" t="n">
        <x:f>SUM(J1392:M1392)</x:f>
        <x:v>1.4129683902149754</x:v>
      </x:c>
      <x:c r="O1392" s="116" t="n">
        <x:f>IFERROR((J1392+K1392)/N1392,0)</x:f>
        <x:v>0.22697410127035816</x:v>
      </x:c>
      <x:c r="P1392" s="50" t="b">
        <x:f>AND(MONTH(A1392)=12,OR(A1393="",YEAR(A1392)&lt;&gt;YEAR(A1393)))</x:f>
        <x:v>0</x:v>
      </x:c>
      <x:c r="Q1392" s="50" t="b">
        <x:f>AND(MOD(MONTH(A1392),3)=0,OR(A1393="",MONTH(A1392)&lt;&gt;MONTH(A1393)))</x:f>
        <x:v>0</x:v>
      </x:c>
      <x:c r="R1392" s="50" t="b">
        <x:f>OR(O1392&gt;$E$7,O1392&lt;$E$6)</x:f>
        <x:v>0</x:v>
      </x:c>
      <x:c r="S1392" s="50" t="b">
        <x:f>AND(OR(P1392,Q1392,R1392),A1392-AH1391&gt;$E$8)</x:f>
        <x:v>0</x:v>
      </x:c>
      <x:c r="T1392" s="50" t="str">
        <x:f>IF(NOT(OR(P1392,Q1392,R1392)),"不调",IF(NOT(S1392),"间隔规则跳过",IF(P1392,"年末+季度",IF(AND(Q1392,R1392),"季度+动态",IF(Q1392,"季度","动态")))))</x:f>
        <x:v>不调</x:v>
      </x:c>
      <x:c r="U1392" s="115" t="n">
        <x:f>IF(OR(T1392="年末+季度",T1392="季度+动态"),N1392*$E$5/2,IF(T1392="季度",(J1392+K1392)/2,IF(T1392="动态",N1392*$E$5*IF(J1392+K1392=0,0.5,J1392/(J1392+K1392)),J1392)))</x:f>
        <x:v>0.16427197353232825</x:v>
      </x:c>
      <x:c r="V1392" s="115" t="n">
        <x:f>IF(OR(T1392="年末+季度",T1392="季度+动态"),N1392*$E$5/2,IF(T1392="季度",(J1392+K1392)/2,IF(T1392="动态",N1392*$E$5*IF(J1392+K1392=0,0.5,K1392/(J1392+K1392)),K1392)))</x:f>
        <x:v>0.15643525696014055</x:v>
      </x:c>
      <x:c r="W1392" s="115" t="n">
        <x:f>IF(OR(T1392="年末+季度",T1392="季度+动态",T1392="动态"),N1392*(1-$E$5)*IF(L1392+M1392=0,$B$7/($B$7+$B$8),L1392/(L1392+M1392)),L1392)</x:f>
        <x:v>0.9796622199070131</x:v>
      </x:c>
      <x:c r="X1392" s="115" t="n">
        <x:f>IF(OR(T1392="年末+季度",T1392="季度+动态",T1392="动态"),N1392*(1-$E$5)*IF(L1392+M1392=0,$B$8/($B$7+$B$8),M1392/(L1392+M1392)),M1392)</x:f>
        <x:v>0.11259893981549365</x:v>
      </x:c>
      <x:c r="Y1392" s="115" t="n">
        <x:f>POWER(1-$H$5,(A1392-A1391)/$H$8)</x:f>
        <x:v>0.9999862671029998</x:v>
      </x:c>
      <x:c r="Z1392" s="115" t="n">
        <x:f>U1392*Y1392</x:f>
        <x:v>0.16426971760223572</x:v>
      </x:c>
      <x:c r="AA1392" s="115" t="n">
        <x:f>V1392*Y1392</x:f>
        <x:v>0.1564331086508695</x:v>
      </x:c>
      <x:c r="AB1392" s="115" t="n">
        <x:f>W1392*Y1392</x:f>
        <x:v>0.9796487663066521</x:v>
      </x:c>
      <x:c r="AC1392" s="115" t="n">
        <x:f>X1392*Y1392</x:f>
        <x:v>0.11259739350585084</x:v>
      </x:c>
      <x:c r="AD1392" s="115" t="n">
        <x:f>SUM(Z1392:AC1392)</x:f>
        <x:v>1.4129489860656081</x:v>
      </x:c>
      <x:c r="AE1392" s="115" t="n">
        <x:f>MAX(AE1391,AD1392)</x:f>
        <x:v>1.4168895199071545</x:v>
      </x:c>
      <x:c r="AF1392" s="114" t="n">
        <x:f>AD1392/AE1392-1</x:f>
        <x:v>-0.002781115807677481</x:v>
      </x:c>
      <x:c r="AG1392" s="114" t="n">
        <x:f>AD1392/AD1391-1</x:f>
        <x:v>-0.0018700967821652092</x:v>
      </x:c>
      <x:c r="AH1392" s="111" t="n">
        <x:f>IF(OR(T1392="年末+季度",T1392="季度+动态",T1392="季度",T1392="动态"),A1392,AH1391)</x:f>
        <x:v>45838</x:v>
      </x:c>
      <x:c r="AI1392" s="117" t="n">
        <x:f>YEAR(A1392)</x:f>
        <x:v>2025</x:v>
      </x:c>
      <x:c r="AJ1392" s="117" t="n">
        <x:f>MONTH(A1392)</x:f>
        <x:v>7</x:v>
      </x:c>
      <x:c r="AK1392" s="50" t="n">
        <x:f>IF(MONTH(A1392)&lt;&gt;MONTH(A1393),1,0)</x:f>
        <x:v>0</x:v>
      </x:c>
      <x:c r="AL1392" s="115" t="n">
        <x:f>IF(AK1391,AD1391,AL1391)</x:f>
        <x:v>1.3874133545356693</x:v>
      </x:c>
      <x:c r="AM1392" s="116" t="str">
        <x:f>IF(AK1392,AD1392/AL1392-1,"")</x:f>
      </x:c>
      <x:c r="AN1392" s="115" t="n">
        <x:f>IF(AI1392&lt;&gt;AI1391,AD1392,MAX(AN1391,AD1392))</x:f>
        <x:v>1.4168895199071545</x:v>
      </x:c>
      <x:c r="AO1392" s="116" t="n">
        <x:f>AD1392/AN1392-1</x:f>
        <x:v>-0.002781115807677481</x:v>
      </x:c>
      <x:c r="AP1392" s="112" t="n">
        <x:f>IFERROR(SUM(Z1392:AC1392)/AD1392,0)</x:f>
        <x:v>1</x:v>
      </x:c>
      <x:c r="AQ1392" s="50" t="b">
        <x:f>AND(B1392&gt;0,C1392&gt;0,D1392&gt;0,E1392&gt;0)</x:f>
        <x:v>1</x:v>
      </x:c>
    </x:row>
    <x:row r="1393">
      <x:c r="A1393" s="111" t="n">
        <x:f>'净值底稿'!A1351</x:f>
        <x:v>45863</x:v>
      </x:c>
      <x:c r="B1393" s="113" t="n">
        <x:f>'净值底稿'!F1351</x:f>
        <x:v>2.366526235915325</x:v>
      </x:c>
      <x:c r="C1393" s="113" t="n">
        <x:f>'净值底稿'!O1351</x:f>
        <x:v>1.6075063662958218</x:v>
      </x:c>
      <x:c r="D1393" s="113" t="n">
        <x:f>'净值底稿'!P1351</x:f>
        <x:v>1.757</x:v>
      </x:c>
      <x:c r="E1393" s="113" t="n">
        <x:f>'净值底稿'!Q1351</x:f>
        <x:v>2.6984</x:v>
      </x:c>
      <x:c r="F1393" s="114" t="n">
        <x:f>IFERROR(B1393/B1392-1,0)</x:f>
        <x:v>0.002922631744450177</x:v>
      </x:c>
      <x:c r="G1393" s="114" t="n">
        <x:f>IFERROR(C1393/C1392-1,0)</x:f>
        <x:v>0.0007061259783343043</x:v>
      </x:c>
      <x:c r="H1393" s="114" t="n">
        <x:f>IFERROR(D1393/D1392-1,0)</x:f>
        <x:v>-0.00017071643999322372</x:v>
      </x:c>
      <x:c r="I1393" s="114" t="n">
        <x:f>IFERROR(E1393/E1392-1,0)</x:f>
        <x:v>-0.001812599415529248</x:v>
      </x:c>
      <x:c r="J1393" s="115" t="n">
        <x:f>Z1392*(1+F1393)</x:f>
        <x:v>0.1647498174935519</x:v>
      </x:c>
      <x:c r="K1393" s="115" t="n">
        <x:f>AA1392*(1+G1393)</x:f>
        <x:v>0.1565435701327595</x:v>
      </x:c>
      <x:c r="L1393" s="115" t="n">
        <x:f>AB1392*(1+H1393)</x:f>
        <x:v>0.9794815241568244</x:v>
      </x:c>
      <x:c r="M1393" s="115" t="n">
        <x:f>AC1392*(1+I1393)</x:f>
        <x:v>0.11239329953619201</x:v>
      </x:c>
      <x:c r="N1393" s="115" t="n">
        <x:f>SUM(J1393:M1393)</x:f>
        <x:v>1.4131682113193278</x:v>
      </x:c>
      <x:c r="O1393" s="116" t="n">
        <x:f>IFERROR((J1393+K1393)/N1393,0)</x:f>
        <x:v>0.22735678955469374</x:v>
      </x:c>
      <x:c r="P1393" s="50" t="b">
        <x:f>AND(MONTH(A1393)=12,OR(A1394="",YEAR(A1393)&lt;&gt;YEAR(A1394)))</x:f>
        <x:v>0</x:v>
      </x:c>
      <x:c r="Q1393" s="50" t="b">
        <x:f>AND(MOD(MONTH(A1393),3)=0,OR(A1394="",MONTH(A1393)&lt;&gt;MONTH(A1394)))</x:f>
        <x:v>0</x:v>
      </x:c>
      <x:c r="R1393" s="50" t="b">
        <x:f>OR(O1393&gt;$E$7,O1393&lt;$E$6)</x:f>
        <x:v>0</x:v>
      </x:c>
      <x:c r="S1393" s="50" t="b">
        <x:f>AND(OR(P1393,Q1393,R1393),A1393-AH1392&gt;$E$8)</x:f>
        <x:v>0</x:v>
      </x:c>
      <x:c r="T1393" s="50" t="str">
        <x:f>IF(NOT(OR(P1393,Q1393,R1393)),"不调",IF(NOT(S1393),"间隔规则跳过",IF(P1393,"年末+季度",IF(AND(Q1393,R1393),"季度+动态",IF(Q1393,"季度","动态")))))</x:f>
        <x:v>不调</x:v>
      </x:c>
      <x:c r="U1393" s="115" t="n">
        <x:f>IF(OR(T1393="年末+季度",T1393="季度+动态"),N1393*$E$5/2,IF(T1393="季度",(J1393+K1393)/2,IF(T1393="动态",N1393*$E$5*IF(J1393+K1393=0,0.5,J1393/(J1393+K1393)),J1393)))</x:f>
        <x:v>0.1647498174935519</x:v>
      </x:c>
      <x:c r="V1393" s="115" t="n">
        <x:f>IF(OR(T1393="年末+季度",T1393="季度+动态"),N1393*$E$5/2,IF(T1393="季度",(J1393+K1393)/2,IF(T1393="动态",N1393*$E$5*IF(J1393+K1393=0,0.5,K1393/(J1393+K1393)),K1393)))</x:f>
        <x:v>0.1565435701327595</x:v>
      </x:c>
      <x:c r="W1393" s="115" t="n">
        <x:f>IF(OR(T1393="年末+季度",T1393="季度+动态",T1393="动态"),N1393*(1-$E$5)*IF(L1393+M1393=0,$B$7/($B$7+$B$8),L1393/(L1393+M1393)),L1393)</x:f>
        <x:v>0.9794815241568244</x:v>
      </x:c>
      <x:c r="X1393" s="115" t="n">
        <x:f>IF(OR(T1393="年末+季度",T1393="季度+动态",T1393="动态"),N1393*(1-$E$5)*IF(L1393+M1393=0,$B$8/($B$7+$B$8),M1393/(L1393+M1393)),M1393)</x:f>
        <x:v>0.11239329953619201</x:v>
      </x:c>
      <x:c r="Y1393" s="115" t="n">
        <x:f>POWER(1-$H$5,(A1393-A1392)/$H$8)</x:f>
        <x:v>0.9999862671029998</x:v>
      </x:c>
      <x:c r="Z1393" s="115" t="n">
        <x:f>U1393*Y1393</x:f>
        <x:v>0.16474755500127744</x:v>
      </x:c>
      <x:c r="AA1393" s="115" t="n">
        <x:f>V1393*Y1393</x:f>
        <x:v>0.1565414203360348</x:v>
      </x:c>
      <x:c r="AB1393" s="115" t="n">
        <x:f>W1393*Y1393</x:f>
        <x:v>0.9794680730379396</x:v>
      </x:c>
      <x:c r="AC1393" s="115" t="n">
        <x:f>X1393*Y1393</x:f>
        <x:v>0.11239175605058596</x:v>
      </x:c>
      <x:c r="AD1393" s="115" t="n">
        <x:f>SUM(Z1393:AC1393)</x:f>
        <x:v>1.4131488044258378</x:v>
      </x:c>
      <x:c r="AE1393" s="115" t="n">
        <x:f>MAX(AE1392,AD1393)</x:f>
        <x:v>1.4168895199071545</x:v>
      </x:c>
      <x:c r="AF1393" s="114" t="n">
        <x:f>AD1393/AE1393-1</x:f>
        <x:v>-0.0026400897379507127</x:v>
      </x:c>
      <x:c r="AG1393" s="114" t="n">
        <x:f>AD1393/AD1392-1</x:f>
        <x:v>0.00014141937338174593</x:v>
      </x:c>
      <x:c r="AH1393" s="111" t="n">
        <x:f>IF(OR(T1393="年末+季度",T1393="季度+动态",T1393="季度",T1393="动态"),A1393,AH1392)</x:f>
        <x:v>45838</x:v>
      </x:c>
      <x:c r="AI1393" s="117" t="n">
        <x:f>YEAR(A1393)</x:f>
        <x:v>2025</x:v>
      </x:c>
      <x:c r="AJ1393" s="117" t="n">
        <x:f>MONTH(A1393)</x:f>
        <x:v>7</x:v>
      </x:c>
      <x:c r="AK1393" s="50" t="n">
        <x:f>IF(MONTH(A1393)&lt;&gt;MONTH(A1394),1,0)</x:f>
        <x:v>0</x:v>
      </x:c>
      <x:c r="AL1393" s="115" t="n">
        <x:f>IF(AK1392,AD1392,AL1392)</x:f>
        <x:v>1.3874133545356693</x:v>
      </x:c>
      <x:c r="AM1393" s="116" t="str">
        <x:f>IF(AK1393,AD1393/AL1393-1,"")</x:f>
      </x:c>
      <x:c r="AN1393" s="115" t="n">
        <x:f>IF(AI1393&lt;&gt;AI1392,AD1393,MAX(AN1392,AD1393))</x:f>
        <x:v>1.4168895199071545</x:v>
      </x:c>
      <x:c r="AO1393" s="116" t="n">
        <x:f>AD1393/AN1393-1</x:f>
        <x:v>-0.0026400897379507127</x:v>
      </x:c>
      <x:c r="AP1393" s="112" t="n">
        <x:f>IFERROR(SUM(Z1393:AC1393)/AD1393,0)</x:f>
        <x:v>1</x:v>
      </x:c>
      <x:c r="AQ1393" s="50" t="b">
        <x:f>AND(B1393&gt;0,C1393&gt;0,D1393&gt;0,E1393&gt;0)</x:f>
        <x:v>1</x:v>
      </x:c>
    </x:row>
    <x:row r="1394">
      <x:c r="A1394" s="111" t="n">
        <x:f>'净值底稿'!A1352</x:f>
        <x:v>45866</x:v>
      </x:c>
      <x:c r="B1394" s="113" t="n">
        <x:f>'净值底稿'!F1352</x:f>
        <x:v>2.4255210324411025</x:v>
      </x:c>
      <x:c r="C1394" s="113" t="n">
        <x:f>'净值底稿'!O1352</x:f>
        <x:v>1.616595949651931</x:v>
      </x:c>
      <x:c r="D1394" s="113" t="n">
        <x:f>'净值底稿'!P1352</x:f>
        <x:v>1.7595</x:v>
      </x:c>
      <x:c r="E1394" s="113" t="n">
        <x:f>'净值底稿'!Q1352</x:f>
        <x:v>2.6898</x:v>
      </x:c>
      <x:c r="F1394" s="114" t="n">
        <x:f>IFERROR(B1394/B1393-1,0)</x:f>
        <x:v>0.024928858015791144</x:v>
      </x:c>
      <x:c r="G1394" s="114" t="n">
        <x:f>IFERROR(C1394/C1393-1,0)</x:f>
        <x:v>0.005654461809102784</x:v>
      </x:c>
      <x:c r="H1394" s="114" t="n">
        <x:f>IFERROR(D1394/D1393-1,0)</x:f>
        <x:v>0.001422879908935748</x:v>
      </x:c>
      <x:c r="I1394" s="114" t="n">
        <x:f>IFERROR(E1394/E1393-1,0)</x:f>
        <x:v>-0.0031870738215238337</x:v>
      </x:c>
      <x:c r="J1394" s="115" t="n">
        <x:f>Z1393*(1+F1394)</x:f>
        <x:v>0.16885452340835302</x:v>
      </x:c>
      <x:c r="K1394" s="115" t="n">
        <x:f>AA1393*(1+G1394)</x:f>
        <x:v>0.15742657781886762</x:v>
      </x:c>
      <x:c r="L1394" s="115" t="n">
        <x:f>AB1393*(1+H1394)</x:f>
        <x:v>0.9808617384805093</x:v>
      </x:c>
      <x:c r="M1394" s="115" t="n">
        <x:f>AC1393*(1+I1394)</x:f>
        <x:v>0.11203355522712205</x:v>
      </x:c>
      <x:c r="N1394" s="115" t="n">
        <x:f>SUM(J1394:M1394)</x:f>
        <x:v>1.419176394934852</x:v>
      </x:c>
      <x:c r="O1394" s="116" t="n">
        <x:f>IFERROR((J1394+K1394)/N1394,0)</x:f>
        <x:v>0.22990877130689505</x:v>
      </x:c>
      <x:c r="P1394" s="50" t="b">
        <x:f>AND(MONTH(A1394)=12,OR(A1395="",YEAR(A1394)&lt;&gt;YEAR(A1395)))</x:f>
        <x:v>0</x:v>
      </x:c>
      <x:c r="Q1394" s="50" t="b">
        <x:f>AND(MOD(MONTH(A1394),3)=0,OR(A1395="",MONTH(A1394)&lt;&gt;MONTH(A1395)))</x:f>
        <x:v>0</x:v>
      </x:c>
      <x:c r="R1394" s="50" t="b">
        <x:f>OR(O1394&gt;$E$7,O1394&lt;$E$6)</x:f>
        <x:v>0</x:v>
      </x:c>
      <x:c r="S1394" s="50" t="b">
        <x:f>AND(OR(P1394,Q1394,R1394),A1394-AH1393&gt;$E$8)</x:f>
        <x:v>0</x:v>
      </x:c>
      <x:c r="T1394" s="50" t="str">
        <x:f>IF(NOT(OR(P1394,Q1394,R1394)),"不调",IF(NOT(S1394),"间隔规则跳过",IF(P1394,"年末+季度",IF(AND(Q1394,R1394),"季度+动态",IF(Q1394,"季度","动态")))))</x:f>
        <x:v>不调</x:v>
      </x:c>
      <x:c r="U1394" s="115" t="n">
        <x:f>IF(OR(T1394="年末+季度",T1394="季度+动态"),N1394*$E$5/2,IF(T1394="季度",(J1394+K1394)/2,IF(T1394="动态",N1394*$E$5*IF(J1394+K1394=0,0.5,J1394/(J1394+K1394)),J1394)))</x:f>
        <x:v>0.16885452340835302</x:v>
      </x:c>
      <x:c r="V1394" s="115" t="n">
        <x:f>IF(OR(T1394="年末+季度",T1394="季度+动态"),N1394*$E$5/2,IF(T1394="季度",(J1394+K1394)/2,IF(T1394="动态",N1394*$E$5*IF(J1394+K1394=0,0.5,K1394/(J1394+K1394)),K1394)))</x:f>
        <x:v>0.15742657781886762</x:v>
      </x:c>
      <x:c r="W1394" s="115" t="n">
        <x:f>IF(OR(T1394="年末+季度",T1394="季度+动态",T1394="动态"),N1394*(1-$E$5)*IF(L1394+M1394=0,$B$7/($B$7+$B$8),L1394/(L1394+M1394)),L1394)</x:f>
        <x:v>0.9808617384805093</x:v>
      </x:c>
      <x:c r="X1394" s="115" t="n">
        <x:f>IF(OR(T1394="年末+季度",T1394="季度+动态",T1394="动态"),N1394*(1-$E$5)*IF(L1394+M1394=0,$B$8/($B$7+$B$8),M1394/(L1394+M1394)),M1394)</x:f>
        <x:v>0.11203355522712205</x:v>
      </x:c>
      <x:c r="Y1394" s="115" t="n">
        <x:f>POWER(1-$H$5,(A1394-A1393)/$H$8)</x:f>
        <x:v>0.9999588018747739</x:v>
      </x:c>
      <x:c r="Z1394" s="115" t="n">
        <x:f>U1394*Y1394</x:f>
        <x:v>0.16884756691855266</x:v>
      </x:c>
      <x:c r="AA1394" s="115" t="n">
        <x:f>V1394*Y1394</x:f>
        <x:v>0.15742009213900074</x:v>
      </x:c>
      <x:c r="AB1394" s="115" t="n">
        <x:f>W1394*Y1394</x:f>
        <x:v>0.9808213288157779</x:v>
      </x:c>
      <x:c r="AC1394" s="115" t="n">
        <x:f>X1394*Y1394</x:f>
        <x:v>0.11202893965468429</x:v>
      </x:c>
      <x:c r="AD1394" s="115" t="n">
        <x:f>SUM(Z1394:AC1394)</x:f>
        <x:v>1.4191179275280157</x:v>
      </x:c>
      <x:c r="AE1394" s="115" t="n">
        <x:f>MAX(AE1393,AD1394)</x:f>
        <x:v>1.4191179275280157</x:v>
      </x:c>
      <x:c r="AF1394" s="114" t="n">
        <x:f>AD1394/AE1394-1</x:f>
        <x:v>0</x:v>
      </x:c>
      <x:c r="AG1394" s="114" t="n">
        <x:f>AD1394/AD1393-1</x:f>
        <x:v>0.004223987653305228</x:v>
      </x:c>
      <x:c r="AH1394" s="111" t="n">
        <x:f>IF(OR(T1394="年末+季度",T1394="季度+动态",T1394="季度",T1394="动态"),A1394,AH1393)</x:f>
        <x:v>45838</x:v>
      </x:c>
      <x:c r="AI1394" s="117" t="n">
        <x:f>YEAR(A1394)</x:f>
        <x:v>2025</x:v>
      </x:c>
      <x:c r="AJ1394" s="117" t="n">
        <x:f>MONTH(A1394)</x:f>
        <x:v>7</x:v>
      </x:c>
      <x:c r="AK1394" s="50" t="n">
        <x:f>IF(MONTH(A1394)&lt;&gt;MONTH(A1395),1,0)</x:f>
        <x:v>0</x:v>
      </x:c>
      <x:c r="AL1394" s="115" t="n">
        <x:f>IF(AK1393,AD1393,AL1393)</x:f>
        <x:v>1.3874133545356693</x:v>
      </x:c>
      <x:c r="AM1394" s="116" t="str">
        <x:f>IF(AK1394,AD1394/AL1394-1,"")</x:f>
      </x:c>
      <x:c r="AN1394" s="115" t="n">
        <x:f>IF(AI1394&lt;&gt;AI1393,AD1394,MAX(AN1393,AD1394))</x:f>
        <x:v>1.4191179275280157</x:v>
      </x:c>
      <x:c r="AO1394" s="116" t="n">
        <x:f>AD1394/AN1394-1</x:f>
        <x:v>0</x:v>
      </x:c>
      <x:c r="AP1394" s="112" t="n">
        <x:f>IFERROR(SUM(Z1394:AC1394)/AD1394,0)</x:f>
        <x:v>1</x:v>
      </x:c>
      <x:c r="AQ1394" s="50" t="b">
        <x:f>AND(B1394&gt;0,C1394&gt;0,D1394&gt;0,E1394&gt;0)</x:f>
        <x:v>1</x:v>
      </x:c>
    </x:row>
    <x:row r="1395">
      <x:c r="A1395" s="111" t="n">
        <x:f>'净值底稿'!A1353</x:f>
        <x:v>45867</x:v>
      </x:c>
      <x:c r="B1395" s="113" t="n">
        <x:f>'净值底稿'!F1353</x:f>
        <x:v>2.50766629991338</x:v>
      </x:c>
      <x:c r="C1395" s="113" t="n">
        <x:f>'净值底稿'!O1353</x:f>
        <x:v>1.6232990356778396</x:v>
      </x:c>
      <x:c r="D1395" s="113" t="n">
        <x:f>'净值底稿'!P1353</x:f>
        <x:v>1.7555</x:v>
      </x:c>
      <x:c r="E1395" s="113" t="n">
        <x:f>'净值底稿'!Q1353</x:f>
        <x:v>2.6761</x:v>
      </x:c>
      <x:c r="F1395" s="114" t="n">
        <x:f>IFERROR(B1395/B1394-1,0)</x:f>
        <x:v>0.03386706046807775</x:v>
      </x:c>
      <x:c r="G1395" s="114" t="n">
        <x:f>IFERROR(C1395/C1394-1,0)</x:f>
        <x:v>0.004146420153626984</x:v>
      </x:c>
      <x:c r="H1395" s="114" t="n">
        <x:f>IFERROR(D1395/D1394-1,0)</x:f>
        <x:v>-0.0022733731173628646</x:v>
      </x:c>
      <x:c r="I1395" s="114" t="n">
        <x:f>IFERROR(E1395/E1394-1,0)</x:f>
        <x:v>-0.005093315488140404</x:v>
      </x:c>
      <x:c r="J1395" s="115" t="n">
        <x:f>Z1394*(1+F1395)</x:f>
        <x:v>0.17456593767727108</x:v>
      </x:c>
      <x:c r="K1395" s="115" t="n">
        <x:f>AA1394*(1+G1395)</x:f>
        <x:v>0.1580728219816317</x:v>
      </x:c>
      <x:c r="L1395" s="115" t="n">
        <x:f>AB1394*(1+H1395)</x:f>
        <x:v>0.978591555973912</x:v>
      </x:c>
      <x:c r="M1395" s="115" t="n">
        <x:f>AC1394*(1+I1395)</x:f>
        <x:v>0.11145834092122113</x:v>
      </x:c>
      <x:c r="N1395" s="115" t="n">
        <x:f>SUM(J1395:M1395)</x:f>
        <x:v>1.4226886565540358</x:v>
      </x:c>
      <x:c r="O1395" s="116" t="n">
        <x:f>IFERROR((J1395+K1395)/N1395,0)</x:f>
        <x:v>0.23380994719154047</x:v>
      </x:c>
      <x:c r="P1395" s="50" t="b">
        <x:f>AND(MONTH(A1395)=12,OR(A1396="",YEAR(A1395)&lt;&gt;YEAR(A1396)))</x:f>
        <x:v>0</x:v>
      </x:c>
      <x:c r="Q1395" s="50" t="b">
        <x:f>AND(MOD(MONTH(A1395),3)=0,OR(A1396="",MONTH(A1395)&lt;&gt;MONTH(A1396)))</x:f>
        <x:v>0</x:v>
      </x:c>
      <x:c r="R1395" s="50" t="b">
        <x:f>OR(O1395&gt;$E$7,O1395&lt;$E$6)</x:f>
        <x:v>0</x:v>
      </x:c>
      <x:c r="S1395" s="50" t="b">
        <x:f>AND(OR(P1395,Q1395,R1395),A1395-AH1394&gt;$E$8)</x:f>
        <x:v>0</x:v>
      </x:c>
      <x:c r="T1395" s="50" t="str">
        <x:f>IF(NOT(OR(P1395,Q1395,R1395)),"不调",IF(NOT(S1395),"间隔规则跳过",IF(P1395,"年末+季度",IF(AND(Q1395,R1395),"季度+动态",IF(Q1395,"季度","动态")))))</x:f>
        <x:v>不调</x:v>
      </x:c>
      <x:c r="U1395" s="115" t="n">
        <x:f>IF(OR(T1395="年末+季度",T1395="季度+动态"),N1395*$E$5/2,IF(T1395="季度",(J1395+K1395)/2,IF(T1395="动态",N1395*$E$5*IF(J1395+K1395=0,0.5,J1395/(J1395+K1395)),J1395)))</x:f>
        <x:v>0.17456593767727108</x:v>
      </x:c>
      <x:c r="V1395" s="115" t="n">
        <x:f>IF(OR(T1395="年末+季度",T1395="季度+动态"),N1395*$E$5/2,IF(T1395="季度",(J1395+K1395)/2,IF(T1395="动态",N1395*$E$5*IF(J1395+K1395=0,0.5,K1395/(J1395+K1395)),K1395)))</x:f>
        <x:v>0.1580728219816317</x:v>
      </x:c>
      <x:c r="W1395" s="115" t="n">
        <x:f>IF(OR(T1395="年末+季度",T1395="季度+动态",T1395="动态"),N1395*(1-$E$5)*IF(L1395+M1395=0,$B$7/($B$7+$B$8),L1395/(L1395+M1395)),L1395)</x:f>
        <x:v>0.978591555973912</x:v>
      </x:c>
      <x:c r="X1395" s="115" t="n">
        <x:f>IF(OR(T1395="年末+季度",T1395="季度+动态",T1395="动态"),N1395*(1-$E$5)*IF(L1395+M1395=0,$B$8/($B$7+$B$8),M1395/(L1395+M1395)),M1395)</x:f>
        <x:v>0.11145834092122113</x:v>
      </x:c>
      <x:c r="Y1395" s="115" t="n">
        <x:f>POWER(1-$H$5,(A1395-A1394)/$H$8)</x:f>
        <x:v>0.9999862671029998</x:v>
      </x:c>
      <x:c r="Z1395" s="115" t="n">
        <x:f>U1395*Y1395</x:f>
        <x:v>0.1745635403812292</x:v>
      </x:c>
      <x:c r="AA1395" s="115" t="n">
        <x:f>V1395*Y1395</x:f>
        <x:v>0.1580706511838489</x:v>
      </x:c>
      <x:c r="AB1395" s="115" t="n">
        <x:f>W1395*Y1395</x:f>
        <x:v>0.9785781170768685</x:v>
      </x:c>
      <x:c r="AC1395" s="115" t="n">
        <x:f>X1395*Y1395</x:f>
        <x:v>0.11145681027530543</x:v>
      </x:c>
      <x:c r="AD1395" s="115" t="n">
        <x:f>SUM(Z1395:AC1395)</x:f>
        <x:v>1.422669118917252</x:v>
      </x:c>
      <x:c r="AE1395" s="115" t="n">
        <x:f>MAX(AE1394,AD1395)</x:f>
        <x:v>1.422669118917252</x:v>
      </x:c>
      <x:c r="AF1395" s="114" t="n">
        <x:f>AD1395/AE1395-1</x:f>
        <x:v>0</x:v>
      </x:c>
      <x:c r="AG1395" s="114" t="n">
        <x:f>AD1395/AD1394-1</x:f>
        <x:v>0.0025023934377477186</x:v>
      </x:c>
      <x:c r="AH1395" s="111" t="n">
        <x:f>IF(OR(T1395="年末+季度",T1395="季度+动态",T1395="季度",T1395="动态"),A1395,AH1394)</x:f>
        <x:v>45838</x:v>
      </x:c>
      <x:c r="AI1395" s="117" t="n">
        <x:f>YEAR(A1395)</x:f>
        <x:v>2025</x:v>
      </x:c>
      <x:c r="AJ1395" s="117" t="n">
        <x:f>MONTH(A1395)</x:f>
        <x:v>7</x:v>
      </x:c>
      <x:c r="AK1395" s="50" t="n">
        <x:f>IF(MONTH(A1395)&lt;&gt;MONTH(A1396),1,0)</x:f>
        <x:v>0</x:v>
      </x:c>
      <x:c r="AL1395" s="115" t="n">
        <x:f>IF(AK1394,AD1394,AL1394)</x:f>
        <x:v>1.3874133545356693</x:v>
      </x:c>
      <x:c r="AM1395" s="116" t="str">
        <x:f>IF(AK1395,AD1395/AL1395-1,"")</x:f>
      </x:c>
      <x:c r="AN1395" s="115" t="n">
        <x:f>IF(AI1395&lt;&gt;AI1394,AD1395,MAX(AN1394,AD1395))</x:f>
        <x:v>1.422669118917252</x:v>
      </x:c>
      <x:c r="AO1395" s="116" t="n">
        <x:f>AD1395/AN1395-1</x:f>
        <x:v>0</x:v>
      </x:c>
      <x:c r="AP1395" s="112" t="n">
        <x:f>IFERROR(SUM(Z1395:AC1395)/AD1395,0)</x:f>
        <x:v>1</x:v>
      </x:c>
      <x:c r="AQ1395" s="50" t="b">
        <x:f>AND(B1395&gt;0,C1395&gt;0,D1395&gt;0,E1395&gt;0)</x:f>
        <x:v>1</x:v>
      </x:c>
    </x:row>
    <x:row r="1396">
      <x:c r="A1396" s="111" t="n">
        <x:f>'净值底稿'!A1354</x:f>
        <x:v>45868</x:v>
      </x:c>
      <x:c r="B1396" s="113" t="n">
        <x:f>'净值底稿'!F1354</x:f>
        <x:v>2.498708769633585</x:v>
      </x:c>
      <x:c r="C1396" s="113" t="n">
        <x:f>'净值底稿'!O1354</x:f>
        <x:v>1.6163294131189536</x:v>
      </x:c>
      <x:c r="D1396" s="113" t="n">
        <x:f>'净值底稿'!P1354</x:f>
        <x:v>1.7571</x:v>
      </x:c>
      <x:c r="E1396" s="113" t="n">
        <x:f>'净值底稿'!Q1354</x:f>
        <x:v>2.6828</x:v>
      </x:c>
      <x:c r="F1396" s="114" t="n">
        <x:f>IFERROR(B1396/B1395-1,0)</x:f>
        <x:v>-0.0035720583237507375</x:v>
      </x:c>
      <x:c r="G1396" s="114" t="n">
        <x:f>IFERROR(C1396/C1395-1,0)</x:f>
        <x:v>-0.004293492699560253</x:v>
      </x:c>
      <x:c r="H1396" s="114" t="n">
        <x:f>IFERROR(D1396/D1395-1,0)</x:f>
        <x:v>0.0009114212475078709</x:v>
      </x:c>
      <x:c r="I1396" s="114" t="n">
        <x:f>IFERROR(E1396/E1395-1,0)</x:f>
        <x:v>0.002503643361608354</x:v>
      </x:c>
      <x:c r="J1396" s="115" t="n">
        <x:f>Z1395*(1+F1396)</x:f>
        <x:v>0.17393998923378703</x:v>
      </x:c>
      <x:c r="K1396" s="115" t="n">
        <x:f>AA1395*(1+G1396)</x:f>
        <x:v>0.1573919759969763</x:v>
      </x:c>
      <x:c r="L1396" s="115" t="n">
        <x:f>AB1395*(1+H1396)</x:f>
        <x:v>0.9794700139651186</x:v>
      </x:c>
      <x:c r="M1396" s="115" t="n">
        <x:f>AC1395*(1+I1396)</x:f>
        <x:v>0.11173585837845725</x:v>
      </x:c>
      <x:c r="N1396" s="115" t="n">
        <x:f>SUM(J1396:M1396)</x:f>
        <x:v>1.4225378375743392</x:v>
      </x:c>
      <x:c r="O1396" s="116" t="n">
        <x:f>IFERROR((J1396+K1396)/N1396,0)</x:f>
        <x:v>0.2329161000003619</x:v>
      </x:c>
      <x:c r="P1396" s="50" t="b">
        <x:f>AND(MONTH(A1396)=12,OR(A1397="",YEAR(A1396)&lt;&gt;YEAR(A1397)))</x:f>
        <x:v>0</x:v>
      </x:c>
      <x:c r="Q1396" s="50" t="b">
        <x:f>AND(MOD(MONTH(A1396),3)=0,OR(A1397="",MONTH(A1396)&lt;&gt;MONTH(A1397)))</x:f>
        <x:v>0</x:v>
      </x:c>
      <x:c r="R1396" s="50" t="b">
        <x:f>OR(O1396&gt;$E$7,O1396&lt;$E$6)</x:f>
        <x:v>0</x:v>
      </x:c>
      <x:c r="S1396" s="50" t="b">
        <x:f>AND(OR(P1396,Q1396,R1396),A1396-AH1395&gt;$E$8)</x:f>
        <x:v>0</x:v>
      </x:c>
      <x:c r="T1396" s="50" t="str">
        <x:f>IF(NOT(OR(P1396,Q1396,R1396)),"不调",IF(NOT(S1396),"间隔规则跳过",IF(P1396,"年末+季度",IF(AND(Q1396,R1396),"季度+动态",IF(Q1396,"季度","动态")))))</x:f>
        <x:v>不调</x:v>
      </x:c>
      <x:c r="U1396" s="115" t="n">
        <x:f>IF(OR(T1396="年末+季度",T1396="季度+动态"),N1396*$E$5/2,IF(T1396="季度",(J1396+K1396)/2,IF(T1396="动态",N1396*$E$5*IF(J1396+K1396=0,0.5,J1396/(J1396+K1396)),J1396)))</x:f>
        <x:v>0.17393998923378703</x:v>
      </x:c>
      <x:c r="V1396" s="115" t="n">
        <x:f>IF(OR(T1396="年末+季度",T1396="季度+动态"),N1396*$E$5/2,IF(T1396="季度",(J1396+K1396)/2,IF(T1396="动态",N1396*$E$5*IF(J1396+K1396=0,0.5,K1396/(J1396+K1396)),K1396)))</x:f>
        <x:v>0.1573919759969763</x:v>
      </x:c>
      <x:c r="W1396" s="115" t="n">
        <x:f>IF(OR(T1396="年末+季度",T1396="季度+动态",T1396="动态"),N1396*(1-$E$5)*IF(L1396+M1396=0,$B$7/($B$7+$B$8),L1396/(L1396+M1396)),L1396)</x:f>
        <x:v>0.9794700139651186</x:v>
      </x:c>
      <x:c r="X1396" s="115" t="n">
        <x:f>IF(OR(T1396="年末+季度",T1396="季度+动态",T1396="动态"),N1396*(1-$E$5)*IF(L1396+M1396=0,$B$8/($B$7+$B$8),M1396/(L1396+M1396)),M1396)</x:f>
        <x:v>0.11173585837845725</x:v>
      </x:c>
      <x:c r="Y1396" s="115" t="n">
        <x:f>POWER(1-$H$5,(A1396-A1395)/$H$8)</x:f>
        <x:v>0.9999862671029998</x:v>
      </x:c>
      <x:c r="Z1396" s="115" t="n">
        <x:f>U1396*Y1396</x:f>
        <x:v>0.17393760053383067</x:v>
      </x:c>
      <x:c r="AA1396" s="115" t="n">
        <x:f>V1396*Y1396</x:f>
        <x:v>0.15738981454918127</x:v>
      </x:c>
      <x:c r="AB1396" s="115" t="n">
        <x:f>W1396*Y1396</x:f>
        <x:v>0.979456563004302</x:v>
      </x:c>
      <x:c r="AC1396" s="115" t="n">
        <x:f>X1396*Y1396</x:f>
        <x:v>0.1117343239214229</x:v>
      </x:c>
      <x:c r="AD1396" s="115" t="n">
        <x:f>SUM(Z1396:AC1396)</x:f>
        <x:v>1.4225183020087369</x:v>
      </x:c>
      <x:c r="AE1396" s="115" t="n">
        <x:f>MAX(AE1395,AD1396)</x:f>
        <x:v>1.422669118917252</x:v>
      </x:c>
      <x:c r="AF1396" s="114" t="n">
        <x:f>AD1396/AE1396-1</x:f>
        <x:v>-0.0001060098279422883</x:v>
      </x:c>
      <x:c r="AG1396" s="114" t="n">
        <x:f>AD1396/AD1395-1</x:f>
        <x:v>-0.0001060098279422883</x:v>
      </x:c>
      <x:c r="AH1396" s="111" t="n">
        <x:f>IF(OR(T1396="年末+季度",T1396="季度+动态",T1396="季度",T1396="动态"),A1396,AH1395)</x:f>
        <x:v>45838</x:v>
      </x:c>
      <x:c r="AI1396" s="117" t="n">
        <x:f>YEAR(A1396)</x:f>
        <x:v>2025</x:v>
      </x:c>
      <x:c r="AJ1396" s="117" t="n">
        <x:f>MONTH(A1396)</x:f>
        <x:v>7</x:v>
      </x:c>
      <x:c r="AK1396" s="50" t="n">
        <x:f>IF(MONTH(A1396)&lt;&gt;MONTH(A1397),1,0)</x:f>
        <x:v>0</x:v>
      </x:c>
      <x:c r="AL1396" s="115" t="n">
        <x:f>IF(AK1395,AD1395,AL1395)</x:f>
        <x:v>1.3874133545356693</x:v>
      </x:c>
      <x:c r="AM1396" s="116" t="str">
        <x:f>IF(AK1396,AD1396/AL1396-1,"")</x:f>
      </x:c>
      <x:c r="AN1396" s="115" t="n">
        <x:f>IF(AI1396&lt;&gt;AI1395,AD1396,MAX(AN1395,AD1396))</x:f>
        <x:v>1.422669118917252</x:v>
      </x:c>
      <x:c r="AO1396" s="116" t="n">
        <x:f>AD1396/AN1396-1</x:f>
        <x:v>-0.0001060098279422883</x:v>
      </x:c>
      <x:c r="AP1396" s="112" t="n">
        <x:f>IFERROR(SUM(Z1396:AC1396)/AD1396,0)</x:f>
        <x:v>1</x:v>
      </x:c>
      <x:c r="AQ1396" s="50" t="b">
        <x:f>AND(B1396&gt;0,C1396&gt;0,D1396&gt;0,E1396&gt;0)</x:f>
        <x:v>1</x:v>
      </x:c>
    </x:row>
    <x:row r="1397">
      <x:c r="A1397" s="111" t="n">
        <x:f>'净值底稿'!A1355</x:f>
        <x:v>45869</x:v>
      </x:c>
      <x:c r="B1397" s="113" t="n">
        <x:f>'净值底稿'!F1355</x:f>
        <x:v>2.5106756958781373</x:v>
      </x:c>
      <x:c r="C1397" s="113" t="n">
        <x:f>'净值底稿'!O1355</x:f>
        <x:v>1.5983704666641145</x:v>
      </x:c>
      <x:c r="D1397" s="113" t="n">
        <x:f>'净值底稿'!P1355</x:f>
        <x:v>1.7603</x:v>
      </x:c>
      <x:c r="E1397" s="113" t="n">
        <x:f>'净值底稿'!Q1355</x:f>
        <x:v>2.6745</x:v>
      </x:c>
      <x:c r="F1397" s="114" t="n">
        <x:f>IFERROR(B1397/B1396-1,0)</x:f>
        <x:v>0.004789244104788981</x:v>
      </x:c>
      <x:c r="G1397" s="114" t="n">
        <x:f>IFERROR(C1397/C1396-1,0)</x:f>
        <x:v>-0.011110944532144895</x:v>
      </x:c>
      <x:c r="H1397" s="114" t="n">
        <x:f>IFERROR(D1397/D1396-1,0)</x:f>
        <x:v>0.001821182630470597</x:v>
      </x:c>
      <x:c r="I1397" s="114" t="n">
        <x:f>IFERROR(E1397/E1396-1,0)</x:f>
        <x:v>-0.00309378261517812</x:v>
      </x:c>
      <x:c r="J1397" s="115" t="n">
        <x:f>Z1396*(1+F1397)</x:f>
        <x:v>0.17477063016178845</x:v>
      </x:c>
      <x:c r="K1397" s="115" t="n">
        <x:f>AA1396*(1+G1397)</x:f>
        <x:v>0.15564106504980074</x:v>
      </x:c>
      <x:c r="L1397" s="115" t="n">
        <x:f>AB1396*(1+H1397)</x:f>
        <x:v>0.9812403322841459</x:v>
      </x:c>
      <x:c r="M1397" s="115" t="n">
        <x:f>AC1396*(1+I1397)</x:f>
        <x:v>0.11138864221255612</x:v>
      </x:c>
      <x:c r="N1397" s="115" t="n">
        <x:f>SUM(J1397:M1397)</x:f>
        <x:v>1.4230406697082911</x:v>
      </x:c>
      <x:c r="O1397" s="116" t="n">
        <x:f>IFERROR((J1397+K1397)/N1397,0)</x:f>
        <x:v>0.23218710627526917</x:v>
      </x:c>
      <x:c r="P1397" s="50" t="b">
        <x:f>AND(MONTH(A1397)=12,OR(A1398="",YEAR(A1397)&lt;&gt;YEAR(A1398)))</x:f>
        <x:v>0</x:v>
      </x:c>
      <x:c r="Q1397" s="50" t="b">
        <x:f>AND(MOD(MONTH(A1397),3)=0,OR(A1398="",MONTH(A1397)&lt;&gt;MONTH(A1398)))</x:f>
        <x:v>0</x:v>
      </x:c>
      <x:c r="R1397" s="50" t="b">
        <x:f>OR(O1397&gt;$E$7,O1397&lt;$E$6)</x:f>
        <x:v>0</x:v>
      </x:c>
      <x:c r="S1397" s="50" t="b">
        <x:f>AND(OR(P1397,Q1397,R1397),A1397-AH1396&gt;$E$8)</x:f>
        <x:v>0</x:v>
      </x:c>
      <x:c r="T1397" s="50" t="str">
        <x:f>IF(NOT(OR(P1397,Q1397,R1397)),"不调",IF(NOT(S1397),"间隔规则跳过",IF(P1397,"年末+季度",IF(AND(Q1397,R1397),"季度+动态",IF(Q1397,"季度","动态")))))</x:f>
        <x:v>不调</x:v>
      </x:c>
      <x:c r="U1397" s="115" t="n">
        <x:f>IF(OR(T1397="年末+季度",T1397="季度+动态"),N1397*$E$5/2,IF(T1397="季度",(J1397+K1397)/2,IF(T1397="动态",N1397*$E$5*IF(J1397+K1397=0,0.5,J1397/(J1397+K1397)),J1397)))</x:f>
        <x:v>0.17477063016178845</x:v>
      </x:c>
      <x:c r="V1397" s="115" t="n">
        <x:f>IF(OR(T1397="年末+季度",T1397="季度+动态"),N1397*$E$5/2,IF(T1397="季度",(J1397+K1397)/2,IF(T1397="动态",N1397*$E$5*IF(J1397+K1397=0,0.5,K1397/(J1397+K1397)),K1397)))</x:f>
        <x:v>0.15564106504980074</x:v>
      </x:c>
      <x:c r="W1397" s="115" t="n">
        <x:f>IF(OR(T1397="年末+季度",T1397="季度+动态",T1397="动态"),N1397*(1-$E$5)*IF(L1397+M1397=0,$B$7/($B$7+$B$8),L1397/(L1397+M1397)),L1397)</x:f>
        <x:v>0.9812403322841459</x:v>
      </x:c>
      <x:c r="X1397" s="115" t="n">
        <x:f>IF(OR(T1397="年末+季度",T1397="季度+动态",T1397="动态"),N1397*(1-$E$5)*IF(L1397+M1397=0,$B$8/($B$7+$B$8),M1397/(L1397+M1397)),M1397)</x:f>
        <x:v>0.11138864221255612</x:v>
      </x:c>
      <x:c r="Y1397" s="115" t="n">
        <x:f>POWER(1-$H$5,(A1397-A1396)/$H$8)</x:f>
        <x:v>0.9999862671029998</x:v>
      </x:c>
      <x:c r="Z1397" s="115" t="n">
        <x:f>U1397*Y1397</x:f>
        <x:v>0.17476823005472578</x:v>
      </x:c>
      <x:c r="AA1397" s="115" t="n">
        <x:f>V1397*Y1397</x:f>
        <x:v>0.1556389276470854</x:v>
      </x:c>
      <x:c r="AB1397" s="115" t="n">
        <x:f>W1397*Y1397</x:f>
        <x:v>0.9812268570117302</x:v>
      </x:c>
      <x:c r="AC1397" s="115" t="n">
        <x:f>X1397*Y1397</x:f>
        <x:v>0.11138711252380562</x:v>
      </x:c>
      <x:c r="AD1397" s="115" t="n">
        <x:f>SUM(Z1397:AC1397)</x:f>
        <x:v>1.4230211272373468</x:v>
      </x:c>
      <x:c r="AE1397" s="115" t="n">
        <x:f>MAX(AE1396,AD1397)</x:f>
        <x:v>1.4230211272373468</x:v>
      </x:c>
      <x:c r="AF1397" s="114" t="n">
        <x:f>AD1397/AE1397-1</x:f>
        <x:v>0</x:v>
      </x:c>
      <x:c r="AG1397" s="114" t="n">
        <x:f>AD1397/AD1396-1</x:f>
        <x:v>0.000353475401968284</x:v>
      </x:c>
      <x:c r="AH1397" s="111" t="n">
        <x:f>IF(OR(T1397="年末+季度",T1397="季度+动态",T1397="季度",T1397="动态"),A1397,AH1396)</x:f>
        <x:v>45838</x:v>
      </x:c>
      <x:c r="AI1397" s="117" t="n">
        <x:f>YEAR(A1397)</x:f>
        <x:v>2025</x:v>
      </x:c>
      <x:c r="AJ1397" s="117" t="n">
        <x:f>MONTH(A1397)</x:f>
        <x:v>7</x:v>
      </x:c>
      <x:c r="AK1397" s="50" t="n">
        <x:f>IF(MONTH(A1397)&lt;&gt;MONTH(A1398),1,0)</x:f>
        <x:v>1</x:v>
      </x:c>
      <x:c r="AL1397" s="115" t="n">
        <x:f>IF(AK1396,AD1396,AL1396)</x:f>
        <x:v>1.3874133545356693</x:v>
      </x:c>
      <x:c r="AM1397" s="116" t="n">
        <x:f>IF(AK1397,AD1397/AL1397-1,"")</x:f>
        <x:v>0.025664862303127034</x:v>
      </x:c>
      <x:c r="AN1397" s="115" t="n">
        <x:f>IF(AI1397&lt;&gt;AI1396,AD1397,MAX(AN1396,AD1397))</x:f>
        <x:v>1.4230211272373468</x:v>
      </x:c>
      <x:c r="AO1397" s="116" t="n">
        <x:f>AD1397/AN1397-1</x:f>
        <x:v>0</x:v>
      </x:c>
      <x:c r="AP1397" s="112" t="n">
        <x:f>IFERROR(SUM(Z1397:AC1397)/AD1397,0)</x:f>
        <x:v>1</x:v>
      </x:c>
      <x:c r="AQ1397" s="50" t="b">
        <x:f>AND(B1397&gt;0,C1397&gt;0,D1397&gt;0,E1397&gt;0)</x:f>
        <x:v>1</x:v>
      </x:c>
    </x:row>
    <x:row r="1398">
      <x:c r="A1398" s="111" t="n">
        <x:f>'净值底稿'!A1356</x:f>
        <x:v>45870</x:v>
      </x:c>
      <x:c r="B1398" s="113" t="n">
        <x:f>'净值底稿'!F1356</x:f>
        <x:v>2.4642754122099575</x:v>
      </x:c>
      <x:c r="C1398" s="113" t="n">
        <x:f>'净值底稿'!O1356</x:f>
        <x:v>1.6012552731743241</x:v>
      </x:c>
      <x:c r="D1398" s="113" t="n">
        <x:f>'净值底稿'!P1356</x:f>
        <x:v>1.7606</x:v>
      </x:c>
      <x:c r="E1398" s="113" t="n">
        <x:f>'净值底稿'!Q1356</x:f>
        <x:v>2.6744</x:v>
      </x:c>
      <x:c r="F1398" s="114" t="n">
        <x:f>IFERROR(B1398/B1397-1,0)</x:f>
        <x:v>-0.018481193626224468</x:v>
      </x:c>
      <x:c r="G1398" s="114" t="n">
        <x:f>IFERROR(C1398/C1397-1,0)</x:f>
        <x:v>0.001804842225488823</x:v>
      </x:c>
      <x:c r="H1398" s="114" t="n">
        <x:f>IFERROR(D1398/D1397-1,0)</x:f>
        <x:v>0.0001704254956540474</x:v>
      </x:c>
      <x:c r="I1398" s="114" t="n">
        <x:f>IFERROR(E1398/E1397-1,0)</x:f>
        <x:v>-0.000037390166386264134</x:v>
      </x:c>
      <x:c r="J1398" s="115" t="n">
        <x:f>Z1397*(1+F1398)</x:f>
        <x:v>0.17153830455537183</x:v>
      </x:c>
      <x:c r="K1398" s="115" t="n">
        <x:f>AA1397*(1+G1398)</x:f>
        <x:v>0.15591983135563264</x:v>
      </x:c>
      <x:c r="L1398" s="115" t="n">
        <x:f>AB1397*(1+H1398)</x:f>
        <x:v>0.9813940830851855</x:v>
      </x:c>
      <x:c r="M1398" s="115" t="n">
        <x:f>AC1397*(1+I1398)</x:f>
        <x:v>0.11138294774113507</x:v>
      </x:c>
      <x:c r="N1398" s="115" t="n">
        <x:f>SUM(J1398:M1398)</x:f>
        <x:v>1.420235166737325</x:v>
      </x:c>
      <x:c r="O1398" s="116" t="n">
        <x:f>IFERROR((J1398+K1398)/N1398,0)</x:f>
        <x:v>0.2305661369189068</x:v>
      </x:c>
      <x:c r="P1398" s="50" t="b">
        <x:f>AND(MONTH(A1398)=12,OR(A1399="",YEAR(A1398)&lt;&gt;YEAR(A1399)))</x:f>
        <x:v>0</x:v>
      </x:c>
      <x:c r="Q1398" s="50" t="b">
        <x:f>AND(MOD(MONTH(A1398),3)=0,OR(A1399="",MONTH(A1398)&lt;&gt;MONTH(A1399)))</x:f>
        <x:v>0</x:v>
      </x:c>
      <x:c r="R1398" s="50" t="b">
        <x:f>OR(O1398&gt;$E$7,O1398&lt;$E$6)</x:f>
        <x:v>0</x:v>
      </x:c>
      <x:c r="S1398" s="50" t="b">
        <x:f>AND(OR(P1398,Q1398,R1398),A1398-AH1397&gt;$E$8)</x:f>
        <x:v>0</x:v>
      </x:c>
      <x:c r="T1398" s="50" t="str">
        <x:f>IF(NOT(OR(P1398,Q1398,R1398)),"不调",IF(NOT(S1398),"间隔规则跳过",IF(P1398,"年末+季度",IF(AND(Q1398,R1398),"季度+动态",IF(Q1398,"季度","动态")))))</x:f>
        <x:v>不调</x:v>
      </x:c>
      <x:c r="U1398" s="115" t="n">
        <x:f>IF(OR(T1398="年末+季度",T1398="季度+动态"),N1398*$E$5/2,IF(T1398="季度",(J1398+K1398)/2,IF(T1398="动态",N1398*$E$5*IF(J1398+K1398=0,0.5,J1398/(J1398+K1398)),J1398)))</x:f>
        <x:v>0.17153830455537183</x:v>
      </x:c>
      <x:c r="V1398" s="115" t="n">
        <x:f>IF(OR(T1398="年末+季度",T1398="季度+动态"),N1398*$E$5/2,IF(T1398="季度",(J1398+K1398)/2,IF(T1398="动态",N1398*$E$5*IF(J1398+K1398=0,0.5,K1398/(J1398+K1398)),K1398)))</x:f>
        <x:v>0.15591983135563264</x:v>
      </x:c>
      <x:c r="W1398" s="115" t="n">
        <x:f>IF(OR(T1398="年末+季度",T1398="季度+动态",T1398="动态"),N1398*(1-$E$5)*IF(L1398+M1398=0,$B$7/($B$7+$B$8),L1398/(L1398+M1398)),L1398)</x:f>
        <x:v>0.9813940830851855</x:v>
      </x:c>
      <x:c r="X1398" s="115" t="n">
        <x:f>IF(OR(T1398="年末+季度",T1398="季度+动态",T1398="动态"),N1398*(1-$E$5)*IF(L1398+M1398=0,$B$8/($B$7+$B$8),M1398/(L1398+M1398)),M1398)</x:f>
        <x:v>0.11138294774113507</x:v>
      </x:c>
      <x:c r="Y1398" s="115" t="n">
        <x:f>POWER(1-$H$5,(A1398-A1397)/$H$8)</x:f>
        <x:v>0.9999862671029998</x:v>
      </x:c>
      <x:c r="Z1398" s="115" t="n">
        <x:f>U1398*Y1398</x:f>
        <x:v>0.17153594883750378</x:v>
      </x:c>
      <x:c r="AA1398" s="115" t="n">
        <x:f>V1398*Y1398</x:f>
        <x:v>0.15591769012464834</x:v>
      </x:c>
      <x:c r="AB1398" s="115" t="n">
        <x:f>W1398*Y1398</x:f>
        <x:v>0.9813806057013258</x:v>
      </x:c>
      <x:c r="AC1398" s="115" t="n">
        <x:f>X1398*Y1398</x:f>
        <x:v>0.11138141813058615</x:v>
      </x:c>
      <x:c r="AD1398" s="115" t="n">
        <x:f>SUM(Z1398:AC1398)</x:f>
        <x:v>1.420215662794064</x:v>
      </x:c>
      <x:c r="AE1398" s="115" t="n">
        <x:f>MAX(AE1397,AD1398)</x:f>
        <x:v>1.4230211272373468</x:v>
      </x:c>
      <x:c r="AF1398" s="114" t="n">
        <x:f>AD1398/AE1398-1</x:f>
        <x:v>-0.00197148474438269</x:v>
      </x:c>
      <x:c r="AG1398" s="114" t="n">
        <x:f>AD1398/AD1397-1</x:f>
        <x:v>-0.00197148474438269</x:v>
      </x:c>
      <x:c r="AH1398" s="111" t="n">
        <x:f>IF(OR(T1398="年末+季度",T1398="季度+动态",T1398="季度",T1398="动态"),A1398,AH1397)</x:f>
        <x:v>45838</x:v>
      </x:c>
      <x:c r="AI1398" s="117" t="n">
        <x:f>YEAR(A1398)</x:f>
        <x:v>2025</x:v>
      </x:c>
      <x:c r="AJ1398" s="117" t="n">
        <x:f>MONTH(A1398)</x:f>
        <x:v>8</x:v>
      </x:c>
      <x:c r="AK1398" s="50" t="n">
        <x:f>IF(MONTH(A1398)&lt;&gt;MONTH(A1399),1,0)</x:f>
        <x:v>0</x:v>
      </x:c>
      <x:c r="AL1398" s="115" t="n">
        <x:f>IF(AK1397,AD1397,AL1397)</x:f>
        <x:v>1.4230211272373468</x:v>
      </x:c>
      <x:c r="AM1398" s="116" t="str">
        <x:f>IF(AK1398,AD1398/AL1398-1,"")</x:f>
      </x:c>
      <x:c r="AN1398" s="115" t="n">
        <x:f>IF(AI1398&lt;&gt;AI1397,AD1398,MAX(AN1397,AD1398))</x:f>
        <x:v>1.4230211272373468</x:v>
      </x:c>
      <x:c r="AO1398" s="116" t="n">
        <x:f>AD1398/AN1398-1</x:f>
        <x:v>-0.00197148474438269</x:v>
      </x:c>
      <x:c r="AP1398" s="112" t="n">
        <x:f>IFERROR(SUM(Z1398:AC1398)/AD1398,0)</x:f>
        <x:v>1</x:v>
      </x:c>
      <x:c r="AQ1398" s="50" t="b">
        <x:f>AND(B1398&gt;0,C1398&gt;0,D1398&gt;0,E1398&gt;0)</x:f>
        <x:v>1</x:v>
      </x:c>
    </x:row>
    <x:row r="1399">
      <x:c r="A1399" s="111" t="n">
        <x:f>'净值底稿'!A1357</x:f>
        <x:v>45873</x:v>
      </x:c>
      <x:c r="B1399" s="113" t="n">
        <x:f>'净值底稿'!F1357</x:f>
        <x:v>2.467547816024495</x:v>
      </x:c>
      <x:c r="C1399" s="113" t="n">
        <x:f>'净值底稿'!O1357</x:f>
        <x:v>1.6157893030487105</x:v>
      </x:c>
      <x:c r="D1399" s="113" t="n">
        <x:f>'净值底稿'!P1357</x:f>
        <x:v>1.7611</x:v>
      </x:c>
      <x:c r="E1399" s="113" t="n">
        <x:f>'净值底稿'!Q1357</x:f>
        <x:v>2.7044</x:v>
      </x:c>
      <x:c r="F1399" s="114" t="n">
        <x:f>IFERROR(B1399/B1398-1,0)</x:f>
        <x:v>0.0013279375342234445</x:v>
      </x:c>
      <x:c r="G1399" s="114" t="n">
        <x:f>IFERROR(C1399/C1398-1,0)</x:f>
        <x:v>0.009076647626317547</x:v>
      </x:c>
      <x:c r="H1399" s="114" t="n">
        <x:f>IFERROR(D1399/D1398-1,0)</x:f>
        <x:v>0.00028399409292290123</x:v>
      </x:c>
      <x:c r="I1399" s="114" t="n">
        <x:f>IFERROR(E1399/E1398-1,0)</x:f>
        <x:v>0.011217469338917319</x:v>
      </x:c>
      <x:c r="J1399" s="115" t="n">
        <x:f>Z1398*(1+F1399)</x:f>
        <x:v>0.17176373786243374</x:v>
      </x:c>
      <x:c r="K1399" s="115" t="n">
        <x:f>AA1398*(1+G1399)</x:f>
        <x:v>0.15733290005661915</x:v>
      </x:c>
      <x:c r="L1399" s="115" t="n">
        <x:f>AB1398*(1+H1399)</x:f>
        <x:v>0.9816593119962541</x:v>
      </x:c>
      <x:c r="M1399" s="115" t="n">
        <x:f>AC1398*(1+I1399)</x:f>
        <x:v>0.11263083577339113</x:v>
      </x:c>
      <x:c r="N1399" s="115" t="n">
        <x:f>SUM(J1399:M1399)</x:f>
        <x:v>1.4233867856886981</x:v>
      </x:c>
      <x:c r="O1399" s="116" t="n">
        <x:f>IFERROR((J1399+K1399)/N1399,0)</x:f>
        <x:v>0.2312067536581922</x:v>
      </x:c>
      <x:c r="P1399" s="50" t="b">
        <x:f>AND(MONTH(A1399)=12,OR(A1400="",YEAR(A1399)&lt;&gt;YEAR(A1400)))</x:f>
        <x:v>0</x:v>
      </x:c>
      <x:c r="Q1399" s="50" t="b">
        <x:f>AND(MOD(MONTH(A1399),3)=0,OR(A1400="",MONTH(A1399)&lt;&gt;MONTH(A1400)))</x:f>
        <x:v>0</x:v>
      </x:c>
      <x:c r="R1399" s="50" t="b">
        <x:f>OR(O1399&gt;$E$7,O1399&lt;$E$6)</x:f>
        <x:v>0</x:v>
      </x:c>
      <x:c r="S1399" s="50" t="b">
        <x:f>AND(OR(P1399,Q1399,R1399),A1399-AH1398&gt;$E$8)</x:f>
        <x:v>0</x:v>
      </x:c>
      <x:c r="T1399" s="50" t="str">
        <x:f>IF(NOT(OR(P1399,Q1399,R1399)),"不调",IF(NOT(S1399),"间隔规则跳过",IF(P1399,"年末+季度",IF(AND(Q1399,R1399),"季度+动态",IF(Q1399,"季度","动态")))))</x:f>
        <x:v>不调</x:v>
      </x:c>
      <x:c r="U1399" s="115" t="n">
        <x:f>IF(OR(T1399="年末+季度",T1399="季度+动态"),N1399*$E$5/2,IF(T1399="季度",(J1399+K1399)/2,IF(T1399="动态",N1399*$E$5*IF(J1399+K1399=0,0.5,J1399/(J1399+K1399)),J1399)))</x:f>
        <x:v>0.17176373786243374</x:v>
      </x:c>
      <x:c r="V1399" s="115" t="n">
        <x:f>IF(OR(T1399="年末+季度",T1399="季度+动态"),N1399*$E$5/2,IF(T1399="季度",(J1399+K1399)/2,IF(T1399="动态",N1399*$E$5*IF(J1399+K1399=0,0.5,K1399/(J1399+K1399)),K1399)))</x:f>
        <x:v>0.15733290005661915</x:v>
      </x:c>
      <x:c r="W1399" s="115" t="n">
        <x:f>IF(OR(T1399="年末+季度",T1399="季度+动态",T1399="动态"),N1399*(1-$E$5)*IF(L1399+M1399=0,$B$7/($B$7+$B$8),L1399/(L1399+M1399)),L1399)</x:f>
        <x:v>0.9816593119962541</x:v>
      </x:c>
      <x:c r="X1399" s="115" t="n">
        <x:f>IF(OR(T1399="年末+季度",T1399="季度+动态",T1399="动态"),N1399*(1-$E$5)*IF(L1399+M1399=0,$B$8/($B$7+$B$8),M1399/(L1399+M1399)),M1399)</x:f>
        <x:v>0.11263083577339113</x:v>
      </x:c>
      <x:c r="Y1399" s="115" t="n">
        <x:f>POWER(1-$H$5,(A1399-A1398)/$H$8)</x:f>
        <x:v>0.9999588018747739</x:v>
      </x:c>
      <x:c r="Z1399" s="115" t="n">
        <x:f>U1399*Y1399</x:f>
        <x:v>0.17175666151845198</x:v>
      </x:c>
      <x:c r="AA1399" s="115" t="n">
        <x:f>V1399*Y1399</x:f>
        <x:v>0.15732641823610044</x:v>
      </x:c>
      <x:c r="AB1399" s="115" t="n">
        <x:f>W1399*Y1399</x:f>
        <x:v>0.9816188694729892</x:v>
      </x:c>
      <x:c r="AC1399" s="115" t="n">
        <x:f>X1399*Y1399</x:f>
        <x:v>0.11262619559411462</x:v>
      </x:c>
      <x:c r="AD1399" s="115" t="n">
        <x:f>SUM(Z1399:AC1399)</x:f>
        <x:v>1.4233281448216561</x:v>
      </x:c>
      <x:c r="AE1399" s="115" t="n">
        <x:f>MAX(AE1398,AD1399)</x:f>
        <x:v>1.4233281448216561</x:v>
      </x:c>
      <x:c r="AF1399" s="114" t="n">
        <x:f>AD1399/AE1399-1</x:f>
        <x:v>0</x:v>
      </x:c>
      <x:c r="AG1399" s="114" t="n">
        <x:f>AD1399/AD1398-1</x:f>
        <x:v>0.0021915559088179215</x:v>
      </x:c>
      <x:c r="AH1399" s="111" t="n">
        <x:f>IF(OR(T1399="年末+季度",T1399="季度+动态",T1399="季度",T1399="动态"),A1399,AH1398)</x:f>
        <x:v>45838</x:v>
      </x:c>
      <x:c r="AI1399" s="117" t="n">
        <x:f>YEAR(A1399)</x:f>
        <x:v>2025</x:v>
      </x:c>
      <x:c r="AJ1399" s="117" t="n">
        <x:f>MONTH(A1399)</x:f>
        <x:v>8</x:v>
      </x:c>
      <x:c r="AK1399" s="50" t="n">
        <x:f>IF(MONTH(A1399)&lt;&gt;MONTH(A1400),1,0)</x:f>
        <x:v>0</x:v>
      </x:c>
      <x:c r="AL1399" s="115" t="n">
        <x:f>IF(AK1398,AD1398,AL1398)</x:f>
        <x:v>1.4230211272373468</x:v>
      </x:c>
      <x:c r="AM1399" s="116" t="str">
        <x:f>IF(AK1399,AD1399/AL1399-1,"")</x:f>
      </x:c>
      <x:c r="AN1399" s="115" t="n">
        <x:f>IF(AI1399&lt;&gt;AI1398,AD1399,MAX(AN1398,AD1399))</x:f>
        <x:v>1.4233281448216561</x:v>
      </x:c>
      <x:c r="AO1399" s="116" t="n">
        <x:f>AD1399/AN1399-1</x:f>
        <x:v>0</x:v>
      </x:c>
      <x:c r="AP1399" s="112" t="n">
        <x:f>IFERROR(SUM(Z1399:AC1399)/AD1399,0)</x:f>
        <x:v>1</x:v>
      </x:c>
      <x:c r="AQ1399" s="50" t="b">
        <x:f>AND(B1399&gt;0,C1399&gt;0,D1399&gt;0,E1399&gt;0)</x:f>
        <x:v>1</x:v>
      </x:c>
    </x:row>
    <x:row r="1400">
      <x:c r="A1400" s="111" t="n">
        <x:f>'净值底稿'!A1358</x:f>
        <x:v>45874</x:v>
      </x:c>
      <x:c r="B1400" s="113" t="n">
        <x:f>'净值底稿'!F1358</x:f>
        <x:v>2.488937961324405</x:v>
      </x:c>
      <x:c r="C1400" s="113" t="n">
        <x:f>'净值底稿'!O1358</x:f>
        <x:v>1.6305456596302474</x:v>
      </x:c>
      <x:c r="D1400" s="113" t="n">
        <x:f>'净值底稿'!P1358</x:f>
        <x:v>1.7611</x:v>
      </x:c>
      <x:c r="E1400" s="113" t="n">
        <x:f>'净值底稿'!Q1358</x:f>
        <x:v>2.718</x:v>
      </x:c>
      <x:c r="F1400" s="114" t="n">
        <x:f>IFERROR(B1400/B1399-1,0)</x:f>
        <x:v>0.008668583911930927</x:v>
      </x:c>
      <x:c r="G1400" s="114" t="n">
        <x:f>IFERROR(C1400/C1399-1,0)</x:f>
        <x:v>0.009132599500253136</x:v>
      </x:c>
      <x:c r="H1400" s="114" t="n">
        <x:f>IFERROR(D1400/D1399-1,0)</x:f>
        <x:v>0</x:v>
      </x:c>
      <x:c r="I1400" s="114" t="n">
        <x:f>IFERROR(E1400/E1399-1,0)</x:f>
        <x:v>0.005028841887294799</x:v>
      </x:c>
      <x:c r="J1400" s="115" t="n">
        <x:f>Z1399*(1+F1400)</x:f>
        <x:v>0.1732455485512578</x:v>
      </x:c>
      <x:c r="K1400" s="115" t="n">
        <x:f>AA1399*(1+G1400)</x:f>
        <x:v>0.15876321740466007</x:v>
      </x:c>
      <x:c r="L1400" s="115" t="n">
        <x:f>AB1399*(1+H1400)</x:f>
        <x:v>0.9816188694729892</x:v>
      </x:c>
      <x:c r="M1400" s="115" t="n">
        <x:f>AC1399*(1+I1400)</x:f>
        <x:v>0.11319257492412496</x:v>
      </x:c>
      <x:c r="N1400" s="115" t="n">
        <x:f>SUM(J1400:M1400)</x:f>
        <x:v>1.426820210353032</x:v>
      </x:c>
      <x:c r="O1400" s="116" t="n">
        <x:f>IFERROR((J1400+K1400)/N1400,0)</x:f>
        <x:v>0.23269138153977392</x:v>
      </x:c>
      <x:c r="P1400" s="50" t="b">
        <x:f>AND(MONTH(A1400)=12,OR(A1401="",YEAR(A1400)&lt;&gt;YEAR(A1401)))</x:f>
        <x:v>0</x:v>
      </x:c>
      <x:c r="Q1400" s="50" t="b">
        <x:f>AND(MOD(MONTH(A1400),3)=0,OR(A1401="",MONTH(A1400)&lt;&gt;MONTH(A1401)))</x:f>
        <x:v>0</x:v>
      </x:c>
      <x:c r="R1400" s="50" t="b">
        <x:f>OR(O1400&gt;$E$7,O1400&lt;$E$6)</x:f>
        <x:v>0</x:v>
      </x:c>
      <x:c r="S1400" s="50" t="b">
        <x:f>AND(OR(P1400,Q1400,R1400),A1400-AH1399&gt;$E$8)</x:f>
        <x:v>0</x:v>
      </x:c>
      <x:c r="T1400" s="50" t="str">
        <x:f>IF(NOT(OR(P1400,Q1400,R1400)),"不调",IF(NOT(S1400),"间隔规则跳过",IF(P1400,"年末+季度",IF(AND(Q1400,R1400),"季度+动态",IF(Q1400,"季度","动态")))))</x:f>
        <x:v>不调</x:v>
      </x:c>
      <x:c r="U1400" s="115" t="n">
        <x:f>IF(OR(T1400="年末+季度",T1400="季度+动态"),N1400*$E$5/2,IF(T1400="季度",(J1400+K1400)/2,IF(T1400="动态",N1400*$E$5*IF(J1400+K1400=0,0.5,J1400/(J1400+K1400)),J1400)))</x:f>
        <x:v>0.1732455485512578</x:v>
      </x:c>
      <x:c r="V1400" s="115" t="n">
        <x:f>IF(OR(T1400="年末+季度",T1400="季度+动态"),N1400*$E$5/2,IF(T1400="季度",(J1400+K1400)/2,IF(T1400="动态",N1400*$E$5*IF(J1400+K1400=0,0.5,K1400/(J1400+K1400)),K1400)))</x:f>
        <x:v>0.15876321740466007</x:v>
      </x:c>
      <x:c r="W1400" s="115" t="n">
        <x:f>IF(OR(T1400="年末+季度",T1400="季度+动态",T1400="动态"),N1400*(1-$E$5)*IF(L1400+M1400=0,$B$7/($B$7+$B$8),L1400/(L1400+M1400)),L1400)</x:f>
        <x:v>0.9816188694729892</x:v>
      </x:c>
      <x:c r="X1400" s="115" t="n">
        <x:f>IF(OR(T1400="年末+季度",T1400="季度+动态",T1400="动态"),N1400*(1-$E$5)*IF(L1400+M1400=0,$B$8/($B$7+$B$8),M1400/(L1400+M1400)),M1400)</x:f>
        <x:v>0.11319257492412496</x:v>
      </x:c>
      <x:c r="Y1400" s="115" t="n">
        <x:f>POWER(1-$H$5,(A1400-A1399)/$H$8)</x:f>
        <x:v>0.9999862671029998</x:v>
      </x:c>
      <x:c r="Z1400" s="115" t="n">
        <x:f>U1400*Y1400</x:f>
        <x:v>0.1732431693879838</x:v>
      </x:c>
      <x:c r="AA1400" s="115" t="n">
        <x:f>V1400*Y1400</x:f>
        <x:v>0.15876103712574802</x:v>
      </x:c>
      <x:c r="AB1400" s="115" t="n">
        <x:f>W1400*Y1400</x:f>
        <x:v>0.9816053890021612</x:v>
      </x:c>
      <x:c r="AC1400" s="115" t="n">
        <x:f>X1400*Y1400</x:f>
        <x:v>0.11319102046215233</x:v>
      </x:c>
      <x:c r="AD1400" s="115" t="n">
        <x:f>SUM(Z1400:AC1400)</x:f>
        <x:v>1.4268006159780453</x:v>
      </x:c>
      <x:c r="AE1400" s="115" t="n">
        <x:f>MAX(AE1399,AD1400)</x:f>
        <x:v>1.4268006159780453</x:v>
      </x:c>
      <x:c r="AF1400" s="114" t="n">
        <x:f>AD1400/AE1400-1</x:f>
        <x:v>0</x:v>
      </x:c>
      <x:c r="AG1400" s="114" t="n">
        <x:f>AD1400/AD1399-1</x:f>
        <x:v>0.002439684178959567</x:v>
      </x:c>
      <x:c r="AH1400" s="111" t="n">
        <x:f>IF(OR(T1400="年末+季度",T1400="季度+动态",T1400="季度",T1400="动态"),A1400,AH1399)</x:f>
        <x:v>45838</x:v>
      </x:c>
      <x:c r="AI1400" s="117" t="n">
        <x:f>YEAR(A1400)</x:f>
        <x:v>2025</x:v>
      </x:c>
      <x:c r="AJ1400" s="117" t="n">
        <x:f>MONTH(A1400)</x:f>
        <x:v>8</x:v>
      </x:c>
      <x:c r="AK1400" s="50" t="n">
        <x:f>IF(MONTH(A1400)&lt;&gt;MONTH(A1401),1,0)</x:f>
        <x:v>0</x:v>
      </x:c>
      <x:c r="AL1400" s="115" t="n">
        <x:f>IF(AK1399,AD1399,AL1399)</x:f>
        <x:v>1.4230211272373468</x:v>
      </x:c>
      <x:c r="AM1400" s="116" t="str">
        <x:f>IF(AK1400,AD1400/AL1400-1,"")</x:f>
      </x:c>
      <x:c r="AN1400" s="115" t="n">
        <x:f>IF(AI1400&lt;&gt;AI1399,AD1400,MAX(AN1399,AD1400))</x:f>
        <x:v>1.4268006159780453</x:v>
      </x:c>
      <x:c r="AO1400" s="116" t="n">
        <x:f>AD1400/AN1400-1</x:f>
        <x:v>0</x:v>
      </x:c>
      <x:c r="AP1400" s="112" t="n">
        <x:f>IFERROR(SUM(Z1400:AC1400)/AD1400,0)</x:f>
        <x:v>1</x:v>
      </x:c>
      <x:c r="AQ1400" s="50" t="b">
        <x:f>AND(B1400&gt;0,C1400&gt;0,D1400&gt;0,E1400&gt;0)</x:f>
        <x:v>1</x:v>
      </x:c>
    </x:row>
    <x:row r="1401">
      <x:c r="A1401" s="111" t="n">
        <x:f>'净值底稿'!A1359</x:f>
        <x:v>45875</x:v>
      </x:c>
      <x:c r="B1401" s="113" t="n">
        <x:f>'净值底稿'!F1359</x:f>
        <x:v>2.5002410341496697</x:v>
      </x:c>
      <x:c r="C1401" s="113" t="n">
        <x:f>'净值底稿'!O1359</x:f>
        <x:v>1.6429716453396526</x:v>
      </x:c>
      <x:c r="D1401" s="113" t="n">
        <x:f>'净值底稿'!P1359</x:f>
        <x:v>1.7614</x:v>
      </x:c>
      <x:c r="E1401" s="113" t="n">
        <x:f>'净值底稿'!Q1359</x:f>
        <x:v>2.7158</x:v>
      </x:c>
      <x:c r="F1401" s="114" t="n">
        <x:f>IFERROR(B1401/B1400-1,0)</x:f>
        <x:v>0.004541323649244422</x:v>
      </x:c>
      <x:c r="G1401" s="114" t="n">
        <x:f>IFERROR(C1401/C1400-1,0)</x:f>
        <x:v>0.007620752989047075</x:v>
      </x:c>
      <x:c r="H1401" s="114" t="n">
        <x:f>IFERROR(D1401/D1400-1,0)</x:f>
        <x:v>0.00017034807790583528</x:v>
      </x:c>
      <x:c r="I1401" s="114" t="n">
        <x:f>IFERROR(E1401/E1400-1,0)</x:f>
        <x:v>-0.0008094186902133371</x:v>
      </x:c>
      <x:c r="J1401" s="115" t="n">
        <x:f>Z1400*(1+F1401)</x:f>
        <x:v>0.1740299226901955</x:v>
      </x:c>
      <x:c r="K1401" s="115" t="n">
        <x:f>AA1400*(1+G1401)</x:f>
        <x:v>0.15997091577396827</x:v>
      </x:c>
      <x:c r="L1401" s="115" t="n">
        <x:f>AB1400*(1+H1401)</x:f>
        <x:v>0.9817726035934398</x:v>
      </x:c>
      <x:c r="M1401" s="115" t="n">
        <x:f>AC1400*(1+I1401)</x:f>
        <x:v>0.11309940153462594</x:v>
      </x:c>
      <x:c r="N1401" s="115" t="n">
        <x:f>SUM(J1401:M1401)</x:f>
        <x:v>1.4288728435922295</x:v>
      </x:c>
      <x:c r="O1401" s="116" t="n">
        <x:f>IFERROR((J1401+K1401)/N1401,0)</x:f>
        <x:v>0.23375126762467927</x:v>
      </x:c>
      <x:c r="P1401" s="50" t="b">
        <x:f>AND(MONTH(A1401)=12,OR(A1402="",YEAR(A1401)&lt;&gt;YEAR(A1402)))</x:f>
        <x:v>0</x:v>
      </x:c>
      <x:c r="Q1401" s="50" t="b">
        <x:f>AND(MOD(MONTH(A1401),3)=0,OR(A1402="",MONTH(A1401)&lt;&gt;MONTH(A1402)))</x:f>
        <x:v>0</x:v>
      </x:c>
      <x:c r="R1401" s="50" t="b">
        <x:f>OR(O1401&gt;$E$7,O1401&lt;$E$6)</x:f>
        <x:v>0</x:v>
      </x:c>
      <x:c r="S1401" s="50" t="b">
        <x:f>AND(OR(P1401,Q1401,R1401),A1401-AH1400&gt;$E$8)</x:f>
        <x:v>0</x:v>
      </x:c>
      <x:c r="T1401" s="50" t="str">
        <x:f>IF(NOT(OR(P1401,Q1401,R1401)),"不调",IF(NOT(S1401),"间隔规则跳过",IF(P1401,"年末+季度",IF(AND(Q1401,R1401),"季度+动态",IF(Q1401,"季度","动态")))))</x:f>
        <x:v>不调</x:v>
      </x:c>
      <x:c r="U1401" s="115" t="n">
        <x:f>IF(OR(T1401="年末+季度",T1401="季度+动态"),N1401*$E$5/2,IF(T1401="季度",(J1401+K1401)/2,IF(T1401="动态",N1401*$E$5*IF(J1401+K1401=0,0.5,J1401/(J1401+K1401)),J1401)))</x:f>
        <x:v>0.1740299226901955</x:v>
      </x:c>
      <x:c r="V1401" s="115" t="n">
        <x:f>IF(OR(T1401="年末+季度",T1401="季度+动态"),N1401*$E$5/2,IF(T1401="季度",(J1401+K1401)/2,IF(T1401="动态",N1401*$E$5*IF(J1401+K1401=0,0.5,K1401/(J1401+K1401)),K1401)))</x:f>
        <x:v>0.15997091577396827</x:v>
      </x:c>
      <x:c r="W1401" s="115" t="n">
        <x:f>IF(OR(T1401="年末+季度",T1401="季度+动态",T1401="动态"),N1401*(1-$E$5)*IF(L1401+M1401=0,$B$7/($B$7+$B$8),L1401/(L1401+M1401)),L1401)</x:f>
        <x:v>0.9817726035934398</x:v>
      </x:c>
      <x:c r="X1401" s="115" t="n">
        <x:f>IF(OR(T1401="年末+季度",T1401="季度+动态",T1401="动态"),N1401*(1-$E$5)*IF(L1401+M1401=0,$B$8/($B$7+$B$8),M1401/(L1401+M1401)),M1401)</x:f>
        <x:v>0.11309940153462594</x:v>
      </x:c>
      <x:c r="Y1401" s="115" t="n">
        <x:f>POWER(1-$H$5,(A1401-A1400)/$H$8)</x:f>
        <x:v>0.9999862671029998</x:v>
      </x:c>
      <x:c r="Z1401" s="115" t="n">
        <x:f>U1401*Y1401</x:f>
        <x:v>0.17402753275519223</x:v>
      </x:c>
      <x:c r="AA1401" s="115" t="n">
        <x:f>V1401*Y1401</x:f>
        <x:v>0.15996871890985892</x:v>
      </x:c>
      <x:c r="AB1401" s="115" t="n">
        <x:f>W1401*Y1401</x:f>
        <x:v>0.981759121011397</x:v>
      </x:c>
      <x:c r="AC1401" s="115" t="n">
        <x:f>X1401*Y1401</x:f>
        <x:v>0.11309784835219389</x:v>
      </x:c>
      <x:c r="AD1401" s="115" t="n">
        <x:f>SUM(Z1401:AC1401)</x:f>
        <x:v>1.428853221028642</x:v>
      </x:c>
      <x:c r="AE1401" s="115" t="n">
        <x:f>MAX(AE1400,AD1401)</x:f>
        <x:v>1.428853221028642</x:v>
      </x:c>
      <x:c r="AF1401" s="114" t="n">
        <x:f>AD1401/AE1401-1</x:f>
        <x:v>0</x:v>
      </x:c>
      <x:c r="AG1401" s="114" t="n">
        <x:f>AD1401/AD1400-1</x:f>
        <x:v>0.001438606787529162</x:v>
      </x:c>
      <x:c r="AH1401" s="111" t="n">
        <x:f>IF(OR(T1401="年末+季度",T1401="季度+动态",T1401="季度",T1401="动态"),A1401,AH1400)</x:f>
        <x:v>45838</x:v>
      </x:c>
      <x:c r="AI1401" s="117" t="n">
        <x:f>YEAR(A1401)</x:f>
        <x:v>2025</x:v>
      </x:c>
      <x:c r="AJ1401" s="117" t="n">
        <x:f>MONTH(A1401)</x:f>
        <x:v>8</x:v>
      </x:c>
      <x:c r="AK1401" s="50" t="n">
        <x:f>IF(MONTH(A1401)&lt;&gt;MONTH(A1402),1,0)</x:f>
        <x:v>0</x:v>
      </x:c>
      <x:c r="AL1401" s="115" t="n">
        <x:f>IF(AK1400,AD1400,AL1400)</x:f>
        <x:v>1.4230211272373468</x:v>
      </x:c>
      <x:c r="AM1401" s="116" t="str">
        <x:f>IF(AK1401,AD1401/AL1401-1,"")</x:f>
      </x:c>
      <x:c r="AN1401" s="115" t="n">
        <x:f>IF(AI1401&lt;&gt;AI1400,AD1401,MAX(AN1400,AD1401))</x:f>
        <x:v>1.428853221028642</x:v>
      </x:c>
      <x:c r="AO1401" s="116" t="n">
        <x:f>AD1401/AN1401-1</x:f>
        <x:v>0</x:v>
      </x:c>
      <x:c r="AP1401" s="112" t="n">
        <x:f>IFERROR(SUM(Z1401:AC1401)/AD1401,0)</x:f>
        <x:v>1</x:v>
      </x:c>
      <x:c r="AQ1401" s="50" t="b">
        <x:f>AND(B1401&gt;0,C1401&gt;0,D1401&gt;0,E1401&gt;0)</x:f>
        <x:v>1</x:v>
      </x:c>
    </x:row>
    <x:row r="1402">
      <x:c r="A1402" s="111" t="n">
        <x:f>'净值底稿'!A1360</x:f>
        <x:v>45876</x:v>
      </x:c>
      <x:c r="B1402" s="113" t="n">
        <x:f>'净值底稿'!F1360</x:f>
        <x:v>2.49531182198319</x:v>
      </x:c>
      <x:c r="C1402" s="113" t="n">
        <x:f>'净值底稿'!O1360</x:f>
        <x:v>1.6407249490123537</x:v>
      </x:c>
      <x:c r="D1402" s="113" t="n">
        <x:f>'净值底稿'!P1360</x:f>
        <x:v>1.762</x:v>
      </x:c>
      <x:c r="E1402" s="113" t="n">
        <x:f>'净值底稿'!Q1360</x:f>
        <x:v>2.7251</x:v>
      </x:c>
      <x:c r="F1402" s="114" t="n">
        <x:f>IFERROR(B1402/B1401-1,0)</x:f>
        <x:v>-0.0019714947875639766</x:v>
      </x:c>
      <x:c r="G1402" s="114" t="n">
        <x:f>IFERROR(C1402/C1401-1,0)</x:f>
        <x:v>-0.001367458978170255</x:v>
      </x:c>
      <x:c r="H1402" s="114" t="n">
        <x:f>IFERROR(D1402/D1401-1,0)</x:f>
        <x:v>0.0003406381287611726</x:v>
      </x:c>
      <x:c r="I1402" s="114" t="n">
        <x:f>IFERROR(E1402/E1401-1,0)</x:f>
        <x:v>0.003424405331762248</x:v>
      </x:c>
      <x:c r="J1402" s="115" t="n">
        <x:f>Z1401*(1+F1402)</x:f>
        <x:v>0.17368443838147274</x:v>
      </x:c>
      <x:c r="K1402" s="115" t="n">
        <x:f>AA1401*(1+G1402)</x:f>
        <x:v>0.15974996824895923</x:v>
      </x:c>
      <x:c r="L1402" s="115" t="n">
        <x:f>AB1401*(1+H1402)</x:f>
        <x:v>0.9820935456012725</x:v>
      </x:c>
      <x:c r="M1402" s="115" t="n">
        <x:f>AC1401*(1+I1402)</x:f>
        <x:v>0.11348514122710197</x:v>
      </x:c>
      <x:c r="N1402" s="115" t="n">
        <x:f>SUM(J1402:M1402)</x:f>
        <x:v>1.4290130934588066</x:v>
      </x:c>
      <x:c r="O1402" s="116" t="n">
        <x:f>IFERROR((J1402+K1402)/N1402,0)</x:f>
        <x:v>0.2333319464718003</x:v>
      </x:c>
      <x:c r="P1402" s="50" t="b">
        <x:f>AND(MONTH(A1402)=12,OR(A1403="",YEAR(A1402)&lt;&gt;YEAR(A1403)))</x:f>
        <x:v>0</x:v>
      </x:c>
      <x:c r="Q1402" s="50" t="b">
        <x:f>AND(MOD(MONTH(A1402),3)=0,OR(A1403="",MONTH(A1402)&lt;&gt;MONTH(A1403)))</x:f>
        <x:v>0</x:v>
      </x:c>
      <x:c r="R1402" s="50" t="b">
        <x:f>OR(O1402&gt;$E$7,O1402&lt;$E$6)</x:f>
        <x:v>0</x:v>
      </x:c>
      <x:c r="S1402" s="50" t="b">
        <x:f>AND(OR(P1402,Q1402,R1402),A1402-AH1401&gt;$E$8)</x:f>
        <x:v>0</x:v>
      </x:c>
      <x:c r="T1402" s="50" t="str">
        <x:f>IF(NOT(OR(P1402,Q1402,R1402)),"不调",IF(NOT(S1402),"间隔规则跳过",IF(P1402,"年末+季度",IF(AND(Q1402,R1402),"季度+动态",IF(Q1402,"季度","动态")))))</x:f>
        <x:v>不调</x:v>
      </x:c>
      <x:c r="U1402" s="115" t="n">
        <x:f>IF(OR(T1402="年末+季度",T1402="季度+动态"),N1402*$E$5/2,IF(T1402="季度",(J1402+K1402)/2,IF(T1402="动态",N1402*$E$5*IF(J1402+K1402=0,0.5,J1402/(J1402+K1402)),J1402)))</x:f>
        <x:v>0.17368443838147274</x:v>
      </x:c>
      <x:c r="V1402" s="115" t="n">
        <x:f>IF(OR(T1402="年末+季度",T1402="季度+动态"),N1402*$E$5/2,IF(T1402="季度",(J1402+K1402)/2,IF(T1402="动态",N1402*$E$5*IF(J1402+K1402=0,0.5,K1402/(J1402+K1402)),K1402)))</x:f>
        <x:v>0.15974996824895923</x:v>
      </x:c>
      <x:c r="W1402" s="115" t="n">
        <x:f>IF(OR(T1402="年末+季度",T1402="季度+动态",T1402="动态"),N1402*(1-$E$5)*IF(L1402+M1402=0,$B$7/($B$7+$B$8),L1402/(L1402+M1402)),L1402)</x:f>
        <x:v>0.9820935456012725</x:v>
      </x:c>
      <x:c r="X1402" s="115" t="n">
        <x:f>IF(OR(T1402="年末+季度",T1402="季度+动态",T1402="动态"),N1402*(1-$E$5)*IF(L1402+M1402=0,$B$8/($B$7+$B$8),M1402/(L1402+M1402)),M1402)</x:f>
        <x:v>0.11348514122710197</x:v>
      </x:c>
      <x:c r="Y1402" s="115" t="n">
        <x:f>POWER(1-$H$5,(A1402-A1401)/$H$8)</x:f>
        <x:v>0.9999862671029998</x:v>
      </x:c>
      <x:c r="Z1402" s="115" t="n">
        <x:f>U1402*Y1402</x:f>
        <x:v>0.1736820531909699</x:v>
      </x:c>
      <x:c r="AA1402" s="115" t="n">
        <x:f>V1402*Y1402</x:f>
        <x:v>0.1597477744190995</x:v>
      </x:c>
      <x:c r="AB1402" s="115" t="n">
        <x:f>W1402*Y1402</x:f>
        <x:v>0.9820800586117662</x:v>
      </x:c>
      <x:c r="AC1402" s="115" t="n">
        <x:f>X1402*Y1402</x:f>
        <x:v>0.11348358274734645</x:v>
      </x:c>
      <x:c r="AD1402" s="115" t="n">
        <x:f>SUM(Z1402:AC1402)</x:f>
        <x:v>1.428993468969182</x:v>
      </x:c>
      <x:c r="AE1402" s="115" t="n">
        <x:f>MAX(AE1401,AD1402)</x:f>
        <x:v>1.428993468969182</x:v>
      </x:c>
      <x:c r="AF1402" s="114" t="n">
        <x:f>AD1402/AE1402-1</x:f>
        <x:v>0</x:v>
      </x:c>
      <x:c r="AG1402" s="114" t="n">
        <x:f>AD1402/AD1401-1</x:f>
        <x:v>0.00009815419699932271</x:v>
      </x:c>
      <x:c r="AH1402" s="111" t="n">
        <x:f>IF(OR(T1402="年末+季度",T1402="季度+动态",T1402="季度",T1402="动态"),A1402,AH1401)</x:f>
        <x:v>45838</x:v>
      </x:c>
      <x:c r="AI1402" s="117" t="n">
        <x:f>YEAR(A1402)</x:f>
        <x:v>2025</x:v>
      </x:c>
      <x:c r="AJ1402" s="117" t="n">
        <x:f>MONTH(A1402)</x:f>
        <x:v>8</x:v>
      </x:c>
      <x:c r="AK1402" s="50" t="n">
        <x:f>IF(MONTH(A1402)&lt;&gt;MONTH(A1403),1,0)</x:f>
        <x:v>0</x:v>
      </x:c>
      <x:c r="AL1402" s="115" t="n">
        <x:f>IF(AK1401,AD1401,AL1401)</x:f>
        <x:v>1.4230211272373468</x:v>
      </x:c>
      <x:c r="AM1402" s="116" t="str">
        <x:f>IF(AK1402,AD1402/AL1402-1,"")</x:f>
      </x:c>
      <x:c r="AN1402" s="115" t="n">
        <x:f>IF(AI1402&lt;&gt;AI1401,AD1402,MAX(AN1401,AD1402))</x:f>
        <x:v>1.428993468969182</x:v>
      </x:c>
      <x:c r="AO1402" s="116" t="n">
        <x:f>AD1402/AN1402-1</x:f>
        <x:v>0</x:v>
      </x:c>
      <x:c r="AP1402" s="112" t="n">
        <x:f>IFERROR(SUM(Z1402:AC1402)/AD1402,0)</x:f>
        <x:v>1</x:v>
      </x:c>
      <x:c r="AQ1402" s="50" t="b">
        <x:f>AND(B1402&gt;0,C1402&gt;0,D1402&gt;0,E1402&gt;0)</x:f>
        <x:v>1</x:v>
      </x:c>
    </x:row>
    <x:row r="1403">
      <x:c r="A1403" s="111" t="n">
        <x:f>'净值底稿'!A1361</x:f>
        <x:v>45877</x:v>
      </x:c>
      <x:c r="B1403" s="113" t="n">
        <x:f>'净值底稿'!F1361</x:f>
        <x:v>2.483058197895435</x:v>
      </x:c>
      <x:c r="C1403" s="113" t="n">
        <x:f>'净值底稿'!O1361</x:f>
        <x:v>1.6390802764179206</x:v>
      </x:c>
      <x:c r="D1403" s="113" t="n">
        <x:f>'净值底稿'!P1361</x:f>
        <x:v>1.7621</x:v>
      </x:c>
      <x:c r="E1403" s="113" t="n">
        <x:f>'净值底稿'!Q1361</x:f>
        <x:v>2.7292</x:v>
      </x:c>
      <x:c r="F1403" s="114" t="n">
        <x:f>IFERROR(B1403/B1402-1,0)</x:f>
        <x:v>-0.004910658451502181</x:v>
      </x:c>
      <x:c r="G1403" s="114" t="n">
        <x:f>IFERROR(C1403/C1402-1,0)</x:f>
        <x:v>-0.0010024060372965105</x:v>
      </x:c>
      <x:c r="H1403" s="114" t="n">
        <x:f>IFERROR(D1403/D1402-1,0)</x:f>
        <x:v>0.00005675368898971911</x:v>
      </x:c>
      <x:c r="I1403" s="114" t="n">
        <x:f>IFERROR(E1403/E1402-1,0)</x:f>
        <x:v>0.0015045319437818616</x:v>
      </x:c>
      <x:c r="J1403" s="115" t="n">
        <x:f>Z1402*(1+F1403)</x:f>
        <x:v>0.1728291599485934</x:v>
      </x:c>
      <x:c r="K1403" s="115" t="n">
        <x:f>AA1402*(1+G1403)</x:f>
        <x:v>0.1595876422855771</x:v>
      </x:c>
      <x:c r="L1403" s="115" t="n">
        <x:f>AB1402*(1+H1403)</x:f>
        <x:v>0.9821357952779757</x:v>
      </x:c>
      <x:c r="M1403" s="115" t="n">
        <x:f>AC1402*(1+I1403)</x:f>
        <x:v>0.11365432242268464</x:v>
      </x:c>
      <x:c r="N1403" s="115" t="n">
        <x:f>SUM(J1403:M1403)</x:f>
        <x:v>1.4282069199348308</x:v>
      </x:c>
      <x:c r="O1403" s="116" t="n">
        <x:f>IFERROR((J1403+K1403)/N1403,0)</x:f>
        <x:v>0.2327511494268202</x:v>
      </x:c>
      <x:c r="P1403" s="50" t="b">
        <x:f>AND(MONTH(A1403)=12,OR(A1404="",YEAR(A1403)&lt;&gt;YEAR(A1404)))</x:f>
        <x:v>0</x:v>
      </x:c>
      <x:c r="Q1403" s="50" t="b">
        <x:f>AND(MOD(MONTH(A1403),3)=0,OR(A1404="",MONTH(A1403)&lt;&gt;MONTH(A1404)))</x:f>
        <x:v>0</x:v>
      </x:c>
      <x:c r="R1403" s="50" t="b">
        <x:f>OR(O1403&gt;$E$7,O1403&lt;$E$6)</x:f>
        <x:v>0</x:v>
      </x:c>
      <x:c r="S1403" s="50" t="b">
        <x:f>AND(OR(P1403,Q1403,R1403),A1403-AH1402&gt;$E$8)</x:f>
        <x:v>0</x:v>
      </x:c>
      <x:c r="T1403" s="50" t="str">
        <x:f>IF(NOT(OR(P1403,Q1403,R1403)),"不调",IF(NOT(S1403),"间隔规则跳过",IF(P1403,"年末+季度",IF(AND(Q1403,R1403),"季度+动态",IF(Q1403,"季度","动态")))))</x:f>
        <x:v>不调</x:v>
      </x:c>
      <x:c r="U1403" s="115" t="n">
        <x:f>IF(OR(T1403="年末+季度",T1403="季度+动态"),N1403*$E$5/2,IF(T1403="季度",(J1403+K1403)/2,IF(T1403="动态",N1403*$E$5*IF(J1403+K1403=0,0.5,J1403/(J1403+K1403)),J1403)))</x:f>
        <x:v>0.1728291599485934</x:v>
      </x:c>
      <x:c r="V1403" s="115" t="n">
        <x:f>IF(OR(T1403="年末+季度",T1403="季度+动态"),N1403*$E$5/2,IF(T1403="季度",(J1403+K1403)/2,IF(T1403="动态",N1403*$E$5*IF(J1403+K1403=0,0.5,K1403/(J1403+K1403)),K1403)))</x:f>
        <x:v>0.1595876422855771</x:v>
      </x:c>
      <x:c r="W1403" s="115" t="n">
        <x:f>IF(OR(T1403="年末+季度",T1403="季度+动态",T1403="动态"),N1403*(1-$E$5)*IF(L1403+M1403=0,$B$7/($B$7+$B$8),L1403/(L1403+M1403)),L1403)</x:f>
        <x:v>0.9821357952779757</x:v>
      </x:c>
      <x:c r="X1403" s="115" t="n">
        <x:f>IF(OR(T1403="年末+季度",T1403="季度+动态",T1403="动态"),N1403*(1-$E$5)*IF(L1403+M1403=0,$B$8/($B$7+$B$8),M1403/(L1403+M1403)),M1403)</x:f>
        <x:v>0.11365432242268464</x:v>
      </x:c>
      <x:c r="Y1403" s="115" t="n">
        <x:f>POWER(1-$H$5,(A1403-A1402)/$H$8)</x:f>
        <x:v>0.9999862671029998</x:v>
      </x:c>
      <x:c r="Z1403" s="115" t="n">
        <x:f>U1403*Y1403</x:f>
        <x:v>0.1728267865035412</x:v>
      </x:c>
      <x:c r="AA1403" s="115" t="n">
        <x:f>V1403*Y1403</x:f>
        <x:v>0.15958545068492308</x:v>
      </x:c>
      <x:c r="AB1403" s="115" t="n">
        <x:f>W1403*Y1403</x:f>
        <x:v>0.9821223077082589</x:v>
      </x:c>
      <x:c r="AC1403" s="115" t="n">
        <x:f>X1403*Y1403</x:f>
        <x:v>0.11365276161958118</x:v>
      </x:c>
      <x:c r="AD1403" s="115" t="n">
        <x:f>SUM(Z1403:AC1403)</x:f>
        <x:v>1.4281873065163044</x:v>
      </x:c>
      <x:c r="AE1403" s="115" t="n">
        <x:f>MAX(AE1402,AD1403)</x:f>
        <x:v>1.428993468969182</x:v>
      </x:c>
      <x:c r="AF1403" s="114" t="n">
        <x:f>AD1403/AE1403-1</x:f>
        <x:v>-0.0005641470520219016</x:v>
      </x:c>
      <x:c r="AG1403" s="114" t="n">
        <x:f>AD1403/AD1402-1</x:f>
        <x:v>-0.0005641470520219016</x:v>
      </x:c>
      <x:c r="AH1403" s="111" t="n">
        <x:f>IF(OR(T1403="年末+季度",T1403="季度+动态",T1403="季度",T1403="动态"),A1403,AH1402)</x:f>
        <x:v>45838</x:v>
      </x:c>
      <x:c r="AI1403" s="117" t="n">
        <x:f>YEAR(A1403)</x:f>
        <x:v>2025</x:v>
      </x:c>
      <x:c r="AJ1403" s="117" t="n">
        <x:f>MONTH(A1403)</x:f>
        <x:v>8</x:v>
      </x:c>
      <x:c r="AK1403" s="50" t="n">
        <x:f>IF(MONTH(A1403)&lt;&gt;MONTH(A1404),1,0)</x:f>
        <x:v>0</x:v>
      </x:c>
      <x:c r="AL1403" s="115" t="n">
        <x:f>IF(AK1402,AD1402,AL1402)</x:f>
        <x:v>1.4230211272373468</x:v>
      </x:c>
      <x:c r="AM1403" s="116" t="str">
        <x:f>IF(AK1403,AD1403/AL1403-1,"")</x:f>
      </x:c>
      <x:c r="AN1403" s="115" t="n">
        <x:f>IF(AI1403&lt;&gt;AI1402,AD1403,MAX(AN1402,AD1403))</x:f>
        <x:v>1.428993468969182</x:v>
      </x:c>
      <x:c r="AO1403" s="116" t="n">
        <x:f>AD1403/AN1403-1</x:f>
        <x:v>-0.0005641470520219016</x:v>
      </x:c>
      <x:c r="AP1403" s="112" t="n">
        <x:f>IFERROR(SUM(Z1403:AC1403)/AD1403,0)</x:f>
        <x:v>1</x:v>
      </x:c>
      <x:c r="AQ1403" s="50" t="b">
        <x:f>AND(B1403&gt;0,C1403&gt;0,D1403&gt;0,E1403&gt;0)</x:f>
        <x:v>1</x:v>
      </x:c>
    </x:row>
    <x:row r="1404">
      <x:c r="A1404" s="111" t="n">
        <x:f>'净值底稿'!A1362</x:f>
        <x:v>45880</x:v>
      </x:c>
      <x:c r="B1404" s="113" t="n">
        <x:f>'净值底稿'!F1362</x:f>
        <x:v>2.5401227311015973</x:v>
      </x:c>
      <x:c r="C1404" s="113" t="n">
        <x:f>'净值底稿'!O1362</x:f>
        <x:v>1.6557888867885462</x:v>
      </x:c>
      <x:c r="D1404" s="113" t="n">
        <x:f>'净值底稿'!P1362</x:f>
        <x:v>1.7595</x:v>
      </x:c>
      <x:c r="E1404" s="113" t="n">
        <x:f>'净值底稿'!Q1362</x:f>
        <x:v>2.7034</x:v>
      </x:c>
      <x:c r="F1404" s="114" t="n">
        <x:f>IFERROR(B1404/B1403-1,0)</x:f>
        <x:v>0.022981552850645404</x:v>
      </x:c>
      <x:c r="G1404" s="114" t="n">
        <x:f>IFERROR(C1404/C1403-1,0)</x:f>
        <x:v>0.01019389386292957</x:v>
      </x:c>
      <x:c r="H1404" s="114" t="n">
        <x:f>IFERROR(D1404/D1403-1,0)</x:f>
        <x:v>-0.0014755121729753684</x:v>
      </x:c>
      <x:c r="I1404" s="114" t="n">
        <x:f>IFERROR(E1404/E1403-1,0)</x:f>
        <x:v>-0.009453319654111225</x:v>
      </x:c>
      <x:c r="J1404" s="115" t="n">
        <x:f>Z1403*(1+F1404)</x:f>
        <x:v>0.17679861443157954</x:v>
      </x:c>
      <x:c r="K1404" s="115" t="n">
        <x:f>AA1403*(1+G1404)</x:f>
        <x:v>0.16121224783127297</x:v>
      </x:c>
      <x:c r="L1404" s="115" t="n">
        <x:f>AB1403*(1+H1404)</x:f>
        <x:v>0.9806731742878847</x:v>
      </x:c>
      <x:c r="M1404" s="115" t="n">
        <x:f>AC1403*(1+I1404)</x:f>
        <x:v>0.11257836573441878</x:v>
      </x:c>
      <x:c r="N1404" s="115" t="n">
        <x:f>SUM(J1404:M1404)</x:f>
        <x:v>1.431262402285156</x:v>
      </x:c>
      <x:c r="O1404" s="116" t="n">
        <x:f>IFERROR((J1404+K1404)/N1404,0)</x:f>
        <x:v>0.23616274816077312</x:v>
      </x:c>
      <x:c r="P1404" s="50" t="b">
        <x:f>AND(MONTH(A1404)=12,OR(A1405="",YEAR(A1404)&lt;&gt;YEAR(A1405)))</x:f>
        <x:v>0</x:v>
      </x:c>
      <x:c r="Q1404" s="50" t="b">
        <x:f>AND(MOD(MONTH(A1404),3)=0,OR(A1405="",MONTH(A1404)&lt;&gt;MONTH(A1405)))</x:f>
        <x:v>0</x:v>
      </x:c>
      <x:c r="R1404" s="50" t="b">
        <x:f>OR(O1404&gt;$E$7,O1404&lt;$E$6)</x:f>
        <x:v>0</x:v>
      </x:c>
      <x:c r="S1404" s="50" t="b">
        <x:f>AND(OR(P1404,Q1404,R1404),A1404-AH1403&gt;$E$8)</x:f>
        <x:v>0</x:v>
      </x:c>
      <x:c r="T1404" s="50" t="str">
        <x:f>IF(NOT(OR(P1404,Q1404,R1404)),"不调",IF(NOT(S1404),"间隔规则跳过",IF(P1404,"年末+季度",IF(AND(Q1404,R1404),"季度+动态",IF(Q1404,"季度","动态")))))</x:f>
        <x:v>不调</x:v>
      </x:c>
      <x:c r="U1404" s="115" t="n">
        <x:f>IF(OR(T1404="年末+季度",T1404="季度+动态"),N1404*$E$5/2,IF(T1404="季度",(J1404+K1404)/2,IF(T1404="动态",N1404*$E$5*IF(J1404+K1404=0,0.5,J1404/(J1404+K1404)),J1404)))</x:f>
        <x:v>0.17679861443157954</x:v>
      </x:c>
      <x:c r="V1404" s="115" t="n">
        <x:f>IF(OR(T1404="年末+季度",T1404="季度+动态"),N1404*$E$5/2,IF(T1404="季度",(J1404+K1404)/2,IF(T1404="动态",N1404*$E$5*IF(J1404+K1404=0,0.5,K1404/(J1404+K1404)),K1404)))</x:f>
        <x:v>0.16121224783127297</x:v>
      </x:c>
      <x:c r="W1404" s="115" t="n">
        <x:f>IF(OR(T1404="年末+季度",T1404="季度+动态",T1404="动态"),N1404*(1-$E$5)*IF(L1404+M1404=0,$B$7/($B$7+$B$8),L1404/(L1404+M1404)),L1404)</x:f>
        <x:v>0.9806731742878847</x:v>
      </x:c>
      <x:c r="X1404" s="115" t="n">
        <x:f>IF(OR(T1404="年末+季度",T1404="季度+动态",T1404="动态"),N1404*(1-$E$5)*IF(L1404+M1404=0,$B$8/($B$7+$B$8),M1404/(L1404+M1404)),M1404)</x:f>
        <x:v>0.11257836573441878</x:v>
      </x:c>
      <x:c r="Y1404" s="115" t="n">
        <x:f>POWER(1-$H$5,(A1404-A1403)/$H$8)</x:f>
        <x:v>0.9999588018747739</x:v>
      </x:c>
      <x:c r="Z1404" s="115" t="n">
        <x:f>U1404*Y1404</x:f>
        <x:v>0.1767913306601224</x:v>
      </x:c>
      <x:c r="AA1404" s="115" t="n">
        <x:f>V1404*Y1404</x:f>
        <x:v>0.16120560618889884</x:v>
      </x:c>
      <x:c r="AB1404" s="115" t="n">
        <x:f>W1404*Y1404</x:f>
        <x:v>0.9806327723916445</x:v>
      </x:c>
      <x:c r="AC1404" s="115" t="n">
        <x:f>X1404*Y1404</x:f>
        <x:v>0.1125737277168095</x:v>
      </x:c>
      <x:c r="AD1404" s="115" t="n">
        <x:f>SUM(Z1404:AC1404)</x:f>
        <x:v>1.4312034369574753</x:v>
      </x:c>
      <x:c r="AE1404" s="115" t="n">
        <x:f>MAX(AE1403,AD1404)</x:f>
        <x:v>1.4312034369574753</x:v>
      </x:c>
      <x:c r="AF1404" s="114" t="n">
        <x:f>AD1404/AE1404-1</x:f>
        <x:v>0</x:v>
      </x:c>
      <x:c r="AG1404" s="114" t="n">
        <x:f>AD1404/AD1403-1</x:f>
        <x:v>0.0021118591569952994</x:v>
      </x:c>
      <x:c r="AH1404" s="111" t="n">
        <x:f>IF(OR(T1404="年末+季度",T1404="季度+动态",T1404="季度",T1404="动态"),A1404,AH1403)</x:f>
        <x:v>45838</x:v>
      </x:c>
      <x:c r="AI1404" s="117" t="n">
        <x:f>YEAR(A1404)</x:f>
        <x:v>2025</x:v>
      </x:c>
      <x:c r="AJ1404" s="117" t="n">
        <x:f>MONTH(A1404)</x:f>
        <x:v>8</x:v>
      </x:c>
      <x:c r="AK1404" s="50" t="n">
        <x:f>IF(MONTH(A1404)&lt;&gt;MONTH(A1405),1,0)</x:f>
        <x:v>0</x:v>
      </x:c>
      <x:c r="AL1404" s="115" t="n">
        <x:f>IF(AK1403,AD1403,AL1403)</x:f>
        <x:v>1.4230211272373468</x:v>
      </x:c>
      <x:c r="AM1404" s="116" t="str">
        <x:f>IF(AK1404,AD1404/AL1404-1,"")</x:f>
      </x:c>
      <x:c r="AN1404" s="115" t="n">
        <x:f>IF(AI1404&lt;&gt;AI1403,AD1404,MAX(AN1403,AD1404))</x:f>
        <x:v>1.4312034369574753</x:v>
      </x:c>
      <x:c r="AO1404" s="116" t="n">
        <x:f>AD1404/AN1404-1</x:f>
        <x:v>0</x:v>
      </x:c>
      <x:c r="AP1404" s="112" t="n">
        <x:f>IFERROR(SUM(Z1404:AC1404)/AD1404,0)</x:f>
        <x:v>1</x:v>
      </x:c>
      <x:c r="AQ1404" s="50" t="b">
        <x:f>AND(B1404&gt;0,C1404&gt;0,D1404&gt;0,E1404&gt;0)</x:f>
        <x:v>1</x:v>
      </x:c>
    </x:row>
    <x:row r="1405">
      <x:c r="A1405" s="111" t="n">
        <x:f>'净值底稿'!A1363</x:f>
        <x:v>45881</x:v>
      </x:c>
      <x:c r="B1405" s="113" t="n">
        <x:f>'净值底稿'!F1363</x:f>
        <x:v>2.62737715593667</x:v>
      </x:c>
      <x:c r="C1405" s="113" t="n">
        <x:f>'净值底稿'!O1363</x:f>
        <x:v>1.6598736003518997</x:v>
      </x:c>
      <x:c r="D1405" s="113" t="n">
        <x:f>'净值底稿'!P1363</x:f>
        <x:v>1.7575</x:v>
      </x:c>
      <x:c r="E1405" s="113" t="n">
        <x:f>'净值底稿'!Q1363</x:f>
        <x:v>2.6953</x:v>
      </x:c>
      <x:c r="F1405" s="114" t="n">
        <x:f>IFERROR(B1405/B1404-1,0)</x:f>
        <x:v>0.03435047596980967</x:v>
      </x:c>
      <x:c r="G1405" s="114" t="n">
        <x:f>IFERROR(C1405/C1404-1,0)</x:f>
        <x:v>0.002466928964160342</x:v>
      </x:c>
      <x:c r="H1405" s="114" t="n">
        <x:f>IFERROR(D1405/D1404-1,0)</x:f>
        <x:v>-0.0011366865586814878</x:v>
      </x:c>
      <x:c r="I1405" s="114" t="n">
        <x:f>IFERROR(E1405/E1404-1,0)</x:f>
        <x:v>-0.0029962269734408187</x:v>
      </x:c>
      <x:c r="J1405" s="115" t="n">
        <x:f>Z1404*(1+F1405)</x:f>
        <x:v>0.1828641970156336</x:v>
      </x:c>
      <x:c r="K1405" s="115" t="n">
        <x:f>AA1404*(1+G1405)</x:f>
        <x:v>0.16160328896799125</x:v>
      </x:c>
      <x:c r="L1405" s="115" t="n">
        <x:f>AB1404*(1+H1405)</x:f>
        <x:v>0.9795181003002643</x:v>
      </x:c>
      <x:c r="M1405" s="115" t="n">
        <x:f>AC1404*(1+I1405)</x:f>
        <x:v>0.1122364312773236</x:v>
      </x:c>
      <x:c r="N1405" s="115" t="n">
        <x:f>SUM(J1405:M1405)</x:f>
        <x:v>1.4362220175612128</x:v>
      </x:c>
      <x:c r="O1405" s="116" t="n">
        <x:f>IFERROR((J1405+K1405)/N1405,0)</x:f>
        <x:v>0.23984278319904215</x:v>
      </x:c>
      <x:c r="P1405" s="50" t="b">
        <x:f>AND(MONTH(A1405)=12,OR(A1406="",YEAR(A1405)&lt;&gt;YEAR(A1406)))</x:f>
        <x:v>0</x:v>
      </x:c>
      <x:c r="Q1405" s="50" t="b">
        <x:f>AND(MOD(MONTH(A1405),3)=0,OR(A1406="",MONTH(A1405)&lt;&gt;MONTH(A1406)))</x:f>
        <x:v>0</x:v>
      </x:c>
      <x:c r="R1405" s="50" t="b">
        <x:f>OR(O1405&gt;$E$7,O1405&lt;$E$6)</x:f>
        <x:v>0</x:v>
      </x:c>
      <x:c r="S1405" s="50" t="b">
        <x:f>AND(OR(P1405,Q1405,R1405),A1405-AH1404&gt;$E$8)</x:f>
        <x:v>0</x:v>
      </x:c>
      <x:c r="T1405" s="50" t="str">
        <x:f>IF(NOT(OR(P1405,Q1405,R1405)),"不调",IF(NOT(S1405),"间隔规则跳过",IF(P1405,"年末+季度",IF(AND(Q1405,R1405),"季度+动态",IF(Q1405,"季度","动态")))))</x:f>
        <x:v>不调</x:v>
      </x:c>
      <x:c r="U1405" s="115" t="n">
        <x:f>IF(OR(T1405="年末+季度",T1405="季度+动态"),N1405*$E$5/2,IF(T1405="季度",(J1405+K1405)/2,IF(T1405="动态",N1405*$E$5*IF(J1405+K1405=0,0.5,J1405/(J1405+K1405)),J1405)))</x:f>
        <x:v>0.1828641970156336</x:v>
      </x:c>
      <x:c r="V1405" s="115" t="n">
        <x:f>IF(OR(T1405="年末+季度",T1405="季度+动态"),N1405*$E$5/2,IF(T1405="季度",(J1405+K1405)/2,IF(T1405="动态",N1405*$E$5*IF(J1405+K1405=0,0.5,K1405/(J1405+K1405)),K1405)))</x:f>
        <x:v>0.16160328896799125</x:v>
      </x:c>
      <x:c r="W1405" s="115" t="n">
        <x:f>IF(OR(T1405="年末+季度",T1405="季度+动态",T1405="动态"),N1405*(1-$E$5)*IF(L1405+M1405=0,$B$7/($B$7+$B$8),L1405/(L1405+M1405)),L1405)</x:f>
        <x:v>0.9795181003002643</x:v>
      </x:c>
      <x:c r="X1405" s="115" t="n">
        <x:f>IF(OR(T1405="年末+季度",T1405="季度+动态",T1405="动态"),N1405*(1-$E$5)*IF(L1405+M1405=0,$B$8/($B$7+$B$8),M1405/(L1405+M1405)),M1405)</x:f>
        <x:v>0.1122364312773236</x:v>
      </x:c>
      <x:c r="Y1405" s="115" t="n">
        <x:f>POWER(1-$H$5,(A1405-A1404)/$H$8)</x:f>
        <x:v>0.9999862671029998</x:v>
      </x:c>
      <x:c r="Z1405" s="115" t="n">
        <x:f>U1405*Y1405</x:f>
        <x:v>0.18286168576045098</x:v>
      </x:c>
      <x:c r="AA1405" s="115" t="n">
        <x:f>V1405*Y1405</x:f>
        <x:v>0.16160106968666896</x:v>
      </x:c>
      <x:c r="AB1405" s="115" t="n">
        <x:f>W1405*Y1405</x:f>
        <x:v>0.979504648679083</x:v>
      </x:c>
      <x:c r="AC1405" s="115" t="n">
        <x:f>X1405*Y1405</x:f>
        <x:v>0.1122348899459732</x:v>
      </x:c>
      <x:c r="AD1405" s="115" t="n">
        <x:f>SUM(Z1405:AC1405)</x:f>
        <x:v>1.4362022940721761</x:v>
      </x:c>
      <x:c r="AE1405" s="115" t="n">
        <x:f>MAX(AE1404,AD1405)</x:f>
        <x:v>1.4362022940721761</x:v>
      </x:c>
      <x:c r="AF1405" s="114" t="n">
        <x:f>AD1405/AE1405-1</x:f>
        <x:v>0</x:v>
      </x:c>
      <x:c r="AG1405" s="114" t="n">
        <x:f>AD1405/AD1404-1</x:f>
        <x:v>0.003492764889754252</x:v>
      </x:c>
      <x:c r="AH1405" s="111" t="n">
        <x:f>IF(OR(T1405="年末+季度",T1405="季度+动态",T1405="季度",T1405="动态"),A1405,AH1404)</x:f>
        <x:v>45838</x:v>
      </x:c>
      <x:c r="AI1405" s="117" t="n">
        <x:f>YEAR(A1405)</x:f>
        <x:v>2025</x:v>
      </x:c>
      <x:c r="AJ1405" s="117" t="n">
        <x:f>MONTH(A1405)</x:f>
        <x:v>8</x:v>
      </x:c>
      <x:c r="AK1405" s="50" t="n">
        <x:f>IF(MONTH(A1405)&lt;&gt;MONTH(A1406),1,0)</x:f>
        <x:v>0</x:v>
      </x:c>
      <x:c r="AL1405" s="115" t="n">
        <x:f>IF(AK1404,AD1404,AL1404)</x:f>
        <x:v>1.4230211272373468</x:v>
      </x:c>
      <x:c r="AM1405" s="116" t="str">
        <x:f>IF(AK1405,AD1405/AL1405-1,"")</x:f>
      </x:c>
      <x:c r="AN1405" s="115" t="n">
        <x:f>IF(AI1405&lt;&gt;AI1404,AD1405,MAX(AN1404,AD1405))</x:f>
        <x:v>1.4362022940721761</x:v>
      </x:c>
      <x:c r="AO1405" s="116" t="n">
        <x:f>AD1405/AN1405-1</x:f>
        <x:v>0</x:v>
      </x:c>
      <x:c r="AP1405" s="112" t="n">
        <x:f>IFERROR(SUM(Z1405:AC1405)/AD1405,0)</x:f>
        <x:v>1</x:v>
      </x:c>
      <x:c r="AQ1405" s="50" t="b">
        <x:f>AND(B1405&gt;0,C1405&gt;0,D1405&gt;0,E1405&gt;0)</x:f>
        <x:v>1</x:v>
      </x:c>
    </x:row>
    <x:row r="1406">
      <x:c r="A1406" s="111" t="n">
        <x:f>'净值底稿'!A1364</x:f>
        <x:v>45882</x:v>
      </x:c>
      <x:c r="B1406" s="113" t="n">
        <x:f>'净值底稿'!F1364</x:f>
        <x:v>2.7697309312781</x:v>
      </x:c>
      <x:c r="C1406" s="113" t="n">
        <x:f>'净值底稿'!O1364</x:f>
        <x:v>1.6743714234291485</x:v>
      </x:c>
      <x:c r="D1406" s="113" t="n">
        <x:f>'净值底稿'!P1364</x:f>
        <x:v>1.7574</x:v>
      </x:c>
      <x:c r="E1406" s="113" t="n">
        <x:f>'净值底稿'!Q1364</x:f>
        <x:v>2.6999</x:v>
      </x:c>
      <x:c r="F1406" s="114" t="n">
        <x:f>IFERROR(B1406/B1405-1,0)</x:f>
        <x:v>0.054180944300202816</x:v>
      </x:c>
      <x:c r="G1406" s="114" t="n">
        <x:f>IFERROR(C1406/C1405-1,0)</x:f>
        <x:v>0.008734293427026696</x:v>
      </x:c>
      <x:c r="H1406" s="114" t="n">
        <x:f>IFERROR(D1406/D1405-1,0)</x:f>
        <x:v>-0.000056899004267418896</x:v>
      </x:c>
      <x:c r="I1406" s="114" t="n">
        <x:f>IFERROR(E1406/E1405-1,0)</x:f>
        <x:v>0.0017066745816791684</x:v>
      </x:c>
      <x:c r="J1406" s="115" t="n">
        <x:f>Z1405*(1+F1406)</x:f>
        <x:v>0.19276930457127917</x:v>
      </x:c>
      <x:c r="K1406" s="115" t="n">
        <x:f>AA1405*(1+G1406)</x:f>
        <x:v>0.16301254084743372</x:v>
      </x:c>
      <x:c r="L1406" s="115" t="n">
        <x:f>AB1405*(1+H1406)</x:f>
        <x:v>0.9794489158398979</x:v>
      </x:c>
      <x:c r="M1406" s="115" t="n">
        <x:f>AC1405*(1+I1406)</x:f>
        <x:v>0.11242643837982155</x:v>
      </x:c>
      <x:c r="N1406" s="115" t="n">
        <x:f>SUM(J1406:M1406)</x:f>
        <x:v>1.4476571996384322</x:v>
      </x:c>
      <x:c r="O1406" s="116" t="n">
        <x:f>IFERROR((J1406+K1406)/N1406,0)</x:f>
        <x:v>0.24576387663293023</x:v>
      </x:c>
      <x:c r="P1406" s="50" t="b">
        <x:f>AND(MONTH(A1406)=12,OR(A1407="",YEAR(A1406)&lt;&gt;YEAR(A1407)))</x:f>
        <x:v>0</x:v>
      </x:c>
      <x:c r="Q1406" s="50" t="b">
        <x:f>AND(MOD(MONTH(A1406),3)=0,OR(A1407="",MONTH(A1406)&lt;&gt;MONTH(A1407)))</x:f>
        <x:v>0</x:v>
      </x:c>
      <x:c r="R1406" s="50" t="b">
        <x:f>OR(O1406&gt;$E$7,O1406&lt;$E$6)</x:f>
        <x:v>0</x:v>
      </x:c>
      <x:c r="S1406" s="50" t="b">
        <x:f>AND(OR(P1406,Q1406,R1406),A1406-AH1405&gt;$E$8)</x:f>
        <x:v>0</x:v>
      </x:c>
      <x:c r="T1406" s="50" t="str">
        <x:f>IF(NOT(OR(P1406,Q1406,R1406)),"不调",IF(NOT(S1406),"间隔规则跳过",IF(P1406,"年末+季度",IF(AND(Q1406,R1406),"季度+动态",IF(Q1406,"季度","动态")))))</x:f>
        <x:v>不调</x:v>
      </x:c>
      <x:c r="U1406" s="115" t="n">
        <x:f>IF(OR(T1406="年末+季度",T1406="季度+动态"),N1406*$E$5/2,IF(T1406="季度",(J1406+K1406)/2,IF(T1406="动态",N1406*$E$5*IF(J1406+K1406=0,0.5,J1406/(J1406+K1406)),J1406)))</x:f>
        <x:v>0.19276930457127917</x:v>
      </x:c>
      <x:c r="V1406" s="115" t="n">
        <x:f>IF(OR(T1406="年末+季度",T1406="季度+动态"),N1406*$E$5/2,IF(T1406="季度",(J1406+K1406)/2,IF(T1406="动态",N1406*$E$5*IF(J1406+K1406=0,0.5,K1406/(J1406+K1406)),K1406)))</x:f>
        <x:v>0.16301254084743372</x:v>
      </x:c>
      <x:c r="W1406" s="115" t="n">
        <x:f>IF(OR(T1406="年末+季度",T1406="季度+动态",T1406="动态"),N1406*(1-$E$5)*IF(L1406+M1406=0,$B$7/($B$7+$B$8),L1406/(L1406+M1406)),L1406)</x:f>
        <x:v>0.9794489158398979</x:v>
      </x:c>
      <x:c r="X1406" s="115" t="n">
        <x:f>IF(OR(T1406="年末+季度",T1406="季度+动态",T1406="动态"),N1406*(1-$E$5)*IF(L1406+M1406=0,$B$8/($B$7+$B$8),M1406/(L1406+M1406)),M1406)</x:f>
        <x:v>0.11242643837982155</x:v>
      </x:c>
      <x:c r="Y1406" s="115" t="n">
        <x:f>POWER(1-$H$5,(A1406-A1405)/$H$8)</x:f>
        <x:v>0.9999862671029998</x:v>
      </x:c>
      <x:c r="Z1406" s="115" t="n">
        <x:f>U1406*Y1406</x:f>
        <x:v>0.19276665729027467</x:v>
      </x:c>
      <x:c r="AA1406" s="115" t="n">
        <x:f>V1406*Y1406</x:f>
        <x:v>0.1630103022130005</x:v>
      </x:c>
      <x:c r="AB1406" s="115" t="n">
        <x:f>W1406*Y1406</x:f>
        <x:v>0.9794354651688196</x:v>
      </x:c>
      <x:c r="AC1406" s="115" t="n">
        <x:f>X1406*Y1406</x:f>
        <x:v>0.11242489443912318</x:v>
      </x:c>
      <x:c r="AD1406" s="115" t="n">
        <x:f>SUM(Z1406:AC1406)</x:f>
        <x:v>1.4476373191112177</x:v>
      </x:c>
      <x:c r="AE1406" s="115" t="n">
        <x:f>MAX(AE1405,AD1406)</x:f>
        <x:v>1.4476373191112177</x:v>
      </x:c>
      <x:c r="AF1406" s="114" t="n">
        <x:f>AD1406/AE1406-1</x:f>
        <x:v>0</x:v>
      </x:c>
      <x:c r="AG1406" s="114" t="n">
        <x:f>AD1406/AD1405-1</x:f>
        <x:v>0.007961987727104214</x:v>
      </x:c>
      <x:c r="AH1406" s="111" t="n">
        <x:f>IF(OR(T1406="年末+季度",T1406="季度+动态",T1406="季度",T1406="动态"),A1406,AH1405)</x:f>
        <x:v>45838</x:v>
      </x:c>
      <x:c r="AI1406" s="117" t="n">
        <x:f>YEAR(A1406)</x:f>
        <x:v>2025</x:v>
      </x:c>
      <x:c r="AJ1406" s="117" t="n">
        <x:f>MONTH(A1406)</x:f>
        <x:v>8</x:v>
      </x:c>
      <x:c r="AK1406" s="50" t="n">
        <x:f>IF(MONTH(A1406)&lt;&gt;MONTH(A1407),1,0)</x:f>
        <x:v>0</x:v>
      </x:c>
      <x:c r="AL1406" s="115" t="n">
        <x:f>IF(AK1405,AD1405,AL1405)</x:f>
        <x:v>1.4230211272373468</x:v>
      </x:c>
      <x:c r="AM1406" s="116" t="str">
        <x:f>IF(AK1406,AD1406/AL1406-1,"")</x:f>
      </x:c>
      <x:c r="AN1406" s="115" t="n">
        <x:f>IF(AI1406&lt;&gt;AI1405,AD1406,MAX(AN1405,AD1406))</x:f>
        <x:v>1.4476373191112177</x:v>
      </x:c>
      <x:c r="AO1406" s="116" t="n">
        <x:f>AD1406/AN1406-1</x:f>
        <x:v>0</x:v>
      </x:c>
      <x:c r="AP1406" s="112" t="n">
        <x:f>IFERROR(SUM(Z1406:AC1406)/AD1406,0)</x:f>
        <x:v>1</x:v>
      </x:c>
      <x:c r="AQ1406" s="50" t="b">
        <x:f>AND(B1406&gt;0,C1406&gt;0,D1406&gt;0,E1406&gt;0)</x:f>
        <x:v>1</x:v>
      </x:c>
    </x:row>
    <x:row r="1407">
      <x:c r="A1407" s="111" t="n">
        <x:f>'净值底稿'!A1365</x:f>
        <x:v>45883</x:v>
      </x:c>
      <x:c r="B1407" s="113" t="n">
        <x:f>'净值底稿'!F1365</x:f>
        <x:v>2.706922166064393</x:v>
      </x:c>
      <x:c r="C1407" s="113" t="n">
        <x:f>'净值底稿'!O1365</x:f>
        <x:v>1.6580706286217008</x:v>
      </x:c>
      <x:c r="D1407" s="113" t="n">
        <x:f>'净值底稿'!P1365</x:f>
        <x:v>1.756</x:v>
      </x:c>
      <x:c r="E1407" s="113" t="n">
        <x:f>'净值底稿'!Q1365</x:f>
        <x:v>2.7007</x:v>
      </x:c>
      <x:c r="F1407" s="114" t="n">
        <x:f>IFERROR(B1407/B1406-1,0)</x:f>
        <x:v>-0.022676847236104525</x:v>
      </x:c>
      <x:c r="G1407" s="114" t="n">
        <x:f>IFERROR(C1407/C1406-1,0)</x:f>
        <x:v>-0.009735471221829162</x:v>
      </x:c>
      <x:c r="H1407" s="114" t="n">
        <x:f>IFERROR(D1407/D1406-1,0)</x:f>
        <x:v>-0.0007966313872767028</x:v>
      </x:c>
      <x:c r="I1407" s="114" t="n">
        <x:f>IFERROR(E1407/E1406-1,0)</x:f>
        <x:v>0.000296307270639673</x:v>
      </x:c>
      <x:c r="J1407" s="115" t="n">
        <x:f>Z1406*(1+F1407)</x:f>
        <x:v>0.1883953172506886</x:v>
      </x:c>
      <x:c r="K1407" s="115" t="n">
        <x:f>AA1406*(1+G1407)</x:f>
        <x:v>0.16142332010694416</x:v>
      </x:c>
      <x:c r="L1407" s="115" t="n">
        <x:f>AB1406*(1+H1407)</x:f>
        <x:v>0.9786552161354541</x:v>
      </x:c>
      <x:c r="M1407" s="115" t="n">
        <x:f>AC1406*(1+I1407)</x:f>
        <x:v>0.11245820675274638</x:v>
      </x:c>
      <x:c r="N1407" s="115" t="n">
        <x:f>SUM(J1407:M1407)</x:f>
        <x:v>1.4409320602458333</x:v>
      </x:c>
      <x:c r="O1407" s="116" t="n">
        <x:f>IFERROR((J1407+K1407)/N1407,0)</x:f>
        <x:v>0.24277247138074726</x:v>
      </x:c>
      <x:c r="P1407" s="50" t="b">
        <x:f>AND(MONTH(A1407)=12,OR(A1408="",YEAR(A1407)&lt;&gt;YEAR(A1408)))</x:f>
        <x:v>0</x:v>
      </x:c>
      <x:c r="Q1407" s="50" t="b">
        <x:f>AND(MOD(MONTH(A1407),3)=0,OR(A1408="",MONTH(A1407)&lt;&gt;MONTH(A1408)))</x:f>
        <x:v>0</x:v>
      </x:c>
      <x:c r="R1407" s="50" t="b">
        <x:f>OR(O1407&gt;$E$7,O1407&lt;$E$6)</x:f>
        <x:v>0</x:v>
      </x:c>
      <x:c r="S1407" s="50" t="b">
        <x:f>AND(OR(P1407,Q1407,R1407),A1407-AH1406&gt;$E$8)</x:f>
        <x:v>0</x:v>
      </x:c>
      <x:c r="T1407" s="50" t="str">
        <x:f>IF(NOT(OR(P1407,Q1407,R1407)),"不调",IF(NOT(S1407),"间隔规则跳过",IF(P1407,"年末+季度",IF(AND(Q1407,R1407),"季度+动态",IF(Q1407,"季度","动态")))))</x:f>
        <x:v>不调</x:v>
      </x:c>
      <x:c r="U1407" s="115" t="n">
        <x:f>IF(OR(T1407="年末+季度",T1407="季度+动态"),N1407*$E$5/2,IF(T1407="季度",(J1407+K1407)/2,IF(T1407="动态",N1407*$E$5*IF(J1407+K1407=0,0.5,J1407/(J1407+K1407)),J1407)))</x:f>
        <x:v>0.1883953172506886</x:v>
      </x:c>
      <x:c r="V1407" s="115" t="n">
        <x:f>IF(OR(T1407="年末+季度",T1407="季度+动态"),N1407*$E$5/2,IF(T1407="季度",(J1407+K1407)/2,IF(T1407="动态",N1407*$E$5*IF(J1407+K1407=0,0.5,K1407/(J1407+K1407)),K1407)))</x:f>
        <x:v>0.16142332010694416</x:v>
      </x:c>
      <x:c r="W1407" s="115" t="n">
        <x:f>IF(OR(T1407="年末+季度",T1407="季度+动态",T1407="动态"),N1407*(1-$E$5)*IF(L1407+M1407=0,$B$7/($B$7+$B$8),L1407/(L1407+M1407)),L1407)</x:f>
        <x:v>0.9786552161354541</x:v>
      </x:c>
      <x:c r="X1407" s="115" t="n">
        <x:f>IF(OR(T1407="年末+季度",T1407="季度+动态",T1407="动态"),N1407*(1-$E$5)*IF(L1407+M1407=0,$B$8/($B$7+$B$8),M1407/(L1407+M1407)),M1407)</x:f>
        <x:v>0.11245820675274638</x:v>
      </x:c>
      <x:c r="Y1407" s="115" t="n">
        <x:f>POWER(1-$H$5,(A1407-A1406)/$H$8)</x:f>
        <x:v>0.9999862671029998</x:v>
      </x:c>
      <x:c r="Z1407" s="115" t="n">
        <x:f>U1407*Y1407</x:f>
        <x:v>0.18839273003720144</x:v>
      </x:c>
      <x:c r="AA1407" s="115" t="n">
        <x:f>V1407*Y1407</x:f>
        <x:v>0.1614211032971157</x:v>
      </x:c>
      <x:c r="AB1407" s="115" t="n">
        <x:f>W1407*Y1407</x:f>
        <x:v>0.9786417763641722</x:v>
      </x:c>
      <x:c r="AC1407" s="115" t="n">
        <x:f>X1407*Y1407</x:f>
        <x:v>0.11245666237577621</x:v>
      </x:c>
      <x:c r="AD1407" s="115" t="n">
        <x:f>SUM(Z1407:AC1407)</x:f>
        <x:v>1.4409122720742655</x:v>
      </x:c>
      <x:c r="AE1407" s="115" t="n">
        <x:f>MAX(AE1406,AD1407)</x:f>
        <x:v>1.4476373191112177</x:v>
      </x:c>
      <x:c r="AF1407" s="114" t="n">
        <x:f>AD1407/AE1407-1</x:f>
        <x:v>-0.004645533068380003</x:v>
      </x:c>
      <x:c r="AG1407" s="114" t="n">
        <x:f>AD1407/AD1406-1</x:f>
        <x:v>-0.004645533068380003</x:v>
      </x:c>
      <x:c r="AH1407" s="111" t="n">
        <x:f>IF(OR(T1407="年末+季度",T1407="季度+动态",T1407="季度",T1407="动态"),A1407,AH1406)</x:f>
        <x:v>45838</x:v>
      </x:c>
      <x:c r="AI1407" s="117" t="n">
        <x:f>YEAR(A1407)</x:f>
        <x:v>2025</x:v>
      </x:c>
      <x:c r="AJ1407" s="117" t="n">
        <x:f>MONTH(A1407)</x:f>
        <x:v>8</x:v>
      </x:c>
      <x:c r="AK1407" s="50" t="n">
        <x:f>IF(MONTH(A1407)&lt;&gt;MONTH(A1408),1,0)</x:f>
        <x:v>0</x:v>
      </x:c>
      <x:c r="AL1407" s="115" t="n">
        <x:f>IF(AK1406,AD1406,AL1406)</x:f>
        <x:v>1.4230211272373468</x:v>
      </x:c>
      <x:c r="AM1407" s="116" t="str">
        <x:f>IF(AK1407,AD1407/AL1407-1,"")</x:f>
      </x:c>
      <x:c r="AN1407" s="115" t="n">
        <x:f>IF(AI1407&lt;&gt;AI1406,AD1407,MAX(AN1406,AD1407))</x:f>
        <x:v>1.4476373191112177</x:v>
      </x:c>
      <x:c r="AO1407" s="116" t="n">
        <x:f>AD1407/AN1407-1</x:f>
        <x:v>-0.004645533068380003</x:v>
      </x:c>
      <x:c r="AP1407" s="112" t="n">
        <x:f>IFERROR(SUM(Z1407:AC1407)/AD1407,0)</x:f>
        <x:v>1</x:v>
      </x:c>
      <x:c r="AQ1407" s="50" t="b">
        <x:f>AND(B1407&gt;0,C1407&gt;0,D1407&gt;0,E1407&gt;0)</x:f>
        <x:v>1</x:v>
      </x:c>
    </x:row>
    <x:row r="1408">
      <x:c r="A1408" s="111" t="n">
        <x:f>'净值底稿'!A1366</x:f>
        <x:v>45884</x:v>
      </x:c>
      <x:c r="B1408" s="113" t="n">
        <x:f>'净值底稿'!F1366</x:f>
        <x:v>2.72980293538748</x:v>
      </x:c>
      <x:c r="C1408" s="113" t="n">
        <x:f>'净值底稿'!O1366</x:f>
        <x:v>1.6813614272453021</x:v>
      </x:c>
      <x:c r="D1408" s="113" t="n">
        <x:f>'净值底稿'!P1366</x:f>
        <x:v>1.7548</x:v>
      </x:c>
      <x:c r="E1408" s="113" t="n">
        <x:f>'净值底稿'!Q1366</x:f>
        <x:v>2.6949</x:v>
      </x:c>
      <x:c r="F1408" s="114" t="n">
        <x:f>IFERROR(B1408/B1407-1,0)</x:f>
        <x:v>0.008452688300363498</x:v>
      </x:c>
      <x:c r="G1408" s="114" t="n">
        <x:f>IFERROR(C1408/C1407-1,0)</x:f>
        <x:v>0.014046927930303044</x:v>
      </x:c>
      <x:c r="H1408" s="114" t="n">
        <x:f>IFERROR(D1408/D1407-1,0)</x:f>
        <x:v>-0.0006833712984055662</x:v>
      </x:c>
      <x:c r="I1408" s="114" t="n">
        <x:f>IFERROR(E1408/E1407-1,0)</x:f>
        <x:v>-0.0021475913652015954</x:v>
      </x:c>
      <x:c r="J1408" s="115" t="n">
        <x:f>Z1407*(1+F1408)</x:f>
        <x:v>0.18998515506226044</x:v>
      </x:c>
      <x:c r="K1408" s="115" t="n">
        <x:f>AA1407*(1+G1408)</x:f>
        <x:v>0.1636885739015603</x:v>
      </x:c>
      <x:c r="L1408" s="115" t="n">
        <x:f>AB1407*(1+H1408)</x:f>
        <x:v>0.9779730006627843</x:v>
      </x:c>
      <x:c r="M1408" s="115" t="n">
        <x:f>AC1407*(1+I1408)</x:f>
        <x:v>0.1122151514186986</x:v>
      </x:c>
      <x:c r="N1408" s="115" t="n">
        <x:f>SUM(J1408:M1408)</x:f>
        <x:v>1.4438618810453037</x:v>
      </x:c>
      <x:c r="O1408" s="116" t="n">
        <x:f>IFERROR((J1408+K1408)/N1408,0)</x:f>
        <x:v>0.2449498346114476</x:v>
      </x:c>
      <x:c r="P1408" s="50" t="b">
        <x:f>AND(MONTH(A1408)=12,OR(A1409="",YEAR(A1408)&lt;&gt;YEAR(A1409)))</x:f>
        <x:v>0</x:v>
      </x:c>
      <x:c r="Q1408" s="50" t="b">
        <x:f>AND(MOD(MONTH(A1408),3)=0,OR(A1409="",MONTH(A1408)&lt;&gt;MONTH(A1409)))</x:f>
        <x:v>0</x:v>
      </x:c>
      <x:c r="R1408" s="50" t="b">
        <x:f>OR(O1408&gt;$E$7,O1408&lt;$E$6)</x:f>
        <x:v>0</x:v>
      </x:c>
      <x:c r="S1408" s="50" t="b">
        <x:f>AND(OR(P1408,Q1408,R1408),A1408-AH1407&gt;$E$8)</x:f>
        <x:v>0</x:v>
      </x:c>
      <x:c r="T1408" s="50" t="str">
        <x:f>IF(NOT(OR(P1408,Q1408,R1408)),"不调",IF(NOT(S1408),"间隔规则跳过",IF(P1408,"年末+季度",IF(AND(Q1408,R1408),"季度+动态",IF(Q1408,"季度","动态")))))</x:f>
        <x:v>不调</x:v>
      </x:c>
      <x:c r="U1408" s="115" t="n">
        <x:f>IF(OR(T1408="年末+季度",T1408="季度+动态"),N1408*$E$5/2,IF(T1408="季度",(J1408+K1408)/2,IF(T1408="动态",N1408*$E$5*IF(J1408+K1408=0,0.5,J1408/(J1408+K1408)),J1408)))</x:f>
        <x:v>0.18998515506226044</x:v>
      </x:c>
      <x:c r="V1408" s="115" t="n">
        <x:f>IF(OR(T1408="年末+季度",T1408="季度+动态"),N1408*$E$5/2,IF(T1408="季度",(J1408+K1408)/2,IF(T1408="动态",N1408*$E$5*IF(J1408+K1408=0,0.5,K1408/(J1408+K1408)),K1408)))</x:f>
        <x:v>0.1636885739015603</x:v>
      </x:c>
      <x:c r="W1408" s="115" t="n">
        <x:f>IF(OR(T1408="年末+季度",T1408="季度+动态",T1408="动态"),N1408*(1-$E$5)*IF(L1408+M1408=0,$B$7/($B$7+$B$8),L1408/(L1408+M1408)),L1408)</x:f>
        <x:v>0.9779730006627843</x:v>
      </x:c>
      <x:c r="X1408" s="115" t="n">
        <x:f>IF(OR(T1408="年末+季度",T1408="季度+动态",T1408="动态"),N1408*(1-$E$5)*IF(L1408+M1408=0,$B$8/($B$7+$B$8),M1408/(L1408+M1408)),M1408)</x:f>
        <x:v>0.1122151514186986</x:v>
      </x:c>
      <x:c r="Y1408" s="115" t="n">
        <x:f>POWER(1-$H$5,(A1408-A1407)/$H$8)</x:f>
        <x:v>0.9999862671029998</x:v>
      </x:c>
      <x:c r="Z1408" s="115" t="n">
        <x:f>U1408*Y1408</x:f>
        <x:v>0.1899825460156944</x:v>
      </x:c>
      <x:c r="AA1408" s="115" t="n">
        <x:f>V1408*Y1408</x:f>
        <x:v>0.1636863259832348</x:v>
      </x:c>
      <x:c r="AB1408" s="115" t="n">
        <x:f>W1408*Y1408</x:f>
        <x:v>0.9779595702602971</x:v>
      </x:c>
      <x:c r="AC1408" s="115" t="n">
        <x:f>X1408*Y1408</x:f>
        <x:v>0.1122136103795823</x:v>
      </x:c>
      <x:c r="AD1408" s="115" t="n">
        <x:f>SUM(Z1408:AC1408)</x:f>
        <x:v>1.4438420526388087</x:v>
      </x:c>
      <x:c r="AE1408" s="115" t="n">
        <x:f>MAX(AE1407,AD1408)</x:f>
        <x:v>1.4476373191112177</x:v>
      </x:c>
      <x:c r="AF1408" s="114" t="n">
        <x:f>AD1408/AE1408-1</x:f>
        <x:v>-0.002621697038550419</x:v>
      </x:c>
      <x:c r="AG1408" s="114" t="n">
        <x:f>AD1408/AD1407-1</x:f>
        <x:v>0.0020332817072379328</x:v>
      </x:c>
      <x:c r="AH1408" s="111" t="n">
        <x:f>IF(OR(T1408="年末+季度",T1408="季度+动态",T1408="季度",T1408="动态"),A1408,AH1407)</x:f>
        <x:v>45838</x:v>
      </x:c>
      <x:c r="AI1408" s="117" t="n">
        <x:f>YEAR(A1408)</x:f>
        <x:v>2025</x:v>
      </x:c>
      <x:c r="AJ1408" s="117" t="n">
        <x:f>MONTH(A1408)</x:f>
        <x:v>8</x:v>
      </x:c>
      <x:c r="AK1408" s="50" t="n">
        <x:f>IF(MONTH(A1408)&lt;&gt;MONTH(A1409),1,0)</x:f>
        <x:v>0</x:v>
      </x:c>
      <x:c r="AL1408" s="115" t="n">
        <x:f>IF(AK1407,AD1407,AL1407)</x:f>
        <x:v>1.4230211272373468</x:v>
      </x:c>
      <x:c r="AM1408" s="116" t="str">
        <x:f>IF(AK1408,AD1408/AL1408-1,"")</x:f>
      </x:c>
      <x:c r="AN1408" s="115" t="n">
        <x:f>IF(AI1408&lt;&gt;AI1407,AD1408,MAX(AN1407,AD1408))</x:f>
        <x:v>1.4476373191112177</x:v>
      </x:c>
      <x:c r="AO1408" s="116" t="n">
        <x:f>AD1408/AN1408-1</x:f>
        <x:v>-0.002621697038550419</x:v>
      </x:c>
      <x:c r="AP1408" s="112" t="n">
        <x:f>IFERROR(SUM(Z1408:AC1408)/AD1408,0)</x:f>
        <x:v>1</x:v>
      </x:c>
      <x:c r="AQ1408" s="50" t="b">
        <x:f>AND(B1408&gt;0,C1408&gt;0,D1408&gt;0,E1408&gt;0)</x:f>
        <x:v>1</x:v>
      </x:c>
    </x:row>
    <x:row r="1409">
      <x:c r="A1409" s="111" t="n">
        <x:f>'净值底稿'!A1367</x:f>
        <x:v>45887</x:v>
      </x:c>
      <x:c r="B1409" s="113" t="n">
        <x:f>'净值底稿'!F1367</x:f>
        <x:v>2.811949103114225</x:v>
      </x:c>
      <x:c r="C1409" s="113" t="n">
        <x:f>'净值底稿'!O1367</x:f>
        <x:v>1.703881428110424</x:v>
      </x:c>
      <x:c r="D1409" s="113" t="n">
        <x:f>'净值底稿'!P1367</x:f>
        <x:v>1.7487</x:v>
      </x:c>
      <x:c r="E1409" s="113" t="n">
        <x:f>'净值底稿'!Q1367</x:f>
        <x:v>2.698</x:v>
      </x:c>
      <x:c r="F1409" s="114" t="n">
        <x:f>IFERROR(B1409/B1408-1,0)</x:f>
        <x:v>0.030092343539473987</x:v>
      </x:c>
      <x:c r="G1409" s="114" t="n">
        <x:f>IFERROR(C1409/C1408-1,0)</x:f>
        <x:v>0.01339390835319576</x:v>
      </x:c>
      <x:c r="H1409" s="114" t="n">
        <x:f>IFERROR(D1409/D1408-1,0)</x:f>
        <x:v>-0.0034761796216092877</x:v>
      </x:c>
      <x:c r="I1409" s="114" t="n">
        <x:f>IFERROR(E1409/E1408-1,0)</x:f>
        <x:v>0.00115032097665968</x:v>
      </x:c>
      <x:c r="J1409" s="115" t="n">
        <x:f>Z1408*(1+F1409)</x:f>
        <x:v>0.19569956605690259</x:v>
      </x:c>
      <x:c r="K1409" s="115" t="n">
        <x:f>AA1408*(1+G1409)</x:f>
        <x:v>0.16587872563212558</x:v>
      </x:c>
      <x:c r="L1409" s="115" t="n">
        <x:f>AB1408*(1+H1409)</x:f>
        <x:v>0.9745600071314005</x:v>
      </x:c>
      <x:c r="M1409" s="115" t="n">
        <x:f>AC1408*(1+I1409)</x:f>
        <x:v>0.11234269204946865</x:v>
      </x:c>
      <x:c r="N1409" s="115" t="n">
        <x:f>SUM(J1409:M1409)</x:f>
        <x:v>1.4484809908698972</x:v>
      </x:c>
      <x:c r="O1409" s="116" t="n">
        <x:f>IFERROR((J1409+K1409)/N1409,0)</x:f>
        <x:v>0.24962584526006057</x:v>
      </x:c>
      <x:c r="P1409" s="50" t="b">
        <x:f>AND(MONTH(A1409)=12,OR(A1410="",YEAR(A1409)&lt;&gt;YEAR(A1410)))</x:f>
        <x:v>0</x:v>
      </x:c>
      <x:c r="Q1409" s="50" t="b">
        <x:f>AND(MOD(MONTH(A1409),3)=0,OR(A1410="",MONTH(A1409)&lt;&gt;MONTH(A1410)))</x:f>
        <x:v>0</x:v>
      </x:c>
      <x:c r="R1409" s="50" t="b">
        <x:f>OR(O1409&gt;$E$7,O1409&lt;$E$6)</x:f>
        <x:v>0</x:v>
      </x:c>
      <x:c r="S1409" s="50" t="b">
        <x:f>AND(OR(P1409,Q1409,R1409),A1409-AH1408&gt;$E$8)</x:f>
        <x:v>0</x:v>
      </x:c>
      <x:c r="T1409" s="50" t="str">
        <x:f>IF(NOT(OR(P1409,Q1409,R1409)),"不调",IF(NOT(S1409),"间隔规则跳过",IF(P1409,"年末+季度",IF(AND(Q1409,R1409),"季度+动态",IF(Q1409,"季度","动态")))))</x:f>
        <x:v>不调</x:v>
      </x:c>
      <x:c r="U1409" s="115" t="n">
        <x:f>IF(OR(T1409="年末+季度",T1409="季度+动态"),N1409*$E$5/2,IF(T1409="季度",(J1409+K1409)/2,IF(T1409="动态",N1409*$E$5*IF(J1409+K1409=0,0.5,J1409/(J1409+K1409)),J1409)))</x:f>
        <x:v>0.19569956605690259</x:v>
      </x:c>
      <x:c r="V1409" s="115" t="n">
        <x:f>IF(OR(T1409="年末+季度",T1409="季度+动态"),N1409*$E$5/2,IF(T1409="季度",(J1409+K1409)/2,IF(T1409="动态",N1409*$E$5*IF(J1409+K1409=0,0.5,K1409/(J1409+K1409)),K1409)))</x:f>
        <x:v>0.16587872563212558</x:v>
      </x:c>
      <x:c r="W1409" s="115" t="n">
        <x:f>IF(OR(T1409="年末+季度",T1409="季度+动态",T1409="动态"),N1409*(1-$E$5)*IF(L1409+M1409=0,$B$7/($B$7+$B$8),L1409/(L1409+M1409)),L1409)</x:f>
        <x:v>0.9745600071314005</x:v>
      </x:c>
      <x:c r="X1409" s="115" t="n">
        <x:f>IF(OR(T1409="年末+季度",T1409="季度+动态",T1409="动态"),N1409*(1-$E$5)*IF(L1409+M1409=0,$B$8/($B$7+$B$8),M1409/(L1409+M1409)),M1409)</x:f>
        <x:v>0.11234269204946865</x:v>
      </x:c>
      <x:c r="Y1409" s="115" t="n">
        <x:f>POWER(1-$H$5,(A1409-A1408)/$H$8)</x:f>
        <x:v>0.9999588018747739</x:v>
      </x:c>
      <x:c r="Z1409" s="115" t="n">
        <x:f>U1409*Y1409</x:f>
        <x:v>0.19569150360167348</x:v>
      </x:c>
      <x:c r="AA1409" s="115" t="n">
        <x:f>V1409*Y1409</x:f>
        <x:v>0.16587189173961464</x:v>
      </x:c>
      <x:c r="AB1409" s="115" t="n">
        <x:f>W1409*Y1409</x:f>
        <x:v>0.9745198570861864</x:v>
      </x:c>
      <x:c r="AC1409" s="115" t="n">
        <x:f>X1409*Y1409</x:f>
        <x:v>0.11233806374117336</x:v>
      </x:c>
      <x:c r="AD1409" s="115" t="n">
        <x:f>SUM(Z1409:AC1409)</x:f>
        <x:v>1.4484213161686477</x:v>
      </x:c>
      <x:c r="AE1409" s="115" t="n">
        <x:f>MAX(AE1408,AD1409)</x:f>
        <x:v>1.4484213161686477</x:v>
      </x:c>
      <x:c r="AF1409" s="114" t="n">
        <x:f>AD1409/AE1409-1</x:f>
        <x:v>0</x:v>
      </x:c>
      <x:c r="AG1409" s="114" t="n">
        <x:f>AD1409/AD1408-1</x:f>
        <x:v>0.0031715820449125243</x:v>
      </x:c>
      <x:c r="AH1409" s="111" t="n">
        <x:f>IF(OR(T1409="年末+季度",T1409="季度+动态",T1409="季度",T1409="动态"),A1409,AH1408)</x:f>
        <x:v>45838</x:v>
      </x:c>
      <x:c r="AI1409" s="117" t="n">
        <x:f>YEAR(A1409)</x:f>
        <x:v>2025</x:v>
      </x:c>
      <x:c r="AJ1409" s="117" t="n">
        <x:f>MONTH(A1409)</x:f>
        <x:v>8</x:v>
      </x:c>
      <x:c r="AK1409" s="50" t="n">
        <x:f>IF(MONTH(A1409)&lt;&gt;MONTH(A1410),1,0)</x:f>
        <x:v>0</x:v>
      </x:c>
      <x:c r="AL1409" s="115" t="n">
        <x:f>IF(AK1408,AD1408,AL1408)</x:f>
        <x:v>1.4230211272373468</x:v>
      </x:c>
      <x:c r="AM1409" s="116" t="str">
        <x:f>IF(AK1409,AD1409/AL1409-1,"")</x:f>
      </x:c>
      <x:c r="AN1409" s="115" t="n">
        <x:f>IF(AI1409&lt;&gt;AI1408,AD1409,MAX(AN1408,AD1409))</x:f>
        <x:v>1.4484213161686477</x:v>
      </x:c>
      <x:c r="AO1409" s="116" t="n">
        <x:f>AD1409/AN1409-1</x:f>
        <x:v>0</x:v>
      </x:c>
      <x:c r="AP1409" s="112" t="n">
        <x:f>IFERROR(SUM(Z1409:AC1409)/AD1409,0)</x:f>
        <x:v>1</x:v>
      </x:c>
      <x:c r="AQ1409" s="50" t="b">
        <x:f>AND(B1409&gt;0,C1409&gt;0,D1409&gt;0,E1409&gt;0)</x:f>
        <x:v>1</x:v>
      </x:c>
    </x:row>
    <x:row r="1410">
      <x:c r="A1410" s="111" t="n">
        <x:f>'净值底稿'!A1368</x:f>
        <x:v>45888</x:v>
      </x:c>
      <x:c r="B1410" s="113" t="n">
        <x:f>'净值底稿'!F1368</x:f>
        <x:v>2.853512000596975</x:v>
      </x:c>
      <x:c r="C1410" s="113" t="n">
        <x:f>'净值底稿'!O1368</x:f>
        <x:v>1.7064704772664827</x:v>
      </x:c>
      <x:c r="D1410" s="113" t="n">
        <x:f>'净值底稿'!P1368</x:f>
        <x:v>1.7493</x:v>
      </x:c>
      <x:c r="E1410" s="113" t="n">
        <x:f>'净值底稿'!Q1368</x:f>
        <x:v>2.6931</x:v>
      </x:c>
      <x:c r="F1410" s="114" t="n">
        <x:f>IFERROR(B1410/B1409-1,0)</x:f>
        <x:v>0.01478081428882172</x:v>
      </x:c>
      <x:c r="G1410" s="114" t="n">
        <x:f>IFERROR(C1410/C1409-1,0)</x:f>
        <x:v>0.0015195007782495829</x:v>
      </x:c>
      <x:c r="H1410" s="114" t="n">
        <x:f>IFERROR(D1410/D1409-1,0)</x:f>
        <x:v>0.0003431120260766196</x:v>
      </x:c>
      <x:c r="I1410" s="114" t="n">
        <x:f>IFERROR(E1410/E1409-1,0)</x:f>
        <x:v>-0.0018161601186064136</x:v>
      </x:c>
      <x:c r="J1410" s="115" t="n">
        <x:f>Z1409*(1+F1410)</x:f>
        <x:v>0.1985839833743101</x:v>
      </x:c>
      <x:c r="K1410" s="115" t="n">
        <x:f>AA1409*(1+G1410)</x:f>
        <x:v>0.1661239342082027</x:v>
      </x:c>
      <x:c r="L1410" s="115" t="n">
        <x:f>AB1409*(1+H1410)</x:f>
        <x:v>0.9748542265688032</x:v>
      </x:c>
      <x:c r="M1410" s="115" t="n">
        <x:f>AC1409*(1+I1410)</x:f>
        <x:v>0.11213403983000518</x:v>
      </x:c>
      <x:c r="N1410" s="115" t="n">
        <x:f>SUM(J1410:M1410)</x:f>
        <x:v>1.4516961839813212</x:v>
      </x:c>
      <x:c r="O1410" s="116" t="n">
        <x:f>IFERROR((J1410+K1410)/N1410,0)</x:f>
        <x:v>0.25122881881682035</x:v>
      </x:c>
      <x:c r="P1410" s="50" t="b">
        <x:f>AND(MONTH(A1410)=12,OR(A1411="",YEAR(A1410)&lt;&gt;YEAR(A1411)))</x:f>
        <x:v>0</x:v>
      </x:c>
      <x:c r="Q1410" s="50" t="b">
        <x:f>AND(MOD(MONTH(A1410),3)=0,OR(A1411="",MONTH(A1410)&lt;&gt;MONTH(A1411)))</x:f>
        <x:v>0</x:v>
      </x:c>
      <x:c r="R1410" s="50" t="b">
        <x:f>OR(O1410&gt;$E$7,O1410&lt;$E$6)</x:f>
        <x:v>1</x:v>
      </x:c>
      <x:c r="S1410" s="50" t="b">
        <x:f>AND(OR(P1410,Q1410,R1410),A1410-AH1409&gt;$E$8)</x:f>
        <x:v>1</x:v>
      </x:c>
      <x:c r="T1410" s="50" t="str">
        <x:f>IF(NOT(OR(P1410,Q1410,R1410)),"不调",IF(NOT(S1410),"间隔规则跳过",IF(P1410,"年末+季度",IF(AND(Q1410,R1410),"季度+动态",IF(Q1410,"季度","动态")))))</x:f>
        <x:v>动态</x:v>
      </x:c>
      <x:c r="U1410" s="115" t="n">
        <x:f>IF(OR(T1410="年末+季度",T1410="季度+动态"),N1410*$E$5/2,IF(T1410="季度",(J1410+K1410)/2,IF(T1410="动态",N1410*$E$5*IF(J1410+K1410=0,0.5,J1410/(J1410+K1410)),J1410)))</x:f>
        <x:v>0.15809013019251153</x:v>
      </x:c>
      <x:c r="V1410" s="115" t="n">
        <x:f>IF(OR(T1410="年末+季度",T1410="季度+动态"),N1410*$E$5/2,IF(T1410="季度",(J1410+K1410)/2,IF(T1410="动态",N1410*$E$5*IF(J1410+K1410=0,0.5,K1410/(J1410+K1410)),K1410)))</x:f>
        <x:v>0.13224910660375266</x:v>
      </x:c>
      <x:c r="W1410" s="115" t="n">
        <x:f>IF(OR(T1410="年末+季度",T1410="季度+动态",T1410="动态"),N1410*(1-$E$5)*IF(L1410+M1410=0,$B$7/($B$7+$B$8),L1410/(L1410+M1410)),L1410)</x:f>
        <x:v>1.0415510116491136</x:v>
      </x:c>
      <x:c r="X1410" s="115" t="n">
        <x:f>IF(OR(T1410="年末+季度",T1410="季度+动态",T1410="动态"),N1410*(1-$E$5)*IF(L1410+M1410=0,$B$8/($B$7+$B$8),M1410/(L1410+M1410)),M1410)</x:f>
        <x:v>0.11980593553594329</x:v>
      </x:c>
      <x:c r="Y1410" s="115" t="n">
        <x:f>POWER(1-$H$5,(A1410-A1409)/$H$8)</x:f>
        <x:v>0.9999862671029998</x:v>
      </x:c>
      <x:c r="Z1410" s="115" t="n">
        <x:f>U1410*Y1410</x:f>
        <x:v>0.15808795915703683</x:v>
      </x:c>
      <x:c r="AA1410" s="115" t="n">
        <x:f>V1410*Y1410</x:f>
        <x:v>0.1322472904403933</x:v>
      </x:c>
      <x:c r="AB1410" s="115" t="n">
        <x:f>W1410*Y1410</x:f>
        <x:v>1.04153670813635</x:v>
      </x:c>
      <x:c r="AC1410" s="115" t="n">
        <x:f>X1410*Y1410</x:f>
        <x:v>0.11980429025337055</x:v>
      </x:c>
      <x:c r="AD1410" s="115" t="n">
        <x:f>SUM(Z1410:AC1410)</x:f>
        <x:v>1.4516762479871506</x:v>
      </x:c>
      <x:c r="AE1410" s="115" t="n">
        <x:f>MAX(AE1409,AD1410)</x:f>
        <x:v>1.4516762479871506</x:v>
      </x:c>
      <x:c r="AF1410" s="114" t="n">
        <x:f>AD1410/AE1410-1</x:f>
        <x:v>0</x:v>
      </x:c>
      <x:c r="AG1410" s="114" t="n">
        <x:f>AD1410/AD1409-1</x:f>
        <x:v>0.0022472272274429717</x:v>
      </x:c>
      <x:c r="AH1410" s="111" t="n">
        <x:f>IF(OR(T1410="年末+季度",T1410="季度+动态",T1410="季度",T1410="动态"),A1410,AH1409)</x:f>
        <x:v>45888</x:v>
      </x:c>
      <x:c r="AI1410" s="117" t="n">
        <x:f>YEAR(A1410)</x:f>
        <x:v>2025</x:v>
      </x:c>
      <x:c r="AJ1410" s="117" t="n">
        <x:f>MONTH(A1410)</x:f>
        <x:v>8</x:v>
      </x:c>
      <x:c r="AK1410" s="50" t="n">
        <x:f>IF(MONTH(A1410)&lt;&gt;MONTH(A1411),1,0)</x:f>
        <x:v>0</x:v>
      </x:c>
      <x:c r="AL1410" s="115" t="n">
        <x:f>IF(AK1409,AD1409,AL1409)</x:f>
        <x:v>1.4230211272373468</x:v>
      </x:c>
      <x:c r="AM1410" s="116" t="str">
        <x:f>IF(AK1410,AD1410/AL1410-1,"")</x:f>
      </x:c>
      <x:c r="AN1410" s="115" t="n">
        <x:f>IF(AI1410&lt;&gt;AI1409,AD1410,MAX(AN1409,AD1410))</x:f>
        <x:v>1.4516762479871506</x:v>
      </x:c>
      <x:c r="AO1410" s="116" t="n">
        <x:f>AD1410/AN1410-1</x:f>
        <x:v>0</x:v>
      </x:c>
      <x:c r="AP1410" s="112" t="n">
        <x:f>IFERROR(SUM(Z1410:AC1410)/AD1410,0)</x:f>
        <x:v>1</x:v>
      </x:c>
      <x:c r="AQ1410" s="50" t="b">
        <x:f>AND(B1410&gt;0,C1410&gt;0,D1410&gt;0,E1410&gt;0)</x:f>
        <x:v>1</x:v>
      </x:c>
    </x:row>
    <x:row r="1411">
      <x:c r="A1411" s="111" t="n">
        <x:f>'净值底稿'!A1369</x:f>
        <x:v>45889</x:v>
      </x:c>
      <x:c r="B1411" s="113" t="n">
        <x:f>'净值底稿'!F1369</x:f>
        <x:v>2.87209349907105</x:v>
      </x:c>
      <x:c r="C1411" s="113" t="n">
        <x:f>'净值底稿'!O1369</x:f>
        <x:v>1.7240827718659633</x:v>
      </x:c>
      <x:c r="D1411" s="113" t="n">
        <x:f>'净值底稿'!P1369</x:f>
        <x:v>1.7483</x:v>
      </x:c>
      <x:c r="E1411" s="113" t="n">
        <x:f>'净值底稿'!Q1369</x:f>
        <x:v>2.6833</x:v>
      </x:c>
      <x:c r="F1411" s="114" t="n">
        <x:f>IFERROR(B1411/B1410-1,0)</x:f>
        <x:v>0.006511799659572937</x:v>
      </x:c>
      <x:c r="G1411" s="114" t="n">
        <x:f>IFERROR(C1411/C1410-1,0)</x:f>
        <x:v>0.010320890302006891</x:v>
      </x:c>
      <x:c r="H1411" s="114" t="n">
        <x:f>IFERROR(D1411/D1410-1,0)</x:f>
        <x:v>-0.000571657234322398</x:v>
      </x:c>
      <x:c r="I1411" s="114" t="n">
        <x:f>IFERROR(E1411/E1410-1,0)</x:f>
        <x:v>-0.0036389291151460723</x:v>
      </x:c>
      <x:c r="J1411" s="115" t="n">
        <x:f>Z1410*(1+F1411)</x:f>
        <x:v>0.1591173962756582</x:v>
      </x:c>
      <x:c r="K1411" s="115" t="n">
        <x:f>AA1410*(1+G1411)</x:f>
        <x:v>0.13361220021776624</x:v>
      </x:c>
      <x:c r="L1411" s="115" t="n">
        <x:f>AB1410*(1+H1411)</x:f>
        <x:v>1.0409413061423316</x:v>
      </x:c>
      <x:c r="M1411" s="115" t="n">
        <x:f>AC1410*(1+I1411)</x:f>
        <x:v>0.11936833093344815</x:v>
      </x:c>
      <x:c r="N1411" s="115" t="n">
        <x:f>SUM(J1411:M1411)</x:f>
        <x:v>1.4530392335692042</x:v>
      </x:c>
      <x:c r="O1411" s="116" t="n">
        <x:f>IFERROR((J1411+K1411)/N1411,0)</x:f>
        <x:v>0.20146021506547473</x:v>
      </x:c>
      <x:c r="P1411" s="50" t="b">
        <x:f>AND(MONTH(A1411)=12,OR(A1412="",YEAR(A1411)&lt;&gt;YEAR(A1412)))</x:f>
        <x:v>0</x:v>
      </x:c>
      <x:c r="Q1411" s="50" t="b">
        <x:f>AND(MOD(MONTH(A1411),3)=0,OR(A1412="",MONTH(A1411)&lt;&gt;MONTH(A1412)))</x:f>
        <x:v>0</x:v>
      </x:c>
      <x:c r="R1411" s="50" t="b">
        <x:f>OR(O1411&gt;$E$7,O1411&lt;$E$6)</x:f>
        <x:v>0</x:v>
      </x:c>
      <x:c r="S1411" s="50" t="b">
        <x:f>AND(OR(P1411,Q1411,R1411),A1411-AH1410&gt;$E$8)</x:f>
        <x:v>0</x:v>
      </x:c>
      <x:c r="T1411" s="50" t="str">
        <x:f>IF(NOT(OR(P1411,Q1411,R1411)),"不调",IF(NOT(S1411),"间隔规则跳过",IF(P1411,"年末+季度",IF(AND(Q1411,R1411),"季度+动态",IF(Q1411,"季度","动态")))))</x:f>
        <x:v>不调</x:v>
      </x:c>
      <x:c r="U1411" s="115" t="n">
        <x:f>IF(OR(T1411="年末+季度",T1411="季度+动态"),N1411*$E$5/2,IF(T1411="季度",(J1411+K1411)/2,IF(T1411="动态",N1411*$E$5*IF(J1411+K1411=0,0.5,J1411/(J1411+K1411)),J1411)))</x:f>
        <x:v>0.1591173962756582</x:v>
      </x:c>
      <x:c r="V1411" s="115" t="n">
        <x:f>IF(OR(T1411="年末+季度",T1411="季度+动态"),N1411*$E$5/2,IF(T1411="季度",(J1411+K1411)/2,IF(T1411="动态",N1411*$E$5*IF(J1411+K1411=0,0.5,K1411/(J1411+K1411)),K1411)))</x:f>
        <x:v>0.13361220021776624</x:v>
      </x:c>
      <x:c r="W1411" s="115" t="n">
        <x:f>IF(OR(T1411="年末+季度",T1411="季度+动态",T1411="动态"),N1411*(1-$E$5)*IF(L1411+M1411=0,$B$7/($B$7+$B$8),L1411/(L1411+M1411)),L1411)</x:f>
        <x:v>1.0409413061423316</x:v>
      </x:c>
      <x:c r="X1411" s="115" t="n">
        <x:f>IF(OR(T1411="年末+季度",T1411="季度+动态",T1411="动态"),N1411*(1-$E$5)*IF(L1411+M1411=0,$B$8/($B$7+$B$8),M1411/(L1411+M1411)),M1411)</x:f>
        <x:v>0.11936833093344815</x:v>
      </x:c>
      <x:c r="Y1411" s="115" t="n">
        <x:f>POWER(1-$H$5,(A1411-A1410)/$H$8)</x:f>
        <x:v>0.9999862671029998</x:v>
      </x:c>
      <x:c r="Z1411" s="115" t="n">
        <x:f>U1411*Y1411</x:f>
        <x:v>0.15911521113284421</x:v>
      </x:c>
      <x:c r="AA1411" s="115" t="n">
        <x:f>V1411*Y1411</x:f>
        <x:v>0.13361036533518267</x:v>
      </x:c>
      <x:c r="AB1411" s="115" t="n">
        <x:f>W1411*Y1411</x:f>
        <x:v>1.040927011002591</x:v>
      </x:c>
      <x:c r="AC1411" s="115" t="n">
        <x:f>X1411*Y1411</x:f>
        <x:v>0.11936669166045434</x:v>
      </x:c>
      <x:c r="AD1411" s="115" t="n">
        <x:f>SUM(Z1411:AC1411)</x:f>
        <x:v>1.453019279131072</x:v>
      </x:c>
      <x:c r="AE1411" s="115" t="n">
        <x:f>MAX(AE1410,AD1411)</x:f>
        <x:v>1.453019279131072</x:v>
      </x:c>
      <x:c r="AF1411" s="114" t="n">
        <x:f>AD1411/AE1411-1</x:f>
        <x:v>0</x:v>
      </x:c>
      <x:c r="AG1411" s="114" t="n">
        <x:f>AD1411/AD1410-1</x:f>
        <x:v>0.0009251588608574224</x:v>
      </x:c>
      <x:c r="AH1411" s="111" t="n">
        <x:f>IF(OR(T1411="年末+季度",T1411="季度+动态",T1411="季度",T1411="动态"),A1411,AH1410)</x:f>
        <x:v>45888</x:v>
      </x:c>
      <x:c r="AI1411" s="117" t="n">
        <x:f>YEAR(A1411)</x:f>
        <x:v>2025</x:v>
      </x:c>
      <x:c r="AJ1411" s="117" t="n">
        <x:f>MONTH(A1411)</x:f>
        <x:v>8</x:v>
      </x:c>
      <x:c r="AK1411" s="50" t="n">
        <x:f>IF(MONTH(A1411)&lt;&gt;MONTH(A1412),1,0)</x:f>
        <x:v>0</x:v>
      </x:c>
      <x:c r="AL1411" s="115" t="n">
        <x:f>IF(AK1410,AD1410,AL1410)</x:f>
        <x:v>1.4230211272373468</x:v>
      </x:c>
      <x:c r="AM1411" s="116" t="str">
        <x:f>IF(AK1411,AD1411/AL1411-1,"")</x:f>
      </x:c>
      <x:c r="AN1411" s="115" t="n">
        <x:f>IF(AI1411&lt;&gt;AI1410,AD1411,MAX(AN1410,AD1411))</x:f>
        <x:v>1.453019279131072</x:v>
      </x:c>
      <x:c r="AO1411" s="116" t="n">
        <x:f>AD1411/AN1411-1</x:f>
        <x:v>0</x:v>
      </x:c>
      <x:c r="AP1411" s="112" t="n">
        <x:f>IFERROR(SUM(Z1411:AC1411)/AD1411,0)</x:f>
        <x:v>1</x:v>
      </x:c>
      <x:c r="AQ1411" s="50" t="b">
        <x:f>AND(B1411&gt;0,C1411&gt;0,D1411&gt;0,E1411&gt;0)</x:f>
        <x:v>1</x:v>
      </x:c>
    </x:row>
    <x:row r="1412">
      <x:c r="A1412" s="111" t="n">
        <x:f>'净值底稿'!A1370</x:f>
        <x:v>45890</x:v>
      </x:c>
      <x:c r="B1412" s="113" t="n">
        <x:f>'净值底稿'!F1370</x:f>
        <x:v>2.8577527176919</x:v>
      </x:c>
      <x:c r="C1412" s="113" t="n">
        <x:f>'净值底稿'!O1370</x:f>
        <x:v>1.7192474623462983</x:v>
      </x:c>
      <x:c r="D1412" s="113" t="n">
        <x:f>'净值底稿'!P1370</x:f>
        <x:v>1.7486</x:v>
      </x:c>
      <x:c r="E1412" s="113" t="n">
        <x:f>'净值底稿'!Q1370</x:f>
        <x:v>2.6898</x:v>
      </x:c>
      <x:c r="F1412" s="114" t="n">
        <x:f>IFERROR(B1412/B1411-1,0)</x:f>
        <x:v>-0.004993145725857517</x:v>
      </x:c>
      <x:c r="G1412" s="114" t="n">
        <x:f>IFERROR(C1412/C1411-1,0)</x:f>
        <x:v>-0.002804569246076083</x:v>
      </x:c>
      <x:c r="H1412" s="114" t="n">
        <x:f>IFERROR(D1412/D1411-1,0)</x:f>
        <x:v>0.00017159526397070302</x:v>
      </x:c>
      <x:c r="I1412" s="114" t="n">
        <x:f>IFERROR(E1412/E1411-1,0)</x:f>
        <x:v>0.0024223903402527114</x:v>
      </x:c>
      <x:c r="J1412" s="115" t="n">
        <x:f>Z1411*(1+F1412)</x:f>
        <x:v>0.15832072569645733</x:v>
      </x:c>
      <x:c r="K1412" s="115" t="n">
        <x:f>AA1411*(1+G1412)</x:f>
        <x:v>0.1332356458136066</x:v>
      </x:c>
      <x:c r="L1412" s="115" t="n">
        <x:f>AB1411*(1+H1412)</x:f>
        <x:v>1.0411056291478182</x:v>
      </x:c>
      <x:c r="M1412" s="115" t="n">
        <x:f>AC1411*(1+I1412)</x:f>
        <x:v>0.11965584438128055</x:v>
      </x:c>
      <x:c r="N1412" s="115" t="n">
        <x:f>SUM(J1412:M1412)</x:f>
        <x:v>1.4523178450391627</x:v>
      </x:c>
      <x:c r="O1412" s="116" t="n">
        <x:f>IFERROR((J1412+K1412)/N1412,0)</x:f>
        <x:v>0.20075245408982906</x:v>
      </x:c>
      <x:c r="P1412" s="50" t="b">
        <x:f>AND(MONTH(A1412)=12,OR(A1413="",YEAR(A1412)&lt;&gt;YEAR(A1413)))</x:f>
        <x:v>0</x:v>
      </x:c>
      <x:c r="Q1412" s="50" t="b">
        <x:f>AND(MOD(MONTH(A1412),3)=0,OR(A1413="",MONTH(A1412)&lt;&gt;MONTH(A1413)))</x:f>
        <x:v>0</x:v>
      </x:c>
      <x:c r="R1412" s="50" t="b">
        <x:f>OR(O1412&gt;$E$7,O1412&lt;$E$6)</x:f>
        <x:v>0</x:v>
      </x:c>
      <x:c r="S1412" s="50" t="b">
        <x:f>AND(OR(P1412,Q1412,R1412),A1412-AH1411&gt;$E$8)</x:f>
        <x:v>0</x:v>
      </x:c>
      <x:c r="T1412" s="50" t="str">
        <x:f>IF(NOT(OR(P1412,Q1412,R1412)),"不调",IF(NOT(S1412),"间隔规则跳过",IF(P1412,"年末+季度",IF(AND(Q1412,R1412),"季度+动态",IF(Q1412,"季度","动态")))))</x:f>
        <x:v>不调</x:v>
      </x:c>
      <x:c r="U1412" s="115" t="n">
        <x:f>IF(OR(T1412="年末+季度",T1412="季度+动态"),N1412*$E$5/2,IF(T1412="季度",(J1412+K1412)/2,IF(T1412="动态",N1412*$E$5*IF(J1412+K1412=0,0.5,J1412/(J1412+K1412)),J1412)))</x:f>
        <x:v>0.15832072569645733</x:v>
      </x:c>
      <x:c r="V1412" s="115" t="n">
        <x:f>IF(OR(T1412="年末+季度",T1412="季度+动态"),N1412*$E$5/2,IF(T1412="季度",(J1412+K1412)/2,IF(T1412="动态",N1412*$E$5*IF(J1412+K1412=0,0.5,K1412/(J1412+K1412)),K1412)))</x:f>
        <x:v>0.1332356458136066</x:v>
      </x:c>
      <x:c r="W1412" s="115" t="n">
        <x:f>IF(OR(T1412="年末+季度",T1412="季度+动态",T1412="动态"),N1412*(1-$E$5)*IF(L1412+M1412=0,$B$7/($B$7+$B$8),L1412/(L1412+M1412)),L1412)</x:f>
        <x:v>1.0411056291478182</x:v>
      </x:c>
      <x:c r="X1412" s="115" t="n">
        <x:f>IF(OR(T1412="年末+季度",T1412="季度+动态",T1412="动态"),N1412*(1-$E$5)*IF(L1412+M1412=0,$B$8/($B$7+$B$8),M1412/(L1412+M1412)),M1412)</x:f>
        <x:v>0.11965584438128055</x:v>
      </x:c>
      <x:c r="Y1412" s="115" t="n">
        <x:f>POWER(1-$H$5,(A1412-A1411)/$H$8)</x:f>
        <x:v>0.9999862671029998</x:v>
      </x:c>
      <x:c r="Z1412" s="115" t="n">
        <x:f>U1412*Y1412</x:f>
        <x:v>0.15831855149423835</x:v>
      </x:c>
      <x:c r="AA1412" s="115" t="n">
        <x:f>V1412*Y1412</x:f>
        <x:v>0.1332338161022059</x:v>
      </x:c>
      <x:c r="AB1412" s="115" t="n">
        <x:f>W1412*Y1412</x:f>
        <x:v>1.0410913317514467</x:v>
      </x:c>
      <x:c r="AC1412" s="115" t="n">
        <x:f>X1412*Y1412</x:f>
        <x:v>0.11965420115989418</x:v>
      </x:c>
      <x:c r="AD1412" s="115" t="n">
        <x:f>SUM(Z1412:AC1412)</x:f>
        <x:v>1.4522979005077852</x:v>
      </x:c>
      <x:c r="AE1412" s="115" t="n">
        <x:f>MAX(AE1411,AD1412)</x:f>
        <x:v>1.453019279131072</x:v>
      </x:c>
      <x:c r="AF1412" s="114" t="n">
        <x:f>AD1412/AE1412-1</x:f>
        <x:v>-0.0004964687211296281</x:v>
      </x:c>
      <x:c r="AG1412" s="114" t="n">
        <x:f>AD1412/AD1411-1</x:f>
        <x:v>-0.0004964687211296281</x:v>
      </x:c>
      <x:c r="AH1412" s="111" t="n">
        <x:f>IF(OR(T1412="年末+季度",T1412="季度+动态",T1412="季度",T1412="动态"),A1412,AH1411)</x:f>
        <x:v>45888</x:v>
      </x:c>
      <x:c r="AI1412" s="117" t="n">
        <x:f>YEAR(A1412)</x:f>
        <x:v>2025</x:v>
      </x:c>
      <x:c r="AJ1412" s="117" t="n">
        <x:f>MONTH(A1412)</x:f>
        <x:v>8</x:v>
      </x:c>
      <x:c r="AK1412" s="50" t="n">
        <x:f>IF(MONTH(A1412)&lt;&gt;MONTH(A1413),1,0)</x:f>
        <x:v>0</x:v>
      </x:c>
      <x:c r="AL1412" s="115" t="n">
        <x:f>IF(AK1411,AD1411,AL1411)</x:f>
        <x:v>1.4230211272373468</x:v>
      </x:c>
      <x:c r="AM1412" s="116" t="str">
        <x:f>IF(AK1412,AD1412/AL1412-1,"")</x:f>
      </x:c>
      <x:c r="AN1412" s="115" t="n">
        <x:f>IF(AI1412&lt;&gt;AI1411,AD1412,MAX(AN1411,AD1412))</x:f>
        <x:v>1.453019279131072</x:v>
      </x:c>
      <x:c r="AO1412" s="116" t="n">
        <x:f>AD1412/AN1412-1</x:f>
        <x:v>-0.0004964687211296281</x:v>
      </x:c>
      <x:c r="AP1412" s="112" t="n">
        <x:f>IFERROR(SUM(Z1412:AC1412)/AD1412,0)</x:f>
        <x:v>1</x:v>
      </x:c>
      <x:c r="AQ1412" s="50" t="b">
        <x:f>AND(B1412&gt;0,C1412&gt;0,D1412&gt;0,E1412&gt;0)</x:f>
        <x:v>1</x:v>
      </x:c>
    </x:row>
    <x:row r="1413">
      <x:c r="A1413" s="111" t="n">
        <x:f>'净值底稿'!A1371</x:f>
        <x:v>45891</x:v>
      </x:c>
      <x:c r="B1413" s="113" t="n">
        <x:f>'净值底稿'!F1371</x:f>
        <x:v>2.97593399758315</x:v>
      </x:c>
      <x:c r="C1413" s="113" t="n">
        <x:f>'净值底稿'!O1371</x:f>
        <x:v>1.738919569344213</x:v>
      </x:c>
      <x:c r="D1413" s="113" t="n">
        <x:f>'净值底稿'!P1371</x:f>
        <x:v>1.7482</x:v>
      </x:c>
      <x:c r="E1413" s="113" t="n">
        <x:f>'净值底稿'!Q1371</x:f>
        <x:v>2.689</x:v>
      </x:c>
      <x:c r="F1413" s="114" t="n">
        <x:f>IFERROR(B1413/B1412-1,0)</x:f>
        <x:v>0.04135462076883267</x:v>
      </x:c>
      <x:c r="G1413" s="114" t="n">
        <x:f>IFERROR(C1413/C1412-1,0)</x:f>
        <x:v>0.011442277757425234</x:v>
      </x:c>
      <x:c r="H1413" s="114" t="n">
        <x:f>IFERROR(D1413/D1412-1,0)</x:f>
        <x:v>-0.00022875443211711755</x:v>
      </x:c>
      <x:c r="I1413" s="114" t="n">
        <x:f>IFERROR(E1413/E1412-1,0)</x:f>
        <x:v>-0.0002974198825190788</x:v>
      </x:c>
      <x:c r="J1413" s="115" t="n">
        <x:f>Z1412*(1+F1413)</x:f>
        <x:v>0.16486575515195348</x:v>
      </x:c>
      <x:c r="K1413" s="115" t="n">
        <x:f>AA1412*(1+G1413)</x:f>
        <x:v>0.13475831443272904</x:v>
      </x:c>
      <x:c r="L1413" s="115" t="n">
        <x:f>AB1412*(1+H1413)</x:f>
        <x:v>1.0408531774950698</x:v>
      </x:c>
      <x:c r="M1413" s="115" t="n">
        <x:f>AC1412*(1+I1413)</x:f>
        <x:v>0.1196186136214423</x:v>
      </x:c>
      <x:c r="N1413" s="115" t="n">
        <x:f>SUM(J1413:M1413)</x:f>
        <x:v>1.4600958607011947</x:v>
      </x:c>
      <x:c r="O1413" s="116" t="n">
        <x:f>IFERROR((J1413+K1413)/N1413,0)</x:f>
        <x:v>0.20520849188682133</x:v>
      </x:c>
      <x:c r="P1413" s="50" t="b">
        <x:f>AND(MONTH(A1413)=12,OR(A1414="",YEAR(A1413)&lt;&gt;YEAR(A1414)))</x:f>
        <x:v>0</x:v>
      </x:c>
      <x:c r="Q1413" s="50" t="b">
        <x:f>AND(MOD(MONTH(A1413),3)=0,OR(A1414="",MONTH(A1413)&lt;&gt;MONTH(A1414)))</x:f>
        <x:v>0</x:v>
      </x:c>
      <x:c r="R1413" s="50" t="b">
        <x:f>OR(O1413&gt;$E$7,O1413&lt;$E$6)</x:f>
        <x:v>0</x:v>
      </x:c>
      <x:c r="S1413" s="50" t="b">
        <x:f>AND(OR(P1413,Q1413,R1413),A1413-AH1412&gt;$E$8)</x:f>
        <x:v>0</x:v>
      </x:c>
      <x:c r="T1413" s="50" t="str">
        <x:f>IF(NOT(OR(P1413,Q1413,R1413)),"不调",IF(NOT(S1413),"间隔规则跳过",IF(P1413,"年末+季度",IF(AND(Q1413,R1413),"季度+动态",IF(Q1413,"季度","动态")))))</x:f>
        <x:v>不调</x:v>
      </x:c>
      <x:c r="U1413" s="115" t="n">
        <x:f>IF(OR(T1413="年末+季度",T1413="季度+动态"),N1413*$E$5/2,IF(T1413="季度",(J1413+K1413)/2,IF(T1413="动态",N1413*$E$5*IF(J1413+K1413=0,0.5,J1413/(J1413+K1413)),J1413)))</x:f>
        <x:v>0.16486575515195348</x:v>
      </x:c>
      <x:c r="V1413" s="115" t="n">
        <x:f>IF(OR(T1413="年末+季度",T1413="季度+动态"),N1413*$E$5/2,IF(T1413="季度",(J1413+K1413)/2,IF(T1413="动态",N1413*$E$5*IF(J1413+K1413=0,0.5,K1413/(J1413+K1413)),K1413)))</x:f>
        <x:v>0.13475831443272904</x:v>
      </x:c>
      <x:c r="W1413" s="115" t="n">
        <x:f>IF(OR(T1413="年末+季度",T1413="季度+动态",T1413="动态"),N1413*(1-$E$5)*IF(L1413+M1413=0,$B$7/($B$7+$B$8),L1413/(L1413+M1413)),L1413)</x:f>
        <x:v>1.0408531774950698</x:v>
      </x:c>
      <x:c r="X1413" s="115" t="n">
        <x:f>IF(OR(T1413="年末+季度",T1413="季度+动态",T1413="动态"),N1413*(1-$E$5)*IF(L1413+M1413=0,$B$8/($B$7+$B$8),M1413/(L1413+M1413)),M1413)</x:f>
        <x:v>0.1196186136214423</x:v>
      </x:c>
      <x:c r="Y1413" s="115" t="n">
        <x:f>POWER(1-$H$5,(A1413-A1412)/$H$8)</x:f>
        <x:v>0.9999862671029998</x:v>
      </x:c>
      <x:c r="Z1413" s="115" t="n">
        <x:f>U1413*Y1413</x:f>
        <x:v>0.1648634910675191</x:v>
      </x:c>
      <x:c r="AA1413" s="115" t="n">
        <x:f>V1413*Y1413</x:f>
        <x:v>0.13475646381067702</x:v>
      </x:c>
      <x:c r="AB1413" s="115" t="n">
        <x:f>W1413*Y1413</x:f>
        <x:v>1.0408388835655908</x:v>
      </x:c>
      <x:c r="AC1413" s="115" t="n">
        <x:f>X1413*Y1413</x:f>
        <x:v>0.11961697091134213</x:v>
      </x:c>
      <x:c r="AD1413" s="115" t="n">
        <x:f>SUM(Z1413:AC1413)</x:f>
        <x:v>1.4600758093551292</x:v>
      </x:c>
      <x:c r="AE1413" s="115" t="n">
        <x:f>MAX(AE1412,AD1413)</x:f>
        <x:v>1.4600758093551292</x:v>
      </x:c>
      <x:c r="AF1413" s="114" t="n">
        <x:f>AD1413/AE1413-1</x:f>
        <x:v>0</x:v>
      </x:c>
      <x:c r="AG1413" s="114" t="n">
        <x:f>AD1413/AD1412-1</x:f>
        <x:v>0.005355587751400437</x:v>
      </x:c>
      <x:c r="AH1413" s="111" t="n">
        <x:f>IF(OR(T1413="年末+季度",T1413="季度+动态",T1413="季度",T1413="动态"),A1413,AH1412)</x:f>
        <x:v>45888</x:v>
      </x:c>
      <x:c r="AI1413" s="117" t="n">
        <x:f>YEAR(A1413)</x:f>
        <x:v>2025</x:v>
      </x:c>
      <x:c r="AJ1413" s="117" t="n">
        <x:f>MONTH(A1413)</x:f>
        <x:v>8</x:v>
      </x:c>
      <x:c r="AK1413" s="50" t="n">
        <x:f>IF(MONTH(A1413)&lt;&gt;MONTH(A1414),1,0)</x:f>
        <x:v>0</x:v>
      </x:c>
      <x:c r="AL1413" s="115" t="n">
        <x:f>IF(AK1412,AD1412,AL1412)</x:f>
        <x:v>1.4230211272373468</x:v>
      </x:c>
      <x:c r="AM1413" s="116" t="str">
        <x:f>IF(AK1413,AD1413/AL1413-1,"")</x:f>
      </x:c>
      <x:c r="AN1413" s="115" t="n">
        <x:f>IF(AI1413&lt;&gt;AI1412,AD1413,MAX(AN1412,AD1413))</x:f>
        <x:v>1.4600758093551292</x:v>
      </x:c>
      <x:c r="AO1413" s="116" t="n">
        <x:f>AD1413/AN1413-1</x:f>
        <x:v>0</x:v>
      </x:c>
      <x:c r="AP1413" s="112" t="n">
        <x:f>IFERROR(SUM(Z1413:AC1413)/AD1413,0)</x:f>
        <x:v>1</x:v>
      </x:c>
      <x:c r="AQ1413" s="50" t="b">
        <x:f>AND(B1413&gt;0,C1413&gt;0,D1413&gt;0,E1413&gt;0)</x:f>
        <x:v>1</x:v>
      </x:c>
    </x:row>
    <x:row r="1414">
      <x:c r="A1414" s="111" t="n">
        <x:f>'净值底稿'!A1372</x:f>
        <x:v>45894</x:v>
      </x:c>
      <x:c r="B1414" s="113" t="n">
        <x:f>'净值底稿'!F1372</x:f>
        <x:v>3.11843674944845</x:v>
      </x:c>
      <x:c r="C1414" s="113" t="n">
        <x:f>'净值底稿'!O1372</x:f>
        <x:v>1.759969094868449</x:v>
      </x:c>
      <x:c r="D1414" s="113" t="n">
        <x:f>'净值底稿'!P1372</x:f>
        <x:v>1.7499</x:v>
      </x:c>
      <x:c r="E1414" s="113" t="n">
        <x:f>'净值底稿'!Q1372</x:f>
        <x:v>2.7026</x:v>
      </x:c>
      <x:c r="F1414" s="114" t="n">
        <x:f>IFERROR(B1414/B1413-1,0)</x:f>
        <x:v>0.04788505120779929</x:v>
      </x:c>
      <x:c r="G1414" s="114" t="n">
        <x:f>IFERROR(C1414/C1413-1,0)</x:f>
        <x:v>0.012104944872277423</x:v>
      </x:c>
      <x:c r="H1414" s="114" t="n">
        <x:f>IFERROR(D1414/D1413-1,0)</x:f>
        <x:v>0.000972428783891921</x:v>
      </x:c>
      <x:c r="I1414" s="114" t="n">
        <x:f>IFERROR(E1414/E1413-1,0)</x:f>
        <x:v>0.005057642246188099</x:v>
      </x:c>
      <x:c r="J1414" s="115" t="n">
        <x:f>Z1413*(1+F1414)</x:f>
        <x:v>0.17275798777958382</x:v>
      </x:c>
      <x:c r="K1414" s="115" t="n">
        <x:f>AA1413*(1+G1414)</x:f>
        <x:v>0.13638768337628832</x:v>
      </x:c>
      <x:c r="L1414" s="115" t="n">
        <x:f>AB1413*(1+H1414)</x:f>
        <x:v>1.0418510252553639</x:v>
      </x:c>
      <x:c r="M1414" s="115" t="n">
        <x:f>AC1413*(1+I1414)</x:f>
        <x:v>0.1202219507567844</x:v>
      </x:c>
      <x:c r="N1414" s="115" t="n">
        <x:f>SUM(J1414:M1414)</x:f>
        <x:v>1.4712186471680204</x:v>
      </x:c>
      <x:c r="O1414" s="116" t="n">
        <x:f>IFERROR((J1414+K1414)/N1414,0)</x:f>
        <x:v>0.2101289782799811</x:v>
      </x:c>
      <x:c r="P1414" s="50" t="b">
        <x:f>AND(MONTH(A1414)=12,OR(A1415="",YEAR(A1414)&lt;&gt;YEAR(A1415)))</x:f>
        <x:v>0</x:v>
      </x:c>
      <x:c r="Q1414" s="50" t="b">
        <x:f>AND(MOD(MONTH(A1414),3)=0,OR(A1415="",MONTH(A1414)&lt;&gt;MONTH(A1415)))</x:f>
        <x:v>0</x:v>
      </x:c>
      <x:c r="R1414" s="50" t="b">
        <x:f>OR(O1414&gt;$E$7,O1414&lt;$E$6)</x:f>
        <x:v>0</x:v>
      </x:c>
      <x:c r="S1414" s="50" t="b">
        <x:f>AND(OR(P1414,Q1414,R1414),A1414-AH1413&gt;$E$8)</x:f>
        <x:v>0</x:v>
      </x:c>
      <x:c r="T1414" s="50" t="str">
        <x:f>IF(NOT(OR(P1414,Q1414,R1414)),"不调",IF(NOT(S1414),"间隔规则跳过",IF(P1414,"年末+季度",IF(AND(Q1414,R1414),"季度+动态",IF(Q1414,"季度","动态")))))</x:f>
        <x:v>不调</x:v>
      </x:c>
      <x:c r="U1414" s="115" t="n">
        <x:f>IF(OR(T1414="年末+季度",T1414="季度+动态"),N1414*$E$5/2,IF(T1414="季度",(J1414+K1414)/2,IF(T1414="动态",N1414*$E$5*IF(J1414+K1414=0,0.5,J1414/(J1414+K1414)),J1414)))</x:f>
        <x:v>0.17275798777958382</x:v>
      </x:c>
      <x:c r="V1414" s="115" t="n">
        <x:f>IF(OR(T1414="年末+季度",T1414="季度+动态"),N1414*$E$5/2,IF(T1414="季度",(J1414+K1414)/2,IF(T1414="动态",N1414*$E$5*IF(J1414+K1414=0,0.5,K1414/(J1414+K1414)),K1414)))</x:f>
        <x:v>0.13638768337628832</x:v>
      </x:c>
      <x:c r="W1414" s="115" t="n">
        <x:f>IF(OR(T1414="年末+季度",T1414="季度+动态",T1414="动态"),N1414*(1-$E$5)*IF(L1414+M1414=0,$B$7/($B$7+$B$8),L1414/(L1414+M1414)),L1414)</x:f>
        <x:v>1.0418510252553639</x:v>
      </x:c>
      <x:c r="X1414" s="115" t="n">
        <x:f>IF(OR(T1414="年末+季度",T1414="季度+动态",T1414="动态"),N1414*(1-$E$5)*IF(L1414+M1414=0,$B$8/($B$7+$B$8),M1414/(L1414+M1414)),M1414)</x:f>
        <x:v>0.1202219507567844</x:v>
      </x:c>
      <x:c r="Y1414" s="115" t="n">
        <x:f>POWER(1-$H$5,(A1414-A1413)/$H$8)</x:f>
        <x:v>0.9999588018747739</x:v>
      </x:c>
      <x:c r="Z1414" s="115" t="n">
        <x:f>U1414*Y1414</x:f>
        <x:v>0.17275087047436946</x:v>
      </x:c>
      <x:c r="AA1414" s="115" t="n">
        <x:f>V1414*Y1414</x:f>
        <x:v>0.1363820644594293</x:v>
      </x:c>
      <x:c r="AB1414" s="115" t="n">
        <x:f>W1414*Y1414</x:f>
        <x:v>1.0418081029463584</x:v>
      </x:c>
      <x:c r="AC1414" s="115" t="n">
        <x:f>X1414*Y1414</x:f>
        <x:v>0.1202169978378022</x:v>
      </x:c>
      <x:c r="AD1414" s="115" t="n">
        <x:f>SUM(Z1414:AC1414)</x:f>
        <x:v>1.4711580357179594</x:v>
      </x:c>
      <x:c r="AE1414" s="115" t="n">
        <x:f>MAX(AE1413,AD1414)</x:f>
        <x:v>1.4711580357179594</x:v>
      </x:c>
      <x:c r="AF1414" s="114" t="n">
        <x:f>AD1414/AE1414-1</x:f>
        <x:v>0</x:v>
      </x:c>
      <x:c r="AG1414" s="114" t="n">
        <x:f>AD1414/AD1413-1</x:f>
        <x:v>0.0075901718882152025</x:v>
      </x:c>
      <x:c r="AH1414" s="111" t="n">
        <x:f>IF(OR(T1414="年末+季度",T1414="季度+动态",T1414="季度",T1414="动态"),A1414,AH1413)</x:f>
        <x:v>45888</x:v>
      </x:c>
      <x:c r="AI1414" s="117" t="n">
        <x:f>YEAR(A1414)</x:f>
        <x:v>2025</x:v>
      </x:c>
      <x:c r="AJ1414" s="117" t="n">
        <x:f>MONTH(A1414)</x:f>
        <x:v>8</x:v>
      </x:c>
      <x:c r="AK1414" s="50" t="n">
        <x:f>IF(MONTH(A1414)&lt;&gt;MONTH(A1415),1,0)</x:f>
        <x:v>0</x:v>
      </x:c>
      <x:c r="AL1414" s="115" t="n">
        <x:f>IF(AK1413,AD1413,AL1413)</x:f>
        <x:v>1.4230211272373468</x:v>
      </x:c>
      <x:c r="AM1414" s="116" t="str">
        <x:f>IF(AK1414,AD1414/AL1414-1,"")</x:f>
      </x:c>
      <x:c r="AN1414" s="115" t="n">
        <x:f>IF(AI1414&lt;&gt;AI1413,AD1414,MAX(AN1413,AD1414))</x:f>
        <x:v>1.4711580357179594</x:v>
      </x:c>
      <x:c r="AO1414" s="116" t="n">
        <x:f>AD1414/AN1414-1</x:f>
        <x:v>0</x:v>
      </x:c>
      <x:c r="AP1414" s="112" t="n">
        <x:f>IFERROR(SUM(Z1414:AC1414)/AD1414,0)</x:f>
        <x:v>1</x:v>
      </x:c>
      <x:c r="AQ1414" s="50" t="b">
        <x:f>AND(B1414&gt;0,C1414&gt;0,D1414&gt;0,E1414&gt;0)</x:f>
        <x:v>1</x:v>
      </x:c>
    </x:row>
    <x:row r="1415">
      <x:c r="A1415" s="111" t="n">
        <x:f>'净值底稿'!A1373</x:f>
        <x:v>45895</x:v>
      </x:c>
      <x:c r="B1415" s="113" t="n">
        <x:f>'净值底稿'!F1373</x:f>
        <x:v>3.099312227879725</x:v>
      </x:c>
      <x:c r="C1415" s="113" t="n">
        <x:f>'净值底稿'!O1373</x:f>
        <x:v>1.762939391867</x:v>
      </x:c>
      <x:c r="D1415" s="113" t="n">
        <x:f>'净值底稿'!P1373</x:f>
        <x:v>1.7511</x:v>
      </x:c>
      <x:c r="E1415" s="113" t="n">
        <x:f>'净值底稿'!Q1373</x:f>
        <x:v>2.7071</x:v>
      </x:c>
      <x:c r="F1415" s="114" t="n">
        <x:f>IFERROR(B1415/B1414-1,0)</x:f>
        <x:v>-0.006132727101842761</x:v>
      </x:c>
      <x:c r="G1415" s="114" t="n">
        <x:f>IFERROR(C1415/C1414-1,0)</x:f>
        <x:v>0.001687698384711167</x:v>
      </x:c>
      <x:c r="H1415" s="114" t="n">
        <x:f>IFERROR(D1415/D1414-1,0)</x:f>
        <x:v>0.0006857534716269154</x:v>
      </x:c>
      <x:c r="I1415" s="114" t="n">
        <x:f>IFERROR(E1415/E1414-1,0)</x:f>
        <x:v>0.0016650632724044545</x:v>
      </x:c>
      <x:c r="J1415" s="115" t="n">
        <x:f>Z1414*(1+F1415)</x:f>
        <x:v>0.17169143652914437</x:v>
      </x:c>
      <x:c r="K1415" s="115" t="n">
        <x:f>AA1414*(1+G1415)</x:f>
        <x:v>0.13661223624932106</x:v>
      </x:c>
      <x:c r="L1415" s="115" t="n">
        <x:f>AB1414*(1+H1415)</x:f>
        <x:v>1.0425225264697229</x:v>
      </x:c>
      <x:c r="M1415" s="115" t="n">
        <x:f>AC1414*(1+I1415)</x:f>
        <x:v>0.12041716674562064</x:v>
      </x:c>
      <x:c r="N1415" s="115" t="n">
        <x:f>SUM(J1415:M1415)</x:f>
        <x:v>1.471243365993809</x:v>
      </x:c>
      <x:c r="O1415" s="116" t="n">
        <x:f>IFERROR((J1415+K1415)/N1415,0)</x:f>
        <x:v>0.2095531438948645</x:v>
      </x:c>
      <x:c r="P1415" s="50" t="b">
        <x:f>AND(MONTH(A1415)=12,OR(A1416="",YEAR(A1415)&lt;&gt;YEAR(A1416)))</x:f>
        <x:v>0</x:v>
      </x:c>
      <x:c r="Q1415" s="50" t="b">
        <x:f>AND(MOD(MONTH(A1415),3)=0,OR(A1416="",MONTH(A1415)&lt;&gt;MONTH(A1416)))</x:f>
        <x:v>0</x:v>
      </x:c>
      <x:c r="R1415" s="50" t="b">
        <x:f>OR(O1415&gt;$E$7,O1415&lt;$E$6)</x:f>
        <x:v>0</x:v>
      </x:c>
      <x:c r="S1415" s="50" t="b">
        <x:f>AND(OR(P1415,Q1415,R1415),A1415-AH1414&gt;$E$8)</x:f>
        <x:v>0</x:v>
      </x:c>
      <x:c r="T1415" s="50" t="str">
        <x:f>IF(NOT(OR(P1415,Q1415,R1415)),"不调",IF(NOT(S1415),"间隔规则跳过",IF(P1415,"年末+季度",IF(AND(Q1415,R1415),"季度+动态",IF(Q1415,"季度","动态")))))</x:f>
        <x:v>不调</x:v>
      </x:c>
      <x:c r="U1415" s="115" t="n">
        <x:f>IF(OR(T1415="年末+季度",T1415="季度+动态"),N1415*$E$5/2,IF(T1415="季度",(J1415+K1415)/2,IF(T1415="动态",N1415*$E$5*IF(J1415+K1415=0,0.5,J1415/(J1415+K1415)),J1415)))</x:f>
        <x:v>0.17169143652914437</x:v>
      </x:c>
      <x:c r="V1415" s="115" t="n">
        <x:f>IF(OR(T1415="年末+季度",T1415="季度+动态"),N1415*$E$5/2,IF(T1415="季度",(J1415+K1415)/2,IF(T1415="动态",N1415*$E$5*IF(J1415+K1415=0,0.5,K1415/(J1415+K1415)),K1415)))</x:f>
        <x:v>0.13661223624932106</x:v>
      </x:c>
      <x:c r="W1415" s="115" t="n">
        <x:f>IF(OR(T1415="年末+季度",T1415="季度+动态",T1415="动态"),N1415*(1-$E$5)*IF(L1415+M1415=0,$B$7/($B$7+$B$8),L1415/(L1415+M1415)),L1415)</x:f>
        <x:v>1.0425225264697229</x:v>
      </x:c>
      <x:c r="X1415" s="115" t="n">
        <x:f>IF(OR(T1415="年末+季度",T1415="季度+动态",T1415="动态"),N1415*(1-$E$5)*IF(L1415+M1415=0,$B$8/($B$7+$B$8),M1415/(L1415+M1415)),M1415)</x:f>
        <x:v>0.12041716674562064</x:v>
      </x:c>
      <x:c r="Y1415" s="115" t="n">
        <x:f>POWER(1-$H$5,(A1415-A1414)/$H$8)</x:f>
        <x:v>0.9999862671029998</x:v>
      </x:c>
      <x:c r="Z1415" s="115" t="n">
        <x:f>U1415*Y1415</x:f>
        <x:v>0.1716890787083307</x:v>
      </x:c>
      <x:c r="AA1415" s="115" t="n">
        <x:f>V1415*Y1415</x:f>
        <x:v>0.13661036016755168</x:v>
      </x:c>
      <x:c r="AB1415" s="115" t="n">
        <x:f>W1415*Y1415</x:f>
        <x:v>1.0425082096152465</x:v>
      </x:c>
      <x:c r="AC1415" s="115" t="n">
        <x:f>X1415*Y1415</x:f>
        <x:v>0.12041551306907267</x:v>
      </x:c>
      <x:c r="AD1415" s="115" t="n">
        <x:f>SUM(Z1415:AC1415)</x:f>
        <x:v>1.4712231615602016</x:v>
      </x:c>
      <x:c r="AE1415" s="115" t="n">
        <x:f>MAX(AE1414,AD1415)</x:f>
        <x:v>1.4712231615602016</x:v>
      </x:c>
      <x:c r="AF1415" s="114" t="n">
        <x:f>AD1415/AE1415-1</x:f>
        <x:v>0</x:v>
      </x:c>
      <x:c r="AG1415" s="114" t="n">
        <x:f>AD1415/AD1414-1</x:f>
        <x:v>0.000044268420292814525</x:v>
      </x:c>
      <x:c r="AH1415" s="111" t="n">
        <x:f>IF(OR(T1415="年末+季度",T1415="季度+动态",T1415="季度",T1415="动态"),A1415,AH1414)</x:f>
        <x:v>45888</x:v>
      </x:c>
      <x:c r="AI1415" s="117" t="n">
        <x:f>YEAR(A1415)</x:f>
        <x:v>2025</x:v>
      </x:c>
      <x:c r="AJ1415" s="117" t="n">
        <x:f>MONTH(A1415)</x:f>
        <x:v>8</x:v>
      </x:c>
      <x:c r="AK1415" s="50" t="n">
        <x:f>IF(MONTH(A1415)&lt;&gt;MONTH(A1416),1,0)</x:f>
        <x:v>0</x:v>
      </x:c>
      <x:c r="AL1415" s="115" t="n">
        <x:f>IF(AK1414,AD1414,AL1414)</x:f>
        <x:v>1.4230211272373468</x:v>
      </x:c>
      <x:c r="AM1415" s="116" t="str">
        <x:f>IF(AK1415,AD1415/AL1415-1,"")</x:f>
      </x:c>
      <x:c r="AN1415" s="115" t="n">
        <x:f>IF(AI1415&lt;&gt;AI1414,AD1415,MAX(AN1414,AD1415))</x:f>
        <x:v>1.4712231615602016</x:v>
      </x:c>
      <x:c r="AO1415" s="116" t="n">
        <x:f>AD1415/AN1415-1</x:f>
        <x:v>0</x:v>
      </x:c>
      <x:c r="AP1415" s="112" t="n">
        <x:f>IFERROR(SUM(Z1415:AC1415)/AD1415,0)</x:f>
        <x:v>1</x:v>
      </x:c>
      <x:c r="AQ1415" s="50" t="b">
        <x:f>AND(B1415&gt;0,C1415&gt;0,D1415&gt;0,E1415&gt;0)</x:f>
        <x:v>1</x:v>
      </x:c>
    </x:row>
    <x:row r="1416">
      <x:c r="A1416" s="111" t="n">
        <x:f>'净值底稿'!A1374</x:f>
        <x:v>45896</x:v>
      </x:c>
      <x:c r="B1416" s="113" t="n">
        <x:f>'净值底稿'!F1374</x:f>
        <x:v>3.14653718353955</x:v>
      </x:c>
      <x:c r="C1416" s="113" t="n">
        <x:f>'净值底稿'!O1374</x:f>
        <x:v>1.733808444110922</x:v>
      </x:c>
      <x:c r="D1416" s="113" t="n">
        <x:f>'净值底稿'!P1374</x:f>
        <x:v>1.7518</x:v>
      </x:c>
      <x:c r="E1416" s="113" t="n">
        <x:f>'净值底稿'!Q1374</x:f>
        <x:v>2.7105</x:v>
      </x:c>
      <x:c r="F1416" s="114" t="n">
        <x:f>IFERROR(B1416/B1415-1,0)</x:f>
        <x:v>0.015237237227993639</x:v>
      </x:c>
      <x:c r="G1416" s="114" t="n">
        <x:f>IFERROR(C1416/C1415-1,0)</x:f>
        <x:v>-0.016524077850020413</x:v>
      </x:c>
      <x:c r="H1416" s="114" t="n">
        <x:f>IFERROR(D1416/D1415-1,0)</x:f>
        <x:v>0.0003997487293700974</x:v>
      </x:c>
      <x:c r="I1416" s="114" t="n">
        <x:f>IFERROR(E1416/E1415-1,0)</x:f>
        <x:v>0.001255956558679161</x:v>
      </x:c>
      <x:c r="J1416" s="115" t="n">
        <x:f>Z1415*(1+F1416)</x:f>
        <x:v>0.17430514593006521</x:v>
      </x:c>
      <x:c r="K1416" s="115" t="n">
        <x:f>AA1415*(1+G1416)</x:f>
        <x:v>0.13435299994102373</x:v>
      </x:c>
      <x:c r="L1416" s="115" t="n">
        <x:f>AB1415*(1+H1416)</x:f>
        <x:v>1.0429249509473981</x:v>
      </x:c>
      <x:c r="M1416" s="115" t="n">
        <x:f>AC1415*(1+I1416)</x:f>
        <x:v>0.12056674972247848</x:v>
      </x:c>
      <x:c r="N1416" s="115" t="n">
        <x:f>SUM(J1416:M1416)</x:f>
        <x:v>1.4721498465409657</x:v>
      </x:c>
      <x:c r="O1416" s="116" t="n">
        <x:f>IFERROR((J1416+K1416)/N1416,0)</x:f>
        <x:v>0.20966489695076018</x:v>
      </x:c>
      <x:c r="P1416" s="50" t="b">
        <x:f>AND(MONTH(A1416)=12,OR(A1417="",YEAR(A1416)&lt;&gt;YEAR(A1417)))</x:f>
        <x:v>0</x:v>
      </x:c>
      <x:c r="Q1416" s="50" t="b">
        <x:f>AND(MOD(MONTH(A1416),3)=0,OR(A1417="",MONTH(A1416)&lt;&gt;MONTH(A1417)))</x:f>
        <x:v>0</x:v>
      </x:c>
      <x:c r="R1416" s="50" t="b">
        <x:f>OR(O1416&gt;$E$7,O1416&lt;$E$6)</x:f>
        <x:v>0</x:v>
      </x:c>
      <x:c r="S1416" s="50" t="b">
        <x:f>AND(OR(P1416,Q1416,R1416),A1416-AH1415&gt;$E$8)</x:f>
        <x:v>0</x:v>
      </x:c>
      <x:c r="T1416" s="50" t="str">
        <x:f>IF(NOT(OR(P1416,Q1416,R1416)),"不调",IF(NOT(S1416),"间隔规则跳过",IF(P1416,"年末+季度",IF(AND(Q1416,R1416),"季度+动态",IF(Q1416,"季度","动态")))))</x:f>
        <x:v>不调</x:v>
      </x:c>
      <x:c r="U1416" s="115" t="n">
        <x:f>IF(OR(T1416="年末+季度",T1416="季度+动态"),N1416*$E$5/2,IF(T1416="季度",(J1416+K1416)/2,IF(T1416="动态",N1416*$E$5*IF(J1416+K1416=0,0.5,J1416/(J1416+K1416)),J1416)))</x:f>
        <x:v>0.17430514593006521</x:v>
      </x:c>
      <x:c r="V1416" s="115" t="n">
        <x:f>IF(OR(T1416="年末+季度",T1416="季度+动态"),N1416*$E$5/2,IF(T1416="季度",(J1416+K1416)/2,IF(T1416="动态",N1416*$E$5*IF(J1416+K1416=0,0.5,K1416/(J1416+K1416)),K1416)))</x:f>
        <x:v>0.13435299994102373</x:v>
      </x:c>
      <x:c r="W1416" s="115" t="n">
        <x:f>IF(OR(T1416="年末+季度",T1416="季度+动态",T1416="动态"),N1416*(1-$E$5)*IF(L1416+M1416=0,$B$7/($B$7+$B$8),L1416/(L1416+M1416)),L1416)</x:f>
        <x:v>1.0429249509473981</x:v>
      </x:c>
      <x:c r="X1416" s="115" t="n">
        <x:f>IF(OR(T1416="年末+季度",T1416="季度+动态",T1416="动态"),N1416*(1-$E$5)*IF(L1416+M1416=0,$B$8/($B$7+$B$8),M1416/(L1416+M1416)),M1416)</x:f>
        <x:v>0.12056674972247848</x:v>
      </x:c>
      <x:c r="Y1416" s="115" t="n">
        <x:f>POWER(1-$H$5,(A1416-A1415)/$H$8)</x:f>
        <x:v>0.9999862671029998</x:v>
      </x:c>
      <x:c r="Z1416" s="115" t="n">
        <x:f>U1416*Y1416</x:f>
        <x:v>0.17430275221544955</x:v>
      </x:c>
      <x:c r="AA1416" s="115" t="n">
        <x:f>V1416*Y1416</x:f>
        <x:v>0.13435115488511387</x:v>
      </x:c>
      <x:c r="AB1416" s="115" t="n">
        <x:f>W1416*Y1416</x:f>
        <x:v>1.0429106285664678</x:v>
      </x:c>
      <x:c r="AC1416" s="115" t="n">
        <x:f>X1416*Y1416</x:f>
        <x:v>0.12056509399172288</x:v>
      </x:c>
      <x:c r="AD1416" s="115" t="n">
        <x:f>SUM(Z1416:AC1416)</x:f>
        <x:v>1.472129629658754</x:v>
      </x:c>
      <x:c r="AE1416" s="115" t="n">
        <x:f>MAX(AE1415,AD1416)</x:f>
        <x:v>1.472129629658754</x:v>
      </x:c>
      <x:c r="AF1416" s="114" t="n">
        <x:f>AD1416/AE1416-1</x:f>
        <x:v>0</x:v>
      </x:c>
      <x:c r="AG1416" s="114" t="n">
        <x:f>AD1416/AD1415-1</x:f>
        <x:v>0.000616132291984206</x:v>
      </x:c>
      <x:c r="AH1416" s="111" t="n">
        <x:f>IF(OR(T1416="年末+季度",T1416="季度+动态",T1416="季度",T1416="动态"),A1416,AH1415)</x:f>
        <x:v>45888</x:v>
      </x:c>
      <x:c r="AI1416" s="117" t="n">
        <x:f>YEAR(A1416)</x:f>
        <x:v>2025</x:v>
      </x:c>
      <x:c r="AJ1416" s="117" t="n">
        <x:f>MONTH(A1416)</x:f>
        <x:v>8</x:v>
      </x:c>
      <x:c r="AK1416" s="50" t="n">
        <x:f>IF(MONTH(A1416)&lt;&gt;MONTH(A1417),1,0)</x:f>
        <x:v>0</x:v>
      </x:c>
      <x:c r="AL1416" s="115" t="n">
        <x:f>IF(AK1415,AD1415,AL1415)</x:f>
        <x:v>1.4230211272373468</x:v>
      </x:c>
      <x:c r="AM1416" s="116" t="str">
        <x:f>IF(AK1416,AD1416/AL1416-1,"")</x:f>
      </x:c>
      <x:c r="AN1416" s="115" t="n">
        <x:f>IF(AI1416&lt;&gt;AI1415,AD1416,MAX(AN1415,AD1416))</x:f>
        <x:v>1.472129629658754</x:v>
      </x:c>
      <x:c r="AO1416" s="116" t="n">
        <x:f>AD1416/AN1416-1</x:f>
        <x:v>0</x:v>
      </x:c>
      <x:c r="AP1416" s="112" t="n">
        <x:f>IFERROR(SUM(Z1416:AC1416)/AD1416,0)</x:f>
        <x:v>1</x:v>
      </x:c>
      <x:c r="AQ1416" s="50" t="b">
        <x:f>AND(B1416&gt;0,C1416&gt;0,D1416&gt;0,E1416&gt;0)</x:f>
        <x:v>1</x:v>
      </x:c>
    </x:row>
    <x:row r="1417">
      <x:c r="A1417" s="111" t="n">
        <x:f>'净值底稿'!A1375</x:f>
        <x:v>45897</x:v>
      </x:c>
      <x:c r="B1417" s="113" t="n">
        <x:f>'净值底稿'!F1375</x:f>
        <x:v>3.347557349529425</x:v>
      </x:c>
      <x:c r="C1417" s="113" t="n">
        <x:f>'净值底稿'!O1375</x:f>
        <x:v>1.7549728417118935</x:v>
      </x:c>
      <x:c r="D1417" s="113" t="n">
        <x:f>'净值底稿'!P1375</x:f>
        <x:v>1.7499</x:v>
      </x:c>
      <x:c r="E1417" s="113" t="n">
        <x:f>'净值底稿'!Q1375</x:f>
        <x:v>2.7165</x:v>
      </x:c>
      <x:c r="F1417" s="114" t="n">
        <x:f>IFERROR(B1417/B1416-1,0)</x:f>
        <x:v>0.0638861561978259</x:v>
      </x:c>
      <x:c r="G1417" s="114" t="n">
        <x:f>IFERROR(C1417/C1416-1,0)</x:f>
        <x:v>0.012206883449471517</x:v>
      </x:c>
      <x:c r="H1417" s="114" t="n">
        <x:f>IFERROR(D1417/D1416-1,0)</x:f>
        <x:v>-0.0010845986984815426</x:v>
      </x:c>
      <x:c r="I1417" s="114" t="n">
        <x:f>IFERROR(E1417/E1416-1,0)</x:f>
        <x:v>0.0022136137244050946</x:v>
      </x:c>
      <x:c r="J1417" s="115" t="n">
        <x:f>Z1416*(1+F1417)</x:f>
        <x:v>0.1854382850691967</x:v>
      </x:c>
      <x:c r="K1417" s="115" t="n">
        <x:f>AA1416*(1+G1417)</x:f>
        <x:v>0.13599116377409834</x:v>
      </x:c>
      <x:c r="L1417" s="115" t="n">
        <x:f>AB1416*(1+H1417)</x:f>
        <x:v>1.041779489056092</x:v>
      </x:c>
      <x:c r="M1417" s="115" t="n">
        <x:f>AC1416*(1+I1417)</x:f>
        <x:v>0.12083197853846715</x:v>
      </x:c>
      <x:c r="N1417" s="115" t="n">
        <x:f>SUM(J1417:M1417)</x:f>
        <x:v>1.4840409164378543</x:v>
      </x:c>
      <x:c r="O1417" s="116" t="n">
        <x:f>IFERROR((J1417+K1417)/N1417,0)</x:f>
        <x:v>0.2165906918623394</x:v>
      </x:c>
      <x:c r="P1417" s="50" t="b">
        <x:f>AND(MONTH(A1417)=12,OR(A1418="",YEAR(A1417)&lt;&gt;YEAR(A1418)))</x:f>
        <x:v>0</x:v>
      </x:c>
      <x:c r="Q1417" s="50" t="b">
        <x:f>AND(MOD(MONTH(A1417),3)=0,OR(A1418="",MONTH(A1417)&lt;&gt;MONTH(A1418)))</x:f>
        <x:v>0</x:v>
      </x:c>
      <x:c r="R1417" s="50" t="b">
        <x:f>OR(O1417&gt;$E$7,O1417&lt;$E$6)</x:f>
        <x:v>0</x:v>
      </x:c>
      <x:c r="S1417" s="50" t="b">
        <x:f>AND(OR(P1417,Q1417,R1417),A1417-AH1416&gt;$E$8)</x:f>
        <x:v>0</x:v>
      </x:c>
      <x:c r="T1417" s="50" t="str">
        <x:f>IF(NOT(OR(P1417,Q1417,R1417)),"不调",IF(NOT(S1417),"间隔规则跳过",IF(P1417,"年末+季度",IF(AND(Q1417,R1417),"季度+动态",IF(Q1417,"季度","动态")))))</x:f>
        <x:v>不调</x:v>
      </x:c>
      <x:c r="U1417" s="115" t="n">
        <x:f>IF(OR(T1417="年末+季度",T1417="季度+动态"),N1417*$E$5/2,IF(T1417="季度",(J1417+K1417)/2,IF(T1417="动态",N1417*$E$5*IF(J1417+K1417=0,0.5,J1417/(J1417+K1417)),J1417)))</x:f>
        <x:v>0.1854382850691967</x:v>
      </x:c>
      <x:c r="V1417" s="115" t="n">
        <x:f>IF(OR(T1417="年末+季度",T1417="季度+动态"),N1417*$E$5/2,IF(T1417="季度",(J1417+K1417)/2,IF(T1417="动态",N1417*$E$5*IF(J1417+K1417=0,0.5,K1417/(J1417+K1417)),K1417)))</x:f>
        <x:v>0.13599116377409834</x:v>
      </x:c>
      <x:c r="W1417" s="115" t="n">
        <x:f>IF(OR(T1417="年末+季度",T1417="季度+动态",T1417="动态"),N1417*(1-$E$5)*IF(L1417+M1417=0,$B$7/($B$7+$B$8),L1417/(L1417+M1417)),L1417)</x:f>
        <x:v>1.041779489056092</x:v>
      </x:c>
      <x:c r="X1417" s="115" t="n">
        <x:f>IF(OR(T1417="年末+季度",T1417="季度+动态",T1417="动态"),N1417*(1-$E$5)*IF(L1417+M1417=0,$B$8/($B$7+$B$8),M1417/(L1417+M1417)),M1417)</x:f>
        <x:v>0.12083197853846715</x:v>
      </x:c>
      <x:c r="Y1417" s="115" t="n">
        <x:f>POWER(1-$H$5,(A1417-A1416)/$H$8)</x:f>
        <x:v>0.9999862671029998</x:v>
      </x:c>
      <x:c r="Z1417" s="115" t="n">
        <x:f>U1417*Y1417</x:f>
        <x:v>0.18543573846432795</x:v>
      </x:c>
      <x:c r="AA1417" s="115" t="n">
        <x:f>V1417*Y1417</x:f>
        <x:v>0.13598929622145328</x:v>
      </x:c>
      <x:c r="AB1417" s="115" t="n">
        <x:f>W1417*Y1417</x:f>
        <x:v>1.041765182405672</x:v>
      </x:c>
      <x:c r="AC1417" s="115" t="n">
        <x:f>X1417*Y1417</x:f>
        <x:v>0.12083031916535154</x:v>
      </x:c>
      <x:c r="AD1417" s="115" t="n">
        <x:f>SUM(Z1417:AC1417)</x:f>
        <x:v>1.4840205362568046</x:v>
      </x:c>
      <x:c r="AE1417" s="115" t="n">
        <x:f>MAX(AE1416,AD1417)</x:f>
        <x:v>1.4840205362568046</x:v>
      </x:c>
      <x:c r="AF1417" s="114" t="n">
        <x:f>AD1417/AE1417-1</x:f>
        <x:v>0</x:v>
      </x:c>
      <x:c r="AG1417" s="114" t="n">
        <x:f>AD1417/AD1416-1</x:f>
        <x:v>0.008077350226832314</x:v>
      </x:c>
      <x:c r="AH1417" s="111" t="n">
        <x:f>IF(OR(T1417="年末+季度",T1417="季度+动态",T1417="季度",T1417="动态"),A1417,AH1416)</x:f>
        <x:v>45888</x:v>
      </x:c>
      <x:c r="AI1417" s="117" t="n">
        <x:f>YEAR(A1417)</x:f>
        <x:v>2025</x:v>
      </x:c>
      <x:c r="AJ1417" s="117" t="n">
        <x:f>MONTH(A1417)</x:f>
        <x:v>8</x:v>
      </x:c>
      <x:c r="AK1417" s="50" t="n">
        <x:f>IF(MONTH(A1417)&lt;&gt;MONTH(A1418),1,0)</x:f>
        <x:v>0</x:v>
      </x:c>
      <x:c r="AL1417" s="115" t="n">
        <x:f>IF(AK1416,AD1416,AL1416)</x:f>
        <x:v>1.4230211272373468</x:v>
      </x:c>
      <x:c r="AM1417" s="116" t="str">
        <x:f>IF(AK1417,AD1417/AL1417-1,"")</x:f>
      </x:c>
      <x:c r="AN1417" s="115" t="n">
        <x:f>IF(AI1417&lt;&gt;AI1416,AD1417,MAX(AN1416,AD1417))</x:f>
        <x:v>1.4840205362568046</x:v>
      </x:c>
      <x:c r="AO1417" s="116" t="n">
        <x:f>AD1417/AN1417-1</x:f>
        <x:v>0</x:v>
      </x:c>
      <x:c r="AP1417" s="112" t="n">
        <x:f>IFERROR(SUM(Z1417:AC1417)/AD1417,0)</x:f>
        <x:v>1</x:v>
      </x:c>
      <x:c r="AQ1417" s="50" t="b">
        <x:f>AND(B1417&gt;0,C1417&gt;0,D1417&gt;0,E1417&gt;0)</x:f>
        <x:v>1</x:v>
      </x:c>
    </x:row>
    <x:row r="1418">
      <x:c r="A1418" s="111" t="n">
        <x:f>'净值底稿'!A1376</x:f>
        <x:v>45898</x:v>
      </x:c>
      <x:c r="B1418" s="113" t="n">
        <x:f>'净值底稿'!F1376</x:f>
        <x:v>3.36877678649555</x:v>
      </x:c>
      <x:c r="C1418" s="113" t="n">
        <x:f>'净值底稿'!O1376</x:f>
        <x:v>1.758987149028658</x:v>
      </x:c>
      <x:c r="D1418" s="113" t="n">
        <x:f>'净值底稿'!P1376</x:f>
        <x:v>1.7504</x:v>
      </x:c>
      <x:c r="E1418" s="113" t="n">
        <x:f>'净值底稿'!Q1376</x:f>
        <x:v>2.7228</x:v>
      </x:c>
      <x:c r="F1418" s="114" t="n">
        <x:f>IFERROR(B1418/B1417-1,0)</x:f>
        <x:v>0.0063387822076022005</x:v>
      </x:c>
      <x:c r="G1418" s="114" t="n">
        <x:f>IFERROR(C1418/C1417-1,0)</x:f>
        <x:v>0.002287389993367972</x:v>
      </x:c>
      <x:c r="H1418" s="114" t="n">
        <x:f>IFERROR(D1418/D1417-1,0)</x:f>
        <x:v>0.0002857306131778259</x:v>
      </x:c>
      <x:c r="I1418" s="114" t="n">
        <x:f>IFERROR(E1418/E1417-1,0)</x:f>
        <x:v>0.002319160684704613</x:v>
      </x:c>
      <x:c r="J1418" s="115" t="n">
        <x:f>Z1417*(1+F1418)</x:f>
        <x:v>0.1866111752239592</x:v>
      </x:c>
      <x:c r="K1418" s="115" t="n">
        <x:f>AA1417*(1+G1418)</x:f>
        <x:v>0.13630035677683539</x:v>
      </x:c>
      <x:c r="L1418" s="115" t="n">
        <x:f>AB1417*(1+H1418)</x:f>
        <x:v>1.0420628466100281</x:v>
      </x:c>
      <x:c r="M1418" s="115" t="n">
        <x:f>AC1417*(1+I1418)</x:f>
        <x:v>0.12111054409108014</x:v>
      </x:c>
      <x:c r="N1418" s="115" t="n">
        <x:f>SUM(J1418:M1418)</x:f>
        <x:v>1.486084922701903</x:v>
      </x:c>
      <x:c r="O1418" s="116" t="n">
        <x:f>IFERROR((J1418+K1418)/N1418,0)</x:f>
        <x:v>0.2172900936332076</x:v>
      </x:c>
      <x:c r="P1418" s="50" t="b">
        <x:f>AND(MONTH(A1418)=12,OR(A1419="",YEAR(A1418)&lt;&gt;YEAR(A1419)))</x:f>
        <x:v>0</x:v>
      </x:c>
      <x:c r="Q1418" s="50" t="b">
        <x:f>AND(MOD(MONTH(A1418),3)=0,OR(A1419="",MONTH(A1418)&lt;&gt;MONTH(A1419)))</x:f>
        <x:v>0</x:v>
      </x:c>
      <x:c r="R1418" s="50" t="b">
        <x:f>OR(O1418&gt;$E$7,O1418&lt;$E$6)</x:f>
        <x:v>0</x:v>
      </x:c>
      <x:c r="S1418" s="50" t="b">
        <x:f>AND(OR(P1418,Q1418,R1418),A1418-AH1417&gt;$E$8)</x:f>
        <x:v>0</x:v>
      </x:c>
      <x:c r="T1418" s="50" t="str">
        <x:f>IF(NOT(OR(P1418,Q1418,R1418)),"不调",IF(NOT(S1418),"间隔规则跳过",IF(P1418,"年末+季度",IF(AND(Q1418,R1418),"季度+动态",IF(Q1418,"季度","动态")))))</x:f>
        <x:v>不调</x:v>
      </x:c>
      <x:c r="U1418" s="115" t="n">
        <x:f>IF(OR(T1418="年末+季度",T1418="季度+动态"),N1418*$E$5/2,IF(T1418="季度",(J1418+K1418)/2,IF(T1418="动态",N1418*$E$5*IF(J1418+K1418=0,0.5,J1418/(J1418+K1418)),J1418)))</x:f>
        <x:v>0.1866111752239592</x:v>
      </x:c>
      <x:c r="V1418" s="115" t="n">
        <x:f>IF(OR(T1418="年末+季度",T1418="季度+动态"),N1418*$E$5/2,IF(T1418="季度",(J1418+K1418)/2,IF(T1418="动态",N1418*$E$5*IF(J1418+K1418=0,0.5,K1418/(J1418+K1418)),K1418)))</x:f>
        <x:v>0.13630035677683539</x:v>
      </x:c>
      <x:c r="W1418" s="115" t="n">
        <x:f>IF(OR(T1418="年末+季度",T1418="季度+动态",T1418="动态"),N1418*(1-$E$5)*IF(L1418+M1418=0,$B$7/($B$7+$B$8),L1418/(L1418+M1418)),L1418)</x:f>
        <x:v>1.0420628466100281</x:v>
      </x:c>
      <x:c r="X1418" s="115" t="n">
        <x:f>IF(OR(T1418="年末+季度",T1418="季度+动态",T1418="动态"),N1418*(1-$E$5)*IF(L1418+M1418=0,$B$8/($B$7+$B$8),M1418/(L1418+M1418)),M1418)</x:f>
        <x:v>0.12111054409108014</x:v>
      </x:c>
      <x:c r="Y1418" s="115" t="n">
        <x:f>POWER(1-$H$5,(A1418-A1417)/$H$8)</x:f>
        <x:v>0.9999862671029998</x:v>
      </x:c>
      <x:c r="Z1418" s="115" t="n">
        <x:f>U1418*Y1418</x:f>
        <x:v>0.18660861251191077</x:v>
      </x:c>
      <x:c r="AA1418" s="115" t="n">
        <x:f>V1418*Y1418</x:f>
        <x:v>0.13629848497807467</x:v>
      </x:c>
      <x:c r="AB1418" s="115" t="n">
        <x:f>W1418*Y1418</x:f>
        <x:v>1.0420485360682878</x:v>
      </x:c>
      <x:c r="AC1418" s="115" t="n">
        <x:f>X1418*Y1418</x:f>
        <x:v>0.1211088808924525</x:v>
      </x:c>
      <x:c r="AD1418" s="115" t="n">
        <x:f>SUM(Z1418:AC1418)</x:f>
        <x:v>1.4860645144507258</x:v>
      </x:c>
      <x:c r="AE1418" s="115" t="n">
        <x:f>MAX(AE1417,AD1418)</x:f>
        <x:v>1.4860645144507258</x:v>
      </x:c>
      <x:c r="AF1418" s="114" t="n">
        <x:f>AD1418/AE1418-1</x:f>
        <x:v>0</x:v>
      </x:c>
      <x:c r="AG1418" s="114" t="n">
        <x:f>AD1418/AD1417-1</x:f>
        <x:v>0.0013773247364061714</x:v>
      </x:c>
      <x:c r="AH1418" s="111" t="n">
        <x:f>IF(OR(T1418="年末+季度",T1418="季度+动态",T1418="季度",T1418="动态"),A1418,AH1417)</x:f>
        <x:v>45888</x:v>
      </x:c>
      <x:c r="AI1418" s="117" t="n">
        <x:f>YEAR(A1418)</x:f>
        <x:v>2025</x:v>
      </x:c>
      <x:c r="AJ1418" s="117" t="n">
        <x:f>MONTH(A1418)</x:f>
        <x:v>8</x:v>
      </x:c>
      <x:c r="AK1418" s="50" t="n">
        <x:f>IF(MONTH(A1418)&lt;&gt;MONTH(A1419),1,0)</x:f>
        <x:v>1</x:v>
      </x:c>
      <x:c r="AL1418" s="115" t="n">
        <x:f>IF(AK1417,AD1417,AL1417)</x:f>
        <x:v>1.4230211272373468</x:v>
      </x:c>
      <x:c r="AM1418" s="116" t="n">
        <x:f>IF(AK1418,AD1418/AL1418-1,"")</x:f>
        <x:v>0.0443024955896274</x:v>
      </x:c>
      <x:c r="AN1418" s="115" t="n">
        <x:f>IF(AI1418&lt;&gt;AI1417,AD1418,MAX(AN1417,AD1418))</x:f>
        <x:v>1.4860645144507258</x:v>
      </x:c>
      <x:c r="AO1418" s="116" t="n">
        <x:f>AD1418/AN1418-1</x:f>
        <x:v>0</x:v>
      </x:c>
      <x:c r="AP1418" s="112" t="n">
        <x:f>IFERROR(SUM(Z1418:AC1418)/AD1418,0)</x:f>
        <x:v>1</x:v>
      </x:c>
      <x:c r="AQ1418" s="50" t="b">
        <x:f>AND(B1418&gt;0,C1418&gt;0,D1418&gt;0,E1418&gt;0)</x:f>
        <x:v>1</x:v>
      </x:c>
    </x:row>
    <x:row r="1419">
      <x:c r="A1419" s="111" t="n">
        <x:f>'净值底稿'!A1377</x:f>
        <x:v>45901</x:v>
      </x:c>
      <x:c r="B1419" s="113" t="n">
        <x:f>'净值底稿'!F1377</x:f>
        <x:v>3.457995778728575</x:v>
      </x:c>
      <x:c r="C1419" s="113" t="n">
        <x:f>'净值底稿'!O1377</x:f>
        <x:v>1.770545569214451</x:v>
      </x:c>
      <x:c r="D1419" s="113" t="n">
        <x:f>'净值底稿'!P1377</x:f>
        <x:v>1.7511</x:v>
      </x:c>
      <x:c r="E1419" s="113" t="n">
        <x:f>'净值底稿'!Q1377</x:f>
        <x:v>2.7677</x:v>
      </x:c>
      <x:c r="F1419" s="114" t="n">
        <x:f>IFERROR(B1419/B1418-1,0)</x:f>
        <x:v>0.026484091374257224</x:v>
      </x:c>
      <x:c r="G1419" s="114" t="n">
        <x:f>IFERROR(C1419/C1418-1,0)</x:f>
        <x:v>0.0065710657364244085</x:v>
      </x:c>
      <x:c r="H1419" s="114" t="n">
        <x:f>IFERROR(D1419/D1418-1,0)</x:f>
        <x:v>0.0003999085923218626</x:v>
      </x:c>
      <x:c r="I1419" s="114" t="n">
        <x:f>IFERROR(E1419/E1418-1,0)</x:f>
        <x:v>0.016490377552519586</x:v>
      </x:c>
      <x:c r="J1419" s="115" t="n">
        <x:f>Z1418*(1+F1419)</x:f>
        <x:v>0.19155077205689958</x:v>
      </x:c>
      <x:c r="K1419" s="115" t="n">
        <x:f>AA1418*(1+G1419)</x:f>
        <x:v>0.13719411128264067</x:v>
      </x:c>
      <x:c r="L1419" s="115" t="n">
        <x:f>AB1418*(1+H1419)</x:f>
        <x:v>1.042465260231478</x:v>
      </x:c>
      <x:c r="M1419" s="115" t="n">
        <x:f>AC1418*(1+I1419)</x:f>
        <x:v>0.12310601206333217</x:v>
      </x:c>
      <x:c r="N1419" s="115" t="n">
        <x:f>SUM(J1419:M1419)</x:f>
        <x:v>1.4943161556343505</x:v>
      </x:c>
      <x:c r="O1419" s="116" t="n">
        <x:f>IFERROR((J1419+K1419)/N1419,0)</x:f>
        <x:v>0.21999687422236636</x:v>
      </x:c>
      <x:c r="P1419" s="50" t="b">
        <x:f>AND(MONTH(A1419)=12,OR(A1420="",YEAR(A1419)&lt;&gt;YEAR(A1420)))</x:f>
        <x:v>0</x:v>
      </x:c>
      <x:c r="Q1419" s="50" t="b">
        <x:f>AND(MOD(MONTH(A1419),3)=0,OR(A1420="",MONTH(A1419)&lt;&gt;MONTH(A1420)))</x:f>
        <x:v>0</x:v>
      </x:c>
      <x:c r="R1419" s="50" t="b">
        <x:f>OR(O1419&gt;$E$7,O1419&lt;$E$6)</x:f>
        <x:v>0</x:v>
      </x:c>
      <x:c r="S1419" s="50" t="b">
        <x:f>AND(OR(P1419,Q1419,R1419),A1419-AH1418&gt;$E$8)</x:f>
        <x:v>0</x:v>
      </x:c>
      <x:c r="T1419" s="50" t="str">
        <x:f>IF(NOT(OR(P1419,Q1419,R1419)),"不调",IF(NOT(S1419),"间隔规则跳过",IF(P1419,"年末+季度",IF(AND(Q1419,R1419),"季度+动态",IF(Q1419,"季度","动态")))))</x:f>
        <x:v>不调</x:v>
      </x:c>
      <x:c r="U1419" s="115" t="n">
        <x:f>IF(OR(T1419="年末+季度",T1419="季度+动态"),N1419*$E$5/2,IF(T1419="季度",(J1419+K1419)/2,IF(T1419="动态",N1419*$E$5*IF(J1419+K1419=0,0.5,J1419/(J1419+K1419)),J1419)))</x:f>
        <x:v>0.19155077205689958</x:v>
      </x:c>
      <x:c r="V1419" s="115" t="n">
        <x:f>IF(OR(T1419="年末+季度",T1419="季度+动态"),N1419*$E$5/2,IF(T1419="季度",(J1419+K1419)/2,IF(T1419="动态",N1419*$E$5*IF(J1419+K1419=0,0.5,K1419/(J1419+K1419)),K1419)))</x:f>
        <x:v>0.13719411128264067</x:v>
      </x:c>
      <x:c r="W1419" s="115" t="n">
        <x:f>IF(OR(T1419="年末+季度",T1419="季度+动态",T1419="动态"),N1419*(1-$E$5)*IF(L1419+M1419=0,$B$7/($B$7+$B$8),L1419/(L1419+M1419)),L1419)</x:f>
        <x:v>1.042465260231478</x:v>
      </x:c>
      <x:c r="X1419" s="115" t="n">
        <x:f>IF(OR(T1419="年末+季度",T1419="季度+动态",T1419="动态"),N1419*(1-$E$5)*IF(L1419+M1419=0,$B$8/($B$7+$B$8),M1419/(L1419+M1419)),M1419)</x:f>
        <x:v>0.12310601206333217</x:v>
      </x:c>
      <x:c r="Y1419" s="115" t="n">
        <x:f>POWER(1-$H$5,(A1419-A1418)/$H$8)</x:f>
        <x:v>0.9999588018747739</x:v>
      </x:c>
      <x:c r="Z1419" s="115" t="n">
        <x:f>U1419*Y1419</x:f>
        <x:v>0.19154288052420523</x:v>
      </x:c>
      <x:c r="AA1419" s="115" t="n">
        <x:f>V1419*Y1419</x:f>
        <x:v>0.13718845914246378</x:v>
      </x:c>
      <x:c r="AB1419" s="115" t="n">
        <x:f>W1419*Y1419</x:f>
        <x:v>1.042422312617143</x:v>
      </x:c>
      <x:c r="AC1419" s="115" t="n">
        <x:f>X1419*Y1419</x:f>
        <x:v>0.12310094032643111</x:v>
      </x:c>
      <x:c r="AD1419" s="115" t="n">
        <x:f>SUM(Z1419:AC1419)</x:f>
        <x:v>1.494254592610243</x:v>
      </x:c>
      <x:c r="AE1419" s="115" t="n">
        <x:f>MAX(AE1418,AD1419)</x:f>
        <x:v>1.494254592610243</x:v>
      </x:c>
      <x:c r="AF1419" s="114" t="n">
        <x:f>AD1419/AE1419-1</x:f>
        <x:v>0</x:v>
      </x:c>
      <x:c r="AG1419" s="114" t="n">
        <x:f>AD1419/AD1418-1</x:f>
        <x:v>0.005511253434743679</x:v>
      </x:c>
      <x:c r="AH1419" s="111" t="n">
        <x:f>IF(OR(T1419="年末+季度",T1419="季度+动态",T1419="季度",T1419="动态"),A1419,AH1418)</x:f>
        <x:v>45888</x:v>
      </x:c>
      <x:c r="AI1419" s="117" t="n">
        <x:f>YEAR(A1419)</x:f>
        <x:v>2025</x:v>
      </x:c>
      <x:c r="AJ1419" s="117" t="n">
        <x:f>MONTH(A1419)</x:f>
        <x:v>9</x:v>
      </x:c>
      <x:c r="AK1419" s="50" t="n">
        <x:f>IF(MONTH(A1419)&lt;&gt;MONTH(A1420),1,0)</x:f>
        <x:v>0</x:v>
      </x:c>
      <x:c r="AL1419" s="115" t="n">
        <x:f>IF(AK1418,AD1418,AL1418)</x:f>
        <x:v>1.4860645144507258</x:v>
      </x:c>
      <x:c r="AM1419" s="116" t="str">
        <x:f>IF(AK1419,AD1419/AL1419-1,"")</x:f>
      </x:c>
      <x:c r="AN1419" s="115" t="n">
        <x:f>IF(AI1419&lt;&gt;AI1418,AD1419,MAX(AN1418,AD1419))</x:f>
        <x:v>1.494254592610243</x:v>
      </x:c>
      <x:c r="AO1419" s="116" t="n">
        <x:f>AD1419/AN1419-1</x:f>
        <x:v>0</x:v>
      </x:c>
      <x:c r="AP1419" s="112" t="n">
        <x:f>IFERROR(SUM(Z1419:AC1419)/AD1419,0)</x:f>
        <x:v>1</x:v>
      </x:c>
      <x:c r="AQ1419" s="50" t="b">
        <x:f>AND(B1419&gt;0,C1419&gt;0,D1419&gt;0,E1419&gt;0)</x:f>
        <x:v>1</x:v>
      </x:c>
    </x:row>
    <x:row r="1420">
      <x:c r="A1420" s="111" t="n">
        <x:f>'净值底稿'!A1378</x:f>
        <x:v>45902</x:v>
      </x:c>
      <x:c r="B1420" s="113" t="n">
        <x:f>'净值底稿'!F1378</x:f>
        <x:v>3.3213838354349003</x:v>
      </x:c>
      <x:c r="C1420" s="113" t="n">
        <x:f>'净值底稿'!O1378</x:f>
        <x:v>1.7387904054803855</x:v>
      </x:c>
      <x:c r="D1420" s="113" t="n">
        <x:f>'净值底稿'!P1378</x:f>
        <x:v>1.7516</x:v>
      </x:c>
      <x:c r="E1420" s="113" t="n">
        <x:f>'净值底稿'!Q1378</x:f>
        <x:v>2.7874</x:v>
      </x:c>
      <x:c r="F1420" s="114" t="n">
        <x:f>IFERROR(B1420/B1419-1,0)</x:f>
        <x:v>-0.03950610470204319</x:v>
      </x:c>
      <x:c r="G1420" s="114" t="n">
        <x:f>IFERROR(C1420/C1419-1,0)</x:f>
        <x:v>-0.017935242270072926</x:v>
      </x:c>
      <x:c r="H1420" s="114" t="n">
        <x:f>IFERROR(D1420/D1419-1,0)</x:f>
        <x:v>0.00028553480669279985</x:v>
      </x:c>
      <x:c r="I1420" s="114" t="n">
        <x:f>IFERROR(E1420/E1419-1,0)</x:f>
        <x:v>0.00711782346352563</x:v>
      </x:c>
      <x:c r="J1420" s="115" t="n">
        <x:f>Z1419*(1+F1420)</x:f>
        <x:v>0.18397576743128502</x:v>
      </x:c>
      <x:c r="K1420" s="115" t="n">
        <x:f>AA1419*(1+G1420)</x:f>
        <x:v>0.1347279508910857</x:v>
      </x:c>
      <x:c r="L1420" s="115" t="n">
        <x:f>AB1419*(1+H1420)</x:f>
        <x:v>1.0427199604706685</x:v>
      </x:c>
      <x:c r="M1420" s="115" t="n">
        <x:f>AC1419*(1+I1420)</x:f>
        <x:v>0.12397715108786865</x:v>
      </x:c>
      <x:c r="N1420" s="115" t="n">
        <x:f>SUM(J1420:M1420)</x:f>
        <x:v>1.4854008298809078</x:v>
      </x:c>
      <x:c r="O1420" s="116" t="n">
        <x:f>IFERROR((J1420+K1420)/N1420,0)</x:f>
        <x:v>0.21455738539470373</x:v>
      </x:c>
      <x:c r="P1420" s="50" t="b">
        <x:f>AND(MONTH(A1420)=12,OR(A1421="",YEAR(A1420)&lt;&gt;YEAR(A1421)))</x:f>
        <x:v>0</x:v>
      </x:c>
      <x:c r="Q1420" s="50" t="b">
        <x:f>AND(MOD(MONTH(A1420),3)=0,OR(A1421="",MONTH(A1420)&lt;&gt;MONTH(A1421)))</x:f>
        <x:v>0</x:v>
      </x:c>
      <x:c r="R1420" s="50" t="b">
        <x:f>OR(O1420&gt;$E$7,O1420&lt;$E$6)</x:f>
        <x:v>0</x:v>
      </x:c>
      <x:c r="S1420" s="50" t="b">
        <x:f>AND(OR(P1420,Q1420,R1420),A1420-AH1419&gt;$E$8)</x:f>
        <x:v>0</x:v>
      </x:c>
      <x:c r="T1420" s="50" t="str">
        <x:f>IF(NOT(OR(P1420,Q1420,R1420)),"不调",IF(NOT(S1420),"间隔规则跳过",IF(P1420,"年末+季度",IF(AND(Q1420,R1420),"季度+动态",IF(Q1420,"季度","动态")))))</x:f>
        <x:v>不调</x:v>
      </x:c>
      <x:c r="U1420" s="115" t="n">
        <x:f>IF(OR(T1420="年末+季度",T1420="季度+动态"),N1420*$E$5/2,IF(T1420="季度",(J1420+K1420)/2,IF(T1420="动态",N1420*$E$5*IF(J1420+K1420=0,0.5,J1420/(J1420+K1420)),J1420)))</x:f>
        <x:v>0.18397576743128502</x:v>
      </x:c>
      <x:c r="V1420" s="115" t="n">
        <x:f>IF(OR(T1420="年末+季度",T1420="季度+动态"),N1420*$E$5/2,IF(T1420="季度",(J1420+K1420)/2,IF(T1420="动态",N1420*$E$5*IF(J1420+K1420=0,0.5,K1420/(J1420+K1420)),K1420)))</x:f>
        <x:v>0.1347279508910857</x:v>
      </x:c>
      <x:c r="W1420" s="115" t="n">
        <x:f>IF(OR(T1420="年末+季度",T1420="季度+动态",T1420="动态"),N1420*(1-$E$5)*IF(L1420+M1420=0,$B$7/($B$7+$B$8),L1420/(L1420+M1420)),L1420)</x:f>
        <x:v>1.0427199604706685</x:v>
      </x:c>
      <x:c r="X1420" s="115" t="n">
        <x:f>IF(OR(T1420="年末+季度",T1420="季度+动态",T1420="动态"),N1420*(1-$E$5)*IF(L1420+M1420=0,$B$8/($B$7+$B$8),M1420/(L1420+M1420)),M1420)</x:f>
        <x:v>0.12397715108786865</x:v>
      </x:c>
      <x:c r="Y1420" s="115" t="n">
        <x:f>POWER(1-$H$5,(A1420-A1419)/$H$8)</x:f>
        <x:v>0.9999862671029998</x:v>
      </x:c>
      <x:c r="Z1420" s="115" t="n">
        <x:f>U1420*Y1420</x:f>
        <x:v>0.18397324091102035</x:v>
      </x:c>
      <x:c r="AA1420" s="115" t="n">
        <x:f>V1420*Y1420</x:f>
        <x:v>0.13472610068601304</x:v>
      </x:c>
      <x:c r="AB1420" s="115" t="n">
        <x:f>W1420*Y1420</x:f>
        <x:v>1.0427056409048512</x:v>
      </x:c>
      <x:c r="AC1420" s="115" t="n">
        <x:f>X1420*Y1420</x:f>
        <x:v>0.12397544852242237</x:v>
      </x:c>
      <x:c r="AD1420" s="115" t="n">
        <x:f>SUM(Z1420:AC1420)</x:f>
        <x:v>1.485380431024307</x:v>
      </x:c>
      <x:c r="AE1420" s="115" t="n">
        <x:f>MAX(AE1419,AD1420)</x:f>
        <x:v>1.494254592610243</x:v>
      </x:c>
      <x:c r="AF1420" s="114" t="n">
        <x:f>AD1420/AE1420-1</x:f>
        <x:v>-0.0059388551521425414</x:v>
      </x:c>
      <x:c r="AG1420" s="114" t="n">
        <x:f>AD1420/AD1419-1</x:f>
        <x:v>-0.0059388551521425414</x:v>
      </x:c>
      <x:c r="AH1420" s="111" t="n">
        <x:f>IF(OR(T1420="年末+季度",T1420="季度+动态",T1420="季度",T1420="动态"),A1420,AH1419)</x:f>
        <x:v>45888</x:v>
      </x:c>
      <x:c r="AI1420" s="117" t="n">
        <x:f>YEAR(A1420)</x:f>
        <x:v>2025</x:v>
      </x:c>
      <x:c r="AJ1420" s="117" t="n">
        <x:f>MONTH(A1420)</x:f>
        <x:v>9</x:v>
      </x:c>
      <x:c r="AK1420" s="50" t="n">
        <x:f>IF(MONTH(A1420)&lt;&gt;MONTH(A1421),1,0)</x:f>
        <x:v>0</x:v>
      </x:c>
      <x:c r="AL1420" s="115" t="n">
        <x:f>IF(AK1419,AD1419,AL1419)</x:f>
        <x:v>1.4860645144507258</x:v>
      </x:c>
      <x:c r="AM1420" s="116" t="str">
        <x:f>IF(AK1420,AD1420/AL1420-1,"")</x:f>
      </x:c>
      <x:c r="AN1420" s="115" t="n">
        <x:f>IF(AI1420&lt;&gt;AI1419,AD1420,MAX(AN1419,AD1420))</x:f>
        <x:v>1.494254592610243</x:v>
      </x:c>
      <x:c r="AO1420" s="116" t="n">
        <x:f>AD1420/AN1420-1</x:f>
        <x:v>-0.0059388551521425414</x:v>
      </x:c>
      <x:c r="AP1420" s="112" t="n">
        <x:f>IFERROR(SUM(Z1420:AC1420)/AD1420,0)</x:f>
        <x:v>1</x:v>
      </x:c>
      <x:c r="AQ1420" s="50" t="b">
        <x:f>AND(B1420&gt;0,C1420&gt;0,D1420&gt;0,E1420&gt;0)</x:f>
        <x:v>1</x:v>
      </x:c>
    </x:row>
    <x:row r="1421">
      <x:c r="A1421" s="111" t="n">
        <x:f>'净值底稿'!A1379</x:f>
        <x:v>45903</x:v>
      </x:c>
      <x:c r="B1421" s="113" t="n">
        <x:f>'净值底稿'!F1379</x:f>
        <x:v>3.35683778346505</x:v>
      </x:c>
      <x:c r="C1421" s="113" t="n">
        <x:f>'净值底稿'!O1379</x:f>
        <x:v>1.7157471620427995</x:v>
      </x:c>
      <x:c r="D1421" s="113" t="n">
        <x:f>'净值底稿'!P1379</x:f>
        <x:v>1.7531</x:v>
      </x:c>
      <x:c r="E1421" s="113" t="n">
        <x:f>'净值底稿'!Q1379</x:f>
        <x:v>2.8187</x:v>
      </x:c>
      <x:c r="F1421" s="114" t="n">
        <x:f>IFERROR(B1421/B1420-1,0)</x:f>
        <x:v>0.010674450706931626</x:v>
      </x:c>
      <x:c r="G1421" s="114" t="n">
        <x:f>IFERROR(C1421/C1420-1,0)</x:f>
        <x:v>-0.013252456055058426</x:v>
      </x:c>
      <x:c r="H1421" s="114" t="n">
        <x:f>IFERROR(D1421/D1420-1,0)</x:f>
        <x:v>0.0008563598995203758</x:v>
      </x:c>
      <x:c r="I1421" s="114" t="n">
        <x:f>IFERROR(E1421/E1420-1,0)</x:f>
        <x:v>0.011229102389323398</x:v>
      </x:c>
      <x:c r="J1421" s="115" t="n">
        <x:f>Z1420*(1+F1421)</x:f>
        <x:v>0.1859370542025195</x:v>
      </x:c>
      <x:c r="K1421" s="115" t="n">
        <x:f>AA1420*(1+G1421)</x:f>
        <x:v>0.13294064895720228</x:v>
      </x:c>
      <x:c r="L1421" s="115" t="n">
        <x:f>AB1420*(1+H1421)</x:f>
        <x:v>1.043598572202726</x:v>
      </x:c>
      <x:c r="M1421" s="115" t="n">
        <x:f>AC1420*(1+I1421)</x:f>
        <x:v>0.12536758152764294</x:v>
      </x:c>
      <x:c r="N1421" s="115" t="n">
        <x:f>SUM(J1421:M1421)</x:f>
        <x:v>1.4878438568900905</x:v>
      </x:c>
      <x:c r="O1421" s="116" t="n">
        <x:f>IFERROR((J1421+K1421)/N1421,0)</x:f>
        <x:v>0.214322021550194</x:v>
      </x:c>
      <x:c r="P1421" s="50" t="b">
        <x:f>AND(MONTH(A1421)=12,OR(A1422="",YEAR(A1421)&lt;&gt;YEAR(A1422)))</x:f>
        <x:v>0</x:v>
      </x:c>
      <x:c r="Q1421" s="50" t="b">
        <x:f>AND(MOD(MONTH(A1421),3)=0,OR(A1422="",MONTH(A1421)&lt;&gt;MONTH(A1422)))</x:f>
        <x:v>0</x:v>
      </x:c>
      <x:c r="R1421" s="50" t="b">
        <x:f>OR(O1421&gt;$E$7,O1421&lt;$E$6)</x:f>
        <x:v>0</x:v>
      </x:c>
      <x:c r="S1421" s="50" t="b">
        <x:f>AND(OR(P1421,Q1421,R1421),A1421-AH1420&gt;$E$8)</x:f>
        <x:v>0</x:v>
      </x:c>
      <x:c r="T1421" s="50" t="str">
        <x:f>IF(NOT(OR(P1421,Q1421,R1421)),"不调",IF(NOT(S1421),"间隔规则跳过",IF(P1421,"年末+季度",IF(AND(Q1421,R1421),"季度+动态",IF(Q1421,"季度","动态")))))</x:f>
        <x:v>不调</x:v>
      </x:c>
      <x:c r="U1421" s="115" t="n">
        <x:f>IF(OR(T1421="年末+季度",T1421="季度+动态"),N1421*$E$5/2,IF(T1421="季度",(J1421+K1421)/2,IF(T1421="动态",N1421*$E$5*IF(J1421+K1421=0,0.5,J1421/(J1421+K1421)),J1421)))</x:f>
        <x:v>0.1859370542025195</x:v>
      </x:c>
      <x:c r="V1421" s="115" t="n">
        <x:f>IF(OR(T1421="年末+季度",T1421="季度+动态"),N1421*$E$5/2,IF(T1421="季度",(J1421+K1421)/2,IF(T1421="动态",N1421*$E$5*IF(J1421+K1421=0,0.5,K1421/(J1421+K1421)),K1421)))</x:f>
        <x:v>0.13294064895720228</x:v>
      </x:c>
      <x:c r="W1421" s="115" t="n">
        <x:f>IF(OR(T1421="年末+季度",T1421="季度+动态",T1421="动态"),N1421*(1-$E$5)*IF(L1421+M1421=0,$B$7/($B$7+$B$8),L1421/(L1421+M1421)),L1421)</x:f>
        <x:v>1.043598572202726</x:v>
      </x:c>
      <x:c r="X1421" s="115" t="n">
        <x:f>IF(OR(T1421="年末+季度",T1421="季度+动态",T1421="动态"),N1421*(1-$E$5)*IF(L1421+M1421=0,$B$8/($B$7+$B$8),M1421/(L1421+M1421)),M1421)</x:f>
        <x:v>0.12536758152764294</x:v>
      </x:c>
      <x:c r="Y1421" s="115" t="n">
        <x:f>POWER(1-$H$5,(A1421-A1420)/$H$8)</x:f>
        <x:v>0.9999862671029998</x:v>
      </x:c>
      <x:c r="Z1421" s="115" t="n">
        <x:f>U1421*Y1421</x:f>
        <x:v>0.1859345007481056</x:v>
      </x:c>
      <x:c r="AA1421" s="115" t="n">
        <x:f>V1421*Y1421</x:f>
        <x:v>0.13293882329696302</x:v>
      </x:c>
      <x:c r="AB1421" s="115" t="n">
        <x:f>W1421*Y1421</x:f>
        <x:v>1.0435842405710243</x:v>
      </x:c>
      <x:c r="AC1421" s="115" t="n">
        <x:f>X1421*Y1421</x:f>
        <x:v>0.12536585986755866</x:v>
      </x:c>
      <x:c r="AD1421" s="115" t="n">
        <x:f>SUM(Z1421:AC1421)</x:f>
        <x:v>1.4878234244836517</x:v>
      </x:c>
      <x:c r="AE1421" s="115" t="n">
        <x:f>MAX(AE1420,AD1421)</x:f>
        <x:v>1.494254592610243</x:v>
      </x:c>
      <x:c r="AF1421" s="114" t="n">
        <x:f>AD1421/AE1421-1</x:f>
        <x:v>-0.004303930641000764</x:v>
      </x:c>
      <x:c r="AG1421" s="114" t="n">
        <x:f>AD1421/AD1420-1</x:f>
        <x:v>0.0016446920992894132</x:v>
      </x:c>
      <x:c r="AH1421" s="111" t="n">
        <x:f>IF(OR(T1421="年末+季度",T1421="季度+动态",T1421="季度",T1421="动态"),A1421,AH1420)</x:f>
        <x:v>45888</x:v>
      </x:c>
      <x:c r="AI1421" s="117" t="n">
        <x:f>YEAR(A1421)</x:f>
        <x:v>2025</x:v>
      </x:c>
      <x:c r="AJ1421" s="117" t="n">
        <x:f>MONTH(A1421)</x:f>
        <x:v>9</x:v>
      </x:c>
      <x:c r="AK1421" s="50" t="n">
        <x:f>IF(MONTH(A1421)&lt;&gt;MONTH(A1422),1,0)</x:f>
        <x:v>0</x:v>
      </x:c>
      <x:c r="AL1421" s="115" t="n">
        <x:f>IF(AK1420,AD1420,AL1420)</x:f>
        <x:v>1.4860645144507258</x:v>
      </x:c>
      <x:c r="AM1421" s="116" t="str">
        <x:f>IF(AK1421,AD1421/AL1421-1,"")</x:f>
      </x:c>
      <x:c r="AN1421" s="115" t="n">
        <x:f>IF(AI1421&lt;&gt;AI1420,AD1421,MAX(AN1420,AD1421))</x:f>
        <x:v>1.494254592610243</x:v>
      </x:c>
      <x:c r="AO1421" s="116" t="n">
        <x:f>AD1421/AN1421-1</x:f>
        <x:v>-0.004303930641000764</x:v>
      </x:c>
      <x:c r="AP1421" s="112" t="n">
        <x:f>IFERROR(SUM(Z1421:AC1421)/AD1421,0)</x:f>
        <x:v>1</x:v>
      </x:c>
      <x:c r="AQ1421" s="50" t="b">
        <x:f>AND(B1421&gt;0,C1421&gt;0,D1421&gt;0,E1421&gt;0)</x:f>
        <x:v>1</x:v>
      </x:c>
    </x:row>
    <x:row r="1422">
      <x:c r="A1422" s="111" t="n">
        <x:f>'净值底稿'!A1380</x:f>
        <x:v>45904</x:v>
      </x:c>
      <x:c r="B1422" s="113" t="n">
        <x:f>'净值底稿'!F1380</x:f>
        <x:v>3.131089024642175</x:v>
      </x:c>
      <x:c r="C1422" s="113" t="n">
        <x:f>'净值底稿'!O1380</x:f>
        <x:v>1.6854131320879526</x:v>
      </x:c>
      <x:c r="D1422" s="113" t="n">
        <x:f>'净值底稿'!P1380</x:f>
        <x:v>1.7538</x:v>
      </x:c>
      <x:c r="E1422" s="113" t="n">
        <x:f>'净值底稿'!Q1380</x:f>
        <x:v>2.82</x:v>
      </x:c>
      <x:c r="F1422" s="114" t="n">
        <x:f>IFERROR(B1422/B1421-1,0)</x:f>
        <x:v>-0.06725042238706236</x:v>
      </x:c>
      <x:c r="G1422" s="114" t="n">
        <x:f>IFERROR(C1422/C1421-1,0)</x:f>
        <x:v>-0.01767977859787373</x:v>
      </x:c>
      <x:c r="H1422" s="114" t="n">
        <x:f>IFERROR(D1422/D1421-1,0)</x:f>
        <x:v>0.00039929268153549025</x:v>
      </x:c>
      <x:c r="I1422" s="114" t="n">
        <x:f>IFERROR(E1422/E1421-1,0)</x:f>
        <x:v>0.00046120552027506534</x:v>
      </x:c>
      <x:c r="J1422" s="115" t="n">
        <x:f>Z1421*(1+F1422)</x:f>
        <x:v>0.17343032703646794</x:v>
      </x:c>
      <x:c r="K1422" s="115" t="n">
        <x:f>AA1421*(1+G1422)</x:f>
        <x:v>0.13058849433401085</x:v>
      </x:c>
      <x:c r="L1422" s="115" t="n">
        <x:f>AB1421*(1+H1422)</x:f>
        <x:v>1.04400093612085</x:v>
      </x:c>
      <x:c r="M1422" s="115" t="n">
        <x:f>AC1421*(1+I1422)</x:f>
        <x:v>0.1254236792941836</x:v>
      </x:c>
      <x:c r="N1422" s="115" t="n">
        <x:f>SUM(J1422:M1422)</x:f>
        <x:v>1.4734434367855123</x:v>
      </x:c>
      <x:c r="O1422" s="116" t="n">
        <x:f>IFERROR((J1422+K1422)/N1422,0)</x:f>
        <x:v>0.20633219693436694</x:v>
      </x:c>
      <x:c r="P1422" s="50" t="b">
        <x:f>AND(MONTH(A1422)=12,OR(A1423="",YEAR(A1422)&lt;&gt;YEAR(A1423)))</x:f>
        <x:v>0</x:v>
      </x:c>
      <x:c r="Q1422" s="50" t="b">
        <x:f>AND(MOD(MONTH(A1422),3)=0,OR(A1423="",MONTH(A1422)&lt;&gt;MONTH(A1423)))</x:f>
        <x:v>0</x:v>
      </x:c>
      <x:c r="R1422" s="50" t="b">
        <x:f>OR(O1422&gt;$E$7,O1422&lt;$E$6)</x:f>
        <x:v>0</x:v>
      </x:c>
      <x:c r="S1422" s="50" t="b">
        <x:f>AND(OR(P1422,Q1422,R1422),A1422-AH1421&gt;$E$8)</x:f>
        <x:v>0</x:v>
      </x:c>
      <x:c r="T1422" s="50" t="str">
        <x:f>IF(NOT(OR(P1422,Q1422,R1422)),"不调",IF(NOT(S1422),"间隔规则跳过",IF(P1422,"年末+季度",IF(AND(Q1422,R1422),"季度+动态",IF(Q1422,"季度","动态")))))</x:f>
        <x:v>不调</x:v>
      </x:c>
      <x:c r="U1422" s="115" t="n">
        <x:f>IF(OR(T1422="年末+季度",T1422="季度+动态"),N1422*$E$5/2,IF(T1422="季度",(J1422+K1422)/2,IF(T1422="动态",N1422*$E$5*IF(J1422+K1422=0,0.5,J1422/(J1422+K1422)),J1422)))</x:f>
        <x:v>0.17343032703646794</x:v>
      </x:c>
      <x:c r="V1422" s="115" t="n">
        <x:f>IF(OR(T1422="年末+季度",T1422="季度+动态"),N1422*$E$5/2,IF(T1422="季度",(J1422+K1422)/2,IF(T1422="动态",N1422*$E$5*IF(J1422+K1422=0,0.5,K1422/(J1422+K1422)),K1422)))</x:f>
        <x:v>0.13058849433401085</x:v>
      </x:c>
      <x:c r="W1422" s="115" t="n">
        <x:f>IF(OR(T1422="年末+季度",T1422="季度+动态",T1422="动态"),N1422*(1-$E$5)*IF(L1422+M1422=0,$B$7/($B$7+$B$8),L1422/(L1422+M1422)),L1422)</x:f>
        <x:v>1.04400093612085</x:v>
      </x:c>
      <x:c r="X1422" s="115" t="n">
        <x:f>IF(OR(T1422="年末+季度",T1422="季度+动态",T1422="动态"),N1422*(1-$E$5)*IF(L1422+M1422=0,$B$8/($B$7+$B$8),M1422/(L1422+M1422)),M1422)</x:f>
        <x:v>0.1254236792941836</x:v>
      </x:c>
      <x:c r="Y1422" s="115" t="n">
        <x:f>POWER(1-$H$5,(A1422-A1421)/$H$8)</x:f>
        <x:v>0.9999862671029998</x:v>
      </x:c>
      <x:c r="Z1422" s="115" t="n">
        <x:f>U1422*Y1422</x:f>
        <x:v>0.17342794533565004</x:v>
      </x:c>
      <x:c r="AA1422" s="115" t="n">
        <x:f>V1422*Y1422</x:f>
        <x:v>0.13058670097566874</x:v>
      </x:c>
      <x:c r="AB1422" s="115" t="n">
        <x:f>W1422*Y1422</x:f>
        <x:v>1.0439865989635262</x:v>
      </x:c>
      <x:c r="AC1422" s="115" t="n">
        <x:f>X1422*Y1422</x:f>
        <x:v>0.12542195686371446</x:v>
      </x:c>
      <x:c r="AD1422" s="115" t="n">
        <x:f>SUM(Z1422:AC1422)</x:f>
        <x:v>1.4734232021385594</x:v>
      </x:c>
      <x:c r="AE1422" s="115" t="n">
        <x:f>MAX(AE1421,AD1422)</x:f>
        <x:v>1.494254592610243</x:v>
      </x:c>
      <x:c r="AF1422" s="114" t="n">
        <x:f>AD1422/AE1422-1</x:f>
        <x:v>-0.01394099143124894</x:v>
      </x:c>
      <x:c r="AG1422" s="114" t="n">
        <x:f>AD1422/AD1421-1</x:f>
        <x:v>-0.00967871731827985</x:v>
      </x:c>
      <x:c r="AH1422" s="111" t="n">
        <x:f>IF(OR(T1422="年末+季度",T1422="季度+动态",T1422="季度",T1422="动态"),A1422,AH1421)</x:f>
        <x:v>45888</x:v>
      </x:c>
      <x:c r="AI1422" s="117" t="n">
        <x:f>YEAR(A1422)</x:f>
        <x:v>2025</x:v>
      </x:c>
      <x:c r="AJ1422" s="117" t="n">
        <x:f>MONTH(A1422)</x:f>
        <x:v>9</x:v>
      </x:c>
      <x:c r="AK1422" s="50" t="n">
        <x:f>IF(MONTH(A1422)&lt;&gt;MONTH(A1423),1,0)</x:f>
        <x:v>0</x:v>
      </x:c>
      <x:c r="AL1422" s="115" t="n">
        <x:f>IF(AK1421,AD1421,AL1421)</x:f>
        <x:v>1.4860645144507258</x:v>
      </x:c>
      <x:c r="AM1422" s="116" t="str">
        <x:f>IF(AK1422,AD1422/AL1422-1,"")</x:f>
      </x:c>
      <x:c r="AN1422" s="115" t="n">
        <x:f>IF(AI1422&lt;&gt;AI1421,AD1422,MAX(AN1421,AD1422))</x:f>
        <x:v>1.494254592610243</x:v>
      </x:c>
      <x:c r="AO1422" s="116" t="n">
        <x:f>AD1422/AN1422-1</x:f>
        <x:v>-0.01394099143124894</x:v>
      </x:c>
      <x:c r="AP1422" s="112" t="n">
        <x:f>IFERROR(SUM(Z1422:AC1422)/AD1422,0)</x:f>
        <x:v>1</x:v>
      </x:c>
      <x:c r="AQ1422" s="50" t="b">
        <x:f>AND(B1422&gt;0,C1422&gt;0,D1422&gt;0,E1422&gt;0)</x:f>
        <x:v>1</x:v>
      </x:c>
    </x:row>
    <x:row r="1423">
      <x:c r="A1423" s="111" t="n">
        <x:f>'净值底稿'!A1381</x:f>
        <x:v>45905</x:v>
      </x:c>
      <x:c r="B1423" s="113" t="n">
        <x:f>'净值底稿'!F1381</x:f>
        <x:v>3.3112165394414252</x:v>
      </x:c>
      <x:c r="C1423" s="113" t="n">
        <x:f>'净值底稿'!O1381</x:f>
        <x:v>1.7300194646047975</x:v>
      </x:c>
      <x:c r="D1423" s="113" t="n">
        <x:f>'净值底稿'!P1381</x:f>
        <x:v>1.7521</x:v>
      </x:c>
      <x:c r="E1423" s="113" t="n">
        <x:f>'净值底稿'!Q1381</x:f>
        <x:v>2.8276</x:v>
      </x:c>
      <x:c r="F1423" s="114" t="n">
        <x:f>IFERROR(B1423/B1422-1,0)</x:f>
        <x:v>0.05752871073981525</x:v>
      </x:c>
      <x:c r="G1423" s="114" t="n">
        <x:f>IFERROR(C1423/C1422-1,0)</x:f>
        <x:v>0.02646611187939718</x:v>
      </x:c>
      <x:c r="H1423" s="114" t="n">
        <x:f>IFERROR(D1423/D1422-1,0)</x:f>
        <x:v>-0.0009693237541339439</x:v>
      </x:c>
      <x:c r="I1423" s="114" t="n">
        <x:f>IFERROR(E1423/E1422-1,0)</x:f>
        <x:v>0.002695035460992923</x:v>
      </x:c>
      <x:c r="J1423" s="115" t="n">
        <x:f>Z1422*(1+F1423)</x:f>
        <x:v>0.18340503143706513</x:v>
      </x:c>
      <x:c r="K1423" s="115" t="n">
        <x:f>AA1422*(1+G1423)</x:f>
        <x:v>0.13404282321365218</x:v>
      </x:c>
      <x:c r="L1423" s="115" t="n">
        <x:f>AB1422*(1+H1423)</x:f>
        <x:v>1.0429746379541533</x:v>
      </x:c>
      <x:c r="M1423" s="115" t="n">
        <x:f>AC1422*(1+I1423)</x:f>
        <x:v>0.1257599734850493</x:v>
      </x:c>
      <x:c r="N1423" s="115" t="n">
        <x:f>SUM(J1423:M1423)</x:f>
        <x:v>1.4861824660899199</x:v>
      </x:c>
      <x:c r="O1423" s="116" t="n">
        <x:f>IFERROR((J1423+K1423)/N1423,0)</x:f>
        <x:v>0.21359951546589603</x:v>
      </x:c>
      <x:c r="P1423" s="50" t="b">
        <x:f>AND(MONTH(A1423)=12,OR(A1424="",YEAR(A1423)&lt;&gt;YEAR(A1424)))</x:f>
        <x:v>0</x:v>
      </x:c>
      <x:c r="Q1423" s="50" t="b">
        <x:f>AND(MOD(MONTH(A1423),3)=0,OR(A1424="",MONTH(A1423)&lt;&gt;MONTH(A1424)))</x:f>
        <x:v>0</x:v>
      </x:c>
      <x:c r="R1423" s="50" t="b">
        <x:f>OR(O1423&gt;$E$7,O1423&lt;$E$6)</x:f>
        <x:v>0</x:v>
      </x:c>
      <x:c r="S1423" s="50" t="b">
        <x:f>AND(OR(P1423,Q1423,R1423),A1423-AH1422&gt;$E$8)</x:f>
        <x:v>0</x:v>
      </x:c>
      <x:c r="T1423" s="50" t="str">
        <x:f>IF(NOT(OR(P1423,Q1423,R1423)),"不调",IF(NOT(S1423),"间隔规则跳过",IF(P1423,"年末+季度",IF(AND(Q1423,R1423),"季度+动态",IF(Q1423,"季度","动态")))))</x:f>
        <x:v>不调</x:v>
      </x:c>
      <x:c r="U1423" s="115" t="n">
        <x:f>IF(OR(T1423="年末+季度",T1423="季度+动态"),N1423*$E$5/2,IF(T1423="季度",(J1423+K1423)/2,IF(T1423="动态",N1423*$E$5*IF(J1423+K1423=0,0.5,J1423/(J1423+K1423)),J1423)))</x:f>
        <x:v>0.18340503143706513</x:v>
      </x:c>
      <x:c r="V1423" s="115" t="n">
        <x:f>IF(OR(T1423="年末+季度",T1423="季度+动态"),N1423*$E$5/2,IF(T1423="季度",(J1423+K1423)/2,IF(T1423="动态",N1423*$E$5*IF(J1423+K1423=0,0.5,K1423/(J1423+K1423)),K1423)))</x:f>
        <x:v>0.13404282321365218</x:v>
      </x:c>
      <x:c r="W1423" s="115" t="n">
        <x:f>IF(OR(T1423="年末+季度",T1423="季度+动态",T1423="动态"),N1423*(1-$E$5)*IF(L1423+M1423=0,$B$7/($B$7+$B$8),L1423/(L1423+M1423)),L1423)</x:f>
        <x:v>1.0429746379541533</x:v>
      </x:c>
      <x:c r="X1423" s="115" t="n">
        <x:f>IF(OR(T1423="年末+季度",T1423="季度+动态",T1423="动态"),N1423*(1-$E$5)*IF(L1423+M1423=0,$B$8/($B$7+$B$8),M1423/(L1423+M1423)),M1423)</x:f>
        <x:v>0.1257599734850493</x:v>
      </x:c>
      <x:c r="Y1423" s="115" t="n">
        <x:f>POWER(1-$H$5,(A1423-A1422)/$H$8)</x:f>
        <x:v>0.9999862671029998</x:v>
      </x:c>
      <x:c r="Z1423" s="115" t="n">
        <x:f>U1423*Y1423</x:f>
        <x:v>0.18340251275465907</x:v>
      </x:c>
      <x:c r="AA1423" s="115" t="n">
        <x:f>V1423*Y1423</x:f>
        <x:v>0.13404098241736737</x:v>
      </x:c>
      <x:c r="AB1423" s="115" t="n">
        <x:f>W1423*Y1423</x:f>
        <x:v>1.0429603148908764</x:v>
      </x:c>
      <x:c r="AC1423" s="115" t="n">
        <x:f>X1423*Y1423</x:f>
        <x:v>0.1257582464362867</x:v>
      </x:c>
      <x:c r="AD1423" s="115" t="n">
        <x:f>SUM(Z1423:AC1423)</x:f>
        <x:v>1.4861620564991895</x:v>
      </x:c>
      <x:c r="AE1423" s="115" t="n">
        <x:f>MAX(AE1422,AD1423)</x:f>
        <x:v>1.494254592610243</x:v>
      </x:c>
      <x:c r="AF1423" s="114" t="n">
        <x:f>AD1423/AE1423-1</x:f>
        <x:v>-0.005415767936116644</x:v>
      </x:c>
      <x:c r="AG1423" s="114" t="n">
        <x:f>AD1423/AD1422-1</x:f>
        <x:v>0.008645753875831996</x:v>
      </x:c>
      <x:c r="AH1423" s="111" t="n">
        <x:f>IF(OR(T1423="年末+季度",T1423="季度+动态",T1423="季度",T1423="动态"),A1423,AH1422)</x:f>
        <x:v>45888</x:v>
      </x:c>
      <x:c r="AI1423" s="117" t="n">
        <x:f>YEAR(A1423)</x:f>
        <x:v>2025</x:v>
      </x:c>
      <x:c r="AJ1423" s="117" t="n">
        <x:f>MONTH(A1423)</x:f>
        <x:v>9</x:v>
      </x:c>
      <x:c r="AK1423" s="50" t="n">
        <x:f>IF(MONTH(A1423)&lt;&gt;MONTH(A1424),1,0)</x:f>
        <x:v>0</x:v>
      </x:c>
      <x:c r="AL1423" s="115" t="n">
        <x:f>IF(AK1422,AD1422,AL1422)</x:f>
        <x:v>1.4860645144507258</x:v>
      </x:c>
      <x:c r="AM1423" s="116" t="str">
        <x:f>IF(AK1423,AD1423/AL1423-1,"")</x:f>
      </x:c>
      <x:c r="AN1423" s="115" t="n">
        <x:f>IF(AI1423&lt;&gt;AI1422,AD1423,MAX(AN1422,AD1423))</x:f>
        <x:v>1.494254592610243</x:v>
      </x:c>
      <x:c r="AO1423" s="116" t="n">
        <x:f>AD1423/AN1423-1</x:f>
        <x:v>-0.005415767936116644</x:v>
      </x:c>
      <x:c r="AP1423" s="112" t="n">
        <x:f>IFERROR(SUM(Z1423:AC1423)/AD1423,0)</x:f>
        <x:v>1</x:v>
      </x:c>
      <x:c r="AQ1423" s="50" t="b">
        <x:f>AND(B1423&gt;0,C1423&gt;0,D1423&gt;0,E1423&gt;0)</x:f>
        <x:v>1</x:v>
      </x:c>
    </x:row>
    <x:row r="1424">
      <x:c r="A1424" s="111" t="n">
        <x:f>'净值底稿'!A1382</x:f>
        <x:v>45908</x:v>
      </x:c>
      <x:c r="B1424" s="113" t="n">
        <x:f>'净值底稿'!F1382</x:f>
        <x:v>3.2338787840463747</x:v>
      </x:c>
      <x:c r="C1424" s="113" t="n">
        <x:f>'净值底稿'!O1382</x:f>
        <x:v>1.7467931683645723</x:v>
      </x:c>
      <x:c r="D1424" s="113" t="n">
        <x:f>'净值底稿'!P1382</x:f>
        <x:v>1.7501</x:v>
      </x:c>
      <x:c r="E1424" s="113" t="n">
        <x:f>'净值底稿'!Q1382</x:f>
        <x:v>2.8602</x:v>
      </x:c>
      <x:c r="F1424" s="114" t="n">
        <x:f>IFERROR(B1424/B1423-1,0)</x:f>
        <x:v>-0.023356296537494603</x:v>
      </x:c>
      <x:c r="G1424" s="114" t="n">
        <x:f>IFERROR(C1424/C1423-1,0)</x:f>
        <x:v>0.009695673431978635</x:v>
      </x:c>
      <x:c r="H1424" s="114" t="n">
        <x:f>IFERROR(D1424/D1423-1,0)</x:f>
        <x:v>-0.0011414873580275486</x:v>
      </x:c>
      <x:c r="I1424" s="114" t="n">
        <x:f>IFERROR(E1424/E1423-1,0)</x:f>
        <x:v>0.011529212052624027</x:v>
      </x:c>
      <x:c r="J1424" s="115" t="n">
        <x:f>Z1423*(1+F1424)</x:f>
        <x:v>0.17911890928103963</x:v>
      </x:c>
      <x:c r="K1424" s="115" t="n">
        <x:f>AA1423*(1+G1424)</x:f>
        <x:v>0.13534060000938775</x:v>
      </x:c>
      <x:c r="L1424" s="115" t="n">
        <x:f>AB1423*(1+H1424)</x:f>
        <x:v>1.041769788876504</x:v>
      </x:c>
      <x:c r="M1424" s="115" t="n">
        <x:f>AC1423*(1+I1424)</x:f>
        <x:v>0.1272081399268168</x:v>
      </x:c>
      <x:c r="N1424" s="115" t="n">
        <x:f>SUM(J1424:M1424)</x:f>
        <x:v>1.4834374380937483</x:v>
      </x:c>
      <x:c r="O1424" s="116" t="n">
        <x:f>IFERROR((J1424+K1424)/N1424,0)</x:f>
        <x:v>0.21198029739259863</x:v>
      </x:c>
      <x:c r="P1424" s="50" t="b">
        <x:f>AND(MONTH(A1424)=12,OR(A1425="",YEAR(A1424)&lt;&gt;YEAR(A1425)))</x:f>
        <x:v>0</x:v>
      </x:c>
      <x:c r="Q1424" s="50" t="b">
        <x:f>AND(MOD(MONTH(A1424),3)=0,OR(A1425="",MONTH(A1424)&lt;&gt;MONTH(A1425)))</x:f>
        <x:v>0</x:v>
      </x:c>
      <x:c r="R1424" s="50" t="b">
        <x:f>OR(O1424&gt;$E$7,O1424&lt;$E$6)</x:f>
        <x:v>0</x:v>
      </x:c>
      <x:c r="S1424" s="50" t="b">
        <x:f>AND(OR(P1424,Q1424,R1424),A1424-AH1423&gt;$E$8)</x:f>
        <x:v>0</x:v>
      </x:c>
      <x:c r="T1424" s="50" t="str">
        <x:f>IF(NOT(OR(P1424,Q1424,R1424)),"不调",IF(NOT(S1424),"间隔规则跳过",IF(P1424,"年末+季度",IF(AND(Q1424,R1424),"季度+动态",IF(Q1424,"季度","动态")))))</x:f>
        <x:v>不调</x:v>
      </x:c>
      <x:c r="U1424" s="115" t="n">
        <x:f>IF(OR(T1424="年末+季度",T1424="季度+动态"),N1424*$E$5/2,IF(T1424="季度",(J1424+K1424)/2,IF(T1424="动态",N1424*$E$5*IF(J1424+K1424=0,0.5,J1424/(J1424+K1424)),J1424)))</x:f>
        <x:v>0.17911890928103963</x:v>
      </x:c>
      <x:c r="V1424" s="115" t="n">
        <x:f>IF(OR(T1424="年末+季度",T1424="季度+动态"),N1424*$E$5/2,IF(T1424="季度",(J1424+K1424)/2,IF(T1424="动态",N1424*$E$5*IF(J1424+K1424=0,0.5,K1424/(J1424+K1424)),K1424)))</x:f>
        <x:v>0.13534060000938775</x:v>
      </x:c>
      <x:c r="W1424" s="115" t="n">
        <x:f>IF(OR(T1424="年末+季度",T1424="季度+动态",T1424="动态"),N1424*(1-$E$5)*IF(L1424+M1424=0,$B$7/($B$7+$B$8),L1424/(L1424+M1424)),L1424)</x:f>
        <x:v>1.041769788876504</x:v>
      </x:c>
      <x:c r="X1424" s="115" t="n">
        <x:f>IF(OR(T1424="年末+季度",T1424="季度+动态",T1424="动态"),N1424*(1-$E$5)*IF(L1424+M1424=0,$B$8/($B$7+$B$8),M1424/(L1424+M1424)),M1424)</x:f>
        <x:v>0.1272081399268168</x:v>
      </x:c>
      <x:c r="Y1424" s="115" t="n">
        <x:f>POWER(1-$H$5,(A1424-A1423)/$H$8)</x:f>
        <x:v>0.9999588018747739</x:v>
      </x:c>
      <x:c r="Z1424" s="115" t="n">
        <x:f>U1424*Y1424</x:f>
        <x:v>0.1791115299177847</x:v>
      </x:c>
      <x:c r="AA1424" s="115" t="n">
        <x:f>V1424*Y1424</x:f>
        <x:v>0.1353350242304004</x:v>
      </x:c>
      <x:c r="AB1424" s="115" t="n">
        <x:f>W1424*Y1424</x:f>
        <x:v>1.0417268699142852</x:v>
      </x:c>
      <x:c r="AC1424" s="115" t="n">
        <x:f>X1424*Y1424</x:f>
        <x:v>0.1272028991899383</x:v>
      </x:c>
      <x:c r="AD1424" s="115" t="n">
        <x:f>SUM(Z1424:AC1424)</x:f>
        <x:v>1.4833763232524086</x:v>
      </x:c>
      <x:c r="AE1424" s="115" t="n">
        <x:f>MAX(AE1423,AD1424)</x:f>
        <x:v>1.494254592610243</x:v>
      </x:c>
      <x:c r="AF1424" s="114" t="n">
        <x:f>AD1424/AE1424-1</x:f>
        <x:v>-0.007280064194972069</x:v>
      </x:c>
      <x:c r="AG1424" s="114" t="n">
        <x:f>AD1424/AD1423-1</x:f>
        <x:v>-0.0018744478333291292</x:v>
      </x:c>
      <x:c r="AH1424" s="111" t="n">
        <x:f>IF(OR(T1424="年末+季度",T1424="季度+动态",T1424="季度",T1424="动态"),A1424,AH1423)</x:f>
        <x:v>45888</x:v>
      </x:c>
      <x:c r="AI1424" s="117" t="n">
        <x:f>YEAR(A1424)</x:f>
        <x:v>2025</x:v>
      </x:c>
      <x:c r="AJ1424" s="117" t="n">
        <x:f>MONTH(A1424)</x:f>
        <x:v>9</x:v>
      </x:c>
      <x:c r="AK1424" s="50" t="n">
        <x:f>IF(MONTH(A1424)&lt;&gt;MONTH(A1425),1,0)</x:f>
        <x:v>0</x:v>
      </x:c>
      <x:c r="AL1424" s="115" t="n">
        <x:f>IF(AK1423,AD1423,AL1423)</x:f>
        <x:v>1.4860645144507258</x:v>
      </x:c>
      <x:c r="AM1424" s="116" t="str">
        <x:f>IF(AK1424,AD1424/AL1424-1,"")</x:f>
      </x:c>
      <x:c r="AN1424" s="115" t="n">
        <x:f>IF(AI1424&lt;&gt;AI1423,AD1424,MAX(AN1423,AD1424))</x:f>
        <x:v>1.494254592610243</x:v>
      </x:c>
      <x:c r="AO1424" s="116" t="n">
        <x:f>AD1424/AN1424-1</x:f>
        <x:v>-0.007280064194972069</x:v>
      </x:c>
      <x:c r="AP1424" s="112" t="n">
        <x:f>IFERROR(SUM(Z1424:AC1424)/AD1424,0)</x:f>
        <x:v>1</x:v>
      </x:c>
      <x:c r="AQ1424" s="50" t="b">
        <x:f>AND(B1424&gt;0,C1424&gt;0,D1424&gt;0,E1424&gt;0)</x:f>
        <x:v>1</x:v>
      </x:c>
    </x:row>
    <x:row r="1425">
      <x:c r="A1425" s="111" t="n">
        <x:f>'净值底稿'!A1383</x:f>
        <x:v>45909</x:v>
      </x:c>
      <x:c r="B1425" s="113" t="n">
        <x:f>'净值底稿'!F1383</x:f>
        <x:v>3.172830194094025</x:v>
      </x:c>
      <x:c r="C1425" s="113" t="n">
        <x:f>'净值底稿'!O1383</x:f>
        <x:v>1.7298838159603347</x:v>
      </x:c>
      <x:c r="D1425" s="113" t="n">
        <x:f>'净值底稿'!P1383</x:f>
        <x:v>1.7486</x:v>
      </x:c>
      <x:c r="E1425" s="113" t="n">
        <x:f>'净值底稿'!Q1383</x:f>
        <x:v>2.8966</x:v>
      </x:c>
      <x:c r="F1425" s="114" t="n">
        <x:f>IFERROR(B1425/B1424-1,0)</x:f>
        <x:v>-0.018877822586770843</x:v>
      </x:c>
      <x:c r="G1425" s="114" t="n">
        <x:f>IFERROR(C1425/C1424-1,0)</x:f>
        <x:v>-0.009680225862154557</x:v>
      </x:c>
      <x:c r="H1425" s="114" t="n">
        <x:f>IFERROR(D1425/D1424-1,0)</x:f>
        <x:v>-0.000857093880349713</x:v>
      </x:c>
      <x:c r="I1425" s="114" t="n">
        <x:f>IFERROR(E1425/E1424-1,0)</x:f>
        <x:v>0.012726382770435585</x:v>
      </x:c>
      <x:c r="J1425" s="115" t="n">
        <x:f>Z1424*(1+F1425)</x:f>
        <x:v>0.17573029423275166</x:v>
      </x:c>
      <x:c r="K1425" s="115" t="n">
        <x:f>AA1424*(1+G1425)</x:f>
        <x:v>0.13402495062878997</x:v>
      </x:c>
      <x:c r="L1425" s="115" t="n">
        <x:f>AB1424*(1+H1425)</x:f>
        <x:v>1.0408340121890858</x:v>
      </x:c>
      <x:c r="M1425" s="115" t="n">
        <x:f>AC1424*(1+I1425)</x:f>
        <x:v>0.12882173197453858</x:v>
      </x:c>
      <x:c r="N1425" s="115" t="n">
        <x:f>SUM(J1425:M1425)</x:f>
        <x:v>1.4794109890251659</x:v>
      </x:c>
      <x:c r="O1425" s="116" t="n">
        <x:f>IFERROR((J1425+K1425)/N1425,0)</x:f>
        <x:v>0.20937741246984373</x:v>
      </x:c>
      <x:c r="P1425" s="50" t="b">
        <x:f>AND(MONTH(A1425)=12,OR(A1426="",YEAR(A1425)&lt;&gt;YEAR(A1426)))</x:f>
        <x:v>0</x:v>
      </x:c>
      <x:c r="Q1425" s="50" t="b">
        <x:f>AND(MOD(MONTH(A1425),3)=0,OR(A1426="",MONTH(A1425)&lt;&gt;MONTH(A1426)))</x:f>
        <x:v>0</x:v>
      </x:c>
      <x:c r="R1425" s="50" t="b">
        <x:f>OR(O1425&gt;$E$7,O1425&lt;$E$6)</x:f>
        <x:v>0</x:v>
      </x:c>
      <x:c r="S1425" s="50" t="b">
        <x:f>AND(OR(P1425,Q1425,R1425),A1425-AH1424&gt;$E$8)</x:f>
        <x:v>0</x:v>
      </x:c>
      <x:c r="T1425" s="50" t="str">
        <x:f>IF(NOT(OR(P1425,Q1425,R1425)),"不调",IF(NOT(S1425),"间隔规则跳过",IF(P1425,"年末+季度",IF(AND(Q1425,R1425),"季度+动态",IF(Q1425,"季度","动态")))))</x:f>
        <x:v>不调</x:v>
      </x:c>
      <x:c r="U1425" s="115" t="n">
        <x:f>IF(OR(T1425="年末+季度",T1425="季度+动态"),N1425*$E$5/2,IF(T1425="季度",(J1425+K1425)/2,IF(T1425="动态",N1425*$E$5*IF(J1425+K1425=0,0.5,J1425/(J1425+K1425)),J1425)))</x:f>
        <x:v>0.17573029423275166</x:v>
      </x:c>
      <x:c r="V1425" s="115" t="n">
        <x:f>IF(OR(T1425="年末+季度",T1425="季度+动态"),N1425*$E$5/2,IF(T1425="季度",(J1425+K1425)/2,IF(T1425="动态",N1425*$E$5*IF(J1425+K1425=0,0.5,K1425/(J1425+K1425)),K1425)))</x:f>
        <x:v>0.13402495062878997</x:v>
      </x:c>
      <x:c r="W1425" s="115" t="n">
        <x:f>IF(OR(T1425="年末+季度",T1425="季度+动态",T1425="动态"),N1425*(1-$E$5)*IF(L1425+M1425=0,$B$7/($B$7+$B$8),L1425/(L1425+M1425)),L1425)</x:f>
        <x:v>1.0408340121890858</x:v>
      </x:c>
      <x:c r="X1425" s="115" t="n">
        <x:f>IF(OR(T1425="年末+季度",T1425="季度+动态",T1425="动态"),N1425*(1-$E$5)*IF(L1425+M1425=0,$B$8/($B$7+$B$8),M1425/(L1425+M1425)),M1425)</x:f>
        <x:v>0.12882173197453858</x:v>
      </x:c>
      <x:c r="Y1425" s="115" t="n">
        <x:f>POWER(1-$H$5,(A1425-A1424)/$H$8)</x:f>
        <x:v>0.9999862671029998</x:v>
      </x:c>
      <x:c r="Z1425" s="115" t="n">
        <x:f>U1425*Y1425</x:f>
        <x:v>0.17572788094672115</x:v>
      </x:c>
      <x:c r="AA1425" s="115" t="n">
        <x:f>V1425*Y1425</x:f>
        <x:v>0.1340231100779475</x:v>
      </x:c>
      <x:c r="AB1425" s="115" t="n">
        <x:f>W1425*Y1425</x:f>
        <x:v>1.040819718522802</x:v>
      </x:c>
      <x:c r="AC1425" s="115" t="n">
        <x:f>X1425*Y1425</x:f>
        <x:v>0.128819962878962</x:v>
      </x:c>
      <x:c r="AD1425" s="115" t="n">
        <x:f>SUM(Z1425:AC1425)</x:f>
        <x:v>1.4793906724264327</x:v>
      </x:c>
      <x:c r="AE1425" s="115" t="n">
        <x:f>MAX(AE1424,AD1425)</x:f>
        <x:v>1.494254592610243</x:v>
      </x:c>
      <x:c r="AF1425" s="114" t="n">
        <x:f>AD1425/AE1425-1</x:f>
        <x:v>-0.009947381294539093</x:v>
      </x:c>
      <x:c r="AG1425" s="114" t="n">
        <x:f>AD1425/AD1424-1</x:f>
        <x:v>-0.0026868777420129275</x:v>
      </x:c>
      <x:c r="AH1425" s="111" t="n">
        <x:f>IF(OR(T1425="年末+季度",T1425="季度+动态",T1425="季度",T1425="动态"),A1425,AH1424)</x:f>
        <x:v>45888</x:v>
      </x:c>
      <x:c r="AI1425" s="117" t="n">
        <x:f>YEAR(A1425)</x:f>
        <x:v>2025</x:v>
      </x:c>
      <x:c r="AJ1425" s="117" t="n">
        <x:f>MONTH(A1425)</x:f>
        <x:v>9</x:v>
      </x:c>
      <x:c r="AK1425" s="50" t="n">
        <x:f>IF(MONTH(A1425)&lt;&gt;MONTH(A1426),1,0)</x:f>
        <x:v>0</x:v>
      </x:c>
      <x:c r="AL1425" s="115" t="n">
        <x:f>IF(AK1424,AD1424,AL1424)</x:f>
        <x:v>1.4860645144507258</x:v>
      </x:c>
      <x:c r="AM1425" s="116" t="str">
        <x:f>IF(AK1425,AD1425/AL1425-1,"")</x:f>
      </x:c>
      <x:c r="AN1425" s="115" t="n">
        <x:f>IF(AI1425&lt;&gt;AI1424,AD1425,MAX(AN1424,AD1425))</x:f>
        <x:v>1.494254592610243</x:v>
      </x:c>
      <x:c r="AO1425" s="116" t="n">
        <x:f>AD1425/AN1425-1</x:f>
        <x:v>-0.009947381294539093</x:v>
      </x:c>
      <x:c r="AP1425" s="112" t="n">
        <x:f>IFERROR(SUM(Z1425:AC1425)/AD1425,0)</x:f>
        <x:v>1</x:v>
      </x:c>
      <x:c r="AQ1425" s="50" t="b">
        <x:f>AND(B1425&gt;0,C1425&gt;0,D1425&gt;0,E1425&gt;0)</x:f>
        <x:v>1</x:v>
      </x:c>
    </x:row>
    <x:row r="1426">
      <x:c r="A1426" s="111" t="n">
        <x:f>'净值底稿'!A1384</x:f>
        <x:v>45910</x:v>
      </x:c>
      <x:c r="B1426" s="113" t="n">
        <x:f>'净值底稿'!F1384</x:f>
        <x:v>3.265164712193875</x:v>
      </x:c>
      <x:c r="C1426" s="113" t="n">
        <x:f>'净值底稿'!O1384</x:f>
        <x:v>1.7336224335646246</x:v>
      </x:c>
      <x:c r="D1426" s="113" t="n">
        <x:f>'净值底稿'!P1384</x:f>
        <x:v>1.7458</x:v>
      </x:c>
      <x:c r="E1426" s="113" t="n">
        <x:f>'净值底稿'!Q1384</x:f>
        <x:v>2.8897</x:v>
      </x:c>
      <x:c r="F1426" s="114" t="n">
        <x:f>IFERROR(B1426/B1425-1,0)</x:f>
        <x:v>0.029101626135468406</x:v>
      </x:c>
      <x:c r="G1426" s="114" t="n">
        <x:f>IFERROR(C1426/C1425-1,0)</x:f>
        <x:v>0.0021611957807781135</x:v>
      </x:c>
      <x:c r="H1426" s="114" t="n">
        <x:f>IFERROR(D1426/D1425-1,0)</x:f>
        <x:v>-0.0016012810248198228</x:v>
      </x:c>
      <x:c r="I1426" s="114" t="n">
        <x:f>IFERROR(E1426/E1425-1,0)</x:f>
        <x:v>-0.0023821031554235317</x:v>
      </x:c>
      <x:c r="J1426" s="115" t="n">
        <x:f>Z1425*(1+F1426)</x:f>
        <x:v>0.18084184803961073</x:v>
      </x:c>
      <x:c r="K1426" s="115" t="n">
        <x:f>AA1425*(1+G1426)</x:f>
        <x:v>0.13431276025797473</x:v>
      </x:c>
      <x:c r="L1426" s="115" t="n">
        <x:f>AB1425*(1+H1426)</x:f>
        <x:v>1.0391530736572732</x:v>
      </x:c>
      <x:c r="M1426" s="115" t="n">
        <x:f>AC1425*(1+I1426)</x:f>
        <x:v>0.12851310043890649</x:v>
      </x:c>
      <x:c r="N1426" s="115" t="n">
        <x:f>SUM(J1426:M1426)</x:f>
        <x:v>1.4828207823937651</x:v>
      </x:c>
      <x:c r="O1426" s="116" t="n">
        <x:f>IFERROR((J1426+K1426)/N1426,0)</x:f>
        <x:v>0.2125372209774544</x:v>
      </x:c>
      <x:c r="P1426" s="50" t="b">
        <x:f>AND(MONTH(A1426)=12,OR(A1427="",YEAR(A1426)&lt;&gt;YEAR(A1427)))</x:f>
        <x:v>0</x:v>
      </x:c>
      <x:c r="Q1426" s="50" t="b">
        <x:f>AND(MOD(MONTH(A1426),3)=0,OR(A1427="",MONTH(A1426)&lt;&gt;MONTH(A1427)))</x:f>
        <x:v>0</x:v>
      </x:c>
      <x:c r="R1426" s="50" t="b">
        <x:f>OR(O1426&gt;$E$7,O1426&lt;$E$6)</x:f>
        <x:v>0</x:v>
      </x:c>
      <x:c r="S1426" s="50" t="b">
        <x:f>AND(OR(P1426,Q1426,R1426),A1426-AH1425&gt;$E$8)</x:f>
        <x:v>0</x:v>
      </x:c>
      <x:c r="T1426" s="50" t="str">
        <x:f>IF(NOT(OR(P1426,Q1426,R1426)),"不调",IF(NOT(S1426),"间隔规则跳过",IF(P1426,"年末+季度",IF(AND(Q1426,R1426),"季度+动态",IF(Q1426,"季度","动态")))))</x:f>
        <x:v>不调</x:v>
      </x:c>
      <x:c r="U1426" s="115" t="n">
        <x:f>IF(OR(T1426="年末+季度",T1426="季度+动态"),N1426*$E$5/2,IF(T1426="季度",(J1426+K1426)/2,IF(T1426="动态",N1426*$E$5*IF(J1426+K1426=0,0.5,J1426/(J1426+K1426)),J1426)))</x:f>
        <x:v>0.18084184803961073</x:v>
      </x:c>
      <x:c r="V1426" s="115" t="n">
        <x:f>IF(OR(T1426="年末+季度",T1426="季度+动态"),N1426*$E$5/2,IF(T1426="季度",(J1426+K1426)/2,IF(T1426="动态",N1426*$E$5*IF(J1426+K1426=0,0.5,K1426/(J1426+K1426)),K1426)))</x:f>
        <x:v>0.13431276025797473</x:v>
      </x:c>
      <x:c r="W1426" s="115" t="n">
        <x:f>IF(OR(T1426="年末+季度",T1426="季度+动态",T1426="动态"),N1426*(1-$E$5)*IF(L1426+M1426=0,$B$7/($B$7+$B$8),L1426/(L1426+M1426)),L1426)</x:f>
        <x:v>1.0391530736572732</x:v>
      </x:c>
      <x:c r="X1426" s="115" t="n">
        <x:f>IF(OR(T1426="年末+季度",T1426="季度+动态",T1426="动态"),N1426*(1-$E$5)*IF(L1426+M1426=0,$B$8/($B$7+$B$8),M1426/(L1426+M1426)),M1426)</x:f>
        <x:v>0.12851310043890649</x:v>
      </x:c>
      <x:c r="Y1426" s="115" t="n">
        <x:f>POWER(1-$H$5,(A1426-A1425)/$H$8)</x:f>
        <x:v>0.9999862671029998</x:v>
      </x:c>
      <x:c r="Z1426" s="115" t="n">
        <x:f>U1426*Y1426</x:f>
        <x:v>0.18083936455713828</x:v>
      </x:c>
      <x:c r="AA1426" s="115" t="n">
        <x:f>V1426*Y1426</x:f>
        <x:v>0.1343109157546723</x:v>
      </x:c>
      <x:c r="AB1426" s="115" t="n">
        <x:f>W1426*Y1426</x:f>
        <x:v>1.0391388030751452</x:v>
      </x:c>
      <x:c r="AC1426" s="115" t="n">
        <x:f>X1426*Y1426</x:f>
        <x:v>0.12851133558173497</x:v>
      </x:c>
      <x:c r="AD1426" s="115" t="n">
        <x:f>SUM(Z1426:AC1426)</x:f>
        <x:v>1.4828004189686905</x:v>
      </x:c>
      <x:c r="AE1426" s="115" t="n">
        <x:f>MAX(AE1425,AD1426)</x:f>
        <x:v>1.494254592610243</x:v>
      </x:c>
      <x:c r="AF1426" s="114" t="n">
        <x:f>AD1426/AE1426-1</x:f>
        <x:v>-0.007665476618374467</x:v>
      </x:c>
      <x:c r="AG1426" s="114" t="n">
        <x:f>AD1426/AD1425-1</x:f>
        <x:v>0.002304831716064104</x:v>
      </x:c>
      <x:c r="AH1426" s="111" t="n">
        <x:f>IF(OR(T1426="年末+季度",T1426="季度+动态",T1426="季度",T1426="动态"),A1426,AH1425)</x:f>
        <x:v>45888</x:v>
      </x:c>
      <x:c r="AI1426" s="117" t="n">
        <x:f>YEAR(A1426)</x:f>
        <x:v>2025</x:v>
      </x:c>
      <x:c r="AJ1426" s="117" t="n">
        <x:f>MONTH(A1426)</x:f>
        <x:v>9</x:v>
      </x:c>
      <x:c r="AK1426" s="50" t="n">
        <x:f>IF(MONTH(A1426)&lt;&gt;MONTH(A1427),1,0)</x:f>
        <x:v>0</x:v>
      </x:c>
      <x:c r="AL1426" s="115" t="n">
        <x:f>IF(AK1425,AD1425,AL1425)</x:f>
        <x:v>1.4860645144507258</x:v>
      </x:c>
      <x:c r="AM1426" s="116" t="str">
        <x:f>IF(AK1426,AD1426/AL1426-1,"")</x:f>
      </x:c>
      <x:c r="AN1426" s="115" t="n">
        <x:f>IF(AI1426&lt;&gt;AI1425,AD1426,MAX(AN1425,AD1426))</x:f>
        <x:v>1.494254592610243</x:v>
      </x:c>
      <x:c r="AO1426" s="116" t="n">
        <x:f>AD1426/AN1426-1</x:f>
        <x:v>-0.007665476618374467</x:v>
      </x:c>
      <x:c r="AP1426" s="112" t="n">
        <x:f>IFERROR(SUM(Z1426:AC1426)/AD1426,0)</x:f>
        <x:v>1</x:v>
      </x:c>
      <x:c r="AQ1426" s="50" t="b">
        <x:f>AND(B1426&gt;0,C1426&gt;0,D1426&gt;0,E1426&gt;0)</x:f>
        <x:v>1</x:v>
      </x:c>
    </x:row>
    <x:row r="1427">
      <x:c r="A1427" s="111" t="n">
        <x:f>'净值底稿'!A1385</x:f>
        <x:v>45911</x:v>
      </x:c>
      <x:c r="B1427" s="113" t="n">
        <x:f>'净值底稿'!F1385</x:f>
        <x:v>3.50612278021135</x:v>
      </x:c>
      <x:c r="C1427" s="113" t="n">
        <x:f>'净值底稿'!O1385</x:f>
        <x:v>1.7706354865644796</x:v>
      </x:c>
      <x:c r="D1427" s="113" t="n">
        <x:f>'净值底稿'!P1385</x:f>
        <x:v>1.7454</x:v>
      </x:c>
      <x:c r="E1427" s="113" t="n">
        <x:f>'净值底稿'!Q1385</x:f>
        <x:v>2.8793</x:v>
      </x:c>
      <x:c r="F1427" s="114" t="n">
        <x:f>IFERROR(B1427/B1426-1,0)</x:f>
        <x:v>0.07379660423181988</x:v>
      </x:c>
      <x:c r="G1427" s="114" t="n">
        <x:f>IFERROR(C1427/C1426-1,0)</x:f>
        <x:v>0.021350123465897708</x:v>
      </x:c>
      <x:c r="H1427" s="114" t="n">
        <x:f>IFERROR(D1427/D1426-1,0)</x:f>
        <x:v>-0.00022912131973873429</x:v>
      </x:c>
      <x:c r="I1427" s="114" t="n">
        <x:f>IFERROR(E1427/E1426-1,0)</x:f>
        <x:v>-0.0035989895144823425</x:v>
      </x:c>
      <x:c r="J1427" s="115" t="n">
        <x:f>Z1426*(1+F1427)</x:f>
        <x:v>0.19418469557289522</x:v>
      </x:c>
      <x:c r="K1427" s="115" t="n">
        <x:f>AA1426*(1+G1427)</x:f>
        <x:v>0.13717847038885234</x:v>
      </x:c>
      <x:c r="L1427" s="115" t="n">
        <x:f>AB1426*(1+H1427)</x:f>
        <x:v>1.0389007142211928</x:v>
      </x:c>
      <x:c r="M1427" s="115" t="n">
        <x:f>AC1426*(1+I1427)</x:f>
        <x:v>0.12804882463248418</x:v>
      </x:c>
      <x:c r="N1427" s="115" t="n">
        <x:f>SUM(J1427:M1427)</x:f>
        <x:v>1.4983127048154246</x:v>
      </x:c>
      <x:c r="O1427" s="116" t="n">
        <x:f>IFERROR((J1427+K1427)/N1427,0)</x:f>
        <x:v>0.22115754935320248</x:v>
      </x:c>
      <x:c r="P1427" s="50" t="b">
        <x:f>AND(MONTH(A1427)=12,OR(A1428="",YEAR(A1427)&lt;&gt;YEAR(A1428)))</x:f>
        <x:v>0</x:v>
      </x:c>
      <x:c r="Q1427" s="50" t="b">
        <x:f>AND(MOD(MONTH(A1427),3)=0,OR(A1428="",MONTH(A1427)&lt;&gt;MONTH(A1428)))</x:f>
        <x:v>0</x:v>
      </x:c>
      <x:c r="R1427" s="50" t="b">
        <x:f>OR(O1427&gt;$E$7,O1427&lt;$E$6)</x:f>
        <x:v>0</x:v>
      </x:c>
      <x:c r="S1427" s="50" t="b">
        <x:f>AND(OR(P1427,Q1427,R1427),A1427-AH1426&gt;$E$8)</x:f>
        <x:v>0</x:v>
      </x:c>
      <x:c r="T1427" s="50" t="str">
        <x:f>IF(NOT(OR(P1427,Q1427,R1427)),"不调",IF(NOT(S1427),"间隔规则跳过",IF(P1427,"年末+季度",IF(AND(Q1427,R1427),"季度+动态",IF(Q1427,"季度","动态")))))</x:f>
        <x:v>不调</x:v>
      </x:c>
      <x:c r="U1427" s="115" t="n">
        <x:f>IF(OR(T1427="年末+季度",T1427="季度+动态"),N1427*$E$5/2,IF(T1427="季度",(J1427+K1427)/2,IF(T1427="动态",N1427*$E$5*IF(J1427+K1427=0,0.5,J1427/(J1427+K1427)),J1427)))</x:f>
        <x:v>0.19418469557289522</x:v>
      </x:c>
      <x:c r="V1427" s="115" t="n">
        <x:f>IF(OR(T1427="年末+季度",T1427="季度+动态"),N1427*$E$5/2,IF(T1427="季度",(J1427+K1427)/2,IF(T1427="动态",N1427*$E$5*IF(J1427+K1427=0,0.5,K1427/(J1427+K1427)),K1427)))</x:f>
        <x:v>0.13717847038885234</x:v>
      </x:c>
      <x:c r="W1427" s="115" t="n">
        <x:f>IF(OR(T1427="年末+季度",T1427="季度+动态",T1427="动态"),N1427*(1-$E$5)*IF(L1427+M1427=0,$B$7/($B$7+$B$8),L1427/(L1427+M1427)),L1427)</x:f>
        <x:v>1.0389007142211928</x:v>
      </x:c>
      <x:c r="X1427" s="115" t="n">
        <x:f>IF(OR(T1427="年末+季度",T1427="季度+动态",T1427="动态"),N1427*(1-$E$5)*IF(L1427+M1427=0,$B$8/($B$7+$B$8),M1427/(L1427+M1427)),M1427)</x:f>
        <x:v>0.12804882463248418</x:v>
      </x:c>
      <x:c r="Y1427" s="115" t="n">
        <x:f>POWER(1-$H$5,(A1427-A1426)/$H$8)</x:f>
        <x:v>0.9999862671029998</x:v>
      </x:c>
      <x:c r="Z1427" s="115" t="n">
        <x:f>U1427*Y1427</x:f>
        <x:v>0.1941820288544719</x:v>
      </x:c>
      <x:c r="AA1427" s="115" t="n">
        <x:f>V1427*Y1427</x:f>
        <x:v>0.13717658653104783</x:v>
      </x:c>
      <x:c r="AB1427" s="115" t="n">
        <x:f>W1427*Y1427</x:f>
        <x:v>1.038886447104691</x:v>
      </x:c>
      <x:c r="AC1427" s="115" t="n">
        <x:f>X1427*Y1427</x:f>
        <x:v>0.1280470661511645</x:v>
      </x:c>
      <x:c r="AD1427" s="115" t="n">
        <x:f>SUM(Z1427:AC1427)</x:f>
        <x:v>1.4982921286413753</x:v>
      </x:c>
      <x:c r="AE1427" s="115" t="n">
        <x:f>MAX(AE1426,AD1427)</x:f>
        <x:v>1.4982921286413753</x:v>
      </x:c>
      <x:c r="AF1427" s="114" t="n">
        <x:f>AD1427/AE1427-1</x:f>
        <x:v>0</x:v>
      </x:c>
      <x:c r="AG1427" s="114" t="n">
        <x:f>AD1427/AD1426-1</x:f>
        <x:v>0.01044760270802958</x:v>
      </x:c>
      <x:c r="AH1427" s="111" t="n">
        <x:f>IF(OR(T1427="年末+季度",T1427="季度+动态",T1427="季度",T1427="动态"),A1427,AH1426)</x:f>
        <x:v>45888</x:v>
      </x:c>
      <x:c r="AI1427" s="117" t="n">
        <x:f>YEAR(A1427)</x:f>
        <x:v>2025</x:v>
      </x:c>
      <x:c r="AJ1427" s="117" t="n">
        <x:f>MONTH(A1427)</x:f>
        <x:v>9</x:v>
      </x:c>
      <x:c r="AK1427" s="50" t="n">
        <x:f>IF(MONTH(A1427)&lt;&gt;MONTH(A1428),1,0)</x:f>
        <x:v>0</x:v>
      </x:c>
      <x:c r="AL1427" s="115" t="n">
        <x:f>IF(AK1426,AD1426,AL1426)</x:f>
        <x:v>1.4860645144507258</x:v>
      </x:c>
      <x:c r="AM1427" s="116" t="str">
        <x:f>IF(AK1427,AD1427/AL1427-1,"")</x:f>
      </x:c>
      <x:c r="AN1427" s="115" t="n">
        <x:f>IF(AI1427&lt;&gt;AI1426,AD1427,MAX(AN1426,AD1427))</x:f>
        <x:v>1.4982921286413753</x:v>
      </x:c>
      <x:c r="AO1427" s="116" t="n">
        <x:f>AD1427/AN1427-1</x:f>
        <x:v>0</x:v>
      </x:c>
      <x:c r="AP1427" s="112" t="n">
        <x:f>IFERROR(SUM(Z1427:AC1427)/AD1427,0)</x:f>
        <x:v>1</x:v>
      </x:c>
      <x:c r="AQ1427" s="50" t="b">
        <x:f>AND(B1427&gt;0,C1427&gt;0,D1427&gt;0,E1427&gt;0)</x:f>
        <x:v>1</x:v>
      </x:c>
    </x:row>
    <x:row r="1428">
      <x:c r="A1428" s="111" t="n">
        <x:f>'净值底稿'!A1386</x:f>
        <x:v>45912</x:v>
      </x:c>
      <x:c r="B1428" s="113" t="n">
        <x:f>'净值底稿'!F1386</x:f>
        <x:v>3.510356677502175</x:v>
      </x:c>
      <x:c r="C1428" s="113" t="n">
        <x:f>'净值底稿'!O1386</x:f>
        <x:v>1.7692180376925943</x:v>
      </x:c>
      <x:c r="D1428" s="113" t="n">
        <x:f>'净值底稿'!P1386</x:f>
        <x:v>1.746</x:v>
      </x:c>
      <x:c r="E1428" s="113" t="n">
        <x:f>'净值底稿'!Q1386</x:f>
        <x:v>2.8919</x:v>
      </x:c>
      <x:c r="F1428" s="114" t="n">
        <x:f>IFERROR(B1428/B1427-1,0)</x:f>
        <x:v>0.0012075724543136879</x:v>
      </x:c>
      <x:c r="G1428" s="114" t="n">
        <x:f>IFERROR(C1428/C1427-1,0)</x:f>
        <x:v>-0.0008005311554188932</x:v>
      </x:c>
      <x:c r="H1428" s="114" t="n">
        <x:f>IFERROR(D1428/D1427-1,0)</x:f>
        <x:v>0.00034376074252318034</x:v>
      </x:c>
      <x:c r="I1428" s="114" t="n">
        <x:f>IFERROR(E1428/E1427-1,0)</x:f>
        <x:v>0.004376063626575943</x:v>
      </x:c>
      <x:c r="J1428" s="115" t="n">
        <x:f>Z1427*(1+F1428)</x:f>
        <x:v>0.1944165177236393</x:v>
      </x:c>
      <x:c r="K1428" s="115" t="n">
        <x:f>AA1427*(1+G1428)</x:f>
        <x:v>0.13706677239973572</x:v>
      </x:c>
      <x:c r="L1428" s="115" t="n">
        <x:f>AB1427*(1+H1428)</x:f>
        <x:v>1.039243575481145</x:v>
      </x:c>
      <x:c r="M1428" s="115" t="n">
        <x:f>AC1427*(1+I1428)</x:f>
        <x:v>0.12860740825983838</x:v>
      </x:c>
      <x:c r="N1428" s="115" t="n">
        <x:f>SUM(J1428:M1428)</x:f>
        <x:v>1.4993342738643585</x:v>
      </x:c>
      <x:c r="O1428" s="116" t="n">
        <x:f>IFERROR((J1428+K1428)/N1428,0)</x:f>
        <x:v>0.221086982337178</x:v>
      </x:c>
      <x:c r="P1428" s="50" t="b">
        <x:f>AND(MONTH(A1428)=12,OR(A1429="",YEAR(A1428)&lt;&gt;YEAR(A1429)))</x:f>
        <x:v>0</x:v>
      </x:c>
      <x:c r="Q1428" s="50" t="b">
        <x:f>AND(MOD(MONTH(A1428),3)=0,OR(A1429="",MONTH(A1428)&lt;&gt;MONTH(A1429)))</x:f>
        <x:v>0</x:v>
      </x:c>
      <x:c r="R1428" s="50" t="b">
        <x:f>OR(O1428&gt;$E$7,O1428&lt;$E$6)</x:f>
        <x:v>0</x:v>
      </x:c>
      <x:c r="S1428" s="50" t="b">
        <x:f>AND(OR(P1428,Q1428,R1428),A1428-AH1427&gt;$E$8)</x:f>
        <x:v>0</x:v>
      </x:c>
      <x:c r="T1428" s="50" t="str">
        <x:f>IF(NOT(OR(P1428,Q1428,R1428)),"不调",IF(NOT(S1428),"间隔规则跳过",IF(P1428,"年末+季度",IF(AND(Q1428,R1428),"季度+动态",IF(Q1428,"季度","动态")))))</x:f>
        <x:v>不调</x:v>
      </x:c>
      <x:c r="U1428" s="115" t="n">
        <x:f>IF(OR(T1428="年末+季度",T1428="季度+动态"),N1428*$E$5/2,IF(T1428="季度",(J1428+K1428)/2,IF(T1428="动态",N1428*$E$5*IF(J1428+K1428=0,0.5,J1428/(J1428+K1428)),J1428)))</x:f>
        <x:v>0.1944165177236393</x:v>
      </x:c>
      <x:c r="V1428" s="115" t="n">
        <x:f>IF(OR(T1428="年末+季度",T1428="季度+动态"),N1428*$E$5/2,IF(T1428="季度",(J1428+K1428)/2,IF(T1428="动态",N1428*$E$5*IF(J1428+K1428=0,0.5,K1428/(J1428+K1428)),K1428)))</x:f>
        <x:v>0.13706677239973572</x:v>
      </x:c>
      <x:c r="W1428" s="115" t="n">
        <x:f>IF(OR(T1428="年末+季度",T1428="季度+动态",T1428="动态"),N1428*(1-$E$5)*IF(L1428+M1428=0,$B$7/($B$7+$B$8),L1428/(L1428+M1428)),L1428)</x:f>
        <x:v>1.039243575481145</x:v>
      </x:c>
      <x:c r="X1428" s="115" t="n">
        <x:f>IF(OR(T1428="年末+季度",T1428="季度+动态",T1428="动态"),N1428*(1-$E$5)*IF(L1428+M1428=0,$B$8/($B$7+$B$8),M1428/(L1428+M1428)),M1428)</x:f>
        <x:v>0.12860740825983838</x:v>
      </x:c>
      <x:c r="Y1428" s="115" t="n">
        <x:f>POWER(1-$H$5,(A1428-A1427)/$H$8)</x:f>
        <x:v>0.9999862671029998</x:v>
      </x:c>
      <x:c r="Z1428" s="115" t="n">
        <x:f>U1428*Y1428</x:f>
        <x:v>0.19441384782162627</x:v>
      </x:c>
      <x:c r="AA1428" s="115" t="n">
        <x:f>V1428*Y1428</x:f>
        <x:v>0.1370648900758682</x:v>
      </x:c>
      <x:c r="AB1428" s="115" t="n">
        <x:f>W1428*Y1428</x:f>
        <x:v>1.0392293036561648</x:v>
      </x:c>
      <x:c r="AC1428" s="115" t="n">
        <x:f>X1428*Y1428</x:f>
        <x:v>0.12860564210754727</x:v>
      </x:c>
      <x:c r="AD1428" s="115" t="n">
        <x:f>SUM(Z1428:AC1428)</x:f>
        <x:v>1.4993136836612064</x:v>
      </x:c>
      <x:c r="AE1428" s="115" t="n">
        <x:f>MAX(AE1427,AD1428)</x:f>
        <x:v>1.4993136836612064</x:v>
      </x:c>
      <x:c r="AF1428" s="114" t="n">
        <x:f>AD1428/AE1428-1</x:f>
        <x:v>0</x:v>
      </x:c>
      <x:c r="AG1428" s="114" t="n">
        <x:f>AD1428/AD1427-1</x:f>
        <x:v>0.000681812979126839</x:v>
      </x:c>
      <x:c r="AH1428" s="111" t="n">
        <x:f>IF(OR(T1428="年末+季度",T1428="季度+动态",T1428="季度",T1428="动态"),A1428,AH1427)</x:f>
        <x:v>45888</x:v>
      </x:c>
      <x:c r="AI1428" s="117" t="n">
        <x:f>YEAR(A1428)</x:f>
        <x:v>2025</x:v>
      </x:c>
      <x:c r="AJ1428" s="117" t="n">
        <x:f>MONTH(A1428)</x:f>
        <x:v>9</x:v>
      </x:c>
      <x:c r="AK1428" s="50" t="n">
        <x:f>IF(MONTH(A1428)&lt;&gt;MONTH(A1429),1,0)</x:f>
        <x:v>0</x:v>
      </x:c>
      <x:c r="AL1428" s="115" t="n">
        <x:f>IF(AK1427,AD1427,AL1427)</x:f>
        <x:v>1.4860645144507258</x:v>
      </x:c>
      <x:c r="AM1428" s="116" t="str">
        <x:f>IF(AK1428,AD1428/AL1428-1,"")</x:f>
      </x:c>
      <x:c r="AN1428" s="115" t="n">
        <x:f>IF(AI1428&lt;&gt;AI1427,AD1428,MAX(AN1427,AD1428))</x:f>
        <x:v>1.4993136836612064</x:v>
      </x:c>
      <x:c r="AO1428" s="116" t="n">
        <x:f>AD1428/AN1428-1</x:f>
        <x:v>0</x:v>
      </x:c>
      <x:c r="AP1428" s="112" t="n">
        <x:f>IFERROR(SUM(Z1428:AC1428)/AD1428,0)</x:f>
        <x:v>1</x:v>
      </x:c>
      <x:c r="AQ1428" s="50" t="b">
        <x:f>AND(B1428&gt;0,C1428&gt;0,D1428&gt;0,E1428&gt;0)</x:f>
        <x:v>1</x:v>
      </x:c>
    </x:row>
    <x:row r="1429">
      <x:c r="A1429" s="111" t="n">
        <x:f>'净值底稿'!A1387</x:f>
        <x:v>45915</x:v>
      </x:c>
      <x:c r="B1429" s="113" t="n">
        <x:f>'净值底稿'!F1387</x:f>
        <x:v>3.4864798575841753</x:v>
      </x:c>
      <x:c r="C1429" s="113" t="n">
        <x:f>'净值底稿'!O1387</x:f>
        <x:v>1.7656008061754436</x:v>
      </x:c>
      <x:c r="D1429" s="113" t="n">
        <x:f>'净值底稿'!P1387</x:f>
        <x:v>1.7465</x:v>
      </x:c>
      <x:c r="E1429" s="113" t="n">
        <x:f>'净值底稿'!Q1387</x:f>
        <x:v>2.8845</x:v>
      </x:c>
      <x:c r="F1429" s="114" t="n">
        <x:f>IFERROR(B1429/B1428-1,0)</x:f>
        <x:v>-0.006801821612893666</x:v>
      </x:c>
      <x:c r="G1429" s="114" t="n">
        <x:f>IFERROR(C1429/C1428-1,0)</x:f>
        <x:v>-0.002044536874532654</x:v>
      </x:c>
      <x:c r="H1429" s="114" t="n">
        <x:f>IFERROR(D1429/D1428-1,0)</x:f>
        <x:v>0.000286368843069873</x:v>
      </x:c>
      <x:c r="I1429" s="114" t="n">
        <x:f>IFERROR(E1429/E1428-1,0)</x:f>
        <x:v>-0.0025588713302673316</x:v>
      </x:c>
      <x:c r="J1429" s="115" t="n">
        <x:f>Z1428*(1+F1429)</x:f>
        <x:v>0.19309147950966732</x:v>
      </x:c>
      <x:c r="K1429" s="115" t="n">
        <x:f>AA1428*(1+G1429)</x:f>
        <x:v>0.1367846558539043</x:v>
      </x:c>
      <x:c r="L1429" s="115" t="n">
        <x:f>AB1428*(1+H1429)</x:f>
        <x:v>1.0395269065495372</x:v>
      </x:c>
      <x:c r="M1429" s="115" t="n">
        <x:f>AC1428*(1+I1429)</x:f>
        <x:v>0.12827655681704764</x:v>
      </x:c>
      <x:c r="N1429" s="115" t="n">
        <x:f>SUM(J1429:M1429)</x:f>
        <x:v>1.4976795987301563</x:v>
      </x:c>
      <x:c r="O1429" s="116" t="n">
        <x:f>IFERROR((J1429+K1429)/N1429,0)</x:f>
        <x:v>0.2202581484339274</x:v>
      </x:c>
      <x:c r="P1429" s="50" t="b">
        <x:f>AND(MONTH(A1429)=12,OR(A1430="",YEAR(A1429)&lt;&gt;YEAR(A1430)))</x:f>
        <x:v>0</x:v>
      </x:c>
      <x:c r="Q1429" s="50" t="b">
        <x:f>AND(MOD(MONTH(A1429),3)=0,OR(A1430="",MONTH(A1429)&lt;&gt;MONTH(A1430)))</x:f>
        <x:v>0</x:v>
      </x:c>
      <x:c r="R1429" s="50" t="b">
        <x:f>OR(O1429&gt;$E$7,O1429&lt;$E$6)</x:f>
        <x:v>0</x:v>
      </x:c>
      <x:c r="S1429" s="50" t="b">
        <x:f>AND(OR(P1429,Q1429,R1429),A1429-AH1428&gt;$E$8)</x:f>
        <x:v>0</x:v>
      </x:c>
      <x:c r="T1429" s="50" t="str">
        <x:f>IF(NOT(OR(P1429,Q1429,R1429)),"不调",IF(NOT(S1429),"间隔规则跳过",IF(P1429,"年末+季度",IF(AND(Q1429,R1429),"季度+动态",IF(Q1429,"季度","动态")))))</x:f>
        <x:v>不调</x:v>
      </x:c>
      <x:c r="U1429" s="115" t="n">
        <x:f>IF(OR(T1429="年末+季度",T1429="季度+动态"),N1429*$E$5/2,IF(T1429="季度",(J1429+K1429)/2,IF(T1429="动态",N1429*$E$5*IF(J1429+K1429=0,0.5,J1429/(J1429+K1429)),J1429)))</x:f>
        <x:v>0.19309147950966732</x:v>
      </x:c>
      <x:c r="V1429" s="115" t="n">
        <x:f>IF(OR(T1429="年末+季度",T1429="季度+动态"),N1429*$E$5/2,IF(T1429="季度",(J1429+K1429)/2,IF(T1429="动态",N1429*$E$5*IF(J1429+K1429=0,0.5,K1429/(J1429+K1429)),K1429)))</x:f>
        <x:v>0.1367846558539043</x:v>
      </x:c>
      <x:c r="W1429" s="115" t="n">
        <x:f>IF(OR(T1429="年末+季度",T1429="季度+动态",T1429="动态"),N1429*(1-$E$5)*IF(L1429+M1429=0,$B$7/($B$7+$B$8),L1429/(L1429+M1429)),L1429)</x:f>
        <x:v>1.0395269065495372</x:v>
      </x:c>
      <x:c r="X1429" s="115" t="n">
        <x:f>IF(OR(T1429="年末+季度",T1429="季度+动态",T1429="动态"),N1429*(1-$E$5)*IF(L1429+M1429=0,$B$8/($B$7+$B$8),M1429/(L1429+M1429)),M1429)</x:f>
        <x:v>0.12827655681704764</x:v>
      </x:c>
      <x:c r="Y1429" s="115" t="n">
        <x:f>POWER(1-$H$5,(A1429-A1428)/$H$8)</x:f>
        <x:v>0.9999588018747739</x:v>
      </x:c>
      <x:c r="Z1429" s="115" t="n">
        <x:f>U1429*Y1429</x:f>
        <x:v>0.1930835245027144</x:v>
      </x:c>
      <x:c r="AA1429" s="115" t="n">
        <x:f>V1429*Y1429</x:f>
        <x:v>0.13677902058252345</x:v>
      </x:c>
      <x:c r="AB1429" s="115" t="n">
        <x:f>W1429*Y1429</x:f>
        <x:v>1.0394840799898653</x:v>
      </x:c>
      <x:c r="AC1429" s="115" t="n">
        <x:f>X1429*Y1429</x:f>
        <x:v>0.1282712720633963</x:v>
      </x:c>
      <x:c r="AD1429" s="115" t="n">
        <x:f>SUM(Z1429:AC1429)</x:f>
        <x:v>1.4976178971384992</x:v>
      </x:c>
      <x:c r="AE1429" s="115" t="n">
        <x:f>MAX(AE1428,AD1429)</x:f>
        <x:v>1.4993136836612064</x:v>
      </x:c>
      <x:c r="AF1429" s="114" t="n">
        <x:f>AD1429/AE1429-1</x:f>
        <x:v>-0.001131041850139236</x:v>
      </x:c>
      <x:c r="AG1429" s="114" t="n">
        <x:f>AD1429/AD1428-1</x:f>
        <x:v>-0.001131041850139236</x:v>
      </x:c>
      <x:c r="AH1429" s="111" t="n">
        <x:f>IF(OR(T1429="年末+季度",T1429="季度+动态",T1429="季度",T1429="动态"),A1429,AH1428)</x:f>
        <x:v>45888</x:v>
      </x:c>
      <x:c r="AI1429" s="117" t="n">
        <x:f>YEAR(A1429)</x:f>
        <x:v>2025</x:v>
      </x:c>
      <x:c r="AJ1429" s="117" t="n">
        <x:f>MONTH(A1429)</x:f>
        <x:v>9</x:v>
      </x:c>
      <x:c r="AK1429" s="50" t="n">
        <x:f>IF(MONTH(A1429)&lt;&gt;MONTH(A1430),1,0)</x:f>
        <x:v>0</x:v>
      </x:c>
      <x:c r="AL1429" s="115" t="n">
        <x:f>IF(AK1428,AD1428,AL1428)</x:f>
        <x:v>1.4860645144507258</x:v>
      </x:c>
      <x:c r="AM1429" s="116" t="str">
        <x:f>IF(AK1429,AD1429/AL1429-1,"")</x:f>
      </x:c>
      <x:c r="AN1429" s="115" t="n">
        <x:f>IF(AI1429&lt;&gt;AI1428,AD1429,MAX(AN1428,AD1429))</x:f>
        <x:v>1.4993136836612064</x:v>
      </x:c>
      <x:c r="AO1429" s="116" t="n">
        <x:f>AD1429/AN1429-1</x:f>
        <x:v>-0.001131041850139236</x:v>
      </x:c>
      <x:c r="AP1429" s="112" t="n">
        <x:f>IFERROR(SUM(Z1429:AC1429)/AD1429,0)</x:f>
        <x:v>1</x:v>
      </x:c>
      <x:c r="AQ1429" s="50" t="b">
        <x:f>AND(B1429&gt;0,C1429&gt;0,D1429&gt;0,E1429&gt;0)</x:f>
        <x:v>1</x:v>
      </x:c>
    </x:row>
    <x:row r="1430">
      <x:c r="A1430" s="111" t="n">
        <x:f>'净值底稿'!A1388</x:f>
        <x:v>45916</x:v>
      </x:c>
      <x:c r="B1430" s="113" t="n">
        <x:f>'净值底稿'!F1388</x:f>
        <x:v>3.516230175901425</x:v>
      </x:c>
      <x:c r="C1430" s="113" t="n">
        <x:f>'净值底稿'!O1388</x:f>
        <x:v>1.7783414144932628</x:v>
      </x:c>
      <x:c r="D1430" s="113" t="n">
        <x:f>'净值底稿'!P1388</x:f>
        <x:v>1.7471</x:v>
      </x:c>
      <x:c r="E1430" s="113" t="n">
        <x:f>'净值底稿'!Q1388</x:f>
        <x:v>2.9196</x:v>
      </x:c>
      <x:c r="F1430" s="114" t="n">
        <x:f>IFERROR(B1430/B1429-1,0)</x:f>
        <x:v>0.008533053260736168</x:v>
      </x:c>
      <x:c r="G1430" s="114" t="n">
        <x:f>IFERROR(C1430/C1429-1,0)</x:f>
        <x:v>0.0072160186341425625</x:v>
      </x:c>
      <x:c r="H1430" s="114" t="n">
        <x:f>IFERROR(D1430/D1429-1,0)</x:f>
        <x:v>0.0003435442313197701</x:v>
      </x:c>
      <x:c r="I1430" s="114" t="n">
        <x:f>IFERROR(E1430/E1429-1,0)</x:f>
        <x:v>0.012168486739469575</x:v>
      </x:c>
      <x:c r="J1430" s="115" t="n">
        <x:f>Z1429*(1+F1430)</x:f>
        <x:v>0.19473111650106673</x:v>
      </x:c>
      <x:c r="K1430" s="115" t="n">
        <x:f>AA1429*(1+G1430)</x:f>
        <x:v>0.1377660205438067</x:v>
      </x:c>
      <x:c r="L1430" s="115" t="n">
        <x:f>AB1429*(1+H1430)</x:f>
        <x:v>1.0398411887490946</x:v>
      </x:c>
      <x:c r="M1430" s="115" t="n">
        <x:f>AC1429*(1+I1430)</x:f>
        <x:v>0.12983213933655463</x:v>
      </x:c>
      <x:c r="N1430" s="115" t="n">
        <x:f>SUM(J1430:M1430)</x:f>
        <x:v>1.5021704651305228</x:v>
      </x:c>
      <x:c r="O1430" s="116" t="n">
        <x:f>IFERROR((J1430+K1430)/N1430,0)</x:f>
        <x:v>0.22134447771610458</x:v>
      </x:c>
      <x:c r="P1430" s="50" t="b">
        <x:f>AND(MONTH(A1430)=12,OR(A1431="",YEAR(A1430)&lt;&gt;YEAR(A1431)))</x:f>
        <x:v>0</x:v>
      </x:c>
      <x:c r="Q1430" s="50" t="b">
        <x:f>AND(MOD(MONTH(A1430),3)=0,OR(A1431="",MONTH(A1430)&lt;&gt;MONTH(A1431)))</x:f>
        <x:v>0</x:v>
      </x:c>
      <x:c r="R1430" s="50" t="b">
        <x:f>OR(O1430&gt;$E$7,O1430&lt;$E$6)</x:f>
        <x:v>0</x:v>
      </x:c>
      <x:c r="S1430" s="50" t="b">
        <x:f>AND(OR(P1430,Q1430,R1430),A1430-AH1429&gt;$E$8)</x:f>
        <x:v>0</x:v>
      </x:c>
      <x:c r="T1430" s="50" t="str">
        <x:f>IF(NOT(OR(P1430,Q1430,R1430)),"不调",IF(NOT(S1430),"间隔规则跳过",IF(P1430,"年末+季度",IF(AND(Q1430,R1430),"季度+动态",IF(Q1430,"季度","动态")))))</x:f>
        <x:v>不调</x:v>
      </x:c>
      <x:c r="U1430" s="115" t="n">
        <x:f>IF(OR(T1430="年末+季度",T1430="季度+动态"),N1430*$E$5/2,IF(T1430="季度",(J1430+K1430)/2,IF(T1430="动态",N1430*$E$5*IF(J1430+K1430=0,0.5,J1430/(J1430+K1430)),J1430)))</x:f>
        <x:v>0.19473111650106673</x:v>
      </x:c>
      <x:c r="V1430" s="115" t="n">
        <x:f>IF(OR(T1430="年末+季度",T1430="季度+动态"),N1430*$E$5/2,IF(T1430="季度",(J1430+K1430)/2,IF(T1430="动态",N1430*$E$5*IF(J1430+K1430=0,0.5,K1430/(J1430+K1430)),K1430)))</x:f>
        <x:v>0.1377660205438067</x:v>
      </x:c>
      <x:c r="W1430" s="115" t="n">
        <x:f>IF(OR(T1430="年末+季度",T1430="季度+动态",T1430="动态"),N1430*(1-$E$5)*IF(L1430+M1430=0,$B$7/($B$7+$B$8),L1430/(L1430+M1430)),L1430)</x:f>
        <x:v>1.0398411887490946</x:v>
      </x:c>
      <x:c r="X1430" s="115" t="n">
        <x:f>IF(OR(T1430="年末+季度",T1430="季度+动态",T1430="动态"),N1430*(1-$E$5)*IF(L1430+M1430=0,$B$8/($B$7+$B$8),M1430/(L1430+M1430)),M1430)</x:f>
        <x:v>0.12983213933655463</x:v>
      </x:c>
      <x:c r="Y1430" s="115" t="n">
        <x:f>POWER(1-$H$5,(A1430-A1429)/$H$8)</x:f>
        <x:v>0.9999862671029998</x:v>
      </x:c>
      <x:c r="Z1430" s="115" t="n">
        <x:f>U1430*Y1430</x:f>
        <x:v>0.19472844227870106</x:v>
      </x:c>
      <x:c r="AA1430" s="115" t="n">
        <x:f>V1430*Y1430</x:f>
        <x:v>0.13776412861723644</x:v>
      </x:c>
      <x:c r="AB1430" s="115" t="n">
        <x:f>W1430*Y1430</x:f>
        <x:v>1.039826908717153</x:v>
      </x:c>
      <x:c r="AC1430" s="115" t="n">
        <x:f>X1430*Y1430</x:f>
        <x:v>0.1298303563651578</x:v>
      </x:c>
      <x:c r="AD1430" s="115" t="n">
        <x:f>SUM(Z1430:AC1430)</x:f>
        <x:v>1.5021498359782484</x:v>
      </x:c>
      <x:c r="AE1430" s="115" t="n">
        <x:f>MAX(AE1429,AD1430)</x:f>
        <x:v>1.5021498359782484</x:v>
      </x:c>
      <x:c r="AF1430" s="114" t="n">
        <x:f>AD1430/AE1430-1</x:f>
        <x:v>0</x:v>
      </x:c>
      <x:c r="AG1430" s="114" t="n">
        <x:f>AD1430/AD1429-1</x:f>
        <x:v>0.0030260982113050616</x:v>
      </x:c>
      <x:c r="AH1430" s="111" t="n">
        <x:f>IF(OR(T1430="年末+季度",T1430="季度+动态",T1430="季度",T1430="动态"),A1430,AH1429)</x:f>
        <x:v>45888</x:v>
      </x:c>
      <x:c r="AI1430" s="117" t="n">
        <x:f>YEAR(A1430)</x:f>
        <x:v>2025</x:v>
      </x:c>
      <x:c r="AJ1430" s="117" t="n">
        <x:f>MONTH(A1430)</x:f>
        <x:v>9</x:v>
      </x:c>
      <x:c r="AK1430" s="50" t="n">
        <x:f>IF(MONTH(A1430)&lt;&gt;MONTH(A1431),1,0)</x:f>
        <x:v>0</x:v>
      </x:c>
      <x:c r="AL1430" s="115" t="n">
        <x:f>IF(AK1429,AD1429,AL1429)</x:f>
        <x:v>1.4860645144507258</x:v>
      </x:c>
      <x:c r="AM1430" s="116" t="str">
        <x:f>IF(AK1430,AD1430/AL1430-1,"")</x:f>
      </x:c>
      <x:c r="AN1430" s="115" t="n">
        <x:f>IF(AI1430&lt;&gt;AI1429,AD1430,MAX(AN1429,AD1430))</x:f>
        <x:v>1.5021498359782484</x:v>
      </x:c>
      <x:c r="AO1430" s="116" t="n">
        <x:f>AD1430/AN1430-1</x:f>
        <x:v>0</x:v>
      </x:c>
      <x:c r="AP1430" s="112" t="n">
        <x:f>IFERROR(SUM(Z1430:AC1430)/AD1430,0)</x:f>
        <x:v>1</x:v>
      </x:c>
      <x:c r="AQ1430" s="50" t="b">
        <x:f>AND(B1430&gt;0,C1430&gt;0,D1430&gt;0,E1430&gt;0)</x:f>
        <x:v>1</x:v>
      </x:c>
    </x:row>
    <x:row r="1431">
      <x:c r="A1431" s="111" t="n">
        <x:f>'净值底稿'!A1389</x:f>
        <x:v>45917</x:v>
      </x:c>
      <x:c r="B1431" s="113" t="n">
        <x:f>'净值底稿'!F1389</x:f>
        <x:v>3.531489438691275</x:v>
      </x:c>
      <x:c r="C1431" s="113" t="n">
        <x:f>'净值底稿'!O1389</x:f>
        <x:v>1.7915867297687584</x:v>
      </x:c>
      <x:c r="D1431" s="113" t="n">
        <x:f>'净值底稿'!P1389</x:f>
        <x:v>1.7481</x:v>
      </x:c>
      <x:c r="E1431" s="113" t="n">
        <x:f>'净值底稿'!Q1389</x:f>
        <x:v>2.8977</x:v>
      </x:c>
      <x:c r="F1431" s="114" t="n">
        <x:f>IFERROR(B1431/B1430-1,0)</x:f>
        <x:v>0.004339665501544632</x:v>
      </x:c>
      <x:c r="G1431" s="114" t="n">
        <x:f>IFERROR(C1431/C1430-1,0)</x:f>
        <x:v>0.007448128445723734</x:v>
      </x:c>
      <x:c r="H1431" s="114" t="n">
        <x:f>IFERROR(D1431/D1430-1,0)</x:f>
        <x:v>0.0005723770820216245</x:v>
      </x:c>
      <x:c r="I1431" s="114" t="n">
        <x:f>IFERROR(E1431/E1430-1,0)</x:f>
        <x:v>-0.007501027538018956</x:v>
      </x:c>
      <x:c r="J1431" s="115" t="n">
        <x:f>Z1430*(1+F1431)</x:f>
        <x:v>0.19557349858182746</x:v>
      </x:c>
      <x:c r="K1431" s="115" t="n">
        <x:f>AA1430*(1+G1431)</x:f>
        <x:v>0.13879021354239082</x:v>
      </x:c>
      <x:c r="L1431" s="115" t="n">
        <x:f>AB1430*(1+H1431)</x:f>
        <x:v>1.040422081808972</x:v>
      </x:c>
      <x:c r="M1431" s="115" t="n">
        <x:f>AC1430*(1+I1431)</x:f>
        <x:v>0.12885649528679194</x:v>
      </x:c>
      <x:c r="N1431" s="115" t="n">
        <x:f>SUM(J1431:M1431)</x:f>
        <x:v>1.503642289219982</x:v>
      </x:c>
      <x:c r="O1431" s="116" t="n">
        <x:f>IFERROR((J1431+K1431)/N1431,0)</x:f>
        <x:v>0.22236918615641638</x:v>
      </x:c>
      <x:c r="P1431" s="50" t="b">
        <x:f>AND(MONTH(A1431)=12,OR(A1432="",YEAR(A1431)&lt;&gt;YEAR(A1432)))</x:f>
        <x:v>0</x:v>
      </x:c>
      <x:c r="Q1431" s="50" t="b">
        <x:f>AND(MOD(MONTH(A1431),3)=0,OR(A1432="",MONTH(A1431)&lt;&gt;MONTH(A1432)))</x:f>
        <x:v>0</x:v>
      </x:c>
      <x:c r="R1431" s="50" t="b">
        <x:f>OR(O1431&gt;$E$7,O1431&lt;$E$6)</x:f>
        <x:v>0</x:v>
      </x:c>
      <x:c r="S1431" s="50" t="b">
        <x:f>AND(OR(P1431,Q1431,R1431),A1431-AH1430&gt;$E$8)</x:f>
        <x:v>0</x:v>
      </x:c>
      <x:c r="T1431" s="50" t="str">
        <x:f>IF(NOT(OR(P1431,Q1431,R1431)),"不调",IF(NOT(S1431),"间隔规则跳过",IF(P1431,"年末+季度",IF(AND(Q1431,R1431),"季度+动态",IF(Q1431,"季度","动态")))))</x:f>
        <x:v>不调</x:v>
      </x:c>
      <x:c r="U1431" s="115" t="n">
        <x:f>IF(OR(T1431="年末+季度",T1431="季度+动态"),N1431*$E$5/2,IF(T1431="季度",(J1431+K1431)/2,IF(T1431="动态",N1431*$E$5*IF(J1431+K1431=0,0.5,J1431/(J1431+K1431)),J1431)))</x:f>
        <x:v>0.19557349858182746</x:v>
      </x:c>
      <x:c r="V1431" s="115" t="n">
        <x:f>IF(OR(T1431="年末+季度",T1431="季度+动态"),N1431*$E$5/2,IF(T1431="季度",(J1431+K1431)/2,IF(T1431="动态",N1431*$E$5*IF(J1431+K1431=0,0.5,K1431/(J1431+K1431)),K1431)))</x:f>
        <x:v>0.13879021354239082</x:v>
      </x:c>
      <x:c r="W1431" s="115" t="n">
        <x:f>IF(OR(T1431="年末+季度",T1431="季度+动态",T1431="动态"),N1431*(1-$E$5)*IF(L1431+M1431=0,$B$7/($B$7+$B$8),L1431/(L1431+M1431)),L1431)</x:f>
        <x:v>1.040422081808972</x:v>
      </x:c>
      <x:c r="X1431" s="115" t="n">
        <x:f>IF(OR(T1431="年末+季度",T1431="季度+动态",T1431="动态"),N1431*(1-$E$5)*IF(L1431+M1431=0,$B$8/($B$7+$B$8),M1431/(L1431+M1431)),M1431)</x:f>
        <x:v>0.12885649528679194</x:v>
      </x:c>
      <x:c r="Y1431" s="115" t="n">
        <x:f>POWER(1-$H$5,(A1431-A1430)/$H$8)</x:f>
        <x:v>0.9999862671029998</x:v>
      </x:c>
      <x:c r="Z1431" s="115" t="n">
        <x:f>U1431*Y1431</x:f>
        <x:v>0.19557081279111546</x:v>
      </x:c>
      <x:c r="AA1431" s="115" t="n">
        <x:f>V1431*Y1431</x:f>
        <x:v>0.1387883075506836</x:v>
      </x:c>
      <x:c r="AB1431" s="115" t="n">
        <x:f>W1431*Y1431</x:f>
        <x:v>1.0404077937996858</x:v>
      </x:c>
      <x:c r="AC1431" s="115" t="n">
        <x:f>X1431*Y1431</x:f>
        <x:v>0.12885472571381434</x:v>
      </x:c>
      <x:c r="AD1431" s="115" t="n">
        <x:f>SUM(Z1431:AC1431)</x:f>
        <x:v>1.5036216398552993</x:v>
      </x:c>
      <x:c r="AE1431" s="115" t="n">
        <x:f>MAX(AE1430,AD1431)</x:f>
        <x:v>1.5036216398552993</x:v>
      </x:c>
      <x:c r="AF1431" s="114" t="n">
        <x:f>AD1431/AE1431-1</x:f>
        <x:v>0</x:v>
      </x:c>
      <x:c r="AG1431" s="114" t="n">
        <x:f>AD1431/AD1430-1</x:f>
        <x:v>0.0009797983142556532</x:v>
      </x:c>
      <x:c r="AH1431" s="111" t="n">
        <x:f>IF(OR(T1431="年末+季度",T1431="季度+动态",T1431="季度",T1431="动态"),A1431,AH1430)</x:f>
        <x:v>45888</x:v>
      </x:c>
      <x:c r="AI1431" s="117" t="n">
        <x:f>YEAR(A1431)</x:f>
        <x:v>2025</x:v>
      </x:c>
      <x:c r="AJ1431" s="117" t="n">
        <x:f>MONTH(A1431)</x:f>
        <x:v>9</x:v>
      </x:c>
      <x:c r="AK1431" s="50" t="n">
        <x:f>IF(MONTH(A1431)&lt;&gt;MONTH(A1432),1,0)</x:f>
        <x:v>0</x:v>
      </x:c>
      <x:c r="AL1431" s="115" t="n">
        <x:f>IF(AK1430,AD1430,AL1430)</x:f>
        <x:v>1.4860645144507258</x:v>
      </x:c>
      <x:c r="AM1431" s="116" t="str">
        <x:f>IF(AK1431,AD1431/AL1431-1,"")</x:f>
      </x:c>
      <x:c r="AN1431" s="115" t="n">
        <x:f>IF(AI1431&lt;&gt;AI1430,AD1431,MAX(AN1430,AD1431))</x:f>
        <x:v>1.5036216398552993</x:v>
      </x:c>
      <x:c r="AO1431" s="116" t="n">
        <x:f>AD1431/AN1431-1</x:f>
        <x:v>0</x:v>
      </x:c>
      <x:c r="AP1431" s="112" t="n">
        <x:f>IFERROR(SUM(Z1431:AC1431)/AD1431,0)</x:f>
        <x:v>1</x:v>
      </x:c>
      <x:c r="AQ1431" s="50" t="b">
        <x:f>AND(B1431&gt;0,C1431&gt;0,D1431&gt;0,E1431&gt;0)</x:f>
        <x:v>1</x:v>
      </x:c>
    </x:row>
    <x:row r="1432">
      <x:c r="A1432" s="111" t="n">
        <x:f>'净值底稿'!A1390</x:f>
        <x:v>45918</x:v>
      </x:c>
      <x:c r="B1432" s="113" t="n">
        <x:f>'净值底稿'!F1390</x:f>
        <x:v>3.580195841477825</x:v>
      </x:c>
      <x:c r="C1432" s="113" t="n">
        <x:f>'净值底稿'!O1390</x:f>
        <x:v>1.7751227378157752</x:v>
      </x:c>
      <x:c r="D1432" s="113" t="n">
        <x:f>'净值底稿'!P1390</x:f>
        <x:v>1.7473</x:v>
      </x:c>
      <x:c r="E1432" s="113" t="n">
        <x:f>'净值底稿'!Q1390</x:f>
        <x:v>2.8724</x:v>
      </x:c>
      <x:c r="F1432" s="114" t="n">
        <x:f>IFERROR(B1432/B1431-1,0)</x:f>
        <x:v>0.013792028443556648</x:v>
      </x:c>
      <x:c r="G1432" s="114" t="n">
        <x:f>IFERROR(C1432/C1431-1,0)</x:f>
        <x:v>-0.009189614814298253</x:v>
      </x:c>
      <x:c r="H1432" s="114" t="n">
        <x:f>IFERROR(D1432/D1431-1,0)</x:f>
        <x:v>-0.0004576397231279561</x:v>
      </x:c>
      <x:c r="I1432" s="114" t="n">
        <x:f>IFERROR(E1432/E1431-1,0)</x:f>
        <x:v>-0.008731062566863401</x:v>
      </x:c>
      <x:c r="J1432" s="115" t="n">
        <x:f>Z1431*(1+F1432)</x:f>
        <x:v>0.19826813100386</x:v>
      </x:c>
      <x:c r="K1432" s="115" t="n">
        <x:f>AA1431*(1+G1432)</x:f>
        <x:v>0.13751289646356446</x:v>
      </x:c>
      <x:c r="L1432" s="115" t="n">
        <x:f>AB1431*(1+H1432)</x:f>
        <x:v>1.0399316618649912</x:v>
      </x:c>
      <x:c r="M1432" s="115" t="n">
        <x:f>AC1431*(1+I1432)</x:f>
        <x:v>0.127729687041571</x:v>
      </x:c>
      <x:c r="N1432" s="115" t="n">
        <x:f>SUM(J1432:M1432)</x:f>
        <x:v>1.5034423763739866</x:v>
      </x:c>
      <x:c r="O1432" s="116" t="n">
        <x:f>IFERROR((J1432+K1432)/N1432,0)</x:f>
        <x:v>0.22334146804965255</x:v>
      </x:c>
      <x:c r="P1432" s="50" t="b">
        <x:f>AND(MONTH(A1432)=12,OR(A1433="",YEAR(A1432)&lt;&gt;YEAR(A1433)))</x:f>
        <x:v>0</x:v>
      </x:c>
      <x:c r="Q1432" s="50" t="b">
        <x:f>AND(MOD(MONTH(A1432),3)=0,OR(A1433="",MONTH(A1432)&lt;&gt;MONTH(A1433)))</x:f>
        <x:v>0</x:v>
      </x:c>
      <x:c r="R1432" s="50" t="b">
        <x:f>OR(O1432&gt;$E$7,O1432&lt;$E$6)</x:f>
        <x:v>0</x:v>
      </x:c>
      <x:c r="S1432" s="50" t="b">
        <x:f>AND(OR(P1432,Q1432,R1432),A1432-AH1431&gt;$E$8)</x:f>
        <x:v>0</x:v>
      </x:c>
      <x:c r="T1432" s="50" t="str">
        <x:f>IF(NOT(OR(P1432,Q1432,R1432)),"不调",IF(NOT(S1432),"间隔规则跳过",IF(P1432,"年末+季度",IF(AND(Q1432,R1432),"季度+动态",IF(Q1432,"季度","动态")))))</x:f>
        <x:v>不调</x:v>
      </x:c>
      <x:c r="U1432" s="115" t="n">
        <x:f>IF(OR(T1432="年末+季度",T1432="季度+动态"),N1432*$E$5/2,IF(T1432="季度",(J1432+K1432)/2,IF(T1432="动态",N1432*$E$5*IF(J1432+K1432=0,0.5,J1432/(J1432+K1432)),J1432)))</x:f>
        <x:v>0.19826813100386</x:v>
      </x:c>
      <x:c r="V1432" s="115" t="n">
        <x:f>IF(OR(T1432="年末+季度",T1432="季度+动态"),N1432*$E$5/2,IF(T1432="季度",(J1432+K1432)/2,IF(T1432="动态",N1432*$E$5*IF(J1432+K1432=0,0.5,K1432/(J1432+K1432)),K1432)))</x:f>
        <x:v>0.13751289646356446</x:v>
      </x:c>
      <x:c r="W1432" s="115" t="n">
        <x:f>IF(OR(T1432="年末+季度",T1432="季度+动态",T1432="动态"),N1432*(1-$E$5)*IF(L1432+M1432=0,$B$7/($B$7+$B$8),L1432/(L1432+M1432)),L1432)</x:f>
        <x:v>1.0399316618649912</x:v>
      </x:c>
      <x:c r="X1432" s="115" t="n">
        <x:f>IF(OR(T1432="年末+季度",T1432="季度+动态",T1432="动态"),N1432*(1-$E$5)*IF(L1432+M1432=0,$B$8/($B$7+$B$8),M1432/(L1432+M1432)),M1432)</x:f>
        <x:v>0.127729687041571</x:v>
      </x:c>
      <x:c r="Y1432" s="115" t="n">
        <x:f>POWER(1-$H$5,(A1432-A1431)/$H$8)</x:f>
        <x:v>0.9999862671029998</x:v>
      </x:c>
      <x:c r="Z1432" s="115" t="n">
        <x:f>U1432*Y1432</x:f>
        <x:v>0.1982654082080385</x:v>
      </x:c>
      <x:c r="AA1432" s="115" t="n">
        <x:f>V1432*Y1432</x:f>
        <x:v>0.13751100801312113</x:v>
      </x:c>
      <x:c r="AB1432" s="115" t="n">
        <x:f>W1432*Y1432</x:f>
        <x:v>1.0399173805905915</x:v>
      </x:c>
      <x:c r="AC1432" s="115" t="n">
        <x:f>X1432*Y1432</x:f>
        <x:v>0.127727932942935</x:v>
      </x:c>
      <x:c r="AD1432" s="115" t="n">
        <x:f>SUM(Z1432:AC1432)</x:f>
        <x:v>1.5034217297546861</x:v>
      </x:c>
      <x:c r="AE1432" s="115" t="n">
        <x:f>MAX(AE1431,AD1432)</x:f>
        <x:v>1.5036216398552993</x:v>
      </x:c>
      <x:c r="AF1432" s="114" t="n">
        <x:f>AD1432/AE1432-1</x:f>
        <x:v>-0.00013295239660982006</x:v>
      </x:c>
      <x:c r="AG1432" s="114" t="n">
        <x:f>AD1432/AD1431-1</x:f>
        <x:v>-0.00013295239660982006</x:v>
      </x:c>
      <x:c r="AH1432" s="111" t="n">
        <x:f>IF(OR(T1432="年末+季度",T1432="季度+动态",T1432="季度",T1432="动态"),A1432,AH1431)</x:f>
        <x:v>45888</x:v>
      </x:c>
      <x:c r="AI1432" s="117" t="n">
        <x:f>YEAR(A1432)</x:f>
        <x:v>2025</x:v>
      </x:c>
      <x:c r="AJ1432" s="117" t="n">
        <x:f>MONTH(A1432)</x:f>
        <x:v>9</x:v>
      </x:c>
      <x:c r="AK1432" s="50" t="n">
        <x:f>IF(MONTH(A1432)&lt;&gt;MONTH(A1433),1,0)</x:f>
        <x:v>0</x:v>
      </x:c>
      <x:c r="AL1432" s="115" t="n">
        <x:f>IF(AK1431,AD1431,AL1431)</x:f>
        <x:v>1.4860645144507258</x:v>
      </x:c>
      <x:c r="AM1432" s="116" t="str">
        <x:f>IF(AK1432,AD1432/AL1432-1,"")</x:f>
      </x:c>
      <x:c r="AN1432" s="115" t="n">
        <x:f>IF(AI1432&lt;&gt;AI1431,AD1432,MAX(AN1431,AD1432))</x:f>
        <x:v>1.5036216398552993</x:v>
      </x:c>
      <x:c r="AO1432" s="116" t="n">
        <x:f>AD1432/AN1432-1</x:f>
        <x:v>-0.00013295239660982006</x:v>
      </x:c>
      <x:c r="AP1432" s="112" t="n">
        <x:f>IFERROR(SUM(Z1432:AC1432)/AD1432,0)</x:f>
        <x:v>1</x:v>
      </x:c>
      <x:c r="AQ1432" s="50" t="b">
        <x:f>AND(B1432&gt;0,C1432&gt;0,D1432&gt;0,E1432&gt;0)</x:f>
        <x:v>1</x:v>
      </x:c>
    </x:row>
    <x:row r="1433">
      <x:c r="A1433" s="111" t="n">
        <x:f>'净值底稿'!A1391</x:f>
        <x:v>45919</x:v>
      </x:c>
      <x:c r="B1433" s="113" t="n">
        <x:f>'净值底稿'!F1391</x:f>
        <x:v>3.571399283831675</x:v>
      </x:c>
      <x:c r="C1433" s="113" t="n">
        <x:f>'净值底稿'!O1391</x:f>
        <x:v>1.7688408345537163</x:v>
      </x:c>
      <x:c r="D1433" s="113" t="n">
        <x:f>'净值底稿'!P1391</x:f>
        <x:v>1.7457</x:v>
      </x:c>
      <x:c r="E1433" s="113" t="n">
        <x:f>'净值底稿'!Q1391</x:f>
        <x:v>2.8787</x:v>
      </x:c>
      <x:c r="F1433" s="114" t="n">
        <x:f>IFERROR(B1433/B1432-1,0)</x:f>
        <x:v>-0.0024570045985302658</x:v>
      </x:c>
      <x:c r="G1433" s="114" t="n">
        <x:f>IFERROR(C1433/C1432-1,0)</x:f>
        <x:v>-0.0035388557243025698</x:v>
      </x:c>
      <x:c r="H1433" s="114" t="n">
        <x:f>IFERROR(D1433/D1432-1,0)</x:f>
        <x:v>-0.0009156985062668266</x:v>
      </x:c>
      <x:c r="I1433" s="114" t="n">
        <x:f>IFERROR(E1433/E1432-1,0)</x:f>
        <x:v>0.002193287842918723</x:v>
      </x:c>
      <x:c r="J1433" s="115" t="n">
        <x:f>Z1432*(1+F1433)</x:f>
        <x:v>0.19777826918834188</x:v>
      </x:c>
      <x:c r="K1433" s="115" t="n">
        <x:f>AA1432*(1+G1433)</x:f>
        <x:v>0.13702437639525927</x:v>
      </x:c>
      <x:c r="L1433" s="115" t="n">
        <x:f>AB1432*(1+H1433)</x:f>
        <x:v>1.0389651297985438</x:v>
      </x:c>
      <x:c r="M1433" s="115" t="n">
        <x:f>AC1432*(1+I1433)</x:f>
        <x:v>0.12800807706545989</x:v>
      </x:c>
      <x:c r="N1433" s="115" t="n">
        <x:f>SUM(J1433:M1433)</x:f>
        <x:v>1.501775852447605</x:v>
      </x:c>
      <x:c r="O1433" s="116" t="n">
        <x:f>IFERROR((J1433+K1433)/N1433,0)</x:f>
        <x:v>0.222937827264926</x:v>
      </x:c>
      <x:c r="P1433" s="50" t="b">
        <x:f>AND(MONTH(A1433)=12,OR(A1434="",YEAR(A1433)&lt;&gt;YEAR(A1434)))</x:f>
        <x:v>0</x:v>
      </x:c>
      <x:c r="Q1433" s="50" t="b">
        <x:f>AND(MOD(MONTH(A1433),3)=0,OR(A1434="",MONTH(A1433)&lt;&gt;MONTH(A1434)))</x:f>
        <x:v>0</x:v>
      </x:c>
      <x:c r="R1433" s="50" t="b">
        <x:f>OR(O1433&gt;$E$7,O1433&lt;$E$6)</x:f>
        <x:v>0</x:v>
      </x:c>
      <x:c r="S1433" s="50" t="b">
        <x:f>AND(OR(P1433,Q1433,R1433),A1433-AH1432&gt;$E$8)</x:f>
        <x:v>0</x:v>
      </x:c>
      <x:c r="T1433" s="50" t="str">
        <x:f>IF(NOT(OR(P1433,Q1433,R1433)),"不调",IF(NOT(S1433),"间隔规则跳过",IF(P1433,"年末+季度",IF(AND(Q1433,R1433),"季度+动态",IF(Q1433,"季度","动态")))))</x:f>
        <x:v>不调</x:v>
      </x:c>
      <x:c r="U1433" s="115" t="n">
        <x:f>IF(OR(T1433="年末+季度",T1433="季度+动态"),N1433*$E$5/2,IF(T1433="季度",(J1433+K1433)/2,IF(T1433="动态",N1433*$E$5*IF(J1433+K1433=0,0.5,J1433/(J1433+K1433)),J1433)))</x:f>
        <x:v>0.19777826918834188</x:v>
      </x:c>
      <x:c r="V1433" s="115" t="n">
        <x:f>IF(OR(T1433="年末+季度",T1433="季度+动态"),N1433*$E$5/2,IF(T1433="季度",(J1433+K1433)/2,IF(T1433="动态",N1433*$E$5*IF(J1433+K1433=0,0.5,K1433/(J1433+K1433)),K1433)))</x:f>
        <x:v>0.13702437639525927</x:v>
      </x:c>
      <x:c r="W1433" s="115" t="n">
        <x:f>IF(OR(T1433="年末+季度",T1433="季度+动态",T1433="动态"),N1433*(1-$E$5)*IF(L1433+M1433=0,$B$7/($B$7+$B$8),L1433/(L1433+M1433)),L1433)</x:f>
        <x:v>1.0389651297985438</x:v>
      </x:c>
      <x:c r="X1433" s="115" t="n">
        <x:f>IF(OR(T1433="年末+季度",T1433="季度+动态",T1433="动态"),N1433*(1-$E$5)*IF(L1433+M1433=0,$B$8/($B$7+$B$8),M1433/(L1433+M1433)),M1433)</x:f>
        <x:v>0.12800807706545989</x:v>
      </x:c>
      <x:c r="Y1433" s="115" t="n">
        <x:f>POWER(1-$H$5,(A1433-A1432)/$H$8)</x:f>
        <x:v>0.9999862671029998</x:v>
      </x:c>
      <x:c r="Z1433" s="115" t="n">
        <x:f>U1433*Y1433</x:f>
        <x:v>0.19777555311974224</x:v>
      </x:c>
      <x:c r="AA1433" s="115" t="n">
        <x:f>V1433*Y1433</x:f>
        <x:v>0.13702249465361171</x:v>
      </x:c>
      <x:c r="AB1433" s="115" t="n">
        <x:f>W1433*Y1433</x:f>
        <x:v>1.0389508617974295</x:v>
      </x:c>
      <x:c r="AC1433" s="115" t="n">
        <x:f>X1433*Y1433</x:f>
        <x:v>0.12800631914372235</x:v>
      </x:c>
      <x:c r="AD1433" s="115" t="n">
        <x:f>SUM(Z1433:AC1433)</x:f>
        <x:v>1.501755228714506</x:v>
      </x:c>
      <x:c r="AE1433" s="115" t="n">
        <x:f>MAX(AE1432,AD1433)</x:f>
        <x:v>1.5036216398552993</x:v>
      </x:c>
      <x:c r="AF1433" s="114" t="n">
        <x:f>AD1433/AE1433-1</x:f>
        <x:v>-0.0012412771213993201</x:v>
      </x:c>
      <x:c r="AG1433" s="114" t="n">
        <x:f>AD1433/AD1432-1</x:f>
        <x:v>-0.001108472098811597</x:v>
      </x:c>
      <x:c r="AH1433" s="111" t="n">
        <x:f>IF(OR(T1433="年末+季度",T1433="季度+动态",T1433="季度",T1433="动态"),A1433,AH1432)</x:f>
        <x:v>45888</x:v>
      </x:c>
      <x:c r="AI1433" s="117" t="n">
        <x:f>YEAR(A1433)</x:f>
        <x:v>2025</x:v>
      </x:c>
      <x:c r="AJ1433" s="117" t="n">
        <x:f>MONTH(A1433)</x:f>
        <x:v>9</x:v>
      </x:c>
      <x:c r="AK1433" s="50" t="n">
        <x:f>IF(MONTH(A1433)&lt;&gt;MONTH(A1434),1,0)</x:f>
        <x:v>0</x:v>
      </x:c>
      <x:c r="AL1433" s="115" t="n">
        <x:f>IF(AK1432,AD1432,AL1432)</x:f>
        <x:v>1.4860645144507258</x:v>
      </x:c>
      <x:c r="AM1433" s="116" t="str">
        <x:f>IF(AK1433,AD1433/AL1433-1,"")</x:f>
      </x:c>
      <x:c r="AN1433" s="115" t="n">
        <x:f>IF(AI1433&lt;&gt;AI1432,AD1433,MAX(AN1432,AD1433))</x:f>
        <x:v>1.5036216398552993</x:v>
      </x:c>
      <x:c r="AO1433" s="116" t="n">
        <x:f>AD1433/AN1433-1</x:f>
        <x:v>-0.0012412771213993201</x:v>
      </x:c>
      <x:c r="AP1433" s="112" t="n">
        <x:f>IFERROR(SUM(Z1433:AC1433)/AD1433,0)</x:f>
        <x:v>1</x:v>
      </x:c>
      <x:c r="AQ1433" s="50" t="b">
        <x:f>AND(B1433&gt;0,C1433&gt;0,D1433&gt;0,E1433&gt;0)</x:f>
        <x:v>1</x:v>
      </x:c>
    </x:row>
    <x:row r="1434">
      <x:c r="A1434" s="111" t="n">
        <x:f>'净值底稿'!A1392</x:f>
        <x:v>45922</x:v>
      </x:c>
      <x:c r="B1434" s="113" t="n">
        <x:f>'净值底稿'!F1392</x:f>
        <x:v>3.6817202249388754</x:v>
      </x:c>
      <x:c r="C1434" s="113" t="n">
        <x:f>'净值底稿'!O1392</x:f>
        <x:v>1.7770755804006995</x:v>
      </x:c>
      <x:c r="D1434" s="113" t="n">
        <x:f>'净值底稿'!P1392</x:f>
        <x:v>1.7461</x:v>
      </x:c>
      <x:c r="E1434" s="113" t="n">
        <x:f>'净值底稿'!Q1392</x:f>
        <x:v>2.922</x:v>
      </x:c>
      <x:c r="F1434" s="114" t="n">
        <x:f>IFERROR(B1434/B1433-1,0)</x:f>
        <x:v>0.030890116825257108</x:v>
      </x:c>
      <x:c r="G1434" s="114" t="n">
        <x:f>IFERROR(C1434/C1433-1,0)</x:f>
        <x:v>0.00465544761638248</x:v>
      </x:c>
      <x:c r="H1434" s="114" t="n">
        <x:f>IFERROR(D1434/D1433-1,0)</x:f>
        <x:v>0.0002291344446354593</x:v>
      </x:c>
      <x:c r="I1434" s="114" t="n">
        <x:f>IFERROR(E1434/E1433-1,0)</x:f>
        <x:v>0.015041511793518092</x:v>
      </x:c>
      <x:c r="J1434" s="115" t="n">
        <x:f>Z1433*(1+F1434)</x:f>
        <x:v>0.20388486306079093</x:v>
      </x:c>
      <x:c r="K1434" s="115" t="n">
        <x:f>AA1433*(1+G1434)</x:f>
        <x:v>0.13766039569973765</x:v>
      </x:c>
      <x:c r="L1434" s="115" t="n">
        <x:f>AB1433*(1+H1434)</x:f>
        <x:v>1.039188921226151</x:v>
      </x:c>
      <x:c r="M1434" s="115" t="n">
        <x:f>AC1433*(1+I1434)</x:f>
        <x:v>0.12993172770276748</x:v>
      </x:c>
      <x:c r="N1434" s="115" t="n">
        <x:f>SUM(J1434:M1434)</x:f>
        <x:v>1.5106659076894469</x:v>
      </x:c>
      <x:c r="O1434" s="116" t="n">
        <x:f>IFERROR((J1434+K1434)/N1434,0)</x:f>
        <x:v>0.22608920809162872</x:v>
      </x:c>
      <x:c r="P1434" s="50" t="b">
        <x:f>AND(MONTH(A1434)=12,OR(A1435="",YEAR(A1434)&lt;&gt;YEAR(A1435)))</x:f>
        <x:v>0</x:v>
      </x:c>
      <x:c r="Q1434" s="50" t="b">
        <x:f>AND(MOD(MONTH(A1434),3)=0,OR(A1435="",MONTH(A1434)&lt;&gt;MONTH(A1435)))</x:f>
        <x:v>0</x:v>
      </x:c>
      <x:c r="R1434" s="50" t="b">
        <x:f>OR(O1434&gt;$E$7,O1434&lt;$E$6)</x:f>
        <x:v>0</x:v>
      </x:c>
      <x:c r="S1434" s="50" t="b">
        <x:f>AND(OR(P1434,Q1434,R1434),A1434-AH1433&gt;$E$8)</x:f>
        <x:v>0</x:v>
      </x:c>
      <x:c r="T1434" s="50" t="str">
        <x:f>IF(NOT(OR(P1434,Q1434,R1434)),"不调",IF(NOT(S1434),"间隔规则跳过",IF(P1434,"年末+季度",IF(AND(Q1434,R1434),"季度+动态",IF(Q1434,"季度","动态")))))</x:f>
        <x:v>不调</x:v>
      </x:c>
      <x:c r="U1434" s="115" t="n">
        <x:f>IF(OR(T1434="年末+季度",T1434="季度+动态"),N1434*$E$5/2,IF(T1434="季度",(J1434+K1434)/2,IF(T1434="动态",N1434*$E$5*IF(J1434+K1434=0,0.5,J1434/(J1434+K1434)),J1434)))</x:f>
        <x:v>0.20388486306079093</x:v>
      </x:c>
      <x:c r="V1434" s="115" t="n">
        <x:f>IF(OR(T1434="年末+季度",T1434="季度+动态"),N1434*$E$5/2,IF(T1434="季度",(J1434+K1434)/2,IF(T1434="动态",N1434*$E$5*IF(J1434+K1434=0,0.5,K1434/(J1434+K1434)),K1434)))</x:f>
        <x:v>0.13766039569973765</x:v>
      </x:c>
      <x:c r="W1434" s="115" t="n">
        <x:f>IF(OR(T1434="年末+季度",T1434="季度+动态",T1434="动态"),N1434*(1-$E$5)*IF(L1434+M1434=0,$B$7/($B$7+$B$8),L1434/(L1434+M1434)),L1434)</x:f>
        <x:v>1.039188921226151</x:v>
      </x:c>
      <x:c r="X1434" s="115" t="n">
        <x:f>IF(OR(T1434="年末+季度",T1434="季度+动态",T1434="动态"),N1434*(1-$E$5)*IF(L1434+M1434=0,$B$8/($B$7+$B$8),M1434/(L1434+M1434)),M1434)</x:f>
        <x:v>0.12993172770276748</x:v>
      </x:c>
      <x:c r="Y1434" s="115" t="n">
        <x:f>POWER(1-$H$5,(A1434-A1433)/$H$8)</x:f>
        <x:v>0.9999588018747739</x:v>
      </x:c>
      <x:c r="Z1434" s="115" t="n">
        <x:f>U1434*Y1434</x:f>
        <x:v>0.20387646338667084</x:v>
      </x:c>
      <x:c r="AA1434" s="115" t="n">
        <x:f>V1434*Y1434</x:f>
        <x:v>0.13765472434951695</x:v>
      </x:c>
      <x:c r="AB1434" s="115" t="n">
        <x:f>W1434*Y1434</x:f>
        <x:v>1.0391461085908407</x:v>
      </x:c>
      <x:c r="AC1434" s="115" t="n">
        <x:f>X1434*Y1434</x:f>
        <x:v>0.12992637475917873</x:v>
      </x:c>
      <x:c r="AD1434" s="115" t="n">
        <x:f>SUM(Z1434:AC1434)</x:f>
        <x:v>1.5106036710862072</x:v>
      </x:c>
      <x:c r="AE1434" s="115" t="n">
        <x:f>MAX(AE1433,AD1434)</x:f>
        <x:v>1.5106036710862072</x:v>
      </x:c>
      <x:c r="AF1434" s="114" t="n">
        <x:f>AD1434/AE1434-1</x:f>
        <x:v>0</x:v>
      </x:c>
      <x:c r="AG1434" s="114" t="n">
        <x:f>AD1434/AD1433-1</x:f>
        <x:v>0.005892066964384934</x:v>
      </x:c>
      <x:c r="AH1434" s="111" t="n">
        <x:f>IF(OR(T1434="年末+季度",T1434="季度+动态",T1434="季度",T1434="动态"),A1434,AH1433)</x:f>
        <x:v>45888</x:v>
      </x:c>
      <x:c r="AI1434" s="117" t="n">
        <x:f>YEAR(A1434)</x:f>
        <x:v>2025</x:v>
      </x:c>
      <x:c r="AJ1434" s="117" t="n">
        <x:f>MONTH(A1434)</x:f>
        <x:v>9</x:v>
      </x:c>
      <x:c r="AK1434" s="50" t="n">
        <x:f>IF(MONTH(A1434)&lt;&gt;MONTH(A1435),1,0)</x:f>
        <x:v>0</x:v>
      </x:c>
      <x:c r="AL1434" s="115" t="n">
        <x:f>IF(AK1433,AD1433,AL1433)</x:f>
        <x:v>1.4860645144507258</x:v>
      </x:c>
      <x:c r="AM1434" s="116" t="str">
        <x:f>IF(AK1434,AD1434/AL1434-1,"")</x:f>
      </x:c>
      <x:c r="AN1434" s="115" t="n">
        <x:f>IF(AI1434&lt;&gt;AI1433,AD1434,MAX(AN1433,AD1434))</x:f>
        <x:v>1.5106036710862072</x:v>
      </x:c>
      <x:c r="AO1434" s="116" t="n">
        <x:f>AD1434/AN1434-1</x:f>
        <x:v>0</x:v>
      </x:c>
      <x:c r="AP1434" s="112" t="n">
        <x:f>IFERROR(SUM(Z1434:AC1434)/AD1434,0)</x:f>
        <x:v>1</x:v>
      </x:c>
      <x:c r="AQ1434" s="50" t="b">
        <x:f>AND(B1434&gt;0,C1434&gt;0,D1434&gt;0,E1434&gt;0)</x:f>
        <x:v>1</x:v>
      </x:c>
    </x:row>
    <x:row r="1435">
      <x:c r="A1435" s="111" t="n">
        <x:f>'净值底稿'!A1393</x:f>
        <x:v>45923</x:v>
      </x:c>
      <x:c r="B1435" s="113" t="n">
        <x:f>'净值底稿'!F1393</x:f>
        <x:v>3.6941765980550496</x:v>
      </x:c>
      <x:c r="C1435" s="113" t="n">
        <x:f>'净值底稿'!O1393</x:f>
        <x:v>1.7625661305834455</x:v>
      </x:c>
      <x:c r="D1435" s="113" t="n">
        <x:f>'净值底稿'!P1393</x:f>
        <x:v>1.7442</x:v>
      </x:c>
      <x:c r="E1435" s="113" t="n">
        <x:f>'净值底稿'!Q1393</x:f>
        <x:v>2.9607</x:v>
      </x:c>
      <x:c r="F1435" s="114" t="n">
        <x:f>IFERROR(B1435/B1434-1,0)</x:f>
        <x:v>0.0033833024660043787</x:v>
      </x:c>
      <x:c r="G1435" s="114" t="n">
        <x:f>IFERROR(C1435/C1434-1,0)</x:f>
        <x:v>-0.008164790500346797</x:v>
      </x:c>
      <x:c r="H1435" s="114" t="n">
        <x:f>IFERROR(D1435/D1434-1,0)</x:f>
        <x:v>-0.0010881392818280489</x:v>
      </x:c>
      <x:c r="I1435" s="114" t="n">
        <x:f>IFERROR(E1435/E1434-1,0)</x:f>
        <x:v>0.013244353182751523</x:v>
      </x:c>
      <x:c r="J1435" s="115" t="n">
        <x:f>Z1434*(1+F1435)</x:f>
        <x:v>0.20456623912800723</x:v>
      </x:c>
      <x:c r="K1435" s="115" t="n">
        <x:f>AA1434*(1+G1435)</x:f>
        <x:v>0.13653080236382015</x:v>
      </x:c>
      <x:c r="L1435" s="115" t="n">
        <x:f>AB1434*(1+H1435)</x:f>
        <x:v>1.0380153728905241</x:v>
      </x:c>
      <x:c r="M1435" s="115" t="n">
        <x:f>AC1434*(1+I1435)</x:f>
        <x:v>0.13164716555424383</x:v>
      </x:c>
      <x:c r="N1435" s="115" t="n">
        <x:f>SUM(J1435:M1435)</x:f>
        <x:v>1.5107595799365954</x:v>
      </x:c>
      <x:c r="O1435" s="116" t="n">
        <x:f>IFERROR((J1435+K1435)/N1435,0)</x:f>
        <x:v>0.22577850640281413</x:v>
      </x:c>
      <x:c r="P1435" s="50" t="b">
        <x:f>AND(MONTH(A1435)=12,OR(A1436="",YEAR(A1435)&lt;&gt;YEAR(A1436)))</x:f>
        <x:v>0</x:v>
      </x:c>
      <x:c r="Q1435" s="50" t="b">
        <x:f>AND(MOD(MONTH(A1435),3)=0,OR(A1436="",MONTH(A1435)&lt;&gt;MONTH(A1436)))</x:f>
        <x:v>0</x:v>
      </x:c>
      <x:c r="R1435" s="50" t="b">
        <x:f>OR(O1435&gt;$E$7,O1435&lt;$E$6)</x:f>
        <x:v>0</x:v>
      </x:c>
      <x:c r="S1435" s="50" t="b">
        <x:f>AND(OR(P1435,Q1435,R1435),A1435-AH1434&gt;$E$8)</x:f>
        <x:v>0</x:v>
      </x:c>
      <x:c r="T1435" s="50" t="str">
        <x:f>IF(NOT(OR(P1435,Q1435,R1435)),"不调",IF(NOT(S1435),"间隔规则跳过",IF(P1435,"年末+季度",IF(AND(Q1435,R1435),"季度+动态",IF(Q1435,"季度","动态")))))</x:f>
        <x:v>不调</x:v>
      </x:c>
      <x:c r="U1435" s="115" t="n">
        <x:f>IF(OR(T1435="年末+季度",T1435="季度+动态"),N1435*$E$5/2,IF(T1435="季度",(J1435+K1435)/2,IF(T1435="动态",N1435*$E$5*IF(J1435+K1435=0,0.5,J1435/(J1435+K1435)),J1435)))</x:f>
        <x:v>0.20456623912800723</x:v>
      </x:c>
      <x:c r="V1435" s="115" t="n">
        <x:f>IF(OR(T1435="年末+季度",T1435="季度+动态"),N1435*$E$5/2,IF(T1435="季度",(J1435+K1435)/2,IF(T1435="动态",N1435*$E$5*IF(J1435+K1435=0,0.5,K1435/(J1435+K1435)),K1435)))</x:f>
        <x:v>0.13653080236382015</x:v>
      </x:c>
      <x:c r="W1435" s="115" t="n">
        <x:f>IF(OR(T1435="年末+季度",T1435="季度+动态",T1435="动态"),N1435*(1-$E$5)*IF(L1435+M1435=0,$B$7/($B$7+$B$8),L1435/(L1435+M1435)),L1435)</x:f>
        <x:v>1.0380153728905241</x:v>
      </x:c>
      <x:c r="X1435" s="115" t="n">
        <x:f>IF(OR(T1435="年末+季度",T1435="季度+动态",T1435="动态"),N1435*(1-$E$5)*IF(L1435+M1435=0,$B$8/($B$7+$B$8),M1435/(L1435+M1435)),M1435)</x:f>
        <x:v>0.13164716555424383</x:v>
      </x:c>
      <x:c r="Y1435" s="115" t="n">
        <x:f>POWER(1-$H$5,(A1435-A1434)/$H$8)</x:f>
        <x:v>0.9999862671029998</x:v>
      </x:c>
      <x:c r="Z1435" s="115" t="n">
        <x:f>U1435*Y1435</x:f>
        <x:v>0.20456342984091555</x:v>
      </x:c>
      <x:c r="AA1435" s="115" t="n">
        <x:f>V1435*Y1435</x:f>
        <x:v>0.13652892740037392</x:v>
      </x:c>
      <x:c r="AB1435" s="115" t="n">
        <x:f>W1435*Y1435</x:f>
        <x:v>1.0380011179323236</x:v>
      </x:c>
      <x:c r="AC1435" s="115" t="n">
        <x:f>X1435*Y1435</x:f>
        <x:v>0.1316453576572789</x:v>
      </x:c>
      <x:c r="AD1435" s="115" t="n">
        <x:f>SUM(Z1435:AC1435)</x:f>
        <x:v>1.510738832830892</x:v>
      </x:c>
      <x:c r="AE1435" s="115" t="n">
        <x:f>MAX(AE1434,AD1435)</x:f>
        <x:v>1.510738832830892</x:v>
      </x:c>
      <x:c r="AF1435" s="114" t="n">
        <x:f>AD1435/AE1435-1</x:f>
        <x:v>0</x:v>
      </x:c>
      <x:c r="AG1435" s="114" t="n">
        <x:f>AD1435/AD1434-1</x:f>
        <x:v>0.00008947531855763025</x:v>
      </x:c>
      <x:c r="AH1435" s="111" t="n">
        <x:f>IF(OR(T1435="年末+季度",T1435="季度+动态",T1435="季度",T1435="动态"),A1435,AH1434)</x:f>
        <x:v>45888</x:v>
      </x:c>
      <x:c r="AI1435" s="117" t="n">
        <x:f>YEAR(A1435)</x:f>
        <x:v>2025</x:v>
      </x:c>
      <x:c r="AJ1435" s="117" t="n">
        <x:f>MONTH(A1435)</x:f>
        <x:v>9</x:v>
      </x:c>
      <x:c r="AK1435" s="50" t="n">
        <x:f>IF(MONTH(A1435)&lt;&gt;MONTH(A1436),1,0)</x:f>
        <x:v>0</x:v>
      </x:c>
      <x:c r="AL1435" s="115" t="n">
        <x:f>IF(AK1434,AD1434,AL1434)</x:f>
        <x:v>1.4860645144507258</x:v>
      </x:c>
      <x:c r="AM1435" s="116" t="str">
        <x:f>IF(AK1435,AD1435/AL1435-1,"")</x:f>
      </x:c>
      <x:c r="AN1435" s="115" t="n">
        <x:f>IF(AI1435&lt;&gt;AI1434,AD1435,MAX(AN1434,AD1435))</x:f>
        <x:v>1.510738832830892</x:v>
      </x:c>
      <x:c r="AO1435" s="116" t="n">
        <x:f>AD1435/AN1435-1</x:f>
        <x:v>0</x:v>
      </x:c>
      <x:c r="AP1435" s="112" t="n">
        <x:f>IFERROR(SUM(Z1435:AC1435)/AD1435,0)</x:f>
        <x:v>1</x:v>
      </x:c>
      <x:c r="AQ1435" s="50" t="b">
        <x:f>AND(B1435&gt;0,C1435&gt;0,D1435&gt;0,E1435&gt;0)</x:f>
        <x:v>1</x:v>
      </x:c>
    </x:row>
    <x:row r="1436">
      <x:c r="A1436" s="111" t="n">
        <x:f>'净值底稿'!A1394</x:f>
        <x:v>45924</x:v>
      </x:c>
      <x:c r="B1436" s="113" t="n">
        <x:f>'净值底稿'!F1394</x:f>
        <x:v>3.6947256314078247</x:v>
      </x:c>
      <x:c r="C1436" s="113" t="n">
        <x:f>'净值底稿'!O1394</x:f>
        <x:v>1.790415564948034</x:v>
      </x:c>
      <x:c r="D1436" s="113" t="n">
        <x:f>'净值底稿'!P1394</x:f>
        <x:v>1.7416</x:v>
      </x:c>
      <x:c r="E1436" s="113" t="n">
        <x:f>'净值底稿'!Q1394</x:f>
        <x:v>2.9813</x:v>
      </x:c>
      <x:c r="F1436" s="114" t="n">
        <x:f>IFERROR(B1436/B1435-1,0)</x:f>
        <x:v>0.00014862130658954698</x:v>
      </x:c>
      <x:c r="G1436" s="114" t="n">
        <x:f>IFERROR(C1436/C1435-1,0)</x:f>
        <x:v>0.015800504662693005</x:v>
      </x:c>
      <x:c r="H1436" s="114" t="n">
        <x:f>IFERROR(D1436/D1435-1,0)</x:f>
        <x:v>-0.0014906547414287319</x:v>
      </x:c>
      <x:c r="I1436" s="114" t="n">
        <x:f>IFERROR(E1436/E1435-1,0)</x:f>
        <x:v>0.006957814030465803</x:v>
      </x:c>
      <x:c r="J1436" s="115" t="n">
        <x:f>Z1435*(1+F1436)</x:f>
        <x:v>0.20459383232513895</x:v>
      </x:c>
      <x:c r="K1436" s="115" t="n">
        <x:f>AA1435*(1+G1436)</x:f>
        <x:v>0.138686153354356</x:v>
      </x:c>
      <x:c r="L1436" s="115" t="n">
        <x:f>AB1435*(1+H1436)</x:f>
        <x:v>1.0364538166442694</x:v>
      </x:c>
      <x:c r="M1436" s="115" t="n">
        <x:f>AC1435*(1+I1436)</x:f>
        <x:v>0.13256132157383238</x:v>
      </x:c>
      <x:c r="N1436" s="115" t="n">
        <x:f>SUM(J1436:M1436)</x:f>
        <x:v>1.5122951238975966</x:v>
      </x:c>
      <x:c r="O1436" s="116" t="n">
        <x:f>IFERROR((J1436+K1436)/N1436,0)</x:f>
        <x:v>0.22699272136431206</x:v>
      </x:c>
      <x:c r="P1436" s="50" t="b">
        <x:f>AND(MONTH(A1436)=12,OR(A1437="",YEAR(A1436)&lt;&gt;YEAR(A1437)))</x:f>
        <x:v>0</x:v>
      </x:c>
      <x:c r="Q1436" s="50" t="b">
        <x:f>AND(MOD(MONTH(A1436),3)=0,OR(A1437="",MONTH(A1436)&lt;&gt;MONTH(A1437)))</x:f>
        <x:v>0</x:v>
      </x:c>
      <x:c r="R1436" s="50" t="b">
        <x:f>OR(O1436&gt;$E$7,O1436&lt;$E$6)</x:f>
        <x:v>0</x:v>
      </x:c>
      <x:c r="S1436" s="50" t="b">
        <x:f>AND(OR(P1436,Q1436,R1436),A1436-AH1435&gt;$E$8)</x:f>
        <x:v>0</x:v>
      </x:c>
      <x:c r="T1436" s="50" t="str">
        <x:f>IF(NOT(OR(P1436,Q1436,R1436)),"不调",IF(NOT(S1436),"间隔规则跳过",IF(P1436,"年末+季度",IF(AND(Q1436,R1436),"季度+动态",IF(Q1436,"季度","动态")))))</x:f>
        <x:v>不调</x:v>
      </x:c>
      <x:c r="U1436" s="115" t="n">
        <x:f>IF(OR(T1436="年末+季度",T1436="季度+动态"),N1436*$E$5/2,IF(T1436="季度",(J1436+K1436)/2,IF(T1436="动态",N1436*$E$5*IF(J1436+K1436=0,0.5,J1436/(J1436+K1436)),J1436)))</x:f>
        <x:v>0.20459383232513895</x:v>
      </x:c>
      <x:c r="V1436" s="115" t="n">
        <x:f>IF(OR(T1436="年末+季度",T1436="季度+动态"),N1436*$E$5/2,IF(T1436="季度",(J1436+K1436)/2,IF(T1436="动态",N1436*$E$5*IF(J1436+K1436=0,0.5,K1436/(J1436+K1436)),K1436)))</x:f>
        <x:v>0.138686153354356</x:v>
      </x:c>
      <x:c r="W1436" s="115" t="n">
        <x:f>IF(OR(T1436="年末+季度",T1436="季度+动态",T1436="动态"),N1436*(1-$E$5)*IF(L1436+M1436=0,$B$7/($B$7+$B$8),L1436/(L1436+M1436)),L1436)</x:f>
        <x:v>1.0364538166442694</x:v>
      </x:c>
      <x:c r="X1436" s="115" t="n">
        <x:f>IF(OR(T1436="年末+季度",T1436="季度+动态",T1436="动态"),N1436*(1-$E$5)*IF(L1436+M1436=0,$B$8/($B$7+$B$8),M1436/(L1436+M1436)),M1436)</x:f>
        <x:v>0.13256132157383238</x:v>
      </x:c>
      <x:c r="Y1436" s="115" t="n">
        <x:f>POWER(1-$H$5,(A1436-A1435)/$H$8)</x:f>
        <x:v>0.9999862671029998</x:v>
      </x:c>
      <x:c r="Z1436" s="115" t="n">
        <x:f>U1436*Y1436</x:f>
        <x:v>0.20459102265911275</x:v>
      </x:c>
      <x:c r="AA1436" s="115" t="n">
        <x:f>V1436*Y1436</x:f>
        <x:v>0.1386842487916966</x:v>
      </x:c>
      <x:c r="AB1436" s="115" t="n">
        <x:f>W1436*Y1436</x:f>
        <x:v>1.03643958313076</x:v>
      </x:c>
      <x:c r="AC1436" s="115" t="n">
        <x:f>X1436*Y1436</x:f>
        <x:v>0.132559501122857</x:v>
      </x:c>
      <x:c r="AD1436" s="115" t="n">
        <x:f>SUM(Z1436:AC1436)</x:f>
        <x:v>1.5122743557044265</x:v>
      </x:c>
      <x:c r="AE1436" s="115" t="n">
        <x:f>MAX(AE1435,AD1436)</x:f>
        <x:v>1.5122743557044265</x:v>
      </x:c>
      <x:c r="AF1436" s="114" t="n">
        <x:f>AD1436/AE1436-1</x:f>
        <x:v>0</x:v>
      </x:c>
      <x:c r="AG1436" s="114" t="n">
        <x:f>AD1436/AD1435-1</x:f>
        <x:v>0.00101640524501323</x:v>
      </x:c>
      <x:c r="AH1436" s="111" t="n">
        <x:f>IF(OR(T1436="年末+季度",T1436="季度+动态",T1436="季度",T1436="动态"),A1436,AH1435)</x:f>
        <x:v>45888</x:v>
      </x:c>
      <x:c r="AI1436" s="117" t="n">
        <x:f>YEAR(A1436)</x:f>
        <x:v>2025</x:v>
      </x:c>
      <x:c r="AJ1436" s="117" t="n">
        <x:f>MONTH(A1436)</x:f>
        <x:v>9</x:v>
      </x:c>
      <x:c r="AK1436" s="50" t="n">
        <x:f>IF(MONTH(A1436)&lt;&gt;MONTH(A1437),1,0)</x:f>
        <x:v>0</x:v>
      </x:c>
      <x:c r="AL1436" s="115" t="n">
        <x:f>IF(AK1435,AD1435,AL1435)</x:f>
        <x:v>1.4860645144507258</x:v>
      </x:c>
      <x:c r="AM1436" s="116" t="str">
        <x:f>IF(AK1436,AD1436/AL1436-1,"")</x:f>
      </x:c>
      <x:c r="AN1436" s="115" t="n">
        <x:f>IF(AI1436&lt;&gt;AI1435,AD1436,MAX(AN1435,AD1436))</x:f>
        <x:v>1.5122743557044265</x:v>
      </x:c>
      <x:c r="AO1436" s="116" t="n">
        <x:f>AD1436/AN1436-1</x:f>
        <x:v>0</x:v>
      </x:c>
      <x:c r="AP1436" s="112" t="n">
        <x:f>IFERROR(SUM(Z1436:AC1436)/AD1436,0)</x:f>
        <x:v>1</x:v>
      </x:c>
      <x:c r="AQ1436" s="50" t="b">
        <x:f>AND(B1436&gt;0,C1436&gt;0,D1436&gt;0,E1436&gt;0)</x:f>
        <x:v>1</x:v>
      </x:c>
    </x:row>
    <x:row r="1437">
      <x:c r="A1437" s="111" t="n">
        <x:f>'净值底稿'!A1395</x:f>
        <x:v>45925</x:v>
      </x:c>
      <x:c r="B1437" s="113" t="n">
        <x:f>'净值底稿'!F1395</x:f>
        <x:v>3.7261032642907996</x:v>
      </x:c>
      <x:c r="C1437" s="113" t="n">
        <x:f>'净值底稿'!O1395</x:f>
        <x:v>1.792392692984131</x:v>
      </x:c>
      <x:c r="D1437" s="113" t="n">
        <x:f>'净值底稿'!P1395</x:f>
        <x:v>1.7404</x:v>
      </x:c>
      <x:c r="E1437" s="113" t="n">
        <x:f>'净值底稿'!Q1395</x:f>
        <x:v>2.9649</x:v>
      </x:c>
      <x:c r="F1437" s="114" t="n">
        <x:f>IFERROR(B1437/B1436-1,0)</x:f>
        <x:v>0.00849254748884265</x:v>
      </x:c>
      <x:c r="G1437" s="114" t="n">
        <x:f>IFERROR(C1437/C1436-1,0)</x:f>
        <x:v>0.0011042844325106493</x:v>
      </x:c>
      <x:c r="H1437" s="114" t="n">
        <x:f>IFERROR(D1437/D1436-1,0)</x:f>
        <x:v>-0.0006890215893431417</x:v>
      </x:c>
      <x:c r="I1437" s="114" t="n">
        <x:f>IFERROR(E1437/E1436-1,0)</x:f>
        <x:v>-0.00550095595880995</x:v>
      </x:c>
      <x:c r="J1437" s="115" t="n">
        <x:f>Z1436*(1+F1437)</x:f>
        <x:v>0.20632852163483614</x:v>
      </x:c>
      <x:c r="K1437" s="115" t="n">
        <x:f>AA1436*(1+G1437)</x:f>
        <x:v>0.1388373956486717</x:v>
      </x:c>
      <x:c r="L1437" s="115" t="n">
        <x:f>AB1436*(1+H1437)</x:f>
        <x:v>1.0357254538819332</x:v>
      </x:c>
      <x:c r="M1437" s="115" t="n">
        <x:f>AC1436*(1+I1437)</x:f>
        <x:v>0.13183029714525835</x:v>
      </x:c>
      <x:c r="N1437" s="115" t="n">
        <x:f>SUM(J1437:M1437)</x:f>
        <x:v>1.5127216683106994</x:v>
      </x:c>
      <x:c r="O1437" s="116" t="n">
        <x:f>IFERROR((J1437+K1437)/N1437,0)</x:f>
        <x:v>0.228175430096777</x:v>
      </x:c>
      <x:c r="P1437" s="50" t="b">
        <x:f>AND(MONTH(A1437)=12,OR(A1438="",YEAR(A1437)&lt;&gt;YEAR(A1438)))</x:f>
        <x:v>0</x:v>
      </x:c>
      <x:c r="Q1437" s="50" t="b">
        <x:f>AND(MOD(MONTH(A1437),3)=0,OR(A1438="",MONTH(A1437)&lt;&gt;MONTH(A1438)))</x:f>
        <x:v>0</x:v>
      </x:c>
      <x:c r="R1437" s="50" t="b">
        <x:f>OR(O1437&gt;$E$7,O1437&lt;$E$6)</x:f>
        <x:v>0</x:v>
      </x:c>
      <x:c r="S1437" s="50" t="b">
        <x:f>AND(OR(P1437,Q1437,R1437),A1437-AH1436&gt;$E$8)</x:f>
        <x:v>0</x:v>
      </x:c>
      <x:c r="T1437" s="50" t="str">
        <x:f>IF(NOT(OR(P1437,Q1437,R1437)),"不调",IF(NOT(S1437),"间隔规则跳过",IF(P1437,"年末+季度",IF(AND(Q1437,R1437),"季度+动态",IF(Q1437,"季度","动态")))))</x:f>
        <x:v>不调</x:v>
      </x:c>
      <x:c r="U1437" s="115" t="n">
        <x:f>IF(OR(T1437="年末+季度",T1437="季度+动态"),N1437*$E$5/2,IF(T1437="季度",(J1437+K1437)/2,IF(T1437="动态",N1437*$E$5*IF(J1437+K1437=0,0.5,J1437/(J1437+K1437)),J1437)))</x:f>
        <x:v>0.20632852163483614</x:v>
      </x:c>
      <x:c r="V1437" s="115" t="n">
        <x:f>IF(OR(T1437="年末+季度",T1437="季度+动态"),N1437*$E$5/2,IF(T1437="季度",(J1437+K1437)/2,IF(T1437="动态",N1437*$E$5*IF(J1437+K1437=0,0.5,K1437/(J1437+K1437)),K1437)))</x:f>
        <x:v>0.1388373956486717</x:v>
      </x:c>
      <x:c r="W1437" s="115" t="n">
        <x:f>IF(OR(T1437="年末+季度",T1437="季度+动态",T1437="动态"),N1437*(1-$E$5)*IF(L1437+M1437=0,$B$7/($B$7+$B$8),L1437/(L1437+M1437)),L1437)</x:f>
        <x:v>1.0357254538819332</x:v>
      </x:c>
      <x:c r="X1437" s="115" t="n">
        <x:f>IF(OR(T1437="年末+季度",T1437="季度+动态",T1437="动态"),N1437*(1-$E$5)*IF(L1437+M1437=0,$B$8/($B$7+$B$8),M1437/(L1437+M1437)),M1437)</x:f>
        <x:v>0.13183029714525835</x:v>
      </x:c>
      <x:c r="Y1437" s="115" t="n">
        <x:f>POWER(1-$H$5,(A1437-A1436)/$H$8)</x:f>
        <x:v>0.9999862671029998</x:v>
      </x:c>
      <x:c r="Z1437" s="115" t="n">
        <x:f>U1437*Y1437</x:f>
        <x:v>0.20632568814650032</x:v>
      </x:c>
      <x:c r="AA1437" s="115" t="n">
        <x:f>V1437*Y1437</x:f>
        <x:v>0.1388354890090175</x:v>
      </x:c>
      <x:c r="AB1437" s="115" t="n">
        <x:f>W1437*Y1437</x:f>
        <x:v>1.0357112303709544</x:v>
      </x:c>
      <x:c r="AC1437" s="115" t="n">
        <x:f>X1437*Y1437</x:f>
        <x:v>0.13182848673336614</x:v>
      </x:c>
      <x:c r="AD1437" s="115" t="n">
        <x:f>SUM(Z1437:AC1437)</x:f>
        <x:v>1.5127008942598383</x:v>
      </x:c>
      <x:c r="AE1437" s="115" t="n">
        <x:f>MAX(AE1436,AD1437)</x:f>
        <x:v>1.5127008942598383</x:v>
      </x:c>
      <x:c r="AF1437" s="114" t="n">
        <x:f>AD1437/AE1437-1</x:f>
        <x:v>0</x:v>
      </x:c>
      <x:c r="AG1437" s="114" t="n">
        <x:f>AD1437/AD1436-1</x:f>
        <x:v>0.00028205104041001405</x:v>
      </x:c>
      <x:c r="AH1437" s="111" t="n">
        <x:f>IF(OR(T1437="年末+季度",T1437="季度+动态",T1437="季度",T1437="动态"),A1437,AH1436)</x:f>
        <x:v>45888</x:v>
      </x:c>
      <x:c r="AI1437" s="117" t="n">
        <x:f>YEAR(A1437)</x:f>
        <x:v>2025</x:v>
      </x:c>
      <x:c r="AJ1437" s="117" t="n">
        <x:f>MONTH(A1437)</x:f>
        <x:v>9</x:v>
      </x:c>
      <x:c r="AK1437" s="50" t="n">
        <x:f>IF(MONTH(A1437)&lt;&gt;MONTH(A1438),1,0)</x:f>
        <x:v>0</x:v>
      </x:c>
      <x:c r="AL1437" s="115" t="n">
        <x:f>IF(AK1436,AD1436,AL1436)</x:f>
        <x:v>1.4860645144507258</x:v>
      </x:c>
      <x:c r="AM1437" s="116" t="str">
        <x:f>IF(AK1437,AD1437/AL1437-1,"")</x:f>
      </x:c>
      <x:c r="AN1437" s="115" t="n">
        <x:f>IF(AI1437&lt;&gt;AI1436,AD1437,MAX(AN1436,AD1437))</x:f>
        <x:v>1.5127008942598383</x:v>
      </x:c>
      <x:c r="AO1437" s="116" t="n">
        <x:f>AD1437/AN1437-1</x:f>
        <x:v>0</x:v>
      </x:c>
      <x:c r="AP1437" s="112" t="n">
        <x:f>IFERROR(SUM(Z1437:AC1437)/AD1437,0)</x:f>
        <x:v>1</x:v>
      </x:c>
      <x:c r="AQ1437" s="50" t="b">
        <x:f>AND(B1437&gt;0,C1437&gt;0,D1437&gt;0,E1437&gt;0)</x:f>
        <x:v>1</x:v>
      </x:c>
    </x:row>
    <x:row r="1438">
      <x:c r="A1438" s="111" t="n">
        <x:f>'净值底稿'!A1396</x:f>
        <x:v>45926</x:v>
      </x:c>
      <x:c r="B1438" s="113" t="n">
        <x:f>'净值底稿'!F1396</x:f>
        <x:v>3.611287905484675</x:v>
      </x:c>
      <x:c r="C1438" s="113" t="n">
        <x:f>'净值底稿'!O1396</x:f>
        <x:v>1.7725188649549808</x:v>
      </x:c>
      <x:c r="D1438" s="113" t="n">
        <x:f>'净值底稿'!P1396</x:f>
        <x:v>1.7405</x:v>
      </x:c>
      <x:c r="E1438" s="113" t="n">
        <x:f>'净值底稿'!Q1396</x:f>
        <x:v>2.9691</x:v>
      </x:c>
      <x:c r="F1438" s="114" t="n">
        <x:f>IFERROR(B1438/B1437-1,0)</x:f>
        <x:v>-0.03081378873915286</x:v>
      </x:c>
      <x:c r="G1438" s="114" t="n">
        <x:f>IFERROR(C1438/C1437-1,0)</x:f>
        <x:v>-0.011087876059158952</x:v>
      </x:c>
      <x:c r="H1438" s="114" t="n">
        <x:f>IFERROR(D1438/D1437-1,0)</x:f>
        <x:v>0.0000574580556194082</x:v>
      </x:c>
      <x:c r="I1438" s="114" t="n">
        <x:f>IFERROR(E1438/E1437-1,0)</x:f>
        <x:v>0.0014165739148030987</x:v>
      </x:c>
      <x:c r="J1438" s="115" t="n">
        <x:f>Z1437*(1+F1438)</x:f>
        <x:v>0.19996801198049372</x:v>
      </x:c>
      <x:c r="K1438" s="115" t="n">
        <x:f>AA1437*(1+G1438)</x:f>
        <x:v>0.13729609831427278</x:v>
      </x:c>
      <x:c r="L1438" s="115" t="n">
        <x:f>AB1437*(1+H1438)</x:f>
        <x:v>1.0357707403244347</x:v>
      </x:c>
      <x:c r="M1438" s="115" t="n">
        <x:f>AC1437*(1+I1438)</x:f>
        <x:v>0.1320152315289006</x:v>
      </x:c>
      <x:c r="N1438" s="115" t="n">
        <x:f>SUM(J1438:M1438)</x:f>
        <x:v>1.5050500821481019</x:v>
      </x:c>
      <x:c r="O1438" s="116" t="n">
        <x:f>IFERROR((J1438+K1438)/N1438,0)</x:f>
        <x:v>0.22408829732323723</x:v>
      </x:c>
      <x:c r="P1438" s="50" t="b">
        <x:f>AND(MONTH(A1438)=12,OR(A1439="",YEAR(A1438)&lt;&gt;YEAR(A1439)))</x:f>
        <x:v>0</x:v>
      </x:c>
      <x:c r="Q1438" s="50" t="b">
        <x:f>AND(MOD(MONTH(A1438),3)=0,OR(A1439="",MONTH(A1438)&lt;&gt;MONTH(A1439)))</x:f>
        <x:v>0</x:v>
      </x:c>
      <x:c r="R1438" s="50" t="b">
        <x:f>OR(O1438&gt;$E$7,O1438&lt;$E$6)</x:f>
        <x:v>0</x:v>
      </x:c>
      <x:c r="S1438" s="50" t="b">
        <x:f>AND(OR(P1438,Q1438,R1438),A1438-AH1437&gt;$E$8)</x:f>
        <x:v>0</x:v>
      </x:c>
      <x:c r="T1438" s="50" t="str">
        <x:f>IF(NOT(OR(P1438,Q1438,R1438)),"不调",IF(NOT(S1438),"间隔规则跳过",IF(P1438,"年末+季度",IF(AND(Q1438,R1438),"季度+动态",IF(Q1438,"季度","动态")))))</x:f>
        <x:v>不调</x:v>
      </x:c>
      <x:c r="U1438" s="115" t="n">
        <x:f>IF(OR(T1438="年末+季度",T1438="季度+动态"),N1438*$E$5/2,IF(T1438="季度",(J1438+K1438)/2,IF(T1438="动态",N1438*$E$5*IF(J1438+K1438=0,0.5,J1438/(J1438+K1438)),J1438)))</x:f>
        <x:v>0.19996801198049372</x:v>
      </x:c>
      <x:c r="V1438" s="115" t="n">
        <x:f>IF(OR(T1438="年末+季度",T1438="季度+动态"),N1438*$E$5/2,IF(T1438="季度",(J1438+K1438)/2,IF(T1438="动态",N1438*$E$5*IF(J1438+K1438=0,0.5,K1438/(J1438+K1438)),K1438)))</x:f>
        <x:v>0.13729609831427278</x:v>
      </x:c>
      <x:c r="W1438" s="115" t="n">
        <x:f>IF(OR(T1438="年末+季度",T1438="季度+动态",T1438="动态"),N1438*(1-$E$5)*IF(L1438+M1438=0,$B$7/($B$7+$B$8),L1438/(L1438+M1438)),L1438)</x:f>
        <x:v>1.0357707403244347</x:v>
      </x:c>
      <x:c r="X1438" s="115" t="n">
        <x:f>IF(OR(T1438="年末+季度",T1438="季度+动态",T1438="动态"),N1438*(1-$E$5)*IF(L1438+M1438=0,$B$8/($B$7+$B$8),M1438/(L1438+M1438)),M1438)</x:f>
        <x:v>0.1320152315289006</x:v>
      </x:c>
      <x:c r="Y1438" s="115" t="n">
        <x:f>POWER(1-$H$5,(A1438-A1437)/$H$8)</x:f>
        <x:v>0.9999862671029998</x:v>
      </x:c>
      <x:c r="Z1438" s="115" t="n">
        <x:f>U1438*Y1438</x:f>
        <x:v>0.19996526584038185</x:v>
      </x:c>
      <x:c r="AA1438" s="115" t="n">
        <x:f>V1438*Y1438</x:f>
        <x:v>0.1372942128410961</x:v>
      </x:c>
      <x:c r="AB1438" s="115" t="n">
        <x:f>W1438*Y1438</x:f>
        <x:v>1.035756516191542</x:v>
      </x:c>
      <x:c r="AC1438" s="115" t="n">
        <x:f>X1438*Y1438</x:f>
        <x:v>0.13201341857732354</x:v>
      </x:c>
      <x:c r="AD1438" s="115" t="n">
        <x:f>SUM(Z1438:AC1438)</x:f>
        <x:v>1.5050294134503437</x:v>
      </x:c>
      <x:c r="AE1438" s="115" t="n">
        <x:f>MAX(AE1437,AD1438)</x:f>
        <x:v>1.5127008942598383</x:v>
      </x:c>
      <x:c r="AF1438" s="114" t="n">
        <x:f>AD1438/AE1438-1</x:f>
        <x:v>-0.005071379833650691</x:v>
      </x:c>
      <x:c r="AG1438" s="114" t="n">
        <x:f>AD1438/AD1437-1</x:f>
        <x:v>-0.005071379833650691</x:v>
      </x:c>
      <x:c r="AH1438" s="111" t="n">
        <x:f>IF(OR(T1438="年末+季度",T1438="季度+动态",T1438="季度",T1438="动态"),A1438,AH1437)</x:f>
        <x:v>45888</x:v>
      </x:c>
      <x:c r="AI1438" s="117" t="n">
        <x:f>YEAR(A1438)</x:f>
        <x:v>2025</x:v>
      </x:c>
      <x:c r="AJ1438" s="117" t="n">
        <x:f>MONTH(A1438)</x:f>
        <x:v>9</x:v>
      </x:c>
      <x:c r="AK1438" s="50" t="n">
        <x:f>IF(MONTH(A1438)&lt;&gt;MONTH(A1439),1,0)</x:f>
        <x:v>0</x:v>
      </x:c>
      <x:c r="AL1438" s="115" t="n">
        <x:f>IF(AK1437,AD1437,AL1437)</x:f>
        <x:v>1.4860645144507258</x:v>
      </x:c>
      <x:c r="AM1438" s="116" t="str">
        <x:f>IF(AK1438,AD1438/AL1438-1,"")</x:f>
      </x:c>
      <x:c r="AN1438" s="115" t="n">
        <x:f>IF(AI1438&lt;&gt;AI1437,AD1438,MAX(AN1437,AD1438))</x:f>
        <x:v>1.5127008942598383</x:v>
      </x:c>
      <x:c r="AO1438" s="116" t="n">
        <x:f>AD1438/AN1438-1</x:f>
        <x:v>-0.005071379833650691</x:v>
      </x:c>
      <x:c r="AP1438" s="112" t="n">
        <x:f>IFERROR(SUM(Z1438:AC1438)/AD1438,0)</x:f>
        <x:v>1</x:v>
      </x:c>
      <x:c r="AQ1438" s="50" t="b">
        <x:f>AND(B1438&gt;0,C1438&gt;0,D1438&gt;0,E1438&gt;0)</x:f>
        <x:v>1</x:v>
      </x:c>
    </x:row>
    <x:row r="1439">
      <x:c r="A1439" s="111" t="n">
        <x:f>'净值底稿'!A1397</x:f>
        <x:v>45929</x:v>
      </x:c>
      <x:c r="B1439" s="113" t="n">
        <x:f>'净值底稿'!F1397</x:f>
        <x:v>3.684667988836675</x:v>
      </x:c>
      <x:c r="C1439" s="113" t="n">
        <x:f>'净值底稿'!O1397</x:f>
        <x:v>1.7925981009135645</x:v>
      </x:c>
      <x:c r="D1439" s="113" t="n">
        <x:f>'净值底稿'!P1397</x:f>
        <x:v>1.7404</x:v>
      </x:c>
      <x:c r="E1439" s="113" t="n">
        <x:f>'净值底稿'!Q1397</x:f>
        <x:v>3.002</x:v>
      </x:c>
      <x:c r="F1439" s="114" t="n">
        <x:f>IFERROR(B1439/B1438-1,0)</x:f>
        <x:v>0.020319643648614383</x:v>
      </x:c>
      <x:c r="G1439" s="114" t="n">
        <x:f>IFERROR(C1439/C1438-1,0)</x:f>
        <x:v>0.011328080256620465</x:v>
      </x:c>
      <x:c r="H1439" s="114" t="n">
        <x:f>IFERROR(D1439/D1438-1,0)</x:f>
        <x:v>-0.00005745475438090342</x:v>
      </x:c>
      <x:c r="I1439" s="114" t="n">
        <x:f>IFERROR(E1439/E1438-1,0)</x:f>
        <x:v>0.011080798895288124</x:v>
      </x:c>
      <x:c r="J1439" s="115" t="n">
        <x:f>Z1438*(1+F1439)</x:f>
        <x:v>0.20402848878435886</x:v>
      </x:c>
      <x:c r="K1439" s="115" t="n">
        <x:f>AA1438*(1+G1439)</x:f>
        <x:v>0.13884949270292957</x:v>
      </x:c>
      <x:c r="L1439" s="115" t="n">
        <x:f>AB1438*(1+H1439)</x:f>
        <x:v>1.0356970070553058</x:v>
      </x:c>
      <x:c r="M1439" s="115" t="n">
        <x:f>AC1438*(1+I1439)</x:f>
        <x:v>0.13347623272005835</x:v>
      </x:c>
      <x:c r="N1439" s="115" t="n">
        <x:f>SUM(J1439:M1439)</x:f>
        <x:v>1.5120512212626525</x:v>
      </x:c>
      <x:c r="O1439" s="116" t="n">
        <x:f>IFERROR((J1439+K1439)/N1439,0)</x:f>
        <x:v>0.2267634698254236</x:v>
      </x:c>
      <x:c r="P1439" s="50" t="b">
        <x:f>AND(MONTH(A1439)=12,OR(A1440="",YEAR(A1439)&lt;&gt;YEAR(A1440)))</x:f>
        <x:v>0</x:v>
      </x:c>
      <x:c r="Q1439" s="50" t="b">
        <x:f>AND(MOD(MONTH(A1439),3)=0,OR(A1440="",MONTH(A1439)&lt;&gt;MONTH(A1440)))</x:f>
        <x:v>0</x:v>
      </x:c>
      <x:c r="R1439" s="50" t="b">
        <x:f>OR(O1439&gt;$E$7,O1439&lt;$E$6)</x:f>
        <x:v>0</x:v>
      </x:c>
      <x:c r="S1439" s="50" t="b">
        <x:f>AND(OR(P1439,Q1439,R1439),A1439-AH1438&gt;$E$8)</x:f>
        <x:v>0</x:v>
      </x:c>
      <x:c r="T1439" s="50" t="str">
        <x:f>IF(NOT(OR(P1439,Q1439,R1439)),"不调",IF(NOT(S1439),"间隔规则跳过",IF(P1439,"年末+季度",IF(AND(Q1439,R1439),"季度+动态",IF(Q1439,"季度","动态")))))</x:f>
        <x:v>不调</x:v>
      </x:c>
      <x:c r="U1439" s="115" t="n">
        <x:f>IF(OR(T1439="年末+季度",T1439="季度+动态"),N1439*$E$5/2,IF(T1439="季度",(J1439+K1439)/2,IF(T1439="动态",N1439*$E$5*IF(J1439+K1439=0,0.5,J1439/(J1439+K1439)),J1439)))</x:f>
        <x:v>0.20402848878435886</x:v>
      </x:c>
      <x:c r="V1439" s="115" t="n">
        <x:f>IF(OR(T1439="年末+季度",T1439="季度+动态"),N1439*$E$5/2,IF(T1439="季度",(J1439+K1439)/2,IF(T1439="动态",N1439*$E$5*IF(J1439+K1439=0,0.5,K1439/(J1439+K1439)),K1439)))</x:f>
        <x:v>0.13884949270292957</x:v>
      </x:c>
      <x:c r="W1439" s="115" t="n">
        <x:f>IF(OR(T1439="年末+季度",T1439="季度+动态",T1439="动态"),N1439*(1-$E$5)*IF(L1439+M1439=0,$B$7/($B$7+$B$8),L1439/(L1439+M1439)),L1439)</x:f>
        <x:v>1.0356970070553058</x:v>
      </x:c>
      <x:c r="X1439" s="115" t="n">
        <x:f>IF(OR(T1439="年末+季度",T1439="季度+动态",T1439="动态"),N1439*(1-$E$5)*IF(L1439+M1439=0,$B$8/($B$7+$B$8),M1439/(L1439+M1439)),M1439)</x:f>
        <x:v>0.13347623272005835</x:v>
      </x:c>
      <x:c r="Y1439" s="115" t="n">
        <x:f>POWER(1-$H$5,(A1439-A1438)/$H$8)</x:f>
        <x:v>0.9999588018747739</x:v>
      </x:c>
      <x:c r="Z1439" s="115" t="n">
        <x:f>U1439*Y1439</x:f>
        <x:v>0.20402008319312823</x:v>
      </x:c>
      <x:c r="AA1439" s="115" t="n">
        <x:f>V1439*Y1439</x:f>
        <x:v>0.1388437723641416</x:v>
      </x:c>
      <x:c r="AB1439" s="115" t="n">
        <x:f>W1439*Y1439</x:f>
        <x:v>1.0356543382803127</x:v>
      </x:c>
      <x:c r="AC1439" s="115" t="n">
        <x:f>X1439*Y1439</x:f>
        <x:v>0.13347073374950805</x:v>
      </x:c>
      <x:c r="AD1439" s="115" t="n">
        <x:f>SUM(Z1439:AC1439)</x:f>
        <x:v>1.5119889275870906</x:v>
      </x:c>
      <x:c r="AE1439" s="115" t="n">
        <x:f>MAX(AE1438,AD1439)</x:f>
        <x:v>1.5127008942598383</x:v>
      </x:c>
      <x:c r="AF1439" s="114" t="n">
        <x:f>AD1439/AE1439-1</x:f>
        <x:v>-0.0004706592528962439</x:v>
      </x:c>
      <x:c r="AG1439" s="114" t="n">
        <x:f>AD1439/AD1438-1</x:f>
        <x:v>0.004624171510902109</x:v>
      </x:c>
      <x:c r="AH1439" s="111" t="n">
        <x:f>IF(OR(T1439="年末+季度",T1439="季度+动态",T1439="季度",T1439="动态"),A1439,AH1438)</x:f>
        <x:v>45888</x:v>
      </x:c>
      <x:c r="AI1439" s="117" t="n">
        <x:f>YEAR(A1439)</x:f>
        <x:v>2025</x:v>
      </x:c>
      <x:c r="AJ1439" s="117" t="n">
        <x:f>MONTH(A1439)</x:f>
        <x:v>9</x:v>
      </x:c>
      <x:c r="AK1439" s="50" t="n">
        <x:f>IF(MONTH(A1439)&lt;&gt;MONTH(A1440),1,0)</x:f>
        <x:v>0</x:v>
      </x:c>
      <x:c r="AL1439" s="115" t="n">
        <x:f>IF(AK1438,AD1438,AL1438)</x:f>
        <x:v>1.4860645144507258</x:v>
      </x:c>
      <x:c r="AM1439" s="116" t="str">
        <x:f>IF(AK1439,AD1439/AL1439-1,"")</x:f>
      </x:c>
      <x:c r="AN1439" s="115" t="n">
        <x:f>IF(AI1439&lt;&gt;AI1438,AD1439,MAX(AN1438,AD1439))</x:f>
        <x:v>1.5127008942598383</x:v>
      </x:c>
      <x:c r="AO1439" s="116" t="n">
        <x:f>AD1439/AN1439-1</x:f>
        <x:v>-0.0004706592528962439</x:v>
      </x:c>
      <x:c r="AP1439" s="112" t="n">
        <x:f>IFERROR(SUM(Z1439:AC1439)/AD1439,0)</x:f>
        <x:v>1</x:v>
      </x:c>
      <x:c r="AQ1439" s="50" t="b">
        <x:f>AND(B1439&gt;0,C1439&gt;0,D1439&gt;0,E1439&gt;0)</x:f>
        <x:v>1</x:v>
      </x:c>
    </x:row>
    <x:row r="1440">
      <x:c r="A1440" s="111" t="n">
        <x:f>'净值底稿'!A1398</x:f>
        <x:v>45930</x:v>
      </x:c>
      <x:c r="B1440" s="113" t="n">
        <x:f>'净值底稿'!F1398</x:f>
        <x:v>3.6795475463795997</x:v>
      </x:c>
      <x:c r="C1440" s="113" t="n">
        <x:f>'净值底稿'!O1398</x:f>
        <x:v>1.8056763439363421</x:v>
      </x:c>
      <x:c r="D1440" s="113" t="n">
        <x:f>'净值底稿'!P1398</x:f>
        <x:v>1.7415</x:v>
      </x:c>
      <x:c r="E1440" s="113" t="n">
        <x:f>'净值底稿'!Q1398</x:f>
        <x:v>3.0334</x:v>
      </x:c>
      <x:c r="F1440" s="114" t="n">
        <x:f>IFERROR(B1440/B1439-1,0)</x:f>
        <x:v>-0.0013896618291223684</x:v>
      </x:c>
      <x:c r="G1440" s="114" t="n">
        <x:f>IFERROR(C1440/C1439-1,0)</x:f>
        <x:v>0.007295691664580328</x:v>
      </x:c>
      <x:c r="H1440" s="114" t="n">
        <x:f>IFERROR(D1440/D1439-1,0)</x:f>
        <x:v>0.0006320386118134902</x:v>
      </x:c>
      <x:c r="I1440" s="114" t="n">
        <x:f>IFERROR(E1440/E1439-1,0)</x:f>
        <x:v>0.010459693537641535</x:v>
      </x:c>
      <x:c r="J1440" s="115" t="n">
        <x:f>Z1439*(1+F1440)</x:f>
        <x:v>0.20373656427114037</x:v>
      </x:c>
      <x:c r="K1440" s="115" t="n">
        <x:f>AA1439*(1+G1440)</x:f>
        <x:v>0.13985673371685756</x:v>
      </x:c>
      <x:c r="L1440" s="115" t="n">
        <x:f>AB1439*(1+H1440)</x:f>
        <x:v>1.0363089118105981</x:v>
      </x:c>
      <x:c r="M1440" s="115" t="n">
        <x:f>AC1439*(1+I1440)</x:f>
        <x:v>0.13486679672077204</x:v>
      </x:c>
      <x:c r="N1440" s="115" t="n">
        <x:f>SUM(J1440:M1440)</x:f>
        <x:v>1.514769006519368</x:v>
      </x:c>
      <x:c r="O1440" s="116" t="n">
        <x:f>IFERROR((J1440+K1440)/N1440,0)</x:f>
        <x:v>0.22682884090525832</x:v>
      </x:c>
      <x:c r="P1440" s="50" t="b">
        <x:f>AND(MONTH(A1440)=12,OR(A1441="",YEAR(A1440)&lt;&gt;YEAR(A1441)))</x:f>
        <x:v>0</x:v>
      </x:c>
      <x:c r="Q1440" s="50" t="b">
        <x:f>AND(MOD(MONTH(A1440),3)=0,OR(A1441="",MONTH(A1440)&lt;&gt;MONTH(A1441)))</x:f>
        <x:v>1</x:v>
      </x:c>
      <x:c r="R1440" s="50" t="b">
        <x:f>OR(O1440&gt;$E$7,O1440&lt;$E$6)</x:f>
        <x:v>0</x:v>
      </x:c>
      <x:c r="S1440" s="50" t="b">
        <x:f>AND(OR(P1440,Q1440,R1440),A1440-AH1439&gt;$E$8)</x:f>
        <x:v>1</x:v>
      </x:c>
      <x:c r="T1440" s="50" t="str">
        <x:f>IF(NOT(OR(P1440,Q1440,R1440)),"不调",IF(NOT(S1440),"间隔规则跳过",IF(P1440,"年末+季度",IF(AND(Q1440,R1440),"季度+动态",IF(Q1440,"季度","动态")))))</x:f>
        <x:v>季度</x:v>
      </x:c>
      <x:c r="U1440" s="115" t="n">
        <x:f>IF(OR(T1440="年末+季度",T1440="季度+动态"),N1440*$E$5/2,IF(T1440="季度",(J1440+K1440)/2,IF(T1440="动态",N1440*$E$5*IF(J1440+K1440=0,0.5,J1440/(J1440+K1440)),J1440)))</x:f>
        <x:v>0.17179664899399896</x:v>
      </x:c>
      <x:c r="V1440" s="115" t="n">
        <x:f>IF(OR(T1440="年末+季度",T1440="季度+动态"),N1440*$E$5/2,IF(T1440="季度",(J1440+K1440)/2,IF(T1440="动态",N1440*$E$5*IF(J1440+K1440=0,0.5,K1440/(J1440+K1440)),K1440)))</x:f>
        <x:v>0.17179664899399896</x:v>
      </x:c>
      <x:c r="W1440" s="115" t="n">
        <x:f>IF(OR(T1440="年末+季度",T1440="季度+动态",T1440="动态"),N1440*(1-$E$5)*IF(L1440+M1440=0,$B$7/($B$7+$B$8),L1440/(L1440+M1440)),L1440)</x:f>
        <x:v>1.0363089118105981</x:v>
      </x:c>
      <x:c r="X1440" s="115" t="n">
        <x:f>IF(OR(T1440="年末+季度",T1440="季度+动态",T1440="动态"),N1440*(1-$E$5)*IF(L1440+M1440=0,$B$8/($B$7+$B$8),M1440/(L1440+M1440)),M1440)</x:f>
        <x:v>0.13486679672077204</x:v>
      </x:c>
      <x:c r="Y1440" s="115" t="n">
        <x:f>POWER(1-$H$5,(A1440-A1439)/$H$8)</x:f>
        <x:v>0.9999862671029998</x:v>
      </x:c>
      <x:c r="Z1440" s="115" t="n">
        <x:f>U1440*Y1440</x:f>
        <x:v>0.17179428972831334</x:v>
      </x:c>
      <x:c r="AA1440" s="115" t="n">
        <x:f>V1440*Y1440</x:f>
        <x:v>0.17179428972831334</x:v>
      </x:c>
      <x:c r="AB1440" s="115" t="n">
        <x:f>W1440*Y1440</x:f>
        <x:v>1.0362946802870519</x:v>
      </x:c>
      <x:c r="AC1440" s="115" t="n">
        <x:f>X1440*Y1440</x:f>
        <x:v>0.1348649446089439</x:v>
      </x:c>
      <x:c r="AD1440" s="115" t="n">
        <x:f>SUM(Z1440:AC1440)</x:f>
        <x:v>1.5147482043526224</x:v>
      </x:c>
      <x:c r="AE1440" s="115" t="n">
        <x:f>MAX(AE1439,AD1440)</x:f>
        <x:v>1.5147482043526224</x:v>
      </x:c>
      <x:c r="AF1440" s="114" t="n">
        <x:f>AD1440/AE1440-1</x:f>
        <x:v>0</x:v>
      </x:c>
      <x:c r="AG1440" s="114" t="n">
        <x:f>AD1440/AD1439-1</x:f>
        <x:v>0.001824931859742529</x:v>
      </x:c>
      <x:c r="AH1440" s="111" t="n">
        <x:f>IF(OR(T1440="年末+季度",T1440="季度+动态",T1440="季度",T1440="动态"),A1440,AH1439)</x:f>
        <x:v>45930</x:v>
      </x:c>
      <x:c r="AI1440" s="117" t="n">
        <x:f>YEAR(A1440)</x:f>
        <x:v>2025</x:v>
      </x:c>
      <x:c r="AJ1440" s="117" t="n">
        <x:f>MONTH(A1440)</x:f>
        <x:v>9</x:v>
      </x:c>
      <x:c r="AK1440" s="50" t="n">
        <x:f>IF(MONTH(A1440)&lt;&gt;MONTH(A1441),1,0)</x:f>
        <x:v>1</x:v>
      </x:c>
      <x:c r="AL1440" s="115" t="n">
        <x:f>IF(AK1439,AD1439,AL1439)</x:f>
        <x:v>1.4860645144507258</x:v>
      </x:c>
      <x:c r="AM1440" s="116" t="n">
        <x:f>IF(AK1440,AD1440/AL1440-1,"")</x:f>
        <x:v>0.019301779716137446</x:v>
      </x:c>
      <x:c r="AN1440" s="115" t="n">
        <x:f>IF(AI1440&lt;&gt;AI1439,AD1440,MAX(AN1439,AD1440))</x:f>
        <x:v>1.5147482043526224</x:v>
      </x:c>
      <x:c r="AO1440" s="116" t="n">
        <x:f>AD1440/AN1440-1</x:f>
        <x:v>0</x:v>
      </x:c>
      <x:c r="AP1440" s="112" t="n">
        <x:f>IFERROR(SUM(Z1440:AC1440)/AD1440,0)</x:f>
        <x:v>1</x:v>
      </x:c>
      <x:c r="AQ1440" s="50" t="b">
        <x:f>AND(B1440&gt;0,C1440&gt;0,D1440&gt;0,E1440&gt;0)</x:f>
        <x:v>1</x:v>
      </x:c>
    </x:row>
    <x:row r="1441">
      <x:c r="A1441" s="111" t="n">
        <x:f>'净值底稿'!A1399</x:f>
        <x:v>45939</x:v>
      </x:c>
      <x:c r="B1441" s="113" t="n">
        <x:f>'净值底稿'!F1399</x:f>
        <x:v>3.711648893842025</x:v>
      </x:c>
      <x:c r="C1441" s="113" t="n">
        <x:f>'净值底稿'!O1399</x:f>
        <x:v>1.8270322832670993</x:v>
      </x:c>
      <x:c r="D1441" s="113" t="n">
        <x:f>'净值底稿'!P1399</x:f>
        <x:v>1.7432</x:v>
      </x:c>
      <x:c r="E1441" s="113" t="n">
        <x:f>'净值底稿'!Q1399</x:f>
        <x:v>3.1704</x:v>
      </x:c>
      <x:c r="F1441" s="114" t="n">
        <x:f>IFERROR(B1441/B1440-1,0)</x:f>
        <x:v>0.008724264887950861</x:v>
      </x:c>
      <x:c r="G1441" s="114" t="n">
        <x:f>IFERROR(C1441/C1440-1,0)</x:f>
        <x:v>0.011827113647732368</x:v>
      </x:c>
      <x:c r="H1441" s="114" t="n">
        <x:f>IFERROR(D1441/D1440-1,0)</x:f>
        <x:v>0.0009761699684180947</x:v>
      </x:c>
      <x:c r="I1441" s="114" t="n">
        <x:f>IFERROR(E1441/E1440-1,0)</x:f>
        <x:v>0.04516384255291084</x:v>
      </x:c>
      <x:c r="J1441" s="115" t="n">
        <x:f>Z1440*(1+F1441)</x:f>
        <x:v>0.17329306861814053</x:v>
      </x:c>
      <x:c r="K1441" s="115" t="n">
        <x:f>AA1440*(1+G1441)</x:f>
        <x:v>0.17382612031696157</x:v>
      </x:c>
      <x:c r="L1441" s="115" t="n">
        <x:f>AB1440*(1+H1441)</x:f>
        <x:v>1.0373062800323796</x:v>
      </x:c>
      <x:c r="M1441" s="115" t="n">
        <x:f>AC1440*(1+I1441)</x:f>
        <x:v>0.1409559637331693</x:v>
      </x:c>
      <x:c r="N1441" s="115" t="n">
        <x:f>SUM(J1441:M1441)</x:f>
        <x:v>1.5253814327006507</x:v>
      </x:c>
      <x:c r="O1441" s="116" t="n">
        <x:f>IFERROR((J1441+K1441)/N1441,0)</x:f>
        <x:v>0.22756222246689864</x:v>
      </x:c>
      <x:c r="P1441" s="50" t="b">
        <x:f>AND(MONTH(A1441)=12,OR(A1442="",YEAR(A1441)&lt;&gt;YEAR(A1442)))</x:f>
        <x:v>0</x:v>
      </x:c>
      <x:c r="Q1441" s="50" t="b">
        <x:f>AND(MOD(MONTH(A1441),3)=0,OR(A1442="",MONTH(A1441)&lt;&gt;MONTH(A1442)))</x:f>
        <x:v>0</x:v>
      </x:c>
      <x:c r="R1441" s="50" t="b">
        <x:f>OR(O1441&gt;$E$7,O1441&lt;$E$6)</x:f>
        <x:v>0</x:v>
      </x:c>
      <x:c r="S1441" s="50" t="b">
        <x:f>AND(OR(P1441,Q1441,R1441),A1441-AH1440&gt;$E$8)</x:f>
        <x:v>0</x:v>
      </x:c>
      <x:c r="T1441" s="50" t="str">
        <x:f>IF(NOT(OR(P1441,Q1441,R1441)),"不调",IF(NOT(S1441),"间隔规则跳过",IF(P1441,"年末+季度",IF(AND(Q1441,R1441),"季度+动态",IF(Q1441,"季度","动态")))))</x:f>
        <x:v>不调</x:v>
      </x:c>
      <x:c r="U1441" s="115" t="n">
        <x:f>IF(OR(T1441="年末+季度",T1441="季度+动态"),N1441*$E$5/2,IF(T1441="季度",(J1441+K1441)/2,IF(T1441="动态",N1441*$E$5*IF(J1441+K1441=0,0.5,J1441/(J1441+K1441)),J1441)))</x:f>
        <x:v>0.17329306861814053</x:v>
      </x:c>
      <x:c r="V1441" s="115" t="n">
        <x:f>IF(OR(T1441="年末+季度",T1441="季度+动态"),N1441*$E$5/2,IF(T1441="季度",(J1441+K1441)/2,IF(T1441="动态",N1441*$E$5*IF(J1441+K1441=0,0.5,K1441/(J1441+K1441)),K1441)))</x:f>
        <x:v>0.17382612031696157</x:v>
      </x:c>
      <x:c r="W1441" s="115" t="n">
        <x:f>IF(OR(T1441="年末+季度",T1441="季度+动态",T1441="动态"),N1441*(1-$E$5)*IF(L1441+M1441=0,$B$7/($B$7+$B$8),L1441/(L1441+M1441)),L1441)</x:f>
        <x:v>1.0373062800323796</x:v>
      </x:c>
      <x:c r="X1441" s="115" t="n">
        <x:f>IF(OR(T1441="年末+季度",T1441="季度+动态",T1441="动态"),N1441*(1-$E$5)*IF(L1441+M1441=0,$B$8/($B$7+$B$8),M1441/(L1441+M1441)),M1441)</x:f>
        <x:v>0.1409559637331693</x:v>
      </x:c>
      <x:c r="Y1441" s="115" t="n">
        <x:f>POWER(1-$H$5,(A1441-A1440)/$H$8)</x:f>
        <x:v>0.9998764107161084</x:v>
      </x:c>
      <x:c r="Z1441" s="115" t="n">
        <x:f>U1441*Y1441</x:f>
        <x:v>0.17327165145188664</x:v>
      </x:c>
      <x:c r="AA1441" s="115" t="n">
        <x:f>V1441*Y1441</x:f>
        <x:v>0.17380463727122994</x:v>
      </x:c>
      <x:c r="AB1441" s="115" t="n">
        <x:f>W1441*Y1441</x:f>
        <x:v>1.0371780800920543</x:v>
      </x:c>
      <x:c r="AC1441" s="115" t="n">
        <x:f>X1441*Y1441</x:f>
        <x:v>0.14093854308655127</x:v>
      </x:c>
      <x:c r="AD1441" s="115" t="n">
        <x:f>SUM(Z1441:AC1441)</x:f>
        <x:v>1.525192911901722</x:v>
      </x:c>
      <x:c r="AE1441" s="115" t="n">
        <x:f>MAX(AE1440,AD1441)</x:f>
        <x:v>1.525192911901722</x:v>
      </x:c>
      <x:c r="AF1441" s="114" t="n">
        <x:f>AD1441/AE1441-1</x:f>
        <x:v>0</x:v>
      </x:c>
      <x:c r="AG1441" s="114" t="n">
        <x:f>AD1441/AD1440-1</x:f>
        <x:v>0.006895342420005335</x:v>
      </x:c>
      <x:c r="AH1441" s="111" t="n">
        <x:f>IF(OR(T1441="年末+季度",T1441="季度+动态",T1441="季度",T1441="动态"),A1441,AH1440)</x:f>
        <x:v>45930</x:v>
      </x:c>
      <x:c r="AI1441" s="117" t="n">
        <x:f>YEAR(A1441)</x:f>
        <x:v>2025</x:v>
      </x:c>
      <x:c r="AJ1441" s="117" t="n">
        <x:f>MONTH(A1441)</x:f>
        <x:v>10</x:v>
      </x:c>
      <x:c r="AK1441" s="50" t="n">
        <x:f>IF(MONTH(A1441)&lt;&gt;MONTH(A1442),1,0)</x:f>
        <x:v>0</x:v>
      </x:c>
      <x:c r="AL1441" s="115" t="n">
        <x:f>IF(AK1440,AD1440,AL1440)</x:f>
        <x:v>1.5147482043526224</x:v>
      </x:c>
      <x:c r="AM1441" s="116" t="str">
        <x:f>IF(AK1441,AD1441/AL1441-1,"")</x:f>
      </x:c>
      <x:c r="AN1441" s="115" t="n">
        <x:f>IF(AI1441&lt;&gt;AI1440,AD1441,MAX(AN1440,AD1441))</x:f>
        <x:v>1.525192911901722</x:v>
      </x:c>
      <x:c r="AO1441" s="116" t="n">
        <x:f>AD1441/AN1441-1</x:f>
        <x:v>0</x:v>
      </x:c>
      <x:c r="AP1441" s="112" t="n">
        <x:f>IFERROR(SUM(Z1441:AC1441)/AD1441,0)</x:f>
        <x:v>1</x:v>
      </x:c>
      <x:c r="AQ1441" s="50" t="b">
        <x:f>AND(B1441&gt;0,C1441&gt;0,D1441&gt;0,E1441&gt;0)</x:f>
        <x:v>1</x:v>
      </x:c>
    </x:row>
    <x:row r="1442">
      <x:c r="A1442" s="111" t="n">
        <x:f>'净值底稿'!A1400</x:f>
        <x:v>45940</x:v>
      </x:c>
      <x:c r="B1442" s="113" t="n">
        <x:f>'净值底稿'!F1400</x:f>
        <x:v>3.568857083089575</x:v>
      </x:c>
      <x:c r="C1442" s="113" t="n">
        <x:f>'净值底稿'!O1400</x:f>
        <x:v>1.806578566139428</x:v>
      </x:c>
      <x:c r="D1442" s="113" t="n">
        <x:f>'净值底稿'!P1400</x:f>
        <x:v>1.743</x:v>
      </x:c>
      <x:c r="E1442" s="113" t="n">
        <x:f>'净值底稿'!Q1400</x:f>
        <x:v>3.1245</x:v>
      </x:c>
      <x:c r="F1442" s="114" t="n">
        <x:f>IFERROR(B1442/B1441-1,0)</x:f>
        <x:v>-0.038471260304107746</x:v>
      </x:c>
      <x:c r="G1442" s="114" t="n">
        <x:f>IFERROR(C1442/C1441-1,0)</x:f>
        <x:v>-0.011195049652377276</x:v>
      </x:c>
      <x:c r="H1442" s="114" t="n">
        <x:f>IFERROR(D1442/D1441-1,0)</x:f>
        <x:v>-0.00011473152822394361</x:v>
      </x:c>
      <x:c r="I1442" s="114" t="n">
        <x:f>IFERROR(E1442/E1441-1,0)</x:f>
        <x:v>-0.014477668433005353</x:v>
      </x:c>
      <x:c r="J1442" s="115" t="n">
        <x:f>Z1441*(1+F1442)</x:f>
        <x:v>0.16660567264555848</x:v>
      </x:c>
      <x:c r="K1442" s="115" t="n">
        <x:f>AA1441*(1+G1442)</x:f>
        <x:v>0.1718588857271651</x:v>
      </x:c>
      <x:c r="L1442" s="115" t="n">
        <x:f>AB1441*(1+H1442)</x:f>
        <x:v>1.037059083065885</x:v>
      </x:c>
      <x:c r="M1442" s="115" t="n">
        <x:f>AC1441*(1+I1442)</x:f>
        <x:v>0.13889808159031333</x:v>
      </x:c>
      <x:c r="N1442" s="115" t="n">
        <x:f>SUM(J1442:M1442)</x:f>
        <x:v>1.514421723028922</x:v>
      </x:c>
      <x:c r="O1442" s="116" t="n">
        <x:f>IFERROR((J1442+K1442)/N1442,0)</x:f>
        <x:v>0.22349425739600257</x:v>
      </x:c>
      <x:c r="P1442" s="50" t="b">
        <x:f>AND(MONTH(A1442)=12,OR(A1443="",YEAR(A1442)&lt;&gt;YEAR(A1443)))</x:f>
        <x:v>0</x:v>
      </x:c>
      <x:c r="Q1442" s="50" t="b">
        <x:f>AND(MOD(MONTH(A1442),3)=0,OR(A1443="",MONTH(A1442)&lt;&gt;MONTH(A1443)))</x:f>
        <x:v>0</x:v>
      </x:c>
      <x:c r="R1442" s="50" t="b">
        <x:f>OR(O1442&gt;$E$7,O1442&lt;$E$6)</x:f>
        <x:v>0</x:v>
      </x:c>
      <x:c r="S1442" s="50" t="b">
        <x:f>AND(OR(P1442,Q1442,R1442),A1442-AH1441&gt;$E$8)</x:f>
        <x:v>0</x:v>
      </x:c>
      <x:c r="T1442" s="50" t="str">
        <x:f>IF(NOT(OR(P1442,Q1442,R1442)),"不调",IF(NOT(S1442),"间隔规则跳过",IF(P1442,"年末+季度",IF(AND(Q1442,R1442),"季度+动态",IF(Q1442,"季度","动态")))))</x:f>
        <x:v>不调</x:v>
      </x:c>
      <x:c r="U1442" s="115" t="n">
        <x:f>IF(OR(T1442="年末+季度",T1442="季度+动态"),N1442*$E$5/2,IF(T1442="季度",(J1442+K1442)/2,IF(T1442="动态",N1442*$E$5*IF(J1442+K1442=0,0.5,J1442/(J1442+K1442)),J1442)))</x:f>
        <x:v>0.16660567264555848</x:v>
      </x:c>
      <x:c r="V1442" s="115" t="n">
        <x:f>IF(OR(T1442="年末+季度",T1442="季度+动态"),N1442*$E$5/2,IF(T1442="季度",(J1442+K1442)/2,IF(T1442="动态",N1442*$E$5*IF(J1442+K1442=0,0.5,K1442/(J1442+K1442)),K1442)))</x:f>
        <x:v>0.1718588857271651</x:v>
      </x:c>
      <x:c r="W1442" s="115" t="n">
        <x:f>IF(OR(T1442="年末+季度",T1442="季度+动态",T1442="动态"),N1442*(1-$E$5)*IF(L1442+M1442=0,$B$7/($B$7+$B$8),L1442/(L1442+M1442)),L1442)</x:f>
        <x:v>1.037059083065885</x:v>
      </x:c>
      <x:c r="X1442" s="115" t="n">
        <x:f>IF(OR(T1442="年末+季度",T1442="季度+动态",T1442="动态"),N1442*(1-$E$5)*IF(L1442+M1442=0,$B$8/($B$7+$B$8),M1442/(L1442+M1442)),M1442)</x:f>
        <x:v>0.13889808159031333</x:v>
      </x:c>
      <x:c r="Y1442" s="115" t="n">
        <x:f>POWER(1-$H$5,(A1442-A1441)/$H$8)</x:f>
        <x:v>0.9999862671029998</x:v>
      </x:c>
      <x:c r="Z1442" s="115" t="n">
        <x:f>U1442*Y1442</x:f>
        <x:v>0.16660338466701638</x:v>
      </x:c>
      <x:c r="AA1442" s="115" t="n">
        <x:f>V1442*Y1442</x:f>
        <x:v>0.17185652560678882</x:v>
      </x:c>
      <x:c r="AB1442" s="115" t="n">
        <x:f>W1442*Y1442</x:f>
        <x:v>1.0370448412403142</x:v>
      </x:c>
      <x:c r="AC1442" s="115" t="n">
        <x:f>X1442*Y1442</x:f>
        <x:v>0.13889617411726532</x:v>
      </x:c>
      <x:c r="AD1442" s="115" t="n">
        <x:f>SUM(Z1442:AC1442)</x:f>
        <x:v>1.5144009256313846</x:v>
      </x:c>
      <x:c r="AE1442" s="115" t="n">
        <x:f>MAX(AE1441,AD1442)</x:f>
        <x:v>1.525192911901722</x:v>
      </x:c>
      <x:c r="AF1442" s="114" t="n">
        <x:f>AD1442/AE1442-1</x:f>
        <x:v>-0.007075817220315583</x:v>
      </x:c>
      <x:c r="AG1442" s="114" t="n">
        <x:f>AD1442/AD1441-1</x:f>
        <x:v>-0.007075817220315583</x:v>
      </x:c>
      <x:c r="AH1442" s="111" t="n">
        <x:f>IF(OR(T1442="年末+季度",T1442="季度+动态",T1442="季度",T1442="动态"),A1442,AH1441)</x:f>
        <x:v>45930</x:v>
      </x:c>
      <x:c r="AI1442" s="117" t="n">
        <x:f>YEAR(A1442)</x:f>
        <x:v>2025</x:v>
      </x:c>
      <x:c r="AJ1442" s="117" t="n">
        <x:f>MONTH(A1442)</x:f>
        <x:v>10</x:v>
      </x:c>
      <x:c r="AK1442" s="50" t="n">
        <x:f>IF(MONTH(A1442)&lt;&gt;MONTH(A1443),1,0)</x:f>
        <x:v>0</x:v>
      </x:c>
      <x:c r="AL1442" s="115" t="n">
        <x:f>IF(AK1441,AD1441,AL1441)</x:f>
        <x:v>1.5147482043526224</x:v>
      </x:c>
      <x:c r="AM1442" s="116" t="str">
        <x:f>IF(AK1442,AD1442/AL1442-1,"")</x:f>
      </x:c>
      <x:c r="AN1442" s="115" t="n">
        <x:f>IF(AI1442&lt;&gt;AI1441,AD1442,MAX(AN1441,AD1442))</x:f>
        <x:v>1.525192911901722</x:v>
      </x:c>
      <x:c r="AO1442" s="116" t="n">
        <x:f>AD1442/AN1442-1</x:f>
        <x:v>-0.007075817220315583</x:v>
      </x:c>
      <x:c r="AP1442" s="112" t="n">
        <x:f>IFERROR(SUM(Z1442:AC1442)/AD1442,0)</x:f>
        <x:v>1</x:v>
      </x:c>
      <x:c r="AQ1442" s="50" t="b">
        <x:f>AND(B1442&gt;0,C1442&gt;0,D1442&gt;0,E1442&gt;0)</x:f>
        <x:v>1</x:v>
      </x:c>
    </x:row>
    <x:row r="1443">
      <x:c r="A1443" s="111" t="n">
        <x:f>'净值底稿'!A1401</x:f>
        <x:v>45943</x:v>
      </x:c>
      <x:c r="B1443" s="113" t="n">
        <x:f>'净值底稿'!F1401</x:f>
        <x:v>3.495905192715825</x:v>
      </x:c>
      <x:c r="C1443" s="113" t="n">
        <x:f>'净值底稿'!O1401</x:f>
        <x:v>1.800280587266816</x:v>
      </x:c>
      <x:c r="D1443" s="113" t="n">
        <x:f>'净值底稿'!P1401</x:f>
        <x:v>1.7447</x:v>
      </x:c>
      <x:c r="E1443" s="113" t="n">
        <x:f>'净值底稿'!Q1401</x:f>
        <x:v>3.2204</x:v>
      </x:c>
      <x:c r="F1443" s="114" t="n">
        <x:f>IFERROR(B1443/B1442-1,0)</x:f>
        <x:v>-0.02044124734482089</x:v>
      </x:c>
      <x:c r="G1443" s="114" t="n">
        <x:f>IFERROR(C1443/C1442-1,0)</x:f>
        <x:v>-0.003486136164047693</x:v>
      </x:c>
      <x:c r="H1443" s="114" t="n">
        <x:f>IFERROR(D1443/D1442-1,0)</x:f>
        <x:v>0.0009753298909924712</x:v>
      </x:c>
      <x:c r="I1443" s="114" t="n">
        <x:f>IFERROR(E1443/E1442-1,0)</x:f>
        <x:v>0.030692910865738554</x:v>
      </x:c>
      <x:c r="J1443" s="115" t="n">
        <x:f>Z1442*(1+F1443)</x:f>
        <x:v>0.16319780367255357</x:v>
      </x:c>
      <x:c r="K1443" s="115" t="n">
        <x:f>AA1442*(1+G1443)</x:f>
        <x:v>0.17125741035784342</x:v>
      </x:c>
      <x:c r="L1443" s="115" t="n">
        <x:f>AB1442*(1+H1443)</x:f>
        <x:v>1.0380563020722753</x:v>
      </x:c>
      <x:c r="M1443" s="115" t="n">
        <x:f>AC1442*(1+I1443)</x:f>
        <x:v>0.14315930200903865</x:v>
      </x:c>
      <x:c r="N1443" s="115" t="n">
        <x:f>SUM(J1443:M1443)</x:f>
        <x:v>1.5156708181117111</x:v>
      </x:c>
      <x:c r="O1443" s="116" t="n">
        <x:f>IFERROR((J1443+K1443)/N1443,0)</x:f>
        <x:v>0.22066481061308282</x:v>
      </x:c>
      <x:c r="P1443" s="50" t="b">
        <x:f>AND(MONTH(A1443)=12,OR(A1444="",YEAR(A1443)&lt;&gt;YEAR(A1444)))</x:f>
        <x:v>0</x:v>
      </x:c>
      <x:c r="Q1443" s="50" t="b">
        <x:f>AND(MOD(MONTH(A1443),3)=0,OR(A1444="",MONTH(A1443)&lt;&gt;MONTH(A1444)))</x:f>
        <x:v>0</x:v>
      </x:c>
      <x:c r="R1443" s="50" t="b">
        <x:f>OR(O1443&gt;$E$7,O1443&lt;$E$6)</x:f>
        <x:v>0</x:v>
      </x:c>
      <x:c r="S1443" s="50" t="b">
        <x:f>AND(OR(P1443,Q1443,R1443),A1443-AH1442&gt;$E$8)</x:f>
        <x:v>0</x:v>
      </x:c>
      <x:c r="T1443" s="50" t="str">
        <x:f>IF(NOT(OR(P1443,Q1443,R1443)),"不调",IF(NOT(S1443),"间隔规则跳过",IF(P1443,"年末+季度",IF(AND(Q1443,R1443),"季度+动态",IF(Q1443,"季度","动态")))))</x:f>
        <x:v>不调</x:v>
      </x:c>
      <x:c r="U1443" s="115" t="n">
        <x:f>IF(OR(T1443="年末+季度",T1443="季度+动态"),N1443*$E$5/2,IF(T1443="季度",(J1443+K1443)/2,IF(T1443="动态",N1443*$E$5*IF(J1443+K1443=0,0.5,J1443/(J1443+K1443)),J1443)))</x:f>
        <x:v>0.16319780367255357</x:v>
      </x:c>
      <x:c r="V1443" s="115" t="n">
        <x:f>IF(OR(T1443="年末+季度",T1443="季度+动态"),N1443*$E$5/2,IF(T1443="季度",(J1443+K1443)/2,IF(T1443="动态",N1443*$E$5*IF(J1443+K1443=0,0.5,K1443/(J1443+K1443)),K1443)))</x:f>
        <x:v>0.17125741035784342</x:v>
      </x:c>
      <x:c r="W1443" s="115" t="n">
        <x:f>IF(OR(T1443="年末+季度",T1443="季度+动态",T1443="动态"),N1443*(1-$E$5)*IF(L1443+M1443=0,$B$7/($B$7+$B$8),L1443/(L1443+M1443)),L1443)</x:f>
        <x:v>1.0380563020722753</x:v>
      </x:c>
      <x:c r="X1443" s="115" t="n">
        <x:f>IF(OR(T1443="年末+季度",T1443="季度+动态",T1443="动态"),N1443*(1-$E$5)*IF(L1443+M1443=0,$B$8/($B$7+$B$8),M1443/(L1443+M1443)),M1443)</x:f>
        <x:v>0.14315930200903865</x:v>
      </x:c>
      <x:c r="Y1443" s="115" t="n">
        <x:f>POWER(1-$H$5,(A1443-A1442)/$H$8)</x:f>
        <x:v>0.9999588018747739</x:v>
      </x:c>
      <x:c r="Z1443" s="115" t="n">
        <x:f>U1443*Y1443</x:f>
        <x:v>0.16319108022900125</x:v>
      </x:c>
      <x:c r="AA1443" s="115" t="n">
        <x:f>V1443*Y1443</x:f>
        <x:v>0.1712503548736056</x:v>
      </x:c>
      <x:c r="AB1443" s="115" t="n">
        <x:f>W1443*Y1443</x:f>
        <x:v>1.0380135360987508</x:v>
      </x:c>
      <x:c r="AC1443" s="115" t="n">
        <x:f>X1443*Y1443</x:f>
        <x:v>0.1431534041141872</x:v>
      </x:c>
      <x:c r="AD1443" s="115" t="n">
        <x:f>SUM(Z1443:AC1443)</x:f>
        <x:v>1.5156083753155447</x:v>
      </x:c>
      <x:c r="AE1443" s="115" t="n">
        <x:f>MAX(AE1442,AD1443)</x:f>
        <x:v>1.525192911901722</x:v>
      </x:c>
      <x:c r="AF1443" s="114" t="n">
        <x:f>AD1443/AE1443-1</x:f>
        <x:v>-0.006284147081582314</x:v>
      </x:c>
      <x:c r="AG1443" s="114" t="n">
        <x:f>AD1443/AD1442-1</x:f>
        <x:v>0.000797311771093101</x:v>
      </x:c>
      <x:c r="AH1443" s="111" t="n">
        <x:f>IF(OR(T1443="年末+季度",T1443="季度+动态",T1443="季度",T1443="动态"),A1443,AH1442)</x:f>
        <x:v>45930</x:v>
      </x:c>
      <x:c r="AI1443" s="117" t="n">
        <x:f>YEAR(A1443)</x:f>
        <x:v>2025</x:v>
      </x:c>
      <x:c r="AJ1443" s="117" t="n">
        <x:f>MONTH(A1443)</x:f>
        <x:v>10</x:v>
      </x:c>
      <x:c r="AK1443" s="50" t="n">
        <x:f>IF(MONTH(A1443)&lt;&gt;MONTH(A1444),1,0)</x:f>
        <x:v>0</x:v>
      </x:c>
      <x:c r="AL1443" s="115" t="n">
        <x:f>IF(AK1442,AD1442,AL1442)</x:f>
        <x:v>1.5147482043526224</x:v>
      </x:c>
      <x:c r="AM1443" s="116" t="str">
        <x:f>IF(AK1443,AD1443/AL1443-1,"")</x:f>
      </x:c>
      <x:c r="AN1443" s="115" t="n">
        <x:f>IF(AI1443&lt;&gt;AI1442,AD1443,MAX(AN1442,AD1443))</x:f>
        <x:v>1.525192911901722</x:v>
      </x:c>
      <x:c r="AO1443" s="116" t="n">
        <x:f>AD1443/AN1443-1</x:f>
        <x:v>-0.006284147081582314</x:v>
      </x:c>
      <x:c r="AP1443" s="112" t="n">
        <x:f>IFERROR(SUM(Z1443:AC1443)/AD1443,0)</x:f>
        <x:v>1</x:v>
      </x:c>
      <x:c r="AQ1443" s="50" t="b">
        <x:f>AND(B1443&gt;0,C1443&gt;0,D1443&gt;0,E1443&gt;0)</x:f>
        <x:v>1</x:v>
      </x:c>
    </x:row>
    <x:row r="1444">
      <x:c r="A1444" s="111" t="n">
        <x:f>'净值底稿'!A1402</x:f>
        <x:v>45944</x:v>
      </x:c>
      <x:c r="B1444" s="113" t="n">
        <x:f>'净值底稿'!F1402</x:f>
        <x:v>3.3284963848249247</x:v>
      </x:c>
      <x:c r="C1444" s="113" t="n">
        <x:f>'净值底稿'!O1402</x:f>
        <x:v>1.7695985640645828</x:v>
      </x:c>
      <x:c r="D1444" s="113" t="n">
        <x:f>'净值底稿'!P1402</x:f>
        <x:v>1.7446</x:v>
      </x:c>
      <x:c r="E1444" s="113" t="n">
        <x:f>'净值底稿'!Q1402</x:f>
        <x:v>3.2703</x:v>
      </x:c>
      <x:c r="F1444" s="114" t="n">
        <x:f>IFERROR(B1444/B1443-1,0)</x:f>
        <x:v>-0.047887113254592384</x:v>
      </x:c>
      <x:c r="G1444" s="114" t="n">
        <x:f>IFERROR(C1444/C1443-1,0)</x:f>
        <x:v>-0.017042911765667856</x:v>
      </x:c>
      <x:c r="H1444" s="114" t="n">
        <x:f>IFERROR(D1444/D1443-1,0)</x:f>
        <x:v>-0.000057316444087796015</x:v>
      </x:c>
      <x:c r="I1444" s="114" t="n">
        <x:f>IFERROR(E1444/E1443-1,0)</x:f>
        <x:v>0.015494969568997652</x:v>
      </x:c>
      <x:c r="J1444" s="115" t="n">
        <x:f>Z1443*(1+F1444)</x:f>
        <x:v>0.15537633048793578</x:v>
      </x:c>
      <x:c r="K1444" s="115" t="n">
        <x:f>AA1443*(1+G1444)</x:f>
        <x:v>0.16833175018565544</x:v>
      </x:c>
      <x:c r="L1444" s="115" t="n">
        <x:f>AB1443*(1+H1444)</x:f>
        <x:v>1.0379540408539467</x:v>
      </x:c>
      <x:c r="M1444" s="115" t="n">
        <x:f>AC1443*(1+I1444)</x:f>
        <x:v>0.14537156175463495</x:v>
      </x:c>
      <x:c r="N1444" s="115" t="n">
        <x:f>SUM(J1444:M1444)</x:f>
        <x:v>1.507033683282173</x:v>
      </x:c>
      <x:c r="O1444" s="116" t="n">
        <x:f>IFERROR((J1444+K1444)/N1444,0)</x:f>
        <x:v>0.21479817224030887</x:v>
      </x:c>
      <x:c r="P1444" s="50" t="b">
        <x:f>AND(MONTH(A1444)=12,OR(A1445="",YEAR(A1444)&lt;&gt;YEAR(A1445)))</x:f>
        <x:v>0</x:v>
      </x:c>
      <x:c r="Q1444" s="50" t="b">
        <x:f>AND(MOD(MONTH(A1444),3)=0,OR(A1445="",MONTH(A1444)&lt;&gt;MONTH(A1445)))</x:f>
        <x:v>0</x:v>
      </x:c>
      <x:c r="R1444" s="50" t="b">
        <x:f>OR(O1444&gt;$E$7,O1444&lt;$E$6)</x:f>
        <x:v>0</x:v>
      </x:c>
      <x:c r="S1444" s="50" t="b">
        <x:f>AND(OR(P1444,Q1444,R1444),A1444-AH1443&gt;$E$8)</x:f>
        <x:v>0</x:v>
      </x:c>
      <x:c r="T1444" s="50" t="str">
        <x:f>IF(NOT(OR(P1444,Q1444,R1444)),"不调",IF(NOT(S1444),"间隔规则跳过",IF(P1444,"年末+季度",IF(AND(Q1444,R1444),"季度+动态",IF(Q1444,"季度","动态")))))</x:f>
        <x:v>不调</x:v>
      </x:c>
      <x:c r="U1444" s="115" t="n">
        <x:f>IF(OR(T1444="年末+季度",T1444="季度+动态"),N1444*$E$5/2,IF(T1444="季度",(J1444+K1444)/2,IF(T1444="动态",N1444*$E$5*IF(J1444+K1444=0,0.5,J1444/(J1444+K1444)),J1444)))</x:f>
        <x:v>0.15537633048793578</x:v>
      </x:c>
      <x:c r="V1444" s="115" t="n">
        <x:f>IF(OR(T1444="年末+季度",T1444="季度+动态"),N1444*$E$5/2,IF(T1444="季度",(J1444+K1444)/2,IF(T1444="动态",N1444*$E$5*IF(J1444+K1444=0,0.5,K1444/(J1444+K1444)),K1444)))</x:f>
        <x:v>0.16833175018565544</x:v>
      </x:c>
      <x:c r="W1444" s="115" t="n">
        <x:f>IF(OR(T1444="年末+季度",T1444="季度+动态",T1444="动态"),N1444*(1-$E$5)*IF(L1444+M1444=0,$B$7/($B$7+$B$8),L1444/(L1444+M1444)),L1444)</x:f>
        <x:v>1.0379540408539467</x:v>
      </x:c>
      <x:c r="X1444" s="115" t="n">
        <x:f>IF(OR(T1444="年末+季度",T1444="季度+动态",T1444="动态"),N1444*(1-$E$5)*IF(L1444+M1444=0,$B$8/($B$7+$B$8),M1444/(L1444+M1444)),M1444)</x:f>
        <x:v>0.14537156175463495</x:v>
      </x:c>
      <x:c r="Y1444" s="115" t="n">
        <x:f>POWER(1-$H$5,(A1444-A1443)/$H$8)</x:f>
        <x:v>0.9999862671029998</x:v>
      </x:c>
      <x:c r="Z1444" s="115" t="n">
        <x:f>U1444*Y1444</x:f>
        <x:v>0.15537419672079292</x:v>
      </x:c>
      <x:c r="AA1444" s="115" t="n">
        <x:f>V1444*Y1444</x:f>
        <x:v>0.16832943850306828</x:v>
      </x:c>
      <x:c r="AB1444" s="115" t="n">
        <x:f>W1444*Y1444</x:f>
        <x:v>1.0379397867380127</x:v>
      </x:c>
      <x:c r="AC1444" s="115" t="n">
        <x:f>X1444*Y1444</x:f>
        <x:v>0.14536956538195062</x:v>
      </x:c>
      <x:c r="AD1444" s="115" t="n">
        <x:f>SUM(Z1444:AC1444)</x:f>
        <x:v>1.5070129873438245</x:v>
      </x:c>
      <x:c r="AE1444" s="115" t="n">
        <x:f>MAX(AE1443,AD1444)</x:f>
        <x:v>1.525192911901722</x:v>
      </x:c>
      <x:c r="AF1444" s="114" t="n">
        <x:f>AD1444/AE1444-1</x:f>
        <x:v>-0.011919754160953588</x:v>
      </x:c>
      <x:c r="AG1444" s="114" t="n">
        <x:f>AD1444/AD1443-1</x:f>
        <x:v>-0.005671246023518872</x:v>
      </x:c>
      <x:c r="AH1444" s="111" t="n">
        <x:f>IF(OR(T1444="年末+季度",T1444="季度+动态",T1444="季度",T1444="动态"),A1444,AH1443)</x:f>
        <x:v>45930</x:v>
      </x:c>
      <x:c r="AI1444" s="117" t="n">
        <x:f>YEAR(A1444)</x:f>
        <x:v>2025</x:v>
      </x:c>
      <x:c r="AJ1444" s="117" t="n">
        <x:f>MONTH(A1444)</x:f>
        <x:v>10</x:v>
      </x:c>
      <x:c r="AK1444" s="50" t="n">
        <x:f>IF(MONTH(A1444)&lt;&gt;MONTH(A1445),1,0)</x:f>
        <x:v>0</x:v>
      </x:c>
      <x:c r="AL1444" s="115" t="n">
        <x:f>IF(AK1443,AD1443,AL1443)</x:f>
        <x:v>1.5147482043526224</x:v>
      </x:c>
      <x:c r="AM1444" s="116" t="str">
        <x:f>IF(AK1444,AD1444/AL1444-1,"")</x:f>
      </x:c>
      <x:c r="AN1444" s="115" t="n">
        <x:f>IF(AI1444&lt;&gt;AI1443,AD1444,MAX(AN1443,AD1444))</x:f>
        <x:v>1.525192911901722</x:v>
      </x:c>
      <x:c r="AO1444" s="116" t="n">
        <x:f>AD1444/AN1444-1</x:f>
        <x:v>-0.011919754160953588</x:v>
      </x:c>
      <x:c r="AP1444" s="112" t="n">
        <x:f>IFERROR(SUM(Z1444:AC1444)/AD1444,0)</x:f>
        <x:v>1</x:v>
      </x:c>
      <x:c r="AQ1444" s="50" t="b">
        <x:f>AND(B1444&gt;0,C1444&gt;0,D1444&gt;0,E1444&gt;0)</x:f>
        <x:v>1</x:v>
      </x:c>
    </x:row>
    <x:row r="1445">
      <x:c r="A1445" s="111" t="n">
        <x:f>'净值底稿'!A1403</x:f>
        <x:v>45945</x:v>
      </x:c>
      <x:c r="B1445" s="113" t="n">
        <x:f>'净值底稿'!F1403</x:f>
        <x:v>3.42655775368685</x:v>
      </x:c>
      <x:c r="C1445" s="113" t="n">
        <x:f>'净值底稿'!O1403</x:f>
        <x:v>1.798004716767845</x:v>
      </x:c>
      <x:c r="D1445" s="113" t="n">
        <x:f>'净值底稿'!P1403</x:f>
        <x:v>1.7443</x:v>
      </x:c>
      <x:c r="E1445" s="113" t="n">
        <x:f>'净值底稿'!Q1403</x:f>
        <x:v>3.3302</x:v>
      </x:c>
      <x:c r="F1445" s="114" t="n">
        <x:f>IFERROR(B1445/B1444-1,0)</x:f>
        <x:v>0.02946116129463161</x:v>
      </x:c>
      <x:c r="G1445" s="114" t="n">
        <x:f>IFERROR(C1445/C1444-1,0)</x:f>
        <x:v>0.016052314507995602</x:v>
      </x:c>
      <x:c r="H1445" s="114" t="n">
        <x:f>IFERROR(D1445/D1444-1,0)</x:f>
        <x:v>-0.0001719591883526661</x:v>
      </x:c>
      <x:c r="I1445" s="114" t="n">
        <x:f>IFERROR(E1445/E1444-1,0)</x:f>
        <x:v>0.01831636241323431</x:v>
      </x:c>
      <x:c r="J1445" s="115" t="n">
        <x:f>Z1444*(1+F1445)</x:f>
        <x:v>0.159951700991408</x:v>
      </x:c>
      <x:c r="K1445" s="115" t="n">
        <x:f>AA1444*(1+G1445)</x:f>
        <x:v>0.17103151559087384</x:v>
      </x:c>
      <x:c r="L1445" s="115" t="n">
        <x:f>AB1444*(1+H1445)</x:f>
        <x:v>1.0377613034547262</x:v>
      </x:c>
      <x:c r="M1445" s="115" t="n">
        <x:f>AC1444*(1+I1445)</x:f>
        <x:v>0.14803220702534078</x:v>
      </x:c>
      <x:c r="N1445" s="115" t="n">
        <x:f>SUM(J1445:M1445)</x:f>
        <x:v>1.516776727062349</x:v>
      </x:c>
      <x:c r="O1445" s="116" t="n">
        <x:f>IFERROR((J1445+K1445)/N1445,0)</x:f>
        <x:v>0.2182148569904029</x:v>
      </x:c>
      <x:c r="P1445" s="50" t="b">
        <x:f>AND(MONTH(A1445)=12,OR(A1446="",YEAR(A1445)&lt;&gt;YEAR(A1446)))</x:f>
        <x:v>0</x:v>
      </x:c>
      <x:c r="Q1445" s="50" t="b">
        <x:f>AND(MOD(MONTH(A1445),3)=0,OR(A1446="",MONTH(A1445)&lt;&gt;MONTH(A1446)))</x:f>
        <x:v>0</x:v>
      </x:c>
      <x:c r="R1445" s="50" t="b">
        <x:f>OR(O1445&gt;$E$7,O1445&lt;$E$6)</x:f>
        <x:v>0</x:v>
      </x:c>
      <x:c r="S1445" s="50" t="b">
        <x:f>AND(OR(P1445,Q1445,R1445),A1445-AH1444&gt;$E$8)</x:f>
        <x:v>0</x:v>
      </x:c>
      <x:c r="T1445" s="50" t="str">
        <x:f>IF(NOT(OR(P1445,Q1445,R1445)),"不调",IF(NOT(S1445),"间隔规则跳过",IF(P1445,"年末+季度",IF(AND(Q1445,R1445),"季度+动态",IF(Q1445,"季度","动态")))))</x:f>
        <x:v>不调</x:v>
      </x:c>
      <x:c r="U1445" s="115" t="n">
        <x:f>IF(OR(T1445="年末+季度",T1445="季度+动态"),N1445*$E$5/2,IF(T1445="季度",(J1445+K1445)/2,IF(T1445="动态",N1445*$E$5*IF(J1445+K1445=0,0.5,J1445/(J1445+K1445)),J1445)))</x:f>
        <x:v>0.159951700991408</x:v>
      </x:c>
      <x:c r="V1445" s="115" t="n">
        <x:f>IF(OR(T1445="年末+季度",T1445="季度+动态"),N1445*$E$5/2,IF(T1445="季度",(J1445+K1445)/2,IF(T1445="动态",N1445*$E$5*IF(J1445+K1445=0,0.5,K1445/(J1445+K1445)),K1445)))</x:f>
        <x:v>0.17103151559087384</x:v>
      </x:c>
      <x:c r="W1445" s="115" t="n">
        <x:f>IF(OR(T1445="年末+季度",T1445="季度+动态",T1445="动态"),N1445*(1-$E$5)*IF(L1445+M1445=0,$B$7/($B$7+$B$8),L1445/(L1445+M1445)),L1445)</x:f>
        <x:v>1.0377613034547262</x:v>
      </x:c>
      <x:c r="X1445" s="115" t="n">
        <x:f>IF(OR(T1445="年末+季度",T1445="季度+动态",T1445="动态"),N1445*(1-$E$5)*IF(L1445+M1445=0,$B$8/($B$7+$B$8),M1445/(L1445+M1445)),M1445)</x:f>
        <x:v>0.14803220702534078</x:v>
      </x:c>
      <x:c r="Y1445" s="115" t="n">
        <x:f>POWER(1-$H$5,(A1445-A1444)/$H$8)</x:f>
        <x:v>0.9999862671029998</x:v>
      </x:c>
      <x:c r="Z1445" s="115" t="n">
        <x:f>U1445*Y1445</x:f>
        <x:v>0.15994950439117328</x:v>
      </x:c>
      <x:c r="AA1445" s="115" t="n">
        <x:f>V1445*Y1445</x:f>
        <x:v>0.17102916683268643</x:v>
      </x:c>
      <x:c r="AB1445" s="115" t="n">
        <x:f>W1445*Y1445</x:f>
        <x:v>1.0377470519856349</x:v>
      </x:c>
      <x:c r="AC1445" s="115" t="n">
        <x:f>X1445*Y1445</x:f>
        <x:v>0.14803017411428898</x:v>
      </x:c>
      <x:c r="AD1445" s="115" t="n">
        <x:f>SUM(Z1445:AC1445)</x:f>
        <x:v>1.5167558973237836</x:v>
      </x:c>
      <x:c r="AE1445" s="115" t="n">
        <x:f>MAX(AE1444,AD1445)</x:f>
        <x:v>1.525192911901722</x:v>
      </x:c>
      <x:c r="AF1445" s="114" t="n">
        <x:f>AD1445/AE1445-1</x:f>
        <x:v>-0.005531768809113213</x:v>
      </x:c>
      <x:c r="AG1445" s="114" t="n">
        <x:f>AD1445/AD1444-1</x:f>
        <x:v>0.006465047124199819</x:v>
      </x:c>
      <x:c r="AH1445" s="111" t="n">
        <x:f>IF(OR(T1445="年末+季度",T1445="季度+动态",T1445="季度",T1445="动态"),A1445,AH1444)</x:f>
        <x:v>45930</x:v>
      </x:c>
      <x:c r="AI1445" s="117" t="n">
        <x:f>YEAR(A1445)</x:f>
        <x:v>2025</x:v>
      </x:c>
      <x:c r="AJ1445" s="117" t="n">
        <x:f>MONTH(A1445)</x:f>
        <x:v>10</x:v>
      </x:c>
      <x:c r="AK1445" s="50" t="n">
        <x:f>IF(MONTH(A1445)&lt;&gt;MONTH(A1446),1,0)</x:f>
        <x:v>0</x:v>
      </x:c>
      <x:c r="AL1445" s="115" t="n">
        <x:f>IF(AK1444,AD1444,AL1444)</x:f>
        <x:v>1.5147482043526224</x:v>
      </x:c>
      <x:c r="AM1445" s="116" t="str">
        <x:f>IF(AK1445,AD1445/AL1445-1,"")</x:f>
      </x:c>
      <x:c r="AN1445" s="115" t="n">
        <x:f>IF(AI1445&lt;&gt;AI1444,AD1445,MAX(AN1444,AD1445))</x:f>
        <x:v>1.525192911901722</x:v>
      </x:c>
      <x:c r="AO1445" s="116" t="n">
        <x:f>AD1445/AN1445-1</x:f>
        <x:v>-0.005531768809113213</x:v>
      </x:c>
      <x:c r="AP1445" s="112" t="n">
        <x:f>IFERROR(SUM(Z1445:AC1445)/AD1445,0)</x:f>
        <x:v>1</x:v>
      </x:c>
      <x:c r="AQ1445" s="50" t="b">
        <x:f>AND(B1445&gt;0,C1445&gt;0,D1445&gt;0,E1445&gt;0)</x:f>
        <x:v>1</x:v>
      </x:c>
    </x:row>
    <x:row r="1446">
      <x:c r="A1446" s="111" t="n">
        <x:f>'净值底稿'!A1404</x:f>
        <x:v>45946</x:v>
      </x:c>
      <x:c r="B1446" s="113" t="n">
        <x:f>'净值底稿'!F1404</x:f>
        <x:v>3.4272279266096253</x:v>
      </x:c>
      <x:c r="C1446" s="113" t="n">
        <x:f>'净值底稿'!O1404</x:f>
        <x:v>1.7852847189415222</x:v>
      </x:c>
      <x:c r="D1446" s="113" t="n">
        <x:f>'净值底稿'!P1404</x:f>
        <x:v>1.7452</x:v>
      </x:c>
      <x:c r="E1446" s="113" t="n">
        <x:f>'净值底稿'!Q1404</x:f>
        <x:v>3.3616</x:v>
      </x:c>
      <x:c r="F1446" s="114" t="n">
        <x:f>IFERROR(B1446/B1445-1,0)</x:f>
        <x:v>0.00019558197204005978</x:v>
      </x:c>
      <x:c r="G1446" s="114" t="n">
        <x:f>IFERROR(C1446/C1445-1,0)</x:f>
        <x:v>-0.007074507484712722</x:v>
      </x:c>
      <x:c r="H1446" s="114" t="n">
        <x:f>IFERROR(D1446/D1445-1,0)</x:f>
        <x:v>0.000515966290202341</x:v>
      </x:c>
      <x:c r="I1446" s="114" t="n">
        <x:f>IFERROR(E1446/E1445-1,0)</x:f>
        <x:v>0.009428863131343501</x:v>
      </x:c>
      <x:c r="J1446" s="115" t="n">
        <x:f>Z1445*(1+F1446)</x:f>
        <x:v>0.15998078763066895</x:v>
      </x:c>
      <x:c r="K1446" s="115" t="n">
        <x:f>AA1445*(1+G1446)</x:f>
        <x:v>0.1698192197118244</x:v>
      </x:c>
      <x:c r="L1446" s="115" t="n">
        <x:f>AB1445*(1+H1446)</x:f>
        <x:v>1.0382824944822164</x:v>
      </x:c>
      <x:c r="M1446" s="115" t="n">
        <x:f>AC1445*(1+I1446)</x:f>
        <x:v>0.14942593036532156</x:v>
      </x:c>
      <x:c r="N1446" s="115" t="n">
        <x:f>SUM(J1446:M1446)</x:f>
        <x:v>1.5175084321900314</x:v>
      </x:c>
      <x:c r="O1446" s="116" t="n">
        <x:f>IFERROR((J1446+K1446)/N1446,0)</x:f>
        <x:v>0.21732993395399722</x:v>
      </x:c>
      <x:c r="P1446" s="50" t="b">
        <x:f>AND(MONTH(A1446)=12,OR(A1447="",YEAR(A1446)&lt;&gt;YEAR(A1447)))</x:f>
        <x:v>0</x:v>
      </x:c>
      <x:c r="Q1446" s="50" t="b">
        <x:f>AND(MOD(MONTH(A1446),3)=0,OR(A1447="",MONTH(A1446)&lt;&gt;MONTH(A1447)))</x:f>
        <x:v>0</x:v>
      </x:c>
      <x:c r="R1446" s="50" t="b">
        <x:f>OR(O1446&gt;$E$7,O1446&lt;$E$6)</x:f>
        <x:v>0</x:v>
      </x:c>
      <x:c r="S1446" s="50" t="b">
        <x:f>AND(OR(P1446,Q1446,R1446),A1446-AH1445&gt;$E$8)</x:f>
        <x:v>0</x:v>
      </x:c>
      <x:c r="T1446" s="50" t="str">
        <x:f>IF(NOT(OR(P1446,Q1446,R1446)),"不调",IF(NOT(S1446),"间隔规则跳过",IF(P1446,"年末+季度",IF(AND(Q1446,R1446),"季度+动态",IF(Q1446,"季度","动态")))))</x:f>
        <x:v>不调</x:v>
      </x:c>
      <x:c r="U1446" s="115" t="n">
        <x:f>IF(OR(T1446="年末+季度",T1446="季度+动态"),N1446*$E$5/2,IF(T1446="季度",(J1446+K1446)/2,IF(T1446="动态",N1446*$E$5*IF(J1446+K1446=0,0.5,J1446/(J1446+K1446)),J1446)))</x:f>
        <x:v>0.15998078763066895</x:v>
      </x:c>
      <x:c r="V1446" s="115" t="n">
        <x:f>IF(OR(T1446="年末+季度",T1446="季度+动态"),N1446*$E$5/2,IF(T1446="季度",(J1446+K1446)/2,IF(T1446="动态",N1446*$E$5*IF(J1446+K1446=0,0.5,K1446/(J1446+K1446)),K1446)))</x:f>
        <x:v>0.1698192197118244</x:v>
      </x:c>
      <x:c r="W1446" s="115" t="n">
        <x:f>IF(OR(T1446="年末+季度",T1446="季度+动态",T1446="动态"),N1446*(1-$E$5)*IF(L1446+M1446=0,$B$7/($B$7+$B$8),L1446/(L1446+M1446)),L1446)</x:f>
        <x:v>1.0382824944822164</x:v>
      </x:c>
      <x:c r="X1446" s="115" t="n">
        <x:f>IF(OR(T1446="年末+季度",T1446="季度+动态",T1446="动态"),N1446*(1-$E$5)*IF(L1446+M1446=0,$B$8/($B$7+$B$8),M1446/(L1446+M1446)),M1446)</x:f>
        <x:v>0.14942593036532156</x:v>
      </x:c>
      <x:c r="Y1446" s="115" t="n">
        <x:f>POWER(1-$H$5,(A1446-A1445)/$H$8)</x:f>
        <x:v>0.9999862671029998</x:v>
      </x:c>
      <x:c r="Z1446" s="115" t="n">
        <x:f>U1446*Y1446</x:f>
        <x:v>0.1599785906309904</x:v>
      </x:c>
      <x:c r="AA1446" s="115" t="n">
        <x:f>V1446*Y1446</x:f>
        <x:v>0.16981688760197144</x:v>
      </x:c>
      <x:c r="AB1446" s="115" t="n">
        <x:f>W1446*Y1446</x:f>
        <x:v>1.0382682358556625</x:v>
      </x:c>
      <x:c r="AC1446" s="115" t="n">
        <x:f>X1446*Y1446</x:f>
        <x:v>0.1494238783144107</x:v>
      </x:c>
      <x:c r="AD1446" s="115" t="n">
        <x:f>SUM(Z1446:AC1446)</x:f>
        <x:v>1.517487592403035</x:v>
      </x:c>
      <x:c r="AE1446" s="115" t="n">
        <x:f>MAX(AE1445,AD1446)</x:f>
        <x:v>1.525192911901722</x:v>
      </x:c>
      <x:c r="AF1446" s="114" t="n">
        <x:f>AD1446/AE1446-1</x:f>
        <x:v>-0.005052029443986417</x:v>
      </x:c>
      <x:c r="AG1446" s="114" t="n">
        <x:f>AD1446/AD1445-1</x:f>
        <x:v>0.0004824079342908849</x:v>
      </x:c>
      <x:c r="AH1446" s="111" t="n">
        <x:f>IF(OR(T1446="年末+季度",T1446="季度+动态",T1446="季度",T1446="动态"),A1446,AH1445)</x:f>
        <x:v>45930</x:v>
      </x:c>
      <x:c r="AI1446" s="117" t="n">
        <x:f>YEAR(A1446)</x:f>
        <x:v>2025</x:v>
      </x:c>
      <x:c r="AJ1446" s="117" t="n">
        <x:f>MONTH(A1446)</x:f>
        <x:v>10</x:v>
      </x:c>
      <x:c r="AK1446" s="50" t="n">
        <x:f>IF(MONTH(A1446)&lt;&gt;MONTH(A1447),1,0)</x:f>
        <x:v>0</x:v>
      </x:c>
      <x:c r="AL1446" s="115" t="n">
        <x:f>IF(AK1445,AD1445,AL1445)</x:f>
        <x:v>1.5147482043526224</x:v>
      </x:c>
      <x:c r="AM1446" s="116" t="str">
        <x:f>IF(AK1446,AD1446/AL1446-1,"")</x:f>
      </x:c>
      <x:c r="AN1446" s="115" t="n">
        <x:f>IF(AI1446&lt;&gt;AI1445,AD1446,MAX(AN1445,AD1446))</x:f>
        <x:v>1.525192911901722</x:v>
      </x:c>
      <x:c r="AO1446" s="116" t="n">
        <x:f>AD1446/AN1446-1</x:f>
        <x:v>-0.005052029443986417</x:v>
      </x:c>
      <x:c r="AP1446" s="112" t="n">
        <x:f>IFERROR(SUM(Z1446:AC1446)/AD1446,0)</x:f>
        <x:v>1</x:v>
      </x:c>
      <x:c r="AQ1446" s="50" t="b">
        <x:f>AND(B1446&gt;0,C1446&gt;0,D1446&gt;0,E1446&gt;0)</x:f>
        <x:v>1</x:v>
      </x:c>
    </x:row>
    <x:row r="1447">
      <x:c r="A1447" s="111" t="n">
        <x:f>'净值底稿'!A1405</x:f>
        <x:v>45947</x:v>
      </x:c>
      <x:c r="B1447" s="113" t="n">
        <x:f>'净值底稿'!F1405</x:f>
        <x:v>3.3014307280915</x:v>
      </x:c>
      <x:c r="C1447" s="113" t="n">
        <x:f>'净值底稿'!O1405</x:f>
        <x:v>1.7400640083506245</x:v>
      </x:c>
      <x:c r="D1447" s="113" t="n">
        <x:f>'净值底稿'!P1405</x:f>
        <x:v>1.7471</x:v>
      </x:c>
      <x:c r="E1447" s="113" t="n">
        <x:f>'净值底稿'!Q1405</x:f>
        <x:v>3.4573</x:v>
      </x:c>
      <x:c r="F1447" s="114" t="n">
        <x:f>IFERROR(B1447/B1446-1,0)</x:f>
        <x:v>-0.036705232687155975</x:v>
      </x:c>
      <x:c r="G1447" s="114" t="n">
        <x:f>IFERROR(C1447/C1446-1,0)</x:f>
        <x:v>-0.025329691175370983</x:v>
      </x:c>
      <x:c r="H1447" s="114" t="n">
        <x:f>IFERROR(D1447/D1446-1,0)</x:f>
        <x:v>0.001088700435480261</x:v>
      </x:c>
      <x:c r="I1447" s="114" t="n">
        <x:f>IFERROR(E1447/E1446-1,0)</x:f>
        <x:v>0.028468586387434547</x:v>
      </x:c>
      <x:c r="J1447" s="115" t="n">
        <x:f>Z1446*(1+F1447)</x:f>
        <x:v>0.15410653923691664</x:v>
      </x:c>
      <x:c r="K1447" s="115" t="n">
        <x:f>AA1446*(1+G1447)</x:f>
        <x:v>0.1655154782826508</x:v>
      </x:c>
      <x:c r="L1447" s="115" t="n">
        <x:f>AB1446*(1+H1447)</x:f>
        <x:v>1.0393985989361838</x:v>
      </x:c>
      <x:c r="M1447" s="115" t="n">
        <x:f>AC1446*(1+I1447)</x:f>
        <x:v>0.15367776490255</x:v>
      </x:c>
      <x:c r="N1447" s="115" t="n">
        <x:f>SUM(J1447:M1447)</x:f>
        <x:v>1.5126983813583013</x:v>
      </x:c>
      <x:c r="O1447" s="116" t="n">
        <x:f>IFERROR((J1447+K1447)/N1447,0)</x:f>
        <x:v>0.21129262876090896</x:v>
      </x:c>
      <x:c r="P1447" s="50" t="b">
        <x:f>AND(MONTH(A1447)=12,OR(A1448="",YEAR(A1447)&lt;&gt;YEAR(A1448)))</x:f>
        <x:v>0</x:v>
      </x:c>
      <x:c r="Q1447" s="50" t="b">
        <x:f>AND(MOD(MONTH(A1447),3)=0,OR(A1448="",MONTH(A1447)&lt;&gt;MONTH(A1448)))</x:f>
        <x:v>0</x:v>
      </x:c>
      <x:c r="R1447" s="50" t="b">
        <x:f>OR(O1447&gt;$E$7,O1447&lt;$E$6)</x:f>
        <x:v>0</x:v>
      </x:c>
      <x:c r="S1447" s="50" t="b">
        <x:f>AND(OR(P1447,Q1447,R1447),A1447-AH1446&gt;$E$8)</x:f>
        <x:v>0</x:v>
      </x:c>
      <x:c r="T1447" s="50" t="str">
        <x:f>IF(NOT(OR(P1447,Q1447,R1447)),"不调",IF(NOT(S1447),"间隔规则跳过",IF(P1447,"年末+季度",IF(AND(Q1447,R1447),"季度+动态",IF(Q1447,"季度","动态")))))</x:f>
        <x:v>不调</x:v>
      </x:c>
      <x:c r="U1447" s="115" t="n">
        <x:f>IF(OR(T1447="年末+季度",T1447="季度+动态"),N1447*$E$5/2,IF(T1447="季度",(J1447+K1447)/2,IF(T1447="动态",N1447*$E$5*IF(J1447+K1447=0,0.5,J1447/(J1447+K1447)),J1447)))</x:f>
        <x:v>0.15410653923691664</x:v>
      </x:c>
      <x:c r="V1447" s="115" t="n">
        <x:f>IF(OR(T1447="年末+季度",T1447="季度+动态"),N1447*$E$5/2,IF(T1447="季度",(J1447+K1447)/2,IF(T1447="动态",N1447*$E$5*IF(J1447+K1447=0,0.5,K1447/(J1447+K1447)),K1447)))</x:f>
        <x:v>0.1655154782826508</x:v>
      </x:c>
      <x:c r="W1447" s="115" t="n">
        <x:f>IF(OR(T1447="年末+季度",T1447="季度+动态",T1447="动态"),N1447*(1-$E$5)*IF(L1447+M1447=0,$B$7/($B$7+$B$8),L1447/(L1447+M1447)),L1447)</x:f>
        <x:v>1.0393985989361838</x:v>
      </x:c>
      <x:c r="X1447" s="115" t="n">
        <x:f>IF(OR(T1447="年末+季度",T1447="季度+动态",T1447="动态"),N1447*(1-$E$5)*IF(L1447+M1447=0,$B$8/($B$7+$B$8),M1447/(L1447+M1447)),M1447)</x:f>
        <x:v>0.15367776490255</x:v>
      </x:c>
      <x:c r="Y1447" s="115" t="n">
        <x:f>POWER(1-$H$5,(A1447-A1446)/$H$8)</x:f>
        <x:v>0.9999862671029998</x:v>
      </x:c>
      <x:c r="Z1447" s="115" t="n">
        <x:f>U1447*Y1447</x:f>
        <x:v>0.15410442290768622</x:v>
      </x:c>
      <x:c r="AA1447" s="115" t="n">
        <x:f>V1447*Y1447</x:f>
        <x:v>0.16551320527563562</x:v>
      </x:c>
      <x:c r="AB1447" s="115" t="n">
        <x:f>W1447*Y1447</x:f>
        <x:v>1.0393843249822825</x:v>
      </x:c>
      <x:c r="AC1447" s="115" t="n">
        <x:f>X1447*Y1447</x:f>
        <x:v>0.15367565446163337</x:v>
      </x:c>
      <x:c r="AD1447" s="115" t="n">
        <x:f>SUM(Z1447:AC1447)</x:f>
        <x:v>1.5126776076272377</x:v>
      </x:c>
      <x:c r="AE1447" s="115" t="n">
        <x:f>MAX(AE1446,AD1447)</x:f>
        <x:v>1.525192911901722</x:v>
      </x:c>
      <x:c r="AF1447" s="114" t="n">
        <x:f>AD1447/AE1447-1</x:f>
        <x:v>-0.008205718881081903</x:v>
      </x:c>
      <x:c r="AG1447" s="114" t="n">
        <x:f>AD1447/AD1446-1</x:f>
        <x:v>-0.003169702869320057</x:v>
      </x:c>
      <x:c r="AH1447" s="111" t="n">
        <x:f>IF(OR(T1447="年末+季度",T1447="季度+动态",T1447="季度",T1447="动态"),A1447,AH1446)</x:f>
        <x:v>45930</x:v>
      </x:c>
      <x:c r="AI1447" s="117" t="n">
        <x:f>YEAR(A1447)</x:f>
        <x:v>2025</x:v>
      </x:c>
      <x:c r="AJ1447" s="117" t="n">
        <x:f>MONTH(A1447)</x:f>
        <x:v>10</x:v>
      </x:c>
      <x:c r="AK1447" s="50" t="n">
        <x:f>IF(MONTH(A1447)&lt;&gt;MONTH(A1448),1,0)</x:f>
        <x:v>0</x:v>
      </x:c>
      <x:c r="AL1447" s="115" t="n">
        <x:f>IF(AK1446,AD1446,AL1446)</x:f>
        <x:v>1.5147482043526224</x:v>
      </x:c>
      <x:c r="AM1447" s="116" t="str">
        <x:f>IF(AK1447,AD1447/AL1447-1,"")</x:f>
      </x:c>
      <x:c r="AN1447" s="115" t="n">
        <x:f>IF(AI1447&lt;&gt;AI1446,AD1447,MAX(AN1446,AD1447))</x:f>
        <x:v>1.525192911901722</x:v>
      </x:c>
      <x:c r="AO1447" s="116" t="n">
        <x:f>AD1447/AN1447-1</x:f>
        <x:v>-0.008205718881081903</x:v>
      </x:c>
      <x:c r="AP1447" s="112" t="n">
        <x:f>IFERROR(SUM(Z1447:AC1447)/AD1447,0)</x:f>
        <x:v>1</x:v>
      </x:c>
      <x:c r="AQ1447" s="50" t="b">
        <x:f>AND(B1447&gt;0,C1447&gt;0,D1447&gt;0,E1447&gt;0)</x:f>
        <x:v>1</x:v>
      </x:c>
    </x:row>
    <x:row r="1448">
      <x:c r="A1448" s="111" t="n">
        <x:f>'净值底稿'!A1406</x:f>
        <x:v>45950</x:v>
      </x:c>
      <x:c r="B1448" s="113" t="n">
        <x:f>'净值底稿'!F1406</x:f>
        <x:v>3.373614095645775</x:v>
      </x:c>
      <x:c r="C1448" s="113" t="n">
        <x:f>'净值底稿'!O1406</x:f>
        <x:v>1.7581700859055718</x:v>
      </x:c>
      <x:c r="D1448" s="113" t="n">
        <x:f>'净值底稿'!P1406</x:f>
        <x:v>1.7464</x:v>
      </x:c>
      <x:c r="E1448" s="113" t="n">
        <x:f>'净值底稿'!Q1406</x:f>
        <x:v>3.3843</x:v>
      </x:c>
      <x:c r="F1448" s="114" t="n">
        <x:f>IFERROR(B1448/B1447-1,0)</x:f>
        <x:v>0.021864268403415377</x:v>
      </x:c>
      <x:c r="G1448" s="114" t="n">
        <x:f>IFERROR(C1448/C1447-1,0)</x:f>
        <x:v>0.01040540892062336</x:v>
      </x:c>
      <x:c r="H1448" s="114" t="n">
        <x:f>IFERROR(D1448/D1447-1,0)</x:f>
        <x:v>-0.000400663957415226</x:v>
      </x:c>
      <x:c r="I1448" s="114" t="n">
        <x:f>IFERROR(E1448/E1447-1,0)</x:f>
        <x:v>-0.021114742718306156</x:v>
      </x:c>
      <x:c r="J1448" s="115" t="n">
        <x:f>Z1447*(1+F1448)</x:f>
        <x:v>0.1574738033722933</x:v>
      </x:c>
      <x:c r="K1448" s="115" t="n">
        <x:f>AA1447*(1+G1448)</x:f>
        <x:v>0.16723543785829167</x:v>
      </x:c>
      <x:c r="L1448" s="115" t="n">
        <x:f>AB1447*(1+H1448)</x:f>
        <x:v>1.0389678811453598</x:v>
      </x:c>
      <x:c r="M1448" s="115" t="n">
        <x:f>AC1447*(1+I1448)</x:f>
        <x:v>0.15043083255560866</x:v>
      </x:c>
      <x:c r="N1448" s="115" t="n">
        <x:f>SUM(J1448:M1448)</x:f>
        <x:v>1.5141079549315535</x:v>
      </x:c>
      <x:c r="O1448" s="116" t="n">
        <x:f>IFERROR((J1448+K1448)/N1448,0)</x:f>
        <x:v>0.21445580559363994</x:v>
      </x:c>
      <x:c r="P1448" s="50" t="b">
        <x:f>AND(MONTH(A1448)=12,OR(A1449="",YEAR(A1448)&lt;&gt;YEAR(A1449)))</x:f>
        <x:v>0</x:v>
      </x:c>
      <x:c r="Q1448" s="50" t="b">
        <x:f>AND(MOD(MONTH(A1448),3)=0,OR(A1449="",MONTH(A1448)&lt;&gt;MONTH(A1449)))</x:f>
        <x:v>0</x:v>
      </x:c>
      <x:c r="R1448" s="50" t="b">
        <x:f>OR(O1448&gt;$E$7,O1448&lt;$E$6)</x:f>
        <x:v>0</x:v>
      </x:c>
      <x:c r="S1448" s="50" t="b">
        <x:f>AND(OR(P1448,Q1448,R1448),A1448-AH1447&gt;$E$8)</x:f>
        <x:v>0</x:v>
      </x:c>
      <x:c r="T1448" s="50" t="str">
        <x:f>IF(NOT(OR(P1448,Q1448,R1448)),"不调",IF(NOT(S1448),"间隔规则跳过",IF(P1448,"年末+季度",IF(AND(Q1448,R1448),"季度+动态",IF(Q1448,"季度","动态")))))</x:f>
        <x:v>不调</x:v>
      </x:c>
      <x:c r="U1448" s="115" t="n">
        <x:f>IF(OR(T1448="年末+季度",T1448="季度+动态"),N1448*$E$5/2,IF(T1448="季度",(J1448+K1448)/2,IF(T1448="动态",N1448*$E$5*IF(J1448+K1448=0,0.5,J1448/(J1448+K1448)),J1448)))</x:f>
        <x:v>0.1574738033722933</x:v>
      </x:c>
      <x:c r="V1448" s="115" t="n">
        <x:f>IF(OR(T1448="年末+季度",T1448="季度+动态"),N1448*$E$5/2,IF(T1448="季度",(J1448+K1448)/2,IF(T1448="动态",N1448*$E$5*IF(J1448+K1448=0,0.5,K1448/(J1448+K1448)),K1448)))</x:f>
        <x:v>0.16723543785829167</x:v>
      </x:c>
      <x:c r="W1448" s="115" t="n">
        <x:f>IF(OR(T1448="年末+季度",T1448="季度+动态",T1448="动态"),N1448*(1-$E$5)*IF(L1448+M1448=0,$B$7/($B$7+$B$8),L1448/(L1448+M1448)),L1448)</x:f>
        <x:v>1.0389678811453598</x:v>
      </x:c>
      <x:c r="X1448" s="115" t="n">
        <x:f>IF(OR(T1448="年末+季度",T1448="季度+动态",T1448="动态"),N1448*(1-$E$5)*IF(L1448+M1448=0,$B$8/($B$7+$B$8),M1448/(L1448+M1448)),M1448)</x:f>
        <x:v>0.15043083255560866</x:v>
      </x:c>
      <x:c r="Y1448" s="115" t="n">
        <x:f>POWER(1-$H$5,(A1448-A1447)/$H$8)</x:f>
        <x:v>0.9999588018747739</x:v>
      </x:c>
      <x:c r="Z1448" s="115" t="n">
        <x:f>U1448*Y1448</x:f>
        <x:v>0.15746731574682216</x:v>
      </x:c>
      <x:c r="AA1448" s="115" t="n">
        <x:f>V1448*Y1448</x:f>
        <x:v>0.16722854807178056</x:v>
      </x:c>
      <x:c r="AB1448" s="115" t="n">
        <x:f>W1448*Y1448</x:f>
        <x:v>1.0389250776164864</x:v>
      </x:c>
      <x:c r="AC1448" s="115" t="n">
        <x:f>X1448*Y1448</x:f>
        <x:v>0.15042463508733117</x:v>
      </x:c>
      <x:c r="AD1448" s="115" t="n">
        <x:f>SUM(Z1448:AC1448)</x:f>
        <x:v>1.5140455765224203</x:v>
      </x:c>
      <x:c r="AE1448" s="115" t="n">
        <x:f>MAX(AE1447,AD1448)</x:f>
        <x:v>1.525192911901722</x:v>
      </x:c>
      <x:c r="AF1448" s="114" t="n">
        <x:f>AD1448/AE1448-1</x:f>
        <x:v>-0.007308803556792309</x:v>
      </x:c>
      <x:c r="AG1448" s="114" t="n">
        <x:f>AD1448/AD1447-1</x:f>
        <x:v>0.0009043360517040355</x:v>
      </x:c>
      <x:c r="AH1448" s="111" t="n">
        <x:f>IF(OR(T1448="年末+季度",T1448="季度+动态",T1448="季度",T1448="动态"),A1448,AH1447)</x:f>
        <x:v>45930</x:v>
      </x:c>
      <x:c r="AI1448" s="117" t="n">
        <x:f>YEAR(A1448)</x:f>
        <x:v>2025</x:v>
      </x:c>
      <x:c r="AJ1448" s="117" t="n">
        <x:f>MONTH(A1448)</x:f>
        <x:v>10</x:v>
      </x:c>
      <x:c r="AK1448" s="50" t="n">
        <x:f>IF(MONTH(A1448)&lt;&gt;MONTH(A1449),1,0)</x:f>
        <x:v>0</x:v>
      </x:c>
      <x:c r="AL1448" s="115" t="n">
        <x:f>IF(AK1447,AD1447,AL1447)</x:f>
        <x:v>1.5147482043526224</x:v>
      </x:c>
      <x:c r="AM1448" s="116" t="str">
        <x:f>IF(AK1448,AD1448/AL1448-1,"")</x:f>
      </x:c>
      <x:c r="AN1448" s="115" t="n">
        <x:f>IF(AI1448&lt;&gt;AI1447,AD1448,MAX(AN1447,AD1448))</x:f>
        <x:v>1.525192911901722</x:v>
      </x:c>
      <x:c r="AO1448" s="116" t="n">
        <x:f>AD1448/AN1448-1</x:f>
        <x:v>-0.007308803556792309</x:v>
      </x:c>
      <x:c r="AP1448" s="112" t="n">
        <x:f>IFERROR(SUM(Z1448:AC1448)/AD1448,0)</x:f>
        <x:v>1</x:v>
      </x:c>
      <x:c r="AQ1448" s="50" t="b">
        <x:f>AND(B1448&gt;0,C1448&gt;0,D1448&gt;0,E1448&gt;0)</x:f>
        <x:v>1</x:v>
      </x:c>
    </x:row>
    <x:row r="1449">
      <x:c r="A1449" s="111" t="n">
        <x:f>'净值底稿'!A1407</x:f>
        <x:v>45951</x:v>
      </x:c>
      <x:c r="B1449" s="113" t="n">
        <x:f>'净值底稿'!F1407</x:f>
        <x:v>3.538269797679875</x:v>
      </x:c>
      <x:c r="C1449" s="113" t="n">
        <x:f>'净值底稿'!O1407</x:f>
        <x:v>1.7883776671691114</x:v>
      </x:c>
      <x:c r="D1449" s="113" t="n">
        <x:f>'净值底稿'!P1407</x:f>
        <x:v>1.7469</x:v>
      </x:c>
      <x:c r="E1449" s="113" t="n">
        <x:f>'净值底稿'!Q1407</x:f>
        <x:v>3.4283</x:v>
      </x:c>
      <x:c r="F1449" s="114" t="n">
        <x:f>IFERROR(B1449/B1448-1,0)</x:f>
        <x:v>0.04880691666738546</x:v>
      </x:c>
      <x:c r="G1449" s="114" t="n">
        <x:f>IFERROR(C1449/C1448-1,0)</x:f>
        <x:v>0.01718126221444649</x:v>
      </x:c>
      <x:c r="H1449" s="114" t="n">
        <x:f>IFERROR(D1449/D1448-1,0)</x:f>
        <x:v>0.00028630325240497356</x:v>
      </x:c>
      <x:c r="I1449" s="114" t="n">
        <x:f>IFERROR(E1449/E1448-1,0)</x:f>
        <x:v>0.013001211476523888</x:v>
      </x:c>
      <x:c r="J1449" s="115" t="n">
        <x:f>Z1448*(1+F1449)</x:f>
        <x:v>0.1651528099043142</x:v>
      </x:c>
      <x:c r="K1449" s="115" t="n">
        <x:f>AA1448*(1+G1449)</x:f>
        <x:v>0.170101745605943</x:v>
      </x:c>
      <x:c r="L1449" s="115" t="n">
        <x:f>AB1448*(1+H1449)</x:f>
        <x:v>1.0392225252452132</x:v>
      </x:c>
      <x:c r="M1449" s="115" t="n">
        <x:f>AC1448*(1+I1449)</x:f>
        <x:v>0.1523803375793805</x:v>
      </x:c>
      <x:c r="N1449" s="115" t="n">
        <x:f>SUM(J1449:M1449)</x:f>
        <x:v>1.526857418334851</x:v>
      </x:c>
      <x:c r="O1449" s="116" t="n">
        <x:f>IFERROR((J1449+K1449)/N1449,0)</x:f>
        <x:v>0.2195716191207144</x:v>
      </x:c>
      <x:c r="P1449" s="50" t="b">
        <x:f>AND(MONTH(A1449)=12,OR(A1450="",YEAR(A1449)&lt;&gt;YEAR(A1450)))</x:f>
        <x:v>0</x:v>
      </x:c>
      <x:c r="Q1449" s="50" t="b">
        <x:f>AND(MOD(MONTH(A1449),3)=0,OR(A1450="",MONTH(A1449)&lt;&gt;MONTH(A1450)))</x:f>
        <x:v>0</x:v>
      </x:c>
      <x:c r="R1449" s="50" t="b">
        <x:f>OR(O1449&gt;$E$7,O1449&lt;$E$6)</x:f>
        <x:v>0</x:v>
      </x:c>
      <x:c r="S1449" s="50" t="b">
        <x:f>AND(OR(P1449,Q1449,R1449),A1449-AH1448&gt;$E$8)</x:f>
        <x:v>0</x:v>
      </x:c>
      <x:c r="T1449" s="50" t="str">
        <x:f>IF(NOT(OR(P1449,Q1449,R1449)),"不调",IF(NOT(S1449),"间隔规则跳过",IF(P1449,"年末+季度",IF(AND(Q1449,R1449),"季度+动态",IF(Q1449,"季度","动态")))))</x:f>
        <x:v>不调</x:v>
      </x:c>
      <x:c r="U1449" s="115" t="n">
        <x:f>IF(OR(T1449="年末+季度",T1449="季度+动态"),N1449*$E$5/2,IF(T1449="季度",(J1449+K1449)/2,IF(T1449="动态",N1449*$E$5*IF(J1449+K1449=0,0.5,J1449/(J1449+K1449)),J1449)))</x:f>
        <x:v>0.1651528099043142</x:v>
      </x:c>
      <x:c r="V1449" s="115" t="n">
        <x:f>IF(OR(T1449="年末+季度",T1449="季度+动态"),N1449*$E$5/2,IF(T1449="季度",(J1449+K1449)/2,IF(T1449="动态",N1449*$E$5*IF(J1449+K1449=0,0.5,K1449/(J1449+K1449)),K1449)))</x:f>
        <x:v>0.170101745605943</x:v>
      </x:c>
      <x:c r="W1449" s="115" t="n">
        <x:f>IF(OR(T1449="年末+季度",T1449="季度+动态",T1449="动态"),N1449*(1-$E$5)*IF(L1449+M1449=0,$B$7/($B$7+$B$8),L1449/(L1449+M1449)),L1449)</x:f>
        <x:v>1.0392225252452132</x:v>
      </x:c>
      <x:c r="X1449" s="115" t="n">
        <x:f>IF(OR(T1449="年末+季度",T1449="季度+动态",T1449="动态"),N1449*(1-$E$5)*IF(L1449+M1449=0,$B$8/($B$7+$B$8),M1449/(L1449+M1449)),M1449)</x:f>
        <x:v>0.1523803375793805</x:v>
      </x:c>
      <x:c r="Y1449" s="115" t="n">
        <x:f>POWER(1-$H$5,(A1449-A1448)/$H$8)</x:f>
        <x:v>0.9999862671029998</x:v>
      </x:c>
      <x:c r="Z1449" s="115" t="n">
        <x:f>U1449*Y1449</x:f>
        <x:v>0.16515054187778647</x:v>
      </x:c>
      <x:c r="AA1449" s="115" t="n">
        <x:f>V1449*Y1449</x:f>
        <x:v>0.17009940961619102</x:v>
      </x:c>
      <x:c r="AB1449" s="115" t="n">
        <x:f>W1449*Y1449</x:f>
        <x:v>1.0392082537093137</x:v>
      </x:c>
      <x:c r="AC1449" s="115" t="n">
        <x:f>X1449*Y1449</x:f>
        <x:v>0.15237824495589966</x:v>
      </x:c>
      <x:c r="AD1449" s="115" t="n">
        <x:f>SUM(Z1449:AC1449)</x:f>
        <x:v>1.526836450159191</x:v>
      </x:c>
      <x:c r="AE1449" s="115" t="n">
        <x:f>MAX(AE1448,AD1449)</x:f>
        <x:v>1.526836450159191</x:v>
      </x:c>
      <x:c r="AF1449" s="114" t="n">
        <x:f>AD1449/AE1449-1</x:f>
        <x:v>0</x:v>
      </x:c>
      <x:c r="AG1449" s="114" t="n">
        <x:f>AD1449/AD1448-1</x:f>
        <x:v>0.008448143064589742</x:v>
      </x:c>
      <x:c r="AH1449" s="111" t="n">
        <x:f>IF(OR(T1449="年末+季度",T1449="季度+动态",T1449="季度",T1449="动态"),A1449,AH1448)</x:f>
        <x:v>45930</x:v>
      </x:c>
      <x:c r="AI1449" s="117" t="n">
        <x:f>YEAR(A1449)</x:f>
        <x:v>2025</x:v>
      </x:c>
      <x:c r="AJ1449" s="117" t="n">
        <x:f>MONTH(A1449)</x:f>
        <x:v>10</x:v>
      </x:c>
      <x:c r="AK1449" s="50" t="n">
        <x:f>IF(MONTH(A1449)&lt;&gt;MONTH(A1450),1,0)</x:f>
        <x:v>0</x:v>
      </x:c>
      <x:c r="AL1449" s="115" t="n">
        <x:f>IF(AK1448,AD1448,AL1448)</x:f>
        <x:v>1.5147482043526224</x:v>
      </x:c>
      <x:c r="AM1449" s="116" t="str">
        <x:f>IF(AK1449,AD1449/AL1449-1,"")</x:f>
      </x:c>
      <x:c r="AN1449" s="115" t="n">
        <x:f>IF(AI1449&lt;&gt;AI1448,AD1449,MAX(AN1448,AD1449))</x:f>
        <x:v>1.526836450159191</x:v>
      </x:c>
      <x:c r="AO1449" s="116" t="n">
        <x:f>AD1449/AN1449-1</x:f>
        <x:v>0</x:v>
      </x:c>
      <x:c r="AP1449" s="112" t="n">
        <x:f>IFERROR(SUM(Z1449:AC1449)/AD1449,0)</x:f>
        <x:v>1</x:v>
      </x:c>
      <x:c r="AQ1449" s="50" t="b">
        <x:f>AND(B1449&gt;0,C1449&gt;0,D1449&gt;0,E1449&gt;0)</x:f>
        <x:v>1</x:v>
      </x:c>
    </x:row>
    <x:row r="1450">
      <x:c r="A1450" s="111" t="n">
        <x:f>'净值底稿'!A1408</x:f>
        <x:v>45952</x:v>
      </x:c>
      <x:c r="B1450" s="113" t="n">
        <x:f>'净值底稿'!F1408</x:f>
        <x:v>3.523888535892575</x:v>
      </x:c>
      <x:c r="C1450" s="113" t="n">
        <x:f>'净值底稿'!O1408</x:f>
        <x:v>1.7824493702134259</x:v>
      </x:c>
      <x:c r="D1450" s="113" t="n">
        <x:f>'净值底稿'!P1408</x:f>
        <x:v>1.7472</x:v>
      </x:c>
      <x:c r="E1450" s="113" t="n">
        <x:f>'净值底稿'!Q1408</x:f>
        <x:v>3.2986</x:v>
      </x:c>
      <x:c r="F1450" s="114" t="n">
        <x:f>IFERROR(B1450/B1449-1,0)</x:f>
        <x:v>-0.004064489880542754</x:v>
      </x:c>
      <x:c r="G1450" s="114" t="n">
        <x:f>IFERROR(C1450/C1449-1,0)</x:f>
        <x:v>-0.003314902139809006</x:v>
      </x:c>
      <x:c r="H1450" s="114" t="n">
        <x:f>IFERROR(D1450/D1449-1,0)</x:f>
        <x:v>0.00017173278378845858</x:v>
      </x:c>
      <x:c r="I1450" s="114" t="n">
        <x:f>IFERROR(E1450/E1449-1,0)</x:f>
        <x:v>-0.03783216171280235</x:v>
      </x:c>
      <x:c r="J1450" s="115" t="n">
        <x:f>Z1449*(1+F1450)</x:f>
        <x:v>0.16447928917155805</x:v>
      </x:c>
      <x:c r="K1450" s="115" t="n">
        <x:f>AA1449*(1+G1450)</x:f>
        <x:v>0.16953554671927407</x:v>
      </x:c>
      <x:c r="L1450" s="115" t="n">
        <x:f>AB1449*(1+H1450)</x:f>
        <x:v>1.0393867198356592</x:v>
      </x:c>
      <x:c r="M1450" s="115" t="n">
        <x:f>AC1449*(1+I1450)</x:f>
        <x:v>0.14661344655121505</x:v>
      </x:c>
      <x:c r="N1450" s="115" t="n">
        <x:f>SUM(J1450:M1450)</x:f>
        <x:v>1.5200150022777064</x:v>
      </x:c>
      <x:c r="O1450" s="116" t="n">
        <x:f>IFERROR((J1450+K1450)/N1450,0)</x:f>
        <x:v>0.2197444336998772</x:v>
      </x:c>
      <x:c r="P1450" s="50" t="b">
        <x:f>AND(MONTH(A1450)=12,OR(A1451="",YEAR(A1450)&lt;&gt;YEAR(A1451)))</x:f>
        <x:v>0</x:v>
      </x:c>
      <x:c r="Q1450" s="50" t="b">
        <x:f>AND(MOD(MONTH(A1450),3)=0,OR(A1451="",MONTH(A1450)&lt;&gt;MONTH(A1451)))</x:f>
        <x:v>0</x:v>
      </x:c>
      <x:c r="R1450" s="50" t="b">
        <x:f>OR(O1450&gt;$E$7,O1450&lt;$E$6)</x:f>
        <x:v>0</x:v>
      </x:c>
      <x:c r="S1450" s="50" t="b">
        <x:f>AND(OR(P1450,Q1450,R1450),A1450-AH1449&gt;$E$8)</x:f>
        <x:v>0</x:v>
      </x:c>
      <x:c r="T1450" s="50" t="str">
        <x:f>IF(NOT(OR(P1450,Q1450,R1450)),"不调",IF(NOT(S1450),"间隔规则跳过",IF(P1450,"年末+季度",IF(AND(Q1450,R1450),"季度+动态",IF(Q1450,"季度","动态")))))</x:f>
        <x:v>不调</x:v>
      </x:c>
      <x:c r="U1450" s="115" t="n">
        <x:f>IF(OR(T1450="年末+季度",T1450="季度+动态"),N1450*$E$5/2,IF(T1450="季度",(J1450+K1450)/2,IF(T1450="动态",N1450*$E$5*IF(J1450+K1450=0,0.5,J1450/(J1450+K1450)),J1450)))</x:f>
        <x:v>0.16447928917155805</x:v>
      </x:c>
      <x:c r="V1450" s="115" t="n">
        <x:f>IF(OR(T1450="年末+季度",T1450="季度+动态"),N1450*$E$5/2,IF(T1450="季度",(J1450+K1450)/2,IF(T1450="动态",N1450*$E$5*IF(J1450+K1450=0,0.5,K1450/(J1450+K1450)),K1450)))</x:f>
        <x:v>0.16953554671927407</x:v>
      </x:c>
      <x:c r="W1450" s="115" t="n">
        <x:f>IF(OR(T1450="年末+季度",T1450="季度+动态",T1450="动态"),N1450*(1-$E$5)*IF(L1450+M1450=0,$B$7/($B$7+$B$8),L1450/(L1450+M1450)),L1450)</x:f>
        <x:v>1.0393867198356592</x:v>
      </x:c>
      <x:c r="X1450" s="115" t="n">
        <x:f>IF(OR(T1450="年末+季度",T1450="季度+动态",T1450="动态"),N1450*(1-$E$5)*IF(L1450+M1450=0,$B$8/($B$7+$B$8),M1450/(L1450+M1450)),M1450)</x:f>
        <x:v>0.14661344655121505</x:v>
      </x:c>
      <x:c r="Y1450" s="115" t="n">
        <x:f>POWER(1-$H$5,(A1450-A1449)/$H$8)</x:f>
        <x:v>0.9999862671029998</x:v>
      </x:c>
      <x:c r="Z1450" s="115" t="n">
        <x:f>U1450*Y1450</x:f>
        <x:v>0.1644770303944212</x:v>
      </x:c>
      <x:c r="AA1450" s="115" t="n">
        <x:f>V1450*Y1450</x:f>
        <x:v>0.16953321850507308</x:v>
      </x:c>
      <x:c r="AB1450" s="115" t="n">
        <x:f>W1450*Y1450</x:f>
        <x:v>1.0393724460448923</x:v>
      </x:c>
      <x:c r="AC1450" s="115" t="n">
        <x:f>X1450*Y1450</x:f>
        <x:v>0.14661143312385472</x:v>
      </x:c>
      <x:c r="AD1450" s="115" t="n">
        <x:f>SUM(Z1450:AC1450)</x:f>
        <x:v>1.5199941280682414</x:v>
      </x:c>
      <x:c r="AE1450" s="115" t="n">
        <x:f>MAX(AE1449,AD1450)</x:f>
        <x:v>1.526836450159191</x:v>
      </x:c>
      <x:c r="AF1450" s="114" t="n">
        <x:f>AD1450/AE1450-1</x:f>
        <x:v>-0.004481371983381721</x:v>
      </x:c>
      <x:c r="AG1450" s="114" t="n">
        <x:f>AD1450/AD1449-1</x:f>
        <x:v>-0.004481371983381721</x:v>
      </x:c>
      <x:c r="AH1450" s="111" t="n">
        <x:f>IF(OR(T1450="年末+季度",T1450="季度+动态",T1450="季度",T1450="动态"),A1450,AH1449)</x:f>
        <x:v>45930</x:v>
      </x:c>
      <x:c r="AI1450" s="117" t="n">
        <x:f>YEAR(A1450)</x:f>
        <x:v>2025</x:v>
      </x:c>
      <x:c r="AJ1450" s="117" t="n">
        <x:f>MONTH(A1450)</x:f>
        <x:v>10</x:v>
      </x:c>
      <x:c r="AK1450" s="50" t="n">
        <x:f>IF(MONTH(A1450)&lt;&gt;MONTH(A1451),1,0)</x:f>
        <x:v>0</x:v>
      </x:c>
      <x:c r="AL1450" s="115" t="n">
        <x:f>IF(AK1449,AD1449,AL1449)</x:f>
        <x:v>1.5147482043526224</x:v>
      </x:c>
      <x:c r="AM1450" s="116" t="str">
        <x:f>IF(AK1450,AD1450/AL1450-1,"")</x:f>
      </x:c>
      <x:c r="AN1450" s="115" t="n">
        <x:f>IF(AI1450&lt;&gt;AI1449,AD1450,MAX(AN1449,AD1450))</x:f>
        <x:v>1.526836450159191</x:v>
      </x:c>
      <x:c r="AO1450" s="116" t="n">
        <x:f>AD1450/AN1450-1</x:f>
        <x:v>-0.004481371983381721</x:v>
      </x:c>
      <x:c r="AP1450" s="112" t="n">
        <x:f>IFERROR(SUM(Z1450:AC1450)/AD1450,0)</x:f>
        <x:v>1</x:v>
      </x:c>
      <x:c r="AQ1450" s="50" t="b">
        <x:f>AND(B1450&gt;0,C1450&gt;0,D1450&gt;0,E1450&gt;0)</x:f>
        <x:v>1</x:v>
      </x:c>
    </x:row>
    <x:row r="1451">
      <x:c r="A1451" s="111" t="n">
        <x:f>'净值底稿'!A1409</x:f>
        <x:v>45953</x:v>
      </x:c>
      <x:c r="B1451" s="113" t="n">
        <x:f>'净值底稿'!F1409</x:f>
        <x:v>3.4783998614611</x:v>
      </x:c>
      <x:c r="C1451" s="113" t="n">
        <x:f>'净值底稿'!O1409</x:f>
        <x:v>1.7843119340649845</x:v>
      </x:c>
      <x:c r="D1451" s="113" t="n">
        <x:f>'净值底稿'!P1409</x:f>
        <x:v>1.7474</x:v>
      </x:c>
      <x:c r="E1451" s="113" t="n">
        <x:f>'净值底稿'!Q1409</x:f>
        <x:v>3.272</x:v>
      </x:c>
      <x:c r="F1451" s="114" t="n">
        <x:f>IFERROR(B1451/B1450-1,0)</x:f>
        <x:v>-0.012908658707036391</x:v>
      </x:c>
      <x:c r="G1451" s="114" t="n">
        <x:f>IFERROR(C1451/C1450-1,0)</x:f>
        <x:v>0.0010449462872179627</x:v>
      </x:c>
      <x:c r="H1451" s="114" t="n">
        <x:f>IFERROR(D1451/D1450-1,0)</x:f>
        <x:v>0.00011446886446875304</x:v>
      </x:c>
      <x:c r="I1451" s="114" t="n">
        <x:f>IFERROR(E1451/E1450-1,0)</x:f>
        <x:v>-0.00806402716303889</x:v>
      </x:c>
      <x:c r="J1451" s="115" t="n">
        <x:f>Z1450*(1+F1451)</x:f>
        <x:v>0.16235385254391274</x:v>
      </x:c>
      <x:c r="K1451" s="115" t="n">
        <x:f>AA1450*(1+G1451)</x:f>
        <x:v>0.16971037161231006</x:v>
      </x:c>
      <x:c r="L1451" s="115" t="n">
        <x:f>AB1450*(1+H1451)</x:f>
        <x:v>1.0394914218285511</x:v>
      </x:c>
      <x:c r="M1451" s="115" t="n">
        <x:f>AC1450*(1+I1451)</x:f>
        <x:v>0.1454291545447319</x:v>
      </x:c>
      <x:c r="N1451" s="115" t="n">
        <x:f>SUM(J1451:M1451)</x:f>
        <x:v>1.516984800529506</x:v>
      </x:c>
      <x:c r="O1451" s="116" t="n">
        <x:f>IFERROR((J1451+K1451)/N1451,0)</x:f>
        <x:v>0.2188975288614067</x:v>
      </x:c>
      <x:c r="P1451" s="50" t="b">
        <x:f>AND(MONTH(A1451)=12,OR(A1452="",YEAR(A1451)&lt;&gt;YEAR(A1452)))</x:f>
        <x:v>0</x:v>
      </x:c>
      <x:c r="Q1451" s="50" t="b">
        <x:f>AND(MOD(MONTH(A1451),3)=0,OR(A1452="",MONTH(A1451)&lt;&gt;MONTH(A1452)))</x:f>
        <x:v>0</x:v>
      </x:c>
      <x:c r="R1451" s="50" t="b">
        <x:f>OR(O1451&gt;$E$7,O1451&lt;$E$6)</x:f>
        <x:v>0</x:v>
      </x:c>
      <x:c r="S1451" s="50" t="b">
        <x:f>AND(OR(P1451,Q1451,R1451),A1451-AH1450&gt;$E$8)</x:f>
        <x:v>0</x:v>
      </x:c>
      <x:c r="T1451" s="50" t="str">
        <x:f>IF(NOT(OR(P1451,Q1451,R1451)),"不调",IF(NOT(S1451),"间隔规则跳过",IF(P1451,"年末+季度",IF(AND(Q1451,R1451),"季度+动态",IF(Q1451,"季度","动态")))))</x:f>
        <x:v>不调</x:v>
      </x:c>
      <x:c r="U1451" s="115" t="n">
        <x:f>IF(OR(T1451="年末+季度",T1451="季度+动态"),N1451*$E$5/2,IF(T1451="季度",(J1451+K1451)/2,IF(T1451="动态",N1451*$E$5*IF(J1451+K1451=0,0.5,J1451/(J1451+K1451)),J1451)))</x:f>
        <x:v>0.16235385254391274</x:v>
      </x:c>
      <x:c r="V1451" s="115" t="n">
        <x:f>IF(OR(T1451="年末+季度",T1451="季度+动态"),N1451*$E$5/2,IF(T1451="季度",(J1451+K1451)/2,IF(T1451="动态",N1451*$E$5*IF(J1451+K1451=0,0.5,K1451/(J1451+K1451)),K1451)))</x:f>
        <x:v>0.16971037161231006</x:v>
      </x:c>
      <x:c r="W1451" s="115" t="n">
        <x:f>IF(OR(T1451="年末+季度",T1451="季度+动态",T1451="动态"),N1451*(1-$E$5)*IF(L1451+M1451=0,$B$7/($B$7+$B$8),L1451/(L1451+M1451)),L1451)</x:f>
        <x:v>1.0394914218285511</x:v>
      </x:c>
      <x:c r="X1451" s="115" t="n">
        <x:f>IF(OR(T1451="年末+季度",T1451="季度+动态",T1451="动态"),N1451*(1-$E$5)*IF(L1451+M1451=0,$B$8/($B$7+$B$8),M1451/(L1451+M1451)),M1451)</x:f>
        <x:v>0.1454291545447319</x:v>
      </x:c>
      <x:c r="Y1451" s="115" t="n">
        <x:f>POWER(1-$H$5,(A1451-A1450)/$H$8)</x:f>
        <x:v>0.9999862671029998</x:v>
      </x:c>
      <x:c r="Z1451" s="115" t="n">
        <x:f>U1451*Y1451</x:f>
        <x:v>0.16235162295517816</x:v>
      </x:c>
      <x:c r="AA1451" s="115" t="n">
        <x:f>V1451*Y1451</x:f>
        <x:v>0.16970804099725684</x:v>
      </x:c>
      <x:c r="AB1451" s="115" t="n">
        <x:f>W1451*Y1451</x:f>
        <x:v>1.0394771465999226</x:v>
      </x:c>
      <x:c r="AC1451" s="115" t="n">
        <x:f>X1451*Y1451</x:f>
        <x:v>0.1454271573811317</x:v>
      </x:c>
      <x:c r="AD1451" s="115" t="n">
        <x:f>SUM(Z1451:AC1451)</x:f>
        <x:v>1.5169639679334892</x:v>
      </x:c>
      <x:c r="AE1451" s="115" t="n">
        <x:f>MAX(AE1450,AD1451)</x:f>
        <x:v>1.526836450159191</x:v>
      </x:c>
      <x:c r="AF1451" s="114" t="n">
        <x:f>AD1451/AE1451-1</x:f>
        <x:v>-0.0064659723211824005</x:v>
      </x:c>
      <x:c r="AG1451" s="114" t="n">
        <x:f>AD1451/AD1450-1</x:f>
        <x:v>-0.0019935341056898093</x:v>
      </x:c>
      <x:c r="AH1451" s="111" t="n">
        <x:f>IF(OR(T1451="年末+季度",T1451="季度+动态",T1451="季度",T1451="动态"),A1451,AH1450)</x:f>
        <x:v>45930</x:v>
      </x:c>
      <x:c r="AI1451" s="117" t="n">
        <x:f>YEAR(A1451)</x:f>
        <x:v>2025</x:v>
      </x:c>
      <x:c r="AJ1451" s="117" t="n">
        <x:f>MONTH(A1451)</x:f>
        <x:v>10</x:v>
      </x:c>
      <x:c r="AK1451" s="50" t="n">
        <x:f>IF(MONTH(A1451)&lt;&gt;MONTH(A1452),1,0)</x:f>
        <x:v>0</x:v>
      </x:c>
      <x:c r="AL1451" s="115" t="n">
        <x:f>IF(AK1450,AD1450,AL1450)</x:f>
        <x:v>1.5147482043526224</x:v>
      </x:c>
      <x:c r="AM1451" s="116" t="str">
        <x:f>IF(AK1451,AD1451/AL1451-1,"")</x:f>
      </x:c>
      <x:c r="AN1451" s="115" t="n">
        <x:f>IF(AI1451&lt;&gt;AI1450,AD1451,MAX(AN1450,AD1451))</x:f>
        <x:v>1.526836450159191</x:v>
      </x:c>
      <x:c r="AO1451" s="116" t="n">
        <x:f>AD1451/AN1451-1</x:f>
        <x:v>-0.0064659723211824005</x:v>
      </x:c>
      <x:c r="AP1451" s="112" t="n">
        <x:f>IFERROR(SUM(Z1451:AC1451)/AD1451,0)</x:f>
        <x:v>1</x:v>
      </x:c>
      <x:c r="AQ1451" s="50" t="b">
        <x:f>AND(B1451&gt;0,C1451&gt;0,D1451&gt;0,E1451&gt;0)</x:f>
        <x:v>1</x:v>
      </x:c>
    </x:row>
    <x:row r="1452">
      <x:c r="A1452" s="111" t="n">
        <x:f>'净值底稿'!A1410</x:f>
        <x:v>45954</x:v>
      </x:c>
      <x:c r="B1452" s="113" t="n">
        <x:f>'净值底稿'!F1410</x:f>
        <x:v>3.6594254469737497</x:v>
      </x:c>
      <x:c r="C1452" s="113" t="n">
        <x:f>'净值底稿'!O1410</x:f>
        <x:v>1.80559679879053</x:v>
      </x:c>
      <x:c r="D1452" s="113" t="n">
        <x:f>'净值底稿'!P1410</x:f>
        <x:v>1.7469</x:v>
      </x:c>
      <x:c r="E1452" s="113" t="n">
        <x:f>'净值底稿'!Q1410</x:f>
        <x:v>3.2558</x:v>
      </x:c>
      <x:c r="F1452" s="114" t="n">
        <x:f>IFERROR(B1452/B1451-1,0)</x:f>
        <x:v>0.05204277619669928</x:v>
      </x:c>
      <x:c r="G1452" s="114" t="n">
        <x:f>IFERROR(C1452/C1451-1,0)</x:f>
        <x:v>0.011928892207235808</x:v>
      </x:c>
      <x:c r="H1452" s="114" t="n">
        <x:f>IFERROR(D1452/D1451-1,0)</x:f>
        <x:v>-0.0002861394071191903</x:v>
      </x:c>
      <x:c r="I1452" s="114" t="n">
        <x:f>IFERROR(E1452/E1451-1,0)</x:f>
        <x:v>-0.004951100244498741</x:v>
      </x:c>
      <x:c r="J1452" s="115" t="n">
        <x:f>Z1451*(1+F1452)</x:f>
        <x:v>0.17080085213380541</x:v>
      </x:c>
      <x:c r="K1452" s="115" t="n">
        <x:f>AA1451*(1+G1452)</x:f>
        <x:v>0.17173246992501426</x:v>
      </x:c>
      <x:c r="L1452" s="115" t="n">
        <x:f>AB1451*(1+H1452)</x:f>
        <x:v>1.0391797112254806</x:v>
      </x:c>
      <x:c r="M1452" s="115" t="n">
        <x:f>AC1451*(1+I1452)</x:f>
        <x:v>0.14470713294666523</x:v>
      </x:c>
      <x:c r="N1452" s="115" t="n">
        <x:f>SUM(J1452:M1452)</x:f>
        <x:v>1.5264201662309653</x:v>
      </x:c>
      <x:c r="O1452" s="116" t="n">
        <x:f>IFERROR((J1452+K1452)/N1452,0)</x:f>
        <x:v>0.22440303766727776</x:v>
      </x:c>
      <x:c r="P1452" s="50" t="b">
        <x:f>AND(MONTH(A1452)=12,OR(A1453="",YEAR(A1452)&lt;&gt;YEAR(A1453)))</x:f>
        <x:v>0</x:v>
      </x:c>
      <x:c r="Q1452" s="50" t="b">
        <x:f>AND(MOD(MONTH(A1452),3)=0,OR(A1453="",MONTH(A1452)&lt;&gt;MONTH(A1453)))</x:f>
        <x:v>0</x:v>
      </x:c>
      <x:c r="R1452" s="50" t="b">
        <x:f>OR(O1452&gt;$E$7,O1452&lt;$E$6)</x:f>
        <x:v>0</x:v>
      </x:c>
      <x:c r="S1452" s="50" t="b">
        <x:f>AND(OR(P1452,Q1452,R1452),A1452-AH1451&gt;$E$8)</x:f>
        <x:v>0</x:v>
      </x:c>
      <x:c r="T1452" s="50" t="str">
        <x:f>IF(NOT(OR(P1452,Q1452,R1452)),"不调",IF(NOT(S1452),"间隔规则跳过",IF(P1452,"年末+季度",IF(AND(Q1452,R1452),"季度+动态",IF(Q1452,"季度","动态")))))</x:f>
        <x:v>不调</x:v>
      </x:c>
      <x:c r="U1452" s="115" t="n">
        <x:f>IF(OR(T1452="年末+季度",T1452="季度+动态"),N1452*$E$5/2,IF(T1452="季度",(J1452+K1452)/2,IF(T1452="动态",N1452*$E$5*IF(J1452+K1452=0,0.5,J1452/(J1452+K1452)),J1452)))</x:f>
        <x:v>0.17080085213380541</x:v>
      </x:c>
      <x:c r="V1452" s="115" t="n">
        <x:f>IF(OR(T1452="年末+季度",T1452="季度+动态"),N1452*$E$5/2,IF(T1452="季度",(J1452+K1452)/2,IF(T1452="动态",N1452*$E$5*IF(J1452+K1452=0,0.5,K1452/(J1452+K1452)),K1452)))</x:f>
        <x:v>0.17173246992501426</x:v>
      </x:c>
      <x:c r="W1452" s="115" t="n">
        <x:f>IF(OR(T1452="年末+季度",T1452="季度+动态",T1452="动态"),N1452*(1-$E$5)*IF(L1452+M1452=0,$B$7/($B$7+$B$8),L1452/(L1452+M1452)),L1452)</x:f>
        <x:v>1.0391797112254806</x:v>
      </x:c>
      <x:c r="X1452" s="115" t="n">
        <x:f>IF(OR(T1452="年末+季度",T1452="季度+动态",T1452="动态"),N1452*(1-$E$5)*IF(L1452+M1452=0,$B$8/($B$7+$B$8),M1452/(L1452+M1452)),M1452)</x:f>
        <x:v>0.14470713294666523</x:v>
      </x:c>
      <x:c r="Y1452" s="115" t="n">
        <x:f>POWER(1-$H$5,(A1452-A1451)/$H$8)</x:f>
        <x:v>0.9999862671029998</x:v>
      </x:c>
      <x:c r="Z1452" s="115" t="n">
        <x:f>U1452*Y1452</x:f>
        <x:v>0.1707985065432955</x:v>
      </x:c>
      <x:c r="AA1452" s="115" t="n">
        <x:f>V1452*Y1452</x:f>
        <x:v>0.17173011154069318</x:v>
      </x:c>
      <x:c r="AB1452" s="115" t="n">
        <x:f>W1452*Y1452</x:f>
        <x:v>1.0391654402775417</x:v>
      </x:c>
      <x:c r="AC1452" s="115" t="n">
        <x:f>X1452*Y1452</x:f>
        <x:v>0.14470514569851328</x:v>
      </x:c>
      <x:c r="AD1452" s="115" t="n">
        <x:f>SUM(Z1452:AC1452)</x:f>
        <x:v>1.5263992040600436</x:v>
      </x:c>
      <x:c r="AE1452" s="115" t="n">
        <x:f>MAX(AE1451,AD1452)</x:f>
        <x:v>1.526836450159191</x:v>
      </x:c>
      <x:c r="AF1452" s="114" t="n">
        <x:f>AD1452/AE1452-1</x:f>
        <x:v>-0.0002863738936162985</x:v>
      </x:c>
      <x:c r="AG1452" s="114" t="n">
        <x:f>AD1452/AD1451-1</x:f>
        <x:v>0.006219815582968469</x:v>
      </x:c>
      <x:c r="AH1452" s="111" t="n">
        <x:f>IF(OR(T1452="年末+季度",T1452="季度+动态",T1452="季度",T1452="动态"),A1452,AH1451)</x:f>
        <x:v>45930</x:v>
      </x:c>
      <x:c r="AI1452" s="117" t="n">
        <x:f>YEAR(A1452)</x:f>
        <x:v>2025</x:v>
      </x:c>
      <x:c r="AJ1452" s="117" t="n">
        <x:f>MONTH(A1452)</x:f>
        <x:v>10</x:v>
      </x:c>
      <x:c r="AK1452" s="50" t="n">
        <x:f>IF(MONTH(A1452)&lt;&gt;MONTH(A1453),1,0)</x:f>
        <x:v>0</x:v>
      </x:c>
      <x:c r="AL1452" s="115" t="n">
        <x:f>IF(AK1451,AD1451,AL1451)</x:f>
        <x:v>1.5147482043526224</x:v>
      </x:c>
      <x:c r="AM1452" s="116" t="str">
        <x:f>IF(AK1452,AD1452/AL1452-1,"")</x:f>
      </x:c>
      <x:c r="AN1452" s="115" t="n">
        <x:f>IF(AI1452&lt;&gt;AI1451,AD1452,MAX(AN1451,AD1452))</x:f>
        <x:v>1.526836450159191</x:v>
      </x:c>
      <x:c r="AO1452" s="116" t="n">
        <x:f>AD1452/AN1452-1</x:f>
        <x:v>-0.0002863738936162985</x:v>
      </x:c>
      <x:c r="AP1452" s="112" t="n">
        <x:f>IFERROR(SUM(Z1452:AC1452)/AD1452,0)</x:f>
        <x:v>1</x:v>
      </x:c>
      <x:c r="AQ1452" s="50" t="b">
        <x:f>AND(B1452&gt;0,C1452&gt;0,D1452&gt;0,E1452&gt;0)</x:f>
        <x:v>1</x:v>
      </x:c>
    </x:row>
    <x:row r="1453">
      <x:c r="A1453" s="111" t="n">
        <x:f>'净值底稿'!A1411</x:f>
        <x:v>45957</x:v>
      </x:c>
      <x:c r="B1453" s="113" t="n">
        <x:f>'净值底稿'!F1411</x:f>
        <x:v>3.796866556339275</x:v>
      </x:c>
      <x:c r="C1453" s="113" t="n">
        <x:f>'净值底稿'!O1411</x:f>
        <x:v>1.8255087374504586</x:v>
      </x:c>
      <x:c r="D1453" s="113" t="n">
        <x:f>'净值底稿'!P1411</x:f>
        <x:v>1.7475</x:v>
      </x:c>
      <x:c r="E1453" s="113" t="n">
        <x:f>'净值底稿'!Q1411</x:f>
        <x:v>3.2385</x:v>
      </x:c>
      <x:c r="F1453" s="114" t="n">
        <x:f>IFERROR(B1453/B1452-1,0)</x:f>
        <x:v>0.03755811160989375</x:v>
      </x:c>
      <x:c r="G1453" s="114" t="n">
        <x:f>IFERROR(C1453/C1452-1,0)</x:f>
        <x:v>0.01102789873867005</x:v>
      </x:c>
      <x:c r="H1453" s="114" t="n">
        <x:f>IFERROR(D1453/D1452-1,0)</x:f>
        <x:v>0.00034346556757691715</x:v>
      </x:c>
      <x:c r="I1453" s="114" t="n">
        <x:f>IFERROR(E1453/E1452-1,0)</x:f>
        <x:v>-0.005313594201117877</x:v>
      </x:c>
      <x:c r="J1453" s="115" t="n">
        <x:f>Z1452*(1+F1453)</x:f>
        <x:v>0.17721337591485176</x:v>
      </x:c>
      <x:c r="K1453" s="115" t="n">
        <x:f>AA1452*(1+G1453)</x:f>
        <x:v>0.17362393382114447</x:v>
      </x:c>
      <x:c r="L1453" s="115" t="n">
        <x:f>AB1452*(1+H1453)</x:f>
        <x:v>1.0395223578252928</x:v>
      </x:c>
      <x:c r="M1453" s="115" t="n">
        <x:f>AC1452*(1+I1453)</x:f>
        <x:v>0.14393624127545773</x:v>
      </x:c>
      <x:c r="N1453" s="115" t="n">
        <x:f>SUM(J1453:M1453)</x:f>
        <x:v>1.5342959088367467</x:v>
      </x:c>
      <x:c r="O1453" s="116" t="n">
        <x:f>IFERROR((J1453+K1453)/N1453,0)</x:f>
        <x:v>0.22866339388338047</x:v>
      </x:c>
      <x:c r="P1453" s="50" t="b">
        <x:f>AND(MONTH(A1453)=12,OR(A1454="",YEAR(A1453)&lt;&gt;YEAR(A1454)))</x:f>
        <x:v>0</x:v>
      </x:c>
      <x:c r="Q1453" s="50" t="b">
        <x:f>AND(MOD(MONTH(A1453),3)=0,OR(A1454="",MONTH(A1453)&lt;&gt;MONTH(A1454)))</x:f>
        <x:v>0</x:v>
      </x:c>
      <x:c r="R1453" s="50" t="b">
        <x:f>OR(O1453&gt;$E$7,O1453&lt;$E$6)</x:f>
        <x:v>0</x:v>
      </x:c>
      <x:c r="S1453" s="50" t="b">
        <x:f>AND(OR(P1453,Q1453,R1453),A1453-AH1452&gt;$E$8)</x:f>
        <x:v>0</x:v>
      </x:c>
      <x:c r="T1453" s="50" t="str">
        <x:f>IF(NOT(OR(P1453,Q1453,R1453)),"不调",IF(NOT(S1453),"间隔规则跳过",IF(P1453,"年末+季度",IF(AND(Q1453,R1453),"季度+动态",IF(Q1453,"季度","动态")))))</x:f>
        <x:v>不调</x:v>
      </x:c>
      <x:c r="U1453" s="115" t="n">
        <x:f>IF(OR(T1453="年末+季度",T1453="季度+动态"),N1453*$E$5/2,IF(T1453="季度",(J1453+K1453)/2,IF(T1453="动态",N1453*$E$5*IF(J1453+K1453=0,0.5,J1453/(J1453+K1453)),J1453)))</x:f>
        <x:v>0.17721337591485176</x:v>
      </x:c>
      <x:c r="V1453" s="115" t="n">
        <x:f>IF(OR(T1453="年末+季度",T1453="季度+动态"),N1453*$E$5/2,IF(T1453="季度",(J1453+K1453)/2,IF(T1453="动态",N1453*$E$5*IF(J1453+K1453=0,0.5,K1453/(J1453+K1453)),K1453)))</x:f>
        <x:v>0.17362393382114447</x:v>
      </x:c>
      <x:c r="W1453" s="115" t="n">
        <x:f>IF(OR(T1453="年末+季度",T1453="季度+动态",T1453="动态"),N1453*(1-$E$5)*IF(L1453+M1453=0,$B$7/($B$7+$B$8),L1453/(L1453+M1453)),L1453)</x:f>
        <x:v>1.0395223578252928</x:v>
      </x:c>
      <x:c r="X1453" s="115" t="n">
        <x:f>IF(OR(T1453="年末+季度",T1453="季度+动态",T1453="动态"),N1453*(1-$E$5)*IF(L1453+M1453=0,$B$8/($B$7+$B$8),M1453/(L1453+M1453)),M1453)</x:f>
        <x:v>0.14393624127545773</x:v>
      </x:c>
      <x:c r="Y1453" s="115" t="n">
        <x:f>POWER(1-$H$5,(A1453-A1452)/$H$8)</x:f>
        <x:v>0.9999588018747739</x:v>
      </x:c>
      <x:c r="Z1453" s="115" t="n">
        <x:f>U1453*Y1453</x:f>
        <x:v>0.17720607505599908</x:v>
      </x:c>
      <x:c r="AA1453" s="115" t="n">
        <x:f>V1453*Y1453</x:f>
        <x:v>0.17361678084057666</x:v>
      </x:c>
      <x:c r="AB1453" s="115" t="n">
        <x:f>W1453*Y1453</x:f>
        <x:v>1.0394795314530199</x:v>
      </x:c>
      <x:c r="AC1453" s="115" t="n">
        <x:f>X1453*Y1453</x:f>
        <x:v>0.1439303113721651</x:v>
      </x:c>
      <x:c r="AD1453" s="115" t="n">
        <x:f>SUM(Z1453:AC1453)</x:f>
        <x:v>1.5342326987217607</x:v>
      </x:c>
      <x:c r="AE1453" s="115" t="n">
        <x:f>MAX(AE1452,AD1453)</x:f>
        <x:v>1.5342326987217607</x:v>
      </x:c>
      <x:c r="AF1453" s="114" t="n">
        <x:f>AD1453/AE1453-1</x:f>
        <x:v>0</x:v>
      </x:c>
      <x:c r="AG1453" s="114" t="n">
        <x:f>AD1453/AD1452-1</x:f>
        <x:v>0.005132009136850302</x:v>
      </x:c>
      <x:c r="AH1453" s="111" t="n">
        <x:f>IF(OR(T1453="年末+季度",T1453="季度+动态",T1453="季度",T1453="动态"),A1453,AH1452)</x:f>
        <x:v>45930</x:v>
      </x:c>
      <x:c r="AI1453" s="117" t="n">
        <x:f>YEAR(A1453)</x:f>
        <x:v>2025</x:v>
      </x:c>
      <x:c r="AJ1453" s="117" t="n">
        <x:f>MONTH(A1453)</x:f>
        <x:v>10</x:v>
      </x:c>
      <x:c r="AK1453" s="50" t="n">
        <x:f>IF(MONTH(A1453)&lt;&gt;MONTH(A1454),1,0)</x:f>
        <x:v>0</x:v>
      </x:c>
      <x:c r="AL1453" s="115" t="n">
        <x:f>IF(AK1452,AD1452,AL1452)</x:f>
        <x:v>1.5147482043526224</x:v>
      </x:c>
      <x:c r="AM1453" s="116" t="str">
        <x:f>IF(AK1453,AD1453/AL1453-1,"")</x:f>
      </x:c>
      <x:c r="AN1453" s="115" t="n">
        <x:f>IF(AI1453&lt;&gt;AI1452,AD1453,MAX(AN1452,AD1453))</x:f>
        <x:v>1.5342326987217607</x:v>
      </x:c>
      <x:c r="AO1453" s="116" t="n">
        <x:f>AD1453/AN1453-1</x:f>
        <x:v>0</x:v>
      </x:c>
      <x:c r="AP1453" s="112" t="n">
        <x:f>IFERROR(SUM(Z1453:AC1453)/AD1453,0)</x:f>
        <x:v>1</x:v>
      </x:c>
      <x:c r="AQ1453" s="50" t="b">
        <x:f>AND(B1453&gt;0,C1453&gt;0,D1453&gt;0,E1453&gt;0)</x:f>
        <x:v>1</x:v>
      </x:c>
    </x:row>
    <x:row r="1454">
      <x:c r="A1454" s="111" t="n">
        <x:f>'净值底稿'!A1412</x:f>
        <x:v>45958</x:v>
      </x:c>
      <x:c r="B1454" s="113" t="n">
        <x:f>'净值底稿'!F1412</x:f>
        <x:v>3.83572661050425</x:v>
      </x:c>
      <x:c r="C1454" s="113" t="n">
        <x:f>'净值底稿'!O1412</x:f>
        <x:v>1.8227849528816906</x:v>
      </x:c>
      <x:c r="D1454" s="113" t="n">
        <x:f>'净值底稿'!P1412</x:f>
        <x:v>1.7502</x:v>
      </x:c>
      <x:c r="E1454" s="113" t="n">
        <x:f>'净值底稿'!Q1412</x:f>
        <x:v>3.1236</x:v>
      </x:c>
      <x:c r="F1454" s="114" t="n">
        <x:f>IFERROR(B1454/B1453-1,0)</x:f>
        <x:v>0.010234769536499488</x:v>
      </x:c>
      <x:c r="G1454" s="114" t="n">
        <x:f>IFERROR(C1454/C1453-1,0)</x:f>
        <x:v>-0.0014920687657579146</x:v>
      </x:c>
      <x:c r="H1454" s="114" t="n">
        <x:f>IFERROR(D1454/D1453-1,0)</x:f>
        <x:v>0.0015450643776824258</x:v>
      </x:c>
      <x:c r="I1454" s="114" t="n">
        <x:f>IFERROR(E1454/E1453-1,0)</x:f>
        <x:v>-0.03547938860583599</x:v>
      </x:c>
      <x:c r="J1454" s="115" t="n">
        <x:f>Z1453*(1+F1454)</x:f>
        <x:v>0.17901973839466487</x:v>
      </x:c>
      <x:c r="K1454" s="115" t="n">
        <x:f>AA1453*(1+G1454)</x:f>
        <x:v>0.173357732664673</x:v>
      </x:c>
      <x:c r="L1454" s="115" t="n">
        <x:f>AB1453*(1+H1454)</x:f>
        <x:v>1.0410855942483979</x:v>
      </x:c>
      <x:c r="M1454" s="115" t="n">
        <x:f>AC1453*(1+I1454)</x:f>
        <x:v>0.13882375192283308</x:v>
      </x:c>
      <x:c r="N1454" s="115" t="n">
        <x:f>SUM(J1454:M1454)</x:f>
        <x:v>1.5322868172305688</x:v>
      </x:c>
      <x:c r="O1454" s="116" t="n">
        <x:f>IFERROR((J1454+K1454)/N1454,0)</x:f>
        <x:v>0.22996834998307913</x:v>
      </x:c>
      <x:c r="P1454" s="50" t="b">
        <x:f>AND(MONTH(A1454)=12,OR(A1455="",YEAR(A1454)&lt;&gt;YEAR(A1455)))</x:f>
        <x:v>0</x:v>
      </x:c>
      <x:c r="Q1454" s="50" t="b">
        <x:f>AND(MOD(MONTH(A1454),3)=0,OR(A1455="",MONTH(A1454)&lt;&gt;MONTH(A1455)))</x:f>
        <x:v>0</x:v>
      </x:c>
      <x:c r="R1454" s="50" t="b">
        <x:f>OR(O1454&gt;$E$7,O1454&lt;$E$6)</x:f>
        <x:v>0</x:v>
      </x:c>
      <x:c r="S1454" s="50" t="b">
        <x:f>AND(OR(P1454,Q1454,R1454),A1454-AH1453&gt;$E$8)</x:f>
        <x:v>0</x:v>
      </x:c>
      <x:c r="T1454" s="50" t="str">
        <x:f>IF(NOT(OR(P1454,Q1454,R1454)),"不调",IF(NOT(S1454),"间隔规则跳过",IF(P1454,"年末+季度",IF(AND(Q1454,R1454),"季度+动态",IF(Q1454,"季度","动态")))))</x:f>
        <x:v>不调</x:v>
      </x:c>
      <x:c r="U1454" s="115" t="n">
        <x:f>IF(OR(T1454="年末+季度",T1454="季度+动态"),N1454*$E$5/2,IF(T1454="季度",(J1454+K1454)/2,IF(T1454="动态",N1454*$E$5*IF(J1454+K1454=0,0.5,J1454/(J1454+K1454)),J1454)))</x:f>
        <x:v>0.17901973839466487</x:v>
      </x:c>
      <x:c r="V1454" s="115" t="n">
        <x:f>IF(OR(T1454="年末+季度",T1454="季度+动态"),N1454*$E$5/2,IF(T1454="季度",(J1454+K1454)/2,IF(T1454="动态",N1454*$E$5*IF(J1454+K1454=0,0.5,K1454/(J1454+K1454)),K1454)))</x:f>
        <x:v>0.173357732664673</x:v>
      </x:c>
      <x:c r="W1454" s="115" t="n">
        <x:f>IF(OR(T1454="年末+季度",T1454="季度+动态",T1454="动态"),N1454*(1-$E$5)*IF(L1454+M1454=0,$B$7/($B$7+$B$8),L1454/(L1454+M1454)),L1454)</x:f>
        <x:v>1.0410855942483979</x:v>
      </x:c>
      <x:c r="X1454" s="115" t="n">
        <x:f>IF(OR(T1454="年末+季度",T1454="季度+动态",T1454="动态"),N1454*(1-$E$5)*IF(L1454+M1454=0,$B$8/($B$7+$B$8),M1454/(L1454+M1454)),M1454)</x:f>
        <x:v>0.13882375192283308</x:v>
      </x:c>
      <x:c r="Y1454" s="115" t="n">
        <x:f>POWER(1-$H$5,(A1454-A1453)/$H$8)</x:f>
        <x:v>0.9999862671029998</x:v>
      </x:c>
      <x:c r="Z1454" s="115" t="n">
        <x:f>U1454*Y1454</x:f>
        <x:v>0.1790172799350365</x:v>
      </x:c>
      <x:c r="AA1454" s="115" t="n">
        <x:f>V1454*Y1454</x:f>
        <x:v>0.1733553519607861</x:v>
      </x:c>
      <x:c r="AB1454" s="115" t="n">
        <x:f>W1454*Y1454</x:f>
        <x:v>1.0410712971271636</x:v>
      </x:c>
      <x:c r="AC1454" s="115" t="n">
        <x:f>X1454*Y1454</x:f>
        <x:v>0.13882184547054674</x:v>
      </x:c>
      <x:c r="AD1454" s="115" t="n">
        <x:f>SUM(Z1454:AC1454)</x:f>
        <x:v>1.5322657744935329</x:v>
      </x:c>
      <x:c r="AE1454" s="115" t="n">
        <x:f>MAX(AE1453,AD1454)</x:f>
        <x:v>1.5342326987217607</x:v>
      </x:c>
      <x:c r="AF1454" s="114" t="n">
        <x:f>AD1454/AE1454-1</x:f>
        <x:v>-0.0012820247084204262</x:v>
      </x:c>
      <x:c r="AG1454" s="114" t="n">
        <x:f>AD1454/AD1453-1</x:f>
        <x:v>-0.0012820247084204262</x:v>
      </x:c>
      <x:c r="AH1454" s="111" t="n">
        <x:f>IF(OR(T1454="年末+季度",T1454="季度+动态",T1454="季度",T1454="动态"),A1454,AH1453)</x:f>
        <x:v>45930</x:v>
      </x:c>
      <x:c r="AI1454" s="117" t="n">
        <x:f>YEAR(A1454)</x:f>
        <x:v>2025</x:v>
      </x:c>
      <x:c r="AJ1454" s="117" t="n">
        <x:f>MONTH(A1454)</x:f>
        <x:v>10</x:v>
      </x:c>
      <x:c r="AK1454" s="50" t="n">
        <x:f>IF(MONTH(A1454)&lt;&gt;MONTH(A1455),1,0)</x:f>
        <x:v>0</x:v>
      </x:c>
      <x:c r="AL1454" s="115" t="n">
        <x:f>IF(AK1453,AD1453,AL1453)</x:f>
        <x:v>1.5147482043526224</x:v>
      </x:c>
      <x:c r="AM1454" s="116" t="str">
        <x:f>IF(AK1454,AD1454/AL1454-1,"")</x:f>
      </x:c>
      <x:c r="AN1454" s="115" t="n">
        <x:f>IF(AI1454&lt;&gt;AI1453,AD1454,MAX(AN1453,AD1454))</x:f>
        <x:v>1.5342326987217607</x:v>
      </x:c>
      <x:c r="AO1454" s="116" t="n">
        <x:f>AD1454/AN1454-1</x:f>
        <x:v>-0.0012820247084204262</x:v>
      </x:c>
      <x:c r="AP1454" s="112" t="n">
        <x:f>IFERROR(SUM(Z1454:AC1454)/AD1454,0)</x:f>
        <x:v>1</x:v>
      </x:c>
      <x:c r="AQ1454" s="50" t="b">
        <x:f>AND(B1454&gt;0,C1454&gt;0,D1454&gt;0,E1454&gt;0)</x:f>
        <x:v>1</x:v>
      </x:c>
    </x:row>
    <x:row r="1455">
      <x:c r="A1455" s="111" t="n">
        <x:f>'净值底稿'!A1413</x:f>
        <x:v>45959</x:v>
      </x:c>
      <x:c r="B1455" s="113" t="n">
        <x:f>'净值底稿'!F1413</x:f>
        <x:v>3.90716449406665</x:v>
      </x:c>
      <x:c r="C1455" s="113" t="n">
        <x:f>'净值底稿'!O1413</x:f>
        <x:v>1.8387163729343348</x:v>
      </x:c>
      <x:c r="D1455" s="113" t="n">
        <x:f>'净值底稿'!P1413</x:f>
        <x:v>1.751</x:v>
      </x:c>
      <x:c r="E1455" s="113" t="n">
        <x:f>'净值底稿'!Q1413</x:f>
        <x:v>3.1748</x:v>
      </x:c>
      <x:c r="F1455" s="114" t="n">
        <x:f>IFERROR(B1455/B1454-1,0)</x:f>
        <x:v>0.01862434183050632</x:v>
      </x:c>
      <x:c r="G1455" s="114" t="n">
        <x:f>IFERROR(C1455/C1454-1,0)</x:f>
        <x:v>0.008740153372156056</x:v>
      </x:c>
      <x:c r="H1455" s="114" t="n">
        <x:f>IFERROR(D1455/D1454-1,0)</x:f>
        <x:v>0.00045709061821508357</x:v>
      </x:c>
      <x:c r="I1455" s="114" t="n">
        <x:f>IFERROR(E1455/E1454-1,0)</x:f>
        <x:v>0.01639134332180814</x:v>
      </x:c>
      <x:c r="J1455" s="115" t="n">
        <x:f>Z1454*(1+F1455)</x:f>
        <x:v>0.18235135895011406</x:v>
      </x:c>
      <x:c r="K1455" s="115" t="n">
        <x:f>AA1454*(1+G1455)</x:f>
        <x:v>0.17487050432480747</x:v>
      </x:c>
      <x:c r="L1455" s="115" t="n">
        <x:f>AB1454*(1+H1455)</x:f>
        <x:v>1.0415471610499734</x:v>
      </x:c>
      <x:c r="M1455" s="115" t="n">
        <x:f>AC1454*(1+I1455)</x:f>
        <x:v>0.14109732200022146</x:v>
      </x:c>
      <x:c r="N1455" s="115" t="n">
        <x:f>SUM(J1455:M1455)</x:f>
        <x:v>1.5398663463251163</x:v>
      </x:c>
      <x:c r="O1455" s="116" t="n">
        <x:f>IFERROR((J1455+K1455)/N1455,0)</x:f>
        <x:v>0.23198238219013606</x:v>
      </x:c>
      <x:c r="P1455" s="50" t="b">
        <x:f>AND(MONTH(A1455)=12,OR(A1456="",YEAR(A1455)&lt;&gt;YEAR(A1456)))</x:f>
        <x:v>0</x:v>
      </x:c>
      <x:c r="Q1455" s="50" t="b">
        <x:f>AND(MOD(MONTH(A1455),3)=0,OR(A1456="",MONTH(A1455)&lt;&gt;MONTH(A1456)))</x:f>
        <x:v>0</x:v>
      </x:c>
      <x:c r="R1455" s="50" t="b">
        <x:f>OR(O1455&gt;$E$7,O1455&lt;$E$6)</x:f>
        <x:v>0</x:v>
      </x:c>
      <x:c r="S1455" s="50" t="b">
        <x:f>AND(OR(P1455,Q1455,R1455),A1455-AH1454&gt;$E$8)</x:f>
        <x:v>0</x:v>
      </x:c>
      <x:c r="T1455" s="50" t="str">
        <x:f>IF(NOT(OR(P1455,Q1455,R1455)),"不调",IF(NOT(S1455),"间隔规则跳过",IF(P1455,"年末+季度",IF(AND(Q1455,R1455),"季度+动态",IF(Q1455,"季度","动态")))))</x:f>
        <x:v>不调</x:v>
      </x:c>
      <x:c r="U1455" s="115" t="n">
        <x:f>IF(OR(T1455="年末+季度",T1455="季度+动态"),N1455*$E$5/2,IF(T1455="季度",(J1455+K1455)/2,IF(T1455="动态",N1455*$E$5*IF(J1455+K1455=0,0.5,J1455/(J1455+K1455)),J1455)))</x:f>
        <x:v>0.18235135895011406</x:v>
      </x:c>
      <x:c r="V1455" s="115" t="n">
        <x:f>IF(OR(T1455="年末+季度",T1455="季度+动态"),N1455*$E$5/2,IF(T1455="季度",(J1455+K1455)/2,IF(T1455="动态",N1455*$E$5*IF(J1455+K1455=0,0.5,K1455/(J1455+K1455)),K1455)))</x:f>
        <x:v>0.17487050432480747</x:v>
      </x:c>
      <x:c r="W1455" s="115" t="n">
        <x:f>IF(OR(T1455="年末+季度",T1455="季度+动态",T1455="动态"),N1455*(1-$E$5)*IF(L1455+M1455=0,$B$7/($B$7+$B$8),L1455/(L1455+M1455)),L1455)</x:f>
        <x:v>1.0415471610499734</x:v>
      </x:c>
      <x:c r="X1455" s="115" t="n">
        <x:f>IF(OR(T1455="年末+季度",T1455="季度+动态",T1455="动态"),N1455*(1-$E$5)*IF(L1455+M1455=0,$B$8/($B$7+$B$8),M1455/(L1455+M1455)),M1455)</x:f>
        <x:v>0.14109732200022146</x:v>
      </x:c>
      <x:c r="Y1455" s="115" t="n">
        <x:f>POWER(1-$H$5,(A1455-A1454)/$H$8)</x:f>
        <x:v>0.9999862671029998</x:v>
      </x:c>
      <x:c r="Z1455" s="115" t="n">
        <x:f>U1455*Y1455</x:f>
        <x:v>0.18234885473768375</x:v>
      </x:c>
      <x:c r="AA1455" s="115" t="n">
        <x:f>V1455*Y1455</x:f>
        <x:v>0.1748681028461832</x:v>
      </x:c>
      <x:c r="AB1455" s="115" t="n">
        <x:f>W1455*Y1455</x:f>
        <x:v>1.0415328575900897</x:v>
      </x:c>
      <x:c r="AC1455" s="115" t="n">
        <x:f>X1455*Y1455</x:f>
        <x:v>0.14109538432523142</x:v>
      </x:c>
      <x:c r="AD1455" s="115" t="n">
        <x:f>SUM(Z1455:AC1455)</x:f>
        <x:v>1.5398451994991882</x:v>
      </x:c>
      <x:c r="AE1455" s="115" t="n">
        <x:f>MAX(AE1454,AD1455)</x:f>
        <x:v>1.5398451994991882</x:v>
      </x:c>
      <x:c r="AF1455" s="114" t="n">
        <x:f>AD1455/AE1455-1</x:f>
        <x:v>0</x:v>
      </x:c>
      <x:c r="AG1455" s="114" t="n">
        <x:f>AD1455/AD1454-1</x:f>
        <x:v>0.004946547219042641</x:v>
      </x:c>
      <x:c r="AH1455" s="111" t="n">
        <x:f>IF(OR(T1455="年末+季度",T1455="季度+动态",T1455="季度",T1455="动态"),A1455,AH1454)</x:f>
        <x:v>45930</x:v>
      </x:c>
      <x:c r="AI1455" s="117" t="n">
        <x:f>YEAR(A1455)</x:f>
        <x:v>2025</x:v>
      </x:c>
      <x:c r="AJ1455" s="117" t="n">
        <x:f>MONTH(A1455)</x:f>
        <x:v>10</x:v>
      </x:c>
      <x:c r="AK1455" s="50" t="n">
        <x:f>IF(MONTH(A1455)&lt;&gt;MONTH(A1456),1,0)</x:f>
        <x:v>0</x:v>
      </x:c>
      <x:c r="AL1455" s="115" t="n">
        <x:f>IF(AK1454,AD1454,AL1454)</x:f>
        <x:v>1.5147482043526224</x:v>
      </x:c>
      <x:c r="AM1455" s="116" t="str">
        <x:f>IF(AK1455,AD1455/AL1455-1,"")</x:f>
      </x:c>
      <x:c r="AN1455" s="115" t="n">
        <x:f>IF(AI1455&lt;&gt;AI1454,AD1455,MAX(AN1454,AD1455))</x:f>
        <x:v>1.5398451994991882</x:v>
      </x:c>
      <x:c r="AO1455" s="116" t="n">
        <x:f>AD1455/AN1455-1</x:f>
        <x:v>0</x:v>
      </x:c>
      <x:c r="AP1455" s="112" t="n">
        <x:f>IFERROR(SUM(Z1455:AC1455)/AD1455,0)</x:f>
        <x:v>1</x:v>
      </x:c>
      <x:c r="AQ1455" s="50" t="b">
        <x:f>AND(B1455&gt;0,C1455&gt;0,D1455&gt;0,E1455&gt;0)</x:f>
        <x:v>1</x:v>
      </x:c>
    </x:row>
    <x:row r="1456">
      <x:c r="A1456" s="111" t="n">
        <x:f>'净值底稿'!A1414</x:f>
        <x:v>45960</x:v>
      </x:c>
      <x:c r="B1456" s="113" t="n">
        <x:f>'净值底稿'!F1414</x:f>
        <x:v>3.8217848244774753</x:v>
      </x:c>
      <x:c r="C1456" s="113" t="n">
        <x:f>'净值底稿'!O1414</x:f>
        <x:v>1.8173277359357138</x:v>
      </x:c>
      <x:c r="D1456" s="113" t="n">
        <x:f>'净值底稿'!P1414</x:f>
        <x:v>1.7521</x:v>
      </x:c>
      <x:c r="E1456" s="113" t="n">
        <x:f>'净值底稿'!Q1414</x:f>
        <x:v>3.1557</x:v>
      </x:c>
      <x:c r="F1456" s="114" t="n">
        <x:f>IFERROR(B1456/B1455-1,0)</x:f>
        <x:v>-0.021852079613958075</x:v>
      </x:c>
      <x:c r="G1456" s="114" t="n">
        <x:f>IFERROR(C1456/C1455-1,0)</x:f>
        <x:v>-0.011632374254919808</x:v>
      </x:c>
      <x:c r="H1456" s="114" t="n">
        <x:f>IFERROR(D1456/D1455-1,0)</x:f>
        <x:v>0.0006282124500285313</x:v>
      </x:c>
      <x:c r="I1456" s="114" t="n">
        <x:f>IFERROR(E1456/E1455-1,0)</x:f>
        <x:v>-0.0060161270001259926</x:v>
      </x:c>
      <x:c r="J1456" s="115" t="n">
        <x:f>Z1455*(1+F1456)</x:f>
        <x:v>0.17836415304644182</x:v>
      </x:c>
      <x:c r="K1456" s="115" t="n">
        <x:f>AA1455*(1+G1456)</x:f>
        <x:v>0.1728339716286286</x:v>
      </x:c>
      <x:c r="L1456" s="115" t="n">
        <x:f>AB1455*(1+H1456)</x:f>
        <x:v>1.0421871614983416</x:v>
      </x:c>
      <x:c r="M1456" s="115" t="n">
        <x:f>AC1455*(1+I1456)</x:f>
        <x:v>0.14024653657399924</x:v>
      </x:c>
      <x:c r="N1456" s="115" t="n">
        <x:f>SUM(J1456:M1456)</x:f>
        <x:v>1.5336318227474113</x:v>
      </x:c>
      <x:c r="O1456" s="116" t="n">
        <x:f>IFERROR((J1456+K1456)/N1456,0)</x:f>
        <x:v>0.22899767692999456</x:v>
      </x:c>
      <x:c r="P1456" s="50" t="b">
        <x:f>AND(MONTH(A1456)=12,OR(A1457="",YEAR(A1456)&lt;&gt;YEAR(A1457)))</x:f>
        <x:v>0</x:v>
      </x:c>
      <x:c r="Q1456" s="50" t="b">
        <x:f>AND(MOD(MONTH(A1456),3)=0,OR(A1457="",MONTH(A1456)&lt;&gt;MONTH(A1457)))</x:f>
        <x:v>0</x:v>
      </x:c>
      <x:c r="R1456" s="50" t="b">
        <x:f>OR(O1456&gt;$E$7,O1456&lt;$E$6)</x:f>
        <x:v>0</x:v>
      </x:c>
      <x:c r="S1456" s="50" t="b">
        <x:f>AND(OR(P1456,Q1456,R1456),A1456-AH1455&gt;$E$8)</x:f>
        <x:v>0</x:v>
      </x:c>
      <x:c r="T1456" s="50" t="str">
        <x:f>IF(NOT(OR(P1456,Q1456,R1456)),"不调",IF(NOT(S1456),"间隔规则跳过",IF(P1456,"年末+季度",IF(AND(Q1456,R1456),"季度+动态",IF(Q1456,"季度","动态")))))</x:f>
        <x:v>不调</x:v>
      </x:c>
      <x:c r="U1456" s="115" t="n">
        <x:f>IF(OR(T1456="年末+季度",T1456="季度+动态"),N1456*$E$5/2,IF(T1456="季度",(J1456+K1456)/2,IF(T1456="动态",N1456*$E$5*IF(J1456+K1456=0,0.5,J1456/(J1456+K1456)),J1456)))</x:f>
        <x:v>0.17836415304644182</x:v>
      </x:c>
      <x:c r="V1456" s="115" t="n">
        <x:f>IF(OR(T1456="年末+季度",T1456="季度+动态"),N1456*$E$5/2,IF(T1456="季度",(J1456+K1456)/2,IF(T1456="动态",N1456*$E$5*IF(J1456+K1456=0,0.5,K1456/(J1456+K1456)),K1456)))</x:f>
        <x:v>0.1728339716286286</x:v>
      </x:c>
      <x:c r="W1456" s="115" t="n">
        <x:f>IF(OR(T1456="年末+季度",T1456="季度+动态",T1456="动态"),N1456*(1-$E$5)*IF(L1456+M1456=0,$B$7/($B$7+$B$8),L1456/(L1456+M1456)),L1456)</x:f>
        <x:v>1.0421871614983416</x:v>
      </x:c>
      <x:c r="X1456" s="115" t="n">
        <x:f>IF(OR(T1456="年末+季度",T1456="季度+动态",T1456="动态"),N1456*(1-$E$5)*IF(L1456+M1456=0,$B$8/($B$7+$B$8),M1456/(L1456+M1456)),M1456)</x:f>
        <x:v>0.14024653657399924</x:v>
      </x:c>
      <x:c r="Y1456" s="115" t="n">
        <x:f>POWER(1-$H$5,(A1456-A1455)/$H$8)</x:f>
        <x:v>0.9999862671029998</x:v>
      </x:c>
      <x:c r="Z1456" s="115" t="n">
        <x:f>U1456*Y1456</x:f>
        <x:v>0.1783617035898995</x:v>
      </x:c>
      <x:c r="AA1456" s="115" t="n">
        <x:f>V1456*Y1456</x:f>
        <x:v>0.17283159811749807</x:v>
      </x:c>
      <x:c r="AB1456" s="115" t="n">
        <x:f>W1456*Y1456</x:f>
        <x:v>1.0421728492493978</x:v>
      </x:c>
      <x:c r="AC1456" s="115" t="n">
        <x:f>X1456*Y1456</x:f>
        <x:v>0.14024461058275783</x:v>
      </x:c>
      <x:c r="AD1456" s="115" t="n">
        <x:f>SUM(Z1456:AC1456)</x:f>
        <x:v>1.5336107615395531</x:v>
      </x:c>
      <x:c r="AE1456" s="115" t="n">
        <x:f>MAX(AE1455,AD1456)</x:f>
        <x:v>1.5398451994991882</x:v>
      </x:c>
      <x:c r="AF1456" s="114" t="n">
        <x:f>AD1456/AE1456-1</x:f>
        <x:v>-0.004048743316316994</x:v>
      </x:c>
      <x:c r="AG1456" s="114" t="n">
        <x:f>AD1456/AD1455-1</x:f>
        <x:v>-0.004048743316316994</x:v>
      </x:c>
      <x:c r="AH1456" s="111" t="n">
        <x:f>IF(OR(T1456="年末+季度",T1456="季度+动态",T1456="季度",T1456="动态"),A1456,AH1455)</x:f>
        <x:v>45930</x:v>
      </x:c>
      <x:c r="AI1456" s="117" t="n">
        <x:f>YEAR(A1456)</x:f>
        <x:v>2025</x:v>
      </x:c>
      <x:c r="AJ1456" s="117" t="n">
        <x:f>MONTH(A1456)</x:f>
        <x:v>10</x:v>
      </x:c>
      <x:c r="AK1456" s="50" t="n">
        <x:f>IF(MONTH(A1456)&lt;&gt;MONTH(A1457),1,0)</x:f>
        <x:v>0</x:v>
      </x:c>
      <x:c r="AL1456" s="115" t="n">
        <x:f>IF(AK1455,AD1455,AL1455)</x:f>
        <x:v>1.5147482043526224</x:v>
      </x:c>
      <x:c r="AM1456" s="116" t="str">
        <x:f>IF(AK1456,AD1456/AL1456-1,"")</x:f>
      </x:c>
      <x:c r="AN1456" s="115" t="n">
        <x:f>IF(AI1456&lt;&gt;AI1455,AD1456,MAX(AN1455,AD1456))</x:f>
        <x:v>1.5398451994991882</x:v>
      </x:c>
      <x:c r="AO1456" s="116" t="n">
        <x:f>AD1456/AN1456-1</x:f>
        <x:v>-0.004048743316316994</x:v>
      </x:c>
      <x:c r="AP1456" s="112" t="n">
        <x:f>IFERROR(SUM(Z1456:AC1456)/AD1456,0)</x:f>
        <x:v>1</x:v>
      </x:c>
      <x:c r="AQ1456" s="50" t="b">
        <x:f>AND(B1456&gt;0,C1456&gt;0,D1456&gt;0,E1456&gt;0)</x:f>
        <x:v>1</x:v>
      </x:c>
    </x:row>
    <x:row r="1457">
      <x:c r="A1457" s="111" t="n">
        <x:f>'净值底稿'!A1415</x:f>
        <x:v>45961</x:v>
      </x:c>
      <x:c r="B1457" s="113" t="n">
        <x:f>'净值底稿'!F1415</x:f>
        <x:v>3.677496700539475</x:v>
      </x:c>
      <x:c r="C1457" s="113" t="n">
        <x:f>'净值底稿'!O1415</x:f>
        <x:v>1.8158052833013765</x:v>
      </x:c>
      <x:c r="D1457" s="113" t="n">
        <x:f>'净值底稿'!P1415</x:f>
        <x:v>1.7538</x:v>
      </x:c>
      <x:c r="E1457" s="113" t="n">
        <x:f>'净值底稿'!Q1415</x:f>
        <x:v>3.205</x:v>
      </x:c>
      <x:c r="F1457" s="114" t="n">
        <x:f>IFERROR(B1457/B1456-1,0)</x:f>
        <x:v>-0.03775412027748781</x:v>
      </x:c>
      <x:c r="G1457" s="114" t="n">
        <x:f>IFERROR(C1457/C1456-1,0)</x:f>
        <x:v>-0.0008377424744213657</x:v>
      </x:c>
      <x:c r="H1457" s="114" t="n">
        <x:f>IFERROR(D1457/D1456-1,0)</x:f>
        <x:v>0.0009702642543234496</x:v>
      </x:c>
      <x:c r="I1457" s="114" t="n">
        <x:f>IFERROR(E1457/E1456-1,0)</x:f>
        <x:v>0.01562252432106992</x:v>
      </x:c>
      <x:c r="J1457" s="115" t="n">
        <x:f>Z1456*(1+F1457)</x:f>
        <x:v>0.1716278143796688</x:v>
      </x:c>
      <x:c r="K1457" s="115" t="n">
        <x:f>AA1456*(1+G1457)</x:f>
        <x:v>0.17268680974683293</x:v>
      </x:c>
      <x:c r="L1457" s="115" t="n">
        <x:f>AB1456*(1+H1457)</x:f>
        <x:v>1.0431840323118509</x:v>
      </x:c>
      <x:c r="M1457" s="115" t="n">
        <x:f>AC1456*(1+I1457)</x:f>
        <x:v>0.14243558542248594</x:v>
      </x:c>
      <x:c r="N1457" s="115" t="n">
        <x:f>SUM(J1457:M1457)</x:f>
        <x:v>1.5299342418608384</x:v>
      </x:c>
      <x:c r="O1457" s="116" t="n">
        <x:f>IFERROR((J1457+K1457)/N1457,0)</x:f>
        <x:v>0.22505191053683227</x:v>
      </x:c>
      <x:c r="P1457" s="50" t="b">
        <x:f>AND(MONTH(A1457)=12,OR(A1458="",YEAR(A1457)&lt;&gt;YEAR(A1458)))</x:f>
        <x:v>0</x:v>
      </x:c>
      <x:c r="Q1457" s="50" t="b">
        <x:f>AND(MOD(MONTH(A1457),3)=0,OR(A1458="",MONTH(A1457)&lt;&gt;MONTH(A1458)))</x:f>
        <x:v>0</x:v>
      </x:c>
      <x:c r="R1457" s="50" t="b">
        <x:f>OR(O1457&gt;$E$7,O1457&lt;$E$6)</x:f>
        <x:v>0</x:v>
      </x:c>
      <x:c r="S1457" s="50" t="b">
        <x:f>AND(OR(P1457,Q1457,R1457),A1457-AH1456&gt;$E$8)</x:f>
        <x:v>0</x:v>
      </x:c>
      <x:c r="T1457" s="50" t="str">
        <x:f>IF(NOT(OR(P1457,Q1457,R1457)),"不调",IF(NOT(S1457),"间隔规则跳过",IF(P1457,"年末+季度",IF(AND(Q1457,R1457),"季度+动态",IF(Q1457,"季度","动态")))))</x:f>
        <x:v>不调</x:v>
      </x:c>
      <x:c r="U1457" s="115" t="n">
        <x:f>IF(OR(T1457="年末+季度",T1457="季度+动态"),N1457*$E$5/2,IF(T1457="季度",(J1457+K1457)/2,IF(T1457="动态",N1457*$E$5*IF(J1457+K1457=0,0.5,J1457/(J1457+K1457)),J1457)))</x:f>
        <x:v>0.1716278143796688</x:v>
      </x:c>
      <x:c r="V1457" s="115" t="n">
        <x:f>IF(OR(T1457="年末+季度",T1457="季度+动态"),N1457*$E$5/2,IF(T1457="季度",(J1457+K1457)/2,IF(T1457="动态",N1457*$E$5*IF(J1457+K1457=0,0.5,K1457/(J1457+K1457)),K1457)))</x:f>
        <x:v>0.17268680974683293</x:v>
      </x:c>
      <x:c r="W1457" s="115" t="n">
        <x:f>IF(OR(T1457="年末+季度",T1457="季度+动态",T1457="动态"),N1457*(1-$E$5)*IF(L1457+M1457=0,$B$7/($B$7+$B$8),L1457/(L1457+M1457)),L1457)</x:f>
        <x:v>1.0431840323118509</x:v>
      </x:c>
      <x:c r="X1457" s="115" t="n">
        <x:f>IF(OR(T1457="年末+季度",T1457="季度+动态",T1457="动态"),N1457*(1-$E$5)*IF(L1457+M1457=0,$B$8/($B$7+$B$8),M1457/(L1457+M1457)),M1457)</x:f>
        <x:v>0.14243558542248594</x:v>
      </x:c>
      <x:c r="Y1457" s="115" t="n">
        <x:f>POWER(1-$H$5,(A1457-A1456)/$H$8)</x:f>
        <x:v>0.9999862671029998</x:v>
      </x:c>
      <x:c r="Z1457" s="115" t="n">
        <x:f>U1457*Y1457</x:f>
        <x:v>0.17162545743257157</x:v>
      </x:c>
      <x:c r="AA1457" s="115" t="n">
        <x:f>V1457*Y1457</x:f>
        <x:v>0.17268443825666138</x:v>
      </x:c>
      <x:c r="AB1457" s="115" t="n">
        <x:f>W1457*Y1457</x:f>
        <x:v>1.0431697063729828</x:v>
      </x:c>
      <x:c r="AC1457" s="115" t="n">
        <x:f>X1457*Y1457</x:f>
        <x:v>0.14243362936926215</x:v>
      </x:c>
      <x:c r="AD1457" s="115" t="n">
        <x:f>SUM(Z1457:AC1457)</x:f>
        <x:v>1.5299132314314778</x:v>
      </x:c>
      <x:c r="AE1457" s="115" t="n">
        <x:f>MAX(AE1456,AD1457)</x:f>
        <x:v>1.5398451994991882</x:v>
      </x:c>
      <x:c r="AF1457" s="114" t="n">
        <x:f>AD1457/AE1457-1</x:f>
        <x:v>-0.00644997826465965</x:v>
      </x:c>
      <x:c r="AG1457" s="114" t="n">
        <x:f>AD1457/AD1456-1</x:f>
        <x:v>-0.0024109964541220164</x:v>
      </x:c>
      <x:c r="AH1457" s="111" t="n">
        <x:f>IF(OR(T1457="年末+季度",T1457="季度+动态",T1457="季度",T1457="动态"),A1457,AH1456)</x:f>
        <x:v>45930</x:v>
      </x:c>
      <x:c r="AI1457" s="117" t="n">
        <x:f>YEAR(A1457)</x:f>
        <x:v>2025</x:v>
      </x:c>
      <x:c r="AJ1457" s="117" t="n">
        <x:f>MONTH(A1457)</x:f>
        <x:v>10</x:v>
      </x:c>
      <x:c r="AK1457" s="50" t="n">
        <x:f>IF(MONTH(A1457)&lt;&gt;MONTH(A1458),1,0)</x:f>
        <x:v>1</x:v>
      </x:c>
      <x:c r="AL1457" s="115" t="n">
        <x:f>IF(AK1456,AD1456,AL1456)</x:f>
        <x:v>1.5147482043526224</x:v>
      </x:c>
      <x:c r="AM1457" s="116" t="n">
        <x:f>IF(AK1457,AD1457/AL1457-1,"")</x:f>
        <x:v>0.010011582806488173</x:v>
      </x:c>
      <x:c r="AN1457" s="115" t="n">
        <x:f>IF(AI1457&lt;&gt;AI1456,AD1457,MAX(AN1456,AD1457))</x:f>
        <x:v>1.5398451994991882</x:v>
      </x:c>
      <x:c r="AO1457" s="116" t="n">
        <x:f>AD1457/AN1457-1</x:f>
        <x:v>-0.00644997826465965</x:v>
      </x:c>
      <x:c r="AP1457" s="112" t="n">
        <x:f>IFERROR(SUM(Z1457:AC1457)/AD1457,0)</x:f>
        <x:v>1</x:v>
      </x:c>
      <x:c r="AQ1457" s="50" t="b">
        <x:f>AND(B1457&gt;0,C1457&gt;0,D1457&gt;0,E1457&gt;0)</x:f>
        <x:v>1</x:v>
      </x:c>
    </x:row>
    <x:row r="1458">
      <x:c r="A1458" s="111" t="n">
        <x:f>'净值底稿'!A1416</x:f>
        <x:v>45964</x:v>
      </x:c>
      <x:c r="B1458" s="113" t="n">
        <x:f>'净值底稿'!F1416</x:f>
        <x:v>3.69487114557435</x:v>
      </x:c>
      <x:c r="C1458" s="113" t="n">
        <x:f>'净值底稿'!O1416</x:f>
        <x:v>1.8202436035827678</x:v>
      </x:c>
      <x:c r="D1458" s="113" t="n">
        <x:f>'净值底稿'!P1416</x:f>
        <x:v>1.7543</x:v>
      </x:c>
      <x:c r="E1458" s="113" t="n">
        <x:f>'净值底稿'!Q1416</x:f>
        <x:v>3.2</x:v>
      </x:c>
      <x:c r="F1458" s="114" t="n">
        <x:f>IFERROR(B1458/B1457-1,0)</x:f>
        <x:v>0.004724530421013284</x:v>
      </x:c>
      <x:c r="G1458" s="114" t="n">
        <x:f>IFERROR(C1458/C1457-1,0)</x:f>
        <x:v>0.0024442710472358797</x:v>
      </x:c>
      <x:c r="H1458" s="114" t="n">
        <x:f>IFERROR(D1458/D1457-1,0)</x:f>
        <x:v>0.0002850952218040881</x:v>
      </x:c>
      <x:c r="I1458" s="114" t="n">
        <x:f>IFERROR(E1458/E1457-1,0)</x:f>
        <x:v>-0.0015600624024960652</x:v>
      </x:c>
      <x:c r="J1458" s="115" t="n">
        <x:f>Z1457*(1+F1458)</x:f>
        <x:v>0.17243630712723207</x:v>
      </x:c>
      <x:c r="K1458" s="115" t="n">
        <x:f>AA1457*(1+G1458)</x:f>
        <x:v>0.17310652582940034</x:v>
      </x:c>
      <x:c r="L1458" s="115" t="n">
        <x:f>AB1457*(1+H1458)</x:f>
        <x:v>1.0434671090718004</x:v>
      </x:c>
      <x:c r="M1458" s="115" t="n">
        <x:f>AC1457*(1+I1458)</x:f>
        <x:v>0.14221142401923212</x:v>
      </x:c>
      <x:c r="N1458" s="115" t="n">
        <x:f>SUM(J1458:M1458)</x:f>
        <x:v>1.5312213660476648</x:v>
      </x:c>
      <x:c r="O1458" s="116" t="n">
        <x:f>IFERROR((J1458+K1458)/N1458,0)</x:f>
        <x:v>0.22566484547465238</x:v>
      </x:c>
      <x:c r="P1458" s="50" t="b">
        <x:f>AND(MONTH(A1458)=12,OR(A1459="",YEAR(A1458)&lt;&gt;YEAR(A1459)))</x:f>
        <x:v>0</x:v>
      </x:c>
      <x:c r="Q1458" s="50" t="b">
        <x:f>AND(MOD(MONTH(A1458),3)=0,OR(A1459="",MONTH(A1458)&lt;&gt;MONTH(A1459)))</x:f>
        <x:v>0</x:v>
      </x:c>
      <x:c r="R1458" s="50" t="b">
        <x:f>OR(O1458&gt;$E$7,O1458&lt;$E$6)</x:f>
        <x:v>0</x:v>
      </x:c>
      <x:c r="S1458" s="50" t="b">
        <x:f>AND(OR(P1458,Q1458,R1458),A1458-AH1457&gt;$E$8)</x:f>
        <x:v>0</x:v>
      </x:c>
      <x:c r="T1458" s="50" t="str">
        <x:f>IF(NOT(OR(P1458,Q1458,R1458)),"不调",IF(NOT(S1458),"间隔规则跳过",IF(P1458,"年末+季度",IF(AND(Q1458,R1458),"季度+动态",IF(Q1458,"季度","动态")))))</x:f>
        <x:v>不调</x:v>
      </x:c>
      <x:c r="U1458" s="115" t="n">
        <x:f>IF(OR(T1458="年末+季度",T1458="季度+动态"),N1458*$E$5/2,IF(T1458="季度",(J1458+K1458)/2,IF(T1458="动态",N1458*$E$5*IF(J1458+K1458=0,0.5,J1458/(J1458+K1458)),J1458)))</x:f>
        <x:v>0.17243630712723207</x:v>
      </x:c>
      <x:c r="V1458" s="115" t="n">
        <x:f>IF(OR(T1458="年末+季度",T1458="季度+动态"),N1458*$E$5/2,IF(T1458="季度",(J1458+K1458)/2,IF(T1458="动态",N1458*$E$5*IF(J1458+K1458=0,0.5,K1458/(J1458+K1458)),K1458)))</x:f>
        <x:v>0.17310652582940034</x:v>
      </x:c>
      <x:c r="W1458" s="115" t="n">
        <x:f>IF(OR(T1458="年末+季度",T1458="季度+动态",T1458="动态"),N1458*(1-$E$5)*IF(L1458+M1458=0,$B$7/($B$7+$B$8),L1458/(L1458+M1458)),L1458)</x:f>
        <x:v>1.0434671090718004</x:v>
      </x:c>
      <x:c r="X1458" s="115" t="n">
        <x:f>IF(OR(T1458="年末+季度",T1458="季度+动态",T1458="动态"),N1458*(1-$E$5)*IF(L1458+M1458=0,$B$8/($B$7+$B$8),M1458/(L1458+M1458)),M1458)</x:f>
        <x:v>0.14221142401923212</x:v>
      </x:c>
      <x:c r="Y1458" s="115" t="n">
        <x:f>POWER(1-$H$5,(A1458-A1457)/$H$8)</x:f>
        <x:v>0.9999588018747739</x:v>
      </x:c>
      <x:c r="Z1458" s="115" t="n">
        <x:f>U1458*Y1458</x:f>
        <x:v>0.17242920307465753</x:v>
      </x:c>
      <x:c r="AA1458" s="115" t="n">
        <x:f>V1458*Y1458</x:f>
        <x:v>0.17309939416507178</x:v>
      </x:c>
      <x:c r="AB1458" s="115" t="n">
        <x:f>W1458*Y1458</x:f>
        <x:v>1.0434241201831715</x:v>
      </x:c>
      <x:c r="AC1458" s="115" t="n">
        <x:f>X1458*Y1458</x:f>
        <x:v>0.1422055651751768</x:v>
      </x:c>
      <x:c r="AD1458" s="115" t="n">
        <x:f>SUM(Z1458:AC1458)</x:f>
        <x:v>1.5311582825980776</x:v>
      </x:c>
      <x:c r="AE1458" s="115" t="n">
        <x:f>MAX(AE1457,AD1458)</x:f>
        <x:v>1.5398451994991882</x:v>
      </x:c>
      <x:c r="AF1458" s="114" t="n">
        <x:f>AD1458/AE1458-1</x:f>
        <x:v>-0.00564142220525532</x:v>
      </x:c>
      <x:c r="AG1458" s="114" t="n">
        <x:f>AD1458/AD1457-1</x:f>
        <x:v>0.0008138050845112321</x:v>
      </x:c>
      <x:c r="AH1458" s="111" t="n">
        <x:f>IF(OR(T1458="年末+季度",T1458="季度+动态",T1458="季度",T1458="动态"),A1458,AH1457)</x:f>
        <x:v>45930</x:v>
      </x:c>
      <x:c r="AI1458" s="117" t="n">
        <x:f>YEAR(A1458)</x:f>
        <x:v>2025</x:v>
      </x:c>
      <x:c r="AJ1458" s="117" t="n">
        <x:f>MONTH(A1458)</x:f>
        <x:v>11</x:v>
      </x:c>
      <x:c r="AK1458" s="50" t="n">
        <x:f>IF(MONTH(A1458)&lt;&gt;MONTH(A1459),1,0)</x:f>
        <x:v>0</x:v>
      </x:c>
      <x:c r="AL1458" s="115" t="n">
        <x:f>IF(AK1457,AD1457,AL1457)</x:f>
        <x:v>1.5299132314314778</x:v>
      </x:c>
      <x:c r="AM1458" s="116" t="str">
        <x:f>IF(AK1458,AD1458/AL1458-1,"")</x:f>
      </x:c>
      <x:c r="AN1458" s="115" t="n">
        <x:f>IF(AI1458&lt;&gt;AI1457,AD1458,MAX(AN1457,AD1458))</x:f>
        <x:v>1.5398451994991882</x:v>
      </x:c>
      <x:c r="AO1458" s="116" t="n">
        <x:f>AD1458/AN1458-1</x:f>
        <x:v>-0.00564142220525532</x:v>
      </x:c>
      <x:c r="AP1458" s="112" t="n">
        <x:f>IFERROR(SUM(Z1458:AC1458)/AD1458,0)</x:f>
        <x:v>1</x:v>
      </x:c>
      <x:c r="AQ1458" s="50" t="b">
        <x:f>AND(B1458&gt;0,C1458&gt;0,D1458&gt;0,E1458&gt;0)</x:f>
        <x:v>1</x:v>
      </x:c>
    </x:row>
    <x:row r="1459">
      <x:c r="A1459" s="111" t="n">
        <x:f>'净值底稿'!A1417</x:f>
        <x:v>45965</x:v>
      </x:c>
      <x:c r="B1459" s="113" t="n">
        <x:f>'净值底稿'!F1417</x:f>
        <x:v>3.6470465623499253</x:v>
      </x:c>
      <x:c r="C1459" s="113" t="n">
        <x:f>'净值底稿'!O1417</x:f>
        <x:v>1.7985438171741053</x:v>
      </x:c>
      <x:c r="D1459" s="113" t="n">
        <x:f>'净值底稿'!P1417</x:f>
        <x:v>1.7542</x:v>
      </x:c>
      <x:c r="E1459" s="113" t="n">
        <x:f>'净值底稿'!Q1417</x:f>
        <x:v>3.1881</x:v>
      </x:c>
      <x:c r="F1459" s="114" t="n">
        <x:f>IFERROR(B1459/B1458-1,0)</x:f>
        <x:v>-0.012943505020928225</x:v>
      </x:c>
      <x:c r="G1459" s="114" t="n">
        <x:f>IFERROR(C1459/C1458-1,0)</x:f>
        <x:v>-0.011921363913023009</x:v>
      </x:c>
      <x:c r="H1459" s="114" t="n">
        <x:f>IFERROR(D1459/D1458-1,0)</x:f>
        <x:v>-0.00005700279313680667</x:v>
      </x:c>
      <x:c r="I1459" s="114" t="n">
        <x:f>IFERROR(E1459/E1458-1,0)</x:f>
        <x:v>-0.003718750000000104</x:v>
      </x:c>
      <x:c r="J1459" s="115" t="n">
        <x:f>Z1458*(1+F1459)</x:f>
        <x:v>0.17019736481890604</x:v>
      </x:c>
      <x:c r="K1459" s="115" t="n">
        <x:f>AA1458*(1+G1459)</x:f>
        <x:v>0.17103581329410614</x:v>
      </x:c>
      <x:c r="L1459" s="115" t="n">
        <x:f>AB1458*(1+H1459)</x:f>
        <x:v>1.0433646420938947</x:v>
      </x:c>
      <x:c r="M1459" s="115" t="n">
        <x:f>AC1458*(1+I1459)</x:f>
        <x:v>0.1416767382296816</x:v>
      </x:c>
      <x:c r="N1459" s="115" t="n">
        <x:f>SUM(J1459:M1459)</x:f>
        <x:v>1.5262745584365884</x:v>
      </x:c>
      <x:c r="O1459" s="116" t="n">
        <x:f>IFERROR((J1459+K1459)/N1459,0)</x:f>
        <x:v>0.22357260443530433</x:v>
      </x:c>
      <x:c r="P1459" s="50" t="b">
        <x:f>AND(MONTH(A1459)=12,OR(A1460="",YEAR(A1459)&lt;&gt;YEAR(A1460)))</x:f>
        <x:v>0</x:v>
      </x:c>
      <x:c r="Q1459" s="50" t="b">
        <x:f>AND(MOD(MONTH(A1459),3)=0,OR(A1460="",MONTH(A1459)&lt;&gt;MONTH(A1460)))</x:f>
        <x:v>0</x:v>
      </x:c>
      <x:c r="R1459" s="50" t="b">
        <x:f>OR(O1459&gt;$E$7,O1459&lt;$E$6)</x:f>
        <x:v>0</x:v>
      </x:c>
      <x:c r="S1459" s="50" t="b">
        <x:f>AND(OR(P1459,Q1459,R1459),A1459-AH1458&gt;$E$8)</x:f>
        <x:v>0</x:v>
      </x:c>
      <x:c r="T1459" s="50" t="str">
        <x:f>IF(NOT(OR(P1459,Q1459,R1459)),"不调",IF(NOT(S1459),"间隔规则跳过",IF(P1459,"年末+季度",IF(AND(Q1459,R1459),"季度+动态",IF(Q1459,"季度","动态")))))</x:f>
        <x:v>不调</x:v>
      </x:c>
      <x:c r="U1459" s="115" t="n">
        <x:f>IF(OR(T1459="年末+季度",T1459="季度+动态"),N1459*$E$5/2,IF(T1459="季度",(J1459+K1459)/2,IF(T1459="动态",N1459*$E$5*IF(J1459+K1459=0,0.5,J1459/(J1459+K1459)),J1459)))</x:f>
        <x:v>0.17019736481890604</x:v>
      </x:c>
      <x:c r="V1459" s="115" t="n">
        <x:f>IF(OR(T1459="年末+季度",T1459="季度+动态"),N1459*$E$5/2,IF(T1459="季度",(J1459+K1459)/2,IF(T1459="动态",N1459*$E$5*IF(J1459+K1459=0,0.5,K1459/(J1459+K1459)),K1459)))</x:f>
        <x:v>0.17103581329410614</x:v>
      </x:c>
      <x:c r="W1459" s="115" t="n">
        <x:f>IF(OR(T1459="年末+季度",T1459="季度+动态",T1459="动态"),N1459*(1-$E$5)*IF(L1459+M1459=0,$B$7/($B$7+$B$8),L1459/(L1459+M1459)),L1459)</x:f>
        <x:v>1.0433646420938947</x:v>
      </x:c>
      <x:c r="X1459" s="115" t="n">
        <x:f>IF(OR(T1459="年末+季度",T1459="季度+动态",T1459="动态"),N1459*(1-$E$5)*IF(L1459+M1459=0,$B$8/($B$7+$B$8),M1459/(L1459+M1459)),M1459)</x:f>
        <x:v>0.1416767382296816</x:v>
      </x:c>
      <x:c r="Y1459" s="115" t="n">
        <x:f>POWER(1-$H$5,(A1459-A1458)/$H$8)</x:f>
        <x:v>0.9999862671029998</x:v>
      </x:c>
      <x:c r="Z1459" s="115" t="n">
        <x:f>U1459*Y1459</x:f>
        <x:v>0.17019502751602528</x:v>
      </x:c>
      <x:c r="AA1459" s="115" t="n">
        <x:f>V1459*Y1459</x:f>
        <x:v>0.17103346447689882</x:v>
      </x:c>
      <x:c r="AB1459" s="115" t="n">
        <x:f>W1459*Y1459</x:f>
        <x:v>1.043350313674731</x:v>
      </x:c>
      <x:c r="AC1459" s="115" t="n">
        <x:f>X1459*Y1459</x:f>
        <x:v>0.14167479259762816</x:v>
      </x:c>
      <x:c r="AD1459" s="115" t="n">
        <x:f>SUM(Z1459:AC1459)</x:f>
        <x:v>1.5262535982652832</x:v>
      </x:c>
      <x:c r="AE1459" s="115" t="n">
        <x:f>MAX(AE1458,AD1459)</x:f>
        <x:v>1.5398451994991882</x:v>
      </x:c>
      <x:c r="AF1459" s="114" t="n">
        <x:f>AD1459/AE1459-1</x:f>
        <x:v>-0.00882660233530319</x:v>
      </x:c>
      <x:c r="AG1459" s="114" t="n">
        <x:f>AD1459/AD1458-1</x:f>
        <x:v>-0.0032032510214895504</x:v>
      </x:c>
      <x:c r="AH1459" s="111" t="n">
        <x:f>IF(OR(T1459="年末+季度",T1459="季度+动态",T1459="季度",T1459="动态"),A1459,AH1458)</x:f>
        <x:v>45930</x:v>
      </x:c>
      <x:c r="AI1459" s="117" t="n">
        <x:f>YEAR(A1459)</x:f>
        <x:v>2025</x:v>
      </x:c>
      <x:c r="AJ1459" s="117" t="n">
        <x:f>MONTH(A1459)</x:f>
        <x:v>11</x:v>
      </x:c>
      <x:c r="AK1459" s="50" t="n">
        <x:f>IF(MONTH(A1459)&lt;&gt;MONTH(A1460),1,0)</x:f>
        <x:v>0</x:v>
      </x:c>
      <x:c r="AL1459" s="115" t="n">
        <x:f>IF(AK1458,AD1458,AL1458)</x:f>
        <x:v>1.5299132314314778</x:v>
      </x:c>
      <x:c r="AM1459" s="116" t="str">
        <x:f>IF(AK1459,AD1459/AL1459-1,"")</x:f>
      </x:c>
      <x:c r="AN1459" s="115" t="n">
        <x:f>IF(AI1459&lt;&gt;AI1458,AD1459,MAX(AN1458,AD1459))</x:f>
        <x:v>1.5398451994991882</x:v>
      </x:c>
      <x:c r="AO1459" s="116" t="n">
        <x:f>AD1459/AN1459-1</x:f>
        <x:v>-0.00882660233530319</x:v>
      </x:c>
      <x:c r="AP1459" s="112" t="n">
        <x:f>IFERROR(SUM(Z1459:AC1459)/AD1459,0)</x:f>
        <x:v>1</x:v>
      </x:c>
      <x:c r="AQ1459" s="50" t="b">
        <x:f>AND(B1459&gt;0,C1459&gt;0,D1459&gt;0,E1459&gt;0)</x:f>
        <x:v>1</x:v>
      </x:c>
    </x:row>
    <x:row r="1460">
      <x:c r="A1460" s="111" t="n">
        <x:f>'净值底稿'!A1418</x:f>
        <x:v>45966</x:v>
      </x:c>
      <x:c r="B1460" s="113" t="n">
        <x:f>'净值底稿'!F1418</x:f>
        <x:v>3.647790115096975</x:v>
      </x:c>
      <x:c r="C1460" s="113" t="n">
        <x:f>'净值底稿'!O1418</x:f>
        <x:v>1.8073030605543432</x:v>
      </x:c>
      <x:c r="D1460" s="113" t="n">
        <x:f>'净值底稿'!P1418</x:f>
        <x:v>1.7548</x:v>
      </x:c>
      <x:c r="E1460" s="113" t="n">
        <x:f>'净值底稿'!Q1418</x:f>
        <x:v>3.1657</x:v>
      </x:c>
      <x:c r="F1460" s="114" t="n">
        <x:f>IFERROR(B1460/B1459-1,0)</x:f>
        <x:v>0.00020387805155164251</x:v>
      </x:c>
      <x:c r="G1460" s="114" t="n">
        <x:f>IFERROR(C1460/C1459-1,0)</x:f>
        <x:v>0.004870186256568765</x:v>
      </x:c>
      <x:c r="H1460" s="114" t="n">
        <x:f>IFERROR(D1460/D1459-1,0)</x:f>
        <x:v>0.00034203625584305897</x:v>
      </x:c>
      <x:c r="I1460" s="114" t="n">
        <x:f>IFERROR(E1460/E1459-1,0)</x:f>
        <x:v>-0.007026128415043353</x:v>
      </x:c>
      <x:c r="J1460" s="115" t="n">
        <x:f>Z1459*(1+F1460)</x:f>
        <x:v>0.17022972654661903</x:v>
      </x:c>
      <x:c r="K1460" s="115" t="n">
        <x:f>AA1459*(1+G1460)</x:f>
        <x:v>0.17186642930500756</x:v>
      </x:c>
      <x:c r="L1460" s="115" t="n">
        <x:f>AB1459*(1+H1460)</x:f>
        <x:v>1.043707177309553</x:v>
      </x:c>
      <x:c r="M1460" s="115" t="n">
        <x:f>AC1459*(1+I1460)</x:f>
        <x:v>0.14067936731166258</x:v>
      </x:c>
      <x:c r="N1460" s="115" t="n">
        <x:f>SUM(J1460:M1460)</x:f>
        <x:v>1.5264827004728423</x:v>
      </x:c>
      <x:c r="O1460" s="116" t="n">
        <x:f>IFERROR((J1460+K1460)/N1460,0)</x:f>
        <x:v>0.22410745679964736</x:v>
      </x:c>
      <x:c r="P1460" s="50" t="b">
        <x:f>AND(MONTH(A1460)=12,OR(A1461="",YEAR(A1460)&lt;&gt;YEAR(A1461)))</x:f>
        <x:v>0</x:v>
      </x:c>
      <x:c r="Q1460" s="50" t="b">
        <x:f>AND(MOD(MONTH(A1460),3)=0,OR(A1461="",MONTH(A1460)&lt;&gt;MONTH(A1461)))</x:f>
        <x:v>0</x:v>
      </x:c>
      <x:c r="R1460" s="50" t="b">
        <x:f>OR(O1460&gt;$E$7,O1460&lt;$E$6)</x:f>
        <x:v>0</x:v>
      </x:c>
      <x:c r="S1460" s="50" t="b">
        <x:f>AND(OR(P1460,Q1460,R1460),A1460-AH1459&gt;$E$8)</x:f>
        <x:v>0</x:v>
      </x:c>
      <x:c r="T1460" s="50" t="str">
        <x:f>IF(NOT(OR(P1460,Q1460,R1460)),"不调",IF(NOT(S1460),"间隔规则跳过",IF(P1460,"年末+季度",IF(AND(Q1460,R1460),"季度+动态",IF(Q1460,"季度","动态")))))</x:f>
        <x:v>不调</x:v>
      </x:c>
      <x:c r="U1460" s="115" t="n">
        <x:f>IF(OR(T1460="年末+季度",T1460="季度+动态"),N1460*$E$5/2,IF(T1460="季度",(J1460+K1460)/2,IF(T1460="动态",N1460*$E$5*IF(J1460+K1460=0,0.5,J1460/(J1460+K1460)),J1460)))</x:f>
        <x:v>0.17022972654661903</x:v>
      </x:c>
      <x:c r="V1460" s="115" t="n">
        <x:f>IF(OR(T1460="年末+季度",T1460="季度+动态"),N1460*$E$5/2,IF(T1460="季度",(J1460+K1460)/2,IF(T1460="动态",N1460*$E$5*IF(J1460+K1460=0,0.5,K1460/(J1460+K1460)),K1460)))</x:f>
        <x:v>0.17186642930500756</x:v>
      </x:c>
      <x:c r="W1460" s="115" t="n">
        <x:f>IF(OR(T1460="年末+季度",T1460="季度+动态",T1460="动态"),N1460*(1-$E$5)*IF(L1460+M1460=0,$B$7/($B$7+$B$8),L1460/(L1460+M1460)),L1460)</x:f>
        <x:v>1.043707177309553</x:v>
      </x:c>
      <x:c r="X1460" s="115" t="n">
        <x:f>IF(OR(T1460="年末+季度",T1460="季度+动态",T1460="动态"),N1460*(1-$E$5)*IF(L1460+M1460=0,$B$8/($B$7+$B$8),M1460/(L1460+M1460)),M1460)</x:f>
        <x:v>0.14067936731166258</x:v>
      </x:c>
      <x:c r="Y1460" s="115" t="n">
        <x:f>POWER(1-$H$5,(A1460-A1459)/$H$8)</x:f>
        <x:v>0.9999862671029998</x:v>
      </x:c>
      <x:c r="Z1460" s="115" t="n">
        <x:f>U1460*Y1460</x:f>
        <x:v>0.17022738879931798</x:v>
      </x:c>
      <x:c r="AA1460" s="115" t="n">
        <x:f>V1460*Y1460</x:f>
        <x:v>0.17186406908103613</x:v>
      </x:c>
      <x:c r="AB1460" s="115" t="n">
        <x:f>W1460*Y1460</x:f>
        <x:v>1.0436928441863886</x:v>
      </x:c>
      <x:c r="AC1460" s="115" t="n">
        <x:f>X1460*Y1460</x:f>
        <x:v>0.14067743537640123</x:v>
      </x:c>
      <x:c r="AD1460" s="115" t="n">
        <x:f>SUM(Z1460:AC1460)</x:f>
        <x:v>1.5264617374431442</x:v>
      </x:c>
      <x:c r="AE1460" s="115" t="n">
        <x:f>MAX(AE1459,AD1460)</x:f>
        <x:v>1.5398451994991882</x:v>
      </x:c>
      <x:c r="AF1460" s="114" t="n">
        <x:f>AD1460/AE1460-1</x:f>
        <x:v>-0.008691433437852614</x:v>
      </x:c>
      <x:c r="AG1460" s="114" t="n">
        <x:f>AD1460/AD1459-1</x:f>
        <x:v>0.00013637260419741004</x:v>
      </x:c>
      <x:c r="AH1460" s="111" t="n">
        <x:f>IF(OR(T1460="年末+季度",T1460="季度+动态",T1460="季度",T1460="动态"),A1460,AH1459)</x:f>
        <x:v>45930</x:v>
      </x:c>
      <x:c r="AI1460" s="117" t="n">
        <x:f>YEAR(A1460)</x:f>
        <x:v>2025</x:v>
      </x:c>
      <x:c r="AJ1460" s="117" t="n">
        <x:f>MONTH(A1460)</x:f>
        <x:v>11</x:v>
      </x:c>
      <x:c r="AK1460" s="50" t="n">
        <x:f>IF(MONTH(A1460)&lt;&gt;MONTH(A1461),1,0)</x:f>
        <x:v>0</x:v>
      </x:c>
      <x:c r="AL1460" s="115" t="n">
        <x:f>IF(AK1459,AD1459,AL1459)</x:f>
        <x:v>1.5299132314314778</x:v>
      </x:c>
      <x:c r="AM1460" s="116" t="str">
        <x:f>IF(AK1460,AD1460/AL1460-1,"")</x:f>
      </x:c>
      <x:c r="AN1460" s="115" t="n">
        <x:f>IF(AI1460&lt;&gt;AI1459,AD1460,MAX(AN1459,AD1460))</x:f>
        <x:v>1.5398451994991882</x:v>
      </x:c>
      <x:c r="AO1460" s="116" t="n">
        <x:f>AD1460/AN1460-1</x:f>
        <x:v>-0.008691433437852614</x:v>
      </x:c>
      <x:c r="AP1460" s="112" t="n">
        <x:f>IFERROR(SUM(Z1460:AC1460)/AD1460,0)</x:f>
        <x:v>1</x:v>
      </x:c>
      <x:c r="AQ1460" s="50" t="b">
        <x:f>AND(B1460&gt;0,C1460&gt;0,D1460&gt;0,E1460&gt;0)</x:f>
        <x:v>1</x:v>
      </x:c>
    </x:row>
    <x:row r="1461">
      <x:c r="A1461" s="111" t="n">
        <x:f>'净值底稿'!A1419</x:f>
        <x:v>45967</x:v>
      </x:c>
      <x:c r="B1461" s="113" t="n">
        <x:f>'净值底稿'!F1419</x:f>
        <x:v>3.73572423484845</x:v>
      </x:c>
      <x:c r="C1461" s="113" t="n">
        <x:f>'净值底稿'!O1419</x:f>
        <x:v>1.826602284291585</x:v>
      </x:c>
      <x:c r="D1461" s="113" t="n">
        <x:f>'净值底稿'!P1419</x:f>
        <x:v>1.7539</x:v>
      </x:c>
      <x:c r="E1461" s="113" t="n">
        <x:f>'净值底稿'!Q1419</x:f>
        <x:v>3.1925</x:v>
      </x:c>
      <x:c r="F1461" s="114" t="n">
        <x:f>IFERROR(B1461/B1460-1,0)</x:f>
        <x:v>0.024106134666998846</x:v>
      </x:c>
      <x:c r="G1461" s="114" t="n">
        <x:f>IFERROR(C1461/C1460-1,0)</x:f>
        <x:v>0.010678465697569361</x:v>
      </x:c>
      <x:c r="H1461" s="114" t="n">
        <x:f>IFERROR(D1461/D1460-1,0)</x:f>
        <x:v>-0.0005128789605652884</x:v>
      </x:c>
      <x:c r="I1461" s="114" t="n">
        <x:f>IFERROR(E1461/E1460-1,0)</x:f>
        <x:v>0.008465742173926705</x:v>
      </x:c>
      <x:c r="J1461" s="115" t="n">
        <x:f>Z1460*(1+F1461)</x:f>
        <x:v>0.17433091315772592</x:v>
      </x:c>
      <x:c r="K1461" s="115" t="n">
        <x:f>AA1460*(1+G1461)</x:f>
        <x:v>0.17369931364736266</x:v>
      </x:c>
      <x:c r="L1461" s="115" t="n">
        <x:f>AB1460*(1+H1461)</x:f>
        <x:v>1.0431575560853128</x:v>
      </x:c>
      <x:c r="M1461" s="115" t="n">
        <x:f>AC1460*(1+I1461)</x:f>
        <x:v>0.14186837427398707</x:v>
      </x:c>
      <x:c r="N1461" s="115" t="n">
        <x:f>SUM(J1461:M1461)</x:f>
        <x:v>1.5330561571643884</x:v>
      </x:c>
      <x:c r="O1461" s="116" t="n">
        <x:f>IFERROR((J1461+K1461)/N1461,0)</x:f>
        <x:v>0.2270172721192558</x:v>
      </x:c>
      <x:c r="P1461" s="50" t="b">
        <x:f>AND(MONTH(A1461)=12,OR(A1462="",YEAR(A1461)&lt;&gt;YEAR(A1462)))</x:f>
        <x:v>0</x:v>
      </x:c>
      <x:c r="Q1461" s="50" t="b">
        <x:f>AND(MOD(MONTH(A1461),3)=0,OR(A1462="",MONTH(A1461)&lt;&gt;MONTH(A1462)))</x:f>
        <x:v>0</x:v>
      </x:c>
      <x:c r="R1461" s="50" t="b">
        <x:f>OR(O1461&gt;$E$7,O1461&lt;$E$6)</x:f>
        <x:v>0</x:v>
      </x:c>
      <x:c r="S1461" s="50" t="b">
        <x:f>AND(OR(P1461,Q1461,R1461),A1461-AH1460&gt;$E$8)</x:f>
        <x:v>0</x:v>
      </x:c>
      <x:c r="T1461" s="50" t="str">
        <x:f>IF(NOT(OR(P1461,Q1461,R1461)),"不调",IF(NOT(S1461),"间隔规则跳过",IF(P1461,"年末+季度",IF(AND(Q1461,R1461),"季度+动态",IF(Q1461,"季度","动态")))))</x:f>
        <x:v>不调</x:v>
      </x:c>
      <x:c r="U1461" s="115" t="n">
        <x:f>IF(OR(T1461="年末+季度",T1461="季度+动态"),N1461*$E$5/2,IF(T1461="季度",(J1461+K1461)/2,IF(T1461="动态",N1461*$E$5*IF(J1461+K1461=0,0.5,J1461/(J1461+K1461)),J1461)))</x:f>
        <x:v>0.17433091315772592</x:v>
      </x:c>
      <x:c r="V1461" s="115" t="n">
        <x:f>IF(OR(T1461="年末+季度",T1461="季度+动态"),N1461*$E$5/2,IF(T1461="季度",(J1461+K1461)/2,IF(T1461="动态",N1461*$E$5*IF(J1461+K1461=0,0.5,K1461/(J1461+K1461)),K1461)))</x:f>
        <x:v>0.17369931364736266</x:v>
      </x:c>
      <x:c r="W1461" s="115" t="n">
        <x:f>IF(OR(T1461="年末+季度",T1461="季度+动态",T1461="动态"),N1461*(1-$E$5)*IF(L1461+M1461=0,$B$7/($B$7+$B$8),L1461/(L1461+M1461)),L1461)</x:f>
        <x:v>1.0431575560853128</x:v>
      </x:c>
      <x:c r="X1461" s="115" t="n">
        <x:f>IF(OR(T1461="年末+季度",T1461="季度+动态",T1461="动态"),N1461*(1-$E$5)*IF(L1461+M1461=0,$B$8/($B$7+$B$8),M1461/(L1461+M1461)),M1461)</x:f>
        <x:v>0.14186837427398707</x:v>
      </x:c>
      <x:c r="Y1461" s="115" t="n">
        <x:f>POWER(1-$H$5,(A1461-A1460)/$H$8)</x:f>
        <x:v>0.9999862671029998</x:v>
      </x:c>
      <x:c r="Z1461" s="115" t="n">
        <x:f>U1461*Y1461</x:f>
        <x:v>0.17432851908925157</x:v>
      </x:c>
      <x:c r="AA1461" s="115" t="n">
        <x:f>V1461*Y1461</x:f>
        <x:v>0.17369692825257932</x:v>
      </x:c>
      <x:c r="AB1461" s="115" t="n">
        <x:f>W1461*Y1461</x:f>
        <x:v>1.04314323051004</x:v>
      </x:c>
      <x:c r="AC1461" s="115" t="n">
        <x:f>X1461*Y1461</x:f>
        <x:v>0.14186642601021557</x:v>
      </x:c>
      <x:c r="AD1461" s="115" t="n">
        <x:f>SUM(Z1461:AC1461)</x:f>
        <x:v>1.5330351038620866</x:v>
      </x:c>
      <x:c r="AE1461" s="115" t="n">
        <x:f>MAX(AE1460,AD1461)</x:f>
        <x:v>1.5398451994991882</x:v>
      </x:c>
      <x:c r="AF1461" s="114" t="n">
        <x:f>AD1461/AE1461-1</x:f>
        <x:v>-0.004422584581434852</x:v>
      </x:c>
      <x:c r="AG1461" s="114" t="n">
        <x:f>AD1461/AD1460-1</x:f>
        <x:v>0.004306276572613621</x:v>
      </x:c>
      <x:c r="AH1461" s="111" t="n">
        <x:f>IF(OR(T1461="年末+季度",T1461="季度+动态",T1461="季度",T1461="动态"),A1461,AH1460)</x:f>
        <x:v>45930</x:v>
      </x:c>
      <x:c r="AI1461" s="117" t="n">
        <x:f>YEAR(A1461)</x:f>
        <x:v>2025</x:v>
      </x:c>
      <x:c r="AJ1461" s="117" t="n">
        <x:f>MONTH(A1461)</x:f>
        <x:v>11</x:v>
      </x:c>
      <x:c r="AK1461" s="50" t="n">
        <x:f>IF(MONTH(A1461)&lt;&gt;MONTH(A1462),1,0)</x:f>
        <x:v>0</x:v>
      </x:c>
      <x:c r="AL1461" s="115" t="n">
        <x:f>IF(AK1460,AD1460,AL1460)</x:f>
        <x:v>1.5299132314314778</x:v>
      </x:c>
      <x:c r="AM1461" s="116" t="str">
        <x:f>IF(AK1461,AD1461/AL1461-1,"")</x:f>
      </x:c>
      <x:c r="AN1461" s="115" t="n">
        <x:f>IF(AI1461&lt;&gt;AI1460,AD1461,MAX(AN1460,AD1461))</x:f>
        <x:v>1.5398451994991882</x:v>
      </x:c>
      <x:c r="AO1461" s="116" t="n">
        <x:f>AD1461/AN1461-1</x:f>
        <x:v>-0.004422584581434852</x:v>
      </x:c>
      <x:c r="AP1461" s="112" t="n">
        <x:f>IFERROR(SUM(Z1461:AC1461)/AD1461,0)</x:f>
        <x:v>1</x:v>
      </x:c>
      <x:c r="AQ1461" s="50" t="b">
        <x:f>AND(B1461&gt;0,C1461&gt;0,D1461&gt;0,E1461&gt;0)</x:f>
        <x:v>1</x:v>
      </x:c>
    </x:row>
    <x:row r="1462">
      <x:c r="A1462" s="111" t="n">
        <x:f>'净值底稿'!A1420</x:f>
        <x:v>45968</x:v>
      </x:c>
      <x:c r="B1462" s="113" t="n">
        <x:f>'净值底稿'!F1420</x:f>
        <x:v>3.6614306729878</x:v>
      </x:c>
      <x:c r="C1462" s="113" t="n">
        <x:f>'净值底稿'!O1420</x:f>
        <x:v>1.8213555744791918</x:v>
      </x:c>
      <x:c r="D1462" s="113" t="n">
        <x:f>'净值底稿'!P1420</x:f>
        <x:v>1.7534</x:v>
      </x:c>
      <x:c r="E1462" s="113" t="n">
        <x:f>'净值底稿'!Q1420</x:f>
        <x:v>3.1936</x:v>
      </x:c>
      <x:c r="F1462" s="114" t="n">
        <x:f>IFERROR(B1462/B1461-1,0)</x:f>
        <x:v>-0.019887324971047837</x:v>
      </x:c>
      <x:c r="G1462" s="114" t="n">
        <x:f>IFERROR(C1462/C1461-1,0)</x:f>
        <x:v>-0.002872387633319984</x:v>
      </x:c>
      <x:c r="H1462" s="114" t="n">
        <x:f>IFERROR(D1462/D1461-1,0)</x:f>
        <x:v>-0.0002850789668737974</x:v>
      </x:c>
      <x:c r="I1462" s="114" t="n">
        <x:f>IFERROR(E1462/E1461-1,0)</x:f>
        <x:v>0.0003445575567737613</x:v>
      </x:c>
      <x:c r="J1462" s="115" t="n">
        <x:f>Z1461*(1+F1462)</x:f>
        <x:v>0.1708615911784021</x:v>
      </x:c>
      <x:c r="K1462" s="115" t="n">
        <x:f>AA1461*(1+G1462)</x:f>
        <x:v>0.17319800334392094</x:v>
      </x:c>
      <x:c r="L1462" s="115" t="n">
        <x:f>AB1461*(1+H1462)</x:f>
        <x:v>1.0428458523155848</x:v>
      </x:c>
      <x:c r="M1462" s="115" t="n">
        <x:f>AC1461*(1+I1462)</x:f>
        <x:v>0.14191530715934988</x:v>
      </x:c>
      <x:c r="N1462" s="115" t="n">
        <x:f>SUM(J1462:M1462)</x:f>
        <x:v>1.5288207539972578</x:v>
      </x:c>
      <x:c r="O1462" s="116" t="n">
        <x:f>IFERROR((J1462+K1462)/N1462,0)</x:f>
        <x:v>0.2250490082782721</x:v>
      </x:c>
      <x:c r="P1462" s="50" t="b">
        <x:f>AND(MONTH(A1462)=12,OR(A1463="",YEAR(A1462)&lt;&gt;YEAR(A1463)))</x:f>
        <x:v>0</x:v>
      </x:c>
      <x:c r="Q1462" s="50" t="b">
        <x:f>AND(MOD(MONTH(A1462),3)=0,OR(A1463="",MONTH(A1462)&lt;&gt;MONTH(A1463)))</x:f>
        <x:v>0</x:v>
      </x:c>
      <x:c r="R1462" s="50" t="b">
        <x:f>OR(O1462&gt;$E$7,O1462&lt;$E$6)</x:f>
        <x:v>0</x:v>
      </x:c>
      <x:c r="S1462" s="50" t="b">
        <x:f>AND(OR(P1462,Q1462,R1462),A1462-AH1461&gt;$E$8)</x:f>
        <x:v>0</x:v>
      </x:c>
      <x:c r="T1462" s="50" t="str">
        <x:f>IF(NOT(OR(P1462,Q1462,R1462)),"不调",IF(NOT(S1462),"间隔规则跳过",IF(P1462,"年末+季度",IF(AND(Q1462,R1462),"季度+动态",IF(Q1462,"季度","动态")))))</x:f>
        <x:v>不调</x:v>
      </x:c>
      <x:c r="U1462" s="115" t="n">
        <x:f>IF(OR(T1462="年末+季度",T1462="季度+动态"),N1462*$E$5/2,IF(T1462="季度",(J1462+K1462)/2,IF(T1462="动态",N1462*$E$5*IF(J1462+K1462=0,0.5,J1462/(J1462+K1462)),J1462)))</x:f>
        <x:v>0.1708615911784021</x:v>
      </x:c>
      <x:c r="V1462" s="115" t="n">
        <x:f>IF(OR(T1462="年末+季度",T1462="季度+动态"),N1462*$E$5/2,IF(T1462="季度",(J1462+K1462)/2,IF(T1462="动态",N1462*$E$5*IF(J1462+K1462=0,0.5,K1462/(J1462+K1462)),K1462)))</x:f>
        <x:v>0.17319800334392094</x:v>
      </x:c>
      <x:c r="W1462" s="115" t="n">
        <x:f>IF(OR(T1462="年末+季度",T1462="季度+动态",T1462="动态"),N1462*(1-$E$5)*IF(L1462+M1462=0,$B$7/($B$7+$B$8),L1462/(L1462+M1462)),L1462)</x:f>
        <x:v>1.0428458523155848</x:v>
      </x:c>
      <x:c r="X1462" s="115" t="n">
        <x:f>IF(OR(T1462="年末+季度",T1462="季度+动态",T1462="动态"),N1462*(1-$E$5)*IF(L1462+M1462=0,$B$8/($B$7+$B$8),M1462/(L1462+M1462)),M1462)</x:f>
        <x:v>0.14191530715934988</x:v>
      </x:c>
      <x:c r="Y1462" s="115" t="n">
        <x:f>POWER(1-$H$5,(A1462-A1461)/$H$8)</x:f>
        <x:v>0.9999862671029998</x:v>
      </x:c>
      <x:c r="Z1462" s="115" t="n">
        <x:f>U1462*Y1462</x:f>
        <x:v>0.17085924475376915</x:v>
      </x:c>
      <x:c r="AA1462" s="115" t="n">
        <x:f>V1462*Y1462</x:f>
        <x:v>0.17319562483358036</x:v>
      </x:c>
      <x:c r="AB1462" s="115" t="n">
        <x:f>W1462*Y1462</x:f>
        <x:v>1.0428315310209078</x:v>
      </x:c>
      <x:c r="AC1462" s="115" t="n">
        <x:f>X1462*Y1462</x:f>
        <x:v>0.14191335825105392</x:v>
      </x:c>
      <x:c r="AD1462" s="115" t="n">
        <x:f>SUM(Z1462:AC1462)</x:f>
        <x:v>1.5287997588593112</x:v>
      </x:c>
      <x:c r="AE1462" s="115" t="n">
        <x:f>MAX(AE1461,AD1462)</x:f>
        <x:v>1.5398451994991882</x:v>
      </x:c>
      <x:c r="AF1462" s="114" t="n">
        <x:f>AD1462/AE1462-1</x:f>
        <x:v>-0.0071730850889877296</x:v>
      </x:c>
      <x:c r="AG1462" s="114" t="n">
        <x:f>AD1462/AD1461-1</x:f>
        <x:v>-0.0027627188654099077</x:v>
      </x:c>
      <x:c r="AH1462" s="111" t="n">
        <x:f>IF(OR(T1462="年末+季度",T1462="季度+动态",T1462="季度",T1462="动态"),A1462,AH1461)</x:f>
        <x:v>45930</x:v>
      </x:c>
      <x:c r="AI1462" s="117" t="n">
        <x:f>YEAR(A1462)</x:f>
        <x:v>2025</x:v>
      </x:c>
      <x:c r="AJ1462" s="117" t="n">
        <x:f>MONTH(A1462)</x:f>
        <x:v>11</x:v>
      </x:c>
      <x:c r="AK1462" s="50" t="n">
        <x:f>IF(MONTH(A1462)&lt;&gt;MONTH(A1463),1,0)</x:f>
        <x:v>0</x:v>
      </x:c>
      <x:c r="AL1462" s="115" t="n">
        <x:f>IF(AK1461,AD1461,AL1461)</x:f>
        <x:v>1.5299132314314778</x:v>
      </x:c>
      <x:c r="AM1462" s="116" t="str">
        <x:f>IF(AK1462,AD1462/AL1462-1,"")</x:f>
      </x:c>
      <x:c r="AN1462" s="115" t="n">
        <x:f>IF(AI1462&lt;&gt;AI1461,AD1462,MAX(AN1461,AD1462))</x:f>
        <x:v>1.5398451994991882</x:v>
      </x:c>
      <x:c r="AO1462" s="116" t="n">
        <x:f>AD1462/AN1462-1</x:f>
        <x:v>-0.0071730850889877296</x:v>
      </x:c>
      <x:c r="AP1462" s="112" t="n">
        <x:f>IFERROR(SUM(Z1462:AC1462)/AD1462,0)</x:f>
        <x:v>1</x:v>
      </x:c>
      <x:c r="AQ1462" s="50" t="b">
        <x:f>AND(B1462&gt;0,C1462&gt;0,D1462&gt;0,E1462&gt;0)</x:f>
        <x:v>1</x:v>
      </x:c>
    </x:row>
    <x:row r="1463">
      <x:c r="A1463" s="111" t="n">
        <x:f>'净值底稿'!A1421</x:f>
        <x:v>45971</x:v>
      </x:c>
      <x:c r="B1463" s="113" t="n">
        <x:f>'净值底稿'!F1421</x:f>
        <x:v>3.602036463507775</x:v>
      </x:c>
      <x:c r="C1463" s="113" t="n">
        <x:f>'净值底稿'!O1421</x:f>
        <x:v>1.8251463595622037</x:v>
      </x:c>
      <x:c r="D1463" s="113" t="n">
        <x:f>'净值底稿'!P1421</x:f>
        <x:v>1.7539</x:v>
      </x:c>
      <x:c r="E1463" s="113" t="n">
        <x:f>'净值底稿'!Q1421</x:f>
        <x:v>3.2499</x:v>
      </x:c>
      <x:c r="F1463" s="114" t="n">
        <x:f>IFERROR(B1463/B1462-1,0)</x:f>
        <x:v>-0.016221585162927044</x:v>
      </x:c>
      <x:c r="G1463" s="114" t="n">
        <x:f>IFERROR(C1463/C1462-1,0)</x:f>
        <x:v>0.0020812987513960657</x:v>
      </x:c>
      <x:c r="H1463" s="114" t="n">
        <x:f>IFERROR(D1463/D1462-1,0)</x:f>
        <x:v>0.0002851602600661973</x:v>
      </x:c>
      <x:c r="I1463" s="114" t="n">
        <x:f>IFERROR(E1463/E1462-1,0)</x:f>
        <x:v>0.017629008016031955</x:v>
      </x:c>
      <x:c r="J1463" s="115" t="n">
        <x:f>Z1462*(1+F1463)</x:f>
        <x:v>0.1680876369641225</x:v>
      </x:c>
      <x:c r="K1463" s="115" t="n">
        <x:f>AA1462*(1+G1463)</x:f>
        <x:v>0.17355609667129376</x:v>
      </x:c>
      <x:c r="L1463" s="115" t="n">
        <x:f>AB1462*(1+H1463)</x:f>
        <x:v>1.043128905131499</x:v>
      </x:c>
      <x:c r="M1463" s="115" t="n">
        <x:f>AC1462*(1+I1463)</x:f>
        <x:v>0.14441514998124377</x:v>
      </x:c>
      <x:c r="N1463" s="115" t="n">
        <x:f>SUM(J1463:M1463)</x:f>
        <x:v>1.529187788748159</x:v>
      </x:c>
      <x:c r="O1463" s="116" t="n">
        <x:f>IFERROR((J1463+K1463)/N1463,0)</x:f>
        <x:v>0.22341515943904866</x:v>
      </x:c>
      <x:c r="P1463" s="50" t="b">
        <x:f>AND(MONTH(A1463)=12,OR(A1464="",YEAR(A1463)&lt;&gt;YEAR(A1464)))</x:f>
        <x:v>0</x:v>
      </x:c>
      <x:c r="Q1463" s="50" t="b">
        <x:f>AND(MOD(MONTH(A1463),3)=0,OR(A1464="",MONTH(A1463)&lt;&gt;MONTH(A1464)))</x:f>
        <x:v>0</x:v>
      </x:c>
      <x:c r="R1463" s="50" t="b">
        <x:f>OR(O1463&gt;$E$7,O1463&lt;$E$6)</x:f>
        <x:v>0</x:v>
      </x:c>
      <x:c r="S1463" s="50" t="b">
        <x:f>AND(OR(P1463,Q1463,R1463),A1463-AH1462&gt;$E$8)</x:f>
        <x:v>0</x:v>
      </x:c>
      <x:c r="T1463" s="50" t="str">
        <x:f>IF(NOT(OR(P1463,Q1463,R1463)),"不调",IF(NOT(S1463),"间隔规则跳过",IF(P1463,"年末+季度",IF(AND(Q1463,R1463),"季度+动态",IF(Q1463,"季度","动态")))))</x:f>
        <x:v>不调</x:v>
      </x:c>
      <x:c r="U1463" s="115" t="n">
        <x:f>IF(OR(T1463="年末+季度",T1463="季度+动态"),N1463*$E$5/2,IF(T1463="季度",(J1463+K1463)/2,IF(T1463="动态",N1463*$E$5*IF(J1463+K1463=0,0.5,J1463/(J1463+K1463)),J1463)))</x:f>
        <x:v>0.1680876369641225</x:v>
      </x:c>
      <x:c r="V1463" s="115" t="n">
        <x:f>IF(OR(T1463="年末+季度",T1463="季度+动态"),N1463*$E$5/2,IF(T1463="季度",(J1463+K1463)/2,IF(T1463="动态",N1463*$E$5*IF(J1463+K1463=0,0.5,K1463/(J1463+K1463)),K1463)))</x:f>
        <x:v>0.17355609667129376</x:v>
      </x:c>
      <x:c r="W1463" s="115" t="n">
        <x:f>IF(OR(T1463="年末+季度",T1463="季度+动态",T1463="动态"),N1463*(1-$E$5)*IF(L1463+M1463=0,$B$7/($B$7+$B$8),L1463/(L1463+M1463)),L1463)</x:f>
        <x:v>1.043128905131499</x:v>
      </x:c>
      <x:c r="X1463" s="115" t="n">
        <x:f>IF(OR(T1463="年末+季度",T1463="季度+动态",T1463="动态"),N1463*(1-$E$5)*IF(L1463+M1463=0,$B$8/($B$7+$B$8),M1463/(L1463+M1463)),M1463)</x:f>
        <x:v>0.14441514998124377</x:v>
      </x:c>
      <x:c r="Y1463" s="115" t="n">
        <x:f>POWER(1-$H$5,(A1463-A1462)/$H$8)</x:f>
        <x:v>0.9999588018747739</x:v>
      </x:c>
      <x:c r="Z1463" s="115" t="n">
        <x:f>U1463*Y1463</x:f>
        <x:v>0.1680807120686059</x:v>
      </x:c>
      <x:c r="AA1463" s="115" t="n">
        <x:f>V1463*Y1463</x:f>
        <x:v>0.17354894648548935</x:v>
      </x:c>
      <x:c r="AB1463" s="115" t="n">
        <x:f>W1463*Y1463</x:f>
        <x:v>1.0430859301762383</x:v>
      </x:c>
      <x:c r="AC1463" s="115" t="n">
        <x:f>X1463*Y1463</x:f>
        <x:v>0.1444092003478103</x:v>
      </x:c>
      <x:c r="AD1463" s="115" t="n">
        <x:f>SUM(Z1463:AC1463)</x:f>
        <x:v>1.5291247890781439</x:v>
      </x:c>
      <x:c r="AE1463" s="115" t="n">
        <x:f>MAX(AE1462,AD1463)</x:f>
        <x:v>1.5398451994991882</x:v>
      </x:c>
      <x:c r="AF1463" s="114" t="n">
        <x:f>AD1463/AE1463-1</x:f>
        <x:v>-0.00696200528762958</x:v>
      </x:c>
      <x:c r="AG1463" s="114" t="n">
        <x:f>AD1463/AD1462-1</x:f>
        <x:v>0.00021260483392215868</x:v>
      </x:c>
      <x:c r="AH1463" s="111" t="n">
        <x:f>IF(OR(T1463="年末+季度",T1463="季度+动态",T1463="季度",T1463="动态"),A1463,AH1462)</x:f>
        <x:v>45930</x:v>
      </x:c>
      <x:c r="AI1463" s="117" t="n">
        <x:f>YEAR(A1463)</x:f>
        <x:v>2025</x:v>
      </x:c>
      <x:c r="AJ1463" s="117" t="n">
        <x:f>MONTH(A1463)</x:f>
        <x:v>11</x:v>
      </x:c>
      <x:c r="AK1463" s="50" t="n">
        <x:f>IF(MONTH(A1463)&lt;&gt;MONTH(A1464),1,0)</x:f>
        <x:v>0</x:v>
      </x:c>
      <x:c r="AL1463" s="115" t="n">
        <x:f>IF(AK1462,AD1462,AL1462)</x:f>
        <x:v>1.5299132314314778</x:v>
      </x:c>
      <x:c r="AM1463" s="116" t="str">
        <x:f>IF(AK1463,AD1463/AL1463-1,"")</x:f>
      </x:c>
      <x:c r="AN1463" s="115" t="n">
        <x:f>IF(AI1463&lt;&gt;AI1462,AD1463,MAX(AN1462,AD1463))</x:f>
        <x:v>1.5398451994991882</x:v>
      </x:c>
      <x:c r="AO1463" s="116" t="n">
        <x:f>AD1463/AN1463-1</x:f>
        <x:v>-0.00696200528762958</x:v>
      </x:c>
      <x:c r="AP1463" s="112" t="n">
        <x:f>IFERROR(SUM(Z1463:AC1463)/AD1463,0)</x:f>
        <x:v>1</x:v>
      </x:c>
      <x:c r="AQ1463" s="50" t="b">
        <x:f>AND(B1463&gt;0,C1463&gt;0,D1463&gt;0,E1463&gt;0)</x:f>
        <x:v>1</x:v>
      </x:c>
    </x:row>
    <x:row r="1464">
      <x:c r="A1464" s="111" t="n">
        <x:f>'净值底稿'!A1422</x:f>
        <x:v>45972</x:v>
      </x:c>
      <x:c r="B1464" s="113" t="n">
        <x:f>'净值底稿'!F1422</x:f>
        <x:v>3.5216071932074</x:v>
      </x:c>
      <x:c r="C1464" s="113" t="n">
        <x:f>'净值底稿'!O1422</x:f>
        <x:v>1.8185777837883221</x:v>
      </x:c>
      <x:c r="D1464" s="113" t="n">
        <x:f>'净值底稿'!P1422</x:f>
        <x:v>1.7542</x:v>
      </x:c>
      <x:c r="E1464" s="113" t="n">
        <x:f>'净值底稿'!Q1422</x:f>
        <x:v>3.2924</x:v>
      </x:c>
      <x:c r="F1464" s="114" t="n">
        <x:f>IFERROR(B1464/B1463-1,0)</x:f>
        <x:v>-0.022328832901944207</x:v>
      </x:c>
      <x:c r="G1464" s="114" t="n">
        <x:f>IFERROR(C1464/C1463-1,0)</x:f>
        <x:v>-0.003598930978585879</x:v>
      </x:c>
      <x:c r="H1464" s="114" t="n">
        <x:f>IFERROR(D1464/D1463-1,0)</x:f>
        <x:v>0.00017104738012418963</x:v>
      </x:c>
      <x:c r="I1464" s="114" t="n">
        <x:f>IFERROR(E1464/E1463-1,0)</x:f>
        <x:v>0.01307732545616802</x:v>
      </x:c>
      <x:c r="J1464" s="115" t="n">
        <x:f>Z1463*(1+F1464)</x:f>
        <x:v>0.1643276659347862</x:v>
      </x:c>
      <x:c r="K1464" s="115" t="n">
        <x:f>AA1463*(1+G1464)</x:f>
        <x:v>0.17292435580568177</x:v>
      </x:c>
      <x:c r="L1464" s="115" t="n">
        <x:f>AB1463*(1+H1464)</x:f>
        <x:v>1.0432643472918393</x:v>
      </x:c>
      <x:c r="M1464" s="115" t="n">
        <x:f>AC1463*(1+I1464)</x:f>
        <x:v>0.14629768645962357</x:v>
      </x:c>
      <x:c r="N1464" s="115" t="n">
        <x:f>SUM(J1464:M1464)</x:f>
        <x:v>1.5268140554919307</x:v>
      </x:c>
      <x:c r="O1464" s="116" t="n">
        <x:f>IFERROR((J1464+K1464)/N1464,0)</x:f>
        <x:v>0.22088611283566376</x:v>
      </x:c>
      <x:c r="P1464" s="50" t="b">
        <x:f>AND(MONTH(A1464)=12,OR(A1465="",YEAR(A1464)&lt;&gt;YEAR(A1465)))</x:f>
        <x:v>0</x:v>
      </x:c>
      <x:c r="Q1464" s="50" t="b">
        <x:f>AND(MOD(MONTH(A1464),3)=0,OR(A1465="",MONTH(A1464)&lt;&gt;MONTH(A1465)))</x:f>
        <x:v>0</x:v>
      </x:c>
      <x:c r="R1464" s="50" t="b">
        <x:f>OR(O1464&gt;$E$7,O1464&lt;$E$6)</x:f>
        <x:v>0</x:v>
      </x:c>
      <x:c r="S1464" s="50" t="b">
        <x:f>AND(OR(P1464,Q1464,R1464),A1464-AH1463&gt;$E$8)</x:f>
        <x:v>0</x:v>
      </x:c>
      <x:c r="T1464" s="50" t="str">
        <x:f>IF(NOT(OR(P1464,Q1464,R1464)),"不调",IF(NOT(S1464),"间隔规则跳过",IF(P1464,"年末+季度",IF(AND(Q1464,R1464),"季度+动态",IF(Q1464,"季度","动态")))))</x:f>
        <x:v>不调</x:v>
      </x:c>
      <x:c r="U1464" s="115" t="n">
        <x:f>IF(OR(T1464="年末+季度",T1464="季度+动态"),N1464*$E$5/2,IF(T1464="季度",(J1464+K1464)/2,IF(T1464="动态",N1464*$E$5*IF(J1464+K1464=0,0.5,J1464/(J1464+K1464)),J1464)))</x:f>
        <x:v>0.1643276659347862</x:v>
      </x:c>
      <x:c r="V1464" s="115" t="n">
        <x:f>IF(OR(T1464="年末+季度",T1464="季度+动态"),N1464*$E$5/2,IF(T1464="季度",(J1464+K1464)/2,IF(T1464="动态",N1464*$E$5*IF(J1464+K1464=0,0.5,K1464/(J1464+K1464)),K1464)))</x:f>
        <x:v>0.17292435580568177</x:v>
      </x:c>
      <x:c r="W1464" s="115" t="n">
        <x:f>IF(OR(T1464="年末+季度",T1464="季度+动态",T1464="动态"),N1464*(1-$E$5)*IF(L1464+M1464=0,$B$7/($B$7+$B$8),L1464/(L1464+M1464)),L1464)</x:f>
        <x:v>1.0432643472918393</x:v>
      </x:c>
      <x:c r="X1464" s="115" t="n">
        <x:f>IF(OR(T1464="年末+季度",T1464="季度+动态",T1464="动态"),N1464*(1-$E$5)*IF(L1464+M1464=0,$B$8/($B$7+$B$8),M1464/(L1464+M1464)),M1464)</x:f>
        <x:v>0.14629768645962357</x:v>
      </x:c>
      <x:c r="Y1464" s="115" t="n">
        <x:f>POWER(1-$H$5,(A1464-A1463)/$H$8)</x:f>
        <x:v>0.9999862671029998</x:v>
      </x:c>
      <x:c r="Z1464" s="115" t="n">
        <x:f>U1464*Y1464</x:f>
        <x:v>0.16432540923987562</x:v>
      </x:c>
      <x:c r="AA1464" s="115" t="n">
        <x:f>V1464*Y1464</x:f>
        <x:v>0.17292198105331466</x:v>
      </x:c>
      <x:c r="AB1464" s="115" t="n">
        <x:f>W1464*Y1464</x:f>
        <x:v>1.043250020250014</x:v>
      </x:c>
      <x:c r="AC1464" s="115" t="n">
        <x:f>X1464*Y1464</x:f>
        <x:v>0.14629567736856405</x:v>
      </x:c>
      <x:c r="AD1464" s="115" t="n">
        <x:f>SUM(Z1464:AC1464)</x:f>
        <x:v>1.5267930879117682</x:v>
      </x:c>
      <x:c r="AE1464" s="115" t="n">
        <x:f>MAX(AE1463,AD1464)</x:f>
        <x:v>1.5398451994991882</x:v>
      </x:c>
      <x:c r="AF1464" s="114" t="n">
        <x:f>AD1464/AE1464-1</x:f>
        <x:v>-0.008476249165607741</x:v>
      </x:c>
      <x:c r="AG1464" s="114" t="n">
        <x:f>AD1464/AD1463-1</x:f>
        <x:v>-0.001524859961090197</x:v>
      </x:c>
      <x:c r="AH1464" s="111" t="n">
        <x:f>IF(OR(T1464="年末+季度",T1464="季度+动态",T1464="季度",T1464="动态"),A1464,AH1463)</x:f>
        <x:v>45930</x:v>
      </x:c>
      <x:c r="AI1464" s="117" t="n">
        <x:f>YEAR(A1464)</x:f>
        <x:v>2025</x:v>
      </x:c>
      <x:c r="AJ1464" s="117" t="n">
        <x:f>MONTH(A1464)</x:f>
        <x:v>11</x:v>
      </x:c>
      <x:c r="AK1464" s="50" t="n">
        <x:f>IF(MONTH(A1464)&lt;&gt;MONTH(A1465),1,0)</x:f>
        <x:v>0</x:v>
      </x:c>
      <x:c r="AL1464" s="115" t="n">
        <x:f>IF(AK1463,AD1463,AL1463)</x:f>
        <x:v>1.5299132314314778</x:v>
      </x:c>
      <x:c r="AM1464" s="116" t="str">
        <x:f>IF(AK1464,AD1464/AL1464-1,"")</x:f>
      </x:c>
      <x:c r="AN1464" s="115" t="n">
        <x:f>IF(AI1464&lt;&gt;AI1463,AD1464,MAX(AN1463,AD1464))</x:f>
        <x:v>1.5398451994991882</x:v>
      </x:c>
      <x:c r="AO1464" s="116" t="n">
        <x:f>AD1464/AN1464-1</x:f>
        <x:v>-0.008476249165607741</x:v>
      </x:c>
      <x:c r="AP1464" s="112" t="n">
        <x:f>IFERROR(SUM(Z1464:AC1464)/AD1464,0)</x:f>
        <x:v>1</x:v>
      </x:c>
      <x:c r="AQ1464" s="50" t="b">
        <x:f>AND(B1464&gt;0,C1464&gt;0,D1464&gt;0,E1464&gt;0)</x:f>
        <x:v>1</x:v>
      </x:c>
    </x:row>
    <x:row r="1465">
      <x:c r="A1465" s="111" t="n">
        <x:f>'净值底稿'!A1423</x:f>
        <x:v>45973</x:v>
      </x:c>
      <x:c r="B1465" s="113" t="n">
        <x:f>'净值底稿'!F1423</x:f>
        <x:v>3.529354653328825</x:v>
      </x:c>
      <x:c r="C1465" s="113" t="n">
        <x:f>'净值底稿'!O1423</x:f>
        <x:v>1.8113358959238741</x:v>
      </x:c>
      <x:c r="D1465" s="113" t="n">
        <x:f>'净值底稿'!P1423</x:f>
        <x:v>1.7548</x:v>
      </x:c>
      <x:c r="E1465" s="113" t="n">
        <x:f>'净值底稿'!Q1423</x:f>
        <x:v>3.2857</x:v>
      </x:c>
      <x:c r="F1465" s="114" t="n">
        <x:f>IFERROR(B1465/B1464-1,0)</x:f>
        <x:v>0.0021999785031019403</x:v>
      </x:c>
      <x:c r="G1465" s="114" t="n">
        <x:f>IFERROR(C1465/C1464-1,0)</x:f>
        <x:v>-0.0039821710839127444</x:v>
      </x:c>
      <x:c r="H1465" s="114" t="n">
        <x:f>IFERROR(D1465/D1464-1,0)</x:f>
        <x:v>0.00034203625584305897</x:v>
      </x:c>
      <x:c r="I1465" s="114" t="n">
        <x:f>IFERROR(E1465/E1464-1,0)</x:f>
        <x:v>-0.0020349896731868267</x:v>
      </x:c>
      <x:c r="J1465" s="115" t="n">
        <x:f>Z1464*(1+F1465)</x:f>
        <x:v>0.16468692160771678</x:v>
      </x:c>
      <x:c r="K1465" s="115" t="n">
        <x:f>AA1464*(1+G1465)</x:f>
        <x:v>0.17223337614059125</x:v>
      </x:c>
      <x:c r="L1465" s="115" t="n">
        <x:f>AB1464*(1+H1465)</x:f>
        <x:v>1.0436068495808484</x:v>
      </x:c>
      <x:c r="M1465" s="115" t="n">
        <x:f>AC1464*(1+I1465)</x:f>
        <x:v>0.14599796717588714</x:v>
      </x:c>
      <x:c r="N1465" s="115" t="n">
        <x:f>SUM(J1465:M1465)</x:f>
        <x:v>1.5265251145050434</x:v>
      </x:c>
      <x:c r="O1465" s="116" t="n">
        <x:f>IFERROR((J1465+K1465)/N1465,0)</x:f>
        <x:v>0.22071061559806057</x:v>
      </x:c>
      <x:c r="P1465" s="50" t="b">
        <x:f>AND(MONTH(A1465)=12,OR(A1466="",YEAR(A1465)&lt;&gt;YEAR(A1466)))</x:f>
        <x:v>0</x:v>
      </x:c>
      <x:c r="Q1465" s="50" t="b">
        <x:f>AND(MOD(MONTH(A1465),3)=0,OR(A1466="",MONTH(A1465)&lt;&gt;MONTH(A1466)))</x:f>
        <x:v>0</x:v>
      </x:c>
      <x:c r="R1465" s="50" t="b">
        <x:f>OR(O1465&gt;$E$7,O1465&lt;$E$6)</x:f>
        <x:v>0</x:v>
      </x:c>
      <x:c r="S1465" s="50" t="b">
        <x:f>AND(OR(P1465,Q1465,R1465),A1465-AH1464&gt;$E$8)</x:f>
        <x:v>0</x:v>
      </x:c>
      <x:c r="T1465" s="50" t="str">
        <x:f>IF(NOT(OR(P1465,Q1465,R1465)),"不调",IF(NOT(S1465),"间隔规则跳过",IF(P1465,"年末+季度",IF(AND(Q1465,R1465),"季度+动态",IF(Q1465,"季度","动态")))))</x:f>
        <x:v>不调</x:v>
      </x:c>
      <x:c r="U1465" s="115" t="n">
        <x:f>IF(OR(T1465="年末+季度",T1465="季度+动态"),N1465*$E$5/2,IF(T1465="季度",(J1465+K1465)/2,IF(T1465="动态",N1465*$E$5*IF(J1465+K1465=0,0.5,J1465/(J1465+K1465)),J1465)))</x:f>
        <x:v>0.16468692160771678</x:v>
      </x:c>
      <x:c r="V1465" s="115" t="n">
        <x:f>IF(OR(T1465="年末+季度",T1465="季度+动态"),N1465*$E$5/2,IF(T1465="季度",(J1465+K1465)/2,IF(T1465="动态",N1465*$E$5*IF(J1465+K1465=0,0.5,K1465/(J1465+K1465)),K1465)))</x:f>
        <x:v>0.17223337614059125</x:v>
      </x:c>
      <x:c r="W1465" s="115" t="n">
        <x:f>IF(OR(T1465="年末+季度",T1465="季度+动态",T1465="动态"),N1465*(1-$E$5)*IF(L1465+M1465=0,$B$7/($B$7+$B$8),L1465/(L1465+M1465)),L1465)</x:f>
        <x:v>1.0436068495808484</x:v>
      </x:c>
      <x:c r="X1465" s="115" t="n">
        <x:f>IF(OR(T1465="年末+季度",T1465="季度+动态",T1465="动态"),N1465*(1-$E$5)*IF(L1465+M1465=0,$B$8/($B$7+$B$8),M1465/(L1465+M1465)),M1465)</x:f>
        <x:v>0.14599796717588714</x:v>
      </x:c>
      <x:c r="Y1465" s="115" t="n">
        <x:f>POWER(1-$H$5,(A1465-A1464)/$H$8)</x:f>
        <x:v>0.9999862671029998</x:v>
      </x:c>
      <x:c r="Z1465" s="115" t="n">
        <x:f>U1465*Y1465</x:f>
        <x:v>0.16468465997918505</x:v>
      </x:c>
      <x:c r="AA1465" s="115" t="n">
        <x:f>V1465*Y1465</x:f>
        <x:v>0.17223101087737672</x:v>
      </x:c>
      <x:c r="AB1465" s="115" t="n">
        <x:f>W1465*Y1465</x:f>
        <x:v>1.0435925178354744</x:v>
      </x:c>
      <x:c r="AC1465" s="115" t="n">
        <x:f>X1465*Y1465</x:f>
        <x:v>0.14599596220084168</x:v>
      </x:c>
      <x:c r="AD1465" s="115" t="n">
        <x:f>SUM(Z1465:AC1465)</x:f>
        <x:v>1.5265041508928778</x:v>
      </x:c>
      <x:c r="AE1465" s="115" t="n">
        <x:f>MAX(AE1464,AD1465)</x:f>
        <x:v>1.5398451994991882</x:v>
      </x:c>
      <x:c r="AF1465" s="114" t="n">
        <x:f>AD1465/AE1465-1</x:f>
        <x:v>-0.008663889468012331</x:v>
      </x:c>
      <x:c r="AG1465" s="114" t="n">
        <x:f>AD1465/AD1464-1</x:f>
        <x:v>-0.0001892443849648151</x:v>
      </x:c>
      <x:c r="AH1465" s="111" t="n">
        <x:f>IF(OR(T1465="年末+季度",T1465="季度+动态",T1465="季度",T1465="动态"),A1465,AH1464)</x:f>
        <x:v>45930</x:v>
      </x:c>
      <x:c r="AI1465" s="117" t="n">
        <x:f>YEAR(A1465)</x:f>
        <x:v>2025</x:v>
      </x:c>
      <x:c r="AJ1465" s="117" t="n">
        <x:f>MONTH(A1465)</x:f>
        <x:v>11</x:v>
      </x:c>
      <x:c r="AK1465" s="50" t="n">
        <x:f>IF(MONTH(A1465)&lt;&gt;MONTH(A1466),1,0)</x:f>
        <x:v>0</x:v>
      </x:c>
      <x:c r="AL1465" s="115" t="n">
        <x:f>IF(AK1464,AD1464,AL1464)</x:f>
        <x:v>1.5299132314314778</x:v>
      </x:c>
      <x:c r="AM1465" s="116" t="str">
        <x:f>IF(AK1465,AD1465/AL1465-1,"")</x:f>
      </x:c>
      <x:c r="AN1465" s="115" t="n">
        <x:f>IF(AI1465&lt;&gt;AI1464,AD1465,MAX(AN1464,AD1465))</x:f>
        <x:v>1.5398451994991882</x:v>
      </x:c>
      <x:c r="AO1465" s="116" t="n">
        <x:f>AD1465/AN1465-1</x:f>
        <x:v>-0.008663889468012331</x:v>
      </x:c>
      <x:c r="AP1465" s="112" t="n">
        <x:f>IFERROR(SUM(Z1465:AC1465)/AD1465,0)</x:f>
        <x:v>1</x:v>
      </x:c>
      <x:c r="AQ1465" s="50" t="b">
        <x:f>AND(B1465&gt;0,C1465&gt;0,D1465&gt;0,E1465&gt;0)</x:f>
        <x:v>1</x:v>
      </x:c>
    </x:row>
    <x:row r="1466">
      <x:c r="A1466" s="111" t="n">
        <x:f>'净值底稿'!A1424</x:f>
        <x:v>45974</x:v>
      </x:c>
      <x:c r="B1466" s="113" t="n">
        <x:f>'净值底稿'!F1424</x:f>
        <x:v>3.54077550064775</x:v>
      </x:c>
      <x:c r="C1466" s="113" t="n">
        <x:f>'净值底稿'!O1424</x:f>
        <x:v>1.8340543621076164</x:v>
      </x:c>
      <x:c r="D1466" s="113" t="n">
        <x:f>'净值底稿'!P1424</x:f>
        <x:v>1.7545</x:v>
      </x:c>
      <x:c r="E1466" s="113" t="n">
        <x:f>'净值底稿'!Q1424</x:f>
        <x:v>3.3338</x:v>
      </x:c>
      <x:c r="F1466" s="114" t="n">
        <x:f>IFERROR(B1466/B1465-1,0)</x:f>
        <x:v>0.0032359591032182777</x:v>
      </x:c>
      <x:c r="G1466" s="114" t="n">
        <x:f>IFERROR(C1466/C1465-1,0)</x:f>
        <x:v>0.012542381694564009</x:v>
      </x:c>
      <x:c r="H1466" s="114" t="n">
        <x:f>IFERROR(D1466/D1465-1,0)</x:f>
        <x:v>-0.0001709596535217628</x:v>
      </x:c>
      <x:c r="I1466" s="114" t="n">
        <x:f>IFERROR(E1466/E1465-1,0)</x:f>
        <x:v>0.014639194083452711</x:v>
      </x:c>
      <x:c r="J1466" s="115" t="n">
        <x:f>Z1465*(1+F1466)</x:f>
        <x:v>0.1652175728038051</x:v>
      </x:c>
      <x:c r="K1466" s="115" t="n">
        <x:f>AA1465*(1+G1466)</x:f>
        <x:v>0.1743911979554414</x:v>
      </x:c>
      <x:c r="L1466" s="115" t="n">
        <x:f>AB1465*(1+H1466)</x:f>
        <x:v>1.0434141056202073</x:v>
      </x:c>
      <x:c r="M1466" s="115" t="n">
        <x:f>AC1465*(1+I1466)</x:f>
        <x:v>0.14813322542690024</x:v>
      </x:c>
      <x:c r="N1466" s="115" t="n">
        <x:f>SUM(J1466:M1466)</x:f>
        <x:v>1.5311561018063542</x:v>
      </x:c>
      <x:c r="O1466" s="116" t="n">
        <x:f>IFERROR((J1466+K1466)/N1466,0)</x:f>
        <x:v>0.22179892067085719</x:v>
      </x:c>
      <x:c r="P1466" s="50" t="b">
        <x:f>AND(MONTH(A1466)=12,OR(A1467="",YEAR(A1466)&lt;&gt;YEAR(A1467)))</x:f>
        <x:v>0</x:v>
      </x:c>
      <x:c r="Q1466" s="50" t="b">
        <x:f>AND(MOD(MONTH(A1466),3)=0,OR(A1467="",MONTH(A1466)&lt;&gt;MONTH(A1467)))</x:f>
        <x:v>0</x:v>
      </x:c>
      <x:c r="R1466" s="50" t="b">
        <x:f>OR(O1466&gt;$E$7,O1466&lt;$E$6)</x:f>
        <x:v>0</x:v>
      </x:c>
      <x:c r="S1466" s="50" t="b">
        <x:f>AND(OR(P1466,Q1466,R1466),A1466-AH1465&gt;$E$8)</x:f>
        <x:v>0</x:v>
      </x:c>
      <x:c r="T1466" s="50" t="str">
        <x:f>IF(NOT(OR(P1466,Q1466,R1466)),"不调",IF(NOT(S1466),"间隔规则跳过",IF(P1466,"年末+季度",IF(AND(Q1466,R1466),"季度+动态",IF(Q1466,"季度","动态")))))</x:f>
        <x:v>不调</x:v>
      </x:c>
      <x:c r="U1466" s="115" t="n">
        <x:f>IF(OR(T1466="年末+季度",T1466="季度+动态"),N1466*$E$5/2,IF(T1466="季度",(J1466+K1466)/2,IF(T1466="动态",N1466*$E$5*IF(J1466+K1466=0,0.5,J1466/(J1466+K1466)),J1466)))</x:f>
        <x:v>0.1652175728038051</x:v>
      </x:c>
      <x:c r="V1466" s="115" t="n">
        <x:f>IF(OR(T1466="年末+季度",T1466="季度+动态"),N1466*$E$5/2,IF(T1466="季度",(J1466+K1466)/2,IF(T1466="动态",N1466*$E$5*IF(J1466+K1466=0,0.5,K1466/(J1466+K1466)),K1466)))</x:f>
        <x:v>0.1743911979554414</x:v>
      </x:c>
      <x:c r="W1466" s="115" t="n">
        <x:f>IF(OR(T1466="年末+季度",T1466="季度+动态",T1466="动态"),N1466*(1-$E$5)*IF(L1466+M1466=0,$B$7/($B$7+$B$8),L1466/(L1466+M1466)),L1466)</x:f>
        <x:v>1.0434141056202073</x:v>
      </x:c>
      <x:c r="X1466" s="115" t="n">
        <x:f>IF(OR(T1466="年末+季度",T1466="季度+动态",T1466="动态"),N1466*(1-$E$5)*IF(L1466+M1466=0,$B$8/($B$7+$B$8),M1466/(L1466+M1466)),M1466)</x:f>
        <x:v>0.14813322542690024</x:v>
      </x:c>
      <x:c r="Y1466" s="115" t="n">
        <x:f>POWER(1-$H$5,(A1466-A1465)/$H$8)</x:f>
        <x:v>0.9999862671029998</x:v>
      </x:c>
      <x:c r="Z1466" s="115" t="n">
        <x:f>U1466*Y1466</x:f>
        <x:v>0.16521530388789518</x:v>
      </x:c>
      <x:c r="AA1466" s="115" t="n">
        <x:f>V1466*Y1466</x:f>
        <x:v>0.1743888030590821</x:v>
      </x:c>
      <x:c r="AB1466" s="115" t="n">
        <x:f>W1466*Y1466</x:f>
        <x:v>1.0433997765217662</x:v>
      </x:c>
      <x:c r="AC1466" s="115" t="n">
        <x:f>X1466*Y1466</x:f>
        <x:v>0.14813119112857315</x:v>
      </x:c>
      <x:c r="AD1466" s="115" t="n">
        <x:f>SUM(Z1466:AC1466)</x:f>
        <x:v>1.5311350745973167</x:v>
      </x:c>
      <x:c r="AE1466" s="115" t="n">
        <x:f>MAX(AE1465,AD1466)</x:f>
        <x:v>1.5398451994991882</x:v>
      </x:c>
      <x:c r="AF1466" s="114" t="n">
        <x:f>AD1466/AE1466-1</x:f>
        <x:v>-0.005656493850618505</x:v>
      </x:c>
      <x:c r="AG1466" s="114" t="n">
        <x:f>AD1466/AD1465-1</x:f>
        <x:v>0.003033679077603546</x:v>
      </x:c>
      <x:c r="AH1466" s="111" t="n">
        <x:f>IF(OR(T1466="年末+季度",T1466="季度+动态",T1466="季度",T1466="动态"),A1466,AH1465)</x:f>
        <x:v>45930</x:v>
      </x:c>
      <x:c r="AI1466" s="117" t="n">
        <x:f>YEAR(A1466)</x:f>
        <x:v>2025</x:v>
      </x:c>
      <x:c r="AJ1466" s="117" t="n">
        <x:f>MONTH(A1466)</x:f>
        <x:v>11</x:v>
      </x:c>
      <x:c r="AK1466" s="50" t="n">
        <x:f>IF(MONTH(A1466)&lt;&gt;MONTH(A1467),1,0)</x:f>
        <x:v>0</x:v>
      </x:c>
      <x:c r="AL1466" s="115" t="n">
        <x:f>IF(AK1465,AD1465,AL1465)</x:f>
        <x:v>1.5299132314314778</x:v>
      </x:c>
      <x:c r="AM1466" s="116" t="str">
        <x:f>IF(AK1466,AD1466/AL1466-1,"")</x:f>
      </x:c>
      <x:c r="AN1466" s="115" t="n">
        <x:f>IF(AI1466&lt;&gt;AI1465,AD1466,MAX(AN1465,AD1466))</x:f>
        <x:v>1.5398451994991882</x:v>
      </x:c>
      <x:c r="AO1466" s="116" t="n">
        <x:f>AD1466/AN1466-1</x:f>
        <x:v>-0.005656493850618505</x:v>
      </x:c>
      <x:c r="AP1466" s="112" t="n">
        <x:f>IFERROR(SUM(Z1466:AC1466)/AD1466,0)</x:f>
        <x:v>1</x:v>
      </x:c>
      <x:c r="AQ1466" s="50" t="b">
        <x:f>AND(B1466&gt;0,C1466&gt;0,D1466&gt;0,E1466&gt;0)</x:f>
        <x:v>1</x:v>
      </x:c>
    </x:row>
    <x:row r="1467">
      <x:c r="A1467" s="111" t="n">
        <x:f>'净值底稿'!A1425</x:f>
        <x:v>45975</x:v>
      </x:c>
      <x:c r="B1467" s="113" t="n">
        <x:f>'净值底稿'!F1425</x:f>
        <x:v>3.427267553737875</x:v>
      </x:c>
      <x:c r="C1467" s="113" t="n">
        <x:f>'净值底稿'!O1425</x:f>
        <x:v>1.814475644177554</x:v>
      </x:c>
      <x:c r="D1467" s="113" t="n">
        <x:f>'净值底稿'!P1425</x:f>
        <x:v>1.7546</x:v>
      </x:c>
      <x:c r="E1467" s="113" t="n">
        <x:f>'净值底稿'!Q1425</x:f>
        <x:v>3.2985</x:v>
      </x:c>
      <x:c r="F1467" s="114" t="n">
        <x:f>IFERROR(B1467/B1466-1,0)</x:f>
        <x:v>-0.032057369039384054</x:v>
      </x:c>
      <x:c r="G1467" s="114" t="n">
        <x:f>IFERROR(C1467/C1466-1,0)</x:f>
        <x:v>-0.010675102294985028</x:v>
      </x:c>
      <x:c r="H1467" s="114" t="n">
        <x:f>IFERROR(D1467/D1466-1,0)</x:f>
        <x:v>0.000056996295240807626</x:v>
      </x:c>
      <x:c r="I1467" s="114" t="n">
        <x:f>IFERROR(E1467/E1466-1,0)</x:f>
        <x:v>-0.010588517607534875</x:v>
      </x:c>
      <x:c r="J1467" s="115" t="n">
        <x:f>Z1466*(1+F1467)</x:f>
        <x:v>0.15991893592020695</x:v>
      </x:c>
      <x:c r="K1467" s="115" t="n">
        <x:f>AA1466*(1+G1467)</x:f>
        <x:v>0.17252718474732642</x:v>
      </x:c>
      <x:c r="L1467" s="115" t="n">
        <x:f>AB1466*(1+H1467)</x:f>
        <x:v>1.043459246443483</x:v>
      </x:c>
      <x:c r="M1467" s="115" t="n">
        <x:f>AC1466*(1+I1467)</x:f>
        <x:v>0.14656270140308314</x:v>
      </x:c>
      <x:c r="N1467" s="115" t="n">
        <x:f>SUM(J1467:M1467)</x:f>
        <x:v>1.5224680685140997</x:v>
      </x:c>
      <x:c r="O1467" s="116" t="n">
        <x:f>IFERROR((J1467+K1467)/N1467,0)</x:f>
        <x:v>0.2183599955511675</x:v>
      </x:c>
      <x:c r="P1467" s="50" t="b">
        <x:f>AND(MONTH(A1467)=12,OR(A1468="",YEAR(A1467)&lt;&gt;YEAR(A1468)))</x:f>
        <x:v>0</x:v>
      </x:c>
      <x:c r="Q1467" s="50" t="b">
        <x:f>AND(MOD(MONTH(A1467),3)=0,OR(A1468="",MONTH(A1467)&lt;&gt;MONTH(A1468)))</x:f>
        <x:v>0</x:v>
      </x:c>
      <x:c r="R1467" s="50" t="b">
        <x:f>OR(O1467&gt;$E$7,O1467&lt;$E$6)</x:f>
        <x:v>0</x:v>
      </x:c>
      <x:c r="S1467" s="50" t="b">
        <x:f>AND(OR(P1467,Q1467,R1467),A1467-AH1466&gt;$E$8)</x:f>
        <x:v>0</x:v>
      </x:c>
      <x:c r="T1467" s="50" t="str">
        <x:f>IF(NOT(OR(P1467,Q1467,R1467)),"不调",IF(NOT(S1467),"间隔规则跳过",IF(P1467,"年末+季度",IF(AND(Q1467,R1467),"季度+动态",IF(Q1467,"季度","动态")))))</x:f>
        <x:v>不调</x:v>
      </x:c>
      <x:c r="U1467" s="115" t="n">
        <x:f>IF(OR(T1467="年末+季度",T1467="季度+动态"),N1467*$E$5/2,IF(T1467="季度",(J1467+K1467)/2,IF(T1467="动态",N1467*$E$5*IF(J1467+K1467=0,0.5,J1467/(J1467+K1467)),J1467)))</x:f>
        <x:v>0.15991893592020695</x:v>
      </x:c>
      <x:c r="V1467" s="115" t="n">
        <x:f>IF(OR(T1467="年末+季度",T1467="季度+动态"),N1467*$E$5/2,IF(T1467="季度",(J1467+K1467)/2,IF(T1467="动态",N1467*$E$5*IF(J1467+K1467=0,0.5,K1467/(J1467+K1467)),K1467)))</x:f>
        <x:v>0.17252718474732642</x:v>
      </x:c>
      <x:c r="W1467" s="115" t="n">
        <x:f>IF(OR(T1467="年末+季度",T1467="季度+动态",T1467="动态"),N1467*(1-$E$5)*IF(L1467+M1467=0,$B$7/($B$7+$B$8),L1467/(L1467+M1467)),L1467)</x:f>
        <x:v>1.043459246443483</x:v>
      </x:c>
      <x:c r="X1467" s="115" t="n">
        <x:f>IF(OR(T1467="年末+季度",T1467="季度+动态",T1467="动态"),N1467*(1-$E$5)*IF(L1467+M1467=0,$B$8/($B$7+$B$8),M1467/(L1467+M1467)),M1467)</x:f>
        <x:v>0.14656270140308314</x:v>
      </x:c>
      <x:c r="Y1467" s="115" t="n">
        <x:f>POWER(1-$H$5,(A1467-A1466)/$H$8)</x:f>
        <x:v>0.9999862671029998</x:v>
      </x:c>
      <x:c r="Z1467" s="115" t="n">
        <x:f>U1467*Y1467</x:f>
        <x:v>0.15991673976993157</x:v>
      </x:c>
      <x:c r="AA1467" s="115" t="n">
        <x:f>V1467*Y1467</x:f>
        <x:v>0.17252481544926854</x:v>
      </x:c>
      <x:c r="AB1467" s="115" t="n">
        <x:f>W1467*Y1467</x:f>
        <x:v>1.0434449167251276</x:v>
      </x:c>
      <x:c r="AC1467" s="115" t="n">
        <x:f>X1467*Y1467</x:f>
        <x:v>0.1465606886726007</x:v>
      </x:c>
      <x:c r="AD1467" s="115" t="n">
        <x:f>SUM(Z1467:AC1467)</x:f>
        <x:v>1.5224471606169285</x:v>
      </x:c>
      <x:c r="AE1467" s="115" t="n">
        <x:f>MAX(AE1466,AD1467)</x:f>
        <x:v>1.5398451994991882</x:v>
      </x:c>
      <x:c r="AF1467" s="114" t="n">
        <x:f>AD1467/AE1467-1</x:f>
        <x:v>-0.011298563575038667</x:v>
      </x:c>
      <x:c r="AG1467" s="114" t="n">
        <x:f>AD1467/AD1466-1</x:f>
        <x:v>-0.005674165607285175</x:v>
      </x:c>
      <x:c r="AH1467" s="111" t="n">
        <x:f>IF(OR(T1467="年末+季度",T1467="季度+动态",T1467="季度",T1467="动态"),A1467,AH1466)</x:f>
        <x:v>45930</x:v>
      </x:c>
      <x:c r="AI1467" s="117" t="n">
        <x:f>YEAR(A1467)</x:f>
        <x:v>2025</x:v>
      </x:c>
      <x:c r="AJ1467" s="117" t="n">
        <x:f>MONTH(A1467)</x:f>
        <x:v>11</x:v>
      </x:c>
      <x:c r="AK1467" s="50" t="n">
        <x:f>IF(MONTH(A1467)&lt;&gt;MONTH(A1468),1,0)</x:f>
        <x:v>0</x:v>
      </x:c>
      <x:c r="AL1467" s="115" t="n">
        <x:f>IF(AK1466,AD1466,AL1466)</x:f>
        <x:v>1.5299132314314778</x:v>
      </x:c>
      <x:c r="AM1467" s="116" t="str">
        <x:f>IF(AK1467,AD1467/AL1467-1,"")</x:f>
      </x:c>
      <x:c r="AN1467" s="115" t="n">
        <x:f>IF(AI1467&lt;&gt;AI1466,AD1467,MAX(AN1466,AD1467))</x:f>
        <x:v>1.5398451994991882</x:v>
      </x:c>
      <x:c r="AO1467" s="116" t="n">
        <x:f>AD1467/AN1467-1</x:f>
        <x:v>-0.011298563575038667</x:v>
      </x:c>
      <x:c r="AP1467" s="112" t="n">
        <x:f>IFERROR(SUM(Z1467:AC1467)/AD1467,0)</x:f>
        <x:v>1</x:v>
      </x:c>
      <x:c r="AQ1467" s="50" t="b">
        <x:f>AND(B1467&gt;0,C1467&gt;0,D1467&gt;0,E1467&gt;0)</x:f>
        <x:v>1</x:v>
      </x:c>
    </x:row>
    <x:row r="1468">
      <x:c r="A1468" s="111" t="n">
        <x:f>'净值底稿'!A1426</x:f>
        <x:v>45978</x:v>
      </x:c>
      <x:c r="B1468" s="113" t="n">
        <x:f>'净值底稿'!F1426</x:f>
        <x:v>3.435621539028975</x:v>
      </x:c>
      <x:c r="C1468" s="113" t="n">
        <x:f>'净值底稿'!O1426</x:f>
        <x:v>1.812255727187557</x:v>
      </x:c>
      <x:c r="D1468" s="113" t="n">
        <x:f>'净值底稿'!P1426</x:f>
        <x:v>1.7554</x:v>
      </x:c>
      <x:c r="E1468" s="113" t="n">
        <x:f>'净值底稿'!Q1426</x:f>
        <x:v>3.2391</x:v>
      </x:c>
      <x:c r="F1468" s="114" t="n">
        <x:f>IFERROR(B1468/B1467-1,0)</x:f>
        <x:v>0.0024375060190409137</x:v>
      </x:c>
      <x:c r="G1468" s="114" t="n">
        <x:f>IFERROR(C1468/C1467-1,0)</x:f>
        <x:v>-0.001223448216084111</x:v>
      </x:c>
      <x:c r="H1468" s="114" t="n">
        <x:f>IFERROR(D1468/D1467-1,0)</x:f>
        <x:v>0.0004559443747862435</x:v>
      </x:c>
      <x:c r="I1468" s="114" t="n">
        <x:f>IFERROR(E1468/E1467-1,0)</x:f>
        <x:v>-0.018008185538881394</x:v>
      </x:c>
      <x:c r="J1468" s="115" t="n">
        <x:f>Z1467*(1+F1468)</x:f>
        <x:v>0.16030653778566617</x:v>
      </x:c>
      <x:c r="K1468" s="115" t="n">
        <x:f>AA1467*(1+G1468)</x:f>
        <x:v>0.1723137402715769</x:v>
      </x:c>
      <x:c r="L1468" s="115" t="n">
        <x:f>AB1467*(1+H1468)</x:f>
        <x:v>1.0439206695653078</x:v>
      </x:c>
      <x:c r="M1468" s="115" t="n">
        <x:f>AC1467*(1+I1468)</x:f>
        <x:v>0.14392139659827827</x:v>
      </x:c>
      <x:c r="N1468" s="115" t="n">
        <x:f>SUM(J1468:M1468)</x:f>
        <x:v>1.5204623442208292</x:v>
      </x:c>
      <x:c r="O1468" s="116" t="n">
        <x:f>IFERROR((J1468+K1468)/N1468,0)</x:f>
        <x:v>0.21876258844654023</x:v>
      </x:c>
      <x:c r="P1468" s="50" t="b">
        <x:f>AND(MONTH(A1468)=12,OR(A1469="",YEAR(A1468)&lt;&gt;YEAR(A1469)))</x:f>
        <x:v>0</x:v>
      </x:c>
      <x:c r="Q1468" s="50" t="b">
        <x:f>AND(MOD(MONTH(A1468),3)=0,OR(A1469="",MONTH(A1468)&lt;&gt;MONTH(A1469)))</x:f>
        <x:v>0</x:v>
      </x:c>
      <x:c r="R1468" s="50" t="b">
        <x:f>OR(O1468&gt;$E$7,O1468&lt;$E$6)</x:f>
        <x:v>0</x:v>
      </x:c>
      <x:c r="S1468" s="50" t="b">
        <x:f>AND(OR(P1468,Q1468,R1468),A1468-AH1467&gt;$E$8)</x:f>
        <x:v>0</x:v>
      </x:c>
      <x:c r="T1468" s="50" t="str">
        <x:f>IF(NOT(OR(P1468,Q1468,R1468)),"不调",IF(NOT(S1468),"间隔规则跳过",IF(P1468,"年末+季度",IF(AND(Q1468,R1468),"季度+动态",IF(Q1468,"季度","动态")))))</x:f>
        <x:v>不调</x:v>
      </x:c>
      <x:c r="U1468" s="115" t="n">
        <x:f>IF(OR(T1468="年末+季度",T1468="季度+动态"),N1468*$E$5/2,IF(T1468="季度",(J1468+K1468)/2,IF(T1468="动态",N1468*$E$5*IF(J1468+K1468=0,0.5,J1468/(J1468+K1468)),J1468)))</x:f>
        <x:v>0.16030653778566617</x:v>
      </x:c>
      <x:c r="V1468" s="115" t="n">
        <x:f>IF(OR(T1468="年末+季度",T1468="季度+动态"),N1468*$E$5/2,IF(T1468="季度",(J1468+K1468)/2,IF(T1468="动态",N1468*$E$5*IF(J1468+K1468=0,0.5,K1468/(J1468+K1468)),K1468)))</x:f>
        <x:v>0.1723137402715769</x:v>
      </x:c>
      <x:c r="W1468" s="115" t="n">
        <x:f>IF(OR(T1468="年末+季度",T1468="季度+动态",T1468="动态"),N1468*(1-$E$5)*IF(L1468+M1468=0,$B$7/($B$7+$B$8),L1468/(L1468+M1468)),L1468)</x:f>
        <x:v>1.0439206695653078</x:v>
      </x:c>
      <x:c r="X1468" s="115" t="n">
        <x:f>IF(OR(T1468="年末+季度",T1468="季度+动态",T1468="动态"),N1468*(1-$E$5)*IF(L1468+M1468=0,$B$8/($B$7+$B$8),M1468/(L1468+M1468)),M1468)</x:f>
        <x:v>0.14392139659827827</x:v>
      </x:c>
      <x:c r="Y1468" s="115" t="n">
        <x:f>POWER(1-$H$5,(A1468-A1467)/$H$8)</x:f>
        <x:v>0.9999588018747739</x:v>
      </x:c>
      <x:c r="Z1468" s="115" t="n">
        <x:f>U1468*Y1468</x:f>
        <x:v>0.16029993345684793</x:v>
      </x:c>
      <x:c r="AA1468" s="115" t="n">
        <x:f>V1468*Y1468</x:f>
        <x:v>0.17230664126852702</x:v>
      </x:c>
      <x:c r="AB1468" s="115" t="n">
        <x:f>W1468*Y1468</x:f>
        <x:v>1.043877661990837</x:v>
      </x:c>
      <x:c r="AC1468" s="115" t="n">
        <x:f>X1468*Y1468</x:f>
        <x:v>0.1439154673065585</x:v>
      </x:c>
      <x:c r="AD1468" s="115" t="n">
        <x:f>SUM(Z1468:AC1468)</x:f>
        <x:v>1.5203997040227706</x:v>
      </x:c>
      <x:c r="AE1468" s="115" t="n">
        <x:f>MAX(AE1467,AD1468)</x:f>
        <x:v>1.5398451994991882</x:v>
      </x:c>
      <x:c r="AF1468" s="114" t="n">
        <x:f>AD1468/AE1468-1</x:f>
        <x:v>-0.01262821450022511</x:v>
      </x:c>
      <x:c r="AG1468" s="114" t="n">
        <x:f>AD1468/AD1467-1</x:f>
        <x:v>-0.00134484575039584</x:v>
      </x:c>
      <x:c r="AH1468" s="111" t="n">
        <x:f>IF(OR(T1468="年末+季度",T1468="季度+动态",T1468="季度",T1468="动态"),A1468,AH1467)</x:f>
        <x:v>45930</x:v>
      </x:c>
      <x:c r="AI1468" s="117" t="n">
        <x:f>YEAR(A1468)</x:f>
        <x:v>2025</x:v>
      </x:c>
      <x:c r="AJ1468" s="117" t="n">
        <x:f>MONTH(A1468)</x:f>
        <x:v>11</x:v>
      </x:c>
      <x:c r="AK1468" s="50" t="n">
        <x:f>IF(MONTH(A1468)&lt;&gt;MONTH(A1469),1,0)</x:f>
        <x:v>0</x:v>
      </x:c>
      <x:c r="AL1468" s="115" t="n">
        <x:f>IF(AK1467,AD1467,AL1467)</x:f>
        <x:v>1.5299132314314778</x:v>
      </x:c>
      <x:c r="AM1468" s="116" t="str">
        <x:f>IF(AK1468,AD1468/AL1468-1,"")</x:f>
      </x:c>
      <x:c r="AN1468" s="115" t="n">
        <x:f>IF(AI1468&lt;&gt;AI1467,AD1468,MAX(AN1467,AD1468))</x:f>
        <x:v>1.5398451994991882</x:v>
      </x:c>
      <x:c r="AO1468" s="116" t="n">
        <x:f>AD1468/AN1468-1</x:f>
        <x:v>-0.01262821450022511</x:v>
      </x:c>
      <x:c r="AP1468" s="112" t="n">
        <x:f>IFERROR(SUM(Z1468:AC1468)/AD1468,0)</x:f>
        <x:v>1</x:v>
      </x:c>
      <x:c r="AQ1468" s="50" t="b">
        <x:f>AND(B1468&gt;0,C1468&gt;0,D1468&gt;0,E1468&gt;0)</x:f>
        <x:v>1</x:v>
      </x:c>
    </x:row>
    <x:row r="1469">
      <x:c r="A1469" s="111" t="n">
        <x:f>'净值底稿'!A1427</x:f>
        <x:v>45979</x:v>
      </x:c>
      <x:c r="B1469" s="113" t="n">
        <x:f>'净值底稿'!F1427</x:f>
        <x:v>3.428245531946825</x:v>
      </x:c>
      <x:c r="C1469" s="113" t="n">
        <x:f>'净值底稿'!O1427</x:f>
        <x:v>1.7968657411353586</x:v>
      </x:c>
      <x:c r="D1469" s="113" t="n">
        <x:f>'净值底稿'!P1427</x:f>
        <x:v>1.7557</x:v>
      </x:c>
      <x:c r="E1469" s="113" t="n">
        <x:f>'净值底稿'!Q1427</x:f>
        <x:v>3.1908</x:v>
      </x:c>
      <x:c r="F1469" s="114" t="n">
        <x:f>IFERROR(B1469/B1468-1,0)</x:f>
        <x:v>-0.002146920724054757</x:v>
      </x:c>
      <x:c r="G1469" s="114" t="n">
        <x:f>IFERROR(C1469/C1468-1,0)</x:f>
        <x:v>-0.008492171287593164</x:v>
      </x:c>
      <x:c r="H1469" s="114" t="n">
        <x:f>IFERROR(D1469/D1468-1,0)</x:f>
        <x:v>0.00017090121909535405</x:v>
      </x:c>
      <x:c r="I1469" s="114" t="n">
        <x:f>IFERROR(E1469/E1468-1,0)</x:f>
        <x:v>-0.014911549504492028</x:v>
      </x:c>
      <x:c r="J1469" s="115" t="n">
        <x:f>Z1468*(1+F1469)</x:f>
        <x:v>0.1599557822076448</x:v>
      </x:c>
      <x:c r="K1469" s="115" t="n">
        <x:f>AA1468*(1+G1469)</x:f>
        <x:v>0.17084338375688482</x:v>
      </x:c>
      <x:c r="L1469" s="115" t="n">
        <x:f>AB1468*(1+H1469)</x:f>
        <x:v>1.0440560619558577</x:v>
      </x:c>
      <x:c r="M1469" s="115" t="n">
        <x:f>AC1468*(1+I1469)</x:f>
        <x:v>0.14176946469135465</x:v>
      </x:c>
      <x:c r="N1469" s="115" t="n">
        <x:f>SUM(J1469:M1469)</x:f>
        <x:v>1.516624692611742</x:v>
      </x:c>
      <x:c r="O1469" s="116" t="n">
        <x:f>IFERROR((J1469+K1469)/N1469,0)</x:f>
        <x:v>0.21811537658329205</x:v>
      </x:c>
      <x:c r="P1469" s="50" t="b">
        <x:f>AND(MONTH(A1469)=12,OR(A1470="",YEAR(A1469)&lt;&gt;YEAR(A1470)))</x:f>
        <x:v>0</x:v>
      </x:c>
      <x:c r="Q1469" s="50" t="b">
        <x:f>AND(MOD(MONTH(A1469),3)=0,OR(A1470="",MONTH(A1469)&lt;&gt;MONTH(A1470)))</x:f>
        <x:v>0</x:v>
      </x:c>
      <x:c r="R1469" s="50" t="b">
        <x:f>OR(O1469&gt;$E$7,O1469&lt;$E$6)</x:f>
        <x:v>0</x:v>
      </x:c>
      <x:c r="S1469" s="50" t="b">
        <x:f>AND(OR(P1469,Q1469,R1469),A1469-AH1468&gt;$E$8)</x:f>
        <x:v>0</x:v>
      </x:c>
      <x:c r="T1469" s="50" t="str">
        <x:f>IF(NOT(OR(P1469,Q1469,R1469)),"不调",IF(NOT(S1469),"间隔规则跳过",IF(P1469,"年末+季度",IF(AND(Q1469,R1469),"季度+动态",IF(Q1469,"季度","动态")))))</x:f>
        <x:v>不调</x:v>
      </x:c>
      <x:c r="U1469" s="115" t="n">
        <x:f>IF(OR(T1469="年末+季度",T1469="季度+动态"),N1469*$E$5/2,IF(T1469="季度",(J1469+K1469)/2,IF(T1469="动态",N1469*$E$5*IF(J1469+K1469=0,0.5,J1469/(J1469+K1469)),J1469)))</x:f>
        <x:v>0.1599557822076448</x:v>
      </x:c>
      <x:c r="V1469" s="115" t="n">
        <x:f>IF(OR(T1469="年末+季度",T1469="季度+动态"),N1469*$E$5/2,IF(T1469="季度",(J1469+K1469)/2,IF(T1469="动态",N1469*$E$5*IF(J1469+K1469=0,0.5,K1469/(J1469+K1469)),K1469)))</x:f>
        <x:v>0.17084338375688482</x:v>
      </x:c>
      <x:c r="W1469" s="115" t="n">
        <x:f>IF(OR(T1469="年末+季度",T1469="季度+动态",T1469="动态"),N1469*(1-$E$5)*IF(L1469+M1469=0,$B$7/($B$7+$B$8),L1469/(L1469+M1469)),L1469)</x:f>
        <x:v>1.0440560619558577</x:v>
      </x:c>
      <x:c r="X1469" s="115" t="n">
        <x:f>IF(OR(T1469="年末+季度",T1469="季度+动态",T1469="动态"),N1469*(1-$E$5)*IF(L1469+M1469=0,$B$8/($B$7+$B$8),M1469/(L1469+M1469)),M1469)</x:f>
        <x:v>0.14176946469135465</x:v>
      </x:c>
      <x:c r="Y1469" s="115" t="n">
        <x:f>POWER(1-$H$5,(A1469-A1468)/$H$8)</x:f>
        <x:v>0.9999862671029998</x:v>
      </x:c>
      <x:c r="Z1469" s="115" t="n">
        <x:f>U1469*Y1469</x:f>
        <x:v>0.15995358555136316</x:v>
      </x:c>
      <x:c r="AA1469" s="115" t="n">
        <x:f>V1469*Y1469</x:f>
        <x:v>0.17084103758229252</x:v>
      </x:c>
      <x:c r="AB1469" s="115" t="n">
        <x:f>W1469*Y1469</x:f>
        <x:v>1.0440417240414963</x:v>
      </x:c>
      <x:c r="AC1469" s="115" t="n">
        <x:f>X1469*Y1469</x:f>
        <x:v>0.14176751778589827</x:v>
      </x:c>
      <x:c r="AD1469" s="115" t="n">
        <x:f>SUM(Z1469:AC1469)</x:f>
        <x:v>1.5166038649610503</x:v>
      </x:c>
      <x:c r="AE1469" s="115" t="n">
        <x:f>MAX(AE1468,AD1469)</x:f>
        <x:v>1.5398451994991882</x:v>
      </x:c>
      <x:c r="AF1469" s="114" t="n">
        <x:f>AD1469/AE1469-1</x:f>
        <x:v>-0.015093292848980422</x:v>
      </x:c>
      <x:c r="AG1469" s="114" t="n">
        <x:f>AD1469/AD1468-1</x:f>
        <x:v>-0.0024966060251636613</x:v>
      </x:c>
      <x:c r="AH1469" s="111" t="n">
        <x:f>IF(OR(T1469="年末+季度",T1469="季度+动态",T1469="季度",T1469="动态"),A1469,AH1468)</x:f>
        <x:v>45930</x:v>
      </x:c>
      <x:c r="AI1469" s="117" t="n">
        <x:f>YEAR(A1469)</x:f>
        <x:v>2025</x:v>
      </x:c>
      <x:c r="AJ1469" s="117" t="n">
        <x:f>MONTH(A1469)</x:f>
        <x:v>11</x:v>
      </x:c>
      <x:c r="AK1469" s="50" t="n">
        <x:f>IF(MONTH(A1469)&lt;&gt;MONTH(A1470),1,0)</x:f>
        <x:v>0</x:v>
      </x:c>
      <x:c r="AL1469" s="115" t="n">
        <x:f>IF(AK1468,AD1468,AL1468)</x:f>
        <x:v>1.5299132314314778</x:v>
      </x:c>
      <x:c r="AM1469" s="116" t="str">
        <x:f>IF(AK1469,AD1469/AL1469-1,"")</x:f>
      </x:c>
      <x:c r="AN1469" s="115" t="n">
        <x:f>IF(AI1469&lt;&gt;AI1468,AD1469,MAX(AN1468,AD1469))</x:f>
        <x:v>1.5398451994991882</x:v>
      </x:c>
      <x:c r="AO1469" s="116" t="n">
        <x:f>AD1469/AN1469-1</x:f>
        <x:v>-0.015093292848980422</x:v>
      </x:c>
      <x:c r="AP1469" s="112" t="n">
        <x:f>IFERROR(SUM(Z1469:AC1469)/AD1469,0)</x:f>
        <x:v>1</x:v>
      </x:c>
      <x:c r="AQ1469" s="50" t="b">
        <x:f>AND(B1469&gt;0,C1469&gt;0,D1469&gt;0,E1469&gt;0)</x:f>
        <x:v>1</x:v>
      </x:c>
    </x:row>
    <x:row r="1470">
      <x:c r="A1470" s="111" t="n">
        <x:f>'净值底稿'!A1428</x:f>
        <x:v>45980</x:v>
      </x:c>
      <x:c r="B1470" s="113" t="n">
        <x:f>'净值底稿'!F1428</x:f>
        <x:v>3.42880824616515</x:v>
      </x:c>
      <x:c r="C1470" s="113" t="n">
        <x:f>'净值底稿'!O1428</x:f>
        <x:v>1.7848151386129925</x:v>
      </x:c>
      <x:c r="D1470" s="113" t="n">
        <x:f>'净值底稿'!P1428</x:f>
        <x:v>1.7555</x:v>
      </x:c>
      <x:c r="E1470" s="113" t="n">
        <x:f>'净值底稿'!Q1428</x:f>
        <x:v>3.2518</x:v>
      </x:c>
      <x:c r="F1470" s="114" t="n">
        <x:f>IFERROR(B1470/B1469-1,0)</x:f>
        <x:v>0.00016414058242952834</x:v>
      </x:c>
      <x:c r="G1470" s="114" t="n">
        <x:f>IFERROR(C1470/C1469-1,0)</x:f>
        <x:v>-0.006706456830075647</x:v>
      </x:c>
      <x:c r="H1470" s="114" t="n">
        <x:f>IFERROR(D1470/D1469-1,0)</x:f>
        <x:v>-0.0001139146779062239</x:v>
      </x:c>
      <x:c r="I1470" s="114" t="n">
        <x:f>IFERROR(E1470/E1469-1,0)</x:f>
        <x:v>0.0191174627052777</x:v>
      </x:c>
      <x:c r="J1470" s="115" t="n">
        <x:f>Z1469*(1+F1470)</x:f>
        <x:v>0.15997984042605726</x:v>
      </x:c>
      <x:c r="K1470" s="115" t="n">
        <x:f>AA1469*(1+G1470)</x:f>
        <x:v>0.16969529953894155</x:v>
      </x:c>
      <x:c r="L1470" s="115" t="n">
        <x:f>AB1469*(1+H1470)</x:f>
        <x:v>1.0439227923647814</x:v>
      </x:c>
      <x:c r="M1470" s="115" t="n">
        <x:f>AC1469*(1+I1470)</x:f>
        <x:v>0.14447775301998997</x:v>
      </x:c>
      <x:c r="N1470" s="115" t="n">
        <x:f>SUM(J1470:M1470)</x:f>
        <x:v>1.51807568534977</x:v>
      </x:c>
      <x:c r="O1470" s="116" t="n">
        <x:f>IFERROR((J1470+K1470)/N1470,0)</x:f>
        <x:v>0.2171664714391631</x:v>
      </x:c>
      <x:c r="P1470" s="50" t="b">
        <x:f>AND(MONTH(A1470)=12,OR(A1471="",YEAR(A1470)&lt;&gt;YEAR(A1471)))</x:f>
        <x:v>0</x:v>
      </x:c>
      <x:c r="Q1470" s="50" t="b">
        <x:f>AND(MOD(MONTH(A1470),3)=0,OR(A1471="",MONTH(A1470)&lt;&gt;MONTH(A1471)))</x:f>
        <x:v>0</x:v>
      </x:c>
      <x:c r="R1470" s="50" t="b">
        <x:f>OR(O1470&gt;$E$7,O1470&lt;$E$6)</x:f>
        <x:v>0</x:v>
      </x:c>
      <x:c r="S1470" s="50" t="b">
        <x:f>AND(OR(P1470,Q1470,R1470),A1470-AH1469&gt;$E$8)</x:f>
        <x:v>0</x:v>
      </x:c>
      <x:c r="T1470" s="50" t="str">
        <x:f>IF(NOT(OR(P1470,Q1470,R1470)),"不调",IF(NOT(S1470),"间隔规则跳过",IF(P1470,"年末+季度",IF(AND(Q1470,R1470),"季度+动态",IF(Q1470,"季度","动态")))))</x:f>
        <x:v>不调</x:v>
      </x:c>
      <x:c r="U1470" s="115" t="n">
        <x:f>IF(OR(T1470="年末+季度",T1470="季度+动态"),N1470*$E$5/2,IF(T1470="季度",(J1470+K1470)/2,IF(T1470="动态",N1470*$E$5*IF(J1470+K1470=0,0.5,J1470/(J1470+K1470)),J1470)))</x:f>
        <x:v>0.15997984042605726</x:v>
      </x:c>
      <x:c r="V1470" s="115" t="n">
        <x:f>IF(OR(T1470="年末+季度",T1470="季度+动态"),N1470*$E$5/2,IF(T1470="季度",(J1470+K1470)/2,IF(T1470="动态",N1470*$E$5*IF(J1470+K1470=0,0.5,K1470/(J1470+K1470)),K1470)))</x:f>
        <x:v>0.16969529953894155</x:v>
      </x:c>
      <x:c r="W1470" s="115" t="n">
        <x:f>IF(OR(T1470="年末+季度",T1470="季度+动态",T1470="动态"),N1470*(1-$E$5)*IF(L1470+M1470=0,$B$7/($B$7+$B$8),L1470/(L1470+M1470)),L1470)</x:f>
        <x:v>1.0439227923647814</x:v>
      </x:c>
      <x:c r="X1470" s="115" t="n">
        <x:f>IF(OR(T1470="年末+季度",T1470="季度+动态",T1470="动态"),N1470*(1-$E$5)*IF(L1470+M1470=0,$B$8/($B$7+$B$8),M1470/(L1470+M1470)),M1470)</x:f>
        <x:v>0.14447775301998997</x:v>
      </x:c>
      <x:c r="Y1470" s="115" t="n">
        <x:f>POWER(1-$H$5,(A1470-A1469)/$H$8)</x:f>
        <x:v>0.9999862671029998</x:v>
      </x:c>
      <x:c r="Z1470" s="115" t="n">
        <x:f>U1470*Y1470</x:f>
        <x:v>0.15997764343938656</x:v>
      </x:c>
      <x:c r="AA1470" s="115" t="n">
        <x:f>V1470*Y1470</x:f>
        <x:v>0.16969296913087156</x:v>
      </x:c>
      <x:c r="AB1470" s="115" t="n">
        <x:f>W1470*Y1470</x:f>
        <x:v>1.0439084562805976</x:v>
      </x:c>
      <x:c r="AC1470" s="115" t="n">
        <x:f>X1470*Y1470</x:f>
        <x:v>0.14447576892188893</x:v>
      </x:c>
      <x:c r="AD1470" s="115" t="n">
        <x:f>SUM(Z1470:AC1470)</x:f>
        <x:v>1.5180548377727445</x:v>
      </x:c>
      <x:c r="AE1470" s="115" t="n">
        <x:f>MAX(AE1469,AD1470)</x:f>
        <x:v>1.5398451994991882</x:v>
      </x:c>
      <x:c r="AF1470" s="114" t="n">
        <x:f>AD1470/AE1470-1</x:f>
        <x:v>-0.014151007993225995</x:v>
      </x:c>
      <x:c r="AG1470" s="114" t="n">
        <x:f>AD1470/AD1469-1</x:f>
        <x:v>0.0009567249861461846</x:v>
      </x:c>
      <x:c r="AH1470" s="111" t="n">
        <x:f>IF(OR(T1470="年末+季度",T1470="季度+动态",T1470="季度",T1470="动态"),A1470,AH1469)</x:f>
        <x:v>45930</x:v>
      </x:c>
      <x:c r="AI1470" s="117" t="n">
        <x:f>YEAR(A1470)</x:f>
        <x:v>2025</x:v>
      </x:c>
      <x:c r="AJ1470" s="117" t="n">
        <x:f>MONTH(A1470)</x:f>
        <x:v>11</x:v>
      </x:c>
      <x:c r="AK1470" s="50" t="n">
        <x:f>IF(MONTH(A1470)&lt;&gt;MONTH(A1471),1,0)</x:f>
        <x:v>0</x:v>
      </x:c>
      <x:c r="AL1470" s="115" t="n">
        <x:f>IF(AK1469,AD1469,AL1469)</x:f>
        <x:v>1.5299132314314778</x:v>
      </x:c>
      <x:c r="AM1470" s="116" t="str">
        <x:f>IF(AK1470,AD1470/AL1470-1,"")</x:f>
      </x:c>
      <x:c r="AN1470" s="115" t="n">
        <x:f>IF(AI1470&lt;&gt;AI1469,AD1470,MAX(AN1469,AD1470))</x:f>
        <x:v>1.5398451994991882</x:v>
      </x:c>
      <x:c r="AO1470" s="116" t="n">
        <x:f>AD1470/AN1470-1</x:f>
        <x:v>-0.014151007993225995</x:v>
      </x:c>
      <x:c r="AP1470" s="112" t="n">
        <x:f>IFERROR(SUM(Z1470:AC1470)/AD1470,0)</x:f>
        <x:v>1</x:v>
      </x:c>
      <x:c r="AQ1470" s="50" t="b">
        <x:f>AND(B1470&gt;0,C1470&gt;0,D1470&gt;0,E1470&gt;0)</x:f>
        <x:v>1</x:v>
      </x:c>
    </x:row>
    <x:row r="1471">
      <x:c r="A1471" s="111" t="n">
        <x:f>'净值底稿'!A1429</x:f>
        <x:v>45981</x:v>
      </x:c>
      <x:c r="B1471" s="113" t="n">
        <x:f>'净值底稿'!F1429</x:f>
        <x:v>3.4338303905025747</x:v>
      </x:c>
      <x:c r="C1471" s="113" t="n">
        <x:f>'净值底稿'!O1429</x:f>
        <x:v>1.774406799768775</x:v>
      </x:c>
      <x:c r="D1471" s="113" t="n">
        <x:f>'净值底稿'!P1429</x:f>
        <x:v>1.7556</x:v>
      </x:c>
      <x:c r="E1471" s="113" t="n">
        <x:f>'净值底稿'!Q1429</x:f>
        <x:v>3.2352</x:v>
      </x:c>
      <x:c r="F1471" s="114" t="n">
        <x:f>IFERROR(B1471/B1470-1,0)</x:f>
        <x:v>0.0014646909295792376</x:v>
      </x:c>
      <x:c r="G1471" s="114" t="n">
        <x:f>IFERROR(C1471/C1470-1,0)</x:f>
        <x:v>-0.0058316060969239025</x:v>
      </x:c>
      <x:c r="H1471" s="114" t="n">
        <x:f>IFERROR(D1471/D1470-1,0)</x:f>
        <x:v>0.00005696382796926969</x:v>
      </x:c>
      <x:c r="I1471" s="114" t="n">
        <x:f>IFERROR(E1471/E1470-1,0)</x:f>
        <x:v>-0.005104864997847347</x:v>
      </x:c>
      <x:c r="J1471" s="115" t="n">
        <x:f>Z1470*(1+F1471)</x:f>
        <x:v>0.16021196124266768</x:v>
      </x:c>
      <x:c r="K1471" s="115" t="n">
        <x:f>AA1470*(1+G1471)</x:f>
        <x:v>0.16870338657748285</x:v>
      </x:c>
      <x:c r="L1471" s="115" t="n">
        <x:f>AB1470*(1+H1471)</x:f>
        <x:v>1.0439679213023167</x:v>
      </x:c>
      <x:c r="M1471" s="115" t="n">
        <x:f>AC1470*(1+I1471)</x:f>
        <x:v>0.1437382396260825</x:v>
      </x:c>
      <x:c r="N1471" s="115" t="n">
        <x:f>SUM(J1471:M1471)</x:f>
        <x:v>1.5166215087485497</x:v>
      </x:c>
      <x:c r="O1471" s="116" t="n">
        <x:f>IFERROR((J1471+K1471)/N1471,0)</x:f>
        <x:v>0.21687371959504728</x:v>
      </x:c>
      <x:c r="P1471" s="50" t="b">
        <x:f>AND(MONTH(A1471)=12,OR(A1472="",YEAR(A1471)&lt;&gt;YEAR(A1472)))</x:f>
        <x:v>0</x:v>
      </x:c>
      <x:c r="Q1471" s="50" t="b">
        <x:f>AND(MOD(MONTH(A1471),3)=0,OR(A1472="",MONTH(A1471)&lt;&gt;MONTH(A1472)))</x:f>
        <x:v>0</x:v>
      </x:c>
      <x:c r="R1471" s="50" t="b">
        <x:f>OR(O1471&gt;$E$7,O1471&lt;$E$6)</x:f>
        <x:v>0</x:v>
      </x:c>
      <x:c r="S1471" s="50" t="b">
        <x:f>AND(OR(P1471,Q1471,R1471),A1471-AH1470&gt;$E$8)</x:f>
        <x:v>0</x:v>
      </x:c>
      <x:c r="T1471" s="50" t="str">
        <x:f>IF(NOT(OR(P1471,Q1471,R1471)),"不调",IF(NOT(S1471),"间隔规则跳过",IF(P1471,"年末+季度",IF(AND(Q1471,R1471),"季度+动态",IF(Q1471,"季度","动态")))))</x:f>
        <x:v>不调</x:v>
      </x:c>
      <x:c r="U1471" s="115" t="n">
        <x:f>IF(OR(T1471="年末+季度",T1471="季度+动态"),N1471*$E$5/2,IF(T1471="季度",(J1471+K1471)/2,IF(T1471="动态",N1471*$E$5*IF(J1471+K1471=0,0.5,J1471/(J1471+K1471)),J1471)))</x:f>
        <x:v>0.16021196124266768</x:v>
      </x:c>
      <x:c r="V1471" s="115" t="n">
        <x:f>IF(OR(T1471="年末+季度",T1471="季度+动态"),N1471*$E$5/2,IF(T1471="季度",(J1471+K1471)/2,IF(T1471="动态",N1471*$E$5*IF(J1471+K1471=0,0.5,K1471/(J1471+K1471)),K1471)))</x:f>
        <x:v>0.16870338657748285</x:v>
      </x:c>
      <x:c r="W1471" s="115" t="n">
        <x:f>IF(OR(T1471="年末+季度",T1471="季度+动态",T1471="动态"),N1471*(1-$E$5)*IF(L1471+M1471=0,$B$7/($B$7+$B$8),L1471/(L1471+M1471)),L1471)</x:f>
        <x:v>1.0439679213023167</x:v>
      </x:c>
      <x:c r="X1471" s="115" t="n">
        <x:f>IF(OR(T1471="年末+季度",T1471="季度+动态",T1471="动态"),N1471*(1-$E$5)*IF(L1471+M1471=0,$B$8/($B$7+$B$8),M1471/(L1471+M1471)),M1471)</x:f>
        <x:v>0.1437382396260825</x:v>
      </x:c>
      <x:c r="Y1471" s="115" t="n">
        <x:f>POWER(1-$H$5,(A1471-A1470)/$H$8)</x:f>
        <x:v>0.9999862671029998</x:v>
      </x:c>
      <x:c r="Z1471" s="115" t="n">
        <x:f>U1471*Y1471</x:f>
        <x:v>0.16020976106830573</x:v>
      </x:c>
      <x:c r="AA1471" s="115" t="n">
        <x:f>V1471*Y1471</x:f>
        <x:v>0.16870106979125138</x:v>
      </x:c>
      <x:c r="AB1471" s="115" t="n">
        <x:f>W1471*Y1471</x:f>
        <x:v>1.043953584598382</x:v>
      </x:c>
      <x:c r="AC1471" s="115" t="n">
        <x:f>X1471*Y1471</x:f>
        <x:v>0.14373626568364273</x:v>
      </x:c>
      <x:c r="AD1471" s="115" t="n">
        <x:f>SUM(Z1471:AC1471)</x:f>
        <x:v>1.5166006811415818</x:v>
      </x:c>
      <x:c r="AE1471" s="115" t="n">
        <x:f>MAX(AE1470,AD1471)</x:f>
        <x:v>1.5398451994991882</x:v>
      </x:c>
      <x:c r="AF1471" s="114" t="n">
        <x:f>AD1471/AE1471-1</x:f>
        <x:v>-0.01509536047205673</x:v>
      </x:c>
      <x:c r="AG1471" s="114" t="n">
        <x:f>AD1471/AD1470-1</x:f>
        <x:v>-0.0009579078403362251</x:v>
      </x:c>
      <x:c r="AH1471" s="111" t="n">
        <x:f>IF(OR(T1471="年末+季度",T1471="季度+动态",T1471="季度",T1471="动态"),A1471,AH1470)</x:f>
        <x:v>45930</x:v>
      </x:c>
      <x:c r="AI1471" s="117" t="n">
        <x:f>YEAR(A1471)</x:f>
        <x:v>2025</x:v>
      </x:c>
      <x:c r="AJ1471" s="117" t="n">
        <x:f>MONTH(A1471)</x:f>
        <x:v>11</x:v>
      </x:c>
      <x:c r="AK1471" s="50" t="n">
        <x:f>IF(MONTH(A1471)&lt;&gt;MONTH(A1472),1,0)</x:f>
        <x:v>0</x:v>
      </x:c>
      <x:c r="AL1471" s="115" t="n">
        <x:f>IF(AK1470,AD1470,AL1470)</x:f>
        <x:v>1.5299132314314778</x:v>
      </x:c>
      <x:c r="AM1471" s="116" t="str">
        <x:f>IF(AK1471,AD1471/AL1471-1,"")</x:f>
      </x:c>
      <x:c r="AN1471" s="115" t="n">
        <x:f>IF(AI1471&lt;&gt;AI1470,AD1471,MAX(AN1470,AD1471))</x:f>
        <x:v>1.5398451994991882</x:v>
      </x:c>
      <x:c r="AO1471" s="116" t="n">
        <x:f>AD1471/AN1471-1</x:f>
        <x:v>-0.01509536047205673</x:v>
      </x:c>
      <x:c r="AP1471" s="112" t="n">
        <x:f>IFERROR(SUM(Z1471:AC1471)/AD1471,0)</x:f>
        <x:v>1</x:v>
      </x:c>
      <x:c r="AQ1471" s="50" t="b">
        <x:f>AND(B1471&gt;0,C1471&gt;0,D1471&gt;0,E1471&gt;0)</x:f>
        <x:v>1</x:v>
      </x:c>
    </x:row>
    <x:row r="1472">
      <x:c r="A1472" s="111" t="n">
        <x:f>'净值底稿'!A1430</x:f>
        <x:v>45982</x:v>
      </x:c>
      <x:c r="B1472" s="113" t="n">
        <x:f>'净值底稿'!F1430</x:f>
        <x:v>3.276848014593225</x:v>
      </x:c>
      <x:c r="C1472" s="113" t="n">
        <x:f>'净值底稿'!O1430</x:f>
        <x:v>1.7179003073040502</x:v>
      </x:c>
      <x:c r="D1472" s="113" t="n">
        <x:f>'净值底稿'!P1430</x:f>
        <x:v>1.7552</x:v>
      </x:c>
      <x:c r="E1472" s="113" t="n">
        <x:f>'净值底稿'!Q1430</x:f>
        <x:v>3.2161</x:v>
      </x:c>
      <x:c r="F1472" s="114" t="n">
        <x:f>IFERROR(B1472/B1471-1,0)</x:f>
        <x:v>-0.045716403565982056</x:v>
      </x:c>
      <x:c r="G1472" s="114" t="n">
        <x:f>IFERROR(C1472/C1471-1,0)</x:f>
        <x:v>-0.03184528625120697</x:v>
      </x:c>
      <x:c r="H1472" s="114" t="n">
        <x:f>IFERROR(D1472/D1471-1,0)</x:f>
        <x:v>-0.00022784233310546576</x:v>
      </x:c>
      <x:c r="I1472" s="114" t="n">
        <x:f>IFERROR(E1472/E1471-1,0)</x:f>
        <x:v>-0.0059038081107813944</x:v>
      </x:c>
      <x:c r="J1472" s="115" t="n">
        <x:f>Z1471*(1+F1472)</x:f>
        <x:v>0.1528855469760975</x:v>
      </x:c>
      <x:c r="K1472" s="115" t="n">
        <x:f>AA1471*(1+G1472)</x:f>
        <x:v>0.16332873593286412</x:v>
      </x:c>
      <x:c r="L1472" s="115" t="n">
        <x:f>AB1471*(1+H1472)</x:f>
        <x:v>1.0437157277780134</x:v>
      </x:c>
      <x:c r="M1472" s="115" t="n">
        <x:f>AC1471*(1+I1472)</x:f>
        <x:v>0.1428876743524862</x:v>
      </x:c>
      <x:c r="N1472" s="115" t="n">
        <x:f>SUM(J1472:M1472)</x:f>
        <x:v>1.5028176850394612</x:v>
      </x:c>
      <x:c r="O1472" s="116" t="n">
        <x:f>IFERROR((J1472+K1472)/N1472,0)</x:f>
        <x:v>0.21041426784956846</x:v>
      </x:c>
      <x:c r="P1472" s="50" t="b">
        <x:f>AND(MONTH(A1472)=12,OR(A1473="",YEAR(A1472)&lt;&gt;YEAR(A1473)))</x:f>
        <x:v>0</x:v>
      </x:c>
      <x:c r="Q1472" s="50" t="b">
        <x:f>AND(MOD(MONTH(A1472),3)=0,OR(A1473="",MONTH(A1472)&lt;&gt;MONTH(A1473)))</x:f>
        <x:v>0</x:v>
      </x:c>
      <x:c r="R1472" s="50" t="b">
        <x:f>OR(O1472&gt;$E$7,O1472&lt;$E$6)</x:f>
        <x:v>0</x:v>
      </x:c>
      <x:c r="S1472" s="50" t="b">
        <x:f>AND(OR(P1472,Q1472,R1472),A1472-AH1471&gt;$E$8)</x:f>
        <x:v>0</x:v>
      </x:c>
      <x:c r="T1472" s="50" t="str">
        <x:f>IF(NOT(OR(P1472,Q1472,R1472)),"不调",IF(NOT(S1472),"间隔规则跳过",IF(P1472,"年末+季度",IF(AND(Q1472,R1472),"季度+动态",IF(Q1472,"季度","动态")))))</x:f>
        <x:v>不调</x:v>
      </x:c>
      <x:c r="U1472" s="115" t="n">
        <x:f>IF(OR(T1472="年末+季度",T1472="季度+动态"),N1472*$E$5/2,IF(T1472="季度",(J1472+K1472)/2,IF(T1472="动态",N1472*$E$5*IF(J1472+K1472=0,0.5,J1472/(J1472+K1472)),J1472)))</x:f>
        <x:v>0.1528855469760975</x:v>
      </x:c>
      <x:c r="V1472" s="115" t="n">
        <x:f>IF(OR(T1472="年末+季度",T1472="季度+动态"),N1472*$E$5/2,IF(T1472="季度",(J1472+K1472)/2,IF(T1472="动态",N1472*$E$5*IF(J1472+K1472=0,0.5,K1472/(J1472+K1472)),K1472)))</x:f>
        <x:v>0.16332873593286412</x:v>
      </x:c>
      <x:c r="W1472" s="115" t="n">
        <x:f>IF(OR(T1472="年末+季度",T1472="季度+动态",T1472="动态"),N1472*(1-$E$5)*IF(L1472+M1472=0,$B$7/($B$7+$B$8),L1472/(L1472+M1472)),L1472)</x:f>
        <x:v>1.0437157277780134</x:v>
      </x:c>
      <x:c r="X1472" s="115" t="n">
        <x:f>IF(OR(T1472="年末+季度",T1472="季度+动态",T1472="动态"),N1472*(1-$E$5)*IF(L1472+M1472=0,$B$8/($B$7+$B$8),M1472/(L1472+M1472)),M1472)</x:f>
        <x:v>0.1428876743524862</x:v>
      </x:c>
      <x:c r="Y1472" s="115" t="n">
        <x:f>POWER(1-$H$5,(A1472-A1471)/$H$8)</x:f>
        <x:v>0.9999862671029998</x:v>
      </x:c>
      <x:c r="Z1472" s="115" t="n">
        <x:f>U1472*Y1472</x:f>
        <x:v>0.15288344741462803</x:v>
      </x:c>
      <x:c r="AA1472" s="115" t="n">
        <x:f>V1472*Y1472</x:f>
        <x:v>0.16332649295615637</x:v>
      </x:c>
      <x:c r="AB1472" s="115" t="n">
        <x:f>W1472*Y1472</x:f>
        <x:v>1.0437013945374263</x:v>
      </x:c>
      <x:c r="AC1472" s="115" t="n">
        <x:f>X1472*Y1472</x:f>
        <x:v>0.14288571209077172</x:v>
      </x:c>
      <x:c r="AD1472" s="115" t="n">
        <x:f>SUM(Z1472:AC1472)</x:f>
        <x:v>1.5027970469989826</x:v>
      </x:c>
      <x:c r="AE1472" s="115" t="n">
        <x:f>MAX(AE1471,AD1472)</x:f>
        <x:v>1.5398451994991882</x:v>
      </x:c>
      <x:c r="AF1472" s="114" t="n">
        <x:f>AD1472/AE1472-1</x:f>
        <x:v>-0.024059660355635004</x:v>
      </x:c>
      <x:c r="AG1472" s="114" t="n">
        <x:f>AD1472/AD1471-1</x:f>
        <x:v>-0.009101693223696028</x:v>
      </x:c>
      <x:c r="AH1472" s="111" t="n">
        <x:f>IF(OR(T1472="年末+季度",T1472="季度+动态",T1472="季度",T1472="动态"),A1472,AH1471)</x:f>
        <x:v>45930</x:v>
      </x:c>
      <x:c r="AI1472" s="117" t="n">
        <x:f>YEAR(A1472)</x:f>
        <x:v>2025</x:v>
      </x:c>
      <x:c r="AJ1472" s="117" t="n">
        <x:f>MONTH(A1472)</x:f>
        <x:v>11</x:v>
      </x:c>
      <x:c r="AK1472" s="50" t="n">
        <x:f>IF(MONTH(A1472)&lt;&gt;MONTH(A1473),1,0)</x:f>
        <x:v>0</x:v>
      </x:c>
      <x:c r="AL1472" s="115" t="n">
        <x:f>IF(AK1471,AD1471,AL1471)</x:f>
        <x:v>1.5299132314314778</x:v>
      </x:c>
      <x:c r="AM1472" s="116" t="str">
        <x:f>IF(AK1472,AD1472/AL1472-1,"")</x:f>
      </x:c>
      <x:c r="AN1472" s="115" t="n">
        <x:f>IF(AI1472&lt;&gt;AI1471,AD1472,MAX(AN1471,AD1472))</x:f>
        <x:v>1.5398451994991882</x:v>
      </x:c>
      <x:c r="AO1472" s="116" t="n">
        <x:f>AD1472/AN1472-1</x:f>
        <x:v>-0.024059660355635004</x:v>
      </x:c>
      <x:c r="AP1472" s="112" t="n">
        <x:f>IFERROR(SUM(Z1472:AC1472)/AD1472,0)</x:f>
        <x:v>1</x:v>
      </x:c>
      <x:c r="AQ1472" s="50" t="b">
        <x:f>AND(B1472&gt;0,C1472&gt;0,D1472&gt;0,E1472&gt;0)</x:f>
        <x:v>1</x:v>
      </x:c>
    </x:row>
    <x:row r="1473">
      <x:c r="A1473" s="111" t="n">
        <x:f>'净值底稿'!A1431</x:f>
        <x:v>45985</x:v>
      </x:c>
      <x:c r="B1473" s="113" t="n">
        <x:f>'净值底稿'!F1431</x:f>
        <x:v>3.254350066294775</x:v>
      </x:c>
      <x:c r="C1473" s="113" t="n">
        <x:f>'净值底稿'!O1431</x:f>
        <x:v>1.7363561880419118</x:v>
      </x:c>
      <x:c r="D1473" s="113" t="n">
        <x:f>'净值底稿'!P1431</x:f>
        <x:v>1.7554</x:v>
      </x:c>
      <x:c r="E1473" s="113" t="n">
        <x:f>'净值底稿'!Q1431</x:f>
        <x:v>3.2203</x:v>
      </x:c>
      <x:c r="F1473" s="114" t="n">
        <x:f>IFERROR(B1473/B1472-1,0)</x:f>
        <x:v>-0.0068657283457325136</x:v>
      </x:c>
      <x:c r="G1473" s="114" t="n">
        <x:f>IFERROR(C1473/C1472-1,0)</x:f>
        <x:v>0.01074327809325859</x:v>
      </x:c>
      <x:c r="H1473" s="114" t="n">
        <x:f>IFERROR(D1473/D1472-1,0)</x:f>
        <x:v>0.00011394712853229905</x:v>
      </x:c>
      <x:c r="I1473" s="114" t="n">
        <x:f>IFERROR(E1473/E1472-1,0)</x:f>
        <x:v>0.0013059295419919348</x:v>
      </x:c>
      <x:c r="J1473" s="115" t="n">
        <x:f>Z1472*(1+F1473)</x:f>
        <x:v>0.15183379119612012</x:v>
      </x:c>
      <x:c r="K1473" s="115" t="n">
        <x:f>AA1472*(1+G1473)</x:f>
        <x:v>0.16508115488998099</x:v>
      </x:c>
      <x:c r="L1473" s="115" t="n">
        <x:f>AB1472*(1+H1473)</x:f>
        <x:v>1.043820321314379</x:v>
      </x:c>
      <x:c r="M1473" s="115" t="n">
        <x:f>AC1472*(1+I1473)</x:f>
        <x:v>0.1430723107633196</x:v>
      </x:c>
      <x:c r="N1473" s="115" t="n">
        <x:f>SUM(J1473:M1473)</x:f>
        <x:v>1.5038075781637998</x:v>
      </x:c>
      <x:c r="O1473" s="116" t="n">
        <x:f>IFERROR((J1473+K1473)/N1473,0)</x:f>
        <x:v>0.2107416870934146</x:v>
      </x:c>
      <x:c r="P1473" s="50" t="b">
        <x:f>AND(MONTH(A1473)=12,OR(A1474="",YEAR(A1473)&lt;&gt;YEAR(A1474)))</x:f>
        <x:v>0</x:v>
      </x:c>
      <x:c r="Q1473" s="50" t="b">
        <x:f>AND(MOD(MONTH(A1473),3)=0,OR(A1474="",MONTH(A1473)&lt;&gt;MONTH(A1474)))</x:f>
        <x:v>0</x:v>
      </x:c>
      <x:c r="R1473" s="50" t="b">
        <x:f>OR(O1473&gt;$E$7,O1473&lt;$E$6)</x:f>
        <x:v>0</x:v>
      </x:c>
      <x:c r="S1473" s="50" t="b">
        <x:f>AND(OR(P1473,Q1473,R1473),A1473-AH1472&gt;$E$8)</x:f>
        <x:v>0</x:v>
      </x:c>
      <x:c r="T1473" s="50" t="str">
        <x:f>IF(NOT(OR(P1473,Q1473,R1473)),"不调",IF(NOT(S1473),"间隔规则跳过",IF(P1473,"年末+季度",IF(AND(Q1473,R1473),"季度+动态",IF(Q1473,"季度","动态")))))</x:f>
        <x:v>不调</x:v>
      </x:c>
      <x:c r="U1473" s="115" t="n">
        <x:f>IF(OR(T1473="年末+季度",T1473="季度+动态"),N1473*$E$5/2,IF(T1473="季度",(J1473+K1473)/2,IF(T1473="动态",N1473*$E$5*IF(J1473+K1473=0,0.5,J1473/(J1473+K1473)),J1473)))</x:f>
        <x:v>0.15183379119612012</x:v>
      </x:c>
      <x:c r="V1473" s="115" t="n">
        <x:f>IF(OR(T1473="年末+季度",T1473="季度+动态"),N1473*$E$5/2,IF(T1473="季度",(J1473+K1473)/2,IF(T1473="动态",N1473*$E$5*IF(J1473+K1473=0,0.5,K1473/(J1473+K1473)),K1473)))</x:f>
        <x:v>0.16508115488998099</x:v>
      </x:c>
      <x:c r="W1473" s="115" t="n">
        <x:f>IF(OR(T1473="年末+季度",T1473="季度+动态",T1473="动态"),N1473*(1-$E$5)*IF(L1473+M1473=0,$B$7/($B$7+$B$8),L1473/(L1473+M1473)),L1473)</x:f>
        <x:v>1.043820321314379</x:v>
      </x:c>
      <x:c r="X1473" s="115" t="n">
        <x:f>IF(OR(T1473="年末+季度",T1473="季度+动态",T1473="动态"),N1473*(1-$E$5)*IF(L1473+M1473=0,$B$8/($B$7+$B$8),M1473/(L1473+M1473)),M1473)</x:f>
        <x:v>0.1430723107633196</x:v>
      </x:c>
      <x:c r="Y1473" s="115" t="n">
        <x:f>POWER(1-$H$5,(A1473-A1472)/$H$8)</x:f>
        <x:v>0.9999588018747739</x:v>
      </x:c>
      <x:c r="Z1473" s="115" t="n">
        <x:f>U1473*Y1473</x:f>
        <x:v>0.15182753592857687</x:v>
      </x:c>
      <x:c r="AA1473" s="115" t="n">
        <x:f>V1473*Y1473</x:f>
        <x:v>0.16507435385588937</x:v>
      </x:c>
      <x:c r="AB1473" s="115" t="n">
        <x:f>W1473*Y1473</x:f>
        <x:v>1.0437773178740681</x:v>
      </x:c>
      <x:c r="AC1473" s="115" t="n">
        <x:f>X1473*Y1473</x:f>
        <x:v>0.14306641645234439</x:v>
      </x:c>
      <x:c r="AD1473" s="115" t="n">
        <x:f>SUM(Z1473:AC1473)</x:f>
        <x:v>1.5037456241108786</x:v>
      </x:c>
      <x:c r="AE1473" s="115" t="n">
        <x:f>MAX(AE1472,AD1473)</x:f>
        <x:v>1.5398451994991882</x:v>
      </x:c>
      <x:c r="AF1473" s="114" t="n">
        <x:f>AD1473/AE1473-1</x:f>
        <x:v>-0.023443639269746352</x:v>
      </x:c>
      <x:c r="AG1473" s="114" t="n">
        <x:f>AD1473/AD1472-1</x:f>
        <x:v>0.0006312077294736707</x:v>
      </x:c>
      <x:c r="AH1473" s="111" t="n">
        <x:f>IF(OR(T1473="年末+季度",T1473="季度+动态",T1473="季度",T1473="动态"),A1473,AH1472)</x:f>
        <x:v>45930</x:v>
      </x:c>
      <x:c r="AI1473" s="117" t="n">
        <x:f>YEAR(A1473)</x:f>
        <x:v>2025</x:v>
      </x:c>
      <x:c r="AJ1473" s="117" t="n">
        <x:f>MONTH(A1473)</x:f>
        <x:v>11</x:v>
      </x:c>
      <x:c r="AK1473" s="50" t="n">
        <x:f>IF(MONTH(A1473)&lt;&gt;MONTH(A1474),1,0)</x:f>
        <x:v>0</x:v>
      </x:c>
      <x:c r="AL1473" s="115" t="n">
        <x:f>IF(AK1472,AD1472,AL1472)</x:f>
        <x:v>1.5299132314314778</x:v>
      </x:c>
      <x:c r="AM1473" s="116" t="str">
        <x:f>IF(AK1473,AD1473/AL1473-1,"")</x:f>
      </x:c>
      <x:c r="AN1473" s="115" t="n">
        <x:f>IF(AI1473&lt;&gt;AI1472,AD1473,MAX(AN1472,AD1473))</x:f>
        <x:v>1.5398451994991882</x:v>
      </x:c>
      <x:c r="AO1473" s="116" t="n">
        <x:f>AD1473/AN1473-1</x:f>
        <x:v>-0.023443639269746352</x:v>
      </x:c>
      <x:c r="AP1473" s="112" t="n">
        <x:f>IFERROR(SUM(Z1473:AC1473)/AD1473,0)</x:f>
        <x:v>1</x:v>
      </x:c>
      <x:c r="AQ1473" s="50" t="b">
        <x:f>AND(B1473&gt;0,C1473&gt;0,D1473&gt;0,E1473&gt;0)</x:f>
        <x:v>1</x:v>
      </x:c>
    </x:row>
    <x:row r="1474">
      <x:c r="A1474" s="111" t="n">
        <x:f>'净值底稿'!A1432</x:f>
        <x:v>45986</x:v>
      </x:c>
      <x:c r="B1474" s="113" t="n">
        <x:f>'净值底稿'!F1432</x:f>
        <x:v>3.3685646503110247</x:v>
      </x:c>
      <x:c r="C1474" s="113" t="n">
        <x:f>'净值底稿'!O1432</x:f>
        <x:v>1.7601665607352555</x:v>
      </x:c>
      <x:c r="D1474" s="113" t="n">
        <x:f>'净值底稿'!P1432</x:f>
        <x:v>1.7544</x:v>
      </x:c>
      <x:c r="E1474" s="113" t="n">
        <x:f>'净值底稿'!Q1432</x:f>
        <x:v>3.2737</x:v>
      </x:c>
      <x:c r="F1474" s="114" t="n">
        <x:f>IFERROR(B1474/B1473-1,0)</x:f>
        <x:v>0.03509597360135519</x:v>
      </x:c>
      <x:c r="G1474" s="114" t="n">
        <x:f>IFERROR(C1474/C1473-1,0)</x:f>
        <x:v>0.013712838907893987</x:v>
      </x:c>
      <x:c r="H1474" s="114" t="n">
        <x:f>IFERROR(D1474/D1473-1,0)</x:f>
        <x:v>-0.0005696707303179949</x:v>
      </x:c>
      <x:c r="I1474" s="114" t="n">
        <x:f>IFERROR(E1474/E1473-1,0)</x:f>
        <x:v>0.0165823059963357</x:v>
      </x:c>
      <x:c r="J1474" s="115" t="n">
        <x:f>Z1473*(1+F1474)</x:f>
        <x:v>0.157156071121485</x:v>
      </x:c>
      <x:c r="K1474" s="115" t="n">
        <x:f>AA1473*(1+G1474)</x:f>
        <x:v>0.16733799187813986</x:v>
      </x:c>
      <x:c r="L1474" s="115" t="n">
        <x:f>AB1473*(1+H1474)</x:f>
        <x:v>1.0431827084871055</x:v>
      </x:c>
      <x:c r="M1474" s="115" t="n">
        <x:f>AC1473*(1+I1474)</x:f>
        <x:v>0.14543878754775635</x:v>
      </x:c>
      <x:c r="N1474" s="115" t="n">
        <x:f>SUM(J1474:M1474)</x:f>
        <x:v>1.5131155590344867</x:v>
      </x:c>
      <x:c r="O1474" s="116" t="n">
        <x:f>IFERROR((J1474+K1474)/N1474,0)</x:f>
        <x:v>0.21445425041209892</x:v>
      </x:c>
      <x:c r="P1474" s="50" t="b">
        <x:f>AND(MONTH(A1474)=12,OR(A1475="",YEAR(A1474)&lt;&gt;YEAR(A1475)))</x:f>
        <x:v>0</x:v>
      </x:c>
      <x:c r="Q1474" s="50" t="b">
        <x:f>AND(MOD(MONTH(A1474),3)=0,OR(A1475="",MONTH(A1474)&lt;&gt;MONTH(A1475)))</x:f>
        <x:v>0</x:v>
      </x:c>
      <x:c r="R1474" s="50" t="b">
        <x:f>OR(O1474&gt;$E$7,O1474&lt;$E$6)</x:f>
        <x:v>0</x:v>
      </x:c>
      <x:c r="S1474" s="50" t="b">
        <x:f>AND(OR(P1474,Q1474,R1474),A1474-AH1473&gt;$E$8)</x:f>
        <x:v>0</x:v>
      </x:c>
      <x:c r="T1474" s="50" t="str">
        <x:f>IF(NOT(OR(P1474,Q1474,R1474)),"不调",IF(NOT(S1474),"间隔规则跳过",IF(P1474,"年末+季度",IF(AND(Q1474,R1474),"季度+动态",IF(Q1474,"季度","动态")))))</x:f>
        <x:v>不调</x:v>
      </x:c>
      <x:c r="U1474" s="115" t="n">
        <x:f>IF(OR(T1474="年末+季度",T1474="季度+动态"),N1474*$E$5/2,IF(T1474="季度",(J1474+K1474)/2,IF(T1474="动态",N1474*$E$5*IF(J1474+K1474=0,0.5,J1474/(J1474+K1474)),J1474)))</x:f>
        <x:v>0.157156071121485</x:v>
      </x:c>
      <x:c r="V1474" s="115" t="n">
        <x:f>IF(OR(T1474="年末+季度",T1474="季度+动态"),N1474*$E$5/2,IF(T1474="季度",(J1474+K1474)/2,IF(T1474="动态",N1474*$E$5*IF(J1474+K1474=0,0.5,K1474/(J1474+K1474)),K1474)))</x:f>
        <x:v>0.16733799187813986</x:v>
      </x:c>
      <x:c r="W1474" s="115" t="n">
        <x:f>IF(OR(T1474="年末+季度",T1474="季度+动态",T1474="动态"),N1474*(1-$E$5)*IF(L1474+M1474=0,$B$7/($B$7+$B$8),L1474/(L1474+M1474)),L1474)</x:f>
        <x:v>1.0431827084871055</x:v>
      </x:c>
      <x:c r="X1474" s="115" t="n">
        <x:f>IF(OR(T1474="年末+季度",T1474="季度+动态",T1474="动态"),N1474*(1-$E$5)*IF(L1474+M1474=0,$B$8/($B$7+$B$8),M1474/(L1474+M1474)),M1474)</x:f>
        <x:v>0.14543878754775635</x:v>
      </x:c>
      <x:c r="Y1474" s="115" t="n">
        <x:f>POWER(1-$H$5,(A1474-A1473)/$H$8)</x:f>
        <x:v>0.9999862671029998</x:v>
      </x:c>
      <x:c r="Z1474" s="115" t="n">
        <x:f>U1474*Y1474</x:f>
        <x:v>0.15715391291334732</x:v>
      </x:c>
      <x:c r="AA1474" s="115" t="n">
        <x:f>V1474*Y1474</x:f>
        <x:v>0.16733569384273317</x:v>
      </x:c>
      <x:c r="AB1474" s="115" t="n">
        <x:f>W1474*Y1474</x:f>
        <x:v>1.0431683825664173</x:v>
      </x:c>
      <x:c r="AC1474" s="115" t="n">
        <x:f>X1474*Y1474</x:f>
        <x:v>0.14543679025186712</x:v>
      </x:c>
      <x:c r="AD1474" s="115" t="n">
        <x:f>SUM(Z1474:AC1474)</x:f>
        <x:v>1.513094779574365</x:v>
      </x:c>
      <x:c r="AE1474" s="115" t="n">
        <x:f>MAX(AE1473,AD1474)</x:f>
        <x:v>1.5398451994991882</x:v>
      </x:c>
      <x:c r="AF1474" s="114" t="n">
        <x:f>AD1474/AE1474-1</x:f>
        <x:v>-0.017372148793608155</x:v>
      </x:c>
      <x:c r="AG1474" s="114" t="n">
        <x:f>AD1474/AD1473-1</x:f>
        <x:v>0.0062172453329758515</x:v>
      </x:c>
      <x:c r="AH1474" s="111" t="n">
        <x:f>IF(OR(T1474="年末+季度",T1474="季度+动态",T1474="季度",T1474="动态"),A1474,AH1473)</x:f>
        <x:v>45930</x:v>
      </x:c>
      <x:c r="AI1474" s="117" t="n">
        <x:f>YEAR(A1474)</x:f>
        <x:v>2025</x:v>
      </x:c>
      <x:c r="AJ1474" s="117" t="n">
        <x:f>MONTH(A1474)</x:f>
        <x:v>11</x:v>
      </x:c>
      <x:c r="AK1474" s="50" t="n">
        <x:f>IF(MONTH(A1474)&lt;&gt;MONTH(A1475),1,0)</x:f>
        <x:v>0</x:v>
      </x:c>
      <x:c r="AL1474" s="115" t="n">
        <x:f>IF(AK1473,AD1473,AL1473)</x:f>
        <x:v>1.5299132314314778</x:v>
      </x:c>
      <x:c r="AM1474" s="116" t="str">
        <x:f>IF(AK1474,AD1474/AL1474-1,"")</x:f>
      </x:c>
      <x:c r="AN1474" s="115" t="n">
        <x:f>IF(AI1474&lt;&gt;AI1473,AD1474,MAX(AN1473,AD1474))</x:f>
        <x:v>1.5398451994991882</x:v>
      </x:c>
      <x:c r="AO1474" s="116" t="n">
        <x:f>AD1474/AN1474-1</x:f>
        <x:v>-0.017372148793608155</x:v>
      </x:c>
      <x:c r="AP1474" s="112" t="n">
        <x:f>IFERROR(SUM(Z1474:AC1474)/AD1474,0)</x:f>
        <x:v>1</x:v>
      </x:c>
      <x:c r="AQ1474" s="50" t="b">
        <x:f>AND(B1474&gt;0,C1474&gt;0,D1474&gt;0,E1474&gt;0)</x:f>
        <x:v>1</x:v>
      </x:c>
    </x:row>
    <x:row r="1475">
      <x:c r="A1475" s="111" t="n">
        <x:f>'净值底稿'!A1433</x:f>
        <x:v>45987</x:v>
      </x:c>
      <x:c r="B1475" s="113" t="n">
        <x:f>'净值底稿'!F1433</x:f>
        <x:v>3.4964648018804754</x:v>
      </x:c>
      <x:c r="C1475" s="113" t="n">
        <x:f>'净值底稿'!O1433</x:f>
        <x:v>1.76057919048098</x:v>
      </x:c>
      <x:c r="D1475" s="113" t="n">
        <x:f>'净值底稿'!P1433</x:f>
        <x:v>1.7521</x:v>
      </x:c>
      <x:c r="E1475" s="113" t="n">
        <x:f>'净值底稿'!Q1433</x:f>
        <x:v>3.2733</x:v>
      </x:c>
      <x:c r="F1475" s="114" t="n">
        <x:f>IFERROR(B1475/B1474-1,0)</x:f>
        <x:v>0.03796873886853902</x:v>
      </x:c>
      <x:c r="G1475" s="114" t="n">
        <x:f>IFERROR(C1475/C1474-1,0)</x:f>
        <x:v>0.00023442653378902278</x:v>
      </x:c>
      <x:c r="H1475" s="114" t="n">
        <x:f>IFERROR(D1475/D1474-1,0)</x:f>
        <x:v>-0.00131098951208386</x:v>
      </x:c>
      <x:c r="I1475" s="114" t="n">
        <x:f>IFERROR(E1475/E1474-1,0)</x:f>
        <x:v>-0.00012218590585577616</x:v>
      </x:c>
      <x:c r="J1475" s="115" t="n">
        <x:f>Z1474*(1+F1475)</x:f>
        <x:v>0.16312084879492333</x:v>
      </x:c>
      <x:c r="K1475" s="115" t="n">
        <x:f>AA1474*(1+G1475)</x:f>
        <x:v>0.1673749217694199</x:v>
      </x:c>
      <x:c r="L1475" s="115" t="n">
        <x:f>AB1474*(1+H1475)</x:f>
        <x:v>1.0418007997575351</x:v>
      </x:c>
      <x:c r="M1475" s="115" t="n">
        <x:f>AC1474*(1+I1475)</x:f>
        <x:v>0.14541901992590545</x:v>
      </x:c>
      <x:c r="N1475" s="115" t="n">
        <x:f>SUM(J1475:M1475)</x:f>
        <x:v>1.517715590247784</x:v>
      </x:c>
      <x:c r="O1475" s="116" t="n">
        <x:f>IFERROR((J1475+K1475)/N1475,0)</x:f>
        <x:v>0.21775869780080873</x:v>
      </x:c>
      <x:c r="P1475" s="50" t="b">
        <x:f>AND(MONTH(A1475)=12,OR(A1476="",YEAR(A1475)&lt;&gt;YEAR(A1476)))</x:f>
        <x:v>0</x:v>
      </x:c>
      <x:c r="Q1475" s="50" t="b">
        <x:f>AND(MOD(MONTH(A1475),3)=0,OR(A1476="",MONTH(A1475)&lt;&gt;MONTH(A1476)))</x:f>
        <x:v>0</x:v>
      </x:c>
      <x:c r="R1475" s="50" t="b">
        <x:f>OR(O1475&gt;$E$7,O1475&lt;$E$6)</x:f>
        <x:v>0</x:v>
      </x:c>
      <x:c r="S1475" s="50" t="b">
        <x:f>AND(OR(P1475,Q1475,R1475),A1475-AH1474&gt;$E$8)</x:f>
        <x:v>0</x:v>
      </x:c>
      <x:c r="T1475" s="50" t="str">
        <x:f>IF(NOT(OR(P1475,Q1475,R1475)),"不调",IF(NOT(S1475),"间隔规则跳过",IF(P1475,"年末+季度",IF(AND(Q1475,R1475),"季度+动态",IF(Q1475,"季度","动态")))))</x:f>
        <x:v>不调</x:v>
      </x:c>
      <x:c r="U1475" s="115" t="n">
        <x:f>IF(OR(T1475="年末+季度",T1475="季度+动态"),N1475*$E$5/2,IF(T1475="季度",(J1475+K1475)/2,IF(T1475="动态",N1475*$E$5*IF(J1475+K1475=0,0.5,J1475/(J1475+K1475)),J1475)))</x:f>
        <x:v>0.16312084879492333</x:v>
      </x:c>
      <x:c r="V1475" s="115" t="n">
        <x:f>IF(OR(T1475="年末+季度",T1475="季度+动态"),N1475*$E$5/2,IF(T1475="季度",(J1475+K1475)/2,IF(T1475="动态",N1475*$E$5*IF(J1475+K1475=0,0.5,K1475/(J1475+K1475)),K1475)))</x:f>
        <x:v>0.1673749217694199</x:v>
      </x:c>
      <x:c r="W1475" s="115" t="n">
        <x:f>IF(OR(T1475="年末+季度",T1475="季度+动态",T1475="动态"),N1475*(1-$E$5)*IF(L1475+M1475=0,$B$7/($B$7+$B$8),L1475/(L1475+M1475)),L1475)</x:f>
        <x:v>1.0418007997575351</x:v>
      </x:c>
      <x:c r="X1475" s="115" t="n">
        <x:f>IF(OR(T1475="年末+季度",T1475="季度+动态",T1475="动态"),N1475*(1-$E$5)*IF(L1475+M1475=0,$B$8/($B$7+$B$8),M1475/(L1475+M1475)),M1475)</x:f>
        <x:v>0.14541901992590545</x:v>
      </x:c>
      <x:c r="Y1475" s="115" t="n">
        <x:f>POWER(1-$H$5,(A1475-A1474)/$H$8)</x:f>
        <x:v>0.9999862671029998</x:v>
      </x:c>
      <x:c r="Z1475" s="115" t="n">
        <x:f>U1475*Y1475</x:f>
        <x:v>0.16311860867310823</x:v>
      </x:c>
      <x:c r="AA1475" s="115" t="n">
        <x:f>V1475*Y1475</x:f>
        <x:v>0.1673726232268588</x:v>
      </x:c>
      <x:c r="AB1475" s="115" t="n">
        <x:f>W1475*Y1475</x:f>
        <x:v>1.0417864928144573</x:v>
      </x:c>
      <x:c r="AC1475" s="115" t="n">
        <x:f>X1475*Y1475</x:f>
        <x:v>0.14541702290148292</x:v>
      </x:c>
      <x:c r="AD1475" s="115" t="n">
        <x:f>SUM(Z1475:AC1475)</x:f>
        <x:v>1.5176947476159073</x:v>
      </x:c>
      <x:c r="AE1475" s="115" t="n">
        <x:f>MAX(AE1474,AD1475)</x:f>
        <x:v>1.5398451994991882</x:v>
      </x:c>
      <x:c r="AF1475" s="114" t="n">
        <x:f>AD1475/AE1475-1</x:f>
        <x:v>-0.014384856276777103</x:v>
      </x:c>
      <x:c r="AG1475" s="114" t="n">
        <x:f>AD1475/AD1474-1</x:f>
        <x:v>0.0030401056851416808</x:v>
      </x:c>
      <x:c r="AH1475" s="111" t="n">
        <x:f>IF(OR(T1475="年末+季度",T1475="季度+动态",T1475="季度",T1475="动态"),A1475,AH1474)</x:f>
        <x:v>45930</x:v>
      </x:c>
      <x:c r="AI1475" s="117" t="n">
        <x:f>YEAR(A1475)</x:f>
        <x:v>2025</x:v>
      </x:c>
      <x:c r="AJ1475" s="117" t="n">
        <x:f>MONTH(A1475)</x:f>
        <x:v>11</x:v>
      </x:c>
      <x:c r="AK1475" s="50" t="n">
        <x:f>IF(MONTH(A1475)&lt;&gt;MONTH(A1476),1,0)</x:f>
        <x:v>0</x:v>
      </x:c>
      <x:c r="AL1475" s="115" t="n">
        <x:f>IF(AK1474,AD1474,AL1474)</x:f>
        <x:v>1.5299132314314778</x:v>
      </x:c>
      <x:c r="AM1475" s="116" t="str">
        <x:f>IF(AK1475,AD1475/AL1475-1,"")</x:f>
      </x:c>
      <x:c r="AN1475" s="115" t="n">
        <x:f>IF(AI1475&lt;&gt;AI1474,AD1475,MAX(AN1474,AD1475))</x:f>
        <x:v>1.5398451994991882</x:v>
      </x:c>
      <x:c r="AO1475" s="116" t="n">
        <x:f>AD1475/AN1475-1</x:f>
        <x:v>-0.014384856276777103</x:v>
      </x:c>
      <x:c r="AP1475" s="112" t="n">
        <x:f>IFERROR(SUM(Z1475:AC1475)/AD1475,0)</x:f>
        <x:v>1</x:v>
      </x:c>
      <x:c r="AQ1475" s="50" t="b">
        <x:f>AND(B1475&gt;0,C1475&gt;0,D1475&gt;0,E1475&gt;0)</x:f>
        <x:v>1</x:v>
      </x:c>
    </x:row>
    <x:row r="1476">
      <x:c r="A1476" s="111" t="n">
        <x:f>'净值底稿'!A1434</x:f>
        <x:v>45988</x:v>
      </x:c>
      <x:c r="B1476" s="113" t="n">
        <x:f>'净值底稿'!F1434</x:f>
        <x:v>3.47299296564305</x:v>
      </x:c>
      <x:c r="C1476" s="113" t="n">
        <x:f>'净值底稿'!O1434</x:f>
        <x:v>1.765231346162044</x:v>
      </x:c>
      <x:c r="D1476" s="113" t="n">
        <x:f>'净值底稿'!P1434</x:f>
        <x:v>1.751</x:v>
      </x:c>
      <x:c r="E1476" s="113" t="n">
        <x:f>'净值底稿'!Q1434</x:f>
        <x:v>3.2817</x:v>
      </x:c>
      <x:c r="F1476" s="114" t="n">
        <x:f>IFERROR(B1476/B1475-1,0)</x:f>
        <x:v>-0.0067130194546222155</x:v>
      </x:c>
      <x:c r="G1476" s="114" t="n">
        <x:f>IFERROR(C1476/C1475-1,0)</x:f>
        <x:v>0.0026424006975755976</x:v>
      </x:c>
      <x:c r="H1476" s="114" t="n">
        <x:f>IFERROR(D1476/D1475-1,0)</x:f>
        <x:v>-0.0006278180469151406</x:v>
      </x:c>
      <x:c r="I1476" s="114" t="n">
        <x:f>IFERROR(E1476/E1475-1,0)</x:f>
        <x:v>0.002566217578590324</x:v>
      </x:c>
      <x:c r="J1476" s="115" t="n">
        <x:f>Z1475*(1+F1476)</x:f>
        <x:v>0.16202359027967475</x:v>
      </x:c>
      <x:c r="K1476" s="115" t="n">
        <x:f>AA1475*(1+G1476)</x:f>
        <x:v>0.1678148887632285</x:v>
      </x:c>
      <x:c r="L1476" s="115" t="n">
        <x:f>AB1475*(1+H1476)</x:f>
        <x:v>1.041132440453236</x:v>
      </x:c>
      <x:c r="M1476" s="115" t="n">
        <x:f>AC1475*(1+I1476)</x:f>
        <x:v>0.14579019462187898</x:v>
      </x:c>
      <x:c r="N1476" s="115" t="n">
        <x:f>SUM(J1476:M1476)</x:f>
        <x:v>1.5167611141180182</x:v>
      </x:c>
      <x:c r="O1476" s="116" t="n">
        <x:f>IFERROR((J1476+K1476)/N1476,0)</x:f>
        <x:v>0.21746237820363765</x:v>
      </x:c>
      <x:c r="P1476" s="50" t="b">
        <x:f>AND(MONTH(A1476)=12,OR(A1477="",YEAR(A1476)&lt;&gt;YEAR(A1477)))</x:f>
        <x:v>0</x:v>
      </x:c>
      <x:c r="Q1476" s="50" t="b">
        <x:f>AND(MOD(MONTH(A1476),3)=0,OR(A1477="",MONTH(A1476)&lt;&gt;MONTH(A1477)))</x:f>
        <x:v>0</x:v>
      </x:c>
      <x:c r="R1476" s="50" t="b">
        <x:f>OR(O1476&gt;$E$7,O1476&lt;$E$6)</x:f>
        <x:v>0</x:v>
      </x:c>
      <x:c r="S1476" s="50" t="b">
        <x:f>AND(OR(P1476,Q1476,R1476),A1476-AH1475&gt;$E$8)</x:f>
        <x:v>0</x:v>
      </x:c>
      <x:c r="T1476" s="50" t="str">
        <x:f>IF(NOT(OR(P1476,Q1476,R1476)),"不调",IF(NOT(S1476),"间隔规则跳过",IF(P1476,"年末+季度",IF(AND(Q1476,R1476),"季度+动态",IF(Q1476,"季度","动态")))))</x:f>
        <x:v>不调</x:v>
      </x:c>
      <x:c r="U1476" s="115" t="n">
        <x:f>IF(OR(T1476="年末+季度",T1476="季度+动态"),N1476*$E$5/2,IF(T1476="季度",(J1476+K1476)/2,IF(T1476="动态",N1476*$E$5*IF(J1476+K1476=0,0.5,J1476/(J1476+K1476)),J1476)))</x:f>
        <x:v>0.16202359027967475</x:v>
      </x:c>
      <x:c r="V1476" s="115" t="n">
        <x:f>IF(OR(T1476="年末+季度",T1476="季度+动态"),N1476*$E$5/2,IF(T1476="季度",(J1476+K1476)/2,IF(T1476="动态",N1476*$E$5*IF(J1476+K1476=0,0.5,K1476/(J1476+K1476)),K1476)))</x:f>
        <x:v>0.1678148887632285</x:v>
      </x:c>
      <x:c r="W1476" s="115" t="n">
        <x:f>IF(OR(T1476="年末+季度",T1476="季度+动态",T1476="动态"),N1476*(1-$E$5)*IF(L1476+M1476=0,$B$7/($B$7+$B$8),L1476/(L1476+M1476)),L1476)</x:f>
        <x:v>1.041132440453236</x:v>
      </x:c>
      <x:c r="X1476" s="115" t="n">
        <x:f>IF(OR(T1476="年末+季度",T1476="季度+动态",T1476="动态"),N1476*(1-$E$5)*IF(L1476+M1476=0,$B$8/($B$7+$B$8),M1476/(L1476+M1476)),M1476)</x:f>
        <x:v>0.14579019462187898</x:v>
      </x:c>
      <x:c r="Y1476" s="115" t="n">
        <x:f>POWER(1-$H$5,(A1476-A1475)/$H$8)</x:f>
        <x:v>0.9999862671029998</x:v>
      </x:c>
      <x:c r="Z1476" s="115" t="n">
        <x:f>U1476*Y1476</x:f>
        <x:v>0.16202136522639782</x:v>
      </x:c>
      <x:c r="AA1476" s="115" t="n">
        <x:f>V1476*Y1476</x:f>
        <x:v>0.167812584178646</x:v>
      </x:c>
      <x:c r="AB1476" s="115" t="n">
        <x:f>W1476*Y1476</x:f>
        <x:v>1.0411181426886678</x:v>
      </x:c>
      <x:c r="AC1476" s="115" t="n">
        <x:f>X1476*Y1476</x:f>
        <x:v>0.1457881925001526</x:v>
      </x:c>
      <x:c r="AD1476" s="115" t="n">
        <x:f>SUM(Z1476:AC1476)</x:f>
        <x:v>1.5167402845938642</x:v>
      </x:c>
      <x:c r="AE1476" s="115" t="n">
        <x:f>MAX(AE1475,AD1476)</x:f>
        <x:v>1.5398451994991882</x:v>
      </x:c>
      <x:c r="AF1476" s="114" t="n">
        <x:f>AD1476/AE1476-1</x:f>
        <x:v>-0.01500469976646901</x:v>
      </x:c>
      <x:c r="AG1476" s="114" t="n">
        <x:f>AD1476/AD1475-1</x:f>
        <x:v>-0.0006288899816925264</x:v>
      </x:c>
      <x:c r="AH1476" s="111" t="n">
        <x:f>IF(OR(T1476="年末+季度",T1476="季度+动态",T1476="季度",T1476="动态"),A1476,AH1475)</x:f>
        <x:v>45930</x:v>
      </x:c>
      <x:c r="AI1476" s="117" t="n">
        <x:f>YEAR(A1476)</x:f>
        <x:v>2025</x:v>
      </x:c>
      <x:c r="AJ1476" s="117" t="n">
        <x:f>MONTH(A1476)</x:f>
        <x:v>11</x:v>
      </x:c>
      <x:c r="AK1476" s="50" t="n">
        <x:f>IF(MONTH(A1476)&lt;&gt;MONTH(A1477),1,0)</x:f>
        <x:v>0</x:v>
      </x:c>
      <x:c r="AL1476" s="115" t="n">
        <x:f>IF(AK1475,AD1475,AL1475)</x:f>
        <x:v>1.5299132314314778</x:v>
      </x:c>
      <x:c r="AM1476" s="116" t="str">
        <x:f>IF(AK1476,AD1476/AL1476-1,"")</x:f>
      </x:c>
      <x:c r="AN1476" s="115" t="n">
        <x:f>IF(AI1476&lt;&gt;AI1475,AD1476,MAX(AN1475,AD1476))</x:f>
        <x:v>1.5398451994991882</x:v>
      </x:c>
      <x:c r="AO1476" s="116" t="n">
        <x:f>AD1476/AN1476-1</x:f>
        <x:v>-0.01500469976646901</x:v>
      </x:c>
      <x:c r="AP1476" s="112" t="n">
        <x:f>IFERROR(SUM(Z1476:AC1476)/AD1476,0)</x:f>
        <x:v>1</x:v>
      </x:c>
      <x:c r="AQ1476" s="50" t="b">
        <x:f>AND(B1476&gt;0,C1476&gt;0,D1476&gt;0,E1476&gt;0)</x:f>
        <x:v>1</x:v>
      </x:c>
    </x:row>
    <x:row r="1477">
      <x:c r="A1477" s="111" t="n">
        <x:f>'净值底稿'!A1435</x:f>
        <x:v>45989</x:v>
      </x:c>
      <x:c r="B1477" s="113" t="n">
        <x:f>'净值底稿'!F1435</x:f>
        <x:v>3.483533028225325</x:v>
      </x:c>
      <x:c r="C1477" s="113" t="n">
        <x:f>'净值底稿'!O1435</x:f>
        <x:v>1.7831436264211833</x:v>
      </x:c>
      <x:c r="D1477" s="113" t="n">
        <x:f>'净值底稿'!P1435</x:f>
        <x:v>1.7516</x:v>
      </x:c>
      <x:c r="E1477" s="113" t="n">
        <x:f>'净值底稿'!Q1435</x:f>
        <x:v>3.2966</x:v>
      </x:c>
      <x:c r="F1477" s="114" t="n">
        <x:f>IFERROR(B1477/B1476-1,0)</x:f>
        <x:v>0.003034864362394085</x:v>
      </x:c>
      <x:c r="G1477" s="114" t="n">
        <x:f>IFERROR(C1477/C1476-1,0)</x:f>
        <x:v>0.010147270666864161</x:v>
      </x:c>
      <x:c r="H1477" s="114" t="n">
        <x:f>IFERROR(D1477/D1476-1,0)</x:f>
        <x:v>0.00034266133637927965</x:v>
      </x:c>
      <x:c r="I1477" s="114" t="n">
        <x:f>IFERROR(E1477/E1476-1,0)</x:f>
        <x:v>0.004540329707164004</x:v>
      </x:c>
      <x:c r="J1477" s="115" t="n">
        <x:f>Z1476*(1+F1477)</x:f>
        <x:v>0.16251307809366985</x:v>
      </x:c>
      <x:c r="K1477" s="115" t="n">
        <x:f>AA1476*(1+G1477)</x:f>
        <x:v>0.16951542389161264</x:v>
      </x:c>
      <x:c r="L1477" s="115" t="n">
        <x:f>AB1476*(1+H1477)</x:f>
        <x:v>1.0414748936227702</x:v>
      </x:c>
      <x:c r="M1477" s="115" t="n">
        <x:f>AC1476*(1+I1477)</x:f>
        <x:v>0.14645011896151477</x:v>
      </x:c>
      <x:c r="N1477" s="115" t="n">
        <x:f>SUM(J1477:M1477)</x:f>
        <x:v>1.5199535145695675</x:v>
      </x:c>
      <x:c r="O1477" s="116" t="n">
        <x:f>IFERROR((J1477+K1477)/N1477,0)</x:f>
        <x:v>0.21844648458167418</x:v>
      </x:c>
      <x:c r="P1477" s="50" t="b">
        <x:f>AND(MONTH(A1477)=12,OR(A1478="",YEAR(A1477)&lt;&gt;YEAR(A1478)))</x:f>
        <x:v>0</x:v>
      </x:c>
      <x:c r="Q1477" s="50" t="b">
        <x:f>AND(MOD(MONTH(A1477),3)=0,OR(A1478="",MONTH(A1477)&lt;&gt;MONTH(A1478)))</x:f>
        <x:v>0</x:v>
      </x:c>
      <x:c r="R1477" s="50" t="b">
        <x:f>OR(O1477&gt;$E$7,O1477&lt;$E$6)</x:f>
        <x:v>0</x:v>
      </x:c>
      <x:c r="S1477" s="50" t="b">
        <x:f>AND(OR(P1477,Q1477,R1477),A1477-AH1476&gt;$E$8)</x:f>
        <x:v>0</x:v>
      </x:c>
      <x:c r="T1477" s="50" t="str">
        <x:f>IF(NOT(OR(P1477,Q1477,R1477)),"不调",IF(NOT(S1477),"间隔规则跳过",IF(P1477,"年末+季度",IF(AND(Q1477,R1477),"季度+动态",IF(Q1477,"季度","动态")))))</x:f>
        <x:v>不调</x:v>
      </x:c>
      <x:c r="U1477" s="115" t="n">
        <x:f>IF(OR(T1477="年末+季度",T1477="季度+动态"),N1477*$E$5/2,IF(T1477="季度",(J1477+K1477)/2,IF(T1477="动态",N1477*$E$5*IF(J1477+K1477=0,0.5,J1477/(J1477+K1477)),J1477)))</x:f>
        <x:v>0.16251307809366985</x:v>
      </x:c>
      <x:c r="V1477" s="115" t="n">
        <x:f>IF(OR(T1477="年末+季度",T1477="季度+动态"),N1477*$E$5/2,IF(T1477="季度",(J1477+K1477)/2,IF(T1477="动态",N1477*$E$5*IF(J1477+K1477=0,0.5,K1477/(J1477+K1477)),K1477)))</x:f>
        <x:v>0.16951542389161264</x:v>
      </x:c>
      <x:c r="W1477" s="115" t="n">
        <x:f>IF(OR(T1477="年末+季度",T1477="季度+动态",T1477="动态"),N1477*(1-$E$5)*IF(L1477+M1477=0,$B$7/($B$7+$B$8),L1477/(L1477+M1477)),L1477)</x:f>
        <x:v>1.0414748936227702</x:v>
      </x:c>
      <x:c r="X1477" s="115" t="n">
        <x:f>IF(OR(T1477="年末+季度",T1477="季度+动态",T1477="动态"),N1477*(1-$E$5)*IF(L1477+M1477=0,$B$8/($B$7+$B$8),M1477/(L1477+M1477)),M1477)</x:f>
        <x:v>0.14645011896151477</x:v>
      </x:c>
      <x:c r="Y1477" s="115" t="n">
        <x:f>POWER(1-$H$5,(A1477-A1476)/$H$8)</x:f>
        <x:v>0.9999862671029998</x:v>
      </x:c>
      <x:c r="Z1477" s="115" t="n">
        <x:f>U1477*Y1477</x:f>
        <x:v>0.1625108463183072</x:v>
      </x:c>
      <x:c r="AA1477" s="115" t="n">
        <x:f>V1477*Y1477</x:f>
        <x:v>0.16951309595375638</x:v>
      </x:c>
      <x:c r="AB1477" s="115" t="n">
        <x:f>W1477*Y1477</x:f>
        <x:v>1.0414605911553279</x:v>
      </x:c>
      <x:c r="AC1477" s="115" t="n">
        <x:f>X1477*Y1477</x:f>
        <x:v>0.1464481077771154</x:v>
      </x:c>
      <x:c r="AD1477" s="115" t="n">
        <x:f>SUM(Z1477:AC1477)</x:f>
        <x:v>1.5199326412045069</x:v>
      </x:c>
      <x:c r="AE1477" s="115" t="n">
        <x:f>MAX(AE1476,AD1477)</x:f>
        <x:v>1.5398451994991882</x:v>
      </x:c>
      <x:c r="AF1477" s="114" t="n">
        <x:f>AD1477/AE1477-1</x:f>
        <x:v>-0.012931532534022017</x:v>
      </x:c>
      <x:c r="AG1477" s="114" t="n">
        <x:f>AD1477/AD1476-1</x:f>
        <x:v>0.0021047483495155728</x:v>
      </x:c>
      <x:c r="AH1477" s="111" t="n">
        <x:f>IF(OR(T1477="年末+季度",T1477="季度+动态",T1477="季度",T1477="动态"),A1477,AH1476)</x:f>
        <x:v>45930</x:v>
      </x:c>
      <x:c r="AI1477" s="117" t="n">
        <x:f>YEAR(A1477)</x:f>
        <x:v>2025</x:v>
      </x:c>
      <x:c r="AJ1477" s="117" t="n">
        <x:f>MONTH(A1477)</x:f>
        <x:v>11</x:v>
      </x:c>
      <x:c r="AK1477" s="50" t="n">
        <x:f>IF(MONTH(A1477)&lt;&gt;MONTH(A1478),1,0)</x:f>
        <x:v>1</x:v>
      </x:c>
      <x:c r="AL1477" s="115" t="n">
        <x:f>IF(AK1476,AD1476,AL1476)</x:f>
        <x:v>1.5299132314314778</x:v>
      </x:c>
      <x:c r="AM1477" s="116" t="n">
        <x:f>IF(AK1477,AD1477/AL1477-1,"")</x:f>
        <x:v>-0.006523631551073383</x:v>
      </x:c>
      <x:c r="AN1477" s="115" t="n">
        <x:f>IF(AI1477&lt;&gt;AI1476,AD1477,MAX(AN1476,AD1477))</x:f>
        <x:v>1.5398451994991882</x:v>
      </x:c>
      <x:c r="AO1477" s="116" t="n">
        <x:f>AD1477/AN1477-1</x:f>
        <x:v>-0.012931532534022017</x:v>
      </x:c>
      <x:c r="AP1477" s="112" t="n">
        <x:f>IFERROR(SUM(Z1477:AC1477)/AD1477,0)</x:f>
        <x:v>1</x:v>
      </x:c>
      <x:c r="AQ1477" s="50" t="b">
        <x:f>AND(B1477&gt;0,C1477&gt;0,D1477&gt;0,E1477&gt;0)</x:f>
        <x:v>1</x:v>
      </x:c>
    </x:row>
    <x:row r="1478">
      <x:c r="A1478" s="111" t="n">
        <x:f>'净值底稿'!A1436</x:f>
        <x:v>45992</x:v>
      </x:c>
      <x:c r="B1478" s="113" t="n">
        <x:f>'净值底稿'!F1436</x:f>
        <x:v>3.543827036617225</x:v>
      </x:c>
      <x:c r="C1478" s="113" t="n">
        <x:f>'净值底稿'!O1436</x:f>
        <x:v>1.7971636103305912</x:v>
      </x:c>
      <x:c r="D1478" s="113" t="n">
        <x:f>'净值底稿'!P1436</x:f>
        <x:v>1.7519</x:v>
      </x:c>
      <x:c r="E1478" s="113" t="n">
        <x:f>'净值底稿'!Q1436</x:f>
        <x:v>3.332</x:v>
      </x:c>
      <x:c r="F1478" s="114" t="n">
        <x:f>IFERROR(B1478/B1477-1,0)</x:f>
        <x:v>0.017308292444299322</x:v>
      </x:c>
      <x:c r="G1478" s="114" t="n">
        <x:f>IFERROR(C1478/C1477-1,0)</x:f>
        <x:v>0.007862509615978786</x:v>
      </x:c>
      <x:c r="H1478" s="114" t="n">
        <x:f>IFERROR(D1478/D1477-1,0)</x:f>
        <x:v>0.00017127197990407517</x:v>
      </x:c>
      <x:c r="I1478" s="114" t="n">
        <x:f>IFERROR(E1478/E1477-1,0)</x:f>
        <x:v>0.01073833646787592</x:v>
      </x:c>
      <x:c r="J1478" s="115" t="n">
        <x:f>Z1477*(1+F1478)</x:f>
        <x:v>0.16532363157175506</x:v>
      </x:c>
      <x:c r="K1478" s="115" t="n">
        <x:f>AA1477*(1+G1478)</x:f>
        <x:v>0.17084589430072714</x:v>
      </x:c>
      <x:c r="L1478" s="115" t="n">
        <x:f>AB1477*(1+H1478)</x:f>
        <x:v>1.041638964172767</x:v>
      </x:c>
      <x:c r="M1478" s="115" t="n">
        <x:f>AC1477*(1+I1478)</x:f>
        <x:v>0.1480207168335098</x:v>
      </x:c>
      <x:c r="N1478" s="115" t="n">
        <x:f>SUM(J1478:M1478)</x:f>
        <x:v>1.525829206878759</x:v>
      </x:c>
      <x:c r="O1478" s="116" t="n">
        <x:f>IFERROR((J1478+K1478)/N1478,0)</x:f>
        <x:v>0.22031923648922125</x:v>
      </x:c>
      <x:c r="P1478" s="50" t="b">
        <x:f>AND(MONTH(A1478)=12,OR(A1479="",YEAR(A1478)&lt;&gt;YEAR(A1479)))</x:f>
        <x:v>0</x:v>
      </x:c>
      <x:c r="Q1478" s="50" t="b">
        <x:f>AND(MOD(MONTH(A1478),3)=0,OR(A1479="",MONTH(A1478)&lt;&gt;MONTH(A1479)))</x:f>
        <x:v>0</x:v>
      </x:c>
      <x:c r="R1478" s="50" t="b">
        <x:f>OR(O1478&gt;$E$7,O1478&lt;$E$6)</x:f>
        <x:v>0</x:v>
      </x:c>
      <x:c r="S1478" s="50" t="b">
        <x:f>AND(OR(P1478,Q1478,R1478),A1478-AH1477&gt;$E$8)</x:f>
        <x:v>0</x:v>
      </x:c>
      <x:c r="T1478" s="50" t="str">
        <x:f>IF(NOT(OR(P1478,Q1478,R1478)),"不调",IF(NOT(S1478),"间隔规则跳过",IF(P1478,"年末+季度",IF(AND(Q1478,R1478),"季度+动态",IF(Q1478,"季度","动态")))))</x:f>
        <x:v>不调</x:v>
      </x:c>
      <x:c r="U1478" s="115" t="n">
        <x:f>IF(OR(T1478="年末+季度",T1478="季度+动态"),N1478*$E$5/2,IF(T1478="季度",(J1478+K1478)/2,IF(T1478="动态",N1478*$E$5*IF(J1478+K1478=0,0.5,J1478/(J1478+K1478)),J1478)))</x:f>
        <x:v>0.16532363157175506</x:v>
      </x:c>
      <x:c r="V1478" s="115" t="n">
        <x:f>IF(OR(T1478="年末+季度",T1478="季度+动态"),N1478*$E$5/2,IF(T1478="季度",(J1478+K1478)/2,IF(T1478="动态",N1478*$E$5*IF(J1478+K1478=0,0.5,K1478/(J1478+K1478)),K1478)))</x:f>
        <x:v>0.17084589430072714</x:v>
      </x:c>
      <x:c r="W1478" s="115" t="n">
        <x:f>IF(OR(T1478="年末+季度",T1478="季度+动态",T1478="动态"),N1478*(1-$E$5)*IF(L1478+M1478=0,$B$7/($B$7+$B$8),L1478/(L1478+M1478)),L1478)</x:f>
        <x:v>1.041638964172767</x:v>
      </x:c>
      <x:c r="X1478" s="115" t="n">
        <x:f>IF(OR(T1478="年末+季度",T1478="季度+动态",T1478="动态"),N1478*(1-$E$5)*IF(L1478+M1478=0,$B$8/($B$7+$B$8),M1478/(L1478+M1478)),M1478)</x:f>
        <x:v>0.1480207168335098</x:v>
      </x:c>
      <x:c r="Y1478" s="115" t="n">
        <x:f>POWER(1-$H$5,(A1478-A1477)/$H$8)</x:f>
        <x:v>0.9999588018747739</x:v>
      </x:c>
      <x:c r="Z1478" s="115" t="n">
        <x:f>U1478*Y1478</x:f>
        <x:v>0.16531682054807872</x:v>
      </x:c>
      <x:c r="AA1478" s="115" t="n">
        <x:f>V1478*Y1478</x:f>
        <x:v>0.17083885577017938</x:v>
      </x:c>
      <x:c r="AB1478" s="115" t="n">
        <x:f>W1478*Y1478</x:f>
        <x:v>1.0415960506002806</x:v>
      </x:c>
      <x:c r="AC1478" s="115" t="n">
        <x:f>X1478*Y1478</x:f>
        <x:v>0.14801461865748167</x:v>
      </x:c>
      <x:c r="AD1478" s="115" t="n">
        <x:f>SUM(Z1478:AC1478)</x:f>
        <x:v>1.5257663455760202</x:v>
      </x:c>
      <x:c r="AE1478" s="115" t="n">
        <x:f>MAX(AE1477,AD1478)</x:f>
        <x:v>1.5398451994991882</x:v>
      </x:c>
      <x:c r="AF1478" s="114" t="n">
        <x:f>AD1478/AE1478-1</x:f>
        <x:v>-0.009143031992921657</x:v>
      </x:c>
      <x:c r="AG1478" s="114" t="n">
        <x:f>AD1478/AD1477-1</x:f>
        <x:v>0.0038381334891854912</x:v>
      </x:c>
      <x:c r="AH1478" s="111" t="n">
        <x:f>IF(OR(T1478="年末+季度",T1478="季度+动态",T1478="季度",T1478="动态"),A1478,AH1477)</x:f>
        <x:v>45930</x:v>
      </x:c>
      <x:c r="AI1478" s="117" t="n">
        <x:f>YEAR(A1478)</x:f>
        <x:v>2025</x:v>
      </x:c>
      <x:c r="AJ1478" s="117" t="n">
        <x:f>MONTH(A1478)</x:f>
        <x:v>12</x:v>
      </x:c>
      <x:c r="AK1478" s="50" t="n">
        <x:f>IF(MONTH(A1478)&lt;&gt;MONTH(A1479),1,0)</x:f>
        <x:v>0</x:v>
      </x:c>
      <x:c r="AL1478" s="115" t="n">
        <x:f>IF(AK1477,AD1477,AL1477)</x:f>
        <x:v>1.5199326412045069</x:v>
      </x:c>
      <x:c r="AM1478" s="116" t="str">
        <x:f>IF(AK1478,AD1478/AL1478-1,"")</x:f>
      </x:c>
      <x:c r="AN1478" s="115" t="n">
        <x:f>IF(AI1478&lt;&gt;AI1477,AD1478,MAX(AN1477,AD1478))</x:f>
        <x:v>1.5398451994991882</x:v>
      </x:c>
      <x:c r="AO1478" s="116" t="n">
        <x:f>AD1478/AN1478-1</x:f>
        <x:v>-0.009143031992921657</x:v>
      </x:c>
      <x:c r="AP1478" s="112" t="n">
        <x:f>IFERROR(SUM(Z1478:AC1478)/AD1478,0)</x:f>
        <x:v>1</x:v>
      </x:c>
      <x:c r="AQ1478" s="50" t="b">
        <x:f>AND(B1478&gt;0,C1478&gt;0,D1478&gt;0,E1478&gt;0)</x:f>
        <x:v>1</x:v>
      </x:c>
    </x:row>
    <x:row r="1479">
      <x:c r="A1479" s="111" t="n">
        <x:f>'净值底稿'!A1437</x:f>
        <x:v>45993</x:v>
      </x:c>
      <x:c r="B1479" s="113" t="n">
        <x:f>'净值底稿'!F1437</x:f>
        <x:v>3.5421126504277</x:v>
      </x:c>
      <x:c r="C1479" s="113" t="n">
        <x:f>'净值底稿'!O1437</x:f>
        <x:v>1.785041741053499</x:v>
      </x:c>
      <x:c r="D1479" s="113" t="n">
        <x:f>'净值底稿'!P1437</x:f>
        <x:v>1.7508</x:v>
      </x:c>
      <x:c r="E1479" s="113" t="n">
        <x:f>'净值底稿'!Q1437</x:f>
        <x:v>3.3203</x:v>
      </x:c>
      <x:c r="F1479" s="114" t="n">
        <x:f>IFERROR(B1479/B1478-1,0)</x:f>
        <x:v>-0.00048376689150197993</x:v>
      </x:c>
      <x:c r="G1479" s="114" t="n">
        <x:f>IFERROR(C1479/C1478-1,0)</x:f>
        <x:v>-0.006745000403642898</x:v>
      </x:c>
      <x:c r="H1479" s="114" t="n">
        <x:f>IFERROR(D1479/D1478-1,0)</x:f>
        <x:v>-0.0006278897197329325</x:v>
      </x:c>
      <x:c r="I1479" s="114" t="n">
        <x:f>IFERROR(E1479/E1478-1,0)</x:f>
        <x:v>-0.003511404561824638</x:v>
      </x:c>
      <x:c r="J1479" s="115" t="n">
        <x:f>Z1478*(1+F1479)</x:f>
        <x:v>0.1652368457436892</x:v>
      </x:c>
      <x:c r="K1479" s="115" t="n">
        <x:f>AA1478*(1+G1479)</x:f>
        <x:v>0.16968654761905164</x:v>
      </x:c>
      <x:c r="L1479" s="115" t="n">
        <x:f>AB1478*(1+H1479)</x:f>
        <x:v>1.0409420431479943</x:v>
      </x:c>
      <x:c r="M1479" s="115" t="n">
        <x:f>AC1478*(1+I1479)</x:f>
        <x:v>0.14749487945031106</x:v>
      </x:c>
      <x:c r="N1479" s="115" t="n">
        <x:f>SUM(J1479:M1479)</x:f>
        <x:v>1.5233603159610463</x:v>
      </x:c>
      <x:c r="O1479" s="116" t="n">
        <x:f>IFERROR((J1479+K1479)/N1479,0)</x:f>
        <x:v>0.21985828950220934</x:v>
      </x:c>
      <x:c r="P1479" s="50" t="b">
        <x:f>AND(MONTH(A1479)=12,OR(A1480="",YEAR(A1479)&lt;&gt;YEAR(A1480)))</x:f>
        <x:v>0</x:v>
      </x:c>
      <x:c r="Q1479" s="50" t="b">
        <x:f>AND(MOD(MONTH(A1479),3)=0,OR(A1480="",MONTH(A1479)&lt;&gt;MONTH(A1480)))</x:f>
        <x:v>0</x:v>
      </x:c>
      <x:c r="R1479" s="50" t="b">
        <x:f>OR(O1479&gt;$E$7,O1479&lt;$E$6)</x:f>
        <x:v>0</x:v>
      </x:c>
      <x:c r="S1479" s="50" t="b">
        <x:f>AND(OR(P1479,Q1479,R1479),A1479-AH1478&gt;$E$8)</x:f>
        <x:v>0</x:v>
      </x:c>
      <x:c r="T1479" s="50" t="str">
        <x:f>IF(NOT(OR(P1479,Q1479,R1479)),"不调",IF(NOT(S1479),"间隔规则跳过",IF(P1479,"年末+季度",IF(AND(Q1479,R1479),"季度+动态",IF(Q1479,"季度","动态")))))</x:f>
        <x:v>不调</x:v>
      </x:c>
      <x:c r="U1479" s="115" t="n">
        <x:f>IF(OR(T1479="年末+季度",T1479="季度+动态"),N1479*$E$5/2,IF(T1479="季度",(J1479+K1479)/2,IF(T1479="动态",N1479*$E$5*IF(J1479+K1479=0,0.5,J1479/(J1479+K1479)),J1479)))</x:f>
        <x:v>0.1652368457436892</x:v>
      </x:c>
      <x:c r="V1479" s="115" t="n">
        <x:f>IF(OR(T1479="年末+季度",T1479="季度+动态"),N1479*$E$5/2,IF(T1479="季度",(J1479+K1479)/2,IF(T1479="动态",N1479*$E$5*IF(J1479+K1479=0,0.5,K1479/(J1479+K1479)),K1479)))</x:f>
        <x:v>0.16968654761905164</x:v>
      </x:c>
      <x:c r="W1479" s="115" t="n">
        <x:f>IF(OR(T1479="年末+季度",T1479="季度+动态",T1479="动态"),N1479*(1-$E$5)*IF(L1479+M1479=0,$B$7/($B$7+$B$8),L1479/(L1479+M1479)),L1479)</x:f>
        <x:v>1.0409420431479943</x:v>
      </x:c>
      <x:c r="X1479" s="115" t="n">
        <x:f>IF(OR(T1479="年末+季度",T1479="季度+动态",T1479="动态"),N1479*(1-$E$5)*IF(L1479+M1479=0,$B$8/($B$7+$B$8),M1479/(L1479+M1479)),M1479)</x:f>
        <x:v>0.14749487945031106</x:v>
      </x:c>
      <x:c r="Y1479" s="115" t="n">
        <x:f>POWER(1-$H$5,(A1479-A1478)/$H$8)</x:f>
        <x:v>0.9999862671029998</x:v>
      </x:c>
      <x:c r="Z1479" s="115" t="n">
        <x:f>U1479*Y1479</x:f>
        <x:v>0.16523457656310594</x:v>
      </x:c>
      <x:c r="AA1479" s="115" t="n">
        <x:f>V1479*Y1479</x:f>
        <x:v>0.16968421733117087</x:v>
      </x:c>
      <x:c r="AB1479" s="115" t="n">
        <x:f>W1479*Y1479</x:f>
        <x:v>1.0409277479981325</x:v>
      </x:c>
      <x:c r="AC1479" s="115" t="n">
        <x:f>X1479*Y1479</x:f>
        <x:v>0.1474928539183235</x:v>
      </x:c>
      <x:c r="AD1479" s="115" t="n">
        <x:f>SUM(Z1479:AC1479)</x:f>
        <x:v>1.5233393958107329</x:v>
      </x:c>
      <x:c r="AE1479" s="115" t="n">
        <x:f>MAX(AE1478,AD1479)</x:f>
        <x:v>1.5398451994991882</x:v>
      </x:c>
      <x:c r="AF1479" s="114" t="n">
        <x:f>AD1479/AE1479-1</x:f>
        <x:v>-0.010719131828201722</x:v>
      </x:c>
      <x:c r="AG1479" s="114" t="n">
        <x:f>AD1479/AD1478-1</x:f>
        <x:v>-0.001590643136365144</x:v>
      </x:c>
      <x:c r="AH1479" s="111" t="n">
        <x:f>IF(OR(T1479="年末+季度",T1479="季度+动态",T1479="季度",T1479="动态"),A1479,AH1478)</x:f>
        <x:v>45930</x:v>
      </x:c>
      <x:c r="AI1479" s="117" t="n">
        <x:f>YEAR(A1479)</x:f>
        <x:v>2025</x:v>
      </x:c>
      <x:c r="AJ1479" s="117" t="n">
        <x:f>MONTH(A1479)</x:f>
        <x:v>12</x:v>
      </x:c>
      <x:c r="AK1479" s="50" t="n">
        <x:f>IF(MONTH(A1479)&lt;&gt;MONTH(A1480),1,0)</x:f>
        <x:v>0</x:v>
      </x:c>
      <x:c r="AL1479" s="115" t="n">
        <x:f>IF(AK1478,AD1478,AL1478)</x:f>
        <x:v>1.5199326412045069</x:v>
      </x:c>
      <x:c r="AM1479" s="116" t="str">
        <x:f>IF(AK1479,AD1479/AL1479-1,"")</x:f>
      </x:c>
      <x:c r="AN1479" s="115" t="n">
        <x:f>IF(AI1479&lt;&gt;AI1478,AD1479,MAX(AN1478,AD1479))</x:f>
        <x:v>1.5398451994991882</x:v>
      </x:c>
      <x:c r="AO1479" s="116" t="n">
        <x:f>AD1479/AN1479-1</x:f>
        <x:v>-0.010719131828201722</x:v>
      </x:c>
      <x:c r="AP1479" s="112" t="n">
        <x:f>IFERROR(SUM(Z1479:AC1479)/AD1479,0)</x:f>
        <x:v>1</x:v>
      </x:c>
      <x:c r="AQ1479" s="50" t="b">
        <x:f>AND(B1479&gt;0,C1479&gt;0,D1479&gt;0,E1479&gt;0)</x:f>
        <x:v>1</x:v>
      </x:c>
    </x:row>
    <x:row r="1480">
      <x:c r="A1480" s="111" t="n">
        <x:f>'净值底稿'!A1438</x:f>
        <x:v>45994</x:v>
      </x:c>
      <x:c r="B1480" s="113" t="n">
        <x:f>'净值底稿'!F1438</x:f>
        <x:v>3.521155494287525</x:v>
      </x:c>
      <x:c r="C1480" s="113" t="n">
        <x:f>'净值底稿'!O1438</x:f>
        <x:v>1.7727409184454148</x:v>
      </x:c>
      <x:c r="D1480" s="113" t="n">
        <x:f>'净值底稿'!P1438</x:f>
        <x:v>1.7496</x:v>
      </x:c>
      <x:c r="E1480" s="113" t="n">
        <x:f>'净值底稿'!Q1438</x:f>
        <x:v>3.3041</x:v>
      </x:c>
      <x:c r="F1480" s="114" t="n">
        <x:f>IFERROR(B1480/B1479-1,0)</x:f>
        <x:v>-0.0059165696318677075</x:v>
      </x:c>
      <x:c r="G1480" s="114" t="n">
        <x:f>IFERROR(C1480/C1479-1,0)</x:f>
        <x:v>-0.006891056004564078</x:v>
      </x:c>
      <x:c r="H1480" s="114" t="n">
        <x:f>IFERROR(D1480/D1479-1,0)</x:f>
        <x:v>-0.0006854009595612665</x:v>
      </x:c>
      <x:c r="I1480" s="114" t="n">
        <x:f>IFERROR(E1480/E1479-1,0)</x:f>
        <x:v>-0.004879077191820014</x:v>
      </x:c>
      <x:c r="J1480" s="115" t="n">
        <x:f>Z1479*(1+F1480)</x:f>
        <x:v>0.16425695468527815</x:v>
      </x:c>
      <x:c r="K1480" s="115" t="n">
        <x:f>AA1479*(1+G1480)</x:f>
        <x:v>0.16851491388645115</x:v>
      </x:c>
      <x:c r="L1480" s="115" t="n">
        <x:f>AB1479*(1+H1480)</x:f>
        <x:v>1.0402142951208206</x:v>
      </x:c>
      <x:c r="M1480" s="115" t="n">
        <x:f>AC1479*(1+I1480)</x:f>
        <x:v>0.14677322489881417</x:v>
      </x:c>
      <x:c r="N1480" s="115" t="n">
        <x:f>SUM(J1480:M1480)</x:f>
        <x:v>1.519759388591364</x:v>
      </x:c>
      <x:c r="O1480" s="116" t="n">
        <x:f>IFERROR((J1480+K1480)/N1480,0)</x:f>
        <x:v>0.21896352216660375</x:v>
      </x:c>
      <x:c r="P1480" s="50" t="b">
        <x:f>AND(MONTH(A1480)=12,OR(A1481="",YEAR(A1480)&lt;&gt;YEAR(A1481)))</x:f>
        <x:v>0</x:v>
      </x:c>
      <x:c r="Q1480" s="50" t="b">
        <x:f>AND(MOD(MONTH(A1480),3)=0,OR(A1481="",MONTH(A1480)&lt;&gt;MONTH(A1481)))</x:f>
        <x:v>0</x:v>
      </x:c>
      <x:c r="R1480" s="50" t="b">
        <x:f>OR(O1480&gt;$E$7,O1480&lt;$E$6)</x:f>
        <x:v>0</x:v>
      </x:c>
      <x:c r="S1480" s="50" t="b">
        <x:f>AND(OR(P1480,Q1480,R1480),A1480-AH1479&gt;$E$8)</x:f>
        <x:v>0</x:v>
      </x:c>
      <x:c r="T1480" s="50" t="str">
        <x:f>IF(NOT(OR(P1480,Q1480,R1480)),"不调",IF(NOT(S1480),"间隔规则跳过",IF(P1480,"年末+季度",IF(AND(Q1480,R1480),"季度+动态",IF(Q1480,"季度","动态")))))</x:f>
        <x:v>不调</x:v>
      </x:c>
      <x:c r="U1480" s="115" t="n">
        <x:f>IF(OR(T1480="年末+季度",T1480="季度+动态"),N1480*$E$5/2,IF(T1480="季度",(J1480+K1480)/2,IF(T1480="动态",N1480*$E$5*IF(J1480+K1480=0,0.5,J1480/(J1480+K1480)),J1480)))</x:f>
        <x:v>0.16425695468527815</x:v>
      </x:c>
      <x:c r="V1480" s="115" t="n">
        <x:f>IF(OR(T1480="年末+季度",T1480="季度+动态"),N1480*$E$5/2,IF(T1480="季度",(J1480+K1480)/2,IF(T1480="动态",N1480*$E$5*IF(J1480+K1480=0,0.5,K1480/(J1480+K1480)),K1480)))</x:f>
        <x:v>0.16851491388645115</x:v>
      </x:c>
      <x:c r="W1480" s="115" t="n">
        <x:f>IF(OR(T1480="年末+季度",T1480="季度+动态",T1480="动态"),N1480*(1-$E$5)*IF(L1480+M1480=0,$B$7/($B$7+$B$8),L1480/(L1480+M1480)),L1480)</x:f>
        <x:v>1.0402142951208206</x:v>
      </x:c>
      <x:c r="X1480" s="115" t="n">
        <x:f>IF(OR(T1480="年末+季度",T1480="季度+动态",T1480="动态"),N1480*(1-$E$5)*IF(L1480+M1480=0,$B$8/($B$7+$B$8),M1480/(L1480+M1480)),M1480)</x:f>
        <x:v>0.14677322489881417</x:v>
      </x:c>
      <x:c r="Y1480" s="115" t="n">
        <x:f>POWER(1-$H$5,(A1480-A1479)/$H$8)</x:f>
        <x:v>0.9999862671029998</x:v>
      </x:c>
      <x:c r="Z1480" s="115" t="n">
        <x:f>U1480*Y1480</x:f>
        <x:v>0.16425469896143788</x:v>
      </x:c>
      <x:c r="AA1480" s="115" t="n">
        <x:f>V1480*Y1480</x:f>
        <x:v>0.16851259968849575</x:v>
      </x:c>
      <x:c r="AB1480" s="115" t="n">
        <x:f>W1480*Y1480</x:f>
        <x:v>1.0402000099650475</x:v>
      </x:c>
      <x:c r="AC1480" s="115" t="n">
        <x:f>X1480*Y1480</x:f>
        <x:v>0.14677120927723425</x:v>
      </x:c>
      <x:c r="AD1480" s="115" t="n">
        <x:f>SUM(Z1480:AC1480)</x:f>
        <x:v>1.5197385178922154</x:v>
      </x:c>
      <x:c r="AE1480" s="115" t="n">
        <x:f>MAX(AE1479,AD1480)</x:f>
        <x:v>1.5398451994991882</x:v>
      </x:c>
      <x:c r="AF1480" s="114" t="n">
        <x:f>AD1480/AE1480-1</x:f>
        <x:v>-0.013057599305119849</x:v>
      </x:c>
      <x:c r="AG1480" s="114" t="n">
        <x:f>AD1480/AD1479-1</x:f>
        <x:v>-0.002363805418818754</x:v>
      </x:c>
      <x:c r="AH1480" s="111" t="n">
        <x:f>IF(OR(T1480="年末+季度",T1480="季度+动态",T1480="季度",T1480="动态"),A1480,AH1479)</x:f>
        <x:v>45930</x:v>
      </x:c>
      <x:c r="AI1480" s="117" t="n">
        <x:f>YEAR(A1480)</x:f>
        <x:v>2025</x:v>
      </x:c>
      <x:c r="AJ1480" s="117" t="n">
        <x:f>MONTH(A1480)</x:f>
        <x:v>12</x:v>
      </x:c>
      <x:c r="AK1480" s="50" t="n">
        <x:f>IF(MONTH(A1480)&lt;&gt;MONTH(A1481),1,0)</x:f>
        <x:v>0</x:v>
      </x:c>
      <x:c r="AL1480" s="115" t="n">
        <x:f>IF(AK1479,AD1479,AL1479)</x:f>
        <x:v>1.5199326412045069</x:v>
      </x:c>
      <x:c r="AM1480" s="116" t="str">
        <x:f>IF(AK1480,AD1480/AL1480-1,"")</x:f>
      </x:c>
      <x:c r="AN1480" s="115" t="n">
        <x:f>IF(AI1480&lt;&gt;AI1479,AD1480,MAX(AN1479,AD1480))</x:f>
        <x:v>1.5398451994991882</x:v>
      </x:c>
      <x:c r="AO1480" s="116" t="n">
        <x:f>AD1480/AN1480-1</x:f>
        <x:v>-0.013057599305119849</x:v>
      </x:c>
      <x:c r="AP1480" s="112" t="n">
        <x:f>IFERROR(SUM(Z1480:AC1480)/AD1480,0)</x:f>
        <x:v>1</x:v>
      </x:c>
      <x:c r="AQ1480" s="50" t="b">
        <x:f>AND(B1480&gt;0,C1480&gt;0,D1480&gt;0,E1480&gt;0)</x:f>
        <x:v>1</x:v>
      </x:c>
    </x:row>
    <x:row r="1481">
      <x:c r="A1481" s="111" t="n">
        <x:f>'净值底稿'!A1439</x:f>
        <x:v>45995</x:v>
      </x:c>
      <x:c r="B1481" s="113" t="n">
        <x:f>'净值底稿'!F1439</x:f>
        <x:v>3.53561134297595</x:v>
      </x:c>
      <x:c r="C1481" s="113" t="n">
        <x:f>'净值底稿'!O1439</x:f>
        <x:v>1.7693107506943777</x:v>
      </x:c>
      <x:c r="D1481" s="113" t="n">
        <x:f>'净值底稿'!P1439</x:f>
        <x:v>1.7466</x:v>
      </x:c>
      <x:c r="E1481" s="113" t="n">
        <x:f>'净值底稿'!Q1439</x:f>
        <x:v>3.3009</x:v>
      </x:c>
      <x:c r="F1481" s="114" t="n">
        <x:f>IFERROR(B1481/B1480-1,0)</x:f>
        <x:v>0.004105427525673777</x:v>
      </x:c>
      <x:c r="G1481" s="114" t="n">
        <x:f>IFERROR(C1481/C1480-1,0)</x:f>
        <x:v>-0.0019349515292088615</x:v>
      </x:c>
      <x:c r="H1481" s="114" t="n">
        <x:f>IFERROR(D1481/D1480-1,0)</x:f>
        <x:v>-0.0017146776406036235</x:v>
      </x:c>
      <x:c r="I1481" s="114" t="n">
        <x:f>IFERROR(E1481/E1480-1,0)</x:f>
        <x:v>-0.0009684936896583451</x:v>
      </x:c>
      <x:c r="J1481" s="115" t="n">
        <x:f>Z1480*(1+F1481)</x:f>
        <x:v>0.16492903472377543</x:v>
      </x:c>
      <x:c r="K1481" s="115" t="n">
        <x:f>AA1480*(1+G1481)</x:f>
        <x:v>0.16818653597603753</x:v>
      </x:c>
      <x:c r="L1481" s="115" t="n">
        <x:f>AB1480*(1+H1481)</x:f>
        <x:v>1.0384164022662048</x:v>
      </x:c>
      <x:c r="M1481" s="115" t="n">
        <x:f>AC1480*(1+I1481)</x:f>
        <x:v>0.14662906228722572</x:v>
      </x:c>
      <x:c r="N1481" s="115" t="n">
        <x:f>SUM(J1481:M1481)</x:f>
        <x:v>1.5181610352532435</x:v>
      </x:c>
      <x:c r="O1481" s="116" t="n">
        <x:f>IFERROR((J1481+K1481)/N1481,0)</x:f>
        <x:v>0.21942044550250636</x:v>
      </x:c>
      <x:c r="P1481" s="50" t="b">
        <x:f>AND(MONTH(A1481)=12,OR(A1482="",YEAR(A1481)&lt;&gt;YEAR(A1482)))</x:f>
        <x:v>0</x:v>
      </x:c>
      <x:c r="Q1481" s="50" t="b">
        <x:f>AND(MOD(MONTH(A1481),3)=0,OR(A1482="",MONTH(A1481)&lt;&gt;MONTH(A1482)))</x:f>
        <x:v>0</x:v>
      </x:c>
      <x:c r="R1481" s="50" t="b">
        <x:f>OR(O1481&gt;$E$7,O1481&lt;$E$6)</x:f>
        <x:v>0</x:v>
      </x:c>
      <x:c r="S1481" s="50" t="b">
        <x:f>AND(OR(P1481,Q1481,R1481),A1481-AH1480&gt;$E$8)</x:f>
        <x:v>0</x:v>
      </x:c>
      <x:c r="T1481" s="50" t="str">
        <x:f>IF(NOT(OR(P1481,Q1481,R1481)),"不调",IF(NOT(S1481),"间隔规则跳过",IF(P1481,"年末+季度",IF(AND(Q1481,R1481),"季度+动态",IF(Q1481,"季度","动态")))))</x:f>
        <x:v>不调</x:v>
      </x:c>
      <x:c r="U1481" s="115" t="n">
        <x:f>IF(OR(T1481="年末+季度",T1481="季度+动态"),N1481*$E$5/2,IF(T1481="季度",(J1481+K1481)/2,IF(T1481="动态",N1481*$E$5*IF(J1481+K1481=0,0.5,J1481/(J1481+K1481)),J1481)))</x:f>
        <x:v>0.16492903472377543</x:v>
      </x:c>
      <x:c r="V1481" s="115" t="n">
        <x:f>IF(OR(T1481="年末+季度",T1481="季度+动态"),N1481*$E$5/2,IF(T1481="季度",(J1481+K1481)/2,IF(T1481="动态",N1481*$E$5*IF(J1481+K1481=0,0.5,K1481/(J1481+K1481)),K1481)))</x:f>
        <x:v>0.16818653597603753</x:v>
      </x:c>
      <x:c r="W1481" s="115" t="n">
        <x:f>IF(OR(T1481="年末+季度",T1481="季度+动态",T1481="动态"),N1481*(1-$E$5)*IF(L1481+M1481=0,$B$7/($B$7+$B$8),L1481/(L1481+M1481)),L1481)</x:f>
        <x:v>1.0384164022662048</x:v>
      </x:c>
      <x:c r="X1481" s="115" t="n">
        <x:f>IF(OR(T1481="年末+季度",T1481="季度+动态",T1481="动态"),N1481*(1-$E$5)*IF(L1481+M1481=0,$B$8/($B$7+$B$8),M1481/(L1481+M1481)),M1481)</x:f>
        <x:v>0.14662906228722572</x:v>
      </x:c>
      <x:c r="Y1481" s="115" t="n">
        <x:f>POWER(1-$H$5,(A1481-A1480)/$H$8)</x:f>
        <x:v>0.9999862671029998</x:v>
      </x:c>
      <x:c r="Z1481" s="115" t="n">
        <x:f>U1481*Y1481</x:f>
        <x:v>0.16492676977032922</x:v>
      </x:c>
      <x:c r="AA1481" s="115" t="n">
        <x:f>V1481*Y1481</x:f>
        <x:v>0.16818422628766214</x:v>
      </x:c>
      <x:c r="AB1481" s="115" t="n">
        <x:f>W1481*Y1481</x:f>
        <x:v>1.0384021418007092</x:v>
      </x:c>
      <x:c r="AC1481" s="115" t="n">
        <x:f>X1481*Y1481</x:f>
        <x:v>0.1466270486454161</x:v>
      </x:c>
      <x:c r="AD1481" s="115" t="n">
        <x:f>SUM(Z1481:AC1481)</x:f>
        <x:v>1.5181401865041169</x:v>
      </x:c>
      <x:c r="AE1481" s="115" t="n">
        <x:f>MAX(AE1480,AD1481)</x:f>
        <x:v>1.5398451994991882</x:v>
      </x:c>
      <x:c r="AF1481" s="114" t="n">
        <x:f>AD1481/AE1481-1</x:f>
        <x:v>-0.014095581167594351</x:v>
      </x:c>
      <x:c r="AG1481" s="114" t="n">
        <x:f>AD1481/AD1480-1</x:f>
        <x:v>-0.0010517147320285858</x:v>
      </x:c>
      <x:c r="AH1481" s="111" t="n">
        <x:f>IF(OR(T1481="年末+季度",T1481="季度+动态",T1481="季度",T1481="动态"),A1481,AH1480)</x:f>
        <x:v>45930</x:v>
      </x:c>
      <x:c r="AI1481" s="117" t="n">
        <x:f>YEAR(A1481)</x:f>
        <x:v>2025</x:v>
      </x:c>
      <x:c r="AJ1481" s="117" t="n">
        <x:f>MONTH(A1481)</x:f>
        <x:v>12</x:v>
      </x:c>
      <x:c r="AK1481" s="50" t="n">
        <x:f>IF(MONTH(A1481)&lt;&gt;MONTH(A1482),1,0)</x:f>
        <x:v>0</x:v>
      </x:c>
      <x:c r="AL1481" s="115" t="n">
        <x:f>IF(AK1480,AD1480,AL1480)</x:f>
        <x:v>1.5199326412045069</x:v>
      </x:c>
      <x:c r="AM1481" s="116" t="str">
        <x:f>IF(AK1481,AD1481/AL1481-1,"")</x:f>
      </x:c>
      <x:c r="AN1481" s="115" t="n">
        <x:f>IF(AI1481&lt;&gt;AI1480,AD1481,MAX(AN1480,AD1481))</x:f>
        <x:v>1.5398451994991882</x:v>
      </x:c>
      <x:c r="AO1481" s="116" t="n">
        <x:f>AD1481/AN1481-1</x:f>
        <x:v>-0.014095581167594351</x:v>
      </x:c>
      <x:c r="AP1481" s="112" t="n">
        <x:f>IFERROR(SUM(Z1481:AC1481)/AD1481,0)</x:f>
        <x:v>1</x:v>
      </x:c>
      <x:c r="AQ1481" s="50" t="b">
        <x:f>AND(B1481&gt;0,C1481&gt;0,D1481&gt;0,E1481&gt;0)</x:f>
        <x:v>1</x:v>
      </x:c>
    </x:row>
    <x:row r="1482">
      <x:c r="A1482" s="111" t="n">
        <x:f>'净值底稿'!A1440</x:f>
        <x:v>45996</x:v>
      </x:c>
      <x:c r="B1482" s="113" t="n">
        <x:f>'净值底稿'!F1440</x:f>
        <x:v>3.54854808729445</x:v>
      </x:c>
      <x:c r="C1482" s="113" t="n">
        <x:f>'净值底稿'!O1440</x:f>
        <x:v>1.7931234765292432</x:v>
      </x:c>
      <x:c r="D1482" s="113" t="n">
        <x:f>'净值底稿'!P1440</x:f>
        <x:v>1.7473</x:v>
      </x:c>
      <x:c r="E1482" s="113" t="n">
        <x:f>'净值底稿'!Q1440</x:f>
        <x:v>3.3244</x:v>
      </x:c>
      <x:c r="F1482" s="114" t="n">
        <x:f>IFERROR(B1482/B1481-1,0)</x:f>
        <x:v>0.0036589837127321</x:v>
      </x:c>
      <x:c r="G1482" s="114" t="n">
        <x:f>IFERROR(C1482/C1481-1,0)</x:f>
        <x:v>0.013458758347294264</x:v>
      </x:c>
      <x:c r="H1482" s="114" t="n">
        <x:f>IFERROR(D1482/D1481-1,0)</x:f>
        <x:v>0.0004007786556738946</x:v>
      </x:c>
      <x:c r="I1482" s="114" t="n">
        <x:f>IFERROR(E1482/E1481-1,0)</x:f>
        <x:v>0.007119270501984243</x:v>
      </x:c>
      <x:c r="J1482" s="115" t="n">
        <x:f>Z1481*(1+F1482)</x:f>
        <x:v>0.16553023413471238</x:v>
      </x:c>
      <x:c r="K1482" s="115" t="n">
        <x:f>AA1481*(1+G1482)</x:f>
        <x:v>0.17044777714709444</x:v>
      </x:c>
      <x:c r="L1482" s="115" t="n">
        <x:f>AB1481*(1+H1482)</x:f>
        <x:v>1.038818311215149</x:v>
      </x:c>
      <x:c r="M1482" s="115" t="n">
        <x:f>AC1481*(1+I1482)</x:f>
        <x:v>0.1476709262676304</x:v>
      </x:c>
      <x:c r="N1482" s="115" t="n">
        <x:f>SUM(J1482:M1482)</x:f>
        <x:v>1.522467248764586</x:v>
      </x:c>
      <x:c r="O1482" s="116" t="n">
        <x:f>IFERROR((J1482+K1482)/N1482,0)</x:f>
        <x:v>0.2206799598181425</x:v>
      </x:c>
      <x:c r="P1482" s="50" t="b">
        <x:f>AND(MONTH(A1482)=12,OR(A1483="",YEAR(A1482)&lt;&gt;YEAR(A1483)))</x:f>
        <x:v>0</x:v>
      </x:c>
      <x:c r="Q1482" s="50" t="b">
        <x:f>AND(MOD(MONTH(A1482),3)=0,OR(A1483="",MONTH(A1482)&lt;&gt;MONTH(A1483)))</x:f>
        <x:v>0</x:v>
      </x:c>
      <x:c r="R1482" s="50" t="b">
        <x:f>OR(O1482&gt;$E$7,O1482&lt;$E$6)</x:f>
        <x:v>0</x:v>
      </x:c>
      <x:c r="S1482" s="50" t="b">
        <x:f>AND(OR(P1482,Q1482,R1482),A1482-AH1481&gt;$E$8)</x:f>
        <x:v>0</x:v>
      </x:c>
      <x:c r="T1482" s="50" t="str">
        <x:f>IF(NOT(OR(P1482,Q1482,R1482)),"不调",IF(NOT(S1482),"间隔规则跳过",IF(P1482,"年末+季度",IF(AND(Q1482,R1482),"季度+动态",IF(Q1482,"季度","动态")))))</x:f>
        <x:v>不调</x:v>
      </x:c>
      <x:c r="U1482" s="115" t="n">
        <x:f>IF(OR(T1482="年末+季度",T1482="季度+动态"),N1482*$E$5/2,IF(T1482="季度",(J1482+K1482)/2,IF(T1482="动态",N1482*$E$5*IF(J1482+K1482=0,0.5,J1482/(J1482+K1482)),J1482)))</x:f>
        <x:v>0.16553023413471238</x:v>
      </x:c>
      <x:c r="V1482" s="115" t="n">
        <x:f>IF(OR(T1482="年末+季度",T1482="季度+动态"),N1482*$E$5/2,IF(T1482="季度",(J1482+K1482)/2,IF(T1482="动态",N1482*$E$5*IF(J1482+K1482=0,0.5,K1482/(J1482+K1482)),K1482)))</x:f>
        <x:v>0.17044777714709444</x:v>
      </x:c>
      <x:c r="W1482" s="115" t="n">
        <x:f>IF(OR(T1482="年末+季度",T1482="季度+动态",T1482="动态"),N1482*(1-$E$5)*IF(L1482+M1482=0,$B$7/($B$7+$B$8),L1482/(L1482+M1482)),L1482)</x:f>
        <x:v>1.038818311215149</x:v>
      </x:c>
      <x:c r="X1482" s="115" t="n">
        <x:f>IF(OR(T1482="年末+季度",T1482="季度+动态",T1482="动态"),N1482*(1-$E$5)*IF(L1482+M1482=0,$B$8/($B$7+$B$8),M1482/(L1482+M1482)),M1482)</x:f>
        <x:v>0.1476709262676304</x:v>
      </x:c>
      <x:c r="Y1482" s="115" t="n">
        <x:f>POWER(1-$H$5,(A1482-A1481)/$H$8)</x:f>
        <x:v>0.9999862671029998</x:v>
      </x:c>
      <x:c r="Z1482" s="115" t="n">
        <x:f>U1482*Y1482</x:f>
        <x:v>0.1655279609250566</x:v>
      </x:c>
      <x:c r="AA1482" s="115" t="n">
        <x:f>V1482*Y1482</x:f>
        <x:v>0.17044543640532697</x:v>
      </x:c>
      <x:c r="AB1482" s="115" t="n">
        <x:f>W1482*Y1482</x:f>
        <x:v>1.0388040452302791</x:v>
      </x:c>
      <x:c r="AC1482" s="115" t="n">
        <x:f>X1482*Y1482</x:f>
        <x:v>0.14766889831801003</x:v>
      </x:c>
      <x:c r="AD1482" s="115" t="n">
        <x:f>SUM(Z1482:AC1482)</x:f>
        <x:v>1.5224463408786728</x:v>
      </x:c>
      <x:c r="AE1482" s="115" t="n">
        <x:f>MAX(AE1481,AD1482)</x:f>
        <x:v>1.5398451994991882</x:v>
      </x:c>
      <x:c r="AF1482" s="114" t="n">
        <x:f>AD1482/AE1482-1</x:f>
        <x:v>-0.011299095926119107</x:v>
      </x:c>
      <x:c r="AG1482" s="114" t="n">
        <x:f>AD1482/AD1481-1</x:f>
        <x:v>0.002836466890763223</x:v>
      </x:c>
      <x:c r="AH1482" s="111" t="n">
        <x:f>IF(OR(T1482="年末+季度",T1482="季度+动态",T1482="季度",T1482="动态"),A1482,AH1481)</x:f>
        <x:v>45930</x:v>
      </x:c>
      <x:c r="AI1482" s="117" t="n">
        <x:f>YEAR(A1482)</x:f>
        <x:v>2025</x:v>
      </x:c>
      <x:c r="AJ1482" s="117" t="n">
        <x:f>MONTH(A1482)</x:f>
        <x:v>12</x:v>
      </x:c>
      <x:c r="AK1482" s="50" t="n">
        <x:f>IF(MONTH(A1482)&lt;&gt;MONTH(A1483),1,0)</x:f>
        <x:v>0</x:v>
      </x:c>
      <x:c r="AL1482" s="115" t="n">
        <x:f>IF(AK1481,AD1481,AL1481)</x:f>
        <x:v>1.5199326412045069</x:v>
      </x:c>
      <x:c r="AM1482" s="116" t="str">
        <x:f>IF(AK1482,AD1482/AL1482-1,"")</x:f>
      </x:c>
      <x:c r="AN1482" s="115" t="n">
        <x:f>IF(AI1482&lt;&gt;AI1481,AD1482,MAX(AN1481,AD1482))</x:f>
        <x:v>1.5398451994991882</x:v>
      </x:c>
      <x:c r="AO1482" s="116" t="n">
        <x:f>AD1482/AN1482-1</x:f>
        <x:v>-0.011299095926119107</x:v>
      </x:c>
      <x:c r="AP1482" s="112" t="n">
        <x:f>IFERROR(SUM(Z1482:AC1482)/AD1482,0)</x:f>
        <x:v>1</x:v>
      </x:c>
      <x:c r="AQ1482" s="50" t="b">
        <x:f>AND(B1482&gt;0,C1482&gt;0,D1482&gt;0,E1482&gt;0)</x:f>
        <x:v>1</x:v>
      </x:c>
    </x:row>
    <x:row r="1483">
      <x:c r="A1483" s="111" t="n">
        <x:f>'净值底稿'!A1441</x:f>
        <x:v>45999</x:v>
      </x:c>
      <x:c r="B1483" s="113" t="n">
        <x:f>'净值底稿'!F1441</x:f>
        <x:v>3.6738291916933496</x:v>
      </x:c>
      <x:c r="C1483" s="113" t="n">
        <x:f>'净值底稿'!O1441</x:f>
        <x:v>1.8111691749344092</x:v>
      </x:c>
      <x:c r="D1483" s="113" t="n">
        <x:f>'净值底稿'!P1441</x:f>
        <x:v>1.747</x:v>
      </x:c>
      <x:c r="E1483" s="113" t="n">
        <x:f>'净值底稿'!Q1441</x:f>
        <x:v>3.3167</x:v>
      </x:c>
      <x:c r="F1483" s="114" t="n">
        <x:f>IFERROR(B1483/B1482-1,0)</x:f>
        <x:v>0.03530489127298786</x:v>
      </x:c>
      <x:c r="G1483" s="114" t="n">
        <x:f>IFERROR(C1483/C1482-1,0)</x:f>
        <x:v>0.010063834778458736</x:v>
      </x:c>
      <x:c r="H1483" s="114" t="n">
        <x:f>IFERROR(D1483/D1482-1,0)</x:f>
        <x:v>-0.0001716934699249606</x:v>
      </x:c>
      <x:c r="I1483" s="114" t="n">
        <x:f>IFERROR(E1483/E1482-1,0)</x:f>
        <x:v>-0.002316207435928197</x:v>
      </x:c>
      <x:c r="J1483" s="115" t="n">
        <x:f>Z1482*(1+F1483)</x:f>
        <x:v>0.1713719075881551</x:v>
      </x:c>
      <x:c r="K1483" s="115" t="n">
        <x:f>AA1482*(1+G1483)</x:f>
        <x:v>0.1721607711160525</x:v>
      </x:c>
      <x:c r="L1483" s="115" t="n">
        <x:f>AB1482*(1+H1483)</x:f>
        <x:v>1.0386256893591814</x:v>
      </x:c>
      <x:c r="M1483" s="115" t="n">
        <x:f>AC1482*(1+I1483)</x:f>
        <x:v>0.14732686651767052</x:v>
      </x:c>
      <x:c r="N1483" s="115" t="n">
        <x:f>SUM(J1483:M1483)</x:f>
        <x:v>1.5294852345810597</x:v>
      </x:c>
      <x:c r="O1483" s="116" t="n">
        <x:f>IFERROR((J1483+K1483)/N1483,0)</x:f>
        <x:v>0.22460673103412102</x:v>
      </x:c>
      <x:c r="P1483" s="50" t="b">
        <x:f>AND(MONTH(A1483)=12,OR(A1484="",YEAR(A1483)&lt;&gt;YEAR(A1484)))</x:f>
        <x:v>0</x:v>
      </x:c>
      <x:c r="Q1483" s="50" t="b">
        <x:f>AND(MOD(MONTH(A1483),3)=0,OR(A1484="",MONTH(A1483)&lt;&gt;MONTH(A1484)))</x:f>
        <x:v>0</x:v>
      </x:c>
      <x:c r="R1483" s="50" t="b">
        <x:f>OR(O1483&gt;$E$7,O1483&lt;$E$6)</x:f>
        <x:v>0</x:v>
      </x:c>
      <x:c r="S1483" s="50" t="b">
        <x:f>AND(OR(P1483,Q1483,R1483),A1483-AH1482&gt;$E$8)</x:f>
        <x:v>0</x:v>
      </x:c>
      <x:c r="T1483" s="50" t="str">
        <x:f>IF(NOT(OR(P1483,Q1483,R1483)),"不调",IF(NOT(S1483),"间隔规则跳过",IF(P1483,"年末+季度",IF(AND(Q1483,R1483),"季度+动态",IF(Q1483,"季度","动态")))))</x:f>
        <x:v>不调</x:v>
      </x:c>
      <x:c r="U1483" s="115" t="n">
        <x:f>IF(OR(T1483="年末+季度",T1483="季度+动态"),N1483*$E$5/2,IF(T1483="季度",(J1483+K1483)/2,IF(T1483="动态",N1483*$E$5*IF(J1483+K1483=0,0.5,J1483/(J1483+K1483)),J1483)))</x:f>
        <x:v>0.1713719075881551</x:v>
      </x:c>
      <x:c r="V1483" s="115" t="n">
        <x:f>IF(OR(T1483="年末+季度",T1483="季度+动态"),N1483*$E$5/2,IF(T1483="季度",(J1483+K1483)/2,IF(T1483="动态",N1483*$E$5*IF(J1483+K1483=0,0.5,K1483/(J1483+K1483)),K1483)))</x:f>
        <x:v>0.1721607711160525</x:v>
      </x:c>
      <x:c r="W1483" s="115" t="n">
        <x:f>IF(OR(T1483="年末+季度",T1483="季度+动态",T1483="动态"),N1483*(1-$E$5)*IF(L1483+M1483=0,$B$7/($B$7+$B$8),L1483/(L1483+M1483)),L1483)</x:f>
        <x:v>1.0386256893591814</x:v>
      </x:c>
      <x:c r="X1483" s="115" t="n">
        <x:f>IF(OR(T1483="年末+季度",T1483="季度+动态",T1483="动态"),N1483*(1-$E$5)*IF(L1483+M1483=0,$B$8/($B$7+$B$8),M1483/(L1483+M1483)),M1483)</x:f>
        <x:v>0.14732686651767052</x:v>
      </x:c>
      <x:c r="Y1483" s="115" t="n">
        <x:f>POWER(1-$H$5,(A1483-A1482)/$H$8)</x:f>
        <x:v>0.9999588018747739</x:v>
      </x:c>
      <x:c r="Z1483" s="115" t="n">
        <x:f>U1483*Y1483</x:f>
        <x:v>0.17136484738684604</x:v>
      </x:c>
      <x:c r="AA1483" s="115" t="n">
        <x:f>V1483*Y1483</x:f>
        <x:v>0.17215367841504503</x:v>
      </x:c>
      <x:c r="AB1483" s="115" t="n">
        <x:f>W1483*Y1483</x:f>
        <x:v>1.0385828999279683</x:v>
      </x:c>
      <x:c r="AC1483" s="115" t="n">
        <x:f>X1483*Y1483</x:f>
        <x:v>0.14732079692697456</x:v>
      </x:c>
      <x:c r="AD1483" s="115" t="n">
        <x:f>SUM(Z1483:AC1483)</x:f>
        <x:v>1.529422222656834</x:v>
      </x:c>
      <x:c r="AE1483" s="115" t="n">
        <x:f>MAX(AE1482,AD1483)</x:f>
        <x:v>1.5398451994991882</x:v>
      </x:c>
      <x:c r="AF1483" s="114" t="n">
        <x:f>AD1483/AE1483-1</x:f>
        <x:v>-0.00676884718395343</x:v>
      </x:c>
      <x:c r="AG1483" s="114" t="n">
        <x:f>AD1483/AD1482-1</x:f>
        <x:v>0.00458202144197406</x:v>
      </x:c>
      <x:c r="AH1483" s="111" t="n">
        <x:f>IF(OR(T1483="年末+季度",T1483="季度+动态",T1483="季度",T1483="动态"),A1483,AH1482)</x:f>
        <x:v>45930</x:v>
      </x:c>
      <x:c r="AI1483" s="117" t="n">
        <x:f>YEAR(A1483)</x:f>
        <x:v>2025</x:v>
      </x:c>
      <x:c r="AJ1483" s="117" t="n">
        <x:f>MONTH(A1483)</x:f>
        <x:v>12</x:v>
      </x:c>
      <x:c r="AK1483" s="50" t="n">
        <x:f>IF(MONTH(A1483)&lt;&gt;MONTH(A1484),1,0)</x:f>
        <x:v>0</x:v>
      </x:c>
      <x:c r="AL1483" s="115" t="n">
        <x:f>IF(AK1482,AD1482,AL1482)</x:f>
        <x:v>1.5199326412045069</x:v>
      </x:c>
      <x:c r="AM1483" s="116" t="str">
        <x:f>IF(AK1483,AD1483/AL1483-1,"")</x:f>
      </x:c>
      <x:c r="AN1483" s="115" t="n">
        <x:f>IF(AI1483&lt;&gt;AI1482,AD1483,MAX(AN1482,AD1483))</x:f>
        <x:v>1.5398451994991882</x:v>
      </x:c>
      <x:c r="AO1483" s="116" t="n">
        <x:f>AD1483/AN1483-1</x:f>
        <x:v>-0.00676884718395343</x:v>
      </x:c>
      <x:c r="AP1483" s="112" t="n">
        <x:f>IFERROR(SUM(Z1483:AC1483)/AD1483,0)</x:f>
        <x:v>1</x:v>
      </x:c>
      <x:c r="AQ1483" s="50" t="b">
        <x:f>AND(B1483&gt;0,C1483&gt;0,D1483&gt;0,E1483&gt;0)</x:f>
        <x:v>1</x:v>
      </x:c>
    </x:row>
    <x:row r="1484">
      <x:c r="A1484" s="111" t="n">
        <x:f>'净值底稿'!A1442</x:f>
        <x:v>46000</x:v>
      </x:c>
      <x:c r="B1484" s="113" t="n">
        <x:f>'净值底稿'!F1442</x:f>
        <x:v>3.7652076797817</x:v>
      </x:c>
      <x:c r="C1484" s="113" t="n">
        <x:f>'净值底稿'!O1442</x:f>
        <x:v>1.8027861854299094</x:v>
      </x:c>
      <x:c r="D1484" s="113" t="n">
        <x:f>'净值底稿'!P1442</x:f>
        <x:v>1.7482</x:v>
      </x:c>
      <x:c r="E1484" s="113" t="n">
        <x:f>'净值底稿'!Q1442</x:f>
        <x:v>3.293</x:v>
      </x:c>
      <x:c r="F1484" s="114" t="n">
        <x:f>IFERROR(B1484/B1483-1,0)</x:f>
        <x:v>0.024872818881988445</x:v>
      </x:c>
      <x:c r="G1484" s="114" t="n">
        <x:f>IFERROR(C1484/C1483-1,0)</x:f>
        <x:v>-0.004628496123120773</x:v>
      </x:c>
      <x:c r="H1484" s="114" t="n">
        <x:f>IFERROR(D1484/D1483-1,0)</x:f>
        <x:v>0.0006868918145390701</x:v>
      </x:c>
      <x:c r="I1484" s="114" t="n">
        <x:f>IFERROR(E1484/E1483-1,0)</x:f>
        <x:v>-0.007145656827569513</x:v>
      </x:c>
      <x:c r="J1484" s="115" t="n">
        <x:f>Z1483*(1+F1484)</x:f>
        <x:v>0.17562717419863866</x:v>
      </x:c>
      <x:c r="K1484" s="115" t="n">
        <x:f>AA1483*(1+G1484)</x:f>
        <x:v>0.17135686578192003</x:v>
      </x:c>
      <x:c r="L1484" s="115" t="n">
        <x:f>AB1483*(1+H1484)</x:f>
        <x:v>1.039296294020649</x:v>
      </x:c>
      <x:c r="M1484" s="115" t="n">
        <x:f>AC1483*(1+I1484)</x:f>
        <x:v>0.14626809306857033</x:v>
      </x:c>
      <x:c r="N1484" s="115" t="n">
        <x:f>SUM(J1484:M1484)</x:f>
        <x:v>1.532548427069778</x:v>
      </x:c>
      <x:c r="O1484" s="116" t="n">
        <x:f>IFERROR((J1484+K1484)/N1484,0)</x:f>
        <x:v>0.2264098372695405</x:v>
      </x:c>
      <x:c r="P1484" s="50" t="b">
        <x:f>AND(MONTH(A1484)=12,OR(A1485="",YEAR(A1484)&lt;&gt;YEAR(A1485)))</x:f>
        <x:v>0</x:v>
      </x:c>
      <x:c r="Q1484" s="50" t="b">
        <x:f>AND(MOD(MONTH(A1484),3)=0,OR(A1485="",MONTH(A1484)&lt;&gt;MONTH(A1485)))</x:f>
        <x:v>0</x:v>
      </x:c>
      <x:c r="R1484" s="50" t="b">
        <x:f>OR(O1484&gt;$E$7,O1484&lt;$E$6)</x:f>
        <x:v>0</x:v>
      </x:c>
      <x:c r="S1484" s="50" t="b">
        <x:f>AND(OR(P1484,Q1484,R1484),A1484-AH1483&gt;$E$8)</x:f>
        <x:v>0</x:v>
      </x:c>
      <x:c r="T1484" s="50" t="str">
        <x:f>IF(NOT(OR(P1484,Q1484,R1484)),"不调",IF(NOT(S1484),"间隔规则跳过",IF(P1484,"年末+季度",IF(AND(Q1484,R1484),"季度+动态",IF(Q1484,"季度","动态")))))</x:f>
        <x:v>不调</x:v>
      </x:c>
      <x:c r="U1484" s="115" t="n">
        <x:f>IF(OR(T1484="年末+季度",T1484="季度+动态"),N1484*$E$5/2,IF(T1484="季度",(J1484+K1484)/2,IF(T1484="动态",N1484*$E$5*IF(J1484+K1484=0,0.5,J1484/(J1484+K1484)),J1484)))</x:f>
        <x:v>0.17562717419863866</x:v>
      </x:c>
      <x:c r="V1484" s="115" t="n">
        <x:f>IF(OR(T1484="年末+季度",T1484="季度+动态"),N1484*$E$5/2,IF(T1484="季度",(J1484+K1484)/2,IF(T1484="动态",N1484*$E$5*IF(J1484+K1484=0,0.5,K1484/(J1484+K1484)),K1484)))</x:f>
        <x:v>0.17135686578192003</x:v>
      </x:c>
      <x:c r="W1484" s="115" t="n">
        <x:f>IF(OR(T1484="年末+季度",T1484="季度+动态",T1484="动态"),N1484*(1-$E$5)*IF(L1484+M1484=0,$B$7/($B$7+$B$8),L1484/(L1484+M1484)),L1484)</x:f>
        <x:v>1.039296294020649</x:v>
      </x:c>
      <x:c r="X1484" s="115" t="n">
        <x:f>IF(OR(T1484="年末+季度",T1484="季度+动态",T1484="动态"),N1484*(1-$E$5)*IF(L1484+M1484=0,$B$8/($B$7+$B$8),M1484/(L1484+M1484)),M1484)</x:f>
        <x:v>0.14626809306857033</x:v>
      </x:c>
      <x:c r="Y1484" s="115" t="n">
        <x:f>POWER(1-$H$5,(A1484-A1483)/$H$8)</x:f>
        <x:v>0.9999862671029998</x:v>
      </x:c>
      <x:c r="Z1484" s="115" t="n">
        <x:f>U1484*Y1484</x:f>
        <x:v>0.17562476232874494</x:v>
      </x:c>
      <x:c r="AA1484" s="115" t="n">
        <x:f>V1484*Y1484</x:f>
        <x:v>0.17135451255573195</x:v>
      </x:c>
      <x:c r="AB1484" s="115" t="n">
        <x:f>W1484*Y1484</x:f>
        <x:v>1.0392820214716905</x:v>
      </x:c>
      <x:c r="AC1484" s="115" t="n">
        <x:f>X1484*Y1484</x:f>
        <x:v>0.1462660843839138</x:v>
      </x:c>
      <x:c r="AD1484" s="115" t="n">
        <x:f>SUM(Z1484:AC1484)</x:f>
        <x:v>1.5325273807400812</x:v>
      </x:c>
      <x:c r="AE1484" s="115" t="n">
        <x:f>MAX(AE1483,AD1484)</x:f>
        <x:v>1.5398451994991882</x:v>
      </x:c>
      <x:c r="AF1484" s="114" t="n">
        <x:f>AD1484/AE1484-1</x:f>
        <x:v>-0.004752308064139843</x:v>
      </x:c>
      <x:c r="AG1484" s="114" t="n">
        <x:f>AD1484/AD1483-1</x:f>
        <x:v>0.0020302817869699563</x:v>
      </x:c>
      <x:c r="AH1484" s="111" t="n">
        <x:f>IF(OR(T1484="年末+季度",T1484="季度+动态",T1484="季度",T1484="动态"),A1484,AH1483)</x:f>
        <x:v>45930</x:v>
      </x:c>
      <x:c r="AI1484" s="117" t="n">
        <x:f>YEAR(A1484)</x:f>
        <x:v>2025</x:v>
      </x:c>
      <x:c r="AJ1484" s="117" t="n">
        <x:f>MONTH(A1484)</x:f>
        <x:v>12</x:v>
      </x:c>
      <x:c r="AK1484" s="50" t="n">
        <x:f>IF(MONTH(A1484)&lt;&gt;MONTH(A1485),1,0)</x:f>
        <x:v>0</x:v>
      </x:c>
      <x:c r="AL1484" s="115" t="n">
        <x:f>IF(AK1483,AD1483,AL1483)</x:f>
        <x:v>1.5199326412045069</x:v>
      </x:c>
      <x:c r="AM1484" s="116" t="str">
        <x:f>IF(AK1484,AD1484/AL1484-1,"")</x:f>
      </x:c>
      <x:c r="AN1484" s="115" t="n">
        <x:f>IF(AI1484&lt;&gt;AI1483,AD1484,MAX(AN1483,AD1484))</x:f>
        <x:v>1.5398451994991882</x:v>
      </x:c>
      <x:c r="AO1484" s="116" t="n">
        <x:f>AD1484/AN1484-1</x:f>
        <x:v>-0.004752308064139843</x:v>
      </x:c>
      <x:c r="AP1484" s="112" t="n">
        <x:f>IFERROR(SUM(Z1484:AC1484)/AD1484,0)</x:f>
        <x:v>1</x:v>
      </x:c>
      <x:c r="AQ1484" s="50" t="b">
        <x:f>AND(B1484&gt;0,C1484&gt;0,D1484&gt;0,E1484&gt;0)</x:f>
        <x:v>1</x:v>
      </x:c>
    </x:row>
    <x:row r="1485">
      <x:c r="A1485" s="111" t="n">
        <x:f>'净值底稿'!A1443</x:f>
        <x:v>46001</x:v>
      </x:c>
      <x:c r="B1485" s="113" t="n">
        <x:f>'净值底稿'!F1443</x:f>
        <x:v>3.7648421027504253</x:v>
      </x:c>
      <x:c r="C1485" s="113" t="n">
        <x:f>'净值底稿'!O1443</x:f>
        <x:v>1.8055118875645986</x:v>
      </x:c>
      <x:c r="D1485" s="113" t="n">
        <x:f>'净值底稿'!P1443</x:f>
        <x:v>1.7489</x:v>
      </x:c>
      <x:c r="E1485" s="113" t="n">
        <x:f>'净值底稿'!Q1443</x:f>
        <x:v>3.3059</x:v>
      </x:c>
      <x:c r="F1485" s="114" t="n">
        <x:f>IFERROR(B1485/B1484-1,0)</x:f>
        <x:v>-0.00009709345735109398</x:v>
      </x:c>
      <x:c r="G1485" s="114" t="n">
        <x:f>IFERROR(C1485/C1484-1,0)</x:f>
        <x:v>0.0015119386628976716</x:v>
      </x:c>
      <x:c r="H1485" s="114" t="n">
        <x:f>IFERROR(D1485/D1484-1,0)</x:f>
        <x:v>0.0004004118521907518</x:v>
      </x:c>
      <x:c r="I1485" s="114" t="n">
        <x:f>IFERROR(E1485/E1484-1,0)</x:f>
        <x:v>0.003917400546613825</x:v>
      </x:c>
      <x:c r="J1485" s="115" t="n">
        <x:f>Z1484*(1+F1485)</x:f>
        <x:v>0.17560771031337397</x:v>
      </x:c>
      <x:c r="K1485" s="115" t="n">
        <x:f>AA1484*(1+G1485)</x:f>
        <x:v>0.17161359006832694</x:v>
      </x:c>
      <x:c r="L1485" s="115" t="n">
        <x:f>AB1484*(1+H1485)</x:f>
        <x:v>1.0396981623108565</x:v>
      </x:c>
      <x:c r="M1485" s="115" t="n">
        <x:f>AC1484*(1+I1485)</x:f>
        <x:v>0.1468390672228304</x:v>
      </x:c>
      <x:c r="N1485" s="115" t="n">
        <x:f>SUM(J1485:M1485)</x:f>
        <x:v>1.5337585299153877</x:v>
      </x:c>
      <x:c r="O1485" s="116" t="n">
        <x:f>IFERROR((J1485+K1485)/N1485,0)</x:f>
        <x:v>0.22638589687312508</x:v>
      </x:c>
      <x:c r="P1485" s="50" t="b">
        <x:f>AND(MONTH(A1485)=12,OR(A1486="",YEAR(A1485)&lt;&gt;YEAR(A1486)))</x:f>
        <x:v>0</x:v>
      </x:c>
      <x:c r="Q1485" s="50" t="b">
        <x:f>AND(MOD(MONTH(A1485),3)=0,OR(A1486="",MONTH(A1485)&lt;&gt;MONTH(A1486)))</x:f>
        <x:v>0</x:v>
      </x:c>
      <x:c r="R1485" s="50" t="b">
        <x:f>OR(O1485&gt;$E$7,O1485&lt;$E$6)</x:f>
        <x:v>0</x:v>
      </x:c>
      <x:c r="S1485" s="50" t="b">
        <x:f>AND(OR(P1485,Q1485,R1485),A1485-AH1484&gt;$E$8)</x:f>
        <x:v>0</x:v>
      </x:c>
      <x:c r="T1485" s="50" t="str">
        <x:f>IF(NOT(OR(P1485,Q1485,R1485)),"不调",IF(NOT(S1485),"间隔规则跳过",IF(P1485,"年末+季度",IF(AND(Q1485,R1485),"季度+动态",IF(Q1485,"季度","动态")))))</x:f>
        <x:v>不调</x:v>
      </x:c>
      <x:c r="U1485" s="115" t="n">
        <x:f>IF(OR(T1485="年末+季度",T1485="季度+动态"),N1485*$E$5/2,IF(T1485="季度",(J1485+K1485)/2,IF(T1485="动态",N1485*$E$5*IF(J1485+K1485=0,0.5,J1485/(J1485+K1485)),J1485)))</x:f>
        <x:v>0.17560771031337397</x:v>
      </x:c>
      <x:c r="V1485" s="115" t="n">
        <x:f>IF(OR(T1485="年末+季度",T1485="季度+动态"),N1485*$E$5/2,IF(T1485="季度",(J1485+K1485)/2,IF(T1485="动态",N1485*$E$5*IF(J1485+K1485=0,0.5,K1485/(J1485+K1485)),K1485)))</x:f>
        <x:v>0.17161359006832694</x:v>
      </x:c>
      <x:c r="W1485" s="115" t="n">
        <x:f>IF(OR(T1485="年末+季度",T1485="季度+动态",T1485="动态"),N1485*(1-$E$5)*IF(L1485+M1485=0,$B$7/($B$7+$B$8),L1485/(L1485+M1485)),L1485)</x:f>
        <x:v>1.0396981623108565</x:v>
      </x:c>
      <x:c r="X1485" s="115" t="n">
        <x:f>IF(OR(T1485="年末+季度",T1485="季度+动态",T1485="动态"),N1485*(1-$E$5)*IF(L1485+M1485=0,$B$8/($B$7+$B$8),M1485/(L1485+M1485)),M1485)</x:f>
        <x:v>0.1468390672228304</x:v>
      </x:c>
      <x:c r="Y1485" s="115" t="n">
        <x:f>POWER(1-$H$5,(A1485-A1484)/$H$8)</x:f>
        <x:v>0.9999862671029998</x:v>
      </x:c>
      <x:c r="Z1485" s="115" t="n">
        <x:f>U1485*Y1485</x:f>
        <x:v>0.1756052987107758</x:v>
      </x:c>
      <x:c r="AA1485" s="115" t="n">
        <x:f>V1485*Y1485</x:f>
        <x:v>0.1716112333165707</x:v>
      </x:c>
      <x:c r="AB1485" s="115" t="n">
        <x:f>W1485*Y1485</x:f>
        <x:v>1.0396838842430822</x:v>
      </x:c>
      <x:c r="AC1485" s="115" t="n">
        <x:f>X1485*Y1485</x:f>
        <x:v>0.14683705069704464</x:v>
      </x:c>
      <x:c r="AD1485" s="115" t="n">
        <x:f>SUM(Z1485:AC1485)</x:f>
        <x:v>1.5337374669674733</x:v>
      </x:c>
      <x:c r="AE1485" s="115" t="n">
        <x:f>MAX(AE1484,AD1485)</x:f>
        <x:v>1.5398451994991882</x:v>
      </x:c>
      <x:c r="AF1485" s="114" t="n">
        <x:f>AD1485/AE1485-1</x:f>
        <x:v>-0.003966458793196459</x:v>
      </x:c>
      <x:c r="AG1485" s="114" t="n">
        <x:f>AD1485/AD1484-1</x:f>
        <x:v>0.0007896017014767942</x:v>
      </x:c>
      <x:c r="AH1485" s="111" t="n">
        <x:f>IF(OR(T1485="年末+季度",T1485="季度+动态",T1485="季度",T1485="动态"),A1485,AH1484)</x:f>
        <x:v>45930</x:v>
      </x:c>
      <x:c r="AI1485" s="117" t="n">
        <x:f>YEAR(A1485)</x:f>
        <x:v>2025</x:v>
      </x:c>
      <x:c r="AJ1485" s="117" t="n">
        <x:f>MONTH(A1485)</x:f>
        <x:v>12</x:v>
      </x:c>
      <x:c r="AK1485" s="50" t="n">
        <x:f>IF(MONTH(A1485)&lt;&gt;MONTH(A1486),1,0)</x:f>
        <x:v>0</x:v>
      </x:c>
      <x:c r="AL1485" s="115" t="n">
        <x:f>IF(AK1484,AD1484,AL1484)</x:f>
        <x:v>1.5199326412045069</x:v>
      </x:c>
      <x:c r="AM1485" s="116" t="str">
        <x:f>IF(AK1485,AD1485/AL1485-1,"")</x:f>
      </x:c>
      <x:c r="AN1485" s="115" t="n">
        <x:f>IF(AI1485&lt;&gt;AI1484,AD1485,MAX(AN1484,AD1485))</x:f>
        <x:v>1.5398451994991882</x:v>
      </x:c>
      <x:c r="AO1485" s="116" t="n">
        <x:f>AD1485/AN1485-1</x:f>
        <x:v>-0.003966458793196459</x:v>
      </x:c>
      <x:c r="AP1485" s="112" t="n">
        <x:f>IFERROR(SUM(Z1485:AC1485)/AD1485,0)</x:f>
        <x:v>1</x:v>
      </x:c>
      <x:c r="AQ1485" s="50" t="b">
        <x:f>AND(B1485&gt;0,C1485&gt;0,D1485&gt;0,E1485&gt;0)</x:f>
        <x:v>1</x:v>
      </x:c>
    </x:row>
    <x:row r="1486">
      <x:c r="A1486" s="111" t="n">
        <x:f>'净值底稿'!A1444</x:f>
        <x:v>46002</x:v>
      </x:c>
      <x:c r="B1486" s="113" t="n">
        <x:f>'净值底稿'!F1444</x:f>
        <x:v>3.6821604188738752</x:v>
      </x:c>
      <x:c r="C1486" s="113" t="n">
        <x:f>'净值底稿'!O1444</x:f>
        <x:v>1.7831914215370603</x:v>
      </x:c>
      <x:c r="D1486" s="113" t="n">
        <x:f>'净值底稿'!P1444</x:f>
        <x:v>1.7505</x:v>
      </x:c>
      <x:c r="E1486" s="113" t="n">
        <x:f>'净值底稿'!Q1444</x:f>
        <x:v>3.3114</x:v>
      </x:c>
      <x:c r="F1486" s="114" t="n">
        <x:f>IFERROR(B1486/B1485-1,0)</x:f>
        <x:v>-0.021961527633827305</x:v>
      </x:c>
      <x:c r="G1486" s="114" t="n">
        <x:f>IFERROR(C1486/C1485-1,0)</x:f>
        <x:v>-0.012362403250440912</x:v>
      </x:c>
      <x:c r="H1486" s="114" t="n">
        <x:f>IFERROR(D1486/D1485-1,0)</x:f>
        <x:v>0.0009148607696265465</x:v>
      </x:c>
      <x:c r="I1486" s="114" t="n">
        <x:f>IFERROR(E1486/E1485-1,0)</x:f>
        <x:v>0.001663692186696597</x:v>
      </x:c>
      <x:c r="J1486" s="115" t="n">
        <x:f>Z1485*(1+F1486)</x:f>
        <x:v>0.1717487380904926</x:v>
      </x:c>
      <x:c r="K1486" s="115" t="n">
        <x:f>AA1485*(1+G1486)</x:f>
        <x:v>0.16948970604800573</x:v>
      </x:c>
      <x:c r="L1486" s="115" t="n">
        <x:f>AB1485*(1+H1486)</x:f>
        <x:v>1.040635050241589</x:v>
      </x:c>
      <x:c r="M1486" s="115" t="n">
        <x:f>AC1485*(1+I1486)</x:f>
        <x:v>0.1470813423510069</x:v>
      </x:c>
      <x:c r="N1486" s="115" t="n">
        <x:f>SUM(J1486:M1486)</x:f>
        <x:v>1.5289548367310943</x:v>
      </x:c>
      <x:c r="O1486" s="116" t="n">
        <x:f>IFERROR((J1486+K1486)/N1486,0)</x:f>
        <x:v>0.22318412286661535</x:v>
      </x:c>
      <x:c r="P1486" s="50" t="b">
        <x:f>AND(MONTH(A1486)=12,OR(A1487="",YEAR(A1486)&lt;&gt;YEAR(A1487)))</x:f>
        <x:v>0</x:v>
      </x:c>
      <x:c r="Q1486" s="50" t="b">
        <x:f>AND(MOD(MONTH(A1486),3)=0,OR(A1487="",MONTH(A1486)&lt;&gt;MONTH(A1487)))</x:f>
        <x:v>0</x:v>
      </x:c>
      <x:c r="R1486" s="50" t="b">
        <x:f>OR(O1486&gt;$E$7,O1486&lt;$E$6)</x:f>
        <x:v>0</x:v>
      </x:c>
      <x:c r="S1486" s="50" t="b">
        <x:f>AND(OR(P1486,Q1486,R1486),A1486-AH1485&gt;$E$8)</x:f>
        <x:v>0</x:v>
      </x:c>
      <x:c r="T1486" s="50" t="str">
        <x:f>IF(NOT(OR(P1486,Q1486,R1486)),"不调",IF(NOT(S1486),"间隔规则跳过",IF(P1486,"年末+季度",IF(AND(Q1486,R1486),"季度+动态",IF(Q1486,"季度","动态")))))</x:f>
        <x:v>不调</x:v>
      </x:c>
      <x:c r="U1486" s="115" t="n">
        <x:f>IF(OR(T1486="年末+季度",T1486="季度+动态"),N1486*$E$5/2,IF(T1486="季度",(J1486+K1486)/2,IF(T1486="动态",N1486*$E$5*IF(J1486+K1486=0,0.5,J1486/(J1486+K1486)),J1486)))</x:f>
        <x:v>0.1717487380904926</x:v>
      </x:c>
      <x:c r="V1486" s="115" t="n">
        <x:f>IF(OR(T1486="年末+季度",T1486="季度+动态"),N1486*$E$5/2,IF(T1486="季度",(J1486+K1486)/2,IF(T1486="动态",N1486*$E$5*IF(J1486+K1486=0,0.5,K1486/(J1486+K1486)),K1486)))</x:f>
        <x:v>0.16948970604800573</x:v>
      </x:c>
      <x:c r="W1486" s="115" t="n">
        <x:f>IF(OR(T1486="年末+季度",T1486="季度+动态",T1486="动态"),N1486*(1-$E$5)*IF(L1486+M1486=0,$B$7/($B$7+$B$8),L1486/(L1486+M1486)),L1486)</x:f>
        <x:v>1.040635050241589</x:v>
      </x:c>
      <x:c r="X1486" s="115" t="n">
        <x:f>IF(OR(T1486="年末+季度",T1486="季度+动态",T1486="动态"),N1486*(1-$E$5)*IF(L1486+M1486=0,$B$8/($B$7+$B$8),M1486/(L1486+M1486)),M1486)</x:f>
        <x:v>0.1470813423510069</x:v>
      </x:c>
      <x:c r="Y1486" s="115" t="n">
        <x:f>POWER(1-$H$5,(A1486-A1485)/$H$8)</x:f>
        <x:v>0.9999862671029998</x:v>
      </x:c>
      <x:c r="Z1486" s="115" t="n">
        <x:f>U1486*Y1486</x:f>
        <x:v>0.17174637948276247</x:v>
      </x:c>
      <x:c r="AA1486" s="115" t="n">
        <x:f>V1486*Y1486</x:f>
        <x:v>0.16948737846332998</x:v>
      </x:c>
      <x:c r="AB1486" s="115" t="n">
        <x:f>W1486*Y1486</x:f>
        <x:v>1.0406207593076293</x:v>
      </x:c>
      <x:c r="AC1486" s="115" t="n">
        <x:f>X1486*Y1486</x:f>
        <x:v>0.14707932249808173</x:v>
      </x:c>
      <x:c r="AD1486" s="115" t="n">
        <x:f>SUM(Z1486:AC1486)</x:f>
        <x:v>1.5289338397518035</x:v>
      </x:c>
      <x:c r="AE1486" s="115" t="n">
        <x:f>MAX(AE1485,AD1486)</x:f>
        <x:v>1.5398451994991882</x:v>
      </x:c>
      <x:c r="AF1486" s="114" t="n">
        <x:f>AD1486/AE1486-1</x:f>
        <x:v>-0.007086010821693911</x:v>
      </x:c>
      <x:c r="AG1486" s="114" t="n">
        <x:f>AD1486/AD1485-1</x:f>
        <x:v>-0.003131974877791488</x:v>
      </x:c>
      <x:c r="AH1486" s="111" t="n">
        <x:f>IF(OR(T1486="年末+季度",T1486="季度+动态",T1486="季度",T1486="动态"),A1486,AH1485)</x:f>
        <x:v>45930</x:v>
      </x:c>
      <x:c r="AI1486" s="117" t="n">
        <x:f>YEAR(A1486)</x:f>
        <x:v>2025</x:v>
      </x:c>
      <x:c r="AJ1486" s="117" t="n">
        <x:f>MONTH(A1486)</x:f>
        <x:v>12</x:v>
      </x:c>
      <x:c r="AK1486" s="50" t="n">
        <x:f>IF(MONTH(A1486)&lt;&gt;MONTH(A1487),1,0)</x:f>
        <x:v>0</x:v>
      </x:c>
      <x:c r="AL1486" s="115" t="n">
        <x:f>IF(AK1485,AD1485,AL1485)</x:f>
        <x:v>1.5199326412045069</x:v>
      </x:c>
      <x:c r="AM1486" s="116" t="str">
        <x:f>IF(AK1486,AD1486/AL1486-1,"")</x:f>
      </x:c>
      <x:c r="AN1486" s="115" t="n">
        <x:f>IF(AI1486&lt;&gt;AI1485,AD1486,MAX(AN1485,AD1486))</x:f>
        <x:v>1.5398451994991882</x:v>
      </x:c>
      <x:c r="AO1486" s="116" t="n">
        <x:f>AD1486/AN1486-1</x:f>
        <x:v>-0.007086010821693911</x:v>
      </x:c>
      <x:c r="AP1486" s="112" t="n">
        <x:f>IFERROR(SUM(Z1486:AC1486)/AD1486,0)</x:f>
        <x:v>1</x:v>
      </x:c>
      <x:c r="AQ1486" s="50" t="b">
        <x:f>AND(B1486&gt;0,C1486&gt;0,D1486&gt;0,E1486&gt;0)</x:f>
        <x:v>1</x:v>
      </x:c>
    </x:row>
    <x:row r="1487">
      <x:c r="A1487" s="111" t="n">
        <x:f>'净值底稿'!A1445</x:f>
        <x:v>46003</x:v>
      </x:c>
      <x:c r="B1487" s="113" t="n">
        <x:f>'净值底稿'!F1445</x:f>
        <x:v>3.73299174918945</x:v>
      </x:c>
      <x:c r="C1487" s="113" t="n">
        <x:f>'净值底稿'!O1445</x:f>
        <x:v>1.79499640356185</x:v>
      </x:c>
      <x:c r="D1487" s="113" t="n">
        <x:f>'净值底稿'!P1445</x:f>
        <x:v>1.7498</x:v>
      </x:c>
      <x:c r="E1487" s="113" t="n">
        <x:f>'净值底稿'!Q1445</x:f>
        <x:v>3.351</x:v>
      </x:c>
      <x:c r="F1487" s="114" t="n">
        <x:f>IFERROR(B1487/B1486-1,0)</x:f>
        <x:v>0.013804757135247536</x:v>
      </x:c>
      <x:c r="G1487" s="114" t="n">
        <x:f>IFERROR(C1487/C1486-1,0)</x:f>
        <x:v>0.006620142897846737</x:v>
      </x:c>
      <x:c r="H1487" s="114" t="n">
        <x:f>IFERROR(D1487/D1486-1,0)</x:f>
        <x:v>-0.00039988574692939594</x:v>
      </x:c>
      <x:c r="I1487" s="114" t="n">
        <x:f>IFERROR(E1487/E1486-1,0)</x:f>
        <x:v>0.01195868816814638</x:v>
      </x:c>
      <x:c r="J1487" s="115" t="n">
        <x:f>Z1486*(1+F1487)</x:f>
        <x:v>0.17411729654038008</x:v>
      </x:c>
      <x:c r="K1487" s="115" t="n">
        <x:f>AA1486*(1+G1487)</x:f>
        <x:v>0.17060940912813866</x:v>
      </x:c>
      <x:c r="L1487" s="115" t="n">
        <x:f>AB1486*(1+H1487)</x:f>
        <x:v>1.0402046298980234</x:v>
      </x:c>
      <x:c r="M1487" s="115" t="n">
        <x:f>AC1486*(1+I1487)</x:f>
        <x:v>0.14883819825181852</x:v>
      </x:c>
      <x:c r="N1487" s="115" t="n">
        <x:f>SUM(J1487:M1487)</x:f>
        <x:v>1.5337695338183606</x:v>
      </x:c>
      <x:c r="O1487" s="116" t="n">
        <x:f>IFERROR((J1487+K1487)/N1487,0)</x:f>
        <x:v>0.22475782577993467</x:v>
      </x:c>
      <x:c r="P1487" s="50" t="b">
        <x:f>AND(MONTH(A1487)=12,OR(A1488="",YEAR(A1487)&lt;&gt;YEAR(A1488)))</x:f>
        <x:v>0</x:v>
      </x:c>
      <x:c r="Q1487" s="50" t="b">
        <x:f>AND(MOD(MONTH(A1487),3)=0,OR(A1488="",MONTH(A1487)&lt;&gt;MONTH(A1488)))</x:f>
        <x:v>0</x:v>
      </x:c>
      <x:c r="R1487" s="50" t="b">
        <x:f>OR(O1487&gt;$E$7,O1487&lt;$E$6)</x:f>
        <x:v>0</x:v>
      </x:c>
      <x:c r="S1487" s="50" t="b">
        <x:f>AND(OR(P1487,Q1487,R1487),A1487-AH1486&gt;$E$8)</x:f>
        <x:v>0</x:v>
      </x:c>
      <x:c r="T1487" s="50" t="str">
        <x:f>IF(NOT(OR(P1487,Q1487,R1487)),"不调",IF(NOT(S1487),"间隔规则跳过",IF(P1487,"年末+季度",IF(AND(Q1487,R1487),"季度+动态",IF(Q1487,"季度","动态")))))</x:f>
        <x:v>不调</x:v>
      </x:c>
      <x:c r="U1487" s="115" t="n">
        <x:f>IF(OR(T1487="年末+季度",T1487="季度+动态"),N1487*$E$5/2,IF(T1487="季度",(J1487+K1487)/2,IF(T1487="动态",N1487*$E$5*IF(J1487+K1487=0,0.5,J1487/(J1487+K1487)),J1487)))</x:f>
        <x:v>0.17411729654038008</x:v>
      </x:c>
      <x:c r="V1487" s="115" t="n">
        <x:f>IF(OR(T1487="年末+季度",T1487="季度+动态"),N1487*$E$5/2,IF(T1487="季度",(J1487+K1487)/2,IF(T1487="动态",N1487*$E$5*IF(J1487+K1487=0,0.5,K1487/(J1487+K1487)),K1487)))</x:f>
        <x:v>0.17060940912813866</x:v>
      </x:c>
      <x:c r="W1487" s="115" t="n">
        <x:f>IF(OR(T1487="年末+季度",T1487="季度+动态",T1487="动态"),N1487*(1-$E$5)*IF(L1487+M1487=0,$B$7/($B$7+$B$8),L1487/(L1487+M1487)),L1487)</x:f>
        <x:v>1.0402046298980234</x:v>
      </x:c>
      <x:c r="X1487" s="115" t="n">
        <x:f>IF(OR(T1487="年末+季度",T1487="季度+动态",T1487="动态"),N1487*(1-$E$5)*IF(L1487+M1487=0,$B$8/($B$7+$B$8),M1487/(L1487+M1487)),M1487)</x:f>
        <x:v>0.14883819825181852</x:v>
      </x:c>
      <x:c r="Y1487" s="115" t="n">
        <x:f>POWER(1-$H$5,(A1487-A1486)/$H$8)</x:f>
        <x:v>0.9999862671029998</x:v>
      </x:c>
      <x:c r="Z1487" s="115" t="n">
        <x:f>U1487*Y1487</x:f>
        <x:v>0.17411490540548072</x:v>
      </x:c>
      <x:c r="AA1487" s="115" t="n">
        <x:f>V1487*Y1487</x:f>
        <x:v>0.17060706616669583</x:v>
      </x:c>
      <x:c r="AB1487" s="115" t="n">
        <x:f>W1487*Y1487</x:f>
        <x:v>1.0401903448749819</x:v>
      </x:c>
      <x:c r="AC1487" s="115" t="n">
        <x:f>X1487*Y1487</x:f>
        <x:v>0.14883615427217223</x:v>
      </x:c>
      <x:c r="AD1487" s="115" t="n">
        <x:f>SUM(Z1487:AC1487)</x:f>
        <x:v>1.5337484707193307</x:v>
      </x:c>
      <x:c r="AE1487" s="115" t="n">
        <x:f>MAX(AE1486,AD1487)</x:f>
        <x:v>1.5398451994991882</x:v>
      </x:c>
      <x:c r="AF1487" s="114" t="n">
        <x:f>AD1487/AE1487-1</x:f>
        <x:v>-0.003959312781466773</x:v>
      </x:c>
      <x:c r="AG1487" s="114" t="n">
        <x:f>AD1487/AD1486-1</x:f>
        <x:v>0.0031490119731465427</x:v>
      </x:c>
      <x:c r="AH1487" s="111" t="n">
        <x:f>IF(OR(T1487="年末+季度",T1487="季度+动态",T1487="季度",T1487="动态"),A1487,AH1486)</x:f>
        <x:v>45930</x:v>
      </x:c>
      <x:c r="AI1487" s="117" t="n">
        <x:f>YEAR(A1487)</x:f>
        <x:v>2025</x:v>
      </x:c>
      <x:c r="AJ1487" s="117" t="n">
        <x:f>MONTH(A1487)</x:f>
        <x:v>12</x:v>
      </x:c>
      <x:c r="AK1487" s="50" t="n">
        <x:f>IF(MONTH(A1487)&lt;&gt;MONTH(A1488),1,0)</x:f>
        <x:v>0</x:v>
      </x:c>
      <x:c r="AL1487" s="115" t="n">
        <x:f>IF(AK1486,AD1486,AL1486)</x:f>
        <x:v>1.5199326412045069</x:v>
      </x:c>
      <x:c r="AM1487" s="116" t="str">
        <x:f>IF(AK1487,AD1487/AL1487-1,"")</x:f>
      </x:c>
      <x:c r="AN1487" s="115" t="n">
        <x:f>IF(AI1487&lt;&gt;AI1486,AD1487,MAX(AN1486,AD1487))</x:f>
        <x:v>1.5398451994991882</x:v>
      </x:c>
      <x:c r="AO1487" s="116" t="n">
        <x:f>AD1487/AN1487-1</x:f>
        <x:v>-0.003959312781466773</x:v>
      </x:c>
      <x:c r="AP1487" s="112" t="n">
        <x:f>IFERROR(SUM(Z1487:AC1487)/AD1487,0)</x:f>
        <x:v>1</x:v>
      </x:c>
      <x:c r="AQ1487" s="50" t="b">
        <x:f>AND(B1487&gt;0,C1487&gt;0,D1487&gt;0,E1487&gt;0)</x:f>
        <x:v>1</x:v>
      </x:c>
    </x:row>
    <x:row r="1488">
      <x:c r="A1488" s="111" t="n">
        <x:f>'净值底稿'!A1446</x:f>
        <x:v>46006</x:v>
      </x:c>
      <x:c r="B1488" s="113" t="n">
        <x:f>'净值底稿'!F1446</x:f>
        <x:v>3.637714594002875</x:v>
      </x:c>
      <x:c r="C1488" s="113" t="n">
        <x:f>'净值底稿'!O1446</x:f>
        <x:v>1.7862368388552203</x:v>
      </x:c>
      <x:c r="D1488" s="113" t="n">
        <x:f>'净值底稿'!P1446</x:f>
        <x:v>1.7484</x:v>
      </x:c>
      <x:c r="E1488" s="113" t="n">
        <x:f>'净值底稿'!Q1446</x:f>
        <x:v>3.3948</x:v>
      </x:c>
      <x:c r="F1488" s="114" t="n">
        <x:f>IFERROR(B1488/B1487-1,0)</x:f>
        <x:v>-0.025523001814098056</x:v>
      </x:c>
      <x:c r="G1488" s="114" t="n">
        <x:f>IFERROR(C1488/C1487-1,0)</x:f>
        <x:v>-0.004879990115438604</x:v>
      </x:c>
      <x:c r="H1488" s="114" t="n">
        <x:f>IFERROR(D1488/D1487-1,0)</x:f>
        <x:v>-0.0008000914390215996</x:v>
      </x:c>
      <x:c r="I1488" s="114" t="n">
        <x:f>IFERROR(E1488/E1487-1,0)</x:f>
        <x:v>0.013070725156669738</x:v>
      </x:c>
      <x:c r="J1488" s="115" t="n">
        <x:f>Z1487*(1+F1488)</x:f>
        <x:v>0.16967097035895512</x:v>
      </x:c>
      <x:c r="K1488" s="115" t="n">
        <x:f>AA1487*(1+G1488)</x:f>
        <x:v>0.16977450537017838</x:v>
      </x:c>
      <x:c r="L1488" s="115" t="n">
        <x:f>AB1487*(1+H1488)</x:f>
        <x:v>1.0393580974850944</x:v>
      </x:c>
      <x:c r="M1488" s="115" t="n">
        <x:f>AC1487*(1+I1488)</x:f>
        <x:v>0.15078155073803948</x:v>
      </x:c>
      <x:c r="N1488" s="115" t="n">
        <x:f>SUM(J1488:M1488)</x:f>
        <x:v>1.5295851239522675</x:v>
      </x:c>
      <x:c r="O1488" s="116" t="n">
        <x:f>IFERROR((J1488+K1488)/N1488,0)</x:f>
        <x:v>0.2219199640566891</x:v>
      </x:c>
      <x:c r="P1488" s="50" t="b">
        <x:f>AND(MONTH(A1488)=12,OR(A1489="",YEAR(A1488)&lt;&gt;YEAR(A1489)))</x:f>
        <x:v>0</x:v>
      </x:c>
      <x:c r="Q1488" s="50" t="b">
        <x:f>AND(MOD(MONTH(A1488),3)=0,OR(A1489="",MONTH(A1488)&lt;&gt;MONTH(A1489)))</x:f>
        <x:v>0</x:v>
      </x:c>
      <x:c r="R1488" s="50" t="b">
        <x:f>OR(O1488&gt;$E$7,O1488&lt;$E$6)</x:f>
        <x:v>0</x:v>
      </x:c>
      <x:c r="S1488" s="50" t="b">
        <x:f>AND(OR(P1488,Q1488,R1488),A1488-AH1487&gt;$E$8)</x:f>
        <x:v>0</x:v>
      </x:c>
      <x:c r="T1488" s="50" t="str">
        <x:f>IF(NOT(OR(P1488,Q1488,R1488)),"不调",IF(NOT(S1488),"间隔规则跳过",IF(P1488,"年末+季度",IF(AND(Q1488,R1488),"季度+动态",IF(Q1488,"季度","动态")))))</x:f>
        <x:v>不调</x:v>
      </x:c>
      <x:c r="U1488" s="115" t="n">
        <x:f>IF(OR(T1488="年末+季度",T1488="季度+动态"),N1488*$E$5/2,IF(T1488="季度",(J1488+K1488)/2,IF(T1488="动态",N1488*$E$5*IF(J1488+K1488=0,0.5,J1488/(J1488+K1488)),J1488)))</x:f>
        <x:v>0.16967097035895512</x:v>
      </x:c>
      <x:c r="V1488" s="115" t="n">
        <x:f>IF(OR(T1488="年末+季度",T1488="季度+动态"),N1488*$E$5/2,IF(T1488="季度",(J1488+K1488)/2,IF(T1488="动态",N1488*$E$5*IF(J1488+K1488=0,0.5,K1488/(J1488+K1488)),K1488)))</x:f>
        <x:v>0.16977450537017838</x:v>
      </x:c>
      <x:c r="W1488" s="115" t="n">
        <x:f>IF(OR(T1488="年末+季度",T1488="季度+动态",T1488="动态"),N1488*(1-$E$5)*IF(L1488+M1488=0,$B$7/($B$7+$B$8),L1488/(L1488+M1488)),L1488)</x:f>
        <x:v>1.0393580974850944</x:v>
      </x:c>
      <x:c r="X1488" s="115" t="n">
        <x:f>IF(OR(T1488="年末+季度",T1488="季度+动态",T1488="动态"),N1488*(1-$E$5)*IF(L1488+M1488=0,$B$8/($B$7+$B$8),M1488/(L1488+M1488)),M1488)</x:f>
        <x:v>0.15078155073803948</x:v>
      </x:c>
      <x:c r="Y1488" s="115" t="n">
        <x:f>POWER(1-$H$5,(A1488-A1487)/$H$8)</x:f>
        <x:v>0.9999588018747739</x:v>
      </x:c>
      <x:c r="Z1488" s="115" t="n">
        <x:f>U1488*Y1488</x:f>
        <x:v>0.16966398023307105</x:v>
      </x:c>
      <x:c r="AA1488" s="115" t="n">
        <x:f>V1488*Y1488</x:f>
        <x:v>0.16976751097884593</x:v>
      </x:c>
      <x:c r="AB1488" s="115" t="n">
        <x:f>W1488*Y1488</x:f>
        <x:v>1.0393152778800394</x:v>
      </x:c>
      <x:c r="AC1488" s="115" t="n">
        <x:f>X1488*Y1488</x:f>
        <x:v>0.15077533882083038</x:v>
      </x:c>
      <x:c r="AD1488" s="115" t="n">
        <x:f>SUM(Z1488:AC1488)</x:f>
        <x:v>1.5295221079127868</x:v>
      </x:c>
      <x:c r="AE1488" s="115" t="n">
        <x:f>MAX(AE1487,AD1488)</x:f>
        <x:v>1.5398451994991882</x:v>
      </x:c>
      <x:c r="AF1488" s="114" t="n">
        <x:f>AD1488/AE1488-1</x:f>
        <x:v>-0.006703980107714003</x:v>
      </x:c>
      <x:c r="AG1488" s="114" t="n">
        <x:f>AD1488/AD1487-1</x:f>
        <x:v>-0.0027555775195405863</x:v>
      </x:c>
      <x:c r="AH1488" s="111" t="n">
        <x:f>IF(OR(T1488="年末+季度",T1488="季度+动态",T1488="季度",T1488="动态"),A1488,AH1487)</x:f>
        <x:v>45930</x:v>
      </x:c>
      <x:c r="AI1488" s="117" t="n">
        <x:f>YEAR(A1488)</x:f>
        <x:v>2025</x:v>
      </x:c>
      <x:c r="AJ1488" s="117" t="n">
        <x:f>MONTH(A1488)</x:f>
        <x:v>12</x:v>
      </x:c>
      <x:c r="AK1488" s="50" t="n">
        <x:f>IF(MONTH(A1488)&lt;&gt;MONTH(A1489),1,0)</x:f>
        <x:v>0</x:v>
      </x:c>
      <x:c r="AL1488" s="115" t="n">
        <x:f>IF(AK1487,AD1487,AL1487)</x:f>
        <x:v>1.5199326412045069</x:v>
      </x:c>
      <x:c r="AM1488" s="116" t="str">
        <x:f>IF(AK1488,AD1488/AL1488-1,"")</x:f>
      </x:c>
      <x:c r="AN1488" s="115" t="n">
        <x:f>IF(AI1488&lt;&gt;AI1487,AD1488,MAX(AN1487,AD1488))</x:f>
        <x:v>1.5398451994991882</x:v>
      </x:c>
      <x:c r="AO1488" s="116" t="n">
        <x:f>AD1488/AN1488-1</x:f>
        <x:v>-0.006703980107714003</x:v>
      </x:c>
      <x:c r="AP1488" s="112" t="n">
        <x:f>IFERROR(SUM(Z1488:AC1488)/AD1488,0)</x:f>
        <x:v>1</x:v>
      </x:c>
      <x:c r="AQ1488" s="50" t="b">
        <x:f>AND(B1488&gt;0,C1488&gt;0,D1488&gt;0,E1488&gt;0)</x:f>
        <x:v>1</x:v>
      </x:c>
    </x:row>
    <x:row r="1489">
      <x:c r="A1489" s="111" t="n">
        <x:f>'净值底稿'!A1447</x:f>
        <x:v>46007</x:v>
      </x:c>
      <x:c r="B1489" s="113" t="n">
        <x:f>'净值底稿'!F1447</x:f>
        <x:v>3.58827153941195</x:v>
      </x:c>
      <x:c r="C1489" s="113" t="n">
        <x:f>'净值底稿'!O1447</x:f>
        <x:v>1.7600142071496556</x:v>
      </x:c>
      <x:c r="D1489" s="113" t="n">
        <x:f>'净值底稿'!P1447</x:f>
        <x:v>1.7484</x:v>
      </x:c>
      <x:c r="E1489" s="113" t="n">
        <x:f>'净值底稿'!Q1447</x:f>
        <x:v>3.3547</x:v>
      </x:c>
      <x:c r="F1489" s="114" t="n">
        <x:f>IFERROR(B1489/B1488-1,0)</x:f>
        <x:v>-0.013591790480879551</x:v>
      </x:c>
      <x:c r="G1489" s="114" t="n">
        <x:f>IFERROR(C1489/C1488-1,0)</x:f>
        <x:v>-0.014680377839688119</x:v>
      </x:c>
      <x:c r="H1489" s="114" t="n">
        <x:f>IFERROR(D1489/D1488-1,0)</x:f>
        <x:v>0</x:v>
      </x:c>
      <x:c r="I1489" s="114" t="n">
        <x:f>IFERROR(E1489/E1488-1,0)</x:f>
        <x:v>-0.011812183339224736</x:v>
      </x:c>
      <x:c r="J1489" s="115" t="n">
        <x:f>Z1488*(1+F1489)</x:f>
        <x:v>0.16735794296159107</x:v>
      </x:c>
      <x:c r="K1489" s="115" t="n">
        <x:f>AA1488*(1+G1489)</x:f>
        <x:v>0.16727525977277308</x:v>
      </x:c>
      <x:c r="L1489" s="115" t="n">
        <x:f>AB1488*(1+H1489)</x:f>
        <x:v>1.0393152778800394</x:v>
      </x:c>
      <x:c r="M1489" s="115" t="n">
        <x:f>AC1488*(1+I1489)</x:f>
        <x:v>0.148994352875645</x:v>
      </x:c>
      <x:c r="N1489" s="115" t="n">
        <x:f>SUM(J1489:M1489)</x:f>
        <x:v>1.5229428334900486</x:v>
      </x:c>
      <x:c r="O1489" s="116" t="n">
        <x:f>IFERROR((J1489+K1489)/N1489,0)</x:f>
        <x:v>0.21972801301247974</x:v>
      </x:c>
      <x:c r="P1489" s="50" t="b">
        <x:f>AND(MONTH(A1489)=12,OR(A1490="",YEAR(A1489)&lt;&gt;YEAR(A1490)))</x:f>
        <x:v>0</x:v>
      </x:c>
      <x:c r="Q1489" s="50" t="b">
        <x:f>AND(MOD(MONTH(A1489),3)=0,OR(A1490="",MONTH(A1489)&lt;&gt;MONTH(A1490)))</x:f>
        <x:v>0</x:v>
      </x:c>
      <x:c r="R1489" s="50" t="b">
        <x:f>OR(O1489&gt;$E$7,O1489&lt;$E$6)</x:f>
        <x:v>0</x:v>
      </x:c>
      <x:c r="S1489" s="50" t="b">
        <x:f>AND(OR(P1489,Q1489,R1489),A1489-AH1488&gt;$E$8)</x:f>
        <x:v>0</x:v>
      </x:c>
      <x:c r="T1489" s="50" t="str">
        <x:f>IF(NOT(OR(P1489,Q1489,R1489)),"不调",IF(NOT(S1489),"间隔规则跳过",IF(P1489,"年末+季度",IF(AND(Q1489,R1489),"季度+动态",IF(Q1489,"季度","动态")))))</x:f>
        <x:v>不调</x:v>
      </x:c>
      <x:c r="U1489" s="115" t="n">
        <x:f>IF(OR(T1489="年末+季度",T1489="季度+动态"),N1489*$E$5/2,IF(T1489="季度",(J1489+K1489)/2,IF(T1489="动态",N1489*$E$5*IF(J1489+K1489=0,0.5,J1489/(J1489+K1489)),J1489)))</x:f>
        <x:v>0.16735794296159107</x:v>
      </x:c>
      <x:c r="V1489" s="115" t="n">
        <x:f>IF(OR(T1489="年末+季度",T1489="季度+动态"),N1489*$E$5/2,IF(T1489="季度",(J1489+K1489)/2,IF(T1489="动态",N1489*$E$5*IF(J1489+K1489=0,0.5,K1489/(J1489+K1489)),K1489)))</x:f>
        <x:v>0.16727525977277308</x:v>
      </x:c>
      <x:c r="W1489" s="115" t="n">
        <x:f>IF(OR(T1489="年末+季度",T1489="季度+动态",T1489="动态"),N1489*(1-$E$5)*IF(L1489+M1489=0,$B$7/($B$7+$B$8),L1489/(L1489+M1489)),L1489)</x:f>
        <x:v>1.0393152778800394</x:v>
      </x:c>
      <x:c r="X1489" s="115" t="n">
        <x:f>IF(OR(T1489="年末+季度",T1489="季度+动态",T1489="动态"),N1489*(1-$E$5)*IF(L1489+M1489=0,$B$8/($B$7+$B$8),M1489/(L1489+M1489)),M1489)</x:f>
        <x:v>0.148994352875645</x:v>
      </x:c>
      <x:c r="Y1489" s="115" t="n">
        <x:f>POWER(1-$H$5,(A1489-A1488)/$H$8)</x:f>
        <x:v>0.9999862671029998</x:v>
      </x:c>
      <x:c r="Z1489" s="115" t="n">
        <x:f>U1489*Y1489</x:f>
        <x:v>0.1673556446521982</x:v>
      </x:c>
      <x:c r="AA1489" s="115" t="n">
        <x:f>V1489*Y1489</x:f>
        <x:v>0.16727296259885993</x:v>
      </x:c>
      <x:c r="AB1489" s="115" t="n">
        <x:f>W1489*Y1489</x:f>
        <x:v>1.0393010050703775</x:v>
      </x:c>
      <x:c r="AC1489" s="115" t="n">
        <x:f>X1489*Y1489</x:f>
        <x:v>0.14899230675154335</x:v>
      </x:c>
      <x:c r="AD1489" s="115" t="n">
        <x:f>SUM(Z1489:AC1489)</x:f>
        <x:v>1.522921919072979</x:v>
      </x:c>
      <x:c r="AE1489" s="115" t="n">
        <x:f>MAX(AE1488,AD1489)</x:f>
        <x:v>1.5398451994991882</x:v>
      </x:c>
      <x:c r="AF1489" s="114" t="n">
        <x:f>AD1489/AE1489-1</x:f>
        <x:v>-0.01099024787148295</x:v>
      </x:c>
      <x:c r="AG1489" s="114" t="n">
        <x:f>AD1489/AD1488-1</x:f>
        <x:v>-0.0043151967569886596</x:v>
      </x:c>
      <x:c r="AH1489" s="111" t="n">
        <x:f>IF(OR(T1489="年末+季度",T1489="季度+动态",T1489="季度",T1489="动态"),A1489,AH1488)</x:f>
        <x:v>45930</x:v>
      </x:c>
      <x:c r="AI1489" s="117" t="n">
        <x:f>YEAR(A1489)</x:f>
        <x:v>2025</x:v>
      </x:c>
      <x:c r="AJ1489" s="117" t="n">
        <x:f>MONTH(A1489)</x:f>
        <x:v>12</x:v>
      </x:c>
      <x:c r="AK1489" s="50" t="n">
        <x:f>IF(MONTH(A1489)&lt;&gt;MONTH(A1490),1,0)</x:f>
        <x:v>0</x:v>
      </x:c>
      <x:c r="AL1489" s="115" t="n">
        <x:f>IF(AK1488,AD1488,AL1488)</x:f>
        <x:v>1.5199326412045069</x:v>
      </x:c>
      <x:c r="AM1489" s="116" t="str">
        <x:f>IF(AK1489,AD1489/AL1489-1,"")</x:f>
      </x:c>
      <x:c r="AN1489" s="115" t="n">
        <x:f>IF(AI1489&lt;&gt;AI1488,AD1489,MAX(AN1488,AD1489))</x:f>
        <x:v>1.5398451994991882</x:v>
      </x:c>
      <x:c r="AO1489" s="116" t="n">
        <x:f>AD1489/AN1489-1</x:f>
        <x:v>-0.01099024787148295</x:v>
      </x:c>
      <x:c r="AP1489" s="112" t="n">
        <x:f>IFERROR(SUM(Z1489:AC1489)/AD1489,0)</x:f>
        <x:v>1</x:v>
      </x:c>
      <x:c r="AQ1489" s="50" t="b">
        <x:f>AND(B1489&gt;0,C1489&gt;0,D1489&gt;0,E1489&gt;0)</x:f>
        <x:v>1</x:v>
      </x:c>
    </x:row>
    <x:row r="1490">
      <x:c r="A1490" s="111" t="n">
        <x:f>'净值底稿'!A1448</x:f>
        <x:v>46008</x:v>
      </x:c>
      <x:c r="B1490" s="113" t="n">
        <x:f>'净值底稿'!F1448</x:f>
        <x:v>3.7545571181110002</x:v>
      </x:c>
      <x:c r="C1490" s="113" t="n">
        <x:f>'净值底稿'!O1448</x:f>
        <x:v>1.7893397214848346</x:v>
      </x:c>
      <x:c r="D1490" s="113" t="n">
        <x:f>'净值底稿'!P1448</x:f>
        <x:v>1.7499</x:v>
      </x:c>
      <x:c r="E1490" s="113" t="n">
        <x:f>'净值底稿'!Q1448</x:f>
        <x:v>3.3808</x:v>
      </x:c>
      <x:c r="F1490" s="114" t="n">
        <x:f>IFERROR(B1490/B1489-1,0)</x:f>
        <x:v>0.04634141448679263</x:v>
      </x:c>
      <x:c r="G1490" s="114" t="n">
        <x:f>IFERROR(C1490/C1489-1,0)</x:f>
        <x:v>0.01666208955362447</x:v>
      </x:c>
      <x:c r="H1490" s="114" t="n">
        <x:f>IFERROR(D1490/D1489-1,0)</x:f>
        <x:v>0.0008579272477693412</x:v>
      </x:c>
      <x:c r="I1490" s="114" t="n">
        <x:f>IFERROR(E1490/E1489-1,0)</x:f>
        <x:v>0.0077801293707335795</x:v>
      </x:c>
      <x:c r="J1490" s="115" t="n">
        <x:f>Z1489*(1+F1490)</x:f>
        <x:v>0.17511114194773011</x:v>
      </x:c>
      <x:c r="K1490" s="115" t="n">
        <x:f>AA1489*(1+G1490)</x:f>
        <x:v>0.1700600796815822</x:v>
      </x:c>
      <x:c r="L1490" s="115" t="n">
        <x:f>AB1489*(1+H1490)</x:f>
        <x:v>1.0401926497212615</x:v>
      </x:c>
      <x:c r="M1490" s="115" t="n">
        <x:f>AC1489*(1+I1490)</x:f>
        <x:v>0.15015148617331436</x:v>
      </x:c>
      <x:c r="N1490" s="115" t="n">
        <x:f>SUM(J1490:M1490)</x:f>
        <x:v>1.5355153575238882</x:v>
      </x:c>
      <x:c r="O1490" s="116" t="n">
        <x:f>IFERROR((J1490+K1490)/N1490,0)</x:f>
        <x:v>0.22479177426523556</x:v>
      </x:c>
      <x:c r="P1490" s="50" t="b">
        <x:f>AND(MONTH(A1490)=12,OR(A1491="",YEAR(A1490)&lt;&gt;YEAR(A1491)))</x:f>
        <x:v>0</x:v>
      </x:c>
      <x:c r="Q1490" s="50" t="b">
        <x:f>AND(MOD(MONTH(A1490),3)=0,OR(A1491="",MONTH(A1490)&lt;&gt;MONTH(A1491)))</x:f>
        <x:v>0</x:v>
      </x:c>
      <x:c r="R1490" s="50" t="b">
        <x:f>OR(O1490&gt;$E$7,O1490&lt;$E$6)</x:f>
        <x:v>0</x:v>
      </x:c>
      <x:c r="S1490" s="50" t="b">
        <x:f>AND(OR(P1490,Q1490,R1490),A1490-AH1489&gt;$E$8)</x:f>
        <x:v>0</x:v>
      </x:c>
      <x:c r="T1490" s="50" t="str">
        <x:f>IF(NOT(OR(P1490,Q1490,R1490)),"不调",IF(NOT(S1490),"间隔规则跳过",IF(P1490,"年末+季度",IF(AND(Q1490,R1490),"季度+动态",IF(Q1490,"季度","动态")))))</x:f>
        <x:v>不调</x:v>
      </x:c>
      <x:c r="U1490" s="115" t="n">
        <x:f>IF(OR(T1490="年末+季度",T1490="季度+动态"),N1490*$E$5/2,IF(T1490="季度",(J1490+K1490)/2,IF(T1490="动态",N1490*$E$5*IF(J1490+K1490=0,0.5,J1490/(J1490+K1490)),J1490)))</x:f>
        <x:v>0.17511114194773011</x:v>
      </x:c>
      <x:c r="V1490" s="115" t="n">
        <x:f>IF(OR(T1490="年末+季度",T1490="季度+动态"),N1490*$E$5/2,IF(T1490="季度",(J1490+K1490)/2,IF(T1490="动态",N1490*$E$5*IF(J1490+K1490=0,0.5,K1490/(J1490+K1490)),K1490)))</x:f>
        <x:v>0.1700600796815822</x:v>
      </x:c>
      <x:c r="W1490" s="115" t="n">
        <x:f>IF(OR(T1490="年末+季度",T1490="季度+动态",T1490="动态"),N1490*(1-$E$5)*IF(L1490+M1490=0,$B$7/($B$7+$B$8),L1490/(L1490+M1490)),L1490)</x:f>
        <x:v>1.0401926497212615</x:v>
      </x:c>
      <x:c r="X1490" s="115" t="n">
        <x:f>IF(OR(T1490="年末+季度",T1490="季度+动态",T1490="动态"),N1490*(1-$E$5)*IF(L1490+M1490=0,$B$8/($B$7+$B$8),M1490/(L1490+M1490)),M1490)</x:f>
        <x:v>0.15015148617331436</x:v>
      </x:c>
      <x:c r="Y1490" s="115" t="n">
        <x:f>POWER(1-$H$5,(A1490-A1489)/$H$8)</x:f>
        <x:v>0.9999862671029998</x:v>
      </x:c>
      <x:c r="Z1490" s="115" t="n">
        <x:f>U1490*Y1490</x:f>
        <x:v>0.17510873716445416</x:v>
      </x:c>
      <x:c r="AA1490" s="115" t="n">
        <x:f>V1490*Y1490</x:f>
        <x:v>0.1700577442640241</x:v>
      </x:c>
      <x:c r="AB1490" s="115" t="n">
        <x:f>W1490*Y1490</x:f>
        <x:v>1.0401783648627425</x:v>
      </x:c>
      <x:c r="AC1490" s="115" t="n">
        <x:f>X1490*Y1490</x:f>
        <x:v>0.1501494241584203</x:v>
      </x:c>
      <x:c r="AD1490" s="115" t="n">
        <x:f>SUM(Z1490:AC1490)</x:f>
        <x:v>1.535494270449641</x:v>
      </x:c>
      <x:c r="AE1490" s="115" t="n">
        <x:f>MAX(AE1489,AD1490)</x:f>
        <x:v>1.5398451994991882</x:v>
      </x:c>
      <x:c r="AF1490" s="114" t="n">
        <x:f>AD1490/AE1490-1</x:f>
        <x:v>-0.0028255626286085578</x:v>
      </x:c>
      <x:c r="AG1490" s="114" t="n">
        <x:f>AD1490/AD1489-1</x:f>
        <x:v>0.008255414292227758</x:v>
      </x:c>
      <x:c r="AH1490" s="111" t="n">
        <x:f>IF(OR(T1490="年末+季度",T1490="季度+动态",T1490="季度",T1490="动态"),A1490,AH1489)</x:f>
        <x:v>45930</x:v>
      </x:c>
      <x:c r="AI1490" s="117" t="n">
        <x:f>YEAR(A1490)</x:f>
        <x:v>2025</x:v>
      </x:c>
      <x:c r="AJ1490" s="117" t="n">
        <x:f>MONTH(A1490)</x:f>
        <x:v>12</x:v>
      </x:c>
      <x:c r="AK1490" s="50" t="n">
        <x:f>IF(MONTH(A1490)&lt;&gt;MONTH(A1491),1,0)</x:f>
        <x:v>0</x:v>
      </x:c>
      <x:c r="AL1490" s="115" t="n">
        <x:f>IF(AK1489,AD1489,AL1489)</x:f>
        <x:v>1.5199326412045069</x:v>
      </x:c>
      <x:c r="AM1490" s="116" t="str">
        <x:f>IF(AK1490,AD1490/AL1490-1,"")</x:f>
      </x:c>
      <x:c r="AN1490" s="115" t="n">
        <x:f>IF(AI1490&lt;&gt;AI1489,AD1490,MAX(AN1489,AD1490))</x:f>
        <x:v>1.5398451994991882</x:v>
      </x:c>
      <x:c r="AO1490" s="116" t="n">
        <x:f>AD1490/AN1490-1</x:f>
        <x:v>-0.0028255626286085578</x:v>
      </x:c>
      <x:c r="AP1490" s="112" t="n">
        <x:f>IFERROR(SUM(Z1490:AC1490)/AD1490,0)</x:f>
        <x:v>1</x:v>
      </x:c>
      <x:c r="AQ1490" s="50" t="b">
        <x:f>AND(B1490&gt;0,C1490&gt;0,D1490&gt;0,E1490&gt;0)</x:f>
        <x:v>1</x:v>
      </x:c>
    </x:row>
    <x:row r="1491">
      <x:c r="A1491" s="111" t="n">
        <x:f>'净值底稿'!A1449</x:f>
        <x:v>46009</x:v>
      </x:c>
      <x:c r="B1491" s="113" t="n">
        <x:f>'净值底稿'!F1449</x:f>
        <x:v>3.656692093491275</x:v>
      </x:c>
      <x:c r="C1491" s="113" t="n">
        <x:f>'净值底稿'!O1449</x:f>
        <x:v>1.7839888067951295</x:v>
      </x:c>
      <x:c r="D1491" s="113" t="n">
        <x:f>'净值底稿'!P1449</x:f>
        <x:v>1.7505</x:v>
      </x:c>
      <x:c r="E1491" s="113" t="n">
        <x:f>'净值底稿'!Q1449</x:f>
        <x:v>3.3902</x:v>
      </x:c>
      <x:c r="F1491" s="114" t="n">
        <x:f>IFERROR(B1491/B1490-1,0)</x:f>
        <x:v>-0.026065664082629003</x:v>
      </x:c>
      <x:c r="G1491" s="114" t="n">
        <x:f>IFERROR(C1491/C1490-1,0)</x:f>
        <x:v>-0.00299044090144307</x:v>
      </x:c>
      <x:c r="H1491" s="114" t="n">
        <x:f>IFERROR(D1491/D1490-1,0)</x:f>
        <x:v>0.00034287673581334666</x:v>
      </x:c>
      <x:c r="I1491" s="114" t="n">
        <x:f>IFERROR(E1491/E1490-1,0)</x:f>
        <x:v>0.002780407004259411</x:v>
      </x:c>
      <x:c r="J1491" s="115" t="n">
        <x:f>Z1490*(1+F1491)</x:f>
        <x:v>0.17054441164359213</x:v>
      </x:c>
      <x:c r="K1491" s="115" t="n">
        <x:f>AA1490*(1+G1491)</x:f>
        <x:v>0.1695491966299698</x:v>
      </x:c>
      <x:c r="L1491" s="115" t="n">
        <x:f>AB1490*(1+H1491)</x:f>
        <x:v>1.0405350178251502</x:v>
      </x:c>
      <x:c r="M1491" s="115" t="n">
        <x:f>AC1490*(1+I1491)</x:f>
        <x:v>0.15056690066903589</x:v>
      </x:c>
      <x:c r="N1491" s="115" t="n">
        <x:f>SUM(J1491:M1491)</x:f>
        <x:v>1.531195526767748</x:v>
      </x:c>
      <x:c r="O1491" s="116" t="n">
        <x:f>IFERROR((J1491+K1491)/N1491,0)</x:f>
        <x:v>0.2221098496750947</x:v>
      </x:c>
      <x:c r="P1491" s="50" t="b">
        <x:f>AND(MONTH(A1491)=12,OR(A1492="",YEAR(A1491)&lt;&gt;YEAR(A1492)))</x:f>
        <x:v>0</x:v>
      </x:c>
      <x:c r="Q1491" s="50" t="b">
        <x:f>AND(MOD(MONTH(A1491),3)=0,OR(A1492="",MONTH(A1491)&lt;&gt;MONTH(A1492)))</x:f>
        <x:v>0</x:v>
      </x:c>
      <x:c r="R1491" s="50" t="b">
        <x:f>OR(O1491&gt;$E$7,O1491&lt;$E$6)</x:f>
        <x:v>0</x:v>
      </x:c>
      <x:c r="S1491" s="50" t="b">
        <x:f>AND(OR(P1491,Q1491,R1491),A1491-AH1490&gt;$E$8)</x:f>
        <x:v>0</x:v>
      </x:c>
      <x:c r="T1491" s="50" t="str">
        <x:f>IF(NOT(OR(P1491,Q1491,R1491)),"不调",IF(NOT(S1491),"间隔规则跳过",IF(P1491,"年末+季度",IF(AND(Q1491,R1491),"季度+动态",IF(Q1491,"季度","动态")))))</x:f>
        <x:v>不调</x:v>
      </x:c>
      <x:c r="U1491" s="115" t="n">
        <x:f>IF(OR(T1491="年末+季度",T1491="季度+动态"),N1491*$E$5/2,IF(T1491="季度",(J1491+K1491)/2,IF(T1491="动态",N1491*$E$5*IF(J1491+K1491=0,0.5,J1491/(J1491+K1491)),J1491)))</x:f>
        <x:v>0.17054441164359213</x:v>
      </x:c>
      <x:c r="V1491" s="115" t="n">
        <x:f>IF(OR(T1491="年末+季度",T1491="季度+动态"),N1491*$E$5/2,IF(T1491="季度",(J1491+K1491)/2,IF(T1491="动态",N1491*$E$5*IF(J1491+K1491=0,0.5,K1491/(J1491+K1491)),K1491)))</x:f>
        <x:v>0.1695491966299698</x:v>
      </x:c>
      <x:c r="W1491" s="115" t="n">
        <x:f>IF(OR(T1491="年末+季度",T1491="季度+动态",T1491="动态"),N1491*(1-$E$5)*IF(L1491+M1491=0,$B$7/($B$7+$B$8),L1491/(L1491+M1491)),L1491)</x:f>
        <x:v>1.0405350178251502</x:v>
      </x:c>
      <x:c r="X1491" s="115" t="n">
        <x:f>IF(OR(T1491="年末+季度",T1491="季度+动态",T1491="动态"),N1491*(1-$E$5)*IF(L1491+M1491=0,$B$8/($B$7+$B$8),M1491/(L1491+M1491)),M1491)</x:f>
        <x:v>0.15056690066903589</x:v>
      </x:c>
      <x:c r="Y1491" s="115" t="n">
        <x:f>POWER(1-$H$5,(A1491-A1490)/$H$8)</x:f>
        <x:v>0.9999862671029998</x:v>
      </x:c>
      <x:c r="Z1491" s="115" t="n">
        <x:f>U1491*Y1491</x:f>
        <x:v>0.17054206957475307</x:v>
      </x:c>
      <x:c r="AA1491" s="115" t="n">
        <x:f>V1491*Y1491</x:f>
        <x:v>0.16954686822831602</x:v>
      </x:c>
      <x:c r="AB1491" s="115" t="n">
        <x:f>W1491*Y1491</x:f>
        <x:v>1.0405207282649254</x:v>
      </x:c>
      <x:c r="AC1491" s="115" t="n">
        <x:f>X1491*Y1491</x:f>
        <x:v>0.15056483294929734</x:v>
      </x:c>
      <x:c r="AD1491" s="115" t="n">
        <x:f>SUM(Z1491:AC1491)</x:f>
        <x:v>1.531174499017292</x:v>
      </x:c>
      <x:c r="AE1491" s="115" t="n">
        <x:f>MAX(AE1490,AD1491)</x:f>
        <x:v>1.5398451994991882</x:v>
      </x:c>
      <x:c r="AF1491" s="114" t="n">
        <x:f>AD1491/AE1491-1</x:f>
        <x:v>-0.005630891004314131</x:v>
      </x:c>
      <x:c r="AG1491" s="114" t="n">
        <x:f>AD1491/AD1490-1</x:f>
        <x:v>-0.0028132774673813588</x:v>
      </x:c>
      <x:c r="AH1491" s="111" t="n">
        <x:f>IF(OR(T1491="年末+季度",T1491="季度+动态",T1491="季度",T1491="动态"),A1491,AH1490)</x:f>
        <x:v>45930</x:v>
      </x:c>
      <x:c r="AI1491" s="117" t="n">
        <x:f>YEAR(A1491)</x:f>
        <x:v>2025</x:v>
      </x:c>
      <x:c r="AJ1491" s="117" t="n">
        <x:f>MONTH(A1491)</x:f>
        <x:v>12</x:v>
      </x:c>
      <x:c r="AK1491" s="50" t="n">
        <x:f>IF(MONTH(A1491)&lt;&gt;MONTH(A1492),1,0)</x:f>
        <x:v>0</x:v>
      </x:c>
      <x:c r="AL1491" s="115" t="n">
        <x:f>IF(AK1490,AD1490,AL1490)</x:f>
        <x:v>1.5199326412045069</x:v>
      </x:c>
      <x:c r="AM1491" s="116" t="str">
        <x:f>IF(AK1491,AD1491/AL1491-1,"")</x:f>
      </x:c>
      <x:c r="AN1491" s="115" t="n">
        <x:f>IF(AI1491&lt;&gt;AI1490,AD1491,MAX(AN1490,AD1491))</x:f>
        <x:v>1.5398451994991882</x:v>
      </x:c>
      <x:c r="AO1491" s="116" t="n">
        <x:f>AD1491/AN1491-1</x:f>
        <x:v>-0.005630891004314131</x:v>
      </x:c>
      <x:c r="AP1491" s="112" t="n">
        <x:f>IFERROR(SUM(Z1491:AC1491)/AD1491,0)</x:f>
        <x:v>1</x:v>
      </x:c>
      <x:c r="AQ1491" s="50" t="b">
        <x:f>AND(B1491&gt;0,C1491&gt;0,D1491&gt;0,E1491&gt;0)</x:f>
        <x:v>1</x:v>
      </x:c>
    </x:row>
    <x:row r="1492">
      <x:c r="A1492" s="111" t="n">
        <x:f>'净值底稿'!A1450</x:f>
        <x:v>46010</x:v>
      </x:c>
      <x:c r="B1492" s="113" t="n">
        <x:f>'净值底稿'!F1450</x:f>
        <x:v>3.6473382021366003</x:v>
      </x:c>
      <x:c r="C1492" s="113" t="n">
        <x:f>'净值底稿'!O1450</x:f>
        <x:v>1.7990950873723108</x:v>
      </x:c>
      <x:c r="D1492" s="113" t="n">
        <x:f>'净值底稿'!P1450</x:f>
        <x:v>1.7517</x:v>
      </x:c>
      <x:c r="E1492" s="113" t="n">
        <x:f>'净值底稿'!Q1450</x:f>
        <x:v>3.3898</x:v>
      </x:c>
      <x:c r="F1492" s="114" t="n">
        <x:f>IFERROR(B1492/B1491-1,0)</x:f>
        <x:v>-0.002558019957798585</x:v>
      </x:c>
      <x:c r="G1492" s="114" t="n">
        <x:f>IFERROR(C1492/C1491-1,0)</x:f>
        <x:v>0.008467699191633038</x:v>
      </x:c>
      <x:c r="H1492" s="114" t="n">
        <x:f>IFERROR(D1492/D1491-1,0)</x:f>
        <x:v>0.0006855184233076628</x:v>
      </x:c>
      <x:c r="I1492" s="114" t="n">
        <x:f>IFERROR(E1492/E1491-1,0)</x:f>
        <x:v>-0.00011798713940180949</x:v>
      </x:c>
      <x:c r="J1492" s="115" t="n">
        <x:f>Z1491*(1+F1492)</x:f>
        <x:v>0.17010581955713658</x:v>
      </x:c>
      <x:c r="K1492" s="115" t="n">
        <x:f>AA1491*(1+G1492)</x:f>
        <x:v>0.17098254010735683</x:v>
      </x:c>
      <x:c r="L1492" s="115" t="n">
        <x:f>AB1491*(1+H1492)</x:f>
        <x:v>1.0412340243939844</x:v>
      </x:c>
      <x:c r="M1492" s="115" t="n">
        <x:f>AC1491*(1+I1492)</x:f>
        <x:v>0.15054706823536315</x:v>
      </x:c>
      <x:c r="N1492" s="115" t="n">
        <x:f>SUM(J1492:M1492)</x:f>
        <x:v>1.5328694522938409</x:v>
      </x:c>
      <x:c r="O1492" s="116" t="n">
        <x:f>IFERROR((J1492+K1492)/N1492,0)</x:f>
        <x:v>0.22251624830417002</x:v>
      </x:c>
      <x:c r="P1492" s="50" t="b">
        <x:f>AND(MONTH(A1492)=12,OR(A1493="",YEAR(A1492)&lt;&gt;YEAR(A1493)))</x:f>
        <x:v>0</x:v>
      </x:c>
      <x:c r="Q1492" s="50" t="b">
        <x:f>AND(MOD(MONTH(A1492),3)=0,OR(A1493="",MONTH(A1492)&lt;&gt;MONTH(A1493)))</x:f>
        <x:v>0</x:v>
      </x:c>
      <x:c r="R1492" s="50" t="b">
        <x:f>OR(O1492&gt;$E$7,O1492&lt;$E$6)</x:f>
        <x:v>0</x:v>
      </x:c>
      <x:c r="S1492" s="50" t="b">
        <x:f>AND(OR(P1492,Q1492,R1492),A1492-AH1491&gt;$E$8)</x:f>
        <x:v>0</x:v>
      </x:c>
      <x:c r="T1492" s="50" t="str">
        <x:f>IF(NOT(OR(P1492,Q1492,R1492)),"不调",IF(NOT(S1492),"间隔规则跳过",IF(P1492,"年末+季度",IF(AND(Q1492,R1492),"季度+动态",IF(Q1492,"季度","动态")))))</x:f>
        <x:v>不调</x:v>
      </x:c>
      <x:c r="U1492" s="115" t="n">
        <x:f>IF(OR(T1492="年末+季度",T1492="季度+动态"),N1492*$E$5/2,IF(T1492="季度",(J1492+K1492)/2,IF(T1492="动态",N1492*$E$5*IF(J1492+K1492=0,0.5,J1492/(J1492+K1492)),J1492)))</x:f>
        <x:v>0.17010581955713658</x:v>
      </x:c>
      <x:c r="V1492" s="115" t="n">
        <x:f>IF(OR(T1492="年末+季度",T1492="季度+动态"),N1492*$E$5/2,IF(T1492="季度",(J1492+K1492)/2,IF(T1492="动态",N1492*$E$5*IF(J1492+K1492=0,0.5,K1492/(J1492+K1492)),K1492)))</x:f>
        <x:v>0.17098254010735683</x:v>
      </x:c>
      <x:c r="W1492" s="115" t="n">
        <x:f>IF(OR(T1492="年末+季度",T1492="季度+动态",T1492="动态"),N1492*(1-$E$5)*IF(L1492+M1492=0,$B$7/($B$7+$B$8),L1492/(L1492+M1492)),L1492)</x:f>
        <x:v>1.0412340243939844</x:v>
      </x:c>
      <x:c r="X1492" s="115" t="n">
        <x:f>IF(OR(T1492="年末+季度",T1492="季度+动态",T1492="动态"),N1492*(1-$E$5)*IF(L1492+M1492=0,$B$8/($B$7+$B$8),M1492/(L1492+M1492)),M1492)</x:f>
        <x:v>0.15054706823536315</x:v>
      </x:c>
      <x:c r="Y1492" s="115" t="n">
        <x:f>POWER(1-$H$5,(A1492-A1491)/$H$8)</x:f>
        <x:v>0.9999862671029998</x:v>
      </x:c>
      <x:c r="Z1492" s="115" t="n">
        <x:f>U1492*Y1492</x:f>
        <x:v>0.17010348351143745</x:v>
      </x:c>
      <x:c r="AA1492" s="115" t="n">
        <x:f>V1492*Y1492</x:f>
        <x:v>0.1709801920217447</x:v>
      </x:c>
      <x:c r="AB1492" s="115" t="n">
        <x:f>W1492*Y1492</x:f>
        <x:v>1.0412197252343742</x:v>
      </x:c>
      <x:c r="AC1492" s="115" t="n">
        <x:f>X1492*Y1492</x:f>
        <x:v>0.1505450007879814</x:v>
      </x:c>
      <x:c r="AD1492" s="115" t="n">
        <x:f>SUM(Z1492:AC1492)</x:f>
        <x:v>1.5328484015555377</x:v>
      </x:c>
      <x:c r="AE1492" s="115" t="n">
        <x:f>MAX(AE1491,AD1492)</x:f>
        <x:v>1.5398451994991882</x:v>
      </x:c>
      <x:c r="AF1492" s="114" t="n">
        <x:f>AD1492/AE1492-1</x:f>
        <x:v>-0.00454383203319797</x:v>
      </x:c>
      <x:c r="AG1492" s="114" t="n">
        <x:f>AD1492/AD1491-1</x:f>
        <x:v>0.0010932147441848894</x:v>
      </x:c>
      <x:c r="AH1492" s="111" t="n">
        <x:f>IF(OR(T1492="年末+季度",T1492="季度+动态",T1492="季度",T1492="动态"),A1492,AH1491)</x:f>
        <x:v>45930</x:v>
      </x:c>
      <x:c r="AI1492" s="117" t="n">
        <x:f>YEAR(A1492)</x:f>
        <x:v>2025</x:v>
      </x:c>
      <x:c r="AJ1492" s="117" t="n">
        <x:f>MONTH(A1492)</x:f>
        <x:v>12</x:v>
      </x:c>
      <x:c r="AK1492" s="50" t="n">
        <x:f>IF(MONTH(A1492)&lt;&gt;MONTH(A1493),1,0)</x:f>
        <x:v>0</x:v>
      </x:c>
      <x:c r="AL1492" s="115" t="n">
        <x:f>IF(AK1491,AD1491,AL1491)</x:f>
        <x:v>1.5199326412045069</x:v>
      </x:c>
      <x:c r="AM1492" s="116" t="str">
        <x:f>IF(AK1492,AD1492/AL1492-1,"")</x:f>
      </x:c>
      <x:c r="AN1492" s="115" t="n">
        <x:f>IF(AI1492&lt;&gt;AI1491,AD1492,MAX(AN1491,AD1492))</x:f>
        <x:v>1.5398451994991882</x:v>
      </x:c>
      <x:c r="AO1492" s="116" t="n">
        <x:f>AD1492/AN1492-1</x:f>
        <x:v>-0.00454383203319797</x:v>
      </x:c>
      <x:c r="AP1492" s="112" t="n">
        <x:f>IFERROR(SUM(Z1492:AC1492)/AD1492,0)</x:f>
        <x:v>1</x:v>
      </x:c>
      <x:c r="AQ1492" s="50" t="b">
        <x:f>AND(B1492&gt;0,C1492&gt;0,D1492&gt;0,E1492&gt;0)</x:f>
        <x:v>1</x:v>
      </x:c>
    </x:row>
    <x:row r="1493">
      <x:c r="A1493" s="111" t="n">
        <x:f>'净值底稿'!A1451</x:f>
        <x:v>46013</x:v>
      </x:c>
      <x:c r="B1493" s="113" t="n">
        <x:f>'净值底稿'!F1451</x:f>
        <x:v>3.783236178174825</x:v>
      </x:c>
      <x:c r="C1493" s="113" t="n">
        <x:f>'净值底稿'!O1451</x:f>
        <x:v>1.8168274567029714</x:v>
      </x:c>
      <x:c r="D1493" s="113" t="n">
        <x:f>'净值底稿'!P1451</x:f>
        <x:v>1.7513</x:v>
      </x:c>
      <x:c r="E1493" s="113" t="n">
        <x:f>'净值底稿'!Q1451</x:f>
        <x:v>3.4477</x:v>
      </x:c>
      <x:c r="F1493" s="114" t="n">
        <x:f>IFERROR(B1493/B1492-1,0)</x:f>
        <x:v>0.037259494049281194</x:v>
      </x:c>
      <x:c r="G1493" s="114" t="n">
        <x:f>IFERROR(C1493/C1492-1,0)</x:f>
        <x:v>0.009856271330582977</x:v>
      </x:c>
      <x:c r="H1493" s="114" t="n">
        <x:f>IFERROR(D1493/D1492-1,0)</x:f>
        <x:v>-0.00022834960324258358</x:v>
      </x:c>
      <x:c r="I1493" s="114" t="n">
        <x:f>IFERROR(E1493/E1492-1,0)</x:f>
        <x:v>0.017080653725883632</x:v>
      </x:c>
      <x:c r="J1493" s="115" t="n">
        <x:f>Z1492*(1+F1493)</x:f>
        <x:v>0.17644145324309385</x:v>
      </x:c>
      <x:c r="K1493" s="115" t="n">
        <x:f>AA1492*(1+G1493)</x:f>
        <x:v>0.1726654191864662</x:v>
      </x:c>
      <x:c r="L1493" s="115" t="n">
        <x:f>AB1492*(1+H1493)</x:f>
        <x:v>1.0409819631232287</x:v>
      </x:c>
      <x:c r="M1493" s="115" t="n">
        <x:f>AC1492*(1+I1493)</x:f>
        <x:v>0.15311640781660377</x:v>
      </x:c>
      <x:c r="N1493" s="115" t="n">
        <x:f>SUM(J1493:M1493)</x:f>
        <x:v>1.5432052433693926</x:v>
      </x:c>
      <x:c r="O1493" s="116" t="n">
        <x:f>IFERROR((J1493+K1493)/N1493,0)</x:f>
        <x:v>0.22622193251970138</x:v>
      </x:c>
      <x:c r="P1493" s="50" t="b">
        <x:f>AND(MONTH(A1493)=12,OR(A1494="",YEAR(A1493)&lt;&gt;YEAR(A1494)))</x:f>
        <x:v>0</x:v>
      </x:c>
      <x:c r="Q1493" s="50" t="b">
        <x:f>AND(MOD(MONTH(A1493),3)=0,OR(A1494="",MONTH(A1493)&lt;&gt;MONTH(A1494)))</x:f>
        <x:v>0</x:v>
      </x:c>
      <x:c r="R1493" s="50" t="b">
        <x:f>OR(O1493&gt;$E$7,O1493&lt;$E$6)</x:f>
        <x:v>0</x:v>
      </x:c>
      <x:c r="S1493" s="50" t="b">
        <x:f>AND(OR(P1493,Q1493,R1493),A1493-AH1492&gt;$E$8)</x:f>
        <x:v>0</x:v>
      </x:c>
      <x:c r="T1493" s="50" t="str">
        <x:f>IF(NOT(OR(P1493,Q1493,R1493)),"不调",IF(NOT(S1493),"间隔规则跳过",IF(P1493,"年末+季度",IF(AND(Q1493,R1493),"季度+动态",IF(Q1493,"季度","动态")))))</x:f>
        <x:v>不调</x:v>
      </x:c>
      <x:c r="U1493" s="115" t="n">
        <x:f>IF(OR(T1493="年末+季度",T1493="季度+动态"),N1493*$E$5/2,IF(T1493="季度",(J1493+K1493)/2,IF(T1493="动态",N1493*$E$5*IF(J1493+K1493=0,0.5,J1493/(J1493+K1493)),J1493)))</x:f>
        <x:v>0.17644145324309385</x:v>
      </x:c>
      <x:c r="V1493" s="115" t="n">
        <x:f>IF(OR(T1493="年末+季度",T1493="季度+动态"),N1493*$E$5/2,IF(T1493="季度",(J1493+K1493)/2,IF(T1493="动态",N1493*$E$5*IF(J1493+K1493=0,0.5,K1493/(J1493+K1493)),K1493)))</x:f>
        <x:v>0.1726654191864662</x:v>
      </x:c>
      <x:c r="W1493" s="115" t="n">
        <x:f>IF(OR(T1493="年末+季度",T1493="季度+动态",T1493="动态"),N1493*(1-$E$5)*IF(L1493+M1493=0,$B$7/($B$7+$B$8),L1493/(L1493+M1493)),L1493)</x:f>
        <x:v>1.0409819631232287</x:v>
      </x:c>
      <x:c r="X1493" s="115" t="n">
        <x:f>IF(OR(T1493="年末+季度",T1493="季度+动态",T1493="动态"),N1493*(1-$E$5)*IF(L1493+M1493=0,$B$8/($B$7+$B$8),M1493/(L1493+M1493)),M1493)</x:f>
        <x:v>0.15311640781660377</x:v>
      </x:c>
      <x:c r="Y1493" s="115" t="n">
        <x:f>POWER(1-$H$5,(A1493-A1492)/$H$8)</x:f>
        <x:v>0.9999588018747739</x:v>
      </x:c>
      <x:c r="Z1493" s="115" t="n">
        <x:f>U1493*Y1493</x:f>
        <x:v>0.17643418418600806</x:v>
      </x:c>
      <x:c r="AA1493" s="115" t="n">
        <x:f>V1493*Y1493</x:f>
        <x:v>0.17265830569490434</x:v>
      </x:c>
      <x:c r="AB1493" s="115" t="n">
        <x:f>W1493*Y1493</x:f>
        <x:v>1.0409390766179538</x:v>
      </x:c>
      <x:c r="AC1493" s="115" t="n">
        <x:f>X1493*Y1493</x:f>
        <x:v>0.15311009970766037</x:v>
      </x:c>
      <x:c r="AD1493" s="115" t="n">
        <x:f>SUM(Z1493:AC1493)</x:f>
        <x:v>1.5431416662065267</x:v>
      </x:c>
      <x:c r="AE1493" s="115" t="n">
        <x:f>MAX(AE1492,AD1493)</x:f>
        <x:v>1.5431416662065267</x:v>
      </x:c>
      <x:c r="AF1493" s="114" t="n">
        <x:f>AD1493/AE1493-1</x:f>
        <x:v>0</x:v>
      </x:c>
      <x:c r="AG1493" s="114" t="n">
        <x:f>AD1493/AD1492-1</x:f>
        <x:v>0.006715122409067575</x:v>
      </x:c>
      <x:c r="AH1493" s="111" t="n">
        <x:f>IF(OR(T1493="年末+季度",T1493="季度+动态",T1493="季度",T1493="动态"),A1493,AH1492)</x:f>
        <x:v>45930</x:v>
      </x:c>
      <x:c r="AI1493" s="117" t="n">
        <x:f>YEAR(A1493)</x:f>
        <x:v>2025</x:v>
      </x:c>
      <x:c r="AJ1493" s="117" t="n">
        <x:f>MONTH(A1493)</x:f>
        <x:v>12</x:v>
      </x:c>
      <x:c r="AK1493" s="50" t="n">
        <x:f>IF(MONTH(A1493)&lt;&gt;MONTH(A1494),1,0)</x:f>
        <x:v>0</x:v>
      </x:c>
      <x:c r="AL1493" s="115" t="n">
        <x:f>IF(AK1492,AD1492,AL1492)</x:f>
        <x:v>1.5199326412045069</x:v>
      </x:c>
      <x:c r="AM1493" s="116" t="str">
        <x:f>IF(AK1493,AD1493/AL1493-1,"")</x:f>
      </x:c>
      <x:c r="AN1493" s="115" t="n">
        <x:f>IF(AI1493&lt;&gt;AI1492,AD1493,MAX(AN1492,AD1493))</x:f>
        <x:v>1.5431416662065267</x:v>
      </x:c>
      <x:c r="AO1493" s="116" t="n">
        <x:f>AD1493/AN1493-1</x:f>
        <x:v>0</x:v>
      </x:c>
      <x:c r="AP1493" s="112" t="n">
        <x:f>IFERROR(SUM(Z1493:AC1493)/AD1493,0)</x:f>
        <x:v>1</x:v>
      </x:c>
      <x:c r="AQ1493" s="50" t="b">
        <x:f>AND(B1493&gt;0,C1493&gt;0,D1493&gt;0,E1493&gt;0)</x:f>
        <x:v>1</x:v>
      </x:c>
    </x:row>
    <x:row r="1494">
      <x:c r="A1494" s="111" t="n">
        <x:f>'净值底稿'!A1452</x:f>
        <x:v>46014</x:v>
      </x:c>
      <x:c r="B1494" s="113" t="n">
        <x:f>'净值底稿'!F1452</x:f>
        <x:v>3.8084238624188003</x:v>
      </x:c>
      <x:c r="C1494" s="113" t="n">
        <x:f>'净值底稿'!O1452</x:f>
        <x:v>1.8188641983295502</x:v>
      </x:c>
      <x:c r="D1494" s="113" t="n">
        <x:f>'净值底稿'!P1452</x:f>
        <x:v>1.7526</x:v>
      </x:c>
      <x:c r="E1494" s="113" t="n">
        <x:f>'净值底稿'!Q1452</x:f>
        <x:v>3.4982</x:v>
      </x:c>
      <x:c r="F1494" s="114" t="n">
        <x:f>IFERROR(B1494/B1493-1,0)</x:f>
        <x:v>0.006657708654109529</x:v>
      </x:c>
      <x:c r="G1494" s="114" t="n">
        <x:f>IFERROR(C1494/C1493-1,0)</x:f>
        <x:v>0.0011210429581876014</x:v>
      </x:c>
      <x:c r="H1494" s="114" t="n">
        <x:f>IFERROR(D1494/D1493-1,0)</x:f>
        <x:v>0.0007423057157538437</x:v>
      </x:c>
      <x:c r="I1494" s="114" t="n">
        <x:f>IFERROR(E1494/E1493-1,0)</x:f>
        <x:v>0.014647446123502661</x:v>
      </x:c>
      <x:c r="J1494" s="115" t="n">
        <x:f>Z1493*(1+F1494)</x:f>
        <x:v>0.177608831580944</x:v>
      </x:c>
      <x:c r="K1494" s="115" t="n">
        <x:f>AA1493*(1+G1494)</x:f>
        <x:v>0.17285186307267622</x:v>
      </x:c>
      <x:c r="L1494" s="115" t="n">
        <x:f>AB1493*(1+H1494)</x:f>
        <x:v>1.0417117716442788</x:v>
      </x:c>
      <x:c r="M1494" s="115" t="n">
        <x:f>AC1493*(1+I1494)</x:f>
        <x:v>0.15535277164409245</x:v>
      </x:c>
      <x:c r="N1494" s="115" t="n">
        <x:f>SUM(J1494:M1494)</x:f>
        <x:v>1.5475252379419913</x:v>
      </x:c>
      <x:c r="O1494" s="116" t="n">
        <x:f>IFERROR((J1494+K1494)/N1494,0)</x:f>
        <x:v>0.2264652530770275</x:v>
      </x:c>
      <x:c r="P1494" s="50" t="b">
        <x:f>AND(MONTH(A1494)=12,OR(A1495="",YEAR(A1494)&lt;&gt;YEAR(A1495)))</x:f>
        <x:v>0</x:v>
      </x:c>
      <x:c r="Q1494" s="50" t="b">
        <x:f>AND(MOD(MONTH(A1494),3)=0,OR(A1495="",MONTH(A1494)&lt;&gt;MONTH(A1495)))</x:f>
        <x:v>0</x:v>
      </x:c>
      <x:c r="R1494" s="50" t="b">
        <x:f>OR(O1494&gt;$E$7,O1494&lt;$E$6)</x:f>
        <x:v>0</x:v>
      </x:c>
      <x:c r="S1494" s="50" t="b">
        <x:f>AND(OR(P1494,Q1494,R1494),A1494-AH1493&gt;$E$8)</x:f>
        <x:v>0</x:v>
      </x:c>
      <x:c r="T1494" s="50" t="str">
        <x:f>IF(NOT(OR(P1494,Q1494,R1494)),"不调",IF(NOT(S1494),"间隔规则跳过",IF(P1494,"年末+季度",IF(AND(Q1494,R1494),"季度+动态",IF(Q1494,"季度","动态")))))</x:f>
        <x:v>不调</x:v>
      </x:c>
      <x:c r="U1494" s="115" t="n">
        <x:f>IF(OR(T1494="年末+季度",T1494="季度+动态"),N1494*$E$5/2,IF(T1494="季度",(J1494+K1494)/2,IF(T1494="动态",N1494*$E$5*IF(J1494+K1494=0,0.5,J1494/(J1494+K1494)),J1494)))</x:f>
        <x:v>0.177608831580944</x:v>
      </x:c>
      <x:c r="V1494" s="115" t="n">
        <x:f>IF(OR(T1494="年末+季度",T1494="季度+动态"),N1494*$E$5/2,IF(T1494="季度",(J1494+K1494)/2,IF(T1494="动态",N1494*$E$5*IF(J1494+K1494=0,0.5,K1494/(J1494+K1494)),K1494)))</x:f>
        <x:v>0.17285186307267622</x:v>
      </x:c>
      <x:c r="W1494" s="115" t="n">
        <x:f>IF(OR(T1494="年末+季度",T1494="季度+动态",T1494="动态"),N1494*(1-$E$5)*IF(L1494+M1494=0,$B$7/($B$7+$B$8),L1494/(L1494+M1494)),L1494)</x:f>
        <x:v>1.0417117716442788</x:v>
      </x:c>
      <x:c r="X1494" s="115" t="n">
        <x:f>IF(OR(T1494="年末+季度",T1494="季度+动态",T1494="动态"),N1494*(1-$E$5)*IF(L1494+M1494=0,$B$8/($B$7+$B$8),M1494/(L1494+M1494)),M1494)</x:f>
        <x:v>0.15535277164409245</x:v>
      </x:c>
      <x:c r="Y1494" s="115" t="n">
        <x:f>POWER(1-$H$5,(A1494-A1493)/$H$8)</x:f>
        <x:v>0.9999862671029998</x:v>
      </x:c>
      <x:c r="Z1494" s="115" t="n">
        <x:f>U1494*Y1494</x:f>
        <x:v>0.17760639249715357</x:v>
      </x:c>
      <x:c r="AA1494" s="115" t="n">
        <x:f>V1494*Y1494</x:f>
        <x:v>0.17284948931584435</x:v>
      </x:c>
      <x:c r="AB1494" s="115" t="n">
        <x:f>W1494*Y1494</x:f>
        <x:v>1.0416974659238147</x:v>
      </x:c>
      <x:c r="AC1494" s="115" t="n">
        <x:f>X1494*Y1494</x:f>
        <x:v>0.15535063820048076</x:v>
      </x:c>
      <x:c r="AD1494" s="115" t="n">
        <x:f>SUM(Z1494:AC1494)</x:f>
        <x:v>1.5475039859372934</x:v>
      </x:c>
      <x:c r="AE1494" s="115" t="n">
        <x:f>MAX(AE1493,AD1494)</x:f>
        <x:v>1.5475039859372934</x:v>
      </x:c>
      <x:c r="AF1494" s="114" t="n">
        <x:f>AD1494/AE1494-1</x:f>
        <x:v>0</x:v>
      </x:c>
      <x:c r="AG1494" s="114" t="n">
        <x:f>AD1494/AD1493-1</x:f>
        <x:v>0.002826908135719286</x:v>
      </x:c>
      <x:c r="AH1494" s="111" t="n">
        <x:f>IF(OR(T1494="年末+季度",T1494="季度+动态",T1494="季度",T1494="动态"),A1494,AH1493)</x:f>
        <x:v>45930</x:v>
      </x:c>
      <x:c r="AI1494" s="117" t="n">
        <x:f>YEAR(A1494)</x:f>
        <x:v>2025</x:v>
      </x:c>
      <x:c r="AJ1494" s="117" t="n">
        <x:f>MONTH(A1494)</x:f>
        <x:v>12</x:v>
      </x:c>
      <x:c r="AK1494" s="50" t="n">
        <x:f>IF(MONTH(A1494)&lt;&gt;MONTH(A1495),1,0)</x:f>
        <x:v>0</x:v>
      </x:c>
      <x:c r="AL1494" s="115" t="n">
        <x:f>IF(AK1493,AD1493,AL1493)</x:f>
        <x:v>1.5199326412045069</x:v>
      </x:c>
      <x:c r="AM1494" s="116" t="str">
        <x:f>IF(AK1494,AD1494/AL1494-1,"")</x:f>
      </x:c>
      <x:c r="AN1494" s="115" t="n">
        <x:f>IF(AI1494&lt;&gt;AI1493,AD1494,MAX(AN1493,AD1494))</x:f>
        <x:v>1.5475039859372934</x:v>
      </x:c>
      <x:c r="AO1494" s="116" t="n">
        <x:f>AD1494/AN1494-1</x:f>
        <x:v>0</x:v>
      </x:c>
      <x:c r="AP1494" s="112" t="n">
        <x:f>IFERROR(SUM(Z1494:AC1494)/AD1494,0)</x:f>
        <x:v>1</x:v>
      </x:c>
      <x:c r="AQ1494" s="50" t="b">
        <x:f>AND(B1494&gt;0,C1494&gt;0,D1494&gt;0,E1494&gt;0)</x:f>
        <x:v>1</x:v>
      </x:c>
    </x:row>
    <x:row r="1495">
      <x:c r="A1495" s="111" t="n">
        <x:f>'净值底稿'!A1453</x:f>
        <x:v>46015</x:v>
      </x:c>
      <x:c r="B1495" s="113" t="n">
        <x:f>'净值底稿'!F1453</x:f>
        <x:v>3.869501168209125</x:v>
      </x:c>
      <x:c r="C1495" s="113" t="n">
        <x:f>'净值底稿'!O1453</x:f>
        <x:v>1.839801729072592</x:v>
      </x:c>
      <x:c r="D1495" s="113" t="n">
        <x:f>'净值底稿'!P1453</x:f>
        <x:v>1.7531</x:v>
      </x:c>
      <x:c r="E1495" s="113" t="n">
        <x:f>'净值底稿'!Q1453</x:f>
        <x:v>3.5017</x:v>
      </x:c>
      <x:c r="F1495" s="114" t="n">
        <x:f>IFERROR(B1495/B1494-1,0)</x:f>
        <x:v>0.01603742335327496</x:v>
      </x:c>
      <x:c r="G1495" s="114" t="n">
        <x:f>IFERROR(C1495/C1494-1,0)</x:f>
        <x:v>0.011511321605137459</x:v>
      </x:c>
      <x:c r="H1495" s="114" t="n">
        <x:f>IFERROR(D1495/D1494-1,0)</x:f>
        <x:v>0.000285290425653395</x:v>
      </x:c>
      <x:c r="I1495" s="114" t="n">
        <x:f>IFERROR(E1495/E1494-1,0)</x:f>
        <x:v>0.0010005145503402257</x:v>
      </x:c>
      <x:c r="J1495" s="115" t="n">
        <x:f>Z1494*(1+F1495)</x:f>
        <x:v>0.18045474140387835</x:v>
      </x:c>
      <x:c r="K1495" s="115" t="n">
        <x:f>AA1494*(1+G1495)</x:f>
        <x:v>0.1748392153766428</x:v>
      </x:c>
      <x:c r="L1495" s="115" t="n">
        <x:f>AB1494*(1+H1495)</x:f>
        <x:v>1.0419946522372703</x:v>
      </x:c>
      <x:c r="M1495" s="115" t="n">
        <x:f>AC1494*(1+I1495)</x:f>
        <x:v>0.15550606877440498</x:v>
      </x:c>
      <x:c r="N1495" s="115" t="n">
        <x:f>SUM(J1495:M1495)</x:f>
        <x:v>1.5527946777921964</x:v>
      </x:c>
      <x:c r="O1495" s="116" t="n">
        <x:f>IFERROR((J1495+K1495)/N1495,0)</x:f>
        <x:v>0.22880936022120274</x:v>
      </x:c>
      <x:c r="P1495" s="50" t="b">
        <x:f>AND(MONTH(A1495)=12,OR(A1496="",YEAR(A1495)&lt;&gt;YEAR(A1496)))</x:f>
        <x:v>0</x:v>
      </x:c>
      <x:c r="Q1495" s="50" t="b">
        <x:f>AND(MOD(MONTH(A1495),3)=0,OR(A1496="",MONTH(A1495)&lt;&gt;MONTH(A1496)))</x:f>
        <x:v>0</x:v>
      </x:c>
      <x:c r="R1495" s="50" t="b">
        <x:f>OR(O1495&gt;$E$7,O1495&lt;$E$6)</x:f>
        <x:v>0</x:v>
      </x:c>
      <x:c r="S1495" s="50" t="b">
        <x:f>AND(OR(P1495,Q1495,R1495),A1495-AH1494&gt;$E$8)</x:f>
        <x:v>0</x:v>
      </x:c>
      <x:c r="T1495" s="50" t="str">
        <x:f>IF(NOT(OR(P1495,Q1495,R1495)),"不调",IF(NOT(S1495),"间隔规则跳过",IF(P1495,"年末+季度",IF(AND(Q1495,R1495),"季度+动态",IF(Q1495,"季度","动态")))))</x:f>
        <x:v>不调</x:v>
      </x:c>
      <x:c r="U1495" s="115" t="n">
        <x:f>IF(OR(T1495="年末+季度",T1495="季度+动态"),N1495*$E$5/2,IF(T1495="季度",(J1495+K1495)/2,IF(T1495="动态",N1495*$E$5*IF(J1495+K1495=0,0.5,J1495/(J1495+K1495)),J1495)))</x:f>
        <x:v>0.18045474140387835</x:v>
      </x:c>
      <x:c r="V1495" s="115" t="n">
        <x:f>IF(OR(T1495="年末+季度",T1495="季度+动态"),N1495*$E$5/2,IF(T1495="季度",(J1495+K1495)/2,IF(T1495="动态",N1495*$E$5*IF(J1495+K1495=0,0.5,K1495/(J1495+K1495)),K1495)))</x:f>
        <x:v>0.1748392153766428</x:v>
      </x:c>
      <x:c r="W1495" s="115" t="n">
        <x:f>IF(OR(T1495="年末+季度",T1495="季度+动态",T1495="动态"),N1495*(1-$E$5)*IF(L1495+M1495=0,$B$7/($B$7+$B$8),L1495/(L1495+M1495)),L1495)</x:f>
        <x:v>1.0419946522372703</x:v>
      </x:c>
      <x:c r="X1495" s="115" t="n">
        <x:f>IF(OR(T1495="年末+季度",T1495="季度+动态",T1495="动态"),N1495*(1-$E$5)*IF(L1495+M1495=0,$B$8/($B$7+$B$8),M1495/(L1495+M1495)),M1495)</x:f>
        <x:v>0.15550606877440498</x:v>
      </x:c>
      <x:c r="Y1495" s="115" t="n">
        <x:f>POWER(1-$H$5,(A1495-A1494)/$H$8)</x:f>
        <x:v>0.9999862671029998</x:v>
      </x:c>
      <x:c r="Z1495" s="115" t="n">
        <x:f>U1495*Y1495</x:f>
        <x:v>0.18045226323750144</x:v>
      </x:c>
      <x:c r="AA1495" s="115" t="n">
        <x:f>V1495*Y1495</x:f>
        <x:v>0.17483681432770642</x:v>
      </x:c>
      <x:c r="AB1495" s="115" t="n">
        <x:f>W1495*Y1495</x:f>
        <x:v>1.0419803426320362</x:v>
      </x:c>
      <x:c r="AC1495" s="115" t="n">
        <x:f>X1495*Y1495</x:f>
        <x:v>0.1555039332255796</x:v>
      </x:c>
      <x:c r="AD1495" s="115" t="n">
        <x:f>SUM(Z1495:AC1495)</x:f>
        <x:v>1.5527733534228239</x:v>
      </x:c>
      <x:c r="AE1495" s="115" t="n">
        <x:f>MAX(AE1494,AD1495)</x:f>
        <x:v>1.5527733534228239</x:v>
      </x:c>
      <x:c r="AF1495" s="114" t="n">
        <x:f>AD1495/AE1495-1</x:f>
        <x:v>0</x:v>
      </x:c>
      <x:c r="AG1495" s="114" t="n">
        <x:f>AD1495/AD1494-1</x:f>
        <x:v>0.0034050752265679662</x:v>
      </x:c>
      <x:c r="AH1495" s="111" t="n">
        <x:f>IF(OR(T1495="年末+季度",T1495="季度+动态",T1495="季度",T1495="动态"),A1495,AH1494)</x:f>
        <x:v>45930</x:v>
      </x:c>
      <x:c r="AI1495" s="117" t="n">
        <x:f>YEAR(A1495)</x:f>
        <x:v>2025</x:v>
      </x:c>
      <x:c r="AJ1495" s="117" t="n">
        <x:f>MONTH(A1495)</x:f>
        <x:v>12</x:v>
      </x:c>
      <x:c r="AK1495" s="50" t="n">
        <x:f>IF(MONTH(A1495)&lt;&gt;MONTH(A1496),1,0)</x:f>
        <x:v>0</x:v>
      </x:c>
      <x:c r="AL1495" s="115" t="n">
        <x:f>IF(AK1494,AD1494,AL1494)</x:f>
        <x:v>1.5199326412045069</x:v>
      </x:c>
      <x:c r="AM1495" s="116" t="str">
        <x:f>IF(AK1495,AD1495/AL1495-1,"")</x:f>
      </x:c>
      <x:c r="AN1495" s="115" t="n">
        <x:f>IF(AI1495&lt;&gt;AI1494,AD1495,MAX(AN1494,AD1495))</x:f>
        <x:v>1.5527733534228239</x:v>
      </x:c>
      <x:c r="AO1495" s="116" t="n">
        <x:f>AD1495/AN1495-1</x:f>
        <x:v>0</x:v>
      </x:c>
      <x:c r="AP1495" s="112" t="n">
        <x:f>IFERROR(SUM(Z1495:AC1495)/AD1495,0)</x:f>
        <x:v>1</x:v>
      </x:c>
      <x:c r="AQ1495" s="50" t="b">
        <x:f>AND(B1495&gt;0,C1495&gt;0,D1495&gt;0,E1495&gt;0)</x:f>
        <x:v>1</x:v>
      </x:c>
    </x:row>
    <x:row r="1496">
      <x:c r="A1496" s="111" t="n">
        <x:f>'净值底稿'!A1454</x:f>
        <x:v>46016</x:v>
      </x:c>
      <x:c r="B1496" s="113" t="n">
        <x:f>'净值底稿'!F1454</x:f>
        <x:v>3.8726991505664</x:v>
      </x:c>
      <x:c r="C1496" s="113" t="n">
        <x:f>'净值底稿'!O1454</x:f>
        <x:v>1.853073392993473</x:v>
      </x:c>
      <x:c r="D1496" s="113" t="n">
        <x:f>'净值底稿'!P1454</x:f>
        <x:v>1.7533</x:v>
      </x:c>
      <x:c r="E1496" s="113" t="n">
        <x:f>'净值底稿'!Q1454</x:f>
        <x:v>3.4846</x:v>
      </x:c>
      <x:c r="F1496" s="114" t="n">
        <x:f>IFERROR(B1496/B1495-1,0)</x:f>
        <x:v>0.0008264585584181194</x:v>
      </x:c>
      <x:c r="G1496" s="114" t="n">
        <x:f>IFERROR(C1496/C1495-1,0)</x:f>
        <x:v>0.0072136381389156234</x:v>
      </x:c>
      <x:c r="H1496" s="114" t="n">
        <x:f>IFERROR(D1496/D1495-1,0)</x:f>
        <x:v>0.00011408362329579091</x:v>
      </x:c>
      <x:c r="I1496" s="114" t="n">
        <x:f>IFERROR(E1496/E1495-1,0)</x:f>
        <x:v>-0.004883342376559963</x:v>
      </x:c>
      <x:c r="J1496" s="115" t="n">
        <x:f>Z1495*(1+F1496)</x:f>
        <x:v>0.18060139955484</x:v>
      </x:c>
      <x:c r="K1496" s="115" t="n">
        <x:f>AA1495*(1+G1496)</x:f>
        <x:v>0.17609802383962728</x:v>
      </x:c>
      <x:c r="L1496" s="115" t="n">
        <x:f>AB1495*(1+H1496)</x:f>
        <x:v>1.0420992155249267</x:v>
      </x:c>
      <x:c r="M1496" s="115" t="n">
        <x:f>AC1495*(1+I1496)</x:f>
        <x:v>0.15474455427873737</x:v>
      </x:c>
      <x:c r="N1496" s="115" t="n">
        <x:f>SUM(J1496:M1496)</x:f>
        <x:v>1.5535431931981314</x:v>
      </x:c>
      <x:c r="O1496" s="116" t="n">
        <x:f>IFERROR((J1496+K1496)/N1496,0)</x:f>
        <x:v>0.2296038017843354</x:v>
      </x:c>
      <x:c r="P1496" s="50" t="b">
        <x:f>AND(MONTH(A1496)=12,OR(A1497="",YEAR(A1496)&lt;&gt;YEAR(A1497)))</x:f>
        <x:v>0</x:v>
      </x:c>
      <x:c r="Q1496" s="50" t="b">
        <x:f>AND(MOD(MONTH(A1496),3)=0,OR(A1497="",MONTH(A1496)&lt;&gt;MONTH(A1497)))</x:f>
        <x:v>0</x:v>
      </x:c>
      <x:c r="R1496" s="50" t="b">
        <x:f>OR(O1496&gt;$E$7,O1496&lt;$E$6)</x:f>
        <x:v>0</x:v>
      </x:c>
      <x:c r="S1496" s="50" t="b">
        <x:f>AND(OR(P1496,Q1496,R1496),A1496-AH1495&gt;$E$8)</x:f>
        <x:v>0</x:v>
      </x:c>
      <x:c r="T1496" s="50" t="str">
        <x:f>IF(NOT(OR(P1496,Q1496,R1496)),"不调",IF(NOT(S1496),"间隔规则跳过",IF(P1496,"年末+季度",IF(AND(Q1496,R1496),"季度+动态",IF(Q1496,"季度","动态")))))</x:f>
        <x:v>不调</x:v>
      </x:c>
      <x:c r="U1496" s="115" t="n">
        <x:f>IF(OR(T1496="年末+季度",T1496="季度+动态"),N1496*$E$5/2,IF(T1496="季度",(J1496+K1496)/2,IF(T1496="动态",N1496*$E$5*IF(J1496+K1496=0,0.5,J1496/(J1496+K1496)),J1496)))</x:f>
        <x:v>0.18060139955484</x:v>
      </x:c>
      <x:c r="V1496" s="115" t="n">
        <x:f>IF(OR(T1496="年末+季度",T1496="季度+动态"),N1496*$E$5/2,IF(T1496="季度",(J1496+K1496)/2,IF(T1496="动态",N1496*$E$5*IF(J1496+K1496=0,0.5,K1496/(J1496+K1496)),K1496)))</x:f>
        <x:v>0.17609802383962728</x:v>
      </x:c>
      <x:c r="W1496" s="115" t="n">
        <x:f>IF(OR(T1496="年末+季度",T1496="季度+动态",T1496="动态"),N1496*(1-$E$5)*IF(L1496+M1496=0,$B$7/($B$7+$B$8),L1496/(L1496+M1496)),L1496)</x:f>
        <x:v>1.0420992155249267</x:v>
      </x:c>
      <x:c r="X1496" s="115" t="n">
        <x:f>IF(OR(T1496="年末+季度",T1496="季度+动态",T1496="动态"),N1496*(1-$E$5)*IF(L1496+M1496=0,$B$8/($B$7+$B$8),M1496/(L1496+M1496)),M1496)</x:f>
        <x:v>0.15474455427873737</x:v>
      </x:c>
      <x:c r="Y1496" s="115" t="n">
        <x:f>POWER(1-$H$5,(A1496-A1495)/$H$8)</x:f>
        <x:v>0.9999862671029998</x:v>
      </x:c>
      <x:c r="Z1496" s="115" t="n">
        <x:f>U1496*Y1496</x:f>
        <x:v>0.18059891937442182</x:v>
      </x:c>
      <x:c r="AA1496" s="115" t="n">
        <x:f>V1496*Y1496</x:f>
        <x:v>0.17609560550360395</x:v>
      </x:c>
      <x:c r="AB1496" s="115" t="n">
        <x:f>W1496*Y1496</x:f>
        <x:v>1.042084904483736</x:v>
      </x:c>
      <x:c r="AC1496" s="115" t="n">
        <x:f>X1496*Y1496</x:f>
        <x:v>0.1547424291877121</x:v>
      </x:c>
      <x:c r="AD1496" s="115" t="n">
        <x:f>SUM(Z1496:AC1496)</x:f>
        <x:v>1.5535218585494739</x:v>
      </x:c>
      <x:c r="AE1496" s="115" t="n">
        <x:f>MAX(AE1495,AD1496)</x:f>
        <x:v>1.5535218585494739</x:v>
      </x:c>
      <x:c r="AF1496" s="114" t="n">
        <x:f>AD1496/AE1496-1</x:f>
        <x:v>0</x:v>
      </x:c>
      <x:c r="AG1496" s="114" t="n">
        <x:f>AD1496/AD1495-1</x:f>
        <x:v>0.00048204403108798033</x:v>
      </x:c>
      <x:c r="AH1496" s="111" t="n">
        <x:f>IF(OR(T1496="年末+季度",T1496="季度+动态",T1496="季度",T1496="动态"),A1496,AH1495)</x:f>
        <x:v>45930</x:v>
      </x:c>
      <x:c r="AI1496" s="117" t="n">
        <x:f>YEAR(A1496)</x:f>
        <x:v>2025</x:v>
      </x:c>
      <x:c r="AJ1496" s="117" t="n">
        <x:f>MONTH(A1496)</x:f>
        <x:v>12</x:v>
      </x:c>
      <x:c r="AK1496" s="50" t="n">
        <x:f>IF(MONTH(A1496)&lt;&gt;MONTH(A1497),1,0)</x:f>
        <x:v>0</x:v>
      </x:c>
      <x:c r="AL1496" s="115" t="n">
        <x:f>IF(AK1495,AD1495,AL1495)</x:f>
        <x:v>1.5199326412045069</x:v>
      </x:c>
      <x:c r="AM1496" s="116" t="str">
        <x:f>IF(AK1496,AD1496/AL1496-1,"")</x:f>
      </x:c>
      <x:c r="AN1496" s="115" t="n">
        <x:f>IF(AI1496&lt;&gt;AI1495,AD1496,MAX(AN1495,AD1496))</x:f>
        <x:v>1.5535218585494739</x:v>
      </x:c>
      <x:c r="AO1496" s="116" t="n">
        <x:f>AD1496/AN1496-1</x:f>
        <x:v>0</x:v>
      </x:c>
      <x:c r="AP1496" s="112" t="n">
        <x:f>IFERROR(SUM(Z1496:AC1496)/AD1496,0)</x:f>
        <x:v>1</x:v>
      </x:c>
      <x:c r="AQ1496" s="50" t="b">
        <x:f>AND(B1496&gt;0,C1496&gt;0,D1496&gt;0,E1496&gt;0)</x:f>
        <x:v>1</x:v>
      </x:c>
    </x:row>
    <x:row r="1497">
      <x:c r="A1497" s="111" t="n">
        <x:f>'净值底稿'!A1455</x:f>
        <x:v>46017</x:v>
      </x:c>
      <x:c r="B1497" s="113" t="n">
        <x:f>'净值底稿'!F1455</x:f>
        <x:v>3.8387988135804</x:v>
      </x:c>
      <x:c r="C1497" s="113" t="n">
        <x:f>'净值底稿'!O1455</x:f>
        <x:v>1.8563199954569152</x:v>
      </x:c>
      <x:c r="D1497" s="113" t="n">
        <x:f>'净值底稿'!P1455</x:f>
        <x:v>1.7539</x:v>
      </x:c>
      <x:c r="E1497" s="113" t="n">
        <x:f>'净值底稿'!Q1455</x:f>
        <x:v>3.4995</x:v>
      </x:c>
      <x:c r="F1497" s="114" t="n">
        <x:f>IFERROR(B1497/B1496-1,0)</x:f>
        <x:v>-0.008753671707507182</x:v>
      </x:c>
      <x:c r="G1497" s="114" t="n">
        <x:f>IFERROR(C1497/C1496-1,0)</x:f>
        <x:v>0.0017520096482512848</x:v>
      </x:c>
      <x:c r="H1497" s="114" t="n">
        <x:f>IFERROR(D1497/D1496-1,0)</x:f>
        <x:v>0.0003422118291220855</x:v>
      </x:c>
      <x:c r="I1497" s="114" t="n">
        <x:f>IFERROR(E1497/E1496-1,0)</x:f>
        <x:v>0.00427595706824313</x:v>
      </x:c>
      <x:c r="J1497" s="115" t="n">
        <x:f>Z1496*(1+F1497)</x:f>
        <x:v>0.17901801572348758</x:v>
      </x:c>
      <x:c r="K1497" s="115" t="n">
        <x:f>AA1496*(1+G1497)</x:f>
        <x:v>0.17640412670346092</x:v>
      </x:c>
      <x:c r="L1497" s="115" t="n">
        <x:f>AB1496*(1+H1497)</x:f>
        <x:v>1.0424415182649998</x:v>
      </x:c>
      <x:c r="M1497" s="115" t="n">
        <x:f>AC1496*(1+I1497)</x:f>
        <x:v>0.15540410117155443</x:v>
      </x:c>
      <x:c r="N1497" s="115" t="n">
        <x:f>SUM(J1497:M1497)</x:f>
        <x:v>1.5532677618635027</x:v>
      </x:c>
      <x:c r="O1497" s="116" t="n">
        <x:f>IFERROR((J1497+K1497)/N1497,0)</x:f>
        <x:v>0.2288221974043533</x:v>
      </x:c>
      <x:c r="P1497" s="50" t="b">
        <x:f>AND(MONTH(A1497)=12,OR(A1498="",YEAR(A1497)&lt;&gt;YEAR(A1498)))</x:f>
        <x:v>0</x:v>
      </x:c>
      <x:c r="Q1497" s="50" t="b">
        <x:f>AND(MOD(MONTH(A1497),3)=0,OR(A1498="",MONTH(A1497)&lt;&gt;MONTH(A1498)))</x:f>
        <x:v>0</x:v>
      </x:c>
      <x:c r="R1497" s="50" t="b">
        <x:f>OR(O1497&gt;$E$7,O1497&lt;$E$6)</x:f>
        <x:v>0</x:v>
      </x:c>
      <x:c r="S1497" s="50" t="b">
        <x:f>AND(OR(P1497,Q1497,R1497),A1497-AH1496&gt;$E$8)</x:f>
        <x:v>0</x:v>
      </x:c>
      <x:c r="T1497" s="50" t="str">
        <x:f>IF(NOT(OR(P1497,Q1497,R1497)),"不调",IF(NOT(S1497),"间隔规则跳过",IF(P1497,"年末+季度",IF(AND(Q1497,R1497),"季度+动态",IF(Q1497,"季度","动态")))))</x:f>
        <x:v>不调</x:v>
      </x:c>
      <x:c r="U1497" s="115" t="n">
        <x:f>IF(OR(T1497="年末+季度",T1497="季度+动态"),N1497*$E$5/2,IF(T1497="季度",(J1497+K1497)/2,IF(T1497="动态",N1497*$E$5*IF(J1497+K1497=0,0.5,J1497/(J1497+K1497)),J1497)))</x:f>
        <x:v>0.17901801572348758</x:v>
      </x:c>
      <x:c r="V1497" s="115" t="n">
        <x:f>IF(OR(T1497="年末+季度",T1497="季度+动态"),N1497*$E$5/2,IF(T1497="季度",(J1497+K1497)/2,IF(T1497="动态",N1497*$E$5*IF(J1497+K1497=0,0.5,K1497/(J1497+K1497)),K1497)))</x:f>
        <x:v>0.17640412670346092</x:v>
      </x:c>
      <x:c r="W1497" s="115" t="n">
        <x:f>IF(OR(T1497="年末+季度",T1497="季度+动态",T1497="动态"),N1497*(1-$E$5)*IF(L1497+M1497=0,$B$7/($B$7+$B$8),L1497/(L1497+M1497)),L1497)</x:f>
        <x:v>1.0424415182649998</x:v>
      </x:c>
      <x:c r="X1497" s="115" t="n">
        <x:f>IF(OR(T1497="年末+季度",T1497="季度+动态",T1497="动态"),N1497*(1-$E$5)*IF(L1497+M1497=0,$B$8/($B$7+$B$8),M1497/(L1497+M1497)),M1497)</x:f>
        <x:v>0.15540410117155443</x:v>
      </x:c>
      <x:c r="Y1497" s="115" t="n">
        <x:f>POWER(1-$H$5,(A1497-A1496)/$H$8)</x:f>
        <x:v>0.9999862671029998</x:v>
      </x:c>
      <x:c r="Z1497" s="115" t="n">
        <x:f>U1497*Y1497</x:f>
        <x:v>0.17901555728751645</x:v>
      </x:c>
      <x:c r="AA1497" s="115" t="n">
        <x:f>V1497*Y1497</x:f>
        <x:v>0.1764017041637585</x:v>
      </x:c>
      <x:c r="AB1497" s="115" t="n">
        <x:f>W1497*Y1497</x:f>
        <x:v>1.0424272025230006</x:v>
      </x:c>
      <x:c r="AC1497" s="115" t="n">
        <x:f>X1497*Y1497</x:f>
        <x:v>0.15540196702303963</x:v>
      </x:c>
      <x:c r="AD1497" s="115" t="n">
        <x:f>SUM(Z1497:AC1497)</x:f>
        <x:v>1.553246430997315</x:v>
      </x:c>
      <x:c r="AE1497" s="115" t="n">
        <x:f>MAX(AE1496,AD1497)</x:f>
        <x:v>1.5535218585494739</x:v>
      </x:c>
      <x:c r="AF1497" s="114" t="n">
        <x:f>AD1497/AE1497-1</x:f>
        <x:v>-0.00017729235713226377</x:v>
      </x:c>
      <x:c r="AG1497" s="114" t="n">
        <x:f>AD1497/AD1496-1</x:f>
        <x:v>-0.00017729235713226377</x:v>
      </x:c>
      <x:c r="AH1497" s="111" t="n">
        <x:f>IF(OR(T1497="年末+季度",T1497="季度+动态",T1497="季度",T1497="动态"),A1497,AH1496)</x:f>
        <x:v>45930</x:v>
      </x:c>
      <x:c r="AI1497" s="117" t="n">
        <x:f>YEAR(A1497)</x:f>
        <x:v>2025</x:v>
      </x:c>
      <x:c r="AJ1497" s="117" t="n">
        <x:f>MONTH(A1497)</x:f>
        <x:v>12</x:v>
      </x:c>
      <x:c r="AK1497" s="50" t="n">
        <x:f>IF(MONTH(A1497)&lt;&gt;MONTH(A1498),1,0)</x:f>
        <x:v>0</x:v>
      </x:c>
      <x:c r="AL1497" s="115" t="n">
        <x:f>IF(AK1496,AD1496,AL1496)</x:f>
        <x:v>1.5199326412045069</x:v>
      </x:c>
      <x:c r="AM1497" s="116" t="str">
        <x:f>IF(AK1497,AD1497/AL1497-1,"")</x:f>
      </x:c>
      <x:c r="AN1497" s="115" t="n">
        <x:f>IF(AI1497&lt;&gt;AI1496,AD1497,MAX(AN1496,AD1497))</x:f>
        <x:v>1.5535218585494739</x:v>
      </x:c>
      <x:c r="AO1497" s="116" t="n">
        <x:f>AD1497/AN1497-1</x:f>
        <x:v>-0.00017729235713226377</x:v>
      </x:c>
      <x:c r="AP1497" s="112" t="n">
        <x:f>IFERROR(SUM(Z1497:AC1497)/AD1497,0)</x:f>
        <x:v>1</x:v>
      </x:c>
      <x:c r="AQ1497" s="50" t="b">
        <x:f>AND(B1497&gt;0,C1497&gt;0,D1497&gt;0,E1497&gt;0)</x:f>
        <x:v>1</x:v>
      </x:c>
    </x:row>
    <x:row r="1498">
      <x:c r="A1498" s="111" t="n">
        <x:f>'净值底稿'!A1456</x:f>
        <x:v>46020</x:v>
      </x:c>
      <x:c r="B1498" s="113" t="n">
        <x:f>'净值底稿'!F1456</x:f>
        <x:v>3.8646092902645752</x:v>
      </x:c>
      <x:c r="C1498" s="113" t="n">
        <x:f>'净值底稿'!O1456</x:f>
        <x:v>1.8506870191786537</x:v>
      </x:c>
      <x:c r="D1498" s="113" t="n">
        <x:f>'净值底稿'!P1456</x:f>
        <x:v>1.7515</x:v>
      </x:c>
      <x:c r="E1498" s="113" t="n">
        <x:f>'净值底稿'!Q1456</x:f>
        <x:v>3.4894</x:v>
      </x:c>
      <x:c r="F1498" s="114" t="n">
        <x:f>IFERROR(B1498/B1497-1,0)</x:f>
        <x:v>0.00672358149973018</x:v>
      </x:c>
      <x:c r="G1498" s="114" t="n">
        <x:f>IFERROR(C1498/C1497-1,0)</x:f>
        <x:v>-0.003034485590871938</x:v>
      </x:c>
      <x:c r="H1498" s="114" t="n">
        <x:f>IFERROR(D1498/D1497-1,0)</x:f>
        <x:v>-0.0013683790409942942</x:v>
      </x:c>
      <x:c r="I1498" s="114" t="n">
        <x:f>IFERROR(E1498/E1497-1,0)</x:f>
        <x:v>-0.0028861265895128163</x:v>
      </x:c>
      <x:c r="J1498" s="115" t="n">
        <x:f>Z1497*(1+F1498)</x:f>
        <x:v>0.18021918297665868</x:v>
      </x:c>
      <x:c r="K1498" s="115" t="n">
        <x:f>AA1497*(1+G1498)</x:f>
        <x:v>0.1758664157342683</x:v>
      </x:c>
      <x:c r="L1498" s="115" t="n">
        <x:f>AB1497*(1+H1498)</x:f>
        <x:v>1.0410007669873058</x:v>
      </x:c>
      <x:c r="M1498" s="115" t="n">
        <x:f>AC1497*(1+I1498)</x:f>
        <x:v>0.15495345727395185</x:v>
      </x:c>
      <x:c r="N1498" s="115" t="n">
        <x:f>SUM(J1498:M1498)</x:f>
        <x:v>1.5520398229721848</x:v>
      </x:c>
      <x:c r="O1498" s="116" t="n">
        <x:f>IFERROR((J1498+K1498)/N1498,0)</x:f>
        <x:v>0.22943071011478078</x:v>
      </x:c>
      <x:c r="P1498" s="50" t="b">
        <x:f>AND(MONTH(A1498)=12,OR(A1499="",YEAR(A1498)&lt;&gt;YEAR(A1499)))</x:f>
        <x:v>0</x:v>
      </x:c>
      <x:c r="Q1498" s="50" t="b">
        <x:f>AND(MOD(MONTH(A1498),3)=0,OR(A1499="",MONTH(A1498)&lt;&gt;MONTH(A1499)))</x:f>
        <x:v>0</x:v>
      </x:c>
      <x:c r="R1498" s="50" t="b">
        <x:f>OR(O1498&gt;$E$7,O1498&lt;$E$6)</x:f>
        <x:v>0</x:v>
      </x:c>
      <x:c r="S1498" s="50" t="b">
        <x:f>AND(OR(P1498,Q1498,R1498),A1498-AH1497&gt;$E$8)</x:f>
        <x:v>0</x:v>
      </x:c>
      <x:c r="T1498" s="50" t="str">
        <x:f>IF(NOT(OR(P1498,Q1498,R1498)),"不调",IF(NOT(S1498),"间隔规则跳过",IF(P1498,"年末+季度",IF(AND(Q1498,R1498),"季度+动态",IF(Q1498,"季度","动态")))))</x:f>
        <x:v>不调</x:v>
      </x:c>
      <x:c r="U1498" s="115" t="n">
        <x:f>IF(OR(T1498="年末+季度",T1498="季度+动态"),N1498*$E$5/2,IF(T1498="季度",(J1498+K1498)/2,IF(T1498="动态",N1498*$E$5*IF(J1498+K1498=0,0.5,J1498/(J1498+K1498)),J1498)))</x:f>
        <x:v>0.18021918297665868</x:v>
      </x:c>
      <x:c r="V1498" s="115" t="n">
        <x:f>IF(OR(T1498="年末+季度",T1498="季度+动态"),N1498*$E$5/2,IF(T1498="季度",(J1498+K1498)/2,IF(T1498="动态",N1498*$E$5*IF(J1498+K1498=0,0.5,K1498/(J1498+K1498)),K1498)))</x:f>
        <x:v>0.1758664157342683</x:v>
      </x:c>
      <x:c r="W1498" s="115" t="n">
        <x:f>IF(OR(T1498="年末+季度",T1498="季度+动态",T1498="动态"),N1498*(1-$E$5)*IF(L1498+M1498=0,$B$7/($B$7+$B$8),L1498/(L1498+M1498)),L1498)</x:f>
        <x:v>1.0410007669873058</x:v>
      </x:c>
      <x:c r="X1498" s="115" t="n">
        <x:f>IF(OR(T1498="年末+季度",T1498="季度+动态",T1498="动态"),N1498*(1-$E$5)*IF(L1498+M1498=0,$B$8/($B$7+$B$8),M1498/(L1498+M1498)),M1498)</x:f>
        <x:v>0.15495345727395185</x:v>
      </x:c>
      <x:c r="Y1498" s="115" t="n">
        <x:f>POWER(1-$H$5,(A1498-A1497)/$H$8)</x:f>
        <x:v>0.9999588018747739</x:v>
      </x:c>
      <x:c r="Z1498" s="115" t="n">
        <x:f>U1498*Y1498</x:f>
        <x:v>0.18021175828419025</x:v>
      </x:c>
      <x:c r="AA1498" s="115" t="n">
        <x:f>V1498*Y1498</x:f>
        <x:v>0.17585917036764984</x:v>
      </x:c>
      <x:c r="AB1498" s="115" t="n">
        <x:f>W1498*Y1498</x:f>
        <x:v>1.040957879707347</x:v>
      </x:c>
      <x:c r="AC1498" s="115" t="n">
        <x:f>X1498*Y1498</x:f>
        <x:v>0.15494707348201486</x:v>
      </x:c>
      <x:c r="AD1498" s="115" t="n">
        <x:f>SUM(Z1498:AC1498)</x:f>
        <x:v>1.5519758818412022</x:v>
      </x:c>
      <x:c r="AE1498" s="115" t="n">
        <x:f>MAX(AE1497,AD1498)</x:f>
        <x:v>1.5535218585494739</x:v>
      </x:c>
      <x:c r="AF1498" s="114" t="n">
        <x:f>AD1498/AE1498-1</x:f>
        <x:v>-0.000995143196578674</x:v>
      </x:c>
      <x:c r="AG1498" s="114" t="n">
        <x:f>AD1498/AD1497-1</x:f>
        <x:v>-0.0008179958638611096</x:v>
      </x:c>
      <x:c r="AH1498" s="111" t="n">
        <x:f>IF(OR(T1498="年末+季度",T1498="季度+动态",T1498="季度",T1498="动态"),A1498,AH1497)</x:f>
        <x:v>45930</x:v>
      </x:c>
      <x:c r="AI1498" s="117" t="n">
        <x:f>YEAR(A1498)</x:f>
        <x:v>2025</x:v>
      </x:c>
      <x:c r="AJ1498" s="117" t="n">
        <x:f>MONTH(A1498)</x:f>
        <x:v>12</x:v>
      </x:c>
      <x:c r="AK1498" s="50" t="n">
        <x:f>IF(MONTH(A1498)&lt;&gt;MONTH(A1499),1,0)</x:f>
        <x:v>0</x:v>
      </x:c>
      <x:c r="AL1498" s="115" t="n">
        <x:f>IF(AK1497,AD1497,AL1497)</x:f>
        <x:v>1.5199326412045069</x:v>
      </x:c>
      <x:c r="AM1498" s="116" t="str">
        <x:f>IF(AK1498,AD1498/AL1498-1,"")</x:f>
      </x:c>
      <x:c r="AN1498" s="115" t="n">
        <x:f>IF(AI1498&lt;&gt;AI1497,AD1498,MAX(AN1497,AD1498))</x:f>
        <x:v>1.5535218585494739</x:v>
      </x:c>
      <x:c r="AO1498" s="116" t="n">
        <x:f>AD1498/AN1498-1</x:f>
        <x:v>-0.000995143196578674</x:v>
      </x:c>
      <x:c r="AP1498" s="112" t="n">
        <x:f>IFERROR(SUM(Z1498:AC1498)/AD1498,0)</x:f>
        <x:v>1</x:v>
      </x:c>
      <x:c r="AQ1498" s="50" t="b">
        <x:f>AND(B1498&gt;0,C1498&gt;0,D1498&gt;0,E1498&gt;0)</x:f>
        <x:v>1</x:v>
      </x:c>
    </x:row>
    <x:row r="1499">
      <x:c r="A1499" s="111" t="n">
        <x:f>'净值底稿'!A1457</x:f>
        <x:v>46021</x:v>
      </x:c>
      <x:c r="B1499" s="113" t="n">
        <x:f>'净值底稿'!F1457</x:f>
        <x:v>3.860970352281425</x:v>
      </x:c>
      <x:c r="C1499" s="113" t="n">
        <x:f>'净值底稿'!O1457</x:f>
        <x:v>1.8524329370463923</x:v>
      </x:c>
      <x:c r="D1499" s="113" t="n">
        <x:f>'净值底稿'!P1457</x:f>
        <x:v>1.7513</x:v>
      </x:c>
      <x:c r="E1499" s="113" t="n">
        <x:f>'净值底稿'!Q1457</x:f>
        <x:v>3.4121</x:v>
      </x:c>
      <x:c r="F1499" s="114" t="n">
        <x:f>IFERROR(B1499/B1498-1,0)</x:f>
        <x:v>-0.000941605660452427</x:v>
      </x:c>
      <x:c r="G1499" s="114" t="n">
        <x:f>IFERROR(C1499/C1498-1,0)</x:f>
        <x:v>0.000943389049388399</x:v>
      </x:c>
      <x:c r="H1499" s="114" t="n">
        <x:f>IFERROR(D1499/D1498-1,0)</x:f>
        <x:v>-0.00011418783899508345</x:v>
      </x:c>
      <x:c r="I1499" s="114" t="n">
        <x:f>IFERROR(E1499/E1498-1,0)</x:f>
        <x:v>-0.022152805639938045</x:v>
      </x:c>
      <x:c r="J1499" s="115" t="n">
        <x:f>Z1498*(1+F1499)</x:f>
        <x:v>0.18004206987250979</x:v>
      </x:c>
      <x:c r="K1499" s="115" t="n">
        <x:f>AA1498*(1+G1499)</x:f>
        <x:v>0.1760250739832092</x:v>
      </x:c>
      <x:c r="L1499" s="115" t="n">
        <x:f>AB1498*(1+H1499)</x:f>
        <x:v>1.0408390149765785</x:v>
      </x:c>
      <x:c r="M1499" s="115" t="n">
        <x:f>AC1498*(1+I1499)</x:f>
        <x:v>0.1515145610786906</x:v>
      </x:c>
      <x:c r="N1499" s="115" t="n">
        <x:f>SUM(J1499:M1499)</x:f>
        <x:v>1.548420719910988</x:v>
      </x:c>
      <x:c r="O1499" s="116" t="n">
        <x:f>IFERROR((J1499+K1499)/N1499,0)</x:f>
        <x:v>0.22995503694641065</x:v>
      </x:c>
      <x:c r="P1499" s="50" t="b">
        <x:f>AND(MONTH(A1499)=12,OR(A1500="",YEAR(A1499)&lt;&gt;YEAR(A1500)))</x:f>
        <x:v>0</x:v>
      </x:c>
      <x:c r="Q1499" s="50" t="b">
        <x:f>AND(MOD(MONTH(A1499),3)=0,OR(A1500="",MONTH(A1499)&lt;&gt;MONTH(A1500)))</x:f>
        <x:v>0</x:v>
      </x:c>
      <x:c r="R1499" s="50" t="b">
        <x:f>OR(O1499&gt;$E$7,O1499&lt;$E$6)</x:f>
        <x:v>0</x:v>
      </x:c>
      <x:c r="S1499" s="50" t="b">
        <x:f>AND(OR(P1499,Q1499,R1499),A1499-AH1498&gt;$E$8)</x:f>
        <x:v>0</x:v>
      </x:c>
      <x:c r="T1499" s="50" t="str">
        <x:f>IF(NOT(OR(P1499,Q1499,R1499)),"不调",IF(NOT(S1499),"间隔规则跳过",IF(P1499,"年末+季度",IF(AND(Q1499,R1499),"季度+动态",IF(Q1499,"季度","动态")))))</x:f>
        <x:v>不调</x:v>
      </x:c>
      <x:c r="U1499" s="115" t="n">
        <x:f>IF(OR(T1499="年末+季度",T1499="季度+动态"),N1499*$E$5/2,IF(T1499="季度",(J1499+K1499)/2,IF(T1499="动态",N1499*$E$5*IF(J1499+K1499=0,0.5,J1499/(J1499+K1499)),J1499)))</x:f>
        <x:v>0.18004206987250979</x:v>
      </x:c>
      <x:c r="V1499" s="115" t="n">
        <x:f>IF(OR(T1499="年末+季度",T1499="季度+动态"),N1499*$E$5/2,IF(T1499="季度",(J1499+K1499)/2,IF(T1499="动态",N1499*$E$5*IF(J1499+K1499=0,0.5,K1499/(J1499+K1499)),K1499)))</x:f>
        <x:v>0.1760250739832092</x:v>
      </x:c>
      <x:c r="W1499" s="115" t="n">
        <x:f>IF(OR(T1499="年末+季度",T1499="季度+动态",T1499="动态"),N1499*(1-$E$5)*IF(L1499+M1499=0,$B$7/($B$7+$B$8),L1499/(L1499+M1499)),L1499)</x:f>
        <x:v>1.0408390149765785</x:v>
      </x:c>
      <x:c r="X1499" s="115" t="n">
        <x:f>IF(OR(T1499="年末+季度",T1499="季度+动态",T1499="动态"),N1499*(1-$E$5)*IF(L1499+M1499=0,$B$8/($B$7+$B$8),M1499/(L1499+M1499)),M1499)</x:f>
        <x:v>0.1515145610786906</x:v>
      </x:c>
      <x:c r="Y1499" s="115" t="n">
        <x:f>POWER(1-$H$5,(A1499-A1498)/$H$8)</x:f>
        <x:v>0.9999862671029998</x:v>
      </x:c>
      <x:c r="Z1499" s="115" t="n">
        <x:f>U1499*Y1499</x:f>
        <x:v>0.18003959737330852</x:v>
      </x:c>
      <x:c r="AA1499" s="115" t="n">
        <x:f>V1499*Y1499</x:f>
        <x:v>0.17602265664899874</x:v>
      </x:c>
      <x:c r="AB1499" s="115" t="n">
        <x:f>W1499*Y1499</x:f>
        <x:v>1.040824721241592</x:v>
      </x:c>
      <x:c r="AC1499" s="115" t="n">
        <x:f>X1499*Y1499</x:f>
        <x:v>0.15151248034482928</x:v>
      </x:c>
      <x:c r="AD1499" s="115" t="n">
        <x:f>SUM(Z1499:AC1499)</x:f>
        <x:v>1.5483994556087286</x:v>
      </x:c>
      <x:c r="AE1499" s="115" t="n">
        <x:f>MAX(AE1498,AD1499)</x:f>
        <x:v>1.5535218585494739</x:v>
      </x:c>
      <x:c r="AF1499" s="114" t="n">
        <x:f>AD1499/AE1499-1</x:f>
        <x:v>-0.0032972841112953732</x:v>
      </x:c>
      <x:c r="AG1499" s="114" t="n">
        <x:f>AD1499/AD1498-1</x:f>
        <x:v>-0.002304434156689794</x:v>
      </x:c>
      <x:c r="AH1499" s="111" t="n">
        <x:f>IF(OR(T1499="年末+季度",T1499="季度+动态",T1499="季度",T1499="动态"),A1499,AH1498)</x:f>
        <x:v>45930</x:v>
      </x:c>
      <x:c r="AI1499" s="117" t="n">
        <x:f>YEAR(A1499)</x:f>
        <x:v>2025</x:v>
      </x:c>
      <x:c r="AJ1499" s="117" t="n">
        <x:f>MONTH(A1499)</x:f>
        <x:v>12</x:v>
      </x:c>
      <x:c r="AK1499" s="50" t="n">
        <x:f>IF(MONTH(A1499)&lt;&gt;MONTH(A1500),1,0)</x:f>
        <x:v>0</x:v>
      </x:c>
      <x:c r="AL1499" s="115" t="n">
        <x:f>IF(AK1498,AD1498,AL1498)</x:f>
        <x:v>1.5199326412045069</x:v>
      </x:c>
      <x:c r="AM1499" s="116" t="str">
        <x:f>IF(AK1499,AD1499/AL1499-1,"")</x:f>
      </x:c>
      <x:c r="AN1499" s="115" t="n">
        <x:f>IF(AI1499&lt;&gt;AI1498,AD1499,MAX(AN1498,AD1499))</x:f>
        <x:v>1.5535218585494739</x:v>
      </x:c>
      <x:c r="AO1499" s="116" t="n">
        <x:f>AD1499/AN1499-1</x:f>
        <x:v>-0.0032972841112953732</x:v>
      </x:c>
      <x:c r="AP1499" s="112" t="n">
        <x:f>IFERROR(SUM(Z1499:AC1499)/AD1499,0)</x:f>
        <x:v>1</x:v>
      </x:c>
      <x:c r="AQ1499" s="50" t="b">
        <x:f>AND(B1499&gt;0,C1499&gt;0,D1499&gt;0,E1499&gt;0)</x:f>
        <x:v>1</x:v>
      </x:c>
    </x:row>
    <x:row r="1500">
      <x:c r="A1500" s="111" t="n">
        <x:f>'净值底稿'!A1458</x:f>
        <x:v>46022</x:v>
      </x:c>
      <x:c r="B1500" s="113" t="n">
        <x:f>'净值底稿'!F1458</x:f>
        <x:v>3.7948152453964004</x:v>
      </x:c>
      <x:c r="C1500" s="113" t="n">
        <x:f>'净值底稿'!O1458</x:f>
        <x:v>1.8492078131281686</x:v>
      </x:c>
      <x:c r="D1500" s="113" t="n">
        <x:f>'净值底稿'!P1458</x:f>
        <x:v>1.7513</x:v>
      </x:c>
      <x:c r="E1500" s="113" t="n">
        <x:f>'净值底稿'!Q1458</x:f>
        <x:v>3.3881</x:v>
      </x:c>
      <x:c r="F1500" s="114" t="n">
        <x:f>IFERROR(B1500/B1499-1,0)</x:f>
        <x:v>-0.01713432138786919</x:v>
      </x:c>
      <x:c r="G1500" s="114" t="n">
        <x:f>IFERROR(C1500/C1499-1,0)</x:f>
        <x:v>-0.0017410206079395696</x:v>
      </x:c>
      <x:c r="H1500" s="114" t="n">
        <x:f>IFERROR(D1500/D1499-1,0)</x:f>
        <x:v>0</x:v>
      </x:c>
      <x:c r="I1500" s="114" t="n">
        <x:f>IFERROR(E1500/E1499-1,0)</x:f>
        <x:v>-0.007033791506696807</x:v>
      </x:c>
      <x:c r="J1500" s="115" t="n">
        <x:f>Z1499*(1+F1500)</x:f>
        <x:v>0.17695474104937167</x:v>
      </x:c>
      <x:c r="K1500" s="115" t="n">
        <x:f>AA1499*(1+G1500)</x:f>
        <x:v>0.17571619757630857</x:v>
      </x:c>
      <x:c r="L1500" s="115" t="n">
        <x:f>AB1499*(1+H1500)</x:f>
        <x:v>1.040824721241592</x:v>
      </x:c>
      <x:c r="M1500" s="115" t="n">
        <x:f>AC1499*(1+I1500)</x:f>
        <x:v>0.15044677314742125</x:v>
      </x:c>
      <x:c r="N1500" s="115" t="n">
        <x:f>SUM(J1500:M1500)</x:f>
        <x:v>1.5439424330146934</x:v>
      </x:c>
      <x:c r="O1500" s="116" t="n">
        <x:f>IFERROR((J1500+K1500)/N1500,0)</x:f>
        <x:v>0.22842233692421868</x:v>
      </x:c>
      <x:c r="P1500" s="50" t="b">
        <x:f>AND(MONTH(A1500)=12,OR(A1501="",YEAR(A1500)&lt;&gt;YEAR(A1501)))</x:f>
        <x:v>1</x:v>
      </x:c>
      <x:c r="Q1500" s="50" t="b">
        <x:f>AND(MOD(MONTH(A1500),3)=0,OR(A1501="",MONTH(A1500)&lt;&gt;MONTH(A1501)))</x:f>
        <x:v>1</x:v>
      </x:c>
      <x:c r="R1500" s="50" t="b">
        <x:f>OR(O1500&gt;$E$7,O1500&lt;$E$6)</x:f>
        <x:v>0</x:v>
      </x:c>
      <x:c r="S1500" s="50" t="b">
        <x:f>AND(OR(P1500,Q1500,R1500),A1500-AH1499&gt;$E$8)</x:f>
        <x:v>1</x:v>
      </x:c>
      <x:c r="T1500" s="50" t="str">
        <x:f>IF(NOT(OR(P1500,Q1500,R1500)),"不调",IF(NOT(S1500),"间隔规则跳过",IF(P1500,"年末+季度",IF(AND(Q1500,R1500),"季度+动态",IF(Q1500,"季度","动态")))))</x:f>
        <x:v>年末+季度</x:v>
      </x:c>
      <x:c r="U1500" s="115" t="n">
        <x:f>IF(OR(T1500="年末+季度",T1500="季度+动态"),N1500*$E$5/2,IF(T1500="季度",(J1500+K1500)/2,IF(T1500="动态",N1500*$E$5*IF(J1500+K1500=0,0.5,J1500/(J1500+K1500)),J1500)))</x:f>
        <x:v>0.15439424330146934</x:v>
      </x:c>
      <x:c r="V1500" s="115" t="n">
        <x:f>IF(OR(T1500="年末+季度",T1500="季度+动态"),N1500*$E$5/2,IF(T1500="季度",(J1500+K1500)/2,IF(T1500="动态",N1500*$E$5*IF(J1500+K1500=0,0.5,K1500/(J1500+K1500)),K1500)))</x:f>
        <x:v>0.15439424330146934</x:v>
      </x:c>
      <x:c r="W1500" s="115" t="n">
        <x:f>IF(OR(T1500="年末+季度",T1500="季度+动态",T1500="动态"),N1500*(1-$E$5)*IF(L1500+M1500=0,$B$7/($B$7+$B$8),L1500/(L1500+M1500)),L1500)</x:f>
        <x:v>1.0791652180209537</x:v>
      </x:c>
      <x:c r="X1500" s="115" t="n">
        <x:f>IF(OR(T1500="年末+季度",T1500="季度+动态",T1500="动态"),N1500*(1-$E$5)*IF(L1500+M1500=0,$B$8/($B$7+$B$8),M1500/(L1500+M1500)),M1500)</x:f>
        <x:v>0.15598872839080094</x:v>
      </x:c>
      <x:c r="Y1500" s="115" t="n">
        <x:f>POWER(1-$H$5,(A1500-A1499)/$H$8)</x:f>
        <x:v>0.9999862671029998</x:v>
      </x:c>
      <x:c r="Z1500" s="115" t="n">
        <x:f>U1500*Y1500</x:f>
        <x:v>0.15439212302122865</x:v>
      </x:c>
      <x:c r="AA1500" s="115" t="n">
        <x:f>V1500*Y1500</x:f>
        <x:v>0.15439212302122865</x:v>
      </x:c>
      <x:c r="AB1500" s="115" t="n">
        <x:f>W1500*Y1500</x:f>
        <x:v>1.0791503979561683</x:v>
      </x:c>
      <x:c r="AC1500" s="115" t="n">
        <x:f>X1500*Y1500</x:f>
        <x:v>0.15598658621366074</x:v>
      </x:c>
      <x:c r="AD1500" s="115" t="n">
        <x:f>SUM(Z1500:AC1500)</x:f>
        <x:v>1.5439212302122862</x:v>
      </x:c>
      <x:c r="AE1500" s="115" t="n">
        <x:f>MAX(AE1499,AD1500)</x:f>
        <x:v>1.5535218585494739</x:v>
      </x:c>
      <x:c r="AF1500" s="114" t="n">
        <x:f>AD1500/AE1500-1</x:f>
        <x:v>-0.00617991197507306</x:v>
      </x:c>
      <x:c r="AG1500" s="114" t="n">
        <x:f>AD1500/AD1499-1</x:f>
        <x:v>-0.002892164150678944</x:v>
      </x:c>
      <x:c r="AH1500" s="111" t="n">
        <x:f>IF(OR(T1500="年末+季度",T1500="季度+动态",T1500="季度",T1500="动态"),A1500,AH1499)</x:f>
        <x:v>46022</x:v>
      </x:c>
      <x:c r="AI1500" s="117" t="n">
        <x:f>YEAR(A1500)</x:f>
        <x:v>2025</x:v>
      </x:c>
      <x:c r="AJ1500" s="117" t="n">
        <x:f>MONTH(A1500)</x:f>
        <x:v>12</x:v>
      </x:c>
      <x:c r="AK1500" s="50" t="n">
        <x:f>IF(MONTH(A1500)&lt;&gt;MONTH(A1501),1,0)</x:f>
        <x:v>1</x:v>
      </x:c>
      <x:c r="AL1500" s="115" t="n">
        <x:f>IF(AK1499,AD1499,AL1499)</x:f>
        <x:v>1.5199326412045069</x:v>
      </x:c>
      <x:c r="AM1500" s="116" t="n">
        <x:f>IF(AK1500,AD1500/AL1500-1,"")</x:f>
        <x:v>0.01578266586127719</x:v>
      </x:c>
      <x:c r="AN1500" s="115" t="n">
        <x:f>IF(AI1500&lt;&gt;AI1499,AD1500,MAX(AN1499,AD1500))</x:f>
        <x:v>1.5535218585494739</x:v>
      </x:c>
      <x:c r="AO1500" s="116" t="n">
        <x:f>AD1500/AN1500-1</x:f>
        <x:v>-0.00617991197507306</x:v>
      </x:c>
      <x:c r="AP1500" s="112" t="n">
        <x:f>IFERROR(SUM(Z1500:AC1500)/AD1500,0)</x:f>
        <x:v>1</x:v>
      </x:c>
      <x:c r="AQ1500" s="50" t="b">
        <x:f>AND(B1500&gt;0,C1500&gt;0,D1500&gt;0,E1500&gt;0)</x:f>
        <x:v>1</x:v>
      </x:c>
    </x:row>
    <x:row r="1501">
      <x:c r="A1501" s="111" t="n">
        <x:f>'净值底稿'!A1459</x:f>
        <x:v>46027</x:v>
      </x:c>
      <x:c r="B1501" s="113" t="n">
        <x:f>'净值底稿'!F1459</x:f>
        <x:v>3.8917556260052</x:v>
      </x:c>
      <x:c r="C1501" s="113" t="n">
        <x:f>'净值底稿'!O1459</x:f>
        <x:v>1.8863683240675544</x:v>
      </x:c>
      <x:c r="D1501" s="113" t="n">
        <x:f>'净值底稿'!P1459</x:f>
        <x:v>1.7507</x:v>
      </x:c>
      <x:c r="E1501" s="113" t="n">
        <x:f>'净值底稿'!Q1459</x:f>
        <x:v>3.4505</x:v>
      </x:c>
      <x:c r="F1501" s="114" t="n">
        <x:f>IFERROR(B1501/B1500-1,0)</x:f>
        <x:v>0.025545480962848144</x:v>
      </x:c>
      <x:c r="G1501" s="114" t="n">
        <x:f>IFERROR(C1501/C1500-1,0)</x:f>
        <x:v>0.020095367689650923</x:v>
      </x:c>
      <x:c r="H1501" s="114" t="n">
        <x:f>IFERROR(D1501/D1500-1,0)</x:f>
        <x:v>-0.00034260263804042346</x:v>
      </x:c>
      <x:c r="I1501" s="114" t="n">
        <x:f>IFERROR(E1501/E1500-1,0)</x:f>
        <x:v>0.018417402083763745</x:v>
      </x:c>
      <x:c r="J1501" s="115" t="n">
        <x:f>Z1500*(1+F1501)</x:f>
        <x:v>0.15833614406068117</x:v>
      </x:c>
      <x:c r="K1501" s="115" t="n">
        <x:f>AA1500*(1+G1501)</x:f>
        <x:v>0.15749468950172607</x:v>
      </x:c>
      <x:c r="L1501" s="115" t="n">
        <x:f>AB1500*(1+H1501)</x:f>
        <x:v>1.078780678182986</x:v>
      </x:c>
      <x:c r="M1501" s="115" t="n">
        <x:f>AC1500*(1+I1501)</x:f>
        <x:v>0.15885945389163142</x:v>
      </x:c>
      <x:c r="N1501" s="115" t="n">
        <x:f>SUM(J1501:M1501)</x:f>
        <x:v>1.553470965637025</x:v>
      </x:c>
      <x:c r="O1501" s="116" t="n">
        <x:f>IFERROR((J1501+K1501)/N1501,0)</x:f>
        <x:v>0.20330655708965628</x:v>
      </x:c>
      <x:c r="P1501" s="50" t="b">
        <x:f>AND(MONTH(A1501)=12,OR(A1502="",YEAR(A1501)&lt;&gt;YEAR(A1502)))</x:f>
        <x:v>0</x:v>
      </x:c>
      <x:c r="Q1501" s="50" t="b">
        <x:f>AND(MOD(MONTH(A1501),3)=0,OR(A1502="",MONTH(A1501)&lt;&gt;MONTH(A1502)))</x:f>
        <x:v>0</x:v>
      </x:c>
      <x:c r="R1501" s="50" t="b">
        <x:f>OR(O1501&gt;$E$7,O1501&lt;$E$6)</x:f>
        <x:v>0</x:v>
      </x:c>
      <x:c r="S1501" s="50" t="b">
        <x:f>AND(OR(P1501,Q1501,R1501),A1501-AH1500&gt;$E$8)</x:f>
        <x:v>0</x:v>
      </x:c>
      <x:c r="T1501" s="50" t="str">
        <x:f>IF(NOT(OR(P1501,Q1501,R1501)),"不调",IF(NOT(S1501),"间隔规则跳过",IF(P1501,"年末+季度",IF(AND(Q1501,R1501),"季度+动态",IF(Q1501,"季度","动态")))))</x:f>
        <x:v>不调</x:v>
      </x:c>
      <x:c r="U1501" s="115" t="n">
        <x:f>IF(OR(T1501="年末+季度",T1501="季度+动态"),N1501*$E$5/2,IF(T1501="季度",(J1501+K1501)/2,IF(T1501="动态",N1501*$E$5*IF(J1501+K1501=0,0.5,J1501/(J1501+K1501)),J1501)))</x:f>
        <x:v>0.15833614406068117</x:v>
      </x:c>
      <x:c r="V1501" s="115" t="n">
        <x:f>IF(OR(T1501="年末+季度",T1501="季度+动态"),N1501*$E$5/2,IF(T1501="季度",(J1501+K1501)/2,IF(T1501="动态",N1501*$E$5*IF(J1501+K1501=0,0.5,K1501/(J1501+K1501)),K1501)))</x:f>
        <x:v>0.15749468950172607</x:v>
      </x:c>
      <x:c r="W1501" s="115" t="n">
        <x:f>IF(OR(T1501="年末+季度",T1501="季度+动态",T1501="动态"),N1501*(1-$E$5)*IF(L1501+M1501=0,$B$7/($B$7+$B$8),L1501/(L1501+M1501)),L1501)</x:f>
        <x:v>1.078780678182986</x:v>
      </x:c>
      <x:c r="X1501" s="115" t="n">
        <x:f>IF(OR(T1501="年末+季度",T1501="季度+动态",T1501="动态"),N1501*(1-$E$5)*IF(L1501+M1501=0,$B$8/($B$7+$B$8),M1501/(L1501+M1501)),M1501)</x:f>
        <x:v>0.15885945389163142</x:v>
      </x:c>
      <x:c r="Y1501" s="115" t="n">
        <x:f>POWER(1-$H$5,(A1501-A1500)/$H$8)</x:f>
        <x:v>0.9999313374008972</x:v>
      </x:c>
      <x:c r="Z1501" s="115" t="n">
        <x:f>U1501*Y1501</x:f>
        <x:v>0.15832527228949805</x:v>
      </x:c>
      <x:c r="AA1501" s="115" t="n">
        <x:f>V1501*Y1501</x:f>
        <x:v>0.157483875507</x:v>
      </x:c>
      <x:c r="AB1501" s="115" t="n">
        <x:f>W1501*Y1501</x:f>
        <x:v>1.0787066062977602</x:v>
      </x:c>
      <x:c r="AC1501" s="115" t="n">
        <x:f>X1501*Y1501</x:f>
        <x:v>0.15884854618863517</x:v>
      </x:c>
      <x:c r="AD1501" s="115" t="n">
        <x:f>SUM(Z1501:AC1501)</x:f>
        <x:v>1.5533643002828934</x:v>
      </x:c>
      <x:c r="AE1501" s="115" t="n">
        <x:f>MAX(AE1500,AD1501)</x:f>
        <x:v>1.5535218585494739</x:v>
      </x:c>
      <x:c r="AF1501" s="114" t="n">
        <x:f>AD1501/AE1501-1</x:f>
        <x:v>-0.00010142005129398779</x:v>
      </x:c>
      <x:c r="AG1501" s="114" t="n">
        <x:f>AD1501/AD1500-1</x:f>
        <x:v>0.006116290057951224</x:v>
      </x:c>
      <x:c r="AH1501" s="111" t="n">
        <x:f>IF(OR(T1501="年末+季度",T1501="季度+动态",T1501="季度",T1501="动态"),A1501,AH1500)</x:f>
        <x:v>46022</x:v>
      </x:c>
      <x:c r="AI1501" s="117" t="n">
        <x:f>YEAR(A1501)</x:f>
        <x:v>2026</x:v>
      </x:c>
      <x:c r="AJ1501" s="117" t="n">
        <x:f>MONTH(A1501)</x:f>
        <x:v>1</x:v>
      </x:c>
      <x:c r="AK1501" s="50" t="n">
        <x:f>IF(MONTH(A1501)&lt;&gt;MONTH(A1502),1,0)</x:f>
        <x:v>0</x:v>
      </x:c>
      <x:c r="AL1501" s="115" t="n">
        <x:f>IF(AK1500,AD1500,AL1500)</x:f>
        <x:v>1.5439212302122862</x:v>
      </x:c>
      <x:c r="AM1501" s="116" t="str">
        <x:f>IF(AK1501,AD1501/AL1501-1,"")</x:f>
      </x:c>
      <x:c r="AN1501" s="115" t="n">
        <x:f>IF(AI1501&lt;&gt;AI1500,AD1501,MAX(AN1500,AD1501))</x:f>
        <x:v>1.5533643002828934</x:v>
      </x:c>
      <x:c r="AO1501" s="116" t="n">
        <x:f>AD1501/AN1501-1</x:f>
        <x:v>0</x:v>
      </x:c>
      <x:c r="AP1501" s="112" t="n">
        <x:f>IFERROR(SUM(Z1501:AC1501)/AD1501,0)</x:f>
        <x:v>1</x:v>
      </x:c>
      <x:c r="AQ1501" s="50" t="b">
        <x:f>AND(B1501&gt;0,C1501&gt;0,D1501&gt;0,E1501&gt;0)</x:f>
        <x:v>1</x:v>
      </x:c>
    </x:row>
    <x:row r="1502">
      <x:c r="A1502" s="111" t="n">
        <x:f>'净值底稿'!A1460</x:f>
        <x:v>46028</x:v>
      </x:c>
      <x:c r="B1502" s="113" t="n">
        <x:f>'净值底稿'!F1460</x:f>
        <x:v>3.905776399475875</x:v>
      </x:c>
      <x:c r="C1502" s="113" t="n">
        <x:f>'净值底稿'!O1460</x:f>
        <x:v>1.9121203588822775</x:v>
      </x:c>
      <x:c r="D1502" s="113" t="n">
        <x:f>'净值底稿'!P1460</x:f>
        <x:v>1.7489</x:v>
      </x:c>
      <x:c r="E1502" s="113" t="n">
        <x:f>'净值底稿'!Q1460</x:f>
        <x:v>3.4828</x:v>
      </x:c>
      <x:c r="F1502" s="114" t="n">
        <x:f>IFERROR(B1502/B1501-1,0)</x:f>
        <x:v>0.0036026859900930575</x:v>
      </x:c>
      <x:c r="G1502" s="114" t="n">
        <x:f>IFERROR(C1502/C1501-1,0)</x:f>
        <x:v>0.013651647181603499</x:v>
      </x:c>
      <x:c r="H1502" s="114" t="n">
        <x:f>IFERROR(D1502/D1501-1,0)</x:f>
        <x:v>-0.001028160164505687</x:v>
      </x:c>
      <x:c r="I1502" s="114" t="n">
        <x:f>IFERROR(E1502/E1501-1,0)</x:f>
        <x:v>0.009360962179394416</x:v>
      </x:c>
      <x:c r="J1502" s="115" t="n">
        <x:f>Z1501*(1+F1502)</x:f>
        <x:v>0.1588956685298531</x:v>
      </x:c>
      <x:c r="K1502" s="115" t="n">
        <x:f>AA1501*(1+G1502)</x:f>
        <x:v>0.15963378981221313</x:v>
      </x:c>
      <x:c r="L1502" s="115" t="n">
        <x:f>AB1501*(1+H1502)</x:f>
        <x:v>1.0775975231359758</x:v>
      </x:c>
      <x:c r="M1502" s="115" t="n">
        <x:f>AC1501*(1+I1502)</x:f>
        <x:v>0.16033552142175878</x:v>
      </x:c>
      <x:c r="N1502" s="115" t="n">
        <x:f>SUM(J1502:M1502)</x:f>
        <x:v>1.556462502899801</x:v>
      </x:c>
      <x:c r="O1502" s="116" t="n">
        <x:f>IFERROR((J1502+K1502)/N1502,0)</x:f>
        <x:v>0.204649619087272</x:v>
      </x:c>
      <x:c r="P1502" s="50" t="b">
        <x:f>AND(MONTH(A1502)=12,OR(A1503="",YEAR(A1502)&lt;&gt;YEAR(A1503)))</x:f>
        <x:v>0</x:v>
      </x:c>
      <x:c r="Q1502" s="50" t="b">
        <x:f>AND(MOD(MONTH(A1502),3)=0,OR(A1503="",MONTH(A1502)&lt;&gt;MONTH(A1503)))</x:f>
        <x:v>0</x:v>
      </x:c>
      <x:c r="R1502" s="50" t="b">
        <x:f>OR(O1502&gt;$E$7,O1502&lt;$E$6)</x:f>
        <x:v>0</x:v>
      </x:c>
      <x:c r="S1502" s="50" t="b">
        <x:f>AND(OR(P1502,Q1502,R1502),A1502-AH1501&gt;$E$8)</x:f>
        <x:v>0</x:v>
      </x:c>
      <x:c r="T1502" s="50" t="str">
        <x:f>IF(NOT(OR(P1502,Q1502,R1502)),"不调",IF(NOT(S1502),"间隔规则跳过",IF(P1502,"年末+季度",IF(AND(Q1502,R1502),"季度+动态",IF(Q1502,"季度","动态")))))</x:f>
        <x:v>不调</x:v>
      </x:c>
      <x:c r="U1502" s="115" t="n">
        <x:f>IF(OR(T1502="年末+季度",T1502="季度+动态"),N1502*$E$5/2,IF(T1502="季度",(J1502+K1502)/2,IF(T1502="动态",N1502*$E$5*IF(J1502+K1502=0,0.5,J1502/(J1502+K1502)),J1502)))</x:f>
        <x:v>0.1588956685298531</x:v>
      </x:c>
      <x:c r="V1502" s="115" t="n">
        <x:f>IF(OR(T1502="年末+季度",T1502="季度+动态"),N1502*$E$5/2,IF(T1502="季度",(J1502+K1502)/2,IF(T1502="动态",N1502*$E$5*IF(J1502+K1502=0,0.5,K1502/(J1502+K1502)),K1502)))</x:f>
        <x:v>0.15963378981221313</x:v>
      </x:c>
      <x:c r="W1502" s="115" t="n">
        <x:f>IF(OR(T1502="年末+季度",T1502="季度+动态",T1502="动态"),N1502*(1-$E$5)*IF(L1502+M1502=0,$B$7/($B$7+$B$8),L1502/(L1502+M1502)),L1502)</x:f>
        <x:v>1.0775975231359758</x:v>
      </x:c>
      <x:c r="X1502" s="115" t="n">
        <x:f>IF(OR(T1502="年末+季度",T1502="季度+动态",T1502="动态"),N1502*(1-$E$5)*IF(L1502+M1502=0,$B$8/($B$7+$B$8),M1502/(L1502+M1502)),M1502)</x:f>
        <x:v>0.16033552142175878</x:v>
      </x:c>
      <x:c r="Y1502" s="115" t="n">
        <x:f>POWER(1-$H$5,(A1502-A1501)/$H$8)</x:f>
        <x:v>0.9999862671029998</x:v>
      </x:c>
      <x:c r="Z1502" s="115" t="n">
        <x:f>U1502*Y1502</x:f>
        <x:v>0.15889348643200338</x:v>
      </x:c>
      <x:c r="AA1502" s="115" t="n">
        <x:f>V1502*Y1502</x:f>
        <x:v>0.1596315975778199</x:v>
      </x:c>
      <x:c r="AB1502" s="115" t="n">
        <x:f>W1502*Y1502</x:f>
        <x:v>1.0775827246001828</x:v>
      </x:c>
      <x:c r="AC1502" s="115" t="n">
        <x:f>X1502*Y1502</x:f>
        <x:v>0.1603333195505576</x:v>
      </x:c>
      <x:c r="AD1502" s="115" t="n">
        <x:f>SUM(Z1502:AC1502)</x:f>
        <x:v>1.5564411281605637</x:v>
      </x:c>
      <x:c r="AE1502" s="115" t="n">
        <x:f>MAX(AE1501,AD1502)</x:f>
        <x:v>1.5564411281605637</x:v>
      </x:c>
      <x:c r="AF1502" s="114" t="n">
        <x:f>AD1502/AE1502-1</x:f>
        <x:v>0</x:v>
      </x:c>
      <x:c r="AG1502" s="114" t="n">
        <x:f>AD1502/AD1501-1</x:f>
        <x:v>0.001980750991322555</x:v>
      </x:c>
      <x:c r="AH1502" s="111" t="n">
        <x:f>IF(OR(T1502="年末+季度",T1502="季度+动态",T1502="季度",T1502="动态"),A1502,AH1501)</x:f>
        <x:v>46022</x:v>
      </x:c>
      <x:c r="AI1502" s="117" t="n">
        <x:f>YEAR(A1502)</x:f>
        <x:v>2026</x:v>
      </x:c>
      <x:c r="AJ1502" s="117" t="n">
        <x:f>MONTH(A1502)</x:f>
        <x:v>1</x:v>
      </x:c>
      <x:c r="AK1502" s="50" t="n">
        <x:f>IF(MONTH(A1502)&lt;&gt;MONTH(A1503),1,0)</x:f>
        <x:v>0</x:v>
      </x:c>
      <x:c r="AL1502" s="115" t="n">
        <x:f>IF(AK1501,AD1501,AL1501)</x:f>
        <x:v>1.5439212302122862</x:v>
      </x:c>
      <x:c r="AM1502" s="116" t="str">
        <x:f>IF(AK1502,AD1502/AL1502-1,"")</x:f>
      </x:c>
      <x:c r="AN1502" s="115" t="n">
        <x:f>IF(AI1502&lt;&gt;AI1501,AD1502,MAX(AN1501,AD1502))</x:f>
        <x:v>1.5564411281605637</x:v>
      </x:c>
      <x:c r="AO1502" s="116" t="n">
        <x:f>AD1502/AN1502-1</x:f>
        <x:v>0</x:v>
      </x:c>
      <x:c r="AP1502" s="112" t="n">
        <x:f>IFERROR(SUM(Z1502:AC1502)/AD1502,0)</x:f>
        <x:v>1</x:v>
      </x:c>
      <x:c r="AQ1502" s="50" t="b">
        <x:f>AND(B1502&gt;0,C1502&gt;0,D1502&gt;0,E1502&gt;0)</x:f>
        <x:v>1</x:v>
      </x:c>
    </x:row>
    <x:row r="1503">
      <x:c r="A1503" s="111" t="n">
        <x:f>'净值底稿'!A1461</x:f>
        <x:v>46029</x:v>
      </x:c>
      <x:c r="B1503" s="113" t="n">
        <x:f>'净值底稿'!F1461</x:f>
        <x:v>3.9474986878956253</x:v>
      </x:c>
      <x:c r="C1503" s="113" t="n">
        <x:f>'净值底稿'!O1461</x:f>
        <x:v>1.9205964141218186</x:v>
      </x:c>
      <x:c r="D1503" s="113" t="n">
        <x:f>'净值底稿'!P1461</x:f>
        <x:v>1.7478</x:v>
      </x:c>
      <x:c r="E1503" s="113" t="n">
        <x:f>'净值底稿'!Q1461</x:f>
        <x:v>3.4724</x:v>
      </x:c>
      <x:c r="F1503" s="114" t="n">
        <x:f>IFERROR(B1503/B1502-1,0)</x:f>
        <x:v>0.010682200964025723</x:v>
      </x:c>
      <x:c r="G1503" s="114" t="n">
        <x:f>IFERROR(C1503/C1502-1,0)</x:f>
        <x:v>0.004432804242770372</x:v>
      </x:c>
      <x:c r="H1503" s="114" t="n">
        <x:f>IFERROR(D1503/D1502-1,0)</x:f>
        <x:v>-0.0006289667791182785</x:v>
      </x:c>
      <x:c r="I1503" s="114" t="n">
        <x:f>IFERROR(E1503/E1502-1,0)</x:f>
        <x:v>-0.002986103135408369</x:v>
      </x:c>
      <x:c r="J1503" s="115" t="n">
        <x:f>Z1502*(1+F1503)</x:f>
        <x:v>0.16059081858594473</x:v>
      </x:c>
      <x:c r="K1503" s="115" t="n">
        <x:f>AA1502*(1+G1503)</x:f>
        <x:v>0.16033921320084307</x:v>
      </x:c>
      <x:c r="L1503" s="115" t="n">
        <x:f>AB1502*(1+H1503)</x:f>
        <x:v>1.0769049608646575</x:v>
      </x:c>
      <x:c r="M1503" s="115" t="n">
        <x:f>AC1502*(1+I1503)</x:f>
        <x:v>0.15985454772233726</x:v>
      </x:c>
      <x:c r="N1503" s="115" t="n">
        <x:f>SUM(J1503:M1503)</x:f>
        <x:v>1.5576895403737825</x:v>
      </x:c>
      <x:c r="O1503" s="116" t="n">
        <x:f>IFERROR((J1503+K1503)/N1503,0)</x:f>
        <x:v>0.20602952223058363</x:v>
      </x:c>
      <x:c r="P1503" s="50" t="b">
        <x:f>AND(MONTH(A1503)=12,OR(A1504="",YEAR(A1503)&lt;&gt;YEAR(A1504)))</x:f>
        <x:v>0</x:v>
      </x:c>
      <x:c r="Q1503" s="50" t="b">
        <x:f>AND(MOD(MONTH(A1503),3)=0,OR(A1504="",MONTH(A1503)&lt;&gt;MONTH(A1504)))</x:f>
        <x:v>0</x:v>
      </x:c>
      <x:c r="R1503" s="50" t="b">
        <x:f>OR(O1503&gt;$E$7,O1503&lt;$E$6)</x:f>
        <x:v>0</x:v>
      </x:c>
      <x:c r="S1503" s="50" t="b">
        <x:f>AND(OR(P1503,Q1503,R1503),A1503-AH1502&gt;$E$8)</x:f>
        <x:v>0</x:v>
      </x:c>
      <x:c r="T1503" s="50" t="str">
        <x:f>IF(NOT(OR(P1503,Q1503,R1503)),"不调",IF(NOT(S1503),"间隔规则跳过",IF(P1503,"年末+季度",IF(AND(Q1503,R1503),"季度+动态",IF(Q1503,"季度","动态")))))</x:f>
        <x:v>不调</x:v>
      </x:c>
      <x:c r="U1503" s="115" t="n">
        <x:f>IF(OR(T1503="年末+季度",T1503="季度+动态"),N1503*$E$5/2,IF(T1503="季度",(J1503+K1503)/2,IF(T1503="动态",N1503*$E$5*IF(J1503+K1503=0,0.5,J1503/(J1503+K1503)),J1503)))</x:f>
        <x:v>0.16059081858594473</x:v>
      </x:c>
      <x:c r="V1503" s="115" t="n">
        <x:f>IF(OR(T1503="年末+季度",T1503="季度+动态"),N1503*$E$5/2,IF(T1503="季度",(J1503+K1503)/2,IF(T1503="动态",N1503*$E$5*IF(J1503+K1503=0,0.5,K1503/(J1503+K1503)),K1503)))</x:f>
        <x:v>0.16033921320084307</x:v>
      </x:c>
      <x:c r="W1503" s="115" t="n">
        <x:f>IF(OR(T1503="年末+季度",T1503="季度+动态",T1503="动态"),N1503*(1-$E$5)*IF(L1503+M1503=0,$B$7/($B$7+$B$8),L1503/(L1503+M1503)),L1503)</x:f>
        <x:v>1.0769049608646575</x:v>
      </x:c>
      <x:c r="X1503" s="115" t="n">
        <x:f>IF(OR(T1503="年末+季度",T1503="季度+动态",T1503="动态"),N1503*(1-$E$5)*IF(L1503+M1503=0,$B$8/($B$7+$B$8),M1503/(L1503+M1503)),M1503)</x:f>
        <x:v>0.15985454772233726</x:v>
      </x:c>
      <x:c r="Y1503" s="115" t="n">
        <x:f>POWER(1-$H$5,(A1503-A1502)/$H$8)</x:f>
        <x:v>0.9999862671029998</x:v>
      </x:c>
      <x:c r="Z1503" s="115" t="n">
        <x:f>U1503*Y1503</x:f>
        <x:v>0.1605886132087739</x:v>
      </x:c>
      <x:c r="AA1503" s="115" t="n">
        <x:f>V1503*Y1503</x:f>
        <x:v>0.1603370112789431</x:v>
      </x:c>
      <x:c r="AB1503" s="115" t="n">
        <x:f>W1503*Y1503</x:f>
        <x:v>1.0768901718397508</x:v>
      </x:c>
      <x:c r="AC1503" s="115" t="n">
        <x:f>X1503*Y1503</x:f>
        <x:v>0.15985235245629836</x:v>
      </x:c>
      <x:c r="AD1503" s="115" t="n">
        <x:f>SUM(Z1503:AC1503)</x:f>
        <x:v>1.5576681487837662</x:v>
      </x:c>
      <x:c r="AE1503" s="115" t="n">
        <x:f>MAX(AE1502,AD1503)</x:f>
        <x:v>1.5576681487837662</x:v>
      </x:c>
      <x:c r="AF1503" s="114" t="n">
        <x:f>AD1503/AE1503-1</x:f>
        <x:v>0</x:v>
      </x:c>
      <x:c r="AG1503" s="114" t="n">
        <x:f>AD1503/AD1502-1</x:f>
        <x:v>0.0007883501669303516</x:v>
      </x:c>
      <x:c r="AH1503" s="111" t="n">
        <x:f>IF(OR(T1503="年末+季度",T1503="季度+动态",T1503="季度",T1503="动态"),A1503,AH1502)</x:f>
        <x:v>46022</x:v>
      </x:c>
      <x:c r="AI1503" s="117" t="n">
        <x:f>YEAR(A1503)</x:f>
        <x:v>2026</x:v>
      </x:c>
      <x:c r="AJ1503" s="117" t="n">
        <x:f>MONTH(A1503)</x:f>
        <x:v>1</x:v>
      </x:c>
      <x:c r="AK1503" s="50" t="n">
        <x:f>IF(MONTH(A1503)&lt;&gt;MONTH(A1504),1,0)</x:f>
        <x:v>0</x:v>
      </x:c>
      <x:c r="AL1503" s="115" t="n">
        <x:f>IF(AK1502,AD1502,AL1502)</x:f>
        <x:v>1.5439212302122862</x:v>
      </x:c>
      <x:c r="AM1503" s="116" t="str">
        <x:f>IF(AK1503,AD1503/AL1503-1,"")</x:f>
      </x:c>
      <x:c r="AN1503" s="115" t="n">
        <x:f>IF(AI1503&lt;&gt;AI1502,AD1503,MAX(AN1502,AD1503))</x:f>
        <x:v>1.5576681487837662</x:v>
      </x:c>
      <x:c r="AO1503" s="116" t="n">
        <x:f>AD1503/AN1503-1</x:f>
        <x:v>0</x:v>
      </x:c>
      <x:c r="AP1503" s="112" t="n">
        <x:f>IFERROR(SUM(Z1503:AC1503)/AD1503,0)</x:f>
        <x:v>1</x:v>
      </x:c>
      <x:c r="AQ1503" s="50" t="b">
        <x:f>AND(B1503&gt;0,C1503&gt;0,D1503&gt;0,E1503&gt;0)</x:f>
        <x:v>1</x:v>
      </x:c>
    </x:row>
    <x:row r="1504">
      <x:c r="A1504" s="111" t="n">
        <x:f>'净值底稿'!A1462</x:f>
        <x:v>46030</x:v>
      </x:c>
      <x:c r="B1504" s="113" t="n">
        <x:f>'净值底稿'!F1462</x:f>
        <x:v>3.8900013983242503</x:v>
      </x:c>
      <x:c r="C1504" s="113" t="n">
        <x:f>'净值底稿'!O1462</x:f>
        <x:v>1.9267355242722966</x:v>
      </x:c>
      <x:c r="D1504" s="113" t="n">
        <x:f>'净值底稿'!P1462</x:f>
        <x:v>1.7489</x:v>
      </x:c>
      <x:c r="E1504" s="113" t="n">
        <x:f>'净值底稿'!Q1462</x:f>
        <x:v>3.4599</x:v>
      </x:c>
      <x:c r="F1504" s="114" t="n">
        <x:f>IFERROR(B1504/B1503-1,0)</x:f>
        <x:v>-0.014565499349672106</x:v>
      </x:c>
      <x:c r="G1504" s="114" t="n">
        <x:f>IFERROR(C1504/C1503-1,0)</x:f>
        <x:v>0.003196460279389246</x:v>
      </x:c>
      <x:c r="H1504" s="114" t="n">
        <x:f>IFERROR(D1504/D1503-1,0)</x:f>
        <x:v>0.000629362627302843</x:v>
      </x:c>
      <x:c r="I1504" s="114" t="n">
        <x:f>IFERROR(E1504/E1503-1,0)</x:f>
        <x:v>-0.0035998156894365696</x:v>
      </x:c>
      <x:c r="J1504" s="115" t="n">
        <x:f>Z1503*(1+F1504)</x:f>
        <x:v>0.15824955986751676</x:v>
      </x:c>
      <x:c r="K1504" s="115" t="n">
        <x:f>AA1503*(1+G1504)</x:f>
        <x:v>0.16084952216681223</x:v>
      </x:c>
      <x:c r="L1504" s="115" t="n">
        <x:f>AB1503*(1+H1504)</x:f>
        <x:v>1.0775679262676165</x:v>
      </x:c>
      <x:c r="M1504" s="115" t="n">
        <x:f>AC1503*(1+I1504)</x:f>
        <x:v>0.15927691344993283</x:v>
      </x:c>
      <x:c r="N1504" s="115" t="n">
        <x:f>SUM(J1504:M1504)</x:f>
        <x:v>1.5559439217518785</x:v>
      </x:c>
      <x:c r="O1504" s="116" t="n">
        <x:f>IFERROR((J1504+K1504)/N1504,0)</x:f>
        <x:v>0.20508392209601417</x:v>
      </x:c>
      <x:c r="P1504" s="50" t="b">
        <x:f>AND(MONTH(A1504)=12,OR(A1505="",YEAR(A1504)&lt;&gt;YEAR(A1505)))</x:f>
        <x:v>0</x:v>
      </x:c>
      <x:c r="Q1504" s="50" t="b">
        <x:f>AND(MOD(MONTH(A1504),3)=0,OR(A1505="",MONTH(A1504)&lt;&gt;MONTH(A1505)))</x:f>
        <x:v>0</x:v>
      </x:c>
      <x:c r="R1504" s="50" t="b">
        <x:f>OR(O1504&gt;$E$7,O1504&lt;$E$6)</x:f>
        <x:v>0</x:v>
      </x:c>
      <x:c r="S1504" s="50" t="b">
        <x:f>AND(OR(P1504,Q1504,R1504),A1504-AH1503&gt;$E$8)</x:f>
        <x:v>0</x:v>
      </x:c>
      <x:c r="T1504" s="50" t="str">
        <x:f>IF(NOT(OR(P1504,Q1504,R1504)),"不调",IF(NOT(S1504),"间隔规则跳过",IF(P1504,"年末+季度",IF(AND(Q1504,R1504),"季度+动态",IF(Q1504,"季度","动态")))))</x:f>
        <x:v>不调</x:v>
      </x:c>
      <x:c r="U1504" s="115" t="n">
        <x:f>IF(OR(T1504="年末+季度",T1504="季度+动态"),N1504*$E$5/2,IF(T1504="季度",(J1504+K1504)/2,IF(T1504="动态",N1504*$E$5*IF(J1504+K1504=0,0.5,J1504/(J1504+K1504)),J1504)))</x:f>
        <x:v>0.15824955986751676</x:v>
      </x:c>
      <x:c r="V1504" s="115" t="n">
        <x:f>IF(OR(T1504="年末+季度",T1504="季度+动态"),N1504*$E$5/2,IF(T1504="季度",(J1504+K1504)/2,IF(T1504="动态",N1504*$E$5*IF(J1504+K1504=0,0.5,K1504/(J1504+K1504)),K1504)))</x:f>
        <x:v>0.16084952216681223</x:v>
      </x:c>
      <x:c r="W1504" s="115" t="n">
        <x:f>IF(OR(T1504="年末+季度",T1504="季度+动态",T1504="动态"),N1504*(1-$E$5)*IF(L1504+M1504=0,$B$7/($B$7+$B$8),L1504/(L1504+M1504)),L1504)</x:f>
        <x:v>1.0775679262676165</x:v>
      </x:c>
      <x:c r="X1504" s="115" t="n">
        <x:f>IF(OR(T1504="年末+季度",T1504="季度+动态",T1504="动态"),N1504*(1-$E$5)*IF(L1504+M1504=0,$B$8/($B$7+$B$8),M1504/(L1504+M1504)),M1504)</x:f>
        <x:v>0.15927691344993283</x:v>
      </x:c>
      <x:c r="Y1504" s="115" t="n">
        <x:f>POWER(1-$H$5,(A1504-A1503)/$H$8)</x:f>
        <x:v>0.9999862671029998</x:v>
      </x:c>
      <x:c r="Z1504" s="115" t="n">
        <x:f>U1504*Y1504</x:f>
        <x:v>0.15824738664261076</x:v>
      </x:c>
      <x:c r="AA1504" s="115" t="n">
        <x:f>V1504*Y1504</x:f>
        <x:v>0.16084731323689178</x:v>
      </x:c>
      <x:c r="AB1504" s="115" t="n">
        <x:f>W1504*Y1504</x:f>
        <x:v>1.0775531281382744</x:v>
      </x:c>
      <x:c r="AC1504" s="115" t="n">
        <x:f>X1504*Y1504</x:f>
        <x:v>0.1592747261164859</x:v>
      </x:c>
      <x:c r="AD1504" s="115" t="n">
        <x:f>SUM(Z1504:AC1504)</x:f>
        <x:v>1.555922554134263</x:v>
      </x:c>
      <x:c r="AE1504" s="115" t="n">
        <x:f>MAX(AE1503,AD1504)</x:f>
        <x:v>1.5576681487837662</x:v>
      </x:c>
      <x:c r="AF1504" s="114" t="n">
        <x:f>AD1504/AE1504-1</x:f>
        <x:v>-0.001120646044451945</x:v>
      </x:c>
      <x:c r="AG1504" s="114" t="n">
        <x:f>AD1504/AD1503-1</x:f>
        <x:v>-0.001120646044451945</x:v>
      </x:c>
      <x:c r="AH1504" s="111" t="n">
        <x:f>IF(OR(T1504="年末+季度",T1504="季度+动态",T1504="季度",T1504="动态"),A1504,AH1503)</x:f>
        <x:v>46022</x:v>
      </x:c>
      <x:c r="AI1504" s="117" t="n">
        <x:f>YEAR(A1504)</x:f>
        <x:v>2026</x:v>
      </x:c>
      <x:c r="AJ1504" s="117" t="n">
        <x:f>MONTH(A1504)</x:f>
        <x:v>1</x:v>
      </x:c>
      <x:c r="AK1504" s="50" t="n">
        <x:f>IF(MONTH(A1504)&lt;&gt;MONTH(A1505),1,0)</x:f>
        <x:v>0</x:v>
      </x:c>
      <x:c r="AL1504" s="115" t="n">
        <x:f>IF(AK1503,AD1503,AL1503)</x:f>
        <x:v>1.5439212302122862</x:v>
      </x:c>
      <x:c r="AM1504" s="116" t="str">
        <x:f>IF(AK1504,AD1504/AL1504-1,"")</x:f>
      </x:c>
      <x:c r="AN1504" s="115" t="n">
        <x:f>IF(AI1504&lt;&gt;AI1503,AD1504,MAX(AN1503,AD1504))</x:f>
        <x:v>1.5576681487837662</x:v>
      </x:c>
      <x:c r="AO1504" s="116" t="n">
        <x:f>AD1504/AN1504-1</x:f>
        <x:v>-0.001120646044451945</x:v>
      </x:c>
      <x:c r="AP1504" s="112" t="n">
        <x:f>IFERROR(SUM(Z1504:AC1504)/AD1504,0)</x:f>
        <x:v>1</x:v>
      </x:c>
      <x:c r="AQ1504" s="50" t="b">
        <x:f>AND(B1504&gt;0,C1504&gt;0,D1504&gt;0,E1504&gt;0)</x:f>
        <x:v>1</x:v>
      </x:c>
    </x:row>
    <x:row r="1505">
      <x:c r="A1505" s="111" t="n">
        <x:f>'净值底稿'!A1463</x:f>
        <x:v>46031</x:v>
      </x:c>
      <x:c r="B1505" s="113" t="n">
        <x:f>'净值底稿'!F1463</x:f>
        <x:v>3.8963213518085253</x:v>
      </x:c>
      <x:c r="C1505" s="113" t="n">
        <x:f>'净值底稿'!O1463</x:f>
        <x:v>1.9538614352276165</x:v>
      </x:c>
      <x:c r="D1505" s="113" t="n">
        <x:f>'净值底稿'!P1463</x:f>
        <x:v>1.7497</x:v>
      </x:c>
      <x:c r="E1505" s="113" t="n">
        <x:f>'净值底稿'!Q1463</x:f>
        <x:v>3.4839</x:v>
      </x:c>
      <x:c r="F1505" s="114" t="n">
        <x:f>IFERROR(B1505/B1504-1,0)</x:f>
        <x:v>0.0016246661214562863</x:v>
      </x:c>
      <x:c r="G1505" s="114" t="n">
        <x:f>IFERROR(C1505/C1504-1,0)</x:f>
        <x:v>0.014078689375681241</x:v>
      </x:c>
      <x:c r="H1505" s="114" t="n">
        <x:f>IFERROR(D1505/D1504-1,0)</x:f>
        <x:v>0.0004574303848134953</x:v>
      </x:c>
      <x:c r="I1505" s="114" t="n">
        <x:f>IFERROR(E1505/E1504-1,0)</x:f>
        <x:v>0.006936616665221607</x:v>
      </x:c>
      <x:c r="J1505" s="115" t="n">
        <x:f>Z1504*(1+F1505)</x:f>
        <x:v>0.158504485810498</x:v>
      </x:c>
      <x:c r="K1505" s="115" t="n">
        <x:f>AA1504*(1+G1505)</x:f>
        <x:v>0.16311183259686687</x:v>
      </x:c>
      <x:c r="L1505" s="115" t="n">
        <x:f>AB1504*(1+H1505)</x:f>
        <x:v>1.0780460336803357</x:v>
      </x:c>
      <x:c r="M1505" s="115" t="n">
        <x:f>AC1504*(1+I1505)</x:f>
        <x:v>0.16037955383601413</x:v>
      </x:c>
      <x:c r="N1505" s="115" t="n">
        <x:f>SUM(J1505:M1505)</x:f>
        <x:v>1.5600419059237147</x:v>
      </x:c>
      <x:c r="O1505" s="116" t="n">
        <x:f>IFERROR((J1505+K1505)/N1505,0)</x:f>
        <x:v>0.206158768675469</x:v>
      </x:c>
      <x:c r="P1505" s="50" t="b">
        <x:f>AND(MONTH(A1505)=12,OR(A1506="",YEAR(A1505)&lt;&gt;YEAR(A1506)))</x:f>
        <x:v>0</x:v>
      </x:c>
      <x:c r="Q1505" s="50" t="b">
        <x:f>AND(MOD(MONTH(A1505),3)=0,OR(A1506="",MONTH(A1505)&lt;&gt;MONTH(A1506)))</x:f>
        <x:v>0</x:v>
      </x:c>
      <x:c r="R1505" s="50" t="b">
        <x:f>OR(O1505&gt;$E$7,O1505&lt;$E$6)</x:f>
        <x:v>0</x:v>
      </x:c>
      <x:c r="S1505" s="50" t="b">
        <x:f>AND(OR(P1505,Q1505,R1505),A1505-AH1504&gt;$E$8)</x:f>
        <x:v>0</x:v>
      </x:c>
      <x:c r="T1505" s="50" t="str">
        <x:f>IF(NOT(OR(P1505,Q1505,R1505)),"不调",IF(NOT(S1505),"间隔规则跳过",IF(P1505,"年末+季度",IF(AND(Q1505,R1505),"季度+动态",IF(Q1505,"季度","动态")))))</x:f>
        <x:v>不调</x:v>
      </x:c>
      <x:c r="U1505" s="115" t="n">
        <x:f>IF(OR(T1505="年末+季度",T1505="季度+动态"),N1505*$E$5/2,IF(T1505="季度",(J1505+K1505)/2,IF(T1505="动态",N1505*$E$5*IF(J1505+K1505=0,0.5,J1505/(J1505+K1505)),J1505)))</x:f>
        <x:v>0.158504485810498</x:v>
      </x:c>
      <x:c r="V1505" s="115" t="n">
        <x:f>IF(OR(T1505="年末+季度",T1505="季度+动态"),N1505*$E$5/2,IF(T1505="季度",(J1505+K1505)/2,IF(T1505="动态",N1505*$E$5*IF(J1505+K1505=0,0.5,K1505/(J1505+K1505)),K1505)))</x:f>
        <x:v>0.16311183259686687</x:v>
      </x:c>
      <x:c r="W1505" s="115" t="n">
        <x:f>IF(OR(T1505="年末+季度",T1505="季度+动态",T1505="动态"),N1505*(1-$E$5)*IF(L1505+M1505=0,$B$7/($B$7+$B$8),L1505/(L1505+M1505)),L1505)</x:f>
        <x:v>1.0780460336803357</x:v>
      </x:c>
      <x:c r="X1505" s="115" t="n">
        <x:f>IF(OR(T1505="年末+季度",T1505="季度+动态",T1505="动态"),N1505*(1-$E$5)*IF(L1505+M1505=0,$B$8/($B$7+$B$8),M1505/(L1505+M1505)),M1505)</x:f>
        <x:v>0.16037955383601413</x:v>
      </x:c>
      <x:c r="Y1505" s="115" t="n">
        <x:f>POWER(1-$H$5,(A1505-A1504)/$H$8)</x:f>
        <x:v>0.9999862671029998</x:v>
      </x:c>
      <x:c r="Z1505" s="115" t="n">
        <x:f>U1505*Y1505</x:f>
        <x:v>0.1585023090847203</x:v>
      </x:c>
      <x:c r="AA1505" s="115" t="n">
        <x:f>V1505*Y1505</x:f>
        <x:v>0.1631095925988703</x:v>
      </x:c>
      <x:c r="AB1505" s="115" t="n">
        <x:f>W1505*Y1505</x:f>
        <x:v>1.0780312289851937</x:v>
      </x:c>
      <x:c r="AC1505" s="115" t="n">
        <x:f>X1505*Y1505</x:f>
        <x:v>0.16037735136012035</x:v>
      </x:c>
      <x:c r="AD1505" s="115" t="n">
        <x:f>SUM(Z1505:AC1505)</x:f>
        <x:v>1.5600204820289045</x:v>
      </x:c>
      <x:c r="AE1505" s="115" t="n">
        <x:f>MAX(AE1504,AD1505)</x:f>
        <x:v>1.5600204820289045</x:v>
      </x:c>
      <x:c r="AF1505" s="114" t="n">
        <x:f>AD1505/AE1505-1</x:f>
        <x:v>0</x:v>
      </x:c>
      <x:c r="AG1505" s="114" t="n">
        <x:f>AD1505/AD1504-1</x:f>
        <x:v>0.0026337608409576774</x:v>
      </x:c>
      <x:c r="AH1505" s="111" t="n">
        <x:f>IF(OR(T1505="年末+季度",T1505="季度+动态",T1505="季度",T1505="动态"),A1505,AH1504)</x:f>
        <x:v>46022</x:v>
      </x:c>
      <x:c r="AI1505" s="117" t="n">
        <x:f>YEAR(A1505)</x:f>
        <x:v>2026</x:v>
      </x:c>
      <x:c r="AJ1505" s="117" t="n">
        <x:f>MONTH(A1505)</x:f>
        <x:v>1</x:v>
      </x:c>
      <x:c r="AK1505" s="50" t="n">
        <x:f>IF(MONTH(A1505)&lt;&gt;MONTH(A1506),1,0)</x:f>
        <x:v>0</x:v>
      </x:c>
      <x:c r="AL1505" s="115" t="n">
        <x:f>IF(AK1504,AD1504,AL1504)</x:f>
        <x:v>1.5439212302122862</x:v>
      </x:c>
      <x:c r="AM1505" s="116" t="str">
        <x:f>IF(AK1505,AD1505/AL1505-1,"")</x:f>
      </x:c>
      <x:c r="AN1505" s="115" t="n">
        <x:f>IF(AI1505&lt;&gt;AI1504,AD1505,MAX(AN1504,AD1505))</x:f>
        <x:v>1.5600204820289045</x:v>
      </x:c>
      <x:c r="AO1505" s="116" t="n">
        <x:f>AD1505/AN1505-1</x:f>
        <x:v>0</x:v>
      </x:c>
      <x:c r="AP1505" s="112" t="n">
        <x:f>IFERROR(SUM(Z1505:AC1505)/AD1505,0)</x:f>
        <x:v>1</x:v>
      </x:c>
      <x:c r="AQ1505" s="50" t="b">
        <x:f>AND(B1505&gt;0,C1505&gt;0,D1505&gt;0,E1505&gt;0)</x:f>
        <x:v>1</x:v>
      </x:c>
    </x:row>
    <x:row r="1506">
      <x:c r="A1506" s="111" t="n">
        <x:f>'净值底稿'!A1464</x:f>
        <x:v>46034</x:v>
      </x:c>
      <x:c r="B1506" s="113" t="n">
        <x:f>'净值底稿'!F1464</x:f>
        <x:v>3.9235686907511003</x:v>
      </x:c>
      <x:c r="C1506" s="113" t="n">
        <x:f>'净值底稿'!O1464</x:f>
        <x:v>1.9877098340965478</x:v>
      </x:c>
      <x:c r="D1506" s="113" t="n">
        <x:f>'净值底稿'!P1464</x:f>
        <x:v>1.7507</x:v>
      </x:c>
      <x:c r="E1506" s="113" t="n">
        <x:f>'净值底稿'!Q1464</x:f>
        <x:v>3.5536</x:v>
      </x:c>
      <x:c r="F1506" s="114" t="n">
        <x:f>IFERROR(B1506/B1505-1,0)</x:f>
        <x:v>0.006993093351996604</x:v>
      </x:c>
      <x:c r="G1506" s="114" t="n">
        <x:f>IFERROR(C1506/C1505-1,0)</x:f>
        <x:v>0.017323848180148982</x:v>
      </x:c>
      <x:c r="H1506" s="114" t="n">
        <x:f>IFERROR(D1506/D1505-1,0)</x:f>
        <x:v>0.0005715265474079967</x:v>
      </x:c>
      <x:c r="I1506" s="114" t="n">
        <x:f>IFERROR(E1506/E1505-1,0)</x:f>
        <x:v>0.020006314762191613</x:v>
      </x:c>
      <x:c r="J1506" s="115" t="n">
        <x:f>Z1505*(1+F1506)</x:f>
        <x:v>0.15961073052865676</x:v>
      </x:c>
      <x:c r="K1506" s="115" t="n">
        <x:f>AA1505*(1+G1506)</x:f>
        <x:v>0.16593527841777908</x:v>
      </x:c>
      <x:c r="L1506" s="115" t="n">
        <x:f>AB1505*(1+H1506)</x:f>
        <x:v>1.0786473524514935</x:v>
      </x:c>
      <x:c r="M1506" s="115" t="n">
        <x:f>AC1505*(1+I1506)</x:f>
        <x:v>0.1635859111321575</x:v>
      </x:c>
      <x:c r="N1506" s="115" t="n">
        <x:f>SUM(J1506:M1506)</x:f>
        <x:v>1.5677792725300868</x:v>
      </x:c>
      <x:c r="O1506" s="116" t="n">
        <x:f>IFERROR((J1506+K1506)/N1506,0)</x:f>
        <x:v>0.20764785875824773</x:v>
      </x:c>
      <x:c r="P1506" s="50" t="b">
        <x:f>AND(MONTH(A1506)=12,OR(A1507="",YEAR(A1506)&lt;&gt;YEAR(A1507)))</x:f>
        <x:v>0</x:v>
      </x:c>
      <x:c r="Q1506" s="50" t="b">
        <x:f>AND(MOD(MONTH(A1506),3)=0,OR(A1507="",MONTH(A1506)&lt;&gt;MONTH(A1507)))</x:f>
        <x:v>0</x:v>
      </x:c>
      <x:c r="R1506" s="50" t="b">
        <x:f>OR(O1506&gt;$E$7,O1506&lt;$E$6)</x:f>
        <x:v>0</x:v>
      </x:c>
      <x:c r="S1506" s="50" t="b">
        <x:f>AND(OR(P1506,Q1506,R1506),A1506-AH1505&gt;$E$8)</x:f>
        <x:v>0</x:v>
      </x:c>
      <x:c r="T1506" s="50" t="str">
        <x:f>IF(NOT(OR(P1506,Q1506,R1506)),"不调",IF(NOT(S1506),"间隔规则跳过",IF(P1506,"年末+季度",IF(AND(Q1506,R1506),"季度+动态",IF(Q1506,"季度","动态")))))</x:f>
        <x:v>不调</x:v>
      </x:c>
      <x:c r="U1506" s="115" t="n">
        <x:f>IF(OR(T1506="年末+季度",T1506="季度+动态"),N1506*$E$5/2,IF(T1506="季度",(J1506+K1506)/2,IF(T1506="动态",N1506*$E$5*IF(J1506+K1506=0,0.5,J1506/(J1506+K1506)),J1506)))</x:f>
        <x:v>0.15961073052865676</x:v>
      </x:c>
      <x:c r="V1506" s="115" t="n">
        <x:f>IF(OR(T1506="年末+季度",T1506="季度+动态"),N1506*$E$5/2,IF(T1506="季度",(J1506+K1506)/2,IF(T1506="动态",N1506*$E$5*IF(J1506+K1506=0,0.5,K1506/(J1506+K1506)),K1506)))</x:f>
        <x:v>0.16593527841777908</x:v>
      </x:c>
      <x:c r="W1506" s="115" t="n">
        <x:f>IF(OR(T1506="年末+季度",T1506="季度+动态",T1506="动态"),N1506*(1-$E$5)*IF(L1506+M1506=0,$B$7/($B$7+$B$8),L1506/(L1506+M1506)),L1506)</x:f>
        <x:v>1.0786473524514935</x:v>
      </x:c>
      <x:c r="X1506" s="115" t="n">
        <x:f>IF(OR(T1506="年末+季度",T1506="季度+动态",T1506="动态"),N1506*(1-$E$5)*IF(L1506+M1506=0,$B$8/($B$7+$B$8),M1506/(L1506+M1506)),M1506)</x:f>
        <x:v>0.1635859111321575</x:v>
      </x:c>
      <x:c r="Y1506" s="115" t="n">
        <x:f>POWER(1-$H$5,(A1506-A1505)/$H$8)</x:f>
        <x:v>0.9999588018747739</x:v>
      </x:c>
      <x:c r="Z1506" s="115" t="n">
        <x:f>U1506*Y1506</x:f>
        <x:v>0.15960415486579302</x:v>
      </x:c>
      <x:c r="AA1506" s="115" t="n">
        <x:f>V1506*Y1506</x:f>
        <x:v>0.1659284421953994</x:v>
      </x:c>
      <x:c r="AB1506" s="115" t="n">
        <x:f>W1506*Y1506</x:f>
        <x:v>1.0786029142027924</x:v>
      </x:c>
      <x:c r="AC1506" s="115" t="n">
        <x:f>X1506*Y1506</x:f>
        <x:v>0.16357917169930547</x:v>
      </x:c>
      <x:c r="AD1506" s="115" t="n">
        <x:f>SUM(Z1506:AC1506)</x:f>
        <x:v>1.5677146829632904</x:v>
      </x:c>
      <x:c r="AE1506" s="115" t="n">
        <x:f>MAX(AE1505,AD1506)</x:f>
        <x:v>1.5677146829632904</x:v>
      </x:c>
      <x:c r="AF1506" s="114" t="n">
        <x:f>AD1506/AE1506-1</x:f>
        <x:v>0</x:v>
      </x:c>
      <x:c r="AG1506" s="114" t="n">
        <x:f>AD1506/AD1505-1</x:f>
        <x:v>0.004932115329908449</x:v>
      </x:c>
      <x:c r="AH1506" s="111" t="n">
        <x:f>IF(OR(T1506="年末+季度",T1506="季度+动态",T1506="季度",T1506="动态"),A1506,AH1505)</x:f>
        <x:v>46022</x:v>
      </x:c>
      <x:c r="AI1506" s="117" t="n">
        <x:f>YEAR(A1506)</x:f>
        <x:v>2026</x:v>
      </x:c>
      <x:c r="AJ1506" s="117" t="n">
        <x:f>MONTH(A1506)</x:f>
        <x:v>1</x:v>
      </x:c>
      <x:c r="AK1506" s="50" t="n">
        <x:f>IF(MONTH(A1506)&lt;&gt;MONTH(A1507),1,0)</x:f>
        <x:v>0</x:v>
      </x:c>
      <x:c r="AL1506" s="115" t="n">
        <x:f>IF(AK1505,AD1505,AL1505)</x:f>
        <x:v>1.5439212302122862</x:v>
      </x:c>
      <x:c r="AM1506" s="116" t="str">
        <x:f>IF(AK1506,AD1506/AL1506-1,"")</x:f>
      </x:c>
      <x:c r="AN1506" s="115" t="n">
        <x:f>IF(AI1506&lt;&gt;AI1505,AD1506,MAX(AN1505,AD1506))</x:f>
        <x:v>1.5677146829632904</x:v>
      </x:c>
      <x:c r="AO1506" s="116" t="n">
        <x:f>AD1506/AN1506-1</x:f>
        <x:v>0</x:v>
      </x:c>
      <x:c r="AP1506" s="112" t="n">
        <x:f>IFERROR(SUM(Z1506:AC1506)/AD1506,0)</x:f>
        <x:v>1</x:v>
      </x:c>
      <x:c r="AQ1506" s="50" t="b">
        <x:f>AND(B1506&gt;0,C1506&gt;0,D1506&gt;0,E1506&gt;0)</x:f>
        <x:v>1</x:v>
      </x:c>
    </x:row>
    <x:row r="1507">
      <x:c r="A1507" s="111" t="n">
        <x:f>'净值底稿'!A1465</x:f>
        <x:v>46035</x:v>
      </x:c>
      <x:c r="B1507" s="113" t="n">
        <x:f>'净值底稿'!F1465</x:f>
        <x:v>3.84635410254475</x:v>
      </x:c>
      <x:c r="C1507" s="113" t="n">
        <x:f>'净值底稿'!O1465</x:f>
        <x:v>1.9666904628330497</x:v>
      </x:c>
      <x:c r="D1507" s="113" t="n">
        <x:f>'净值底稿'!P1465</x:f>
        <x:v>1.7514</x:v>
      </x:c>
      <x:c r="E1507" s="113" t="n">
        <x:f>'净值底稿'!Q1465</x:f>
        <x:v>3.5597</x:v>
      </x:c>
      <x:c r="F1507" s="114" t="n">
        <x:f>IFERROR(B1507/B1506-1,0)</x:f>
        <x:v>-0.019679683036610496</x:v>
      </x:c>
      <x:c r="G1507" s="114" t="n">
        <x:f>IFERROR(C1507/C1506-1,0)</x:f>
        <x:v>-0.010574667842830121</x:v>
      </x:c>
      <x:c r="H1507" s="114" t="n">
        <x:f>IFERROR(D1507/D1506-1,0)</x:f>
        <x:v>0.0003998400639744215</x:v>
      </x:c>
      <x:c r="I1507" s="114" t="n">
        <x:f>IFERROR(E1507/E1506-1,0)</x:f>
        <x:v>0.0017165691130121008</x:v>
      </x:c>
      <x:c r="J1507" s="115" t="n">
        <x:f>Z1506*(1+F1507)</x:f>
        <x:v>0.1564631956867081</x:v>
      </x:c>
      <x:c r="K1507" s="115" t="n">
        <x:f>AA1506*(1+G1507)</x:f>
        <x:v>0.16417380403350482</x:v>
      </x:c>
      <x:c r="L1507" s="115" t="n">
        <x:f>AB1506*(1+H1507)</x:f>
        <x:v>1.0790341828610102</x:v>
      </x:c>
      <x:c r="M1507" s="115" t="n">
        <x:f>AC1506*(1+I1507)</x:f>
        <x:v>0.1638599666529766</x:v>
      </x:c>
      <x:c r="N1507" s="115" t="n">
        <x:f>SUM(J1507:M1507)</x:f>
        <x:v>1.5635311492341997</x:v>
      </x:c>
      <x:c r="O1507" s="116" t="n">
        <x:f>IFERROR((J1507+K1507)/N1507,0)</x:f>
        <x:v>0.20507234529817803</x:v>
      </x:c>
      <x:c r="P1507" s="50" t="b">
        <x:f>AND(MONTH(A1507)=12,OR(A1508="",YEAR(A1507)&lt;&gt;YEAR(A1508)))</x:f>
        <x:v>0</x:v>
      </x:c>
      <x:c r="Q1507" s="50" t="b">
        <x:f>AND(MOD(MONTH(A1507),3)=0,OR(A1508="",MONTH(A1507)&lt;&gt;MONTH(A1508)))</x:f>
        <x:v>0</x:v>
      </x:c>
      <x:c r="R1507" s="50" t="b">
        <x:f>OR(O1507&gt;$E$7,O1507&lt;$E$6)</x:f>
        <x:v>0</x:v>
      </x:c>
      <x:c r="S1507" s="50" t="b">
        <x:f>AND(OR(P1507,Q1507,R1507),A1507-AH1506&gt;$E$8)</x:f>
        <x:v>0</x:v>
      </x:c>
      <x:c r="T1507" s="50" t="str">
        <x:f>IF(NOT(OR(P1507,Q1507,R1507)),"不调",IF(NOT(S1507),"间隔规则跳过",IF(P1507,"年末+季度",IF(AND(Q1507,R1507),"季度+动态",IF(Q1507,"季度","动态")))))</x:f>
        <x:v>不调</x:v>
      </x:c>
      <x:c r="U1507" s="115" t="n">
        <x:f>IF(OR(T1507="年末+季度",T1507="季度+动态"),N1507*$E$5/2,IF(T1507="季度",(J1507+K1507)/2,IF(T1507="动态",N1507*$E$5*IF(J1507+K1507=0,0.5,J1507/(J1507+K1507)),J1507)))</x:f>
        <x:v>0.1564631956867081</x:v>
      </x:c>
      <x:c r="V1507" s="115" t="n">
        <x:f>IF(OR(T1507="年末+季度",T1507="季度+动态"),N1507*$E$5/2,IF(T1507="季度",(J1507+K1507)/2,IF(T1507="动态",N1507*$E$5*IF(J1507+K1507=0,0.5,K1507/(J1507+K1507)),K1507)))</x:f>
        <x:v>0.16417380403350482</x:v>
      </x:c>
      <x:c r="W1507" s="115" t="n">
        <x:f>IF(OR(T1507="年末+季度",T1507="季度+动态",T1507="动态"),N1507*(1-$E$5)*IF(L1507+M1507=0,$B$7/($B$7+$B$8),L1507/(L1507+M1507)),L1507)</x:f>
        <x:v>1.0790341828610102</x:v>
      </x:c>
      <x:c r="X1507" s="115" t="n">
        <x:f>IF(OR(T1507="年末+季度",T1507="季度+动态",T1507="动态"),N1507*(1-$E$5)*IF(L1507+M1507=0,$B$8/($B$7+$B$8),M1507/(L1507+M1507)),M1507)</x:f>
        <x:v>0.1638599666529766</x:v>
      </x:c>
      <x:c r="Y1507" s="115" t="n">
        <x:f>POWER(1-$H$5,(A1507-A1506)/$H$8)</x:f>
        <x:v>0.9999862671029998</x:v>
      </x:c>
      <x:c r="Z1507" s="115" t="n">
        <x:f>U1507*Y1507</x:f>
        <x:v>0.1564610469937574</x:v>
      </x:c>
      <x:c r="AA1507" s="115" t="n">
        <x:f>V1507*Y1507</x:f>
        <x:v>0.1641715494515639</x:v>
      </x:c>
      <x:c r="AB1507" s="115" t="n">
        <x:f>W1507*Y1507</x:f>
        <x:v>1.0790193645957171</x:v>
      </x:c>
      <x:c r="AC1507" s="115" t="n">
        <x:f>X1507*Y1507</x:f>
        <x:v>0.1638577163809321</x:v>
      </x:c>
      <x:c r="AD1507" s="115" t="n">
        <x:f>SUM(Z1507:AC1507)</x:f>
        <x:v>1.5635096774219703</x:v>
      </x:c>
      <x:c r="AE1507" s="115" t="n">
        <x:f>MAX(AE1506,AD1507)</x:f>
        <x:v>1.5677146829632904</x:v>
      </x:c>
      <x:c r="AF1507" s="114" t="n">
        <x:f>AD1507/AE1507-1</x:f>
        <x:v>-0.0026822518070519497</x:v>
      </x:c>
      <x:c r="AG1507" s="114" t="n">
        <x:f>AD1507/AD1506-1</x:f>
        <x:v>-0.0026822518070519497</x:v>
      </x:c>
      <x:c r="AH1507" s="111" t="n">
        <x:f>IF(OR(T1507="年末+季度",T1507="季度+动态",T1507="季度",T1507="动态"),A1507,AH1506)</x:f>
        <x:v>46022</x:v>
      </x:c>
      <x:c r="AI1507" s="117" t="n">
        <x:f>YEAR(A1507)</x:f>
        <x:v>2026</x:v>
      </x:c>
      <x:c r="AJ1507" s="117" t="n">
        <x:f>MONTH(A1507)</x:f>
        <x:v>1</x:v>
      </x:c>
      <x:c r="AK1507" s="50" t="n">
        <x:f>IF(MONTH(A1507)&lt;&gt;MONTH(A1508),1,0)</x:f>
        <x:v>0</x:v>
      </x:c>
      <x:c r="AL1507" s="115" t="n">
        <x:f>IF(AK1506,AD1506,AL1506)</x:f>
        <x:v>1.5439212302122862</x:v>
      </x:c>
      <x:c r="AM1507" s="116" t="str">
        <x:f>IF(AK1507,AD1507/AL1507-1,"")</x:f>
      </x:c>
      <x:c r="AN1507" s="115" t="n">
        <x:f>IF(AI1507&lt;&gt;AI1506,AD1507,MAX(AN1506,AD1507))</x:f>
        <x:v>1.5677146829632904</x:v>
      </x:c>
      <x:c r="AO1507" s="116" t="n">
        <x:f>AD1507/AN1507-1</x:f>
        <x:v>-0.0026822518070519497</x:v>
      </x:c>
      <x:c r="AP1507" s="112" t="n">
        <x:f>IFERROR(SUM(Z1507:AC1507)/AD1507,0)</x:f>
        <x:v>1</x:v>
      </x:c>
      <x:c r="AQ1507" s="50" t="b">
        <x:f>AND(B1507&gt;0,C1507&gt;0,D1507&gt;0,E1507&gt;0)</x:f>
        <x:v>1</x:v>
      </x:c>
    </x:row>
    <x:row r="1508">
      <x:c r="A1508" s="111" t="n">
        <x:f>'净值底稿'!A1466</x:f>
        <x:v>46036</x:v>
      </x:c>
      <x:c r="B1508" s="113" t="n">
        <x:f>'净值底稿'!F1466</x:f>
        <x:v>3.899862866722775</x:v>
      </x:c>
      <x:c r="C1508" s="113" t="n">
        <x:f>'净值底稿'!O1466</x:f>
        <x:v>1.9791993994474673</x:v>
      </x:c>
      <x:c r="D1508" s="113" t="n">
        <x:f>'净值底稿'!P1466</x:f>
        <x:v>1.7517</x:v>
      </x:c>
      <x:c r="E1508" s="113" t="n">
        <x:f>'净值底稿'!Q1466</x:f>
        <x:v>3.6033</x:v>
      </x:c>
      <x:c r="F1508" s="114" t="n">
        <x:f>IFERROR(B1508/B1507-1,0)</x:f>
        <x:v>0.013911554358092992</x:v>
      </x:c>
      <x:c r="G1508" s="114" t="n">
        <x:f>IFERROR(C1508/C1507-1,0)</x:f>
        <x:v>0.006360399285405771</x:v>
      </x:c>
      <x:c r="H1508" s="114" t="n">
        <x:f>IFERROR(D1508/D1507-1,0)</x:f>
        <x:v>0.0001712915381979485</x:v>
      </x:c>
      <x:c r="I1508" s="114" t="n">
        <x:f>IFERROR(E1508/E1507-1,0)</x:f>
        <x:v>0.012248223164873506</x:v>
      </x:c>
      <x:c r="J1508" s="115" t="n">
        <x:f>Z1507*(1+F1508)</x:f>
        <x:v>0.1586376633539352</x:v>
      </x:c>
      <x:c r="K1508" s="115" t="n">
        <x:f>AA1507*(1+G1508)</x:f>
        <x:v>0.16521574605737957</x:v>
      </x:c>
      <x:c r="L1508" s="115" t="n">
        <x:f>AB1507*(1+H1508)</x:f>
        <x:v>1.0792041914824242</x:v>
      </x:c>
      <x:c r="M1508" s="115" t="n">
        <x:f>AC1507*(1+I1508)</x:f>
        <x:v>0.1658646822584523</x:v>
      </x:c>
      <x:c r="N1508" s="115" t="n">
        <x:f>SUM(J1508:M1508)</x:f>
        <x:v>1.5689222831521912</x:v>
      </x:c>
      <x:c r="O1508" s="116" t="n">
        <x:f>IFERROR((J1508+K1508)/N1508,0)</x:f>
        <x:v>0.20641775114612215</x:v>
      </x:c>
      <x:c r="P1508" s="50" t="b">
        <x:f>AND(MONTH(A1508)=12,OR(A1509="",YEAR(A1508)&lt;&gt;YEAR(A1509)))</x:f>
        <x:v>0</x:v>
      </x:c>
      <x:c r="Q1508" s="50" t="b">
        <x:f>AND(MOD(MONTH(A1508),3)=0,OR(A1509="",MONTH(A1508)&lt;&gt;MONTH(A1509)))</x:f>
        <x:v>0</x:v>
      </x:c>
      <x:c r="R1508" s="50" t="b">
        <x:f>OR(O1508&gt;$E$7,O1508&lt;$E$6)</x:f>
        <x:v>0</x:v>
      </x:c>
      <x:c r="S1508" s="50" t="b">
        <x:f>AND(OR(P1508,Q1508,R1508),A1508-AH1507&gt;$E$8)</x:f>
        <x:v>0</x:v>
      </x:c>
      <x:c r="T1508" s="50" t="str">
        <x:f>IF(NOT(OR(P1508,Q1508,R1508)),"不调",IF(NOT(S1508),"间隔规则跳过",IF(P1508,"年末+季度",IF(AND(Q1508,R1508),"季度+动态",IF(Q1508,"季度","动态")))))</x:f>
        <x:v>不调</x:v>
      </x:c>
      <x:c r="U1508" s="115" t="n">
        <x:f>IF(OR(T1508="年末+季度",T1508="季度+动态"),N1508*$E$5/2,IF(T1508="季度",(J1508+K1508)/2,IF(T1508="动态",N1508*$E$5*IF(J1508+K1508=0,0.5,J1508/(J1508+K1508)),J1508)))</x:f>
        <x:v>0.1586376633539352</x:v>
      </x:c>
      <x:c r="V1508" s="115" t="n">
        <x:f>IF(OR(T1508="年末+季度",T1508="季度+动态"),N1508*$E$5/2,IF(T1508="季度",(J1508+K1508)/2,IF(T1508="动态",N1508*$E$5*IF(J1508+K1508=0,0.5,K1508/(J1508+K1508)),K1508)))</x:f>
        <x:v>0.16521574605737957</x:v>
      </x:c>
      <x:c r="W1508" s="115" t="n">
        <x:f>IF(OR(T1508="年末+季度",T1508="季度+动态",T1508="动态"),N1508*(1-$E$5)*IF(L1508+M1508=0,$B$7/($B$7+$B$8),L1508/(L1508+M1508)),L1508)</x:f>
        <x:v>1.0792041914824242</x:v>
      </x:c>
      <x:c r="X1508" s="115" t="n">
        <x:f>IF(OR(T1508="年末+季度",T1508="季度+动态",T1508="动态"),N1508*(1-$E$5)*IF(L1508+M1508=0,$B$8/($B$7+$B$8),M1508/(L1508+M1508)),M1508)</x:f>
        <x:v>0.1658646822584523</x:v>
      </x:c>
      <x:c r="Y1508" s="115" t="n">
        <x:f>POWER(1-$H$5,(A1508-A1507)/$H$8)</x:f>
        <x:v>0.9999862671029998</x:v>
      </x:c>
      <x:c r="Z1508" s="115" t="n">
        <x:f>U1508*Y1508</x:f>
        <x:v>0.158635484799244</x:v>
      </x:c>
      <x:c r="AA1508" s="115" t="n">
        <x:f>V1508*Y1508</x:f>
        <x:v>0.16521347716655616</x:v>
      </x:c>
      <x:c r="AB1508" s="115" t="n">
        <x:f>W1508*Y1508</x:f>
        <x:v>1.0791893708824203</x:v>
      </x:c>
      <x:c r="AC1508" s="115" t="n">
        <x:f>X1508*Y1508</x:f>
        <x:v>0.16586240445585487</x:v>
      </x:c>
      <x:c r="AD1508" s="115" t="n">
        <x:f>SUM(Z1508:AC1508)</x:f>
        <x:v>1.5689007373040753</x:v>
      </x:c>
      <x:c r="AE1508" s="115" t="n">
        <x:f>MAX(AE1507,AD1508)</x:f>
        <x:v>1.5689007373040753</x:v>
      </x:c>
      <x:c r="AF1508" s="114" t="n">
        <x:f>AD1508/AE1508-1</x:f>
        <x:v>0</x:v>
      </x:c>
      <x:c r="AG1508" s="114" t="n">
        <x:f>AD1508/AD1507-1</x:f>
        <x:v>0.0034480502167368865</x:v>
      </x:c>
      <x:c r="AH1508" s="111" t="n">
        <x:f>IF(OR(T1508="年末+季度",T1508="季度+动态",T1508="季度",T1508="动态"),A1508,AH1507)</x:f>
        <x:v>46022</x:v>
      </x:c>
      <x:c r="AI1508" s="117" t="n">
        <x:f>YEAR(A1508)</x:f>
        <x:v>2026</x:v>
      </x:c>
      <x:c r="AJ1508" s="117" t="n">
        <x:f>MONTH(A1508)</x:f>
        <x:v>1</x:v>
      </x:c>
      <x:c r="AK1508" s="50" t="n">
        <x:f>IF(MONTH(A1508)&lt;&gt;MONTH(A1509),1,0)</x:f>
        <x:v>0</x:v>
      </x:c>
      <x:c r="AL1508" s="115" t="n">
        <x:f>IF(AK1507,AD1507,AL1507)</x:f>
        <x:v>1.5439212302122862</x:v>
      </x:c>
      <x:c r="AM1508" s="116" t="str">
        <x:f>IF(AK1508,AD1508/AL1508-1,"")</x:f>
      </x:c>
      <x:c r="AN1508" s="115" t="n">
        <x:f>IF(AI1508&lt;&gt;AI1507,AD1508,MAX(AN1507,AD1508))</x:f>
        <x:v>1.5689007373040753</x:v>
      </x:c>
      <x:c r="AO1508" s="116" t="n">
        <x:f>AD1508/AN1508-1</x:f>
        <x:v>0</x:v>
      </x:c>
      <x:c r="AP1508" s="112" t="n">
        <x:f>IFERROR(SUM(Z1508:AC1508)/AD1508,0)</x:f>
        <x:v>1</x:v>
      </x:c>
      <x:c r="AQ1508" s="50" t="b">
        <x:f>AND(B1508&gt;0,C1508&gt;0,D1508&gt;0,E1508&gt;0)</x:f>
        <x:v>1</x:v>
      </x:c>
    </x:row>
    <x:row r="1509">
      <x:c r="A1509" s="111" t="n">
        <x:f>'净值底稿'!A1467</x:f>
        <x:v>46037</x:v>
      </x:c>
      <x:c r="B1509" s="113" t="n">
        <x:f>'净值底稿'!F1467</x:f>
        <x:v>3.9864552017209998</x:v>
      </x:c>
      <x:c r="C1509" s="113" t="n">
        <x:f>'净值底稿'!O1467</x:f>
        <x:v>1.9818233728032217</x:v>
      </x:c>
      <x:c r="D1509" s="113" t="n">
        <x:f>'净值底稿'!P1467</x:f>
        <x:v>1.7525</x:v>
      </x:c>
      <x:c r="E1509" s="113" t="n">
        <x:f>'净值底稿'!Q1467</x:f>
        <x:v>3.5908</x:v>
      </x:c>
      <x:c r="F1509" s="114" t="n">
        <x:f>IFERROR(B1509/B1508-1,0)</x:f>
        <x:v>0.022203943563531503</x:v>
      </x:c>
      <x:c r="G1509" s="114" t="n">
        <x:f>IFERROR(C1509/C1508-1,0)</x:f>
        <x:v>0.0013257751374051718</x:v>
      </x:c>
      <x:c r="H1509" s="114" t="n">
        <x:f>IFERROR(D1509/D1508-1,0)</x:f>
        <x:v>0.00045669920648516715</x:v>
      </x:c>
      <x:c r="I1509" s="114" t="n">
        <x:f>IFERROR(E1509/E1508-1,0)</x:f>
        <x:v>-0.0034690422668108845</x:v>
      </x:c>
      <x:c r="J1509" s="115" t="n">
        <x:f>Z1508*(1+F1509)</x:f>
        <x:v>0.16215781815089986</x:v>
      </x:c>
      <x:c r="K1509" s="115" t="n">
        <x:f>AA1508*(1+G1509)</x:f>
        <x:v>0.16543251308694784</x:v>
      </x:c>
      <x:c r="L1509" s="115" t="n">
        <x:f>AB1508*(1+H1509)</x:f>
        <x:v>1.0796822358117495</x:v>
      </x:c>
      <x:c r="M1509" s="115" t="n">
        <x:f>AC1508*(1+I1509)</x:f>
        <x:v>0.16528702076432264</x:v>
      </x:c>
      <x:c r="N1509" s="115" t="n">
        <x:f>SUM(J1509:M1509)</x:f>
        <x:v>1.5725595878139198</x:v>
      </x:c>
      <x:c r="O1509" s="116" t="n">
        <x:f>IFERROR((J1509+K1509)/N1509,0)</x:f>
        <x:v>0.20831664108400788</x:v>
      </x:c>
      <x:c r="P1509" s="50" t="b">
        <x:f>AND(MONTH(A1509)=12,OR(A1510="",YEAR(A1509)&lt;&gt;YEAR(A1510)))</x:f>
        <x:v>0</x:v>
      </x:c>
      <x:c r="Q1509" s="50" t="b">
        <x:f>AND(MOD(MONTH(A1509),3)=0,OR(A1510="",MONTH(A1509)&lt;&gt;MONTH(A1510)))</x:f>
        <x:v>0</x:v>
      </x:c>
      <x:c r="R1509" s="50" t="b">
        <x:f>OR(O1509&gt;$E$7,O1509&lt;$E$6)</x:f>
        <x:v>0</x:v>
      </x:c>
      <x:c r="S1509" s="50" t="b">
        <x:f>AND(OR(P1509,Q1509,R1509),A1509-AH1508&gt;$E$8)</x:f>
        <x:v>0</x:v>
      </x:c>
      <x:c r="T1509" s="50" t="str">
        <x:f>IF(NOT(OR(P1509,Q1509,R1509)),"不调",IF(NOT(S1509),"间隔规则跳过",IF(P1509,"年末+季度",IF(AND(Q1509,R1509),"季度+动态",IF(Q1509,"季度","动态")))))</x:f>
        <x:v>不调</x:v>
      </x:c>
      <x:c r="U1509" s="115" t="n">
        <x:f>IF(OR(T1509="年末+季度",T1509="季度+动态"),N1509*$E$5/2,IF(T1509="季度",(J1509+K1509)/2,IF(T1509="动态",N1509*$E$5*IF(J1509+K1509=0,0.5,J1509/(J1509+K1509)),J1509)))</x:f>
        <x:v>0.16215781815089986</x:v>
      </x:c>
      <x:c r="V1509" s="115" t="n">
        <x:f>IF(OR(T1509="年末+季度",T1509="季度+动态"),N1509*$E$5/2,IF(T1509="季度",(J1509+K1509)/2,IF(T1509="动态",N1509*$E$5*IF(J1509+K1509=0,0.5,K1509/(J1509+K1509)),K1509)))</x:f>
        <x:v>0.16543251308694784</x:v>
      </x:c>
      <x:c r="W1509" s="115" t="n">
        <x:f>IF(OR(T1509="年末+季度",T1509="季度+动态",T1509="动态"),N1509*(1-$E$5)*IF(L1509+M1509=0,$B$7/($B$7+$B$8),L1509/(L1509+M1509)),L1509)</x:f>
        <x:v>1.0796822358117495</x:v>
      </x:c>
      <x:c r="X1509" s="115" t="n">
        <x:f>IF(OR(T1509="年末+季度",T1509="季度+动态",T1509="动态"),N1509*(1-$E$5)*IF(L1509+M1509=0,$B$8/($B$7+$B$8),M1509/(L1509+M1509)),M1509)</x:f>
        <x:v>0.16528702076432264</x:v>
      </x:c>
      <x:c r="Y1509" s="115" t="n">
        <x:f>POWER(1-$H$5,(A1509-A1508)/$H$8)</x:f>
        <x:v>0.9999862671029998</x:v>
      </x:c>
      <x:c r="Z1509" s="115" t="n">
        <x:f>U1509*Y1509</x:f>
        <x:v>0.1621555912542854</x:v>
      </x:c>
      <x:c r="AA1509" s="115" t="n">
        <x:f>V1509*Y1509</x:f>
        <x:v>0.16543024121928512</x:v>
      </x:c>
      <x:c r="AB1509" s="115" t="n">
        <x:f>W1509*Y1509</x:f>
        <x:v>1.079667408646812</x:v>
      </x:c>
      <x:c r="AC1509" s="115" t="n">
        <x:f>X1509*Y1509</x:f>
        <x:v>0.165284750894691</x:v>
      </x:c>
      <x:c r="AD1509" s="115" t="n">
        <x:f>SUM(Z1509:AC1509)</x:f>
        <x:v>1.5725379920150737</x:v>
      </x:c>
      <x:c r="AE1509" s="115" t="n">
        <x:f>MAX(AE1508,AD1509)</x:f>
        <x:v>1.5725379920150737</x:v>
      </x:c>
      <x:c r="AF1509" s="114" t="n">
        <x:f>AD1509/AE1509-1</x:f>
        <x:v>0</x:v>
      </x:c>
      <x:c r="AG1509" s="114" t="n">
        <x:f>AD1509/AD1508-1</x:f>
        <x:v>0.002318345975952818</x:v>
      </x:c>
      <x:c r="AH1509" s="111" t="n">
        <x:f>IF(OR(T1509="年末+季度",T1509="季度+动态",T1509="季度",T1509="动态"),A1509,AH1508)</x:f>
        <x:v>46022</x:v>
      </x:c>
      <x:c r="AI1509" s="117" t="n">
        <x:f>YEAR(A1509)</x:f>
        <x:v>2026</x:v>
      </x:c>
      <x:c r="AJ1509" s="117" t="n">
        <x:f>MONTH(A1509)</x:f>
        <x:v>1</x:v>
      </x:c>
      <x:c r="AK1509" s="50" t="n">
        <x:f>IF(MONTH(A1509)&lt;&gt;MONTH(A1510),1,0)</x:f>
        <x:v>0</x:v>
      </x:c>
      <x:c r="AL1509" s="115" t="n">
        <x:f>IF(AK1508,AD1508,AL1508)</x:f>
        <x:v>1.5439212302122862</x:v>
      </x:c>
      <x:c r="AM1509" s="116" t="str">
        <x:f>IF(AK1509,AD1509/AL1509-1,"")</x:f>
      </x:c>
      <x:c r="AN1509" s="115" t="n">
        <x:f>IF(AI1509&lt;&gt;AI1508,AD1509,MAX(AN1508,AD1509))</x:f>
        <x:v>1.5725379920150737</x:v>
      </x:c>
      <x:c r="AO1509" s="116" t="n">
        <x:f>AD1509/AN1509-1</x:f>
        <x:v>0</x:v>
      </x:c>
      <x:c r="AP1509" s="112" t="n">
        <x:f>IFERROR(SUM(Z1509:AC1509)/AD1509,0)</x:f>
        <x:v>1</x:v>
      </x:c>
      <x:c r="AQ1509" s="50" t="b">
        <x:f>AND(B1509&gt;0,C1509&gt;0,D1509&gt;0,E1509&gt;0)</x:f>
        <x:v>1</x:v>
      </x:c>
    </x:row>
    <x:row r="1510">
      <x:c r="A1510" s="111" t="n">
        <x:f>'净值底稿'!A1468</x:f>
        <x:v>46038</x:v>
      </x:c>
      <x:c r="B1510" s="113" t="n">
        <x:f>'净值底稿'!F1468</x:f>
        <x:v>4.0271206430987245</x:v>
      </x:c>
      <x:c r="C1510" s="113" t="n">
        <x:f>'净值底稿'!O1468</x:f>
        <x:v>1.9881699347909947</x:v>
      </x:c>
      <x:c r="D1510" s="113" t="n">
        <x:f>'净值底稿'!P1468</x:f>
        <x:v>1.7535</x:v>
      </x:c>
      <x:c r="E1510" s="113" t="n">
        <x:f>'净值底稿'!Q1468</x:f>
        <x:v>3.5855</x:v>
      </x:c>
      <x:c r="F1510" s="114" t="n">
        <x:f>IFERROR(B1510/B1509-1,0)</x:f>
        <x:v>0.010200902636550158</x:v>
      </x:c>
      <x:c r="G1510" s="114" t="n">
        <x:f>IFERROR(C1510/C1509-1,0)</x:f>
        <x:v>0.0032023852755334037</x:v>
      </x:c>
      <x:c r="H1510" s="114" t="n">
        <x:f>IFERROR(D1510/D1509-1,0)</x:f>
        <x:v>0.0005706134094152215</x:v>
      </x:c>
      <x:c r="I1510" s="114" t="n">
        <x:f>IFERROR(E1510/E1509-1,0)</x:f>
        <x:v>-0.0014759942074189514</x:v>
      </x:c>
      <x:c r="J1510" s="115" t="n">
        <x:f>Z1509*(1+F1510)</x:f>
        <x:v>0.1638097246526426</x:v>
      </x:c>
      <x:c r="K1510" s="115" t="n">
        <x:f>AA1509*(1+G1510)</x:f>
        <x:v>0.1659600125878937</x:v>
      </x:c>
      <x:c r="L1510" s="115" t="n">
        <x:f>AB1509*(1+H1510)</x:f>
        <x:v>1.0802834813478945</x:v>
      </x:c>
      <x:c r="M1510" s="115" t="n">
        <x:f>AC1509*(1+I1510)</x:f>
        <x:v>0.16504079155979576</x:v>
      </x:c>
      <x:c r="N1510" s="115" t="n">
        <x:f>SUM(J1510:M1510)</x:f>
        <x:v>1.5750940101482267</x:v>
      </x:c>
      <x:c r="O1510" s="116" t="n">
        <x:f>IFERROR((J1510+K1510)/N1510,0)</x:f>
        <x:v>0.2093651141556324</x:v>
      </x:c>
      <x:c r="P1510" s="50" t="b">
        <x:f>AND(MONTH(A1510)=12,OR(A1511="",YEAR(A1510)&lt;&gt;YEAR(A1511)))</x:f>
        <x:v>0</x:v>
      </x:c>
      <x:c r="Q1510" s="50" t="b">
        <x:f>AND(MOD(MONTH(A1510),3)=0,OR(A1511="",MONTH(A1510)&lt;&gt;MONTH(A1511)))</x:f>
        <x:v>0</x:v>
      </x:c>
      <x:c r="R1510" s="50" t="b">
        <x:f>OR(O1510&gt;$E$7,O1510&lt;$E$6)</x:f>
        <x:v>0</x:v>
      </x:c>
      <x:c r="S1510" s="50" t="b">
        <x:f>AND(OR(P1510,Q1510,R1510),A1510-AH1509&gt;$E$8)</x:f>
        <x:v>0</x:v>
      </x:c>
      <x:c r="T1510" s="50" t="str">
        <x:f>IF(NOT(OR(P1510,Q1510,R1510)),"不调",IF(NOT(S1510),"间隔规则跳过",IF(P1510,"年末+季度",IF(AND(Q1510,R1510),"季度+动态",IF(Q1510,"季度","动态")))))</x:f>
        <x:v>不调</x:v>
      </x:c>
      <x:c r="U1510" s="115" t="n">
        <x:f>IF(OR(T1510="年末+季度",T1510="季度+动态"),N1510*$E$5/2,IF(T1510="季度",(J1510+K1510)/2,IF(T1510="动态",N1510*$E$5*IF(J1510+K1510=0,0.5,J1510/(J1510+K1510)),J1510)))</x:f>
        <x:v>0.1638097246526426</x:v>
      </x:c>
      <x:c r="V1510" s="115" t="n">
        <x:f>IF(OR(T1510="年末+季度",T1510="季度+动态"),N1510*$E$5/2,IF(T1510="季度",(J1510+K1510)/2,IF(T1510="动态",N1510*$E$5*IF(J1510+K1510=0,0.5,K1510/(J1510+K1510)),K1510)))</x:f>
        <x:v>0.1659600125878937</x:v>
      </x:c>
      <x:c r="W1510" s="115" t="n">
        <x:f>IF(OR(T1510="年末+季度",T1510="季度+动态",T1510="动态"),N1510*(1-$E$5)*IF(L1510+M1510=0,$B$7/($B$7+$B$8),L1510/(L1510+M1510)),L1510)</x:f>
        <x:v>1.0802834813478945</x:v>
      </x:c>
      <x:c r="X1510" s="115" t="n">
        <x:f>IF(OR(T1510="年末+季度",T1510="季度+动态",T1510="动态"),N1510*(1-$E$5)*IF(L1510+M1510=0,$B$8/($B$7+$B$8),M1510/(L1510+M1510)),M1510)</x:f>
        <x:v>0.16504079155979576</x:v>
      </x:c>
      <x:c r="Y1510" s="115" t="n">
        <x:f>POWER(1-$H$5,(A1510-A1509)/$H$8)</x:f>
        <x:v>0.9999862671029998</x:v>
      </x:c>
      <x:c r="Z1510" s="115" t="n">
        <x:f>U1510*Y1510</x:f>
        <x:v>0.1638074750705663</x:v>
      </x:c>
      <x:c r="AA1510" s="115" t="n">
        <x:f>V1510*Y1510</x:f>
        <x:v>0.16595773347613466</x:v>
      </x:c>
      <x:c r="AB1510" s="115" t="n">
        <x:f>W1510*Y1510</x:f>
        <x:v>1.0802686459261142</x:v>
      </x:c>
      <x:c r="AC1510" s="115" t="n">
        <x:f>X1510*Y1510</x:f>
        <x:v>0.16503852507160444</x:v>
      </x:c>
      <x:c r="AD1510" s="115" t="n">
        <x:f>SUM(Z1510:AC1510)</x:f>
        <x:v>1.5750723795444195</x:v>
      </x:c>
      <x:c r="AE1510" s="115" t="n">
        <x:f>MAX(AE1509,AD1510)</x:f>
        <x:v>1.5750723795444195</x:v>
      </x:c>
      <x:c r="AF1510" s="114" t="n">
        <x:f>AD1510/AE1510-1</x:f>
        <x:v>0</x:v>
      </x:c>
      <x:c r="AG1510" s="114" t="n">
        <x:f>AD1510/AD1509-1</x:f>
        <x:v>0.0016116542444217785</x:v>
      </x:c>
      <x:c r="AH1510" s="111" t="n">
        <x:f>IF(OR(T1510="年末+季度",T1510="季度+动态",T1510="季度",T1510="动态"),A1510,AH1509)</x:f>
        <x:v>46022</x:v>
      </x:c>
      <x:c r="AI1510" s="117" t="n">
        <x:f>YEAR(A1510)</x:f>
        <x:v>2026</x:v>
      </x:c>
      <x:c r="AJ1510" s="117" t="n">
        <x:f>MONTH(A1510)</x:f>
        <x:v>1</x:v>
      </x:c>
      <x:c r="AK1510" s="50" t="n">
        <x:f>IF(MONTH(A1510)&lt;&gt;MONTH(A1511),1,0)</x:f>
        <x:v>0</x:v>
      </x:c>
      <x:c r="AL1510" s="115" t="n">
        <x:f>IF(AK1509,AD1509,AL1509)</x:f>
        <x:v>1.5439212302122862</x:v>
      </x:c>
      <x:c r="AM1510" s="116" t="str">
        <x:f>IF(AK1510,AD1510/AL1510-1,"")</x:f>
      </x:c>
      <x:c r="AN1510" s="115" t="n">
        <x:f>IF(AI1510&lt;&gt;AI1509,AD1510,MAX(AN1509,AD1510))</x:f>
        <x:v>1.5750723795444195</x:v>
      </x:c>
      <x:c r="AO1510" s="116" t="n">
        <x:f>AD1510/AN1510-1</x:f>
        <x:v>0</x:v>
      </x:c>
      <x:c r="AP1510" s="112" t="n">
        <x:f>IFERROR(SUM(Z1510:AC1510)/AD1510,0)</x:f>
        <x:v>1</x:v>
      </x:c>
      <x:c r="AQ1510" s="50" t="b">
        <x:f>AND(B1510&gt;0,C1510&gt;0,D1510&gt;0,E1510&gt;0)</x:f>
        <x:v>1</x:v>
      </x:c>
    </x:row>
    <x:row r="1511">
      <x:c r="A1511" s="111" t="n">
        <x:f>'净值底稿'!A1469</x:f>
        <x:v>46041</x:v>
      </x:c>
      <x:c r="B1511" s="113" t="n">
        <x:f>'净值底稿'!F1469</x:f>
        <x:v>4.002492001269725</x:v>
      </x:c>
      <x:c r="C1511" s="113" t="n">
        <x:f>'净值底稿'!O1469</x:f>
        <x:v>2.003014088924169</x:v>
      </x:c>
      <x:c r="D1511" s="113" t="n">
        <x:f>'净值底稿'!P1469</x:f>
        <x:v>1.7539</x:v>
      </x:c>
      <x:c r="E1511" s="113" t="n">
        <x:f>'净值底稿'!Q1469</x:f>
        <x:v>3.6293</x:v>
      </x:c>
      <x:c r="F1511" s="114" t="n">
        <x:f>IFERROR(B1511/B1510-1,0)</x:f>
        <x:v>-0.006115695061484128</x:v>
      </x:c>
      <x:c r="G1511" s="114" t="n">
        <x:f>IFERROR(C1511/C1510-1,0)</x:f>
        <x:v>0.007466240120332035</x:v>
      </x:c>
      <x:c r="H1511" s="114" t="n">
        <x:f>IFERROR(D1511/D1510-1,0)</x:f>
        <x:v>0.00022811519817511616</x:v>
      </x:c>
      <x:c r="I1511" s="114" t="n">
        <x:f>IFERROR(E1511/E1510-1,0)</x:f>
        <x:v>0.012215869474271335</x:v>
      </x:c>
      <x:c r="J1511" s="115" t="n">
        <x:f>Z1510*(1+F1511)</x:f>
        <x:v>0.16280567850424307</x:v>
      </x:c>
      <x:c r="K1511" s="115" t="n">
        <x:f>AA1510*(1+G1511)</x:f>
        <x:v>0.16719681376409354</x:v>
      </x:c>
      <x:c r="L1511" s="115" t="n">
        <x:f>AB1510*(1+H1511)</x:f>
        <x:v>1.080515071622362</x:v>
      </x:c>
      <x:c r="M1511" s="115" t="n">
        <x:f>AC1510*(1+I1511)</x:f>
        <x:v>0.1670546141521054</x:v>
      </x:c>
      <x:c r="N1511" s="115" t="n">
        <x:f>SUM(J1511:M1511)</x:f>
        <x:v>1.577572178042804</x:v>
      </x:c>
      <x:c r="O1511" s="116" t="n">
        <x:f>IFERROR((J1511+K1511)/N1511,0)</x:f>
        <x:v>0.20918376785634635</x:v>
      </x:c>
      <x:c r="P1511" s="50" t="b">
        <x:f>AND(MONTH(A1511)=12,OR(A1512="",YEAR(A1511)&lt;&gt;YEAR(A1512)))</x:f>
        <x:v>0</x:v>
      </x:c>
      <x:c r="Q1511" s="50" t="b">
        <x:f>AND(MOD(MONTH(A1511),3)=0,OR(A1512="",MONTH(A1511)&lt;&gt;MONTH(A1512)))</x:f>
        <x:v>0</x:v>
      </x:c>
      <x:c r="R1511" s="50" t="b">
        <x:f>OR(O1511&gt;$E$7,O1511&lt;$E$6)</x:f>
        <x:v>0</x:v>
      </x:c>
      <x:c r="S1511" s="50" t="b">
        <x:f>AND(OR(P1511,Q1511,R1511),A1511-AH1510&gt;$E$8)</x:f>
        <x:v>0</x:v>
      </x:c>
      <x:c r="T1511" s="50" t="str">
        <x:f>IF(NOT(OR(P1511,Q1511,R1511)),"不调",IF(NOT(S1511),"间隔规则跳过",IF(P1511,"年末+季度",IF(AND(Q1511,R1511),"季度+动态",IF(Q1511,"季度","动态")))))</x:f>
        <x:v>不调</x:v>
      </x:c>
      <x:c r="U1511" s="115" t="n">
        <x:f>IF(OR(T1511="年末+季度",T1511="季度+动态"),N1511*$E$5/2,IF(T1511="季度",(J1511+K1511)/2,IF(T1511="动态",N1511*$E$5*IF(J1511+K1511=0,0.5,J1511/(J1511+K1511)),J1511)))</x:f>
        <x:v>0.16280567850424307</x:v>
      </x:c>
      <x:c r="V1511" s="115" t="n">
        <x:f>IF(OR(T1511="年末+季度",T1511="季度+动态"),N1511*$E$5/2,IF(T1511="季度",(J1511+K1511)/2,IF(T1511="动态",N1511*$E$5*IF(J1511+K1511=0,0.5,K1511/(J1511+K1511)),K1511)))</x:f>
        <x:v>0.16719681376409354</x:v>
      </x:c>
      <x:c r="W1511" s="115" t="n">
        <x:f>IF(OR(T1511="年末+季度",T1511="季度+动态",T1511="动态"),N1511*(1-$E$5)*IF(L1511+M1511=0,$B$7/($B$7+$B$8),L1511/(L1511+M1511)),L1511)</x:f>
        <x:v>1.080515071622362</x:v>
      </x:c>
      <x:c r="X1511" s="115" t="n">
        <x:f>IF(OR(T1511="年末+季度",T1511="季度+动态",T1511="动态"),N1511*(1-$E$5)*IF(L1511+M1511=0,$B$8/($B$7+$B$8),M1511/(L1511+M1511)),M1511)</x:f>
        <x:v>0.1670546141521054</x:v>
      </x:c>
      <x:c r="Y1511" s="115" t="n">
        <x:f>POWER(1-$H$5,(A1511-A1510)/$H$8)</x:f>
        <x:v>0.9999588018747739</x:v>
      </x:c>
      <x:c r="Z1511" s="115" t="n">
        <x:f>U1511*Y1511</x:f>
        <x:v>0.16279897121551254</x:v>
      </x:c>
      <x:c r="AA1511" s="115" t="n">
        <x:f>V1511*Y1511</x:f>
        <x:v>0.16718992556882267</x:v>
      </x:c>
      <x:c r="AB1511" s="115" t="n">
        <x:f>W1511*Y1511</x:f>
        <x:v>1.0804705564271326</x:v>
      </x:c>
      <x:c r="AC1511" s="115" t="n">
        <x:f>X1511*Y1511</x:f>
        <x:v>0.16704773181519197</x:v>
      </x:c>
      <x:c r="AD1511" s="115" t="n">
        <x:f>SUM(Z1511:AC1511)</x:f>
        <x:v>1.5775071850266598</x:v>
      </x:c>
      <x:c r="AE1511" s="115" t="n">
        <x:f>MAX(AE1510,AD1511)</x:f>
        <x:v>1.5775071850266598</x:v>
      </x:c>
      <x:c r="AF1511" s="114" t="n">
        <x:f>AD1511/AE1511-1</x:f>
        <x:v>0</x:v>
      </x:c>
      <x:c r="AG1511" s="114" t="n">
        <x:f>AD1511/AD1510-1</x:f>
        <x:v>0.0015458372033319012</x:v>
      </x:c>
      <x:c r="AH1511" s="111" t="n">
        <x:f>IF(OR(T1511="年末+季度",T1511="季度+动态",T1511="季度",T1511="动态"),A1511,AH1510)</x:f>
        <x:v>46022</x:v>
      </x:c>
      <x:c r="AI1511" s="117" t="n">
        <x:f>YEAR(A1511)</x:f>
        <x:v>2026</x:v>
      </x:c>
      <x:c r="AJ1511" s="117" t="n">
        <x:f>MONTH(A1511)</x:f>
        <x:v>1</x:v>
      </x:c>
      <x:c r="AK1511" s="50" t="n">
        <x:f>IF(MONTH(A1511)&lt;&gt;MONTH(A1512),1,0)</x:f>
        <x:v>0</x:v>
      </x:c>
      <x:c r="AL1511" s="115" t="n">
        <x:f>IF(AK1510,AD1510,AL1510)</x:f>
        <x:v>1.5439212302122862</x:v>
      </x:c>
      <x:c r="AM1511" s="116" t="str">
        <x:f>IF(AK1511,AD1511/AL1511-1,"")</x:f>
      </x:c>
      <x:c r="AN1511" s="115" t="n">
        <x:f>IF(AI1511&lt;&gt;AI1510,AD1511,MAX(AN1510,AD1511))</x:f>
        <x:v>1.5775071850266598</x:v>
      </x:c>
      <x:c r="AO1511" s="116" t="n">
        <x:f>AD1511/AN1511-1</x:f>
        <x:v>0</x:v>
      </x:c>
      <x:c r="AP1511" s="112" t="n">
        <x:f>IFERROR(SUM(Z1511:AC1511)/AD1511,0)</x:f>
        <x:v>1</x:v>
      </x:c>
      <x:c r="AQ1511" s="50" t="b">
        <x:f>AND(B1511&gt;0,C1511&gt;0,D1511&gt;0,E1511&gt;0)</x:f>
        <x:v>1</x:v>
      </x:c>
    </x:row>
    <x:row r="1512">
      <x:c r="A1512" s="111" t="n">
        <x:f>'净值底稿'!A1470</x:f>
        <x:v>46042</x:v>
      </x:c>
      <x:c r="B1512" s="113" t="n">
        <x:f>'净值底稿'!F1470</x:f>
        <x:v>3.915787123042725</x:v>
      </x:c>
      <x:c r="C1512" s="113" t="n">
        <x:f>'净值底稿'!O1470</x:f>
        <x:v>1.9921323650441365</x:v>
      </x:c>
      <x:c r="D1512" s="113" t="n">
        <x:f>'净值底稿'!P1470</x:f>
        <x:v>1.7554</x:v>
      </x:c>
      <x:c r="E1512" s="113" t="n">
        <x:f>'净值底稿'!Q1470</x:f>
        <x:v>3.6655</x:v>
      </x:c>
      <x:c r="F1512" s="114" t="n">
        <x:f>IFERROR(B1512/B1511-1,0)</x:f>
        <x:v>-0.021662723673025353</x:v>
      </x:c>
      <x:c r="G1512" s="114" t="n">
        <x:f>IFERROR(C1512/C1511-1,0)</x:f>
        <x:v>-0.005432674657759096</x:v>
      </x:c>
      <x:c r="H1512" s="114" t="n">
        <x:f>IFERROR(D1512/D1511-1,0)</x:f>
        <x:v>0.0008552369006216143</x:v>
      </x:c>
      <x:c r="I1512" s="114" t="n">
        <x:f>IFERROR(E1512/E1511-1,0)</x:f>
        <x:v>0.009974375223872345</x:v>
      </x:c>
      <x:c r="J1512" s="115" t="n">
        <x:f>Z1511*(1+F1512)</x:f>
        <x:v>0.1592723020878181</x:v>
      </x:c>
      <x:c r="K1512" s="115" t="n">
        <x:f>AA1511*(1+G1512)</x:f>
        <x:v>0.1662816370971523</x:v>
      </x:c>
      <x:c r="L1512" s="115" t="n">
        <x:f>AB1511*(1+H1512)</x:f>
        <x:v>1.0813946147170244</x:v>
      </x:c>
      <x:c r="M1512" s="115" t="n">
        <x:f>AC1511*(1+I1512)</x:f>
        <x:v>0.1687139285726135</x:v>
      </x:c>
      <x:c r="N1512" s="115" t="n">
        <x:f>SUM(J1512:M1512)</x:f>
        <x:v>1.5756624824746084</x:v>
      </x:c>
      <x:c r="O1512" s="116" t="n">
        <x:f>IFERROR((J1512+K1512)/N1512,0)</x:f>
        <x:v>0.20661400700084046</x:v>
      </x:c>
      <x:c r="P1512" s="50" t="b">
        <x:f>AND(MONTH(A1512)=12,OR(A1513="",YEAR(A1512)&lt;&gt;YEAR(A1513)))</x:f>
        <x:v>0</x:v>
      </x:c>
      <x:c r="Q1512" s="50" t="b">
        <x:f>AND(MOD(MONTH(A1512),3)=0,OR(A1513="",MONTH(A1512)&lt;&gt;MONTH(A1513)))</x:f>
        <x:v>0</x:v>
      </x:c>
      <x:c r="R1512" s="50" t="b">
        <x:f>OR(O1512&gt;$E$7,O1512&lt;$E$6)</x:f>
        <x:v>0</x:v>
      </x:c>
      <x:c r="S1512" s="50" t="b">
        <x:f>AND(OR(P1512,Q1512,R1512),A1512-AH1511&gt;$E$8)</x:f>
        <x:v>0</x:v>
      </x:c>
      <x:c r="T1512" s="50" t="str">
        <x:f>IF(NOT(OR(P1512,Q1512,R1512)),"不调",IF(NOT(S1512),"间隔规则跳过",IF(P1512,"年末+季度",IF(AND(Q1512,R1512),"季度+动态",IF(Q1512,"季度","动态")))))</x:f>
        <x:v>不调</x:v>
      </x:c>
      <x:c r="U1512" s="115" t="n">
        <x:f>IF(OR(T1512="年末+季度",T1512="季度+动态"),N1512*$E$5/2,IF(T1512="季度",(J1512+K1512)/2,IF(T1512="动态",N1512*$E$5*IF(J1512+K1512=0,0.5,J1512/(J1512+K1512)),J1512)))</x:f>
        <x:v>0.1592723020878181</x:v>
      </x:c>
      <x:c r="V1512" s="115" t="n">
        <x:f>IF(OR(T1512="年末+季度",T1512="季度+动态"),N1512*$E$5/2,IF(T1512="季度",(J1512+K1512)/2,IF(T1512="动态",N1512*$E$5*IF(J1512+K1512=0,0.5,K1512/(J1512+K1512)),K1512)))</x:f>
        <x:v>0.1662816370971523</x:v>
      </x:c>
      <x:c r="W1512" s="115" t="n">
        <x:f>IF(OR(T1512="年末+季度",T1512="季度+动态",T1512="动态"),N1512*(1-$E$5)*IF(L1512+M1512=0,$B$7/($B$7+$B$8),L1512/(L1512+M1512)),L1512)</x:f>
        <x:v>1.0813946147170244</x:v>
      </x:c>
      <x:c r="X1512" s="115" t="n">
        <x:f>IF(OR(T1512="年末+季度",T1512="季度+动态",T1512="动态"),N1512*(1-$E$5)*IF(L1512+M1512=0,$B$8/($B$7+$B$8),M1512/(L1512+M1512)),M1512)</x:f>
        <x:v>0.1687139285726135</x:v>
      </x:c>
      <x:c r="Y1512" s="115" t="n">
        <x:f>POWER(1-$H$5,(A1512-A1511)/$H$8)</x:f>
        <x:v>0.9999862671029998</x:v>
      </x:c>
      <x:c r="Z1512" s="115" t="n">
        <x:f>U1512*Y1512</x:f>
        <x:v>0.15927011481769854</x:v>
      </x:c>
      <x:c r="AA1512" s="115" t="n">
        <x:f>V1512*Y1512</x:f>
        <x:v>0.166279353568557</x:v>
      </x:c>
      <x:c r="AB1512" s="115" t="n">
        <x:f>W1512*Y1512</x:f>
        <x:v>1.0813797640361638</x:v>
      </x:c>
      <x:c r="AC1512" s="115" t="n">
        <x:f>X1512*Y1512</x:f>
        <x:v>0.16871161164160992</x:v>
      </x:c>
      <x:c r="AD1512" s="115" t="n">
        <x:f>SUM(Z1512:AC1512)</x:f>
        <x:v>1.5756408440640293</x:v>
      </x:c>
      <x:c r="AE1512" s="115" t="n">
        <x:f>MAX(AE1511,AD1512)</x:f>
        <x:v>1.5775071850266598</x:v>
      </x:c>
      <x:c r="AF1512" s="114" t="n">
        <x:f>AD1512/AE1512-1</x:f>
        <x:v>-0.0011830950631130932</x:v>
      </x:c>
      <x:c r="AG1512" s="114" t="n">
        <x:f>AD1512/AD1511-1</x:f>
        <x:v>-0.0011830950631130932</x:v>
      </x:c>
      <x:c r="AH1512" s="111" t="n">
        <x:f>IF(OR(T1512="年末+季度",T1512="季度+动态",T1512="季度",T1512="动态"),A1512,AH1511)</x:f>
        <x:v>46022</x:v>
      </x:c>
      <x:c r="AI1512" s="117" t="n">
        <x:f>YEAR(A1512)</x:f>
        <x:v>2026</x:v>
      </x:c>
      <x:c r="AJ1512" s="117" t="n">
        <x:f>MONTH(A1512)</x:f>
        <x:v>1</x:v>
      </x:c>
      <x:c r="AK1512" s="50" t="n">
        <x:f>IF(MONTH(A1512)&lt;&gt;MONTH(A1513),1,0)</x:f>
        <x:v>0</x:v>
      </x:c>
      <x:c r="AL1512" s="115" t="n">
        <x:f>IF(AK1511,AD1511,AL1511)</x:f>
        <x:v>1.5439212302122862</x:v>
      </x:c>
      <x:c r="AM1512" s="116" t="str">
        <x:f>IF(AK1512,AD1512/AL1512-1,"")</x:f>
      </x:c>
      <x:c r="AN1512" s="115" t="n">
        <x:f>IF(AI1512&lt;&gt;AI1511,AD1512,MAX(AN1511,AD1512))</x:f>
        <x:v>1.5775071850266598</x:v>
      </x:c>
      <x:c r="AO1512" s="116" t="n">
        <x:f>AD1512/AN1512-1</x:f>
        <x:v>-0.0011830950631130932</x:v>
      </x:c>
      <x:c r="AP1512" s="112" t="n">
        <x:f>IFERROR(SUM(Z1512:AC1512)/AD1512,0)</x:f>
        <x:v>1</x:v>
      </x:c>
      <x:c r="AQ1512" s="50" t="b">
        <x:f>AND(B1512&gt;0,C1512&gt;0,D1512&gt;0,E1512&gt;0)</x:f>
        <x:v>1</x:v>
      </x:c>
    </x:row>
    <x:row r="1513">
      <x:c r="A1513" s="111" t="n">
        <x:f>'净值底稿'!A1471</x:f>
        <x:v>46043</x:v>
      </x:c>
      <x:c r="B1513" s="113" t="n">
        <x:f>'净值底稿'!F1471</x:f>
        <x:v>3.9982524412908997</x:v>
      </x:c>
      <x:c r="C1513" s="113" t="n">
        <x:f>'净值底稿'!O1471</x:f>
        <x:v>2.015079532315224</x:v>
      </x:c>
      <x:c r="D1513" s="113" t="n">
        <x:f>'净值底稿'!P1471</x:f>
        <x:v>1.7565</x:v>
      </x:c>
      <x:c r="E1513" s="113" t="n">
        <x:f>'净值底稿'!Q1471</x:f>
        <x:v>3.7723</x:v>
      </x:c>
      <x:c r="F1513" s="114" t="n">
        <x:f>IFERROR(B1513/B1512-1,0)</x:f>
        <x:v>0.021059704130212298</x:v>
      </x:c>
      <x:c r="G1513" s="114" t="n">
        <x:f>IFERROR(C1513/C1512-1,0)</x:f>
        <x:v>0.011518896873390805</x:v>
      </x:c>
      <x:c r="H1513" s="114" t="n">
        <x:f>IFERROR(D1513/D1512-1,0)</x:f>
        <x:v>0.0006266378033497055</x:v>
      </x:c>
      <x:c r="I1513" s="114" t="n">
        <x:f>IFERROR(E1513/E1512-1,0)</x:f>
        <x:v>0.02913654344564165</x:v>
      </x:c>
      <x:c r="J1513" s="115" t="n">
        <x:f>Z1512*(1+F1513)</x:f>
        <x:v>0.16262429631254421</x:v>
      </x:c>
      <x:c r="K1513" s="115" t="n">
        <x:f>AA1512*(1+G1513)</x:f>
        <x:v>0.1681947082944873</x:v>
      </x:c>
      <x:c r="L1513" s="115" t="n">
        <x:f>AB1512*(1+H1513)</x:f>
        <x:v>1.0820573974760863</x:v>
      </x:c>
      <x:c r="M1513" s="115" t="n">
        <x:f>AC1512*(1+I1513)</x:f>
        <x:v>0.1736272848439899</x:v>
      </x:c>
      <x:c r="N1513" s="115" t="n">
        <x:f>SUM(J1513:M1513)</x:f>
        <x:v>1.5865036869271076</x:v>
      </x:c>
      <x:c r="O1513" s="116" t="n">
        <x:f>IFERROR((J1513+K1513)/N1513,0)</x:f>
        <x:v>0.2085207915575623</x:v>
      </x:c>
      <x:c r="P1513" s="50" t="b">
        <x:f>AND(MONTH(A1513)=12,OR(A1514="",YEAR(A1513)&lt;&gt;YEAR(A1514)))</x:f>
        <x:v>0</x:v>
      </x:c>
      <x:c r="Q1513" s="50" t="b">
        <x:f>AND(MOD(MONTH(A1513),3)=0,OR(A1514="",MONTH(A1513)&lt;&gt;MONTH(A1514)))</x:f>
        <x:v>0</x:v>
      </x:c>
      <x:c r="R1513" s="50" t="b">
        <x:f>OR(O1513&gt;$E$7,O1513&lt;$E$6)</x:f>
        <x:v>0</x:v>
      </x:c>
      <x:c r="S1513" s="50" t="b">
        <x:f>AND(OR(P1513,Q1513,R1513),A1513-AH1512&gt;$E$8)</x:f>
        <x:v>0</x:v>
      </x:c>
      <x:c r="T1513" s="50" t="str">
        <x:f>IF(NOT(OR(P1513,Q1513,R1513)),"不调",IF(NOT(S1513),"间隔规则跳过",IF(P1513,"年末+季度",IF(AND(Q1513,R1513),"季度+动态",IF(Q1513,"季度","动态")))))</x:f>
        <x:v>不调</x:v>
      </x:c>
      <x:c r="U1513" s="115" t="n">
        <x:f>IF(OR(T1513="年末+季度",T1513="季度+动态"),N1513*$E$5/2,IF(T1513="季度",(J1513+K1513)/2,IF(T1513="动态",N1513*$E$5*IF(J1513+K1513=0,0.5,J1513/(J1513+K1513)),J1513)))</x:f>
        <x:v>0.16262429631254421</x:v>
      </x:c>
      <x:c r="V1513" s="115" t="n">
        <x:f>IF(OR(T1513="年末+季度",T1513="季度+动态"),N1513*$E$5/2,IF(T1513="季度",(J1513+K1513)/2,IF(T1513="动态",N1513*$E$5*IF(J1513+K1513=0,0.5,K1513/(J1513+K1513)),K1513)))</x:f>
        <x:v>0.1681947082944873</x:v>
      </x:c>
      <x:c r="W1513" s="115" t="n">
        <x:f>IF(OR(T1513="年末+季度",T1513="季度+动态",T1513="动态"),N1513*(1-$E$5)*IF(L1513+M1513=0,$B$7/($B$7+$B$8),L1513/(L1513+M1513)),L1513)</x:f>
        <x:v>1.0820573974760863</x:v>
      </x:c>
      <x:c r="X1513" s="115" t="n">
        <x:f>IF(OR(T1513="年末+季度",T1513="季度+动态",T1513="动态"),N1513*(1-$E$5)*IF(L1513+M1513=0,$B$8/($B$7+$B$8),M1513/(L1513+M1513)),M1513)</x:f>
        <x:v>0.1736272848439899</x:v>
      </x:c>
      <x:c r="Y1513" s="115" t="n">
        <x:f>POWER(1-$H$5,(A1513-A1512)/$H$8)</x:f>
        <x:v>0.9999862671029998</x:v>
      </x:c>
      <x:c r="Z1513" s="115" t="n">
        <x:f>U1513*Y1513</x:f>
        <x:v>0.16262206300983323</x:v>
      </x:c>
      <x:c r="AA1513" s="115" t="n">
        <x:f>V1513*Y1513</x:f>
        <x:v>0.1681923984938823</x:v>
      </x:c>
      <x:c r="AB1513" s="115" t="n">
        <x:f>W1513*Y1513</x:f>
        <x:v>1.0820425376932985</x:v>
      </x:c>
      <x:c r="AC1513" s="115" t="n">
        <x:f>X1513*Y1513</x:f>
        <x:v>0.1736249004383707</x:v>
      </x:c>
      <x:c r="AD1513" s="115" t="n">
        <x:f>SUM(Z1513:AC1513)</x:f>
        <x:v>1.5864818996353849</x:v>
      </x:c>
      <x:c r="AE1513" s="115" t="n">
        <x:f>MAX(AE1512,AD1513)</x:f>
        <x:v>1.5864818996353849</x:v>
      </x:c>
      <x:c r="AF1513" s="114" t="n">
        <x:f>AD1513/AE1513-1</x:f>
        <x:v>0</x:v>
      </x:c>
      <x:c r="AG1513" s="114" t="n">
        <x:f>AD1513/AD1512-1</x:f>
        <x:v>0.00688041034998399</x:v>
      </x:c>
      <x:c r="AH1513" s="111" t="n">
        <x:f>IF(OR(T1513="年末+季度",T1513="季度+动态",T1513="季度",T1513="动态"),A1513,AH1512)</x:f>
        <x:v>46022</x:v>
      </x:c>
      <x:c r="AI1513" s="117" t="n">
        <x:f>YEAR(A1513)</x:f>
        <x:v>2026</x:v>
      </x:c>
      <x:c r="AJ1513" s="117" t="n">
        <x:f>MONTH(A1513)</x:f>
        <x:v>1</x:v>
      </x:c>
      <x:c r="AK1513" s="50" t="n">
        <x:f>IF(MONTH(A1513)&lt;&gt;MONTH(A1514),1,0)</x:f>
        <x:v>0</x:v>
      </x:c>
      <x:c r="AL1513" s="115" t="n">
        <x:f>IF(AK1512,AD1512,AL1512)</x:f>
        <x:v>1.5439212302122862</x:v>
      </x:c>
      <x:c r="AM1513" s="116" t="str">
        <x:f>IF(AK1513,AD1513/AL1513-1,"")</x:f>
      </x:c>
      <x:c r="AN1513" s="115" t="n">
        <x:f>IF(AI1513&lt;&gt;AI1512,AD1513,MAX(AN1512,AD1513))</x:f>
        <x:v>1.5864818996353849</x:v>
      </x:c>
      <x:c r="AO1513" s="116" t="n">
        <x:f>AD1513/AN1513-1</x:f>
        <x:v>0</x:v>
      </x:c>
      <x:c r="AP1513" s="112" t="n">
        <x:f>IFERROR(SUM(Z1513:AC1513)/AD1513,0)</x:f>
        <x:v>1</x:v>
      </x:c>
      <x:c r="AQ1513" s="50" t="b">
        <x:f>AND(B1513&gt;0,C1513&gt;0,D1513&gt;0,E1513&gt;0)</x:f>
        <x:v>1</x:v>
      </x:c>
    </x:row>
    <x:row r="1514">
      <x:c r="A1514" s="111" t="n">
        <x:f>'净值底稿'!A1472</x:f>
        <x:v>46044</x:v>
      </x:c>
      <x:c r="B1514" s="113" t="n">
        <x:f>'净值底稿'!F1472</x:f>
        <x:v>4.0677755594141</x:v>
      </x:c>
      <x:c r="C1514" s="113" t="n">
        <x:f>'净值底稿'!O1472</x:f>
        <x:v>2.025707075600317</x:v>
      </x:c>
      <x:c r="D1514" s="113" t="n">
        <x:f>'净值底稿'!P1472</x:f>
        <x:v>1.7569</x:v>
      </x:c>
      <x:c r="E1514" s="113" t="n">
        <x:f>'净值底稿'!Q1472</x:f>
        <x:v>3.7595</x:v>
      </x:c>
      <x:c r="F1514" s="114" t="n">
        <x:f>IFERROR(B1514/B1513-1,0)</x:f>
        <x:v>0.01738837633292456</x:v>
      </x:c>
      <x:c r="G1514" s="114" t="n">
        <x:f>IFERROR(C1514/C1513-1,0)</x:f>
        <x:v>0.0052740068640777515</x:v>
      </x:c>
      <x:c r="H1514" s="114" t="n">
        <x:f>IFERROR(D1514/D1513-1,0)</x:f>
        <x:v>0.000227725590663308</x:v>
      </x:c>
      <x:c r="I1514" s="114" t="n">
        <x:f>IFERROR(E1514/E1513-1,0)</x:f>
        <x:v>-0.0033931553694032113</x:v>
      </x:c>
      <x:c r="J1514" s="115" t="n">
        <x:f>Z1513*(1+F1514)</x:f>
        <x:v>0.1654497966414848</x:v>
      </x:c>
      <x:c r="K1514" s="115" t="n">
        <x:f>AA1513*(1+G1514)</x:f>
        <x:v>0.16907944635802472</x:v>
      </x:c>
      <x:c r="L1514" s="115" t="n">
        <x:f>AB1513*(1+H1514)</x:f>
        <x:v>1.0822889464693175</x:v>
      </x:c>
      <x:c r="M1514" s="115" t="n">
        <x:f>AC1513*(1+I1514)</x:f>
        <x:v>0.17303576417518615</x:v>
      </x:c>
      <x:c r="N1514" s="115" t="n">
        <x:f>SUM(J1514:M1514)</x:f>
        <x:v>1.589853953644013</x:v>
      </x:c>
      <x:c r="O1514" s="116" t="n">
        <x:f>IFERROR((J1514+K1514)/N1514,0)</x:f>
        <x:v>0.21041507758165723</x:v>
      </x:c>
      <x:c r="P1514" s="50" t="b">
        <x:f>AND(MONTH(A1514)=12,OR(A1515="",YEAR(A1514)&lt;&gt;YEAR(A1515)))</x:f>
        <x:v>0</x:v>
      </x:c>
      <x:c r="Q1514" s="50" t="b">
        <x:f>AND(MOD(MONTH(A1514),3)=0,OR(A1515="",MONTH(A1514)&lt;&gt;MONTH(A1515)))</x:f>
        <x:v>0</x:v>
      </x:c>
      <x:c r="R1514" s="50" t="b">
        <x:f>OR(O1514&gt;$E$7,O1514&lt;$E$6)</x:f>
        <x:v>0</x:v>
      </x:c>
      <x:c r="S1514" s="50" t="b">
        <x:f>AND(OR(P1514,Q1514,R1514),A1514-AH1513&gt;$E$8)</x:f>
        <x:v>0</x:v>
      </x:c>
      <x:c r="T1514" s="50" t="str">
        <x:f>IF(NOT(OR(P1514,Q1514,R1514)),"不调",IF(NOT(S1514),"间隔规则跳过",IF(P1514,"年末+季度",IF(AND(Q1514,R1514),"季度+动态",IF(Q1514,"季度","动态")))))</x:f>
        <x:v>不调</x:v>
      </x:c>
      <x:c r="U1514" s="115" t="n">
        <x:f>IF(OR(T1514="年末+季度",T1514="季度+动态"),N1514*$E$5/2,IF(T1514="季度",(J1514+K1514)/2,IF(T1514="动态",N1514*$E$5*IF(J1514+K1514=0,0.5,J1514/(J1514+K1514)),J1514)))</x:f>
        <x:v>0.1654497966414848</x:v>
      </x:c>
      <x:c r="V1514" s="115" t="n">
        <x:f>IF(OR(T1514="年末+季度",T1514="季度+动态"),N1514*$E$5/2,IF(T1514="季度",(J1514+K1514)/2,IF(T1514="动态",N1514*$E$5*IF(J1514+K1514=0,0.5,K1514/(J1514+K1514)),K1514)))</x:f>
        <x:v>0.16907944635802472</x:v>
      </x:c>
      <x:c r="W1514" s="115" t="n">
        <x:f>IF(OR(T1514="年末+季度",T1514="季度+动态",T1514="动态"),N1514*(1-$E$5)*IF(L1514+M1514=0,$B$7/($B$7+$B$8),L1514/(L1514+M1514)),L1514)</x:f>
        <x:v>1.0822889464693175</x:v>
      </x:c>
      <x:c r="X1514" s="115" t="n">
        <x:f>IF(OR(T1514="年末+季度",T1514="季度+动态",T1514="动态"),N1514*(1-$E$5)*IF(L1514+M1514=0,$B$8/($B$7+$B$8),M1514/(L1514+M1514)),M1514)</x:f>
        <x:v>0.17303576417518615</x:v>
      </x:c>
      <x:c r="Y1514" s="115" t="n">
        <x:f>POWER(1-$H$5,(A1514-A1513)/$H$8)</x:f>
        <x:v>0.9999862671029998</x:v>
      </x:c>
      <x:c r="Z1514" s="115" t="n">
        <x:f>U1514*Y1514</x:f>
        <x:v>0.1654475245364688</x:v>
      </x:c>
      <x:c r="AA1514" s="115" t="n">
        <x:f>V1514*Y1514</x:f>
        <x:v>0.16907712440740302</x:v>
      </x:c>
      <x:c r="AB1514" s="115" t="n">
        <x:f>W1514*Y1514</x:f>
        <x:v>1.082274083506691</x:v>
      </x:c>
      <x:c r="AC1514" s="115" t="n">
        <x:f>X1514*Y1514</x:f>
        <x:v>0.17303338789285938</x:v>
      </x:c>
      <x:c r="AD1514" s="115" t="n">
        <x:f>SUM(Z1514:AC1514)</x:f>
        <x:v>1.5898321203434223</x:v>
      </x:c>
      <x:c r="AE1514" s="115" t="n">
        <x:f>MAX(AE1513,AD1514)</x:f>
        <x:v>1.5898321203434223</x:v>
      </x:c>
      <x:c r="AF1514" s="114" t="n">
        <x:f>AD1514/AE1514-1</x:f>
        <x:v>0</x:v>
      </x:c>
      <x:c r="AG1514" s="114" t="n">
        <x:f>AD1514/AD1513-1</x:f>
        <x:v>0.002111729550023478</x:v>
      </x:c>
      <x:c r="AH1514" s="111" t="n">
        <x:f>IF(OR(T1514="年末+季度",T1514="季度+动态",T1514="季度",T1514="动态"),A1514,AH1513)</x:f>
        <x:v>46022</x:v>
      </x:c>
      <x:c r="AI1514" s="117" t="n">
        <x:f>YEAR(A1514)</x:f>
        <x:v>2026</x:v>
      </x:c>
      <x:c r="AJ1514" s="117" t="n">
        <x:f>MONTH(A1514)</x:f>
        <x:v>1</x:v>
      </x:c>
      <x:c r="AK1514" s="50" t="n">
        <x:f>IF(MONTH(A1514)&lt;&gt;MONTH(A1515),1,0)</x:f>
        <x:v>0</x:v>
      </x:c>
      <x:c r="AL1514" s="115" t="n">
        <x:f>IF(AK1513,AD1513,AL1513)</x:f>
        <x:v>1.5439212302122862</x:v>
      </x:c>
      <x:c r="AM1514" s="116" t="str">
        <x:f>IF(AK1514,AD1514/AL1514-1,"")</x:f>
      </x:c>
      <x:c r="AN1514" s="115" t="n">
        <x:f>IF(AI1514&lt;&gt;AI1513,AD1514,MAX(AN1513,AD1514))</x:f>
        <x:v>1.5898321203434223</x:v>
      </x:c>
      <x:c r="AO1514" s="116" t="n">
        <x:f>AD1514/AN1514-1</x:f>
        <x:v>0</x:v>
      </x:c>
      <x:c r="AP1514" s="112" t="n">
        <x:f>IFERROR(SUM(Z1514:AC1514)/AD1514,0)</x:f>
        <x:v>1</x:v>
      </x:c>
      <x:c r="AQ1514" s="50" t="b">
        <x:f>AND(B1514&gt;0,C1514&gt;0,D1514&gt;0,E1514&gt;0)</x:f>
        <x:v>1</x:v>
      </x:c>
    </x:row>
    <x:row r="1515">
      <x:c r="A1515" s="111" t="n">
        <x:f>'净值底稿'!A1473</x:f>
        <x:v>46045</x:v>
      </x:c>
      <x:c r="B1515" s="113" t="n">
        <x:f>'净值底稿'!F1473</x:f>
        <x:v>3.979189274199975</x:v>
      </x:c>
      <x:c r="C1515" s="113" t="n">
        <x:f>'净值底稿'!O1473</x:f>
        <x:v>2.0534277417186604</x:v>
      </x:c>
      <x:c r="D1515" s="113" t="n">
        <x:f>'净值底稿'!P1473</x:f>
        <x:v>1.7581</x:v>
      </x:c>
      <x:c r="E1515" s="113" t="n">
        <x:f>'净值底稿'!Q1473</x:f>
        <x:v>3.8489</x:v>
      </x:c>
      <x:c r="F1515" s="114" t="n">
        <x:f>IFERROR(B1515/B1514-1,0)</x:f>
        <x:v>-0.021777574480260742</x:v>
      </x:c>
      <x:c r="G1515" s="114" t="n">
        <x:f>IFERROR(C1515/C1514-1,0)</x:f>
        <x:v>0.01368443959753085</x:v>
      </x:c>
      <x:c r="H1515" s="114" t="n">
        <x:f>IFERROR(D1515/D1514-1,0)</x:f>
        <x:v>0.0006830212305766192</x:v>
      </x:c>
      <x:c r="I1515" s="114" t="n">
        <x:f>IFERROR(E1515/E1514-1,0)</x:f>
        <x:v>0.02377975794653553</x:v>
      </x:c>
      <x:c r="J1515" s="115" t="n">
        <x:f>Z1514*(1+F1515)</x:f>
        <x:v>0.16184447874830107</x:v>
      </x:c>
      <x:c r="K1515" s="115" t="n">
        <x:f>AA1514*(1+G1515)</x:f>
        <x:v>0.17139085010368033</x:v>
      </x:c>
      <x:c r="L1515" s="115" t="n">
        <x:f>AB1514*(1+H1515)</x:f>
        <x:v>1.083013299683029</x:v>
      </x:c>
      <x:c r="M1515" s="115" t="n">
        <x:f>AC1514*(1+I1515)</x:f>
        <x:v>0.17714807997362056</x:v>
      </x:c>
      <x:c r="N1515" s="115" t="n">
        <x:f>SUM(J1515:M1515)</x:f>
        <x:v>1.593396708508631</x:v>
      </x:c>
      <x:c r="O1515" s="116" t="n">
        <x:f>IFERROR((J1515+K1515)/N1515,0)</x:f>
        <x:v>0.20913519343458362</x:v>
      </x:c>
      <x:c r="P1515" s="50" t="b">
        <x:f>AND(MONTH(A1515)=12,OR(A1516="",YEAR(A1515)&lt;&gt;YEAR(A1516)))</x:f>
        <x:v>0</x:v>
      </x:c>
      <x:c r="Q1515" s="50" t="b">
        <x:f>AND(MOD(MONTH(A1515),3)=0,OR(A1516="",MONTH(A1515)&lt;&gt;MONTH(A1516)))</x:f>
        <x:v>0</x:v>
      </x:c>
      <x:c r="R1515" s="50" t="b">
        <x:f>OR(O1515&gt;$E$7,O1515&lt;$E$6)</x:f>
        <x:v>0</x:v>
      </x:c>
      <x:c r="S1515" s="50" t="b">
        <x:f>AND(OR(P1515,Q1515,R1515),A1515-AH1514&gt;$E$8)</x:f>
        <x:v>0</x:v>
      </x:c>
      <x:c r="T1515" s="50" t="str">
        <x:f>IF(NOT(OR(P1515,Q1515,R1515)),"不调",IF(NOT(S1515),"间隔规则跳过",IF(P1515,"年末+季度",IF(AND(Q1515,R1515),"季度+动态",IF(Q1515,"季度","动态")))))</x:f>
        <x:v>不调</x:v>
      </x:c>
      <x:c r="U1515" s="115" t="n">
        <x:f>IF(OR(T1515="年末+季度",T1515="季度+动态"),N1515*$E$5/2,IF(T1515="季度",(J1515+K1515)/2,IF(T1515="动态",N1515*$E$5*IF(J1515+K1515=0,0.5,J1515/(J1515+K1515)),J1515)))</x:f>
        <x:v>0.16184447874830107</x:v>
      </x:c>
      <x:c r="V1515" s="115" t="n">
        <x:f>IF(OR(T1515="年末+季度",T1515="季度+动态"),N1515*$E$5/2,IF(T1515="季度",(J1515+K1515)/2,IF(T1515="动态",N1515*$E$5*IF(J1515+K1515=0,0.5,K1515/(J1515+K1515)),K1515)))</x:f>
        <x:v>0.17139085010368033</x:v>
      </x:c>
      <x:c r="W1515" s="115" t="n">
        <x:f>IF(OR(T1515="年末+季度",T1515="季度+动态",T1515="动态"),N1515*(1-$E$5)*IF(L1515+M1515=0,$B$7/($B$7+$B$8),L1515/(L1515+M1515)),L1515)</x:f>
        <x:v>1.083013299683029</x:v>
      </x:c>
      <x:c r="X1515" s="115" t="n">
        <x:f>IF(OR(T1515="年末+季度",T1515="季度+动态",T1515="动态"),N1515*(1-$E$5)*IF(L1515+M1515=0,$B$8/($B$7+$B$8),M1515/(L1515+M1515)),M1515)</x:f>
        <x:v>0.17714807997362056</x:v>
      </x:c>
      <x:c r="Y1515" s="115" t="n">
        <x:f>POWER(1-$H$5,(A1515-A1514)/$H$8)</x:f>
        <x:v>0.9999862671029998</x:v>
      </x:c>
      <x:c r="Z1515" s="115" t="n">
        <x:f>U1515*Y1515</x:f>
        <x:v>0.16184225615474437</x:v>
      </x:c>
      <x:c r="AA1515" s="115" t="n">
        <x:f>V1515*Y1515</x:f>
        <x:v>0.17138849641078907</x:v>
      </x:c>
      <x:c r="AB1515" s="115" t="n">
        <x:f>W1515*Y1515</x:f>
        <x:v>1.0829984267729347</x:v>
      </x:c>
      <x:c r="AC1515" s="115" t="n">
        <x:f>X1515*Y1515</x:f>
        <x:v>0.17714564721728449</x:v>
      </x:c>
      <x:c r="AD1515" s="115" t="n">
        <x:f>SUM(Z1515:AC1515)</x:f>
        <x:v>1.5933748265557526</x:v>
      </x:c>
      <x:c r="AE1515" s="115" t="n">
        <x:f>MAX(AE1514,AD1515)</x:f>
        <x:v>1.5933748265557526</x:v>
      </x:c>
      <x:c r="AF1515" s="114" t="n">
        <x:f>AD1515/AE1515-1</x:f>
        <x:v>0</x:v>
      </x:c>
      <x:c r="AG1515" s="114" t="n">
        <x:f>AD1515/AD1514-1</x:f>
        <x:v>0.0022283523945691996</x:v>
      </x:c>
      <x:c r="AH1515" s="111" t="n">
        <x:f>IF(OR(T1515="年末+季度",T1515="季度+动态",T1515="季度",T1515="动态"),A1515,AH1514)</x:f>
        <x:v>46022</x:v>
      </x:c>
      <x:c r="AI1515" s="117" t="n">
        <x:f>YEAR(A1515)</x:f>
        <x:v>2026</x:v>
      </x:c>
      <x:c r="AJ1515" s="117" t="n">
        <x:f>MONTH(A1515)</x:f>
        <x:v>1</x:v>
      </x:c>
      <x:c r="AK1515" s="50" t="n">
        <x:f>IF(MONTH(A1515)&lt;&gt;MONTH(A1516),1,0)</x:f>
        <x:v>0</x:v>
      </x:c>
      <x:c r="AL1515" s="115" t="n">
        <x:f>IF(AK1514,AD1514,AL1514)</x:f>
        <x:v>1.5439212302122862</x:v>
      </x:c>
      <x:c r="AM1515" s="116" t="str">
        <x:f>IF(AK1515,AD1515/AL1515-1,"")</x:f>
      </x:c>
      <x:c r="AN1515" s="115" t="n">
        <x:f>IF(AI1515&lt;&gt;AI1514,AD1515,MAX(AN1514,AD1515))</x:f>
        <x:v>1.5933748265557526</x:v>
      </x:c>
      <x:c r="AO1515" s="116" t="n">
        <x:f>AD1515/AN1515-1</x:f>
        <x:v>0</x:v>
      </x:c>
      <x:c r="AP1515" s="112" t="n">
        <x:f>IFERROR(SUM(Z1515:AC1515)/AD1515,0)</x:f>
        <x:v>1</x:v>
      </x:c>
      <x:c r="AQ1515" s="50" t="b">
        <x:f>AND(B1515&gt;0,C1515&gt;0,D1515&gt;0,E1515&gt;0)</x:f>
        <x:v>1</x:v>
      </x:c>
    </x:row>
    <x:row r="1516">
      <x:c r="A1516" s="111" t="n">
        <x:f>'净值底稿'!A1474</x:f>
        <x:v>46048</x:v>
      </x:c>
      <x:c r="B1516" s="113" t="n">
        <x:f>'净值底稿'!F1474</x:f>
        <x:v>3.9479347511410254</x:v>
      </x:c>
      <x:c r="C1516" s="113" t="n">
        <x:f>'净值底稿'!O1474</x:f>
        <x:v>2.0389717803000407</x:v>
      </x:c>
      <x:c r="D1516" s="113" t="n">
        <x:f>'净值底稿'!P1474</x:f>
        <x:v>1.7585</x:v>
      </x:c>
      <x:c r="E1516" s="113" t="n">
        <x:f>'净值底稿'!Q1474</x:f>
        <x:v>3.9645</x:v>
      </x:c>
      <x:c r="F1516" s="114" t="n">
        <x:f>IFERROR(B1516/B1515-1,0)</x:f>
        <x:v>-0.007854495201219946</x:v>
      </x:c>
      <x:c r="G1516" s="114" t="n">
        <x:f>IFERROR(C1516/C1515-1,0)</x:f>
        <x:v>-0.00703991726853781</x:v>
      </x:c>
      <x:c r="H1516" s="114" t="n">
        <x:f>IFERROR(D1516/D1515-1,0)</x:f>
        <x:v>0.00022751834366641077</x:v>
      </x:c>
      <x:c r="I1516" s="114" t="n">
        <x:f>IFERROR(E1516/E1515-1,0)</x:f>
        <x:v>0.030034555327496104</x:v>
      </x:c>
      <x:c r="J1516" s="115" t="n">
        <x:f>Z1515*(1+F1516)</x:f>
        <x:v>0.16057106693042233</x:v>
      </x:c>
      <x:c r="K1516" s="115" t="n">
        <x:f>AA1515*(1+G1516)</x:f>
        <x:v>0.17018193557527803</x:v>
      </x:c>
      <x:c r="L1516" s="115" t="n">
        <x:f>AB1515*(1+H1516)</x:f>
        <x:v>1.0832448287811873</x:v>
      </x:c>
      <x:c r="M1516" s="115" t="n">
        <x:f>AC1515*(1+I1516)</x:f>
        <x:v>0.18246613795965713</x:v>
      </x:c>
      <x:c r="N1516" s="115" t="n">
        <x:f>SUM(J1516:M1516)</x:f>
        <x:v>1.5964639692465448</x:v>
      </x:c>
      <x:c r="O1516" s="116" t="n">
        <x:f>IFERROR((J1516+K1516)/N1516,0)</x:f>
        <x:v>0.20717849502222097</x:v>
      </x:c>
      <x:c r="P1516" s="50" t="b">
        <x:f>AND(MONTH(A1516)=12,OR(A1517="",YEAR(A1516)&lt;&gt;YEAR(A1517)))</x:f>
        <x:v>0</x:v>
      </x:c>
      <x:c r="Q1516" s="50" t="b">
        <x:f>AND(MOD(MONTH(A1516),3)=0,OR(A1517="",MONTH(A1516)&lt;&gt;MONTH(A1517)))</x:f>
        <x:v>0</x:v>
      </x:c>
      <x:c r="R1516" s="50" t="b">
        <x:f>OR(O1516&gt;$E$7,O1516&lt;$E$6)</x:f>
        <x:v>0</x:v>
      </x:c>
      <x:c r="S1516" s="50" t="b">
        <x:f>AND(OR(P1516,Q1516,R1516),A1516-AH1515&gt;$E$8)</x:f>
        <x:v>0</x:v>
      </x:c>
      <x:c r="T1516" s="50" t="str">
        <x:f>IF(NOT(OR(P1516,Q1516,R1516)),"不调",IF(NOT(S1516),"间隔规则跳过",IF(P1516,"年末+季度",IF(AND(Q1516,R1516),"季度+动态",IF(Q1516,"季度","动态")))))</x:f>
        <x:v>不调</x:v>
      </x:c>
      <x:c r="U1516" s="115" t="n">
        <x:f>IF(OR(T1516="年末+季度",T1516="季度+动态"),N1516*$E$5/2,IF(T1516="季度",(J1516+K1516)/2,IF(T1516="动态",N1516*$E$5*IF(J1516+K1516=0,0.5,J1516/(J1516+K1516)),J1516)))</x:f>
        <x:v>0.16057106693042233</x:v>
      </x:c>
      <x:c r="V1516" s="115" t="n">
        <x:f>IF(OR(T1516="年末+季度",T1516="季度+动态"),N1516*$E$5/2,IF(T1516="季度",(J1516+K1516)/2,IF(T1516="动态",N1516*$E$5*IF(J1516+K1516=0,0.5,K1516/(J1516+K1516)),K1516)))</x:f>
        <x:v>0.17018193557527803</x:v>
      </x:c>
      <x:c r="W1516" s="115" t="n">
        <x:f>IF(OR(T1516="年末+季度",T1516="季度+动态",T1516="动态"),N1516*(1-$E$5)*IF(L1516+M1516=0,$B$7/($B$7+$B$8),L1516/(L1516+M1516)),L1516)</x:f>
        <x:v>1.0832448287811873</x:v>
      </x:c>
      <x:c r="X1516" s="115" t="n">
        <x:f>IF(OR(T1516="年末+季度",T1516="季度+动态",T1516="动态"),N1516*(1-$E$5)*IF(L1516+M1516=0,$B$8/($B$7+$B$8),M1516/(L1516+M1516)),M1516)</x:f>
        <x:v>0.18246613795965713</x:v>
      </x:c>
      <x:c r="Y1516" s="115" t="n">
        <x:f>POWER(1-$H$5,(A1516-A1515)/$H$8)</x:f>
        <x:v>0.9999588018747739</x:v>
      </x:c>
      <x:c r="Z1516" s="115" t="n">
        <x:f>U1516*Y1516</x:f>
        <x:v>0.16056445170349926</x:v>
      </x:c>
      <x:c r="AA1516" s="115" t="n">
        <x:f>V1516*Y1516</x:f>
        <x:v>0.17017492439858498</x:v>
      </x:c>
      <x:c r="AB1516" s="115" t="n">
        <x:f>W1516*Y1516</x:f>
        <x:v>1.0832002011250808</x:v>
      </x:c>
      <x:c r="AC1516" s="115" t="n">
        <x:f>X1516*Y1516</x:f>
        <x:v>0.18245862069685595</x:v>
      </x:c>
      <x:c r="AD1516" s="115" t="n">
        <x:f>SUM(Z1516:AC1516)</x:f>
        <x:v>1.596398197924021</x:v>
      </x:c>
      <x:c r="AE1516" s="115" t="n">
        <x:f>MAX(AE1515,AD1516)</x:f>
        <x:v>1.596398197924021</x:v>
      </x:c>
      <x:c r="AF1516" s="114" t="n">
        <x:f>AD1516/AE1516-1</x:f>
        <x:v>0</x:v>
      </x:c>
      <x:c r="AG1516" s="114" t="n">
        <x:f>AD1516/AD1515-1</x:f>
        <x:v>0.001897463997723392</x:v>
      </x:c>
      <x:c r="AH1516" s="111" t="n">
        <x:f>IF(OR(T1516="年末+季度",T1516="季度+动态",T1516="季度",T1516="动态"),A1516,AH1515)</x:f>
        <x:v>46022</x:v>
      </x:c>
      <x:c r="AI1516" s="117" t="n">
        <x:f>YEAR(A1516)</x:f>
        <x:v>2026</x:v>
      </x:c>
      <x:c r="AJ1516" s="117" t="n">
        <x:f>MONTH(A1516)</x:f>
        <x:v>1</x:v>
      </x:c>
      <x:c r="AK1516" s="50" t="n">
        <x:f>IF(MONTH(A1516)&lt;&gt;MONTH(A1517),1,0)</x:f>
        <x:v>0</x:v>
      </x:c>
      <x:c r="AL1516" s="115" t="n">
        <x:f>IF(AK1515,AD1515,AL1515)</x:f>
        <x:v>1.5439212302122862</x:v>
      </x:c>
      <x:c r="AM1516" s="116" t="str">
        <x:f>IF(AK1516,AD1516/AL1516-1,"")</x:f>
      </x:c>
      <x:c r="AN1516" s="115" t="n">
        <x:f>IF(AI1516&lt;&gt;AI1515,AD1516,MAX(AN1515,AD1516))</x:f>
        <x:v>1.596398197924021</x:v>
      </x:c>
      <x:c r="AO1516" s="116" t="n">
        <x:f>AD1516/AN1516-1</x:f>
        <x:v>0</x:v>
      </x:c>
      <x:c r="AP1516" s="112" t="n">
        <x:f>IFERROR(SUM(Z1516:AC1516)/AD1516,0)</x:f>
        <x:v>1</x:v>
      </x:c>
      <x:c r="AQ1516" s="50" t="b">
        <x:f>AND(B1516&gt;0,C1516&gt;0,D1516&gt;0,E1516&gt;0)</x:f>
        <x:v>1</x:v>
      </x:c>
    </x:row>
    <x:row r="1517">
      <x:c r="A1517" s="111" t="n">
        <x:f>'净值底稿'!A1475</x:f>
        <x:v>46049</x:v>
      </x:c>
      <x:c r="B1517" s="113" t="n">
        <x:f>'净值底稿'!F1475</x:f>
        <x:v>4.026303230678775</x:v>
      </x:c>
      <x:c r="C1517" s="113" t="n">
        <x:f>'净值底稿'!O1475</x:f>
        <x:v>2.0427384632801715</x:v>
      </x:c>
      <x:c r="D1517" s="113" t="n">
        <x:f>'净值底稿'!P1475</x:f>
        <x:v>1.7582</x:v>
      </x:c>
      <x:c r="E1517" s="113" t="n">
        <x:f>'净值底稿'!Q1475</x:f>
        <x:v>3.9651</x:v>
      </x:c>
      <x:c r="F1517" s="114" t="n">
        <x:f>IFERROR(B1517/B1516-1,0)</x:f>
        <x:v>0.019850500192562626</x:v>
      </x:c>
      <x:c r="G1517" s="114" t="n">
        <x:f>IFERROR(C1517/C1516-1,0)</x:f>
        <x:v>0.001847344341164181</x:v>
      </x:c>
      <x:c r="H1517" s="114" t="n">
        <x:f>IFERROR(D1517/D1516-1,0)</x:f>
        <x:v>-0.0001705999431332872</x:v>
      </x:c>
      <x:c r="I1517" s="114" t="n">
        <x:f>IFERROR(E1517/E1516-1,0)</x:f>
        <x:v>0.000151343170639473</x:v>
      </x:c>
      <x:c r="J1517" s="115" t="n">
        <x:f>Z1516*(1+F1517)</x:f>
        <x:v>0.16375173638295829</x:v>
      </x:c>
      <x:c r="K1517" s="115" t="n">
        <x:f>AA1516*(1+G1517)</x:f>
        <x:v>0.17048929608218075</x:v>
      </x:c>
      <x:c r="L1517" s="115" t="n">
        <x:f>AB1516*(1+H1517)</x:f>
        <x:v>1.0830154072323668</x:v>
      </x:c>
      <x:c r="M1517" s="115" t="n">
        <x:f>AC1516*(1+I1517)</x:f>
        <x:v>0.1824862345630227</x:v>
      </x:c>
      <x:c r="N1517" s="115" t="n">
        <x:f>SUM(J1517:M1517)</x:f>
        <x:v>1.5997426742605285</x:v>
      </x:c>
      <x:c r="O1517" s="116" t="n">
        <x:f>IFERROR((J1517+K1517)/N1517,0)</x:f>
        <x:v>0.2089342478906115</x:v>
      </x:c>
      <x:c r="P1517" s="50" t="b">
        <x:f>AND(MONTH(A1517)=12,OR(A1518="",YEAR(A1517)&lt;&gt;YEAR(A1518)))</x:f>
        <x:v>0</x:v>
      </x:c>
      <x:c r="Q1517" s="50" t="b">
        <x:f>AND(MOD(MONTH(A1517),3)=0,OR(A1518="",MONTH(A1517)&lt;&gt;MONTH(A1518)))</x:f>
        <x:v>0</x:v>
      </x:c>
      <x:c r="R1517" s="50" t="b">
        <x:f>OR(O1517&gt;$E$7,O1517&lt;$E$6)</x:f>
        <x:v>0</x:v>
      </x:c>
      <x:c r="S1517" s="50" t="b">
        <x:f>AND(OR(P1517,Q1517,R1517),A1517-AH1516&gt;$E$8)</x:f>
        <x:v>0</x:v>
      </x:c>
      <x:c r="T1517" s="50" t="str">
        <x:f>IF(NOT(OR(P1517,Q1517,R1517)),"不调",IF(NOT(S1517),"间隔规则跳过",IF(P1517,"年末+季度",IF(AND(Q1517,R1517),"季度+动态",IF(Q1517,"季度","动态")))))</x:f>
        <x:v>不调</x:v>
      </x:c>
      <x:c r="U1517" s="115" t="n">
        <x:f>IF(OR(T1517="年末+季度",T1517="季度+动态"),N1517*$E$5/2,IF(T1517="季度",(J1517+K1517)/2,IF(T1517="动态",N1517*$E$5*IF(J1517+K1517=0,0.5,J1517/(J1517+K1517)),J1517)))</x:f>
        <x:v>0.16375173638295829</x:v>
      </x:c>
      <x:c r="V1517" s="115" t="n">
        <x:f>IF(OR(T1517="年末+季度",T1517="季度+动态"),N1517*$E$5/2,IF(T1517="季度",(J1517+K1517)/2,IF(T1517="动态",N1517*$E$5*IF(J1517+K1517=0,0.5,K1517/(J1517+K1517)),K1517)))</x:f>
        <x:v>0.17048929608218075</x:v>
      </x:c>
      <x:c r="W1517" s="115" t="n">
        <x:f>IF(OR(T1517="年末+季度",T1517="季度+动态",T1517="动态"),N1517*(1-$E$5)*IF(L1517+M1517=0,$B$7/($B$7+$B$8),L1517/(L1517+M1517)),L1517)</x:f>
        <x:v>1.0830154072323668</x:v>
      </x:c>
      <x:c r="X1517" s="115" t="n">
        <x:f>IF(OR(T1517="年末+季度",T1517="季度+动态",T1517="动态"),N1517*(1-$E$5)*IF(L1517+M1517=0,$B$8/($B$7+$B$8),M1517/(L1517+M1517)),M1517)</x:f>
        <x:v>0.1824862345630227</x:v>
      </x:c>
      <x:c r="Y1517" s="115" t="n">
        <x:f>POWER(1-$H$5,(A1517-A1516)/$H$8)</x:f>
        <x:v>0.9999862671029998</x:v>
      </x:c>
      <x:c r="Z1517" s="115" t="n">
        <x:f>U1517*Y1517</x:f>
        <x:v>0.16374948759722893</x:v>
      </x:c>
      <x:c r="AA1517" s="115" t="n">
        <x:f>V1517*Y1517</x:f>
        <x:v>0.170486954770238</x:v>
      </x:c>
      <x:c r="AB1517" s="115" t="n">
        <x:f>W1517*Y1517</x:f>
        <x:v>1.0830005342933295</x:v>
      </x:c>
      <x:c r="AC1517" s="115" t="n">
        <x:f>X1517*Y1517</x:f>
        <x:v>0.1824837284983595</x:v>
      </x:c>
      <x:c r="AD1517" s="115" t="n">
        <x:f>SUM(Z1517:AC1517)</x:f>
        <x:v>1.5997207051591562</x:v>
      </x:c>
      <x:c r="AE1517" s="115" t="n">
        <x:f>MAX(AE1516,AD1517)</x:f>
        <x:v>1.5997207051591562</x:v>
      </x:c>
      <x:c r="AF1517" s="114" t="n">
        <x:f>AD1517/AE1517-1</x:f>
        <x:v>0</x:v>
      </x:c>
      <x:c r="AG1517" s="114" t="n">
        <x:f>AD1517/AD1516-1</x:f>
        <x:v>0.00208125218348143</x:v>
      </x:c>
      <x:c r="AH1517" s="111" t="n">
        <x:f>IF(OR(T1517="年末+季度",T1517="季度+动态",T1517="季度",T1517="动态"),A1517,AH1516)</x:f>
        <x:v>46022</x:v>
      </x:c>
      <x:c r="AI1517" s="117" t="n">
        <x:f>YEAR(A1517)</x:f>
        <x:v>2026</x:v>
      </x:c>
      <x:c r="AJ1517" s="117" t="n">
        <x:f>MONTH(A1517)</x:f>
        <x:v>1</x:v>
      </x:c>
      <x:c r="AK1517" s="50" t="n">
        <x:f>IF(MONTH(A1517)&lt;&gt;MONTH(A1518),1,0)</x:f>
        <x:v>0</x:v>
      </x:c>
      <x:c r="AL1517" s="115" t="n">
        <x:f>IF(AK1516,AD1516,AL1516)</x:f>
        <x:v>1.5439212302122862</x:v>
      </x:c>
      <x:c r="AM1517" s="116" t="str">
        <x:f>IF(AK1517,AD1517/AL1517-1,"")</x:f>
      </x:c>
      <x:c r="AN1517" s="115" t="n">
        <x:f>IF(AI1517&lt;&gt;AI1516,AD1517,MAX(AN1516,AD1517))</x:f>
        <x:v>1.5997207051591562</x:v>
      </x:c>
      <x:c r="AO1517" s="116" t="n">
        <x:f>AD1517/AN1517-1</x:f>
        <x:v>0</x:v>
      </x:c>
      <x:c r="AP1517" s="112" t="n">
        <x:f>IFERROR(SUM(Z1517:AC1517)/AD1517,0)</x:f>
        <x:v>1</x:v>
      </x:c>
      <x:c r="AQ1517" s="50" t="b">
        <x:f>AND(B1517&gt;0,C1517&gt;0,D1517&gt;0,E1517&gt;0)</x:f>
        <x:v>1</x:v>
      </x:c>
    </x:row>
    <x:row r="1518">
      <x:c r="A1518" s="111" t="n">
        <x:f>'净值底稿'!A1476</x:f>
        <x:v>46050</x:v>
      </x:c>
      <x:c r="B1518" s="113" t="n">
        <x:f>'净值底稿'!F1476</x:f>
        <x:v>4.0285746922716</x:v>
      </x:c>
      <x:c r="C1518" s="113" t="n">
        <x:f>'净值底稿'!O1476</x:f>
        <x:v>2.043885195225866</x:v>
      </x:c>
      <x:c r="D1518" s="113" t="n">
        <x:f>'净值底稿'!P1476</x:f>
        <x:v>1.7587</x:v>
      </x:c>
      <x:c r="E1518" s="113" t="n">
        <x:f>'净值底稿'!Q1476</x:f>
        <x:v>4.0988</x:v>
      </x:c>
      <x:c r="F1518" s="114" t="n">
        <x:f>IFERROR(B1518/B1517-1,0)</x:f>
        <x:v>0.0005641556193574093</x:v>
      </x:c>
      <x:c r="G1518" s="114" t="n">
        <x:f>IFERROR(C1518/C1517-1,0)</x:f>
        <x:v>0.0005613699288029572</x:v>
      </x:c>
      <x:c r="H1518" s="114" t="n">
        <x:f>IFERROR(D1518/D1517-1,0)</x:f>
        <x:v>0.00028438175406653166</x:v>
      </x:c>
      <x:c r="I1518" s="114" t="n">
        <x:f>IFERROR(E1518/E1517-1,0)</x:f>
        <x:v>0.03371920002017603</x:v>
      </x:c>
      <x:c r="J1518" s="115" t="n">
        <x:f>Z1517*(1+F1518)</x:f>
        <x:v>0.1638418677908238</x:v>
      </x:c>
      <x:c r="K1518" s="115" t="n">
        <x:f>AA1517*(1+G1518)</x:f>
        <x:v>0.17058266101989922</x:v>
      </x:c>
      <x:c r="L1518" s="115" t="n">
        <x:f>AB1517*(1+H1518)</x:f>
        <x:v>1.0833085198849268</x:v>
      </x:c>
      <x:c r="M1518" s="115" t="n">
        <x:f>AC1517*(1+I1518)</x:f>
        <x:v>0.1886369338400232</x:v>
      </x:c>
      <x:c r="N1518" s="115" t="n">
        <x:f>SUM(J1518:M1518)</x:f>
        <x:v>1.606369982535673</x:v>
      </x:c>
      <x:c r="O1518" s="116" t="n">
        <x:f>IFERROR((J1518+K1518)/N1518,0)</x:f>
        <x:v>0.20818649031453526</x:v>
      </x:c>
      <x:c r="P1518" s="50" t="b">
        <x:f>AND(MONTH(A1518)=12,OR(A1519="",YEAR(A1518)&lt;&gt;YEAR(A1519)))</x:f>
        <x:v>0</x:v>
      </x:c>
      <x:c r="Q1518" s="50" t="b">
        <x:f>AND(MOD(MONTH(A1518),3)=0,OR(A1519="",MONTH(A1518)&lt;&gt;MONTH(A1519)))</x:f>
        <x:v>0</x:v>
      </x:c>
      <x:c r="R1518" s="50" t="b">
        <x:f>OR(O1518&gt;$E$7,O1518&lt;$E$6)</x:f>
        <x:v>0</x:v>
      </x:c>
      <x:c r="S1518" s="50" t="b">
        <x:f>AND(OR(P1518,Q1518,R1518),A1518-AH1517&gt;$E$8)</x:f>
        <x:v>0</x:v>
      </x:c>
      <x:c r="T1518" s="50" t="str">
        <x:f>IF(NOT(OR(P1518,Q1518,R1518)),"不调",IF(NOT(S1518),"间隔规则跳过",IF(P1518,"年末+季度",IF(AND(Q1518,R1518),"季度+动态",IF(Q1518,"季度","动态")))))</x:f>
        <x:v>不调</x:v>
      </x:c>
      <x:c r="U1518" s="115" t="n">
        <x:f>IF(OR(T1518="年末+季度",T1518="季度+动态"),N1518*$E$5/2,IF(T1518="季度",(J1518+K1518)/2,IF(T1518="动态",N1518*$E$5*IF(J1518+K1518=0,0.5,J1518/(J1518+K1518)),J1518)))</x:f>
        <x:v>0.1638418677908238</x:v>
      </x:c>
      <x:c r="V1518" s="115" t="n">
        <x:f>IF(OR(T1518="年末+季度",T1518="季度+动态"),N1518*$E$5/2,IF(T1518="季度",(J1518+K1518)/2,IF(T1518="动态",N1518*$E$5*IF(J1518+K1518=0,0.5,K1518/(J1518+K1518)),K1518)))</x:f>
        <x:v>0.17058266101989922</x:v>
      </x:c>
      <x:c r="W1518" s="115" t="n">
        <x:f>IF(OR(T1518="年末+季度",T1518="季度+动态",T1518="动态"),N1518*(1-$E$5)*IF(L1518+M1518=0,$B$7/($B$7+$B$8),L1518/(L1518+M1518)),L1518)</x:f>
        <x:v>1.0833085198849268</x:v>
      </x:c>
      <x:c r="X1518" s="115" t="n">
        <x:f>IF(OR(T1518="年末+季度",T1518="季度+动态",T1518="动态"),N1518*(1-$E$5)*IF(L1518+M1518=0,$B$8/($B$7+$B$8),M1518/(L1518+M1518)),M1518)</x:f>
        <x:v>0.1886369338400232</x:v>
      </x:c>
      <x:c r="Y1518" s="115" t="n">
        <x:f>POWER(1-$H$5,(A1518-A1517)/$H$8)</x:f>
        <x:v>0.9999862671029998</x:v>
      </x:c>
      <x:c r="Z1518" s="115" t="n">
        <x:f>U1518*Y1518</x:f>
        <x:v>0.1638396177673291</x:v>
      </x:c>
      <x:c r="AA1518" s="115" t="n">
        <x:f>V1518*Y1518</x:f>
        <x:v>0.17058031842578542</x:v>
      </x:c>
      <x:c r="AB1518" s="115" t="n">
        <x:f>W1518*Y1518</x:f>
        <x:v>1.0832936429206037</x:v>
      </x:c>
      <x:c r="AC1518" s="115" t="n">
        <x:f>X1518*Y1518</x:f>
        <x:v>0.18863434330844034</x:v>
      </x:c>
      <x:c r="AD1518" s="115" t="n">
        <x:f>SUM(Z1518:AC1518)</x:f>
        <x:v>1.6063479224221586</x:v>
      </x:c>
      <x:c r="AE1518" s="115" t="n">
        <x:f>MAX(AE1517,AD1518)</x:f>
        <x:v>1.6063479224221586</x:v>
      </x:c>
      <x:c r="AF1518" s="114" t="n">
        <x:f>AD1518/AE1518-1</x:f>
        <x:v>0</x:v>
      </x:c>
      <x:c r="AG1518" s="114" t="n">
        <x:f>AD1518/AD1517-1</x:f>
        <x:v>0.0041427339420121445</x:v>
      </x:c>
      <x:c r="AH1518" s="111" t="n">
        <x:f>IF(OR(T1518="年末+季度",T1518="季度+动态",T1518="季度",T1518="动态"),A1518,AH1517)</x:f>
        <x:v>46022</x:v>
      </x:c>
      <x:c r="AI1518" s="117" t="n">
        <x:f>YEAR(A1518)</x:f>
        <x:v>2026</x:v>
      </x:c>
      <x:c r="AJ1518" s="117" t="n">
        <x:f>MONTH(A1518)</x:f>
        <x:v>1</x:v>
      </x:c>
      <x:c r="AK1518" s="50" t="n">
        <x:f>IF(MONTH(A1518)&lt;&gt;MONTH(A1519),1,0)</x:f>
        <x:v>0</x:v>
      </x:c>
      <x:c r="AL1518" s="115" t="n">
        <x:f>IF(AK1517,AD1517,AL1517)</x:f>
        <x:v>1.5439212302122862</x:v>
      </x:c>
      <x:c r="AM1518" s="116" t="str">
        <x:f>IF(AK1518,AD1518/AL1518-1,"")</x:f>
      </x:c>
      <x:c r="AN1518" s="115" t="n">
        <x:f>IF(AI1518&lt;&gt;AI1517,AD1518,MAX(AN1517,AD1518))</x:f>
        <x:v>1.6063479224221586</x:v>
      </x:c>
      <x:c r="AO1518" s="116" t="n">
        <x:f>AD1518/AN1518-1</x:f>
        <x:v>0</x:v>
      </x:c>
      <x:c r="AP1518" s="112" t="n">
        <x:f>IFERROR(SUM(Z1518:AC1518)/AD1518,0)</x:f>
        <x:v>1</x:v>
      </x:c>
      <x:c r="AQ1518" s="50" t="b">
        <x:f>AND(B1518&gt;0,C1518&gt;0,D1518&gt;0,E1518&gt;0)</x:f>
        <x:v>1</x:v>
      </x:c>
    </x:row>
    <x:row r="1519">
      <x:c r="A1519" s="111" t="n">
        <x:f>'净值底稿'!A1477</x:f>
        <x:v>46051</x:v>
      </x:c>
      <x:c r="B1519" s="113" t="n">
        <x:f>'净值底稿'!F1477</x:f>
        <x:v>3.9180546929303</x:v>
      </x:c>
      <x:c r="C1519" s="113" t="n">
        <x:f>'净值底稿'!O1477</x:f>
        <x:v>2.0265218581450513</x:v>
      </x:c>
      <x:c r="D1519" s="113" t="n">
        <x:f>'净值底稿'!P1477</x:f>
        <x:v>1.7589</x:v>
      </x:c>
      <x:c r="E1519" s="113" t="n">
        <x:f>'净值底稿'!Q1477</x:f>
        <x:v>4.2992</x:v>
      </x:c>
      <x:c r="F1519" s="114" t="n">
        <x:f>IFERROR(B1519/B1518-1,0)</x:f>
        <x:v>-0.02743402016433283</x:v>
      </x:c>
      <x:c r="G1519" s="114" t="n">
        <x:f>IFERROR(C1519/C1518-1,0)</x:f>
        <x:v>-0.008495260458548426</x:v>
      </x:c>
      <x:c r="H1519" s="114" t="n">
        <x:f>IFERROR(D1519/D1518-1,0)</x:f>
        <x:v>0.00011372036163082022</x:v>
      </x:c>
      <x:c r="I1519" s="114" t="n">
        <x:f>IFERROR(E1519/E1518-1,0)</x:f>
        <x:v>0.048892358739143216</x:v>
      </x:c>
      <x:c r="J1519" s="115" t="n">
        <x:f>Z1518*(1+F1519)</x:f>
        <x:v>0.1593448383897836</x:v>
      </x:c>
      <x:c r="K1519" s="115" t="n">
        <x:f>AA1518*(1+G1519)</x:f>
        <x:v>0.16913119419165623</x:v>
      </x:c>
      <x:c r="L1519" s="115" t="n">
        <x:f>AB1518*(1+H1519)</x:f>
        <x:v>1.083416835465429</x:v>
      </x:c>
      <x:c r="M1519" s="115" t="n">
        <x:f>AC1518*(1+I1519)</x:f>
        <x:v>0.1978571212919993</x:v>
      </x:c>
      <x:c r="N1519" s="115" t="n">
        <x:f>SUM(J1519:M1519)</x:f>
        <x:v>1.6097499893388683</x:v>
      </x:c>
      <x:c r="O1519" s="116" t="n">
        <x:f>IFERROR((J1519+K1519)/N1519,0)</x:f>
        <x:v>0.20405406725074524</x:v>
      </x:c>
      <x:c r="P1519" s="50" t="b">
        <x:f>AND(MONTH(A1519)=12,OR(A1520="",YEAR(A1519)&lt;&gt;YEAR(A1520)))</x:f>
        <x:v>0</x:v>
      </x:c>
      <x:c r="Q1519" s="50" t="b">
        <x:f>AND(MOD(MONTH(A1519),3)=0,OR(A1520="",MONTH(A1519)&lt;&gt;MONTH(A1520)))</x:f>
        <x:v>0</x:v>
      </x:c>
      <x:c r="R1519" s="50" t="b">
        <x:f>OR(O1519&gt;$E$7,O1519&lt;$E$6)</x:f>
        <x:v>0</x:v>
      </x:c>
      <x:c r="S1519" s="50" t="b">
        <x:f>AND(OR(P1519,Q1519,R1519),A1519-AH1518&gt;$E$8)</x:f>
        <x:v>0</x:v>
      </x:c>
      <x:c r="T1519" s="50" t="str">
        <x:f>IF(NOT(OR(P1519,Q1519,R1519)),"不调",IF(NOT(S1519),"间隔规则跳过",IF(P1519,"年末+季度",IF(AND(Q1519,R1519),"季度+动态",IF(Q1519,"季度","动态")))))</x:f>
        <x:v>不调</x:v>
      </x:c>
      <x:c r="U1519" s="115" t="n">
        <x:f>IF(OR(T1519="年末+季度",T1519="季度+动态"),N1519*$E$5/2,IF(T1519="季度",(J1519+K1519)/2,IF(T1519="动态",N1519*$E$5*IF(J1519+K1519=0,0.5,J1519/(J1519+K1519)),J1519)))</x:f>
        <x:v>0.1593448383897836</x:v>
      </x:c>
      <x:c r="V1519" s="115" t="n">
        <x:f>IF(OR(T1519="年末+季度",T1519="季度+动态"),N1519*$E$5/2,IF(T1519="季度",(J1519+K1519)/2,IF(T1519="动态",N1519*$E$5*IF(J1519+K1519=0,0.5,K1519/(J1519+K1519)),K1519)))</x:f>
        <x:v>0.16913119419165623</x:v>
      </x:c>
      <x:c r="W1519" s="115" t="n">
        <x:f>IF(OR(T1519="年末+季度",T1519="季度+动态",T1519="动态"),N1519*(1-$E$5)*IF(L1519+M1519=0,$B$7/($B$7+$B$8),L1519/(L1519+M1519)),L1519)</x:f>
        <x:v>1.083416835465429</x:v>
      </x:c>
      <x:c r="X1519" s="115" t="n">
        <x:f>IF(OR(T1519="年末+季度",T1519="季度+动态",T1519="动态"),N1519*(1-$E$5)*IF(L1519+M1519=0,$B$8/($B$7+$B$8),M1519/(L1519+M1519)),M1519)</x:f>
        <x:v>0.1978571212919993</x:v>
      </x:c>
      <x:c r="Y1519" s="115" t="n">
        <x:f>POWER(1-$H$5,(A1519-A1518)/$H$8)</x:f>
        <x:v>0.9999862671029998</x:v>
      </x:c>
      <x:c r="Z1519" s="115" t="n">
        <x:f>U1519*Y1519</x:f>
        <x:v>0.1593426501235305</x:v>
      </x:c>
      <x:c r="AA1519" s="115" t="n">
        <x:f>V1519*Y1519</x:f>
        <x:v>0.16912887153038686</x:v>
      </x:c>
      <x:c r="AB1519" s="115" t="n">
        <x:f>W1519*Y1519</x:f>
        <x:v>1.0834019570136193</x:v>
      </x:c>
      <x:c r="AC1519" s="115" t="n">
        <x:f>X1519*Y1519</x:f>
        <x:v>0.19785440414053185</x:v>
      </x:c>
      <x:c r="AD1519" s="115" t="n">
        <x:f>SUM(Z1519:AC1519)</x:f>
        <x:v>1.6097278828080686</x:v>
      </x:c>
      <x:c r="AE1519" s="115" t="n">
        <x:f>MAX(AE1518,AD1519)</x:f>
        <x:v>1.6097278828080686</x:v>
      </x:c>
      <x:c r="AF1519" s="114" t="n">
        <x:f>AD1519/AE1519-1</x:f>
        <x:v>0</x:v>
      </x:c>
      <x:c r="AG1519" s="114" t="n">
        <x:f>AD1519/AD1518-1</x:f>
        <x:v>0.0021041272184754156</x:v>
      </x:c>
      <x:c r="AH1519" s="111" t="n">
        <x:f>IF(OR(T1519="年末+季度",T1519="季度+动态",T1519="季度",T1519="动态"),A1519,AH1518)</x:f>
        <x:v>46022</x:v>
      </x:c>
      <x:c r="AI1519" s="117" t="n">
        <x:f>YEAR(A1519)</x:f>
        <x:v>2026</x:v>
      </x:c>
      <x:c r="AJ1519" s="117" t="n">
        <x:f>MONTH(A1519)</x:f>
        <x:v>1</x:v>
      </x:c>
      <x:c r="AK1519" s="50" t="n">
        <x:f>IF(MONTH(A1519)&lt;&gt;MONTH(A1520),1,0)</x:f>
        <x:v>0</x:v>
      </x:c>
      <x:c r="AL1519" s="115" t="n">
        <x:f>IF(AK1518,AD1518,AL1518)</x:f>
        <x:v>1.5439212302122862</x:v>
      </x:c>
      <x:c r="AM1519" s="116" t="str">
        <x:f>IF(AK1519,AD1519/AL1519-1,"")</x:f>
      </x:c>
      <x:c r="AN1519" s="115" t="n">
        <x:f>IF(AI1519&lt;&gt;AI1518,AD1519,MAX(AN1518,AD1519))</x:f>
        <x:v>1.6097278828080686</x:v>
      </x:c>
      <x:c r="AO1519" s="116" t="n">
        <x:f>AD1519/AN1519-1</x:f>
        <x:v>0</x:v>
      </x:c>
      <x:c r="AP1519" s="112" t="n">
        <x:f>IFERROR(SUM(Z1519:AC1519)/AD1519,0)</x:f>
        <x:v>1</x:v>
      </x:c>
      <x:c r="AQ1519" s="50" t="b">
        <x:f>AND(B1519&gt;0,C1519&gt;0,D1519&gt;0,E1519&gt;0)</x:f>
        <x:v>1</x:v>
      </x:c>
    </x:row>
    <x:row r="1520">
      <x:c r="A1520" s="111" t="n">
        <x:f>'净值底稿'!A1478</x:f>
        <x:v>46052</x:v>
      </x:c>
      <x:c r="B1520" s="113" t="n">
        <x:f>'净值底稿'!F1478</x:f>
        <x:v>3.9874874432429497</x:v>
      </x:c>
      <x:c r="C1520" s="113" t="n">
        <x:f>'净值底稿'!O1478</x:f>
        <x:v>2.0129045752261825</x:v>
      </x:c>
      <x:c r="D1520" s="113" t="n">
        <x:f>'净值底稿'!P1478</x:f>
        <x:v>1.7587</x:v>
      </x:c>
      <x:c r="E1520" s="113" t="n">
        <x:f>'净值底稿'!Q1478</x:f>
        <x:v>4.0398</x:v>
      </x:c>
      <x:c r="F1520" s="114" t="n">
        <x:f>IFERROR(B1520/B1519-1,0)</x:f>
        <x:v>0.01772123049684149</x:v>
      </x:c>
      <x:c r="G1520" s="114" t="n">
        <x:f>IFERROR(C1520/C1519-1,0)</x:f>
        <x:v>-0.00671953419309923</x:v>
      </x:c>
      <x:c r="H1520" s="114" t="n">
        <x:f>IFERROR(D1520/D1519-1,0)</x:f>
        <x:v>-0.0001137074307805408</x:v>
      </x:c>
      <x:c r="I1520" s="114" t="n">
        <x:f>IFERROR(E1520/E1519-1,0)</x:f>
        <x:v>-0.06033680684778575</x:v>
      </x:c>
      <x:c r="J1520" s="115" t="n">
        <x:f>Z1519*(1+F1520)</x:f>
        <x:v>0.16216639795434715</x:v>
      </x:c>
      <x:c r="K1520" s="115" t="n">
        <x:f>AA1519*(1+G1520)</x:f>
        <x:v>0.16799240429509812</x:v>
      </x:c>
      <x:c r="L1520" s="115" t="n">
        <x:f>AB1519*(1+H1520)</x:f>
        <x:v>1.0832787661605847</x:v>
      </x:c>
      <x:c r="M1520" s="115" t="n">
        <x:f>AC1519*(1+I1520)</x:f>
        <x:v>0.18591650117392083</x:v>
      </x:c>
      <x:c r="N1520" s="115" t="n">
        <x:f>SUM(J1520:M1520)</x:f>
        <x:v>1.5993540695839508</x:v>
      </x:c>
      <x:c r="O1520" s="116" t="n">
        <x:f>IFERROR((J1520+K1520)/N1520,0)</x:f>
        <x:v>0.20643258958620175</x:v>
      </x:c>
      <x:c r="P1520" s="50" t="b">
        <x:f>AND(MONTH(A1520)=12,OR(A1521="",YEAR(A1520)&lt;&gt;YEAR(A1521)))</x:f>
        <x:v>0</x:v>
      </x:c>
      <x:c r="Q1520" s="50" t="b">
        <x:f>AND(MOD(MONTH(A1520),3)=0,OR(A1521="",MONTH(A1520)&lt;&gt;MONTH(A1521)))</x:f>
        <x:v>0</x:v>
      </x:c>
      <x:c r="R1520" s="50" t="b">
        <x:f>OR(O1520&gt;$E$7,O1520&lt;$E$6)</x:f>
        <x:v>0</x:v>
      </x:c>
      <x:c r="S1520" s="50" t="b">
        <x:f>AND(OR(P1520,Q1520,R1520),A1520-AH1519&gt;$E$8)</x:f>
        <x:v>0</x:v>
      </x:c>
      <x:c r="T1520" s="50" t="str">
        <x:f>IF(NOT(OR(P1520,Q1520,R1520)),"不调",IF(NOT(S1520),"间隔规则跳过",IF(P1520,"年末+季度",IF(AND(Q1520,R1520),"季度+动态",IF(Q1520,"季度","动态")))))</x:f>
        <x:v>不调</x:v>
      </x:c>
      <x:c r="U1520" s="115" t="n">
        <x:f>IF(OR(T1520="年末+季度",T1520="季度+动态"),N1520*$E$5/2,IF(T1520="季度",(J1520+K1520)/2,IF(T1520="动态",N1520*$E$5*IF(J1520+K1520=0,0.5,J1520/(J1520+K1520)),J1520)))</x:f>
        <x:v>0.16216639795434715</x:v>
      </x:c>
      <x:c r="V1520" s="115" t="n">
        <x:f>IF(OR(T1520="年末+季度",T1520="季度+动态"),N1520*$E$5/2,IF(T1520="季度",(J1520+K1520)/2,IF(T1520="动态",N1520*$E$5*IF(J1520+K1520=0,0.5,K1520/(J1520+K1520)),K1520)))</x:f>
        <x:v>0.16799240429509812</x:v>
      </x:c>
      <x:c r="W1520" s="115" t="n">
        <x:f>IF(OR(T1520="年末+季度",T1520="季度+动态",T1520="动态"),N1520*(1-$E$5)*IF(L1520+M1520=0,$B$7/($B$7+$B$8),L1520/(L1520+M1520)),L1520)</x:f>
        <x:v>1.0832787661605847</x:v>
      </x:c>
      <x:c r="X1520" s="115" t="n">
        <x:f>IF(OR(T1520="年末+季度",T1520="季度+动态",T1520="动态"),N1520*(1-$E$5)*IF(L1520+M1520=0,$B$8/($B$7+$B$8),M1520/(L1520+M1520)),M1520)</x:f>
        <x:v>0.18591650117392083</x:v>
      </x:c>
      <x:c r="Y1520" s="115" t="n">
        <x:f>POWER(1-$H$5,(A1520-A1519)/$H$8)</x:f>
        <x:v>0.9999862671029998</x:v>
      </x:c>
      <x:c r="Z1520" s="115" t="n">
        <x:f>U1520*Y1520</x:f>
        <x:v>0.16216417093990715</x:v>
      </x:c>
      <x:c r="AA1520" s="115" t="n">
        <x:f>V1520*Y1520</x:f>
        <x:v>0.1679900972727131</x:v>
      </x:c>
      <x:c r="AB1520" s="115" t="n">
        <x:f>W1520*Y1520</x:f>
        <x:v>1.0832638896048665</x:v>
      </x:c>
      <x:c r="AC1520" s="115" t="n">
        <x:f>X1520*Y1520</x:f>
        <x:v>0.18591394800175956</x:v>
      </x:c>
      <x:c r="AD1520" s="115" t="n">
        <x:f>SUM(Z1520:AC1520)</x:f>
        <x:v>1.5993321058192462</x:v>
      </x:c>
      <x:c r="AE1520" s="115" t="n">
        <x:f>MAX(AE1519,AD1520)</x:f>
        <x:v>1.6097278828080686</x:v>
      </x:c>
      <x:c r="AF1520" s="114" t="n">
        <x:f>AD1520/AE1520-1</x:f>
        <x:v>-0.006458095868158487</x:v>
      </x:c>
      <x:c r="AG1520" s="114" t="n">
        <x:f>AD1520/AD1519-1</x:f>
        <x:v>-0.006458095868158487</x:v>
      </x:c>
      <x:c r="AH1520" s="111" t="n">
        <x:f>IF(OR(T1520="年末+季度",T1520="季度+动态",T1520="季度",T1520="动态"),A1520,AH1519)</x:f>
        <x:v>46022</x:v>
      </x:c>
      <x:c r="AI1520" s="117" t="n">
        <x:f>YEAR(A1520)</x:f>
        <x:v>2026</x:v>
      </x:c>
      <x:c r="AJ1520" s="117" t="n">
        <x:f>MONTH(A1520)</x:f>
        <x:v>1</x:v>
      </x:c>
      <x:c r="AK1520" s="50" t="n">
        <x:f>IF(MONTH(A1520)&lt;&gt;MONTH(A1521),1,0)</x:f>
        <x:v>1</x:v>
      </x:c>
      <x:c r="AL1520" s="115" t="n">
        <x:f>IF(AK1519,AD1519,AL1519)</x:f>
        <x:v>1.5439212302122862</x:v>
      </x:c>
      <x:c r="AM1520" s="116" t="n">
        <x:f>IF(AK1520,AD1520/AL1520-1,"")</x:f>
        <x:v>0.0358897037767536</x:v>
      </x:c>
      <x:c r="AN1520" s="115" t="n">
        <x:f>IF(AI1520&lt;&gt;AI1519,AD1520,MAX(AN1519,AD1520))</x:f>
        <x:v>1.6097278828080686</x:v>
      </x:c>
      <x:c r="AO1520" s="116" t="n">
        <x:f>AD1520/AN1520-1</x:f>
        <x:v>-0.006458095868158487</x:v>
      </x:c>
      <x:c r="AP1520" s="112" t="n">
        <x:f>IFERROR(SUM(Z1520:AC1520)/AD1520,0)</x:f>
        <x:v>1</x:v>
      </x:c>
      <x:c r="AQ1520" s="50" t="b">
        <x:f>AND(B1520&gt;0,C1520&gt;0,D1520&gt;0,E1520&gt;0)</x:f>
        <x:v>1</x:v>
      </x:c>
    </x:row>
    <x:row r="1521">
      <x:c r="A1521" s="111" t="n">
        <x:f>'净值底稿'!A1479</x:f>
        <x:v>46055</x:v>
      </x:c>
      <x:c r="B1521" s="113" t="n">
        <x:f>'净值底稿'!F1479</x:f>
        <x:v>3.8890900883643</x:v>
      </x:c>
      <x:c r="C1521" s="113" t="n">
        <x:f>'净值底稿'!O1479</x:f>
        <x:v>1.9520103424707367</x:v>
      </x:c>
      <x:c r="D1521" s="113" t="n">
        <x:f>'净值底稿'!P1479</x:f>
        <x:v>1.7588</x:v>
      </x:c>
      <x:c r="E1521" s="113" t="n">
        <x:f>'净值底稿'!Q1479</x:f>
        <x:v>3.5806</x:v>
      </x:c>
      <x:c r="F1521" s="114" t="n">
        <x:f>IFERROR(B1521/B1520-1,0)</x:f>
        <x:v>-0.024676530341278036</x:v>
      </x:c>
      <x:c r="G1521" s="114" t="n">
        <x:f>IFERROR(C1521/C1520-1,0)</x:f>
        <x:v>-0.0302519222743598</x:v>
      </x:c>
      <x:c r="H1521" s="114" t="n">
        <x:f>IFERROR(D1521/D1520-1,0)</x:f>
        <x:v>0.00005686018081529909</x:v>
      </x:c>
      <x:c r="I1521" s="114" t="n">
        <x:f>IFERROR(E1521/E1520-1,0)</x:f>
        <x:v>-0.1136689935145303</x:v>
      </x:c>
      <x:c r="J1521" s="115" t="n">
        <x:f>Z1520*(1+F1521)</x:f>
        <x:v>0.15816252185544033</x:v>
      </x:c>
      <x:c r="K1521" s="115" t="n">
        <x:f>AA1520*(1+G1521)</x:f>
        <x:v>0.16290807390715684</x:v>
      </x:c>
      <x:c r="L1521" s="115" t="n">
        <x:f>AB1520*(1+H1521)</x:f>
        <x:v>1.0833254841855002</x:v>
      </x:c>
      <x:c r="M1521" s="115" t="n">
        <x:f>AC1520*(1+I1521)</x:f>
        <x:v>0.16478129665208682</x:v>
      </x:c>
      <x:c r="N1521" s="115" t="n">
        <x:f>SUM(J1521:M1521)</x:f>
        <x:v>1.5691773766001842</x:v>
      </x:c>
      <x:c r="O1521" s="116" t="n">
        <x:f>IFERROR((J1521+K1521)/N1521,0)</x:f>
        <x:v>0.20461077284853296</x:v>
      </x:c>
      <x:c r="P1521" s="50" t="b">
        <x:f>AND(MONTH(A1521)=12,OR(A1522="",YEAR(A1521)&lt;&gt;YEAR(A1522)))</x:f>
        <x:v>0</x:v>
      </x:c>
      <x:c r="Q1521" s="50" t="b">
        <x:f>AND(MOD(MONTH(A1521),3)=0,OR(A1522="",MONTH(A1521)&lt;&gt;MONTH(A1522)))</x:f>
        <x:v>0</x:v>
      </x:c>
      <x:c r="R1521" s="50" t="b">
        <x:f>OR(O1521&gt;$E$7,O1521&lt;$E$6)</x:f>
        <x:v>0</x:v>
      </x:c>
      <x:c r="S1521" s="50" t="b">
        <x:f>AND(OR(P1521,Q1521,R1521),A1521-AH1520&gt;$E$8)</x:f>
        <x:v>0</x:v>
      </x:c>
      <x:c r="T1521" s="50" t="str">
        <x:f>IF(NOT(OR(P1521,Q1521,R1521)),"不调",IF(NOT(S1521),"间隔规则跳过",IF(P1521,"年末+季度",IF(AND(Q1521,R1521),"季度+动态",IF(Q1521,"季度","动态")))))</x:f>
        <x:v>不调</x:v>
      </x:c>
      <x:c r="U1521" s="115" t="n">
        <x:f>IF(OR(T1521="年末+季度",T1521="季度+动态"),N1521*$E$5/2,IF(T1521="季度",(J1521+K1521)/2,IF(T1521="动态",N1521*$E$5*IF(J1521+K1521=0,0.5,J1521/(J1521+K1521)),J1521)))</x:f>
        <x:v>0.15816252185544033</x:v>
      </x:c>
      <x:c r="V1521" s="115" t="n">
        <x:f>IF(OR(T1521="年末+季度",T1521="季度+动态"),N1521*$E$5/2,IF(T1521="季度",(J1521+K1521)/2,IF(T1521="动态",N1521*$E$5*IF(J1521+K1521=0,0.5,K1521/(J1521+K1521)),K1521)))</x:f>
        <x:v>0.16290807390715684</x:v>
      </x:c>
      <x:c r="W1521" s="115" t="n">
        <x:f>IF(OR(T1521="年末+季度",T1521="季度+动态",T1521="动态"),N1521*(1-$E$5)*IF(L1521+M1521=0,$B$7/($B$7+$B$8),L1521/(L1521+M1521)),L1521)</x:f>
        <x:v>1.0833254841855002</x:v>
      </x:c>
      <x:c r="X1521" s="115" t="n">
        <x:f>IF(OR(T1521="年末+季度",T1521="季度+动态",T1521="动态"),N1521*(1-$E$5)*IF(L1521+M1521=0,$B$8/($B$7+$B$8),M1521/(L1521+M1521)),M1521)</x:f>
        <x:v>0.16478129665208682</x:v>
      </x:c>
      <x:c r="Y1521" s="115" t="n">
        <x:f>POWER(1-$H$5,(A1521-A1520)/$H$8)</x:f>
        <x:v>0.9999588018747739</x:v>
      </x:c>
      <x:c r="Z1521" s="115" t="n">
        <x:f>U1521*Y1521</x:f>
        <x:v>0.15815600585605885</x:v>
      </x:c>
      <x:c r="AA1521" s="115" t="n">
        <x:f>V1521*Y1521</x:f>
        <x:v>0.16290136239992767</x:v>
      </x:c>
      <x:c r="AB1521" s="115" t="n">
        <x:f>W1521*Y1521</x:f>
        <x:v>1.083280853206542</x:v>
      </x:c>
      <x:c r="AC1521" s="115" t="n">
        <x:f>X1521*Y1521</x:f>
        <x:v>0.16477450797159243</x:v>
      </x:c>
      <x:c r="AD1521" s="115" t="n">
        <x:f>SUM(Z1521:AC1521)</x:f>
        <x:v>1.5691127294341212</x:v>
      </x:c>
      <x:c r="AE1521" s="115" t="n">
        <x:f>MAX(AE1520,AD1521)</x:f>
        <x:v>1.6097278828080686</x:v>
      </x:c>
      <x:c r="AF1521" s="114" t="n">
        <x:f>AD1521/AE1521-1</x:f>
        <x:v>-0.025231067814453723</x:v>
      </x:c>
      <x:c r="AG1521" s="114" t="n">
        <x:f>AD1521/AD1520-1</x:f>
        <x:v>-0.018894997652564083</x:v>
      </x:c>
      <x:c r="AH1521" s="111" t="n">
        <x:f>IF(OR(T1521="年末+季度",T1521="季度+动态",T1521="季度",T1521="动态"),A1521,AH1520)</x:f>
        <x:v>46022</x:v>
      </x:c>
      <x:c r="AI1521" s="117" t="n">
        <x:f>YEAR(A1521)</x:f>
        <x:v>2026</x:v>
      </x:c>
      <x:c r="AJ1521" s="117" t="n">
        <x:f>MONTH(A1521)</x:f>
        <x:v>2</x:v>
      </x:c>
      <x:c r="AK1521" s="50" t="n">
        <x:f>IF(MONTH(A1521)&lt;&gt;MONTH(A1522),1,0)</x:f>
        <x:v>0</x:v>
      </x:c>
      <x:c r="AL1521" s="115" t="n">
        <x:f>IF(AK1520,AD1520,AL1520)</x:f>
        <x:v>1.5993321058192462</x:v>
      </x:c>
      <x:c r="AM1521" s="116" t="str">
        <x:f>IF(AK1521,AD1521/AL1521-1,"")</x:f>
      </x:c>
      <x:c r="AN1521" s="115" t="n">
        <x:f>IF(AI1521&lt;&gt;AI1520,AD1521,MAX(AN1520,AD1521))</x:f>
        <x:v>1.6097278828080686</x:v>
      </x:c>
      <x:c r="AO1521" s="116" t="n">
        <x:f>AD1521/AN1521-1</x:f>
        <x:v>-0.025231067814453723</x:v>
      </x:c>
      <x:c r="AP1521" s="112" t="n">
        <x:f>IFERROR(SUM(Z1521:AC1521)/AD1521,0)</x:f>
        <x:v>1</x:v>
      </x:c>
      <x:c r="AQ1521" s="50" t="b">
        <x:f>AND(B1521&gt;0,C1521&gt;0,D1521&gt;0,E1521&gt;0)</x:f>
        <x:v>1</x:v>
      </x:c>
    </x:row>
    <x:row r="1522">
      <x:c r="A1522" s="111" t="n">
        <x:f>'净值底稿'!A1480</x:f>
        <x:v>46056</x:v>
      </x:c>
      <x:c r="B1522" s="113" t="n">
        <x:f>'净值底稿'!F1480</x:f>
        <x:v>3.9347208400906</x:v>
      </x:c>
      <x:c r="C1522" s="113" t="n">
        <x:f>'净值底稿'!O1480</x:f>
        <x:v>1.9972166915413778</x:v>
      </x:c>
      <x:c r="D1522" s="113" t="n">
        <x:f>'净值底稿'!P1480</x:f>
        <x:v>1.7585</x:v>
      </x:c>
      <x:c r="E1522" s="113" t="n">
        <x:f>'净值底稿'!Q1480</x:f>
        <x:v>3.8065</x:v>
      </x:c>
      <x:c r="F1522" s="114" t="n">
        <x:f>IFERROR(B1522/B1521-1,0)</x:f>
        <x:v>0.011733014841394995</x:v>
      </x:c>
      <x:c r="G1522" s="114" t="n">
        <x:f>IFERROR(C1522/C1521-1,0)</x:f>
        <x:v>0.023158867597710353</x:v>
      </x:c>
      <x:c r="H1522" s="114" t="n">
        <x:f>IFERROR(D1522/D1521-1,0)</x:f>
        <x:v>-0.00017057084375704523</x:v>
      </x:c>
      <x:c r="I1522" s="114" t="n">
        <x:f>IFERROR(E1522/E1521-1,0)</x:f>
        <x:v>0.06308998491872875</x:v>
      </x:c>
      <x:c r="J1522" s="115" t="n">
        <x:f>Z1521*(1+F1522)</x:f>
        <x:v>0.16001165262002373</x:v>
      </x:c>
      <x:c r="K1522" s="115" t="n">
        <x:f>AA1521*(1+G1522)</x:f>
        <x:v>0.16667397348323423</x:v>
      </x:c>
      <x:c r="L1522" s="115" t="n">
        <x:f>AB1521*(1+H1522)</x:f>
        <x:v>1.0830960770773848</x:v>
      </x:c>
      <x:c r="M1522" s="115" t="n">
        <x:f>AC1521*(1+I1522)</x:f>
        <x:v>0.17517012919451114</x:v>
      </x:c>
      <x:c r="N1522" s="115" t="n">
        <x:f>SUM(J1522:M1522)</x:f>
        <x:v>1.584951832375154</x:v>
      </x:c>
      <x:c r="O1522" s="116" t="n">
        <x:f>IFERROR((J1522+K1522)/N1522,0)</x:f>
        <x:v>0.20611706894189852</x:v>
      </x:c>
      <x:c r="P1522" s="50" t="b">
        <x:f>AND(MONTH(A1522)=12,OR(A1523="",YEAR(A1522)&lt;&gt;YEAR(A1523)))</x:f>
        <x:v>0</x:v>
      </x:c>
      <x:c r="Q1522" s="50" t="b">
        <x:f>AND(MOD(MONTH(A1522),3)=0,OR(A1523="",MONTH(A1522)&lt;&gt;MONTH(A1523)))</x:f>
        <x:v>0</x:v>
      </x:c>
      <x:c r="R1522" s="50" t="b">
        <x:f>OR(O1522&gt;$E$7,O1522&lt;$E$6)</x:f>
        <x:v>0</x:v>
      </x:c>
      <x:c r="S1522" s="50" t="b">
        <x:f>AND(OR(P1522,Q1522,R1522),A1522-AH1521&gt;$E$8)</x:f>
        <x:v>0</x:v>
      </x:c>
      <x:c r="T1522" s="50" t="str">
        <x:f>IF(NOT(OR(P1522,Q1522,R1522)),"不调",IF(NOT(S1522),"间隔规则跳过",IF(P1522,"年末+季度",IF(AND(Q1522,R1522),"季度+动态",IF(Q1522,"季度","动态")))))</x:f>
        <x:v>不调</x:v>
      </x:c>
      <x:c r="U1522" s="115" t="n">
        <x:f>IF(OR(T1522="年末+季度",T1522="季度+动态"),N1522*$E$5/2,IF(T1522="季度",(J1522+K1522)/2,IF(T1522="动态",N1522*$E$5*IF(J1522+K1522=0,0.5,J1522/(J1522+K1522)),J1522)))</x:f>
        <x:v>0.16001165262002373</x:v>
      </x:c>
      <x:c r="V1522" s="115" t="n">
        <x:f>IF(OR(T1522="年末+季度",T1522="季度+动态"),N1522*$E$5/2,IF(T1522="季度",(J1522+K1522)/2,IF(T1522="动态",N1522*$E$5*IF(J1522+K1522=0,0.5,K1522/(J1522+K1522)),K1522)))</x:f>
        <x:v>0.16667397348323423</x:v>
      </x:c>
      <x:c r="W1522" s="115" t="n">
        <x:f>IF(OR(T1522="年末+季度",T1522="季度+动态",T1522="动态"),N1522*(1-$E$5)*IF(L1522+M1522=0,$B$7/($B$7+$B$8),L1522/(L1522+M1522)),L1522)</x:f>
        <x:v>1.0830960770773848</x:v>
      </x:c>
      <x:c r="X1522" s="115" t="n">
        <x:f>IF(OR(T1522="年末+季度",T1522="季度+动态",T1522="动态"),N1522*(1-$E$5)*IF(L1522+M1522=0,$B$8/($B$7+$B$8),M1522/(L1522+M1522)),M1522)</x:f>
        <x:v>0.17517012919451114</x:v>
      </x:c>
      <x:c r="Y1522" s="115" t="n">
        <x:f>POWER(1-$H$5,(A1522-A1521)/$H$8)</x:f>
        <x:v>0.9999862671029998</x:v>
      </x:c>
      <x:c r="Z1522" s="115" t="n">
        <x:f>U1522*Y1522</x:f>
        <x:v>0.16000945519647947</x:v>
      </x:c>
      <x:c r="AA1522" s="115" t="n">
        <x:f>V1522*Y1522</x:f>
        <x:v>0.16667168456672377</x:v>
      </x:c>
      <x:c r="AB1522" s="115" t="n">
        <x:f>W1522*Y1522</x:f>
        <x:v>1.0830812030305168</x:v>
      </x:c>
      <x:c r="AC1522" s="115" t="n">
        <x:f>X1522*Y1522</x:f>
        <x:v>0.1751677236011694</x:v>
      </x:c>
      <x:c r="AD1522" s="115" t="n">
        <x:f>SUM(Z1522:AC1522)</x:f>
        <x:v>1.5849300663948895</x:v>
      </x:c>
      <x:c r="AE1522" s="115" t="n">
        <x:f>MAX(AE1521,AD1522)</x:f>
        <x:v>1.6097278828080686</x:v>
      </x:c>
      <x:c r="AF1522" s="114" t="n">
        <x:f>AD1522/AE1522-1</x:f>
        <x:v>-0.015404974143779393</x:v>
      </x:c>
      <x:c r="AG1522" s="114" t="n">
        <x:f>AD1522/AD1521-1</x:f>
        <x:v>0.010080433778950182</x:v>
      </x:c>
      <x:c r="AH1522" s="111" t="n">
        <x:f>IF(OR(T1522="年末+季度",T1522="季度+动态",T1522="季度",T1522="动态"),A1522,AH1521)</x:f>
        <x:v>46022</x:v>
      </x:c>
      <x:c r="AI1522" s="117" t="n">
        <x:f>YEAR(A1522)</x:f>
        <x:v>2026</x:v>
      </x:c>
      <x:c r="AJ1522" s="117" t="n">
        <x:f>MONTH(A1522)</x:f>
        <x:v>2</x:v>
      </x:c>
      <x:c r="AK1522" s="50" t="n">
        <x:f>IF(MONTH(A1522)&lt;&gt;MONTH(A1523),1,0)</x:f>
        <x:v>0</x:v>
      </x:c>
      <x:c r="AL1522" s="115" t="n">
        <x:f>IF(AK1521,AD1521,AL1521)</x:f>
        <x:v>1.5993321058192462</x:v>
      </x:c>
      <x:c r="AM1522" s="116" t="str">
        <x:f>IF(AK1522,AD1522/AL1522-1,"")</x:f>
      </x:c>
      <x:c r="AN1522" s="115" t="n">
        <x:f>IF(AI1522&lt;&gt;AI1521,AD1522,MAX(AN1521,AD1522))</x:f>
        <x:v>1.6097278828080686</x:v>
      </x:c>
      <x:c r="AO1522" s="116" t="n">
        <x:f>AD1522/AN1522-1</x:f>
        <x:v>-0.015404974143779393</x:v>
      </x:c>
      <x:c r="AP1522" s="112" t="n">
        <x:f>IFERROR(SUM(Z1522:AC1522)/AD1522,0)</x:f>
        <x:v>1</x:v>
      </x:c>
      <x:c r="AQ1522" s="50" t="b">
        <x:f>AND(B1522&gt;0,C1522&gt;0,D1522&gt;0,E1522&gt;0)</x:f>
        <x:v>1</x:v>
      </x:c>
    </x:row>
    <x:row r="1523">
      <x:c r="A1523" s="111" t="n">
        <x:f>'净值底稿'!A1481</x:f>
        <x:v>46057</x:v>
      </x:c>
      <x:c r="B1523" s="113" t="n">
        <x:f>'净值底稿'!F1481</x:f>
        <x:v>3.860613324712025</x:v>
      </x:c>
      <x:c r="C1523" s="113" t="n">
        <x:f>'净值底稿'!O1481</x:f>
        <x:v>2.004033440146485</x:v>
      </x:c>
      <x:c r="D1523" s="113" t="n">
        <x:f>'净值底稿'!P1481</x:f>
        <x:v>1.7584</x:v>
      </x:c>
      <x:c r="E1523" s="113" t="n">
        <x:f>'净值底稿'!Q1481</x:f>
        <x:v>3.9535</x:v>
      </x:c>
      <x:c r="F1523" s="114" t="n">
        <x:f>IFERROR(B1523/B1522-1,0)</x:f>
        <x:v>-0.018834249846519935</x:v>
      </x:c>
      <x:c r="G1523" s="114" t="n">
        <x:f>IFERROR(C1523/C1522-1,0)</x:f>
        <x:v>0.003413124191269601</x:v>
      </x:c>
      <x:c r="H1523" s="114" t="n">
        <x:f>IFERROR(D1523/D1522-1,0)</x:f>
        <x:v>-0.00005686664771109573</x:v>
      </x:c>
      <x:c r="I1523" s="114" t="n">
        <x:f>IFERROR(E1523/E1522-1,0)</x:f>
        <x:v>0.03861815315906991</x:v>
      </x:c>
      <x:c r="J1523" s="115" t="n">
        <x:f>Z1522*(1+F1523)</x:f>
        <x:v>0.15699579713950343</x:v>
      </x:c>
      <x:c r="K1523" s="115" t="n">
        <x:f>AA1522*(1+G1523)</x:f>
        <x:v>0.1672405557253181</x:v>
      </x:c>
      <x:c r="L1523" s="115" t="n">
        <x:f>AB1522*(1+H1523)</x:f>
        <x:v>1.0830196118333015</x:v>
      </x:c>
      <x:c r="M1523" s="115" t="n">
        <x:f>AC1522*(1+I1523)</x:f>
        <x:v>0.18193237757972497</x:v>
      </x:c>
      <x:c r="N1523" s="115" t="n">
        <x:f>SUM(J1523:M1523)</x:f>
        <x:v>1.589188342277848</x:v>
      </x:c>
      <x:c r="O1523" s="116" t="n">
        <x:f>IFERROR((J1523+K1523)/N1523,0)</x:f>
        <x:v>0.20402638519238092</x:v>
      </x:c>
      <x:c r="P1523" s="50" t="b">
        <x:f>AND(MONTH(A1523)=12,OR(A1524="",YEAR(A1523)&lt;&gt;YEAR(A1524)))</x:f>
        <x:v>0</x:v>
      </x:c>
      <x:c r="Q1523" s="50" t="b">
        <x:f>AND(MOD(MONTH(A1523),3)=0,OR(A1524="",MONTH(A1523)&lt;&gt;MONTH(A1524)))</x:f>
        <x:v>0</x:v>
      </x:c>
      <x:c r="R1523" s="50" t="b">
        <x:f>OR(O1523&gt;$E$7,O1523&lt;$E$6)</x:f>
        <x:v>0</x:v>
      </x:c>
      <x:c r="S1523" s="50" t="b">
        <x:f>AND(OR(P1523,Q1523,R1523),A1523-AH1522&gt;$E$8)</x:f>
        <x:v>0</x:v>
      </x:c>
      <x:c r="T1523" s="50" t="str">
        <x:f>IF(NOT(OR(P1523,Q1523,R1523)),"不调",IF(NOT(S1523),"间隔规则跳过",IF(P1523,"年末+季度",IF(AND(Q1523,R1523),"季度+动态",IF(Q1523,"季度","动态")))))</x:f>
        <x:v>不调</x:v>
      </x:c>
      <x:c r="U1523" s="115" t="n">
        <x:f>IF(OR(T1523="年末+季度",T1523="季度+动态"),N1523*$E$5/2,IF(T1523="季度",(J1523+K1523)/2,IF(T1523="动态",N1523*$E$5*IF(J1523+K1523=0,0.5,J1523/(J1523+K1523)),J1523)))</x:f>
        <x:v>0.15699579713950343</x:v>
      </x:c>
      <x:c r="V1523" s="115" t="n">
        <x:f>IF(OR(T1523="年末+季度",T1523="季度+动态"),N1523*$E$5/2,IF(T1523="季度",(J1523+K1523)/2,IF(T1523="动态",N1523*$E$5*IF(J1523+K1523=0,0.5,K1523/(J1523+K1523)),K1523)))</x:f>
        <x:v>0.1672405557253181</x:v>
      </x:c>
      <x:c r="W1523" s="115" t="n">
        <x:f>IF(OR(T1523="年末+季度",T1523="季度+动态",T1523="动态"),N1523*(1-$E$5)*IF(L1523+M1523=0,$B$7/($B$7+$B$8),L1523/(L1523+M1523)),L1523)</x:f>
        <x:v>1.0830196118333015</x:v>
      </x:c>
      <x:c r="X1523" s="115" t="n">
        <x:f>IF(OR(T1523="年末+季度",T1523="季度+动态",T1523="动态"),N1523*(1-$E$5)*IF(L1523+M1523=0,$B$8/($B$7+$B$8),M1523/(L1523+M1523)),M1523)</x:f>
        <x:v>0.18193237757972497</x:v>
      </x:c>
      <x:c r="Y1523" s="115" t="n">
        <x:f>POWER(1-$H$5,(A1523-A1522)/$H$8)</x:f>
        <x:v>0.9999862671029998</x:v>
      </x:c>
      <x:c r="Z1523" s="115" t="n">
        <x:f>U1523*Y1523</x:f>
        <x:v>0.15699364113239184</x:v>
      </x:c>
      <x:c r="AA1523" s="115" t="n">
        <x:f>V1523*Y1523</x:f>
        <x:v>0.16723825902799205</x:v>
      </x:c>
      <x:c r="AB1523" s="115" t="n">
        <x:f>W1523*Y1523</x:f>
        <x:v>1.083004738836523</x:v>
      </x:c>
      <x:c r="AC1523" s="115" t="n">
        <x:f>X1523*Y1523</x:f>
        <x:v>0.18192987912112266</x:v>
      </x:c>
      <x:c r="AD1523" s="115" t="n">
        <x:f>SUM(Z1523:AC1523)</x:f>
        <x:v>1.5891665181180294</x:v>
      </x:c>
      <x:c r="AE1523" s="115" t="n">
        <x:f>MAX(AE1522,AD1523)</x:f>
        <x:v>1.6097278828080686</x:v>
      </x:c>
      <x:c r="AF1523" s="114" t="n">
        <x:f>AD1523/AE1523-1</x:f>
        <x:v>-0.012773192854292348</x:v>
      </x:c>
      <x:c r="AG1523" s="114" t="n">
        <x:f>AD1523/AD1522-1</x:f>
        <x:v>0.002672958140529369</x:v>
      </x:c>
      <x:c r="AH1523" s="111" t="n">
        <x:f>IF(OR(T1523="年末+季度",T1523="季度+动态",T1523="季度",T1523="动态"),A1523,AH1522)</x:f>
        <x:v>46022</x:v>
      </x:c>
      <x:c r="AI1523" s="117" t="n">
        <x:f>YEAR(A1523)</x:f>
        <x:v>2026</x:v>
      </x:c>
      <x:c r="AJ1523" s="117" t="n">
        <x:f>MONTH(A1523)</x:f>
        <x:v>2</x:v>
      </x:c>
      <x:c r="AK1523" s="50" t="n">
        <x:f>IF(MONTH(A1523)&lt;&gt;MONTH(A1524),1,0)</x:f>
        <x:v>0</x:v>
      </x:c>
      <x:c r="AL1523" s="115" t="n">
        <x:f>IF(AK1522,AD1522,AL1522)</x:f>
        <x:v>1.5993321058192462</x:v>
      </x:c>
      <x:c r="AM1523" s="116" t="str">
        <x:f>IF(AK1523,AD1523/AL1523-1,"")</x:f>
      </x:c>
      <x:c r="AN1523" s="115" t="n">
        <x:f>IF(AI1523&lt;&gt;AI1522,AD1523,MAX(AN1522,AD1523))</x:f>
        <x:v>1.6097278828080686</x:v>
      </x:c>
      <x:c r="AO1523" s="116" t="n">
        <x:f>AD1523/AN1523-1</x:f>
        <x:v>-0.012773192854292348</x:v>
      </x:c>
      <x:c r="AP1523" s="112" t="n">
        <x:f>IFERROR(SUM(Z1523:AC1523)/AD1523,0)</x:f>
        <x:v>1</x:v>
      </x:c>
      <x:c r="AQ1523" s="50" t="b">
        <x:f>AND(B1523&gt;0,C1523&gt;0,D1523&gt;0,E1523&gt;0)</x:f>
        <x:v>1</x:v>
      </x:c>
    </x:row>
    <x:row r="1524">
      <x:c r="A1524" s="111" t="n">
        <x:f>'净值底稿'!A1482</x:f>
        <x:v>46058</x:v>
      </x:c>
      <x:c r="B1524" s="113" t="n">
        <x:f>'净值底稿'!F1482</x:f>
        <x:v>3.8063628808163252</x:v>
      </x:c>
      <x:c r="C1524" s="113" t="n">
        <x:f>'净值底稿'!O1482</x:f>
        <x:v>1.9782809504948962</x:v>
      </x:c>
      <x:c r="D1524" s="113" t="n">
        <x:f>'净值底稿'!P1482</x:f>
        <x:v>1.7591</x:v>
      </x:c>
      <x:c r="E1524" s="113" t="n">
        <x:f>'净值底稿'!Q1482</x:f>
        <x:v>3.8375</x:v>
      </x:c>
      <x:c r="F1524" s="114" t="n">
        <x:f>IFERROR(B1524/B1523-1,0)</x:f>
        <x:v>-0.014052286342286502</x:v>
      </x:c>
      <x:c r="G1524" s="114" t="n">
        <x:f>IFERROR(C1524/C1523-1,0)</x:f>
        <x:v>-0.012850329308729869</x:v>
      </x:c>
      <x:c r="H1524" s="114" t="n">
        <x:f>IFERROR(D1524/D1523-1,0)</x:f>
        <x:v>0.0003980891719745916</x:v>
      </x:c>
      <x:c r="I1524" s="114" t="n">
        <x:f>IFERROR(E1524/E1523-1,0)</x:f>
        <x:v>-0.02934109017326425</x:v>
      </x:c>
      <x:c r="J1524" s="115" t="n">
        <x:f>Z1523*(1+F1524)</x:f>
        <x:v>0.1547875215332813</x:v>
      </x:c>
      <x:c r="K1524" s="115" t="n">
        <x:f>AA1523*(1+G1524)</x:f>
        <x:v>0.16508919232646369</x:v>
      </x:c>
      <x:c r="L1524" s="115" t="n">
        <x:f>AB1523*(1+H1524)</x:f>
        <x:v>1.0834358712962509</x:v>
      </x:c>
      <x:c r="M1524" s="115" t="n">
        <x:f>AC1523*(1+I1524)</x:f>
        <x:v>0.17659185813261874</x:v>
      </x:c>
      <x:c r="N1524" s="115" t="n">
        <x:f>SUM(J1524:M1524)</x:f>
        <x:v>1.5799044432886145</x:v>
      </x:c>
      <x:c r="O1524" s="116" t="n">
        <x:f>IFERROR((J1524+K1524)/N1524,0)</x:f>
        <x:v>0.20246586128583374</x:v>
      </x:c>
      <x:c r="P1524" s="50" t="b">
        <x:f>AND(MONTH(A1524)=12,OR(A1525="",YEAR(A1524)&lt;&gt;YEAR(A1525)))</x:f>
        <x:v>0</x:v>
      </x:c>
      <x:c r="Q1524" s="50" t="b">
        <x:f>AND(MOD(MONTH(A1524),3)=0,OR(A1525="",MONTH(A1524)&lt;&gt;MONTH(A1525)))</x:f>
        <x:v>0</x:v>
      </x:c>
      <x:c r="R1524" s="50" t="b">
        <x:f>OR(O1524&gt;$E$7,O1524&lt;$E$6)</x:f>
        <x:v>0</x:v>
      </x:c>
      <x:c r="S1524" s="50" t="b">
        <x:f>AND(OR(P1524,Q1524,R1524),A1524-AH1523&gt;$E$8)</x:f>
        <x:v>0</x:v>
      </x:c>
      <x:c r="T1524" s="50" t="str">
        <x:f>IF(NOT(OR(P1524,Q1524,R1524)),"不调",IF(NOT(S1524),"间隔规则跳过",IF(P1524,"年末+季度",IF(AND(Q1524,R1524),"季度+动态",IF(Q1524,"季度","动态")))))</x:f>
        <x:v>不调</x:v>
      </x:c>
      <x:c r="U1524" s="115" t="n">
        <x:f>IF(OR(T1524="年末+季度",T1524="季度+动态"),N1524*$E$5/2,IF(T1524="季度",(J1524+K1524)/2,IF(T1524="动态",N1524*$E$5*IF(J1524+K1524=0,0.5,J1524/(J1524+K1524)),J1524)))</x:f>
        <x:v>0.1547875215332813</x:v>
      </x:c>
      <x:c r="V1524" s="115" t="n">
        <x:f>IF(OR(T1524="年末+季度",T1524="季度+动态"),N1524*$E$5/2,IF(T1524="季度",(J1524+K1524)/2,IF(T1524="动态",N1524*$E$5*IF(J1524+K1524=0,0.5,K1524/(J1524+K1524)),K1524)))</x:f>
        <x:v>0.16508919232646369</x:v>
      </x:c>
      <x:c r="W1524" s="115" t="n">
        <x:f>IF(OR(T1524="年末+季度",T1524="季度+动态",T1524="动态"),N1524*(1-$E$5)*IF(L1524+M1524=0,$B$7/($B$7+$B$8),L1524/(L1524+M1524)),L1524)</x:f>
        <x:v>1.0834358712962509</x:v>
      </x:c>
      <x:c r="X1524" s="115" t="n">
        <x:f>IF(OR(T1524="年末+季度",T1524="季度+动态",T1524="动态"),N1524*(1-$E$5)*IF(L1524+M1524=0,$B$8/($B$7+$B$8),M1524/(L1524+M1524)),M1524)</x:f>
        <x:v>0.17659185813261874</x:v>
      </x:c>
      <x:c r="Y1524" s="115" t="n">
        <x:f>POWER(1-$H$5,(A1524-A1523)/$H$8)</x:f>
        <x:v>0.9999862671029998</x:v>
      </x:c>
      <x:c r="Z1524" s="115" t="n">
        <x:f>U1524*Y1524</x:f>
        <x:v>0.15478539585219114</x:v>
      </x:c>
      <x:c r="AA1524" s="115" t="n">
        <x:f>V1524*Y1524</x:f>
        <x:v>0.1650869251735896</x:v>
      </x:c>
      <x:c r="AB1524" s="115" t="n">
        <x:f>W1524*Y1524</x:f>
        <x:v>1.083420992583024</x:v>
      </x:c>
      <x:c r="AC1524" s="115" t="n">
        <x:f>X1524*Y1524</x:f>
        <x:v>0.1765894330148199</x:v>
      </x:c>
      <x:c r="AD1524" s="115" t="n">
        <x:f>SUM(Z1524:AC1524)</x:f>
        <x:v>1.5798827466236247</x:v>
      </x:c>
      <x:c r="AE1524" s="115" t="n">
        <x:f>MAX(AE1523,AD1524)</x:f>
        <x:v>1.6097278828080686</x:v>
      </x:c>
      <x:c r="AF1524" s="114" t="n">
        <x:f>AD1524/AE1524-1</x:f>
        <x:v>-0.018540485322513622</x:v>
      </x:c>
      <x:c r="AG1524" s="114" t="n">
        <x:f>AD1524/AD1523-1</x:f>
        <x:v>-0.005841912341193245</x:v>
      </x:c>
      <x:c r="AH1524" s="111" t="n">
        <x:f>IF(OR(T1524="年末+季度",T1524="季度+动态",T1524="季度",T1524="动态"),A1524,AH1523)</x:f>
        <x:v>46022</x:v>
      </x:c>
      <x:c r="AI1524" s="117" t="n">
        <x:f>YEAR(A1524)</x:f>
        <x:v>2026</x:v>
      </x:c>
      <x:c r="AJ1524" s="117" t="n">
        <x:f>MONTH(A1524)</x:f>
        <x:v>2</x:v>
      </x:c>
      <x:c r="AK1524" s="50" t="n">
        <x:f>IF(MONTH(A1524)&lt;&gt;MONTH(A1525),1,0)</x:f>
        <x:v>0</x:v>
      </x:c>
      <x:c r="AL1524" s="115" t="n">
        <x:f>IF(AK1523,AD1523,AL1523)</x:f>
        <x:v>1.5993321058192462</x:v>
      </x:c>
      <x:c r="AM1524" s="116" t="str">
        <x:f>IF(AK1524,AD1524/AL1524-1,"")</x:f>
      </x:c>
      <x:c r="AN1524" s="115" t="n">
        <x:f>IF(AI1524&lt;&gt;AI1523,AD1524,MAX(AN1523,AD1524))</x:f>
        <x:v>1.6097278828080686</x:v>
      </x:c>
      <x:c r="AO1524" s="116" t="n">
        <x:f>AD1524/AN1524-1</x:f>
        <x:v>-0.018540485322513622</x:v>
      </x:c>
      <x:c r="AP1524" s="112" t="n">
        <x:f>IFERROR(SUM(Z1524:AC1524)/AD1524,0)</x:f>
        <x:v>1</x:v>
      </x:c>
      <x:c r="AQ1524" s="50" t="b">
        <x:f>AND(B1524&gt;0,C1524&gt;0,D1524&gt;0,E1524&gt;0)</x:f>
        <x:v>1</x:v>
      </x:c>
    </x:row>
    <x:row r="1525">
      <x:c r="A1525" s="111" t="n">
        <x:f>'净值底稿'!A1483</x:f>
        <x:v>46059</x:v>
      </x:c>
      <x:c r="B1525" s="113" t="n">
        <x:f>'净值底稿'!F1483</x:f>
        <x:v>3.7734596767247</x:v>
      </x:c>
      <x:c r="C1525" s="113" t="n">
        <x:f>'净值底稿'!O1483</x:f>
        <x:v>1.979821182827926</x:v>
      </x:c>
      <x:c r="D1525" s="113" t="n">
        <x:f>'净值底稿'!P1483</x:f>
        <x:v>1.7603</x:v>
      </x:c>
      <x:c r="E1525" s="113" t="n">
        <x:f>'净值底稿'!Q1483</x:f>
        <x:v>3.7946</x:v>
      </x:c>
      <x:c r="F1525" s="114" t="n">
        <x:f>IFERROR(B1525/B1524-1,0)</x:f>
        <x:v>-0.008644263598054147</x:v>
      </x:c>
      <x:c r="G1525" s="114" t="n">
        <x:f>IFERROR(C1525/C1524-1,0)</x:f>
        <x:v>0.0007785710784125044</x:v>
      </x:c>
      <x:c r="H1525" s="114" t="n">
        <x:f>IFERROR(D1525/D1524-1,0)</x:f>
        <x:v>0.0006821670172245664</x:v>
      </x:c>
      <x:c r="I1525" s="114" t="n">
        <x:f>IFERROR(E1525/E1524-1,0)</x:f>
        <x:v>-0.01117915309446249</x:v>
      </x:c>
      <x:c r="J1525" s="115" t="n">
        <x:f>Z1524*(1+F1525)</x:f>
        <x:v>0.15344739008931566</x:v>
      </x:c>
      <x:c r="K1525" s="115" t="n">
        <x:f>AA1524*(1+G1525)</x:f>
        <x:v>0.16521545707895383</x:v>
      </x:c>
      <x:c r="L1525" s="115" t="n">
        <x:f>AB1524*(1+H1525)</x:f>
        <x:v>1.084160066649933</x:v>
      </x:c>
      <x:c r="M1525" s="115" t="n">
        <x:f>AC1524*(1+I1525)</x:f>
        <x:v>0.1746153127082829</x:v>
      </x:c>
      <x:c r="N1525" s="115" t="n">
        <x:f>SUM(J1525:M1525)</x:f>
        <x:v>1.5774382265264855</x:v>
      </x:c>
      <x:c r="O1525" s="116" t="n">
        <x:f>IFERROR((J1525+K1525)/N1525,0)</x:f>
        <x:v>0.20201288507503978</x:v>
      </x:c>
      <x:c r="P1525" s="50" t="b">
        <x:f>AND(MONTH(A1525)=12,OR(A1526="",YEAR(A1525)&lt;&gt;YEAR(A1526)))</x:f>
        <x:v>0</x:v>
      </x:c>
      <x:c r="Q1525" s="50" t="b">
        <x:f>AND(MOD(MONTH(A1525),3)=0,OR(A1526="",MONTH(A1525)&lt;&gt;MONTH(A1526)))</x:f>
        <x:v>0</x:v>
      </x:c>
      <x:c r="R1525" s="50" t="b">
        <x:f>OR(O1525&gt;$E$7,O1525&lt;$E$6)</x:f>
        <x:v>0</x:v>
      </x:c>
      <x:c r="S1525" s="50" t="b">
        <x:f>AND(OR(P1525,Q1525,R1525),A1525-AH1524&gt;$E$8)</x:f>
        <x:v>0</x:v>
      </x:c>
      <x:c r="T1525" s="50" t="str">
        <x:f>IF(NOT(OR(P1525,Q1525,R1525)),"不调",IF(NOT(S1525),"间隔规则跳过",IF(P1525,"年末+季度",IF(AND(Q1525,R1525),"季度+动态",IF(Q1525,"季度","动态")))))</x:f>
        <x:v>不调</x:v>
      </x:c>
      <x:c r="U1525" s="115" t="n">
        <x:f>IF(OR(T1525="年末+季度",T1525="季度+动态"),N1525*$E$5/2,IF(T1525="季度",(J1525+K1525)/2,IF(T1525="动态",N1525*$E$5*IF(J1525+K1525=0,0.5,J1525/(J1525+K1525)),J1525)))</x:f>
        <x:v>0.15344739008931566</x:v>
      </x:c>
      <x:c r="V1525" s="115" t="n">
        <x:f>IF(OR(T1525="年末+季度",T1525="季度+动态"),N1525*$E$5/2,IF(T1525="季度",(J1525+K1525)/2,IF(T1525="动态",N1525*$E$5*IF(J1525+K1525=0,0.5,K1525/(J1525+K1525)),K1525)))</x:f>
        <x:v>0.16521545707895383</x:v>
      </x:c>
      <x:c r="W1525" s="115" t="n">
        <x:f>IF(OR(T1525="年末+季度",T1525="季度+动态",T1525="动态"),N1525*(1-$E$5)*IF(L1525+M1525=0,$B$7/($B$7+$B$8),L1525/(L1525+M1525)),L1525)</x:f>
        <x:v>1.084160066649933</x:v>
      </x:c>
      <x:c r="X1525" s="115" t="n">
        <x:f>IF(OR(T1525="年末+季度",T1525="季度+动态",T1525="动态"),N1525*(1-$E$5)*IF(L1525+M1525=0,$B$8/($B$7+$B$8),M1525/(L1525+M1525)),M1525)</x:f>
        <x:v>0.1746153127082829</x:v>
      </x:c>
      <x:c r="Y1525" s="115" t="n">
        <x:f>POWER(1-$H$5,(A1525-A1524)/$H$8)</x:f>
        <x:v>0.9999862671029998</x:v>
      </x:c>
      <x:c r="Z1525" s="115" t="n">
        <x:f>U1525*Y1525</x:f>
        <x:v>0.15344528281211262</x:v>
      </x:c>
      <x:c r="AA1525" s="115" t="n">
        <x:f>V1525*Y1525</x:f>
        <x:v>0.1652131881920989</x:v>
      </x:c>
      <x:c r="AB1525" s="115" t="n">
        <x:f>W1525*Y1525</x:f>
        <x:v>1.0841451779914058</x:v>
      </x:c>
      <x:c r="AC1525" s="115" t="n">
        <x:f>X1525*Y1525</x:f>
        <x:v>0.1746129147341788</x:v>
      </x:c>
      <x:c r="AD1525" s="115" t="n">
        <x:f>SUM(Z1525:AC1525)</x:f>
        <x:v>1.577416563729796</x:v>
      </x:c>
      <x:c r="AE1525" s="115" t="n">
        <x:f>MAX(AE1524,AD1525)</x:f>
        <x:v>1.6097278828080686</x:v>
      </x:c>
      <x:c r="AF1525" s="114" t="n">
        <x:f>AD1525/AE1525-1</x:f>
        <x:v>-0.02007253488204941</x:v>
      </x:c>
      <x:c r="AG1525" s="114" t="n">
        <x:f>AD1525/AD1524-1</x:f>
        <x:v>-0.0015609910919649472</x:v>
      </x:c>
      <x:c r="AH1525" s="111" t="n">
        <x:f>IF(OR(T1525="年末+季度",T1525="季度+动态",T1525="季度",T1525="动态"),A1525,AH1524)</x:f>
        <x:v>46022</x:v>
      </x:c>
      <x:c r="AI1525" s="117" t="n">
        <x:f>YEAR(A1525)</x:f>
        <x:v>2026</x:v>
      </x:c>
      <x:c r="AJ1525" s="117" t="n">
        <x:f>MONTH(A1525)</x:f>
        <x:v>2</x:v>
      </x:c>
      <x:c r="AK1525" s="50" t="n">
        <x:f>IF(MONTH(A1525)&lt;&gt;MONTH(A1526),1,0)</x:f>
        <x:v>0</x:v>
      </x:c>
      <x:c r="AL1525" s="115" t="n">
        <x:f>IF(AK1524,AD1524,AL1524)</x:f>
        <x:v>1.5993321058192462</x:v>
      </x:c>
      <x:c r="AM1525" s="116" t="str">
        <x:f>IF(AK1525,AD1525/AL1525-1,"")</x:f>
      </x:c>
      <x:c r="AN1525" s="115" t="n">
        <x:f>IF(AI1525&lt;&gt;AI1524,AD1525,MAX(AN1524,AD1525))</x:f>
        <x:v>1.6097278828080686</x:v>
      </x:c>
      <x:c r="AO1525" s="116" t="n">
        <x:f>AD1525/AN1525-1</x:f>
        <x:v>-0.02007253488204941</x:v>
      </x:c>
      <x:c r="AP1525" s="112" t="n">
        <x:f>IFERROR(SUM(Z1525:AC1525)/AD1525,0)</x:f>
        <x:v>1</x:v>
      </x:c>
      <x:c r="AQ1525" s="50" t="b">
        <x:f>AND(B1525&gt;0,C1525&gt;0,D1525&gt;0,E1525&gt;0)</x:f>
        <x:v>1</x:v>
      </x:c>
    </x:row>
    <x:row r="1526">
      <x:c r="A1526" s="111" t="n">
        <x:f>'净值底稿'!A1484</x:f>
        <x:v>46062</x:v>
      </x:c>
      <x:c r="B1526" s="113" t="n">
        <x:f>'净值底稿'!F1484</x:f>
        <x:v>3.897452004718325</x:v>
      </x:c>
      <x:c r="C1526" s="113" t="n">
        <x:f>'净值底稿'!O1484</x:f>
        <x:v>2.0148526405147855</x:v>
      </x:c>
      <x:c r="D1526" s="113" t="n">
        <x:f>'净值底稿'!P1484</x:f>
        <x:v>1.7614</x:v>
      </x:c>
      <x:c r="E1526" s="113" t="n">
        <x:f>'净值底稿'!Q1484</x:f>
        <x:v>3.8737</x:v>
      </x:c>
      <x:c r="F1526" s="114" t="n">
        <x:f>IFERROR(B1526/B1525-1,0)</x:f>
        <x:v>0.032859057368077815</x:v>
      </x:c>
      <x:c r="G1526" s="114" t="n">
        <x:f>IFERROR(C1526/C1525-1,0)</x:f>
        <x:v>0.01769425339556241</x:v>
      </x:c>
      <x:c r="H1526" s="114" t="n">
        <x:f>IFERROR(D1526/D1525-1,0)</x:f>
        <x:v>0.0006248934840653586</x:v>
      </x:c>
      <x:c r="I1526" s="114" t="n">
        <x:f>IFERROR(E1526/E1525-1,0)</x:f>
        <x:v>0.020845411901122546</x:v>
      </x:c>
      <x:c r="J1526" s="115" t="n">
        <x:f>Z1525*(1+F1526)</x:f>
        <x:v>0.15848735016289675</x:v>
      </x:c>
      <x:c r="K1526" s="115" t="n">
        <x:f>AA1525*(1+G1526)</x:f>
        <x:v>0.16813651220825865</x:v>
      </x:c>
      <x:c r="L1526" s="115" t="n">
        <x:f>AB1525*(1+H1526)</x:f>
        <x:v>1.0848226532489134</x:v>
      </x:c>
      <x:c r="M1526" s="115" t="n">
        <x:f>AC1525*(1+I1526)</x:f>
        <x:v>0.17825279286506834</x:v>
      </x:c>
      <x:c r="N1526" s="115" t="n">
        <x:f>SUM(J1526:M1526)</x:f>
        <x:v>1.589699308485137</x:v>
      </x:c>
      <x:c r="O1526" s="116" t="n">
        <x:f>IFERROR((J1526+K1526)/N1526,0)</x:f>
        <x:v>0.20546266871211208</x:v>
      </x:c>
      <x:c r="P1526" s="50" t="b">
        <x:f>AND(MONTH(A1526)=12,OR(A1527="",YEAR(A1526)&lt;&gt;YEAR(A1527)))</x:f>
        <x:v>0</x:v>
      </x:c>
      <x:c r="Q1526" s="50" t="b">
        <x:f>AND(MOD(MONTH(A1526),3)=0,OR(A1527="",MONTH(A1526)&lt;&gt;MONTH(A1527)))</x:f>
        <x:v>0</x:v>
      </x:c>
      <x:c r="R1526" s="50" t="b">
        <x:f>OR(O1526&gt;$E$7,O1526&lt;$E$6)</x:f>
        <x:v>0</x:v>
      </x:c>
      <x:c r="S1526" s="50" t="b">
        <x:f>AND(OR(P1526,Q1526,R1526),A1526-AH1525&gt;$E$8)</x:f>
        <x:v>0</x:v>
      </x:c>
      <x:c r="T1526" s="50" t="str">
        <x:f>IF(NOT(OR(P1526,Q1526,R1526)),"不调",IF(NOT(S1526),"间隔规则跳过",IF(P1526,"年末+季度",IF(AND(Q1526,R1526),"季度+动态",IF(Q1526,"季度","动态")))))</x:f>
        <x:v>不调</x:v>
      </x:c>
      <x:c r="U1526" s="115" t="n">
        <x:f>IF(OR(T1526="年末+季度",T1526="季度+动态"),N1526*$E$5/2,IF(T1526="季度",(J1526+K1526)/2,IF(T1526="动态",N1526*$E$5*IF(J1526+K1526=0,0.5,J1526/(J1526+K1526)),J1526)))</x:f>
        <x:v>0.15848735016289675</x:v>
      </x:c>
      <x:c r="V1526" s="115" t="n">
        <x:f>IF(OR(T1526="年末+季度",T1526="季度+动态"),N1526*$E$5/2,IF(T1526="季度",(J1526+K1526)/2,IF(T1526="动态",N1526*$E$5*IF(J1526+K1526=0,0.5,K1526/(J1526+K1526)),K1526)))</x:f>
        <x:v>0.16813651220825865</x:v>
      </x:c>
      <x:c r="W1526" s="115" t="n">
        <x:f>IF(OR(T1526="年末+季度",T1526="季度+动态",T1526="动态"),N1526*(1-$E$5)*IF(L1526+M1526=0,$B$7/($B$7+$B$8),L1526/(L1526+M1526)),L1526)</x:f>
        <x:v>1.0848226532489134</x:v>
      </x:c>
      <x:c r="X1526" s="115" t="n">
        <x:f>IF(OR(T1526="年末+季度",T1526="季度+动态",T1526="动态"),N1526*(1-$E$5)*IF(L1526+M1526=0,$B$8/($B$7+$B$8),M1526/(L1526+M1526)),M1526)</x:f>
        <x:v>0.17825279286506834</x:v>
      </x:c>
      <x:c r="Y1526" s="115" t="n">
        <x:f>POWER(1-$H$5,(A1526-A1525)/$H$8)</x:f>
        <x:v>0.9999588018747739</x:v>
      </x:c>
      <x:c r="Z1526" s="115" t="n">
        <x:f>U1526*Y1526</x:f>
        <x:v>0.158480820781198</x:v>
      </x:c>
      <x:c r="AA1526" s="115" t="n">
        <x:f>V1526*Y1526</x:f>
        <x:v>0.16812958529917363</x:v>
      </x:c>
      <x:c r="AB1526" s="115" t="n">
        <x:f>W1526*Y1526</x:f>
        <x:v>1.0847779605893968</x:v>
      </x:c>
      <x:c r="AC1526" s="115" t="n">
        <x:f>X1526*Y1526</x:f>
        <x:v>0.178245449184186</x:v>
      </x:c>
      <x:c r="AD1526" s="115" t="n">
        <x:f>SUM(Z1526:AC1526)</x:f>
        <x:v>1.5896338158539545</x:v>
      </x:c>
      <x:c r="AE1526" s="115" t="n">
        <x:f>MAX(AE1525,AD1526)</x:f>
        <x:v>1.6097278828080686</x:v>
      </x:c>
      <x:c r="AF1526" s="114" t="n">
        <x:f>AD1526/AE1526-1</x:f>
        <x:v>-0.012482896748400307</x:v>
      </x:c>
      <x:c r="AG1526" s="114" t="n">
        <x:f>AD1526/AD1525-1</x:f>
        <x:v>0.007745101962965739</x:v>
      </x:c>
      <x:c r="AH1526" s="111" t="n">
        <x:f>IF(OR(T1526="年末+季度",T1526="季度+动态",T1526="季度",T1526="动态"),A1526,AH1525)</x:f>
        <x:v>46022</x:v>
      </x:c>
      <x:c r="AI1526" s="117" t="n">
        <x:f>YEAR(A1526)</x:f>
        <x:v>2026</x:v>
      </x:c>
      <x:c r="AJ1526" s="117" t="n">
        <x:f>MONTH(A1526)</x:f>
        <x:v>2</x:v>
      </x:c>
      <x:c r="AK1526" s="50" t="n">
        <x:f>IF(MONTH(A1526)&lt;&gt;MONTH(A1527),1,0)</x:f>
        <x:v>0</x:v>
      </x:c>
      <x:c r="AL1526" s="115" t="n">
        <x:f>IF(AK1525,AD1525,AL1525)</x:f>
        <x:v>1.5993321058192462</x:v>
      </x:c>
      <x:c r="AM1526" s="116" t="str">
        <x:f>IF(AK1526,AD1526/AL1526-1,"")</x:f>
      </x:c>
      <x:c r="AN1526" s="115" t="n">
        <x:f>IF(AI1526&lt;&gt;AI1525,AD1526,MAX(AN1525,AD1526))</x:f>
        <x:v>1.6097278828080686</x:v>
      </x:c>
      <x:c r="AO1526" s="116" t="n">
        <x:f>AD1526/AN1526-1</x:f>
        <x:v>-0.012482896748400307</x:v>
      </x:c>
      <x:c r="AP1526" s="112" t="n">
        <x:f>IFERROR(SUM(Z1526:AC1526)/AD1526,0)</x:f>
        <x:v>1</x:v>
      </x:c>
      <x:c r="AQ1526" s="50" t="b">
        <x:f>AND(B1526&gt;0,C1526&gt;0,D1526&gt;0,E1526&gt;0)</x:f>
        <x:v>1</x:v>
      </x:c>
    </x:row>
    <x:row r="1527">
      <x:c r="A1527" s="111" t="n">
        <x:f>'净值底稿'!A1485</x:f>
        <x:v>46063</x:v>
      </x:c>
      <x:c r="B1527" s="113" t="n">
        <x:f>'净值底稿'!F1485</x:f>
        <x:v>3.9030022066168497</x:v>
      </x:c>
      <x:c r="C1527" s="113" t="n">
        <x:f>'净值底稿'!O1485</x:f>
        <x:v>2.018201652786767</x:v>
      </x:c>
      <x:c r="D1527" s="113" t="n">
        <x:f>'净值底稿'!P1485</x:f>
        <x:v>1.7615</x:v>
      </x:c>
      <x:c r="E1527" s="113" t="n">
        <x:f>'净值底稿'!Q1485</x:f>
        <x:v>3.8768</x:v>
      </x:c>
      <x:c r="F1527" s="114" t="n">
        <x:f>IFERROR(B1527/B1526-1,0)</x:f>
        <x:v>0.001424059075469053</x:v>
      </x:c>
      <x:c r="G1527" s="114" t="n">
        <x:f>IFERROR(C1527/C1526-1,0)</x:f>
        <x:v>0.001662162385794197</x:v>
      </x:c>
      <x:c r="H1527" s="114" t="n">
        <x:f>IFERROR(D1527/D1526-1,0)</x:f>
        <x:v>0.00005677302146023244</x:v>
      </x:c>
      <x:c r="I1527" s="114" t="n">
        <x:f>IFERROR(E1527/E1526-1,0)</x:f>
        <x:v>0.0008002684771664104</x:v>
      </x:c>
      <x:c r="J1527" s="115" t="n">
        <x:f>Z1526*(1+F1527)</x:f>
        <x:v>0.15870650683231924</x:v>
      </x:c>
      <x:c r="K1527" s="115" t="n">
        <x:f>AA1526*(1+G1527)</x:f>
        <x:v>0.1684090439717971</x:v>
      </x:c>
      <x:c r="L1527" s="115" t="n">
        <x:f>AB1526*(1+H1527)</x:f>
        <x:v>1.084839546711833</x:v>
      </x:c>
      <x:c r="M1527" s="115" t="n">
        <x:f>AC1526*(1+I1527)</x:f>
        <x:v>0.17838809339836648</x:v>
      </x:c>
      <x:c r="N1527" s="115" t="n">
        <x:f>SUM(J1527:M1527)</x:f>
        <x:v>1.5903431909143158</x:v>
      </x:c>
      <x:c r="O1527" s="116" t="n">
        <x:f>IFERROR((J1527+K1527)/N1527,0)</x:f>
        <x:v>0.20568865429357547</x:v>
      </x:c>
      <x:c r="P1527" s="50" t="b">
        <x:f>AND(MONTH(A1527)=12,OR(A1528="",YEAR(A1527)&lt;&gt;YEAR(A1528)))</x:f>
        <x:v>0</x:v>
      </x:c>
      <x:c r="Q1527" s="50" t="b">
        <x:f>AND(MOD(MONTH(A1527),3)=0,OR(A1528="",MONTH(A1527)&lt;&gt;MONTH(A1528)))</x:f>
        <x:v>0</x:v>
      </x:c>
      <x:c r="R1527" s="50" t="b">
        <x:f>OR(O1527&gt;$E$7,O1527&lt;$E$6)</x:f>
        <x:v>0</x:v>
      </x:c>
      <x:c r="S1527" s="50" t="b">
        <x:f>AND(OR(P1527,Q1527,R1527),A1527-AH1526&gt;$E$8)</x:f>
        <x:v>0</x:v>
      </x:c>
      <x:c r="T1527" s="50" t="str">
        <x:f>IF(NOT(OR(P1527,Q1527,R1527)),"不调",IF(NOT(S1527),"间隔规则跳过",IF(P1527,"年末+季度",IF(AND(Q1527,R1527),"季度+动态",IF(Q1527,"季度","动态")))))</x:f>
        <x:v>不调</x:v>
      </x:c>
      <x:c r="U1527" s="115" t="n">
        <x:f>IF(OR(T1527="年末+季度",T1527="季度+动态"),N1527*$E$5/2,IF(T1527="季度",(J1527+K1527)/2,IF(T1527="动态",N1527*$E$5*IF(J1527+K1527=0,0.5,J1527/(J1527+K1527)),J1527)))</x:f>
        <x:v>0.15870650683231924</x:v>
      </x:c>
      <x:c r="V1527" s="115" t="n">
        <x:f>IF(OR(T1527="年末+季度",T1527="季度+动态"),N1527*$E$5/2,IF(T1527="季度",(J1527+K1527)/2,IF(T1527="动态",N1527*$E$5*IF(J1527+K1527=0,0.5,K1527/(J1527+K1527)),K1527)))</x:f>
        <x:v>0.1684090439717971</x:v>
      </x:c>
      <x:c r="W1527" s="115" t="n">
        <x:f>IF(OR(T1527="年末+季度",T1527="季度+动态",T1527="动态"),N1527*(1-$E$5)*IF(L1527+M1527=0,$B$7/($B$7+$B$8),L1527/(L1527+M1527)),L1527)</x:f>
        <x:v>1.084839546711833</x:v>
      </x:c>
      <x:c r="X1527" s="115" t="n">
        <x:f>IF(OR(T1527="年末+季度",T1527="季度+动态",T1527="动态"),N1527*(1-$E$5)*IF(L1527+M1527=0,$B$8/($B$7+$B$8),M1527/(L1527+M1527)),M1527)</x:f>
        <x:v>0.17838809339836648</x:v>
      </x:c>
      <x:c r="Y1527" s="115" t="n">
        <x:f>POWER(1-$H$5,(A1527-A1526)/$H$8)</x:f>
        <x:v>0.9999862671029998</x:v>
      </x:c>
      <x:c r="Z1527" s="115" t="n">
        <x:f>U1527*Y1527</x:f>
        <x:v>0.15870432733220763</x:v>
      </x:c>
      <x:c r="AA1527" s="115" t="n">
        <x:f>V1527*Y1527</x:f>
        <x:v>0.16840673122774233</x:v>
      </x:c>
      <x:c r="AB1527" s="115" t="n">
        <x:f>W1527*Y1527</x:f>
        <x:v>1.0848246487220763</x:v>
      </x:c>
      <x:c r="AC1527" s="115" t="n">
        <x:f>X1527*Y1527</x:f>
        <x:v>0.17838564361305376</x:v>
      </x:c>
      <x:c r="AD1527" s="115" t="n">
        <x:f>SUM(Z1527:AC1527)</x:f>
        <x:v>1.59032135089508</x:v>
      </x:c>
      <x:c r="AE1527" s="115" t="n">
        <x:f>MAX(AE1526,AD1527)</x:f>
        <x:v>1.6097278828080686</x:v>
      </x:c>
      <x:c r="AF1527" s="114" t="n">
        <x:f>AD1527/AE1527-1</x:f>
        <x:v>-0.01205578416094466</x:v>
      </x:c>
      <x:c r="AG1527" s="114" t="n">
        <x:f>AD1527/AD1526-1</x:f>
        <x:v>0.0004325115849124206</x:v>
      </x:c>
      <x:c r="AH1527" s="111" t="n">
        <x:f>IF(OR(T1527="年末+季度",T1527="季度+动态",T1527="季度",T1527="动态"),A1527,AH1526)</x:f>
        <x:v>46022</x:v>
      </x:c>
      <x:c r="AI1527" s="117" t="n">
        <x:f>YEAR(A1527)</x:f>
        <x:v>2026</x:v>
      </x:c>
      <x:c r="AJ1527" s="117" t="n">
        <x:f>MONTH(A1527)</x:f>
        <x:v>2</x:v>
      </x:c>
      <x:c r="AK1527" s="50" t="n">
        <x:f>IF(MONTH(A1527)&lt;&gt;MONTH(A1528),1,0)</x:f>
        <x:v>0</x:v>
      </x:c>
      <x:c r="AL1527" s="115" t="n">
        <x:f>IF(AK1526,AD1526,AL1526)</x:f>
        <x:v>1.5993321058192462</x:v>
      </x:c>
      <x:c r="AM1527" s="116" t="str">
        <x:f>IF(AK1527,AD1527/AL1527-1,"")</x:f>
      </x:c>
      <x:c r="AN1527" s="115" t="n">
        <x:f>IF(AI1527&lt;&gt;AI1526,AD1527,MAX(AN1526,AD1527))</x:f>
        <x:v>1.6097278828080686</x:v>
      </x:c>
      <x:c r="AO1527" s="116" t="n">
        <x:f>AD1527/AN1527-1</x:f>
        <x:v>-0.01205578416094466</x:v>
      </x:c>
      <x:c r="AP1527" s="112" t="n">
        <x:f>IFERROR(SUM(Z1527:AC1527)/AD1527,0)</x:f>
        <x:v>1</x:v>
      </x:c>
      <x:c r="AQ1527" s="50" t="b">
        <x:f>AND(B1527&gt;0,C1527&gt;0,D1527&gt;0,E1527&gt;0)</x:f>
        <x:v>1</x:v>
      </x:c>
    </x:row>
    <x:row r="1528">
      <x:c r="A1528" s="111" t="n">
        <x:f>'净值底稿'!A1486</x:f>
        <x:v>46064</x:v>
      </x:c>
      <x:c r="B1528" s="113" t="n">
        <x:f>'净值底稿'!F1486</x:f>
        <x:v>3.834555714702625</x:v>
      </x:c>
      <x:c r="C1528" s="113" t="n">
        <x:f>'净值底稿'!O1486</x:f>
        <x:v>2.020431251874411</x:v>
      </x:c>
      <x:c r="D1528" s="113" t="n">
        <x:f>'净值底稿'!P1486</x:f>
        <x:v>1.762</x:v>
      </x:c>
      <x:c r="E1528" s="113" t="n">
        <x:f>'净值底稿'!Q1486</x:f>
        <x:v>3.8979</x:v>
      </x:c>
      <x:c r="F1528" s="114" t="n">
        <x:f>IFERROR(B1528/B1527-1,0)</x:f>
        <x:v>-0.017536882709977886</x:v>
      </x:c>
      <x:c r="G1528" s="114" t="n">
        <x:f>IFERROR(C1528/C1527-1,0)</x:f>
        <x:v>0.0011047454472972174</x:v>
      </x:c>
      <x:c r="H1528" s="114" t="n">
        <x:f>IFERROR(D1528/D1527-1,0)</x:f>
        <x:v>0.0002838489923360221</x:v>
      </x:c>
      <x:c r="I1528" s="114" t="n">
        <x:f>IFERROR(E1528/E1527-1,0)</x:f>
        <x:v>0.0054426330994634675</x:v>
      </x:c>
      <x:c r="J1528" s="115" t="n">
        <x:f>Z1527*(1+F1528)</x:f>
        <x:v>0.15592114815821675</x:v>
      </x:c>
      <x:c r="K1528" s="115" t="n">
        <x:f>AA1527*(1+G1528)</x:f>
        <x:v>0.16859277779736037</x:v>
      </x:c>
      <x:c r="L1528" s="115" t="n">
        <x:f>AB1527*(1+H1528)</x:f>
        <x:v>1.0851325751054772</x:v>
      </x:c>
      <x:c r="M1528" s="115" t="n">
        <x:f>AC1527*(1+I1528)</x:f>
        <x:v>0.17935653122145126</x:v>
      </x:c>
      <x:c r="N1528" s="115" t="n">
        <x:f>SUM(J1528:M1528)</x:f>
        <x:v>1.5890030322825057</x:v>
      </x:c>
      <x:c r="O1528" s="116" t="n">
        <x:f>IFERROR((J1528+K1528)/N1528,0)</x:f>
        <x:v>0.20422486261050915</x:v>
      </x:c>
      <x:c r="P1528" s="50" t="b">
        <x:f>AND(MONTH(A1528)=12,OR(A1529="",YEAR(A1528)&lt;&gt;YEAR(A1529)))</x:f>
        <x:v>0</x:v>
      </x:c>
      <x:c r="Q1528" s="50" t="b">
        <x:f>AND(MOD(MONTH(A1528),3)=0,OR(A1529="",MONTH(A1528)&lt;&gt;MONTH(A1529)))</x:f>
        <x:v>0</x:v>
      </x:c>
      <x:c r="R1528" s="50" t="b">
        <x:f>OR(O1528&gt;$E$7,O1528&lt;$E$6)</x:f>
        <x:v>0</x:v>
      </x:c>
      <x:c r="S1528" s="50" t="b">
        <x:f>AND(OR(P1528,Q1528,R1528),A1528-AH1527&gt;$E$8)</x:f>
        <x:v>0</x:v>
      </x:c>
      <x:c r="T1528" s="50" t="str">
        <x:f>IF(NOT(OR(P1528,Q1528,R1528)),"不调",IF(NOT(S1528),"间隔规则跳过",IF(P1528,"年末+季度",IF(AND(Q1528,R1528),"季度+动态",IF(Q1528,"季度","动态")))))</x:f>
        <x:v>不调</x:v>
      </x:c>
      <x:c r="U1528" s="115" t="n">
        <x:f>IF(OR(T1528="年末+季度",T1528="季度+动态"),N1528*$E$5/2,IF(T1528="季度",(J1528+K1528)/2,IF(T1528="动态",N1528*$E$5*IF(J1528+K1528=0,0.5,J1528/(J1528+K1528)),J1528)))</x:f>
        <x:v>0.15592114815821675</x:v>
      </x:c>
      <x:c r="V1528" s="115" t="n">
        <x:f>IF(OR(T1528="年末+季度",T1528="季度+动态"),N1528*$E$5/2,IF(T1528="季度",(J1528+K1528)/2,IF(T1528="动态",N1528*$E$5*IF(J1528+K1528=0,0.5,K1528/(J1528+K1528)),K1528)))</x:f>
        <x:v>0.16859277779736037</x:v>
      </x:c>
      <x:c r="W1528" s="115" t="n">
        <x:f>IF(OR(T1528="年末+季度",T1528="季度+动态",T1528="动态"),N1528*(1-$E$5)*IF(L1528+M1528=0,$B$7/($B$7+$B$8),L1528/(L1528+M1528)),L1528)</x:f>
        <x:v>1.0851325751054772</x:v>
      </x:c>
      <x:c r="X1528" s="115" t="n">
        <x:f>IF(OR(T1528="年末+季度",T1528="季度+动态",T1528="动态"),N1528*(1-$E$5)*IF(L1528+M1528=0,$B$8/($B$7+$B$8),M1528/(L1528+M1528)),M1528)</x:f>
        <x:v>0.17935653122145126</x:v>
      </x:c>
      <x:c r="Y1528" s="115" t="n">
        <x:f>POWER(1-$H$5,(A1528-A1527)/$H$8)</x:f>
        <x:v>0.9999862671029998</x:v>
      </x:c>
      <x:c r="Z1528" s="115" t="n">
        <x:f>U1528*Y1528</x:f>
        <x:v>0.15591900690914895</x:v>
      </x:c>
      <x:c r="AA1528" s="115" t="n">
        <x:f>V1528*Y1528</x:f>
        <x:v>0.1685904625301079</x:v>
      </x:c>
      <x:c r="AB1528" s="115" t="n">
        <x:f>W1528*Y1528</x:f>
        <x:v>1.0851176730915917</x:v>
      </x:c>
      <x:c r="AC1528" s="115" t="n">
        <x:f>X1528*Y1528</x:f>
        <x:v>0.17935406813668167</x:v>
      </x:c>
      <x:c r="AD1528" s="115" t="n">
        <x:f>SUM(Z1528:AC1528)</x:f>
        <x:v>1.58898121066753</x:v>
      </x:c>
      <x:c r="AE1528" s="115" t="n">
        <x:f>MAX(AE1527,AD1528)</x:f>
        <x:v>1.6097278828080686</x:v>
      </x:c>
      <x:c r="AF1528" s="114" t="n">
        <x:f>AD1528/AE1528-1</x:f>
        <x:v>-0.012888310106393353</x:v>
      </x:c>
      <x:c r="AG1528" s="114" t="n">
        <x:f>AD1528/AD1527-1</x:f>
        <x:v>-0.0008426851760466869</x:v>
      </x:c>
      <x:c r="AH1528" s="111" t="n">
        <x:f>IF(OR(T1528="年末+季度",T1528="季度+动态",T1528="季度",T1528="动态"),A1528,AH1527)</x:f>
        <x:v>46022</x:v>
      </x:c>
      <x:c r="AI1528" s="117" t="n">
        <x:f>YEAR(A1528)</x:f>
        <x:v>2026</x:v>
      </x:c>
      <x:c r="AJ1528" s="117" t="n">
        <x:f>MONTH(A1528)</x:f>
        <x:v>2</x:v>
      </x:c>
      <x:c r="AK1528" s="50" t="n">
        <x:f>IF(MONTH(A1528)&lt;&gt;MONTH(A1529),1,0)</x:f>
        <x:v>0</x:v>
      </x:c>
      <x:c r="AL1528" s="115" t="n">
        <x:f>IF(AK1527,AD1527,AL1527)</x:f>
        <x:v>1.5993321058192462</x:v>
      </x:c>
      <x:c r="AM1528" s="116" t="str">
        <x:f>IF(AK1528,AD1528/AL1528-1,"")</x:f>
      </x:c>
      <x:c r="AN1528" s="115" t="n">
        <x:f>IF(AI1528&lt;&gt;AI1527,AD1528,MAX(AN1527,AD1528))</x:f>
        <x:v>1.6097278828080686</x:v>
      </x:c>
      <x:c r="AO1528" s="116" t="n">
        <x:f>AD1528/AN1528-1</x:f>
        <x:v>-0.012888310106393353</x:v>
      </x:c>
      <x:c r="AP1528" s="112" t="n">
        <x:f>IFERROR(SUM(Z1528:AC1528)/AD1528,0)</x:f>
        <x:v>1</x:v>
      </x:c>
      <x:c r="AQ1528" s="50" t="b">
        <x:f>AND(B1528&gt;0,C1528&gt;0,D1528&gt;0,E1528&gt;0)</x:f>
        <x:v>1</x:v>
      </x:c>
    </x:row>
    <x:row r="1529">
      <x:c r="A1529" s="111" t="n">
        <x:f>'净值底稿'!A1487</x:f>
        <x:v>46065</x:v>
      </x:c>
      <x:c r="B1529" s="113" t="n">
        <x:f>'净值底稿'!F1487</x:f>
        <x:v>3.87127930936695</x:v>
      </x:c>
      <x:c r="C1529" s="113" t="n">
        <x:f>'净值底稿'!O1487</x:f>
        <x:v>2.0342494436184846</x:v>
      </x:c>
      <x:c r="D1529" s="113" t="n">
        <x:f>'净值底稿'!P1487</x:f>
        <x:v>1.7626</x:v>
      </x:c>
      <x:c r="E1529" s="113" t="n">
        <x:f>'净值底稿'!Q1487</x:f>
        <x:v>3.8967</x:v>
      </x:c>
      <x:c r="F1529" s="114" t="n">
        <x:f>IFERROR(B1529/B1528-1,0)</x:f>
        <x:v>0.009577014234926295</x:v>
      </x:c>
      <x:c r="G1529" s="114" t="n">
        <x:f>IFERROR(C1529/C1528-1,0)</x:f>
        <x:v>0.006839228868220193</x:v>
      </x:c>
      <x:c r="H1529" s="114" t="n">
        <x:f>IFERROR(D1529/D1528-1,0)</x:f>
        <x:v>0.00034052213393875874</x:v>
      </x:c>
      <x:c r="I1529" s="114" t="n">
        <x:f>IFERROR(E1529/E1528-1,0)</x:f>
        <x:v>-0.0003078580774262818</x:v>
      </x:c>
      <x:c r="J1529" s="115" t="n">
        <x:f>Z1528*(1+F1529)</x:f>
        <x:v>0.15741224545781343</x:v>
      </x:c>
      <x:c r="K1529" s="115" t="n">
        <x:f>AA1528*(1+G1529)</x:f>
        <x:v>0.1697434912883504</x:v>
      </x:c>
      <x:c r="L1529" s="115" t="n">
        <x:f>AB1528*(1+H1529)</x:f>
        <x:v>1.0854871796772074</x:v>
      </x:c>
      <x:c r="M1529" s="115" t="n">
        <x:f>AC1528*(1+I1529)</x:f>
        <x:v>0.17929885253808653</x:v>
      </x:c>
      <x:c r="N1529" s="115" t="n">
        <x:f>SUM(J1529:M1529)</x:f>
        <x:v>1.591941768961458</x:v>
      </x:c>
      <x:c r="O1529" s="116" t="n">
        <x:f>IFERROR((J1529+K1529)/N1529,0)</x:f>
        <x:v>0.20550735154062316</x:v>
      </x:c>
      <x:c r="P1529" s="50" t="b">
        <x:f>AND(MONTH(A1529)=12,OR(A1530="",YEAR(A1529)&lt;&gt;YEAR(A1530)))</x:f>
        <x:v>0</x:v>
      </x:c>
      <x:c r="Q1529" s="50" t="b">
        <x:f>AND(MOD(MONTH(A1529),3)=0,OR(A1530="",MONTH(A1529)&lt;&gt;MONTH(A1530)))</x:f>
        <x:v>0</x:v>
      </x:c>
      <x:c r="R1529" s="50" t="b">
        <x:f>OR(O1529&gt;$E$7,O1529&lt;$E$6)</x:f>
        <x:v>0</x:v>
      </x:c>
      <x:c r="S1529" s="50" t="b">
        <x:f>AND(OR(P1529,Q1529,R1529),A1529-AH1528&gt;$E$8)</x:f>
        <x:v>0</x:v>
      </x:c>
      <x:c r="T1529" s="50" t="str">
        <x:f>IF(NOT(OR(P1529,Q1529,R1529)),"不调",IF(NOT(S1529),"间隔规则跳过",IF(P1529,"年末+季度",IF(AND(Q1529,R1529),"季度+动态",IF(Q1529,"季度","动态")))))</x:f>
        <x:v>不调</x:v>
      </x:c>
      <x:c r="U1529" s="115" t="n">
        <x:f>IF(OR(T1529="年末+季度",T1529="季度+动态"),N1529*$E$5/2,IF(T1529="季度",(J1529+K1529)/2,IF(T1529="动态",N1529*$E$5*IF(J1529+K1529=0,0.5,J1529/(J1529+K1529)),J1529)))</x:f>
        <x:v>0.15741224545781343</x:v>
      </x:c>
      <x:c r="V1529" s="115" t="n">
        <x:f>IF(OR(T1529="年末+季度",T1529="季度+动态"),N1529*$E$5/2,IF(T1529="季度",(J1529+K1529)/2,IF(T1529="动态",N1529*$E$5*IF(J1529+K1529=0,0.5,K1529/(J1529+K1529)),K1529)))</x:f>
        <x:v>0.1697434912883504</x:v>
      </x:c>
      <x:c r="W1529" s="115" t="n">
        <x:f>IF(OR(T1529="年末+季度",T1529="季度+动态",T1529="动态"),N1529*(1-$E$5)*IF(L1529+M1529=0,$B$7/($B$7+$B$8),L1529/(L1529+M1529)),L1529)</x:f>
        <x:v>1.0854871796772074</x:v>
      </x:c>
      <x:c r="X1529" s="115" t="n">
        <x:f>IF(OR(T1529="年末+季度",T1529="季度+动态",T1529="动态"),N1529*(1-$E$5)*IF(L1529+M1529=0,$B$8/($B$7+$B$8),M1529/(L1529+M1529)),M1529)</x:f>
        <x:v>0.17929885253808653</x:v>
      </x:c>
      <x:c r="Y1529" s="115" t="n">
        <x:f>POWER(1-$H$5,(A1529-A1528)/$H$8)</x:f>
        <x:v>0.9999862671029998</x:v>
      </x:c>
      <x:c r="Z1529" s="115" t="n">
        <x:f>U1529*Y1529</x:f>
        <x:v>0.15741008373166</x:v>
      </x:c>
      <x:c r="AA1529" s="115" t="n">
        <x:f>V1529*Y1529</x:f>
        <x:v>0.16974116021846808</x:v>
      </x:c>
      <x:c r="AB1529" s="115" t="n">
        <x:f>W1529*Y1529</x:f>
        <x:v>1.085472272793574</x:v>
      </x:c>
      <x:c r="AC1529" s="115" t="n">
        <x:f>X1529*Y1529</x:f>
        <x:v>0.17929639024541236</x:v>
      </x:c>
      <x:c r="AD1529" s="115" t="n">
        <x:f>SUM(Z1529:AC1529)</x:f>
        <x:v>1.5919199069891143</x:v>
      </x:c>
      <x:c r="AE1529" s="115" t="n">
        <x:f>MAX(AE1528,AD1529)</x:f>
        <x:v>1.6097278828080686</x:v>
      </x:c>
      <x:c r="AF1529" s="114" t="n">
        <x:f>AD1529/AE1529-1</x:f>
        <x:v>-0.011062724333189333</x:v>
      </x:c>
      <x:c r="AG1529" s="114" t="n">
        <x:f>AD1529/AD1528-1</x:f>
        <x:v>0.001849421693507436</x:v>
      </x:c>
      <x:c r="AH1529" s="111" t="n">
        <x:f>IF(OR(T1529="年末+季度",T1529="季度+动态",T1529="季度",T1529="动态"),A1529,AH1528)</x:f>
        <x:v>46022</x:v>
      </x:c>
      <x:c r="AI1529" s="117" t="n">
        <x:f>YEAR(A1529)</x:f>
        <x:v>2026</x:v>
      </x:c>
      <x:c r="AJ1529" s="117" t="n">
        <x:f>MONTH(A1529)</x:f>
        <x:v>2</x:v>
      </x:c>
      <x:c r="AK1529" s="50" t="n">
        <x:f>IF(MONTH(A1529)&lt;&gt;MONTH(A1530),1,0)</x:f>
        <x:v>0</x:v>
      </x:c>
      <x:c r="AL1529" s="115" t="n">
        <x:f>IF(AK1528,AD1528,AL1528)</x:f>
        <x:v>1.5993321058192462</x:v>
      </x:c>
      <x:c r="AM1529" s="116" t="str">
        <x:f>IF(AK1529,AD1529/AL1529-1,"")</x:f>
      </x:c>
      <x:c r="AN1529" s="115" t="n">
        <x:f>IF(AI1529&lt;&gt;AI1528,AD1529,MAX(AN1528,AD1529))</x:f>
        <x:v>1.6097278828080686</x:v>
      </x:c>
      <x:c r="AO1529" s="116" t="n">
        <x:f>AD1529/AN1529-1</x:f>
        <x:v>-0.011062724333189333</x:v>
      </x:c>
      <x:c r="AP1529" s="112" t="n">
        <x:f>IFERROR(SUM(Z1529:AC1529)/AD1529,0)</x:f>
        <x:v>1</x:v>
      </x:c>
      <x:c r="AQ1529" s="50" t="b">
        <x:f>AND(B1529&gt;0,C1529&gt;0,D1529&gt;0,E1529&gt;0)</x:f>
        <x:v>1</x:v>
      </x:c>
    </x:row>
    <x:row r="1530">
      <x:c r="A1530" s="111" t="n">
        <x:f>'净值底稿'!A1488</x:f>
        <x:v>46066</x:v>
      </x:c>
      <x:c r="B1530" s="113" t="n">
        <x:f>'净值底稿'!F1488</x:f>
        <x:v>3.835941124700075</x:v>
      </x:c>
      <x:c r="C1530" s="113" t="n">
        <x:f>'净值底稿'!O1488</x:f>
        <x:v>2.0140077603603737</x:v>
      </x:c>
      <x:c r="D1530" s="113" t="n">
        <x:f>'净值底稿'!P1488</x:f>
        <x:v>1.7627</x:v>
      </x:c>
      <x:c r="E1530" s="113" t="n">
        <x:f>'净值底稿'!Q1488</x:f>
        <x:v>3.8481</x:v>
      </x:c>
      <x:c r="F1530" s="114" t="n">
        <x:f>IFERROR(B1530/B1529-1,0)</x:f>
        <x:v>-0.009128296318318019</x:v>
      </x:c>
      <x:c r="G1530" s="114" t="n">
        <x:f>IFERROR(C1530/C1529-1,0)</x:f>
        <x:v>-0.009950443059778102</x:v>
      </x:c>
      <x:c r="H1530" s="114" t="n">
        <x:f>IFERROR(D1530/D1529-1,0)</x:f>
        <x:v>0.00005673436968112178</x:v>
      </x:c>
      <x:c r="I1530" s="114" t="n">
        <x:f>IFERROR(E1530/E1529-1,0)</x:f>
        <x:v>-0.012472091769959226</x:v>
      </x:c>
      <x:c r="J1530" s="115" t="n">
        <x:f>Z1529*(1+F1530)</x:f>
        <x:v>0.15597319784386615</x:v>
      </x:c>
      <x:c r="K1530" s="115" t="n">
        <x:f>AA1529*(1+G1530)</x:f>
        <x:v>0.16805216046881355</x:v>
      </x:c>
      <x:c r="L1530" s="115" t="n">
        <x:f>AB1529*(1+H1530)</x:f>
        <x:v>1.0855338563787773</x:v>
      </x:c>
      <x:c r="M1530" s="115" t="n">
        <x:f>AC1529*(1+I1530)</x:f>
        <x:v>0.17706018921224914</x:v>
      </x:c>
      <x:c r="N1530" s="115" t="n">
        <x:f>SUM(J1530:M1530)</x:f>
        <x:v>1.5866194039037063</x:v>
      </x:c>
      <x:c r="O1530" s="116" t="n">
        <x:f>IFERROR((J1530+K1530)/N1530,0)</x:f>
        <x:v>0.20422374610788838</x:v>
      </x:c>
      <x:c r="P1530" s="50" t="b">
        <x:f>AND(MONTH(A1530)=12,OR(A1531="",YEAR(A1530)&lt;&gt;YEAR(A1531)))</x:f>
        <x:v>0</x:v>
      </x:c>
      <x:c r="Q1530" s="50" t="b">
        <x:f>AND(MOD(MONTH(A1530),3)=0,OR(A1531="",MONTH(A1530)&lt;&gt;MONTH(A1531)))</x:f>
        <x:v>0</x:v>
      </x:c>
      <x:c r="R1530" s="50" t="b">
        <x:f>OR(O1530&gt;$E$7,O1530&lt;$E$6)</x:f>
        <x:v>0</x:v>
      </x:c>
      <x:c r="S1530" s="50" t="b">
        <x:f>AND(OR(P1530,Q1530,R1530),A1530-AH1529&gt;$E$8)</x:f>
        <x:v>0</x:v>
      </x:c>
      <x:c r="T1530" s="50" t="str">
        <x:f>IF(NOT(OR(P1530,Q1530,R1530)),"不调",IF(NOT(S1530),"间隔规则跳过",IF(P1530,"年末+季度",IF(AND(Q1530,R1530),"季度+动态",IF(Q1530,"季度","动态")))))</x:f>
        <x:v>不调</x:v>
      </x:c>
      <x:c r="U1530" s="115" t="n">
        <x:f>IF(OR(T1530="年末+季度",T1530="季度+动态"),N1530*$E$5/2,IF(T1530="季度",(J1530+K1530)/2,IF(T1530="动态",N1530*$E$5*IF(J1530+K1530=0,0.5,J1530/(J1530+K1530)),J1530)))</x:f>
        <x:v>0.15597319784386615</x:v>
      </x:c>
      <x:c r="V1530" s="115" t="n">
        <x:f>IF(OR(T1530="年末+季度",T1530="季度+动态"),N1530*$E$5/2,IF(T1530="季度",(J1530+K1530)/2,IF(T1530="动态",N1530*$E$5*IF(J1530+K1530=0,0.5,K1530/(J1530+K1530)),K1530)))</x:f>
        <x:v>0.16805216046881355</x:v>
      </x:c>
      <x:c r="W1530" s="115" t="n">
        <x:f>IF(OR(T1530="年末+季度",T1530="季度+动态",T1530="动态"),N1530*(1-$E$5)*IF(L1530+M1530=0,$B$7/($B$7+$B$8),L1530/(L1530+M1530)),L1530)</x:f>
        <x:v>1.0855338563787773</x:v>
      </x:c>
      <x:c r="X1530" s="115" t="n">
        <x:f>IF(OR(T1530="年末+季度",T1530="季度+动态",T1530="动态"),N1530*(1-$E$5)*IF(L1530+M1530=0,$B$8/($B$7+$B$8),M1530/(L1530+M1530)),M1530)</x:f>
        <x:v>0.17706018921224914</x:v>
      </x:c>
      <x:c r="Y1530" s="115" t="n">
        <x:f>POWER(1-$H$5,(A1530-A1529)/$H$8)</x:f>
        <x:v>0.9999862671029998</x:v>
      </x:c>
      <x:c r="Z1530" s="115" t="n">
        <x:f>U1530*Y1530</x:f>
        <x:v>0.15597105588000537</x:v>
      </x:c>
      <x:c r="AA1530" s="115" t="n">
        <x:f>V1530*Y1530</x:f>
        <x:v>0.16804985262580316</x:v>
      </x:c>
      <x:c r="AB1530" s="115" t="n">
        <x:f>W1530*Y1530</x:f>
        <x:v>1.0855189488541375</x:v>
      </x:c>
      <x:c r="AC1530" s="115" t="n">
        <x:f>X1530*Y1530</x:f>
        <x:v>0.17705775766290785</x:v>
      </x:c>
      <x:c r="AD1530" s="115" t="n">
        <x:f>SUM(Z1530:AC1530)</x:f>
        <x:v>1.5865976150228538</x:v>
      </x:c>
      <x:c r="AE1530" s="115" t="n">
        <x:f>MAX(AE1529,AD1530)</x:f>
        <x:v>1.6097278828080686</x:v>
      </x:c>
      <x:c r="AF1530" s="114" t="n">
        <x:f>AD1530/AE1530-1</x:f>
        <x:v>-0.014369054566455985</x:v>
      </x:c>
      <x:c r="AG1530" s="114" t="n">
        <x:f>AD1530/AD1529-1</x:f>
        <x:v>-0.003343316421192899</x:v>
      </x:c>
      <x:c r="AH1530" s="111" t="n">
        <x:f>IF(OR(T1530="年末+季度",T1530="季度+动态",T1530="季度",T1530="动态"),A1530,AH1529)</x:f>
        <x:v>46022</x:v>
      </x:c>
      <x:c r="AI1530" s="117" t="n">
        <x:f>YEAR(A1530)</x:f>
        <x:v>2026</x:v>
      </x:c>
      <x:c r="AJ1530" s="117" t="n">
        <x:f>MONTH(A1530)</x:f>
        <x:v>2</x:v>
      </x:c>
      <x:c r="AK1530" s="50" t="n">
        <x:f>IF(MONTH(A1530)&lt;&gt;MONTH(A1531),1,0)</x:f>
        <x:v>0</x:v>
      </x:c>
      <x:c r="AL1530" s="115" t="n">
        <x:f>IF(AK1529,AD1529,AL1529)</x:f>
        <x:v>1.5993321058192462</x:v>
      </x:c>
      <x:c r="AM1530" s="116" t="str">
        <x:f>IF(AK1530,AD1530/AL1530-1,"")</x:f>
      </x:c>
      <x:c r="AN1530" s="115" t="n">
        <x:f>IF(AI1530&lt;&gt;AI1529,AD1530,MAX(AN1529,AD1530))</x:f>
        <x:v>1.6097278828080686</x:v>
      </x:c>
      <x:c r="AO1530" s="116" t="n">
        <x:f>AD1530/AN1530-1</x:f>
        <x:v>-0.014369054566455985</x:v>
      </x:c>
      <x:c r="AP1530" s="112" t="n">
        <x:f>IFERROR(SUM(Z1530:AC1530)/AD1530,0)</x:f>
        <x:v>1</x:v>
      </x:c>
      <x:c r="AQ1530" s="50" t="b">
        <x:f>AND(B1530&gt;0,C1530&gt;0,D1530&gt;0,E1530&gt;0)</x:f>
        <x:v>1</x:v>
      </x:c>
    </x:row>
    <x:row r="1531">
      <x:c r="A1531" s="111" t="n">
        <x:f>'净值底稿'!A1489</x:f>
        <x:v>46077</x:v>
      </x:c>
      <x:c r="B1531" s="113" t="n">
        <x:f>'净值底稿'!F1489</x:f>
        <x:v>3.93758566583855</x:v>
      </x:c>
      <x:c r="C1531" s="113" t="n">
        <x:f>'净值底稿'!O1489</x:f>
        <x:v>2.032369430395161</x:v>
      </x:c>
      <x:c r="D1531" s="113" t="n">
        <x:f>'净值底稿'!P1489</x:f>
        <x:v>1.7639</x:v>
      </x:c>
      <x:c r="E1531" s="113" t="n">
        <x:f>'净值底稿'!Q1489</x:f>
        <x:v>3.9802</x:v>
      </x:c>
      <x:c r="F1531" s="114" t="n">
        <x:f>IFERROR(B1531/B1530-1,0)</x:f>
        <x:v>0.02649794087922097</x:v>
      </x:c>
      <x:c r="G1531" s="114" t="n">
        <x:f>IFERROR(C1531/C1530-1,0)</x:f>
        <x:v>0.009116980776430417</x:v>
      </x:c>
      <x:c r="H1531" s="114" t="n">
        <x:f>IFERROR(D1531/D1530-1,0)</x:f>
        <x:v>0.0006807738129006591</x:v>
      </x:c>
      <x:c r="I1531" s="114" t="n">
        <x:f>IFERROR(E1531/E1530-1,0)</x:f>
        <x:v>0.03432862971336492</x:v>
      </x:c>
      <x:c r="J1531" s="115" t="n">
        <x:f>Z1530*(1+F1531)</x:f>
        <x:v>0.16010396769758342</x:v>
      </x:c>
      <x:c r="K1531" s="115" t="n">
        <x:f>AA1530*(1+G1531)</x:f>
        <x:v>0.16958195990167457</x:v>
      </x:c>
      <x:c r="L1531" s="115" t="n">
        <x:f>AB1530*(1+H1531)</x:f>
        <x:v>1.0862579417279248</x:v>
      </x:c>
      <x:c r="M1531" s="115" t="n">
        <x:f>AC1530*(1+I1531)</x:f>
        <x:v>0.18313590786359651</x:v>
      </x:c>
      <x:c r="N1531" s="115" t="n">
        <x:f>SUM(J1531:M1531)</x:f>
        <x:v>1.5990797771907792</x:v>
      </x:c>
      <x:c r="O1531" s="116" t="n">
        <x:f>IFERROR((J1531+K1531)/N1531,0)</x:f>
        <x:v>0.20617228252266528</x:v>
      </x:c>
      <x:c r="P1531" s="50" t="b">
        <x:f>AND(MONTH(A1531)=12,OR(A1532="",YEAR(A1531)&lt;&gt;YEAR(A1532)))</x:f>
        <x:v>0</x:v>
      </x:c>
      <x:c r="Q1531" s="50" t="b">
        <x:f>AND(MOD(MONTH(A1531),3)=0,OR(A1532="",MONTH(A1531)&lt;&gt;MONTH(A1532)))</x:f>
        <x:v>0</x:v>
      </x:c>
      <x:c r="R1531" s="50" t="b">
        <x:f>OR(O1531&gt;$E$7,O1531&lt;$E$6)</x:f>
        <x:v>0</x:v>
      </x:c>
      <x:c r="S1531" s="50" t="b">
        <x:f>AND(OR(P1531,Q1531,R1531),A1531-AH1530&gt;$E$8)</x:f>
        <x:v>0</x:v>
      </x:c>
      <x:c r="T1531" s="50" t="str">
        <x:f>IF(NOT(OR(P1531,Q1531,R1531)),"不调",IF(NOT(S1531),"间隔规则跳过",IF(P1531,"年末+季度",IF(AND(Q1531,R1531),"季度+动态",IF(Q1531,"季度","动态")))))</x:f>
        <x:v>不调</x:v>
      </x:c>
      <x:c r="U1531" s="115" t="n">
        <x:f>IF(OR(T1531="年末+季度",T1531="季度+动态"),N1531*$E$5/2,IF(T1531="季度",(J1531+K1531)/2,IF(T1531="动态",N1531*$E$5*IF(J1531+K1531=0,0.5,J1531/(J1531+K1531)),J1531)))</x:f>
        <x:v>0.16010396769758342</x:v>
      </x:c>
      <x:c r="V1531" s="115" t="n">
        <x:f>IF(OR(T1531="年末+季度",T1531="季度+动态"),N1531*$E$5/2,IF(T1531="季度",(J1531+K1531)/2,IF(T1531="动态",N1531*$E$5*IF(J1531+K1531=0,0.5,K1531/(J1531+K1531)),K1531)))</x:f>
        <x:v>0.16958195990167457</x:v>
      </x:c>
      <x:c r="W1531" s="115" t="n">
        <x:f>IF(OR(T1531="年末+季度",T1531="季度+动态",T1531="动态"),N1531*(1-$E$5)*IF(L1531+M1531=0,$B$7/($B$7+$B$8),L1531/(L1531+M1531)),L1531)</x:f>
        <x:v>1.0862579417279248</x:v>
      </x:c>
      <x:c r="X1531" s="115" t="n">
        <x:f>IF(OR(T1531="年末+季度",T1531="季度+动态",T1531="动态"),N1531*(1-$E$5)*IF(L1531+M1531=0,$B$8/($B$7+$B$8),M1531/(L1531+M1531)),M1531)</x:f>
        <x:v>0.18313590786359651</x:v>
      </x:c>
      <x:c r="Y1531" s="115" t="n">
        <x:f>POWER(1-$H$5,(A1531-A1530)/$H$8)</x:f>
        <x:v>0.9998489485051548</x:v>
      </x:c>
      <x:c r="Z1531" s="115" t="n">
        <x:f>U1531*Y1531</x:f>
        <x:v>0.16007978375393206</x:v>
      </x:c>
      <x:c r="AA1531" s="115" t="n">
        <x:f>V1531*Y1531</x:f>
        <x:v>0.16955634429313265</x:v>
      </x:c>
      <x:c r="AB1531" s="115" t="n">
        <x:f>W1531*Y1531</x:f>
        <x:v>1.0860938608420394</x:v>
      </x:c>
      <x:c r="AC1531" s="115" t="n">
        <x:f>X1531*Y1531</x:f>
        <x:v>0.1831082449109539</x:v>
      </x:c>
      <x:c r="AD1531" s="115" t="n">
        <x:f>SUM(Z1531:AC1531)</x:f>
        <x:v>1.5988382338000582</x:v>
      </x:c>
      <x:c r="AE1531" s="115" t="n">
        <x:f>MAX(AE1530,AD1531)</x:f>
        <x:v>1.6097278828080686</x:v>
      </x:c>
      <x:c r="AF1531" s="114" t="n">
        <x:f>AD1531/AE1531-1</x:f>
        <x:v>-0.006764900530277229</x:v>
      </x:c>
      <x:c r="AG1531" s="114" t="n">
        <x:f>AD1531/AD1530-1</x:f>
        <x:v>0.007715011456782106</x:v>
      </x:c>
      <x:c r="AH1531" s="111" t="n">
        <x:f>IF(OR(T1531="年末+季度",T1531="季度+动态",T1531="季度",T1531="动态"),A1531,AH1530)</x:f>
        <x:v>46022</x:v>
      </x:c>
      <x:c r="AI1531" s="117" t="n">
        <x:f>YEAR(A1531)</x:f>
        <x:v>2026</x:v>
      </x:c>
      <x:c r="AJ1531" s="117" t="n">
        <x:f>MONTH(A1531)</x:f>
        <x:v>2</x:v>
      </x:c>
      <x:c r="AK1531" s="50" t="n">
        <x:f>IF(MONTH(A1531)&lt;&gt;MONTH(A1532),1,0)</x:f>
        <x:v>0</x:v>
      </x:c>
      <x:c r="AL1531" s="115" t="n">
        <x:f>IF(AK1530,AD1530,AL1530)</x:f>
        <x:v>1.5993321058192462</x:v>
      </x:c>
      <x:c r="AM1531" s="116" t="str">
        <x:f>IF(AK1531,AD1531/AL1531-1,"")</x:f>
      </x:c>
      <x:c r="AN1531" s="115" t="n">
        <x:f>IF(AI1531&lt;&gt;AI1530,AD1531,MAX(AN1530,AD1531))</x:f>
        <x:v>1.6097278828080686</x:v>
      </x:c>
      <x:c r="AO1531" s="116" t="n">
        <x:f>AD1531/AN1531-1</x:f>
        <x:v>-0.006764900530277229</x:v>
      </x:c>
      <x:c r="AP1531" s="112" t="n">
        <x:f>IFERROR(SUM(Z1531:AC1531)/AD1531,0)</x:f>
        <x:v>1</x:v>
      </x:c>
      <x:c r="AQ1531" s="50" t="b">
        <x:f>AND(B1531&gt;0,C1531&gt;0,D1531&gt;0,E1531&gt;0)</x:f>
        <x:v>1</x:v>
      </x:c>
    </x:row>
    <x:row r="1532">
      <x:c r="A1532" s="111" t="n">
        <x:f>'净值底稿'!A1490</x:f>
        <x:v>46078</x:v>
      </x:c>
      <x:c r="B1532" s="113" t="n">
        <x:f>'净值底稿'!F1490</x:f>
        <x:v>4.003847163691475</x:v>
      </x:c>
      <x:c r="C1532" s="113" t="n">
        <x:f>'净值底稿'!O1490</x:f>
        <x:v>2.0581974201246</x:v>
      </x:c>
      <x:c r="D1532" s="113" t="n">
        <x:f>'净值底稿'!P1490</x:f>
        <x:v>1.763</x:v>
      </x:c>
      <x:c r="E1532" s="113" t="n">
        <x:f>'净值底稿'!Q1490</x:f>
        <x:v>3.9731</x:v>
      </x:c>
      <x:c r="F1532" s="114" t="n">
        <x:f>IFERROR(B1532/B1531-1,0)</x:f>
        <x:v>0.01682795079934185</x:v>
      </x:c>
      <x:c r="G1532" s="114" t="n">
        <x:f>IFERROR(C1532/C1531-1,0)</x:f>
        <x:v>0.012708314415267097</x:v>
      </x:c>
      <x:c r="H1532" s="114" t="n">
        <x:f>IFERROR(D1532/D1531-1,0)</x:f>
        <x:v>-0.000510233006406291</x:v>
      </x:c>
      <x:c r="I1532" s="114" t="n">
        <x:f>IFERROR(E1532/E1531-1,0)</x:f>
        <x:v>-0.0017838299582935147</x:v>
      </x:c>
      <x:c r="J1532" s="115" t="n">
        <x:f>Z1531*(1+F1532)</x:f>
        <x:v>0.1627735984789125</x:v>
      </x:c>
      <x:c r="K1532" s="115" t="n">
        <x:f>AA1531*(1+G1532)</x:f>
        <x:v>0.17171111962751306</x:v>
      </x:c>
      <x:c r="L1532" s="115" t="n">
        <x:f>AB1531*(1+H1532)</x:f>
        <x:v>1.0855396999061826</x:v>
      </x:c>
      <x:c r="M1532" s="115" t="n">
        <x:f>AC1531*(1+I1532)</x:f>
        <x:v>0.1827816109380712</x:v>
      </x:c>
      <x:c r="N1532" s="115" t="n">
        <x:f>SUM(J1532:M1532)</x:f>
        <x:v>1.6028060289506794</x:v>
      </x:c>
      <x:c r="O1532" s="116" t="n">
        <x:f>IFERROR((J1532+K1532)/N1532,0)</x:f>
        <x:v>0.20868696028389977</x:v>
      </x:c>
      <x:c r="P1532" s="50" t="b">
        <x:f>AND(MONTH(A1532)=12,OR(A1533="",YEAR(A1532)&lt;&gt;YEAR(A1533)))</x:f>
        <x:v>0</x:v>
      </x:c>
      <x:c r="Q1532" s="50" t="b">
        <x:f>AND(MOD(MONTH(A1532),3)=0,OR(A1533="",MONTH(A1532)&lt;&gt;MONTH(A1533)))</x:f>
        <x:v>0</x:v>
      </x:c>
      <x:c r="R1532" s="50" t="b">
        <x:f>OR(O1532&gt;$E$7,O1532&lt;$E$6)</x:f>
        <x:v>0</x:v>
      </x:c>
      <x:c r="S1532" s="50" t="b">
        <x:f>AND(OR(P1532,Q1532,R1532),A1532-AH1531&gt;$E$8)</x:f>
        <x:v>0</x:v>
      </x:c>
      <x:c r="T1532" s="50" t="str">
        <x:f>IF(NOT(OR(P1532,Q1532,R1532)),"不调",IF(NOT(S1532),"间隔规则跳过",IF(P1532,"年末+季度",IF(AND(Q1532,R1532),"季度+动态",IF(Q1532,"季度","动态")))))</x:f>
        <x:v>不调</x:v>
      </x:c>
      <x:c r="U1532" s="115" t="n">
        <x:f>IF(OR(T1532="年末+季度",T1532="季度+动态"),N1532*$E$5/2,IF(T1532="季度",(J1532+K1532)/2,IF(T1532="动态",N1532*$E$5*IF(J1532+K1532=0,0.5,J1532/(J1532+K1532)),J1532)))</x:f>
        <x:v>0.1627735984789125</x:v>
      </x:c>
      <x:c r="V1532" s="115" t="n">
        <x:f>IF(OR(T1532="年末+季度",T1532="季度+动态"),N1532*$E$5/2,IF(T1532="季度",(J1532+K1532)/2,IF(T1532="动态",N1532*$E$5*IF(J1532+K1532=0,0.5,K1532/(J1532+K1532)),K1532)))</x:f>
        <x:v>0.17171111962751306</x:v>
      </x:c>
      <x:c r="W1532" s="115" t="n">
        <x:f>IF(OR(T1532="年末+季度",T1532="季度+动态",T1532="动态"),N1532*(1-$E$5)*IF(L1532+M1532=0,$B$7/($B$7+$B$8),L1532/(L1532+M1532)),L1532)</x:f>
        <x:v>1.0855396999061826</x:v>
      </x:c>
      <x:c r="X1532" s="115" t="n">
        <x:f>IF(OR(T1532="年末+季度",T1532="季度+动态",T1532="动态"),N1532*(1-$E$5)*IF(L1532+M1532=0,$B$8/($B$7+$B$8),M1532/(L1532+M1532)),M1532)</x:f>
        <x:v>0.1827816109380712</x:v>
      </x:c>
      <x:c r="Y1532" s="115" t="n">
        <x:f>POWER(1-$H$5,(A1532-A1531)/$H$8)</x:f>
        <x:v>0.9999862671029998</x:v>
      </x:c>
      <x:c r="Z1532" s="115" t="n">
        <x:f>U1532*Y1532</x:f>
        <x:v>0.16277136312585025</x:v>
      </x:c>
      <x:c r="AA1532" s="115" t="n">
        <x:f>V1532*Y1532</x:f>
        <x:v>0.17170876153639342</x:v>
      </x:c>
      <x:c r="AB1532" s="115" t="n">
        <x:f>W1532*Y1532</x:f>
        <x:v>1.085524792301294</x:v>
      </x:c>
      <x:c r="AC1532" s="115" t="n">
        <x:f>X1532*Y1532</x:f>
        <x:v>0.18277910081703463</x:v>
      </x:c>
      <x:c r="AD1532" s="115" t="n">
        <x:f>SUM(Z1532:AC1532)</x:f>
        <x:v>1.6027840177805723</x:v>
      </x:c>
      <x:c r="AE1532" s="115" t="n">
        <x:f>MAX(AE1531,AD1532)</x:f>
        <x:v>1.6097278828080686</x:v>
      </x:c>
      <x:c r="AF1532" s="114" t="n">
        <x:f>AD1532/AE1532-1</x:f>
        <x:v>-0.004313688730658627</x:v>
      </x:c>
      <x:c r="AG1532" s="114" t="n">
        <x:f>AD1532/AD1531-1</x:f>
        <x:v>0.00246790694461696</x:v>
      </x:c>
      <x:c r="AH1532" s="111" t="n">
        <x:f>IF(OR(T1532="年末+季度",T1532="季度+动态",T1532="季度",T1532="动态"),A1532,AH1531)</x:f>
        <x:v>46022</x:v>
      </x:c>
      <x:c r="AI1532" s="117" t="n">
        <x:f>YEAR(A1532)</x:f>
        <x:v>2026</x:v>
      </x:c>
      <x:c r="AJ1532" s="117" t="n">
        <x:f>MONTH(A1532)</x:f>
        <x:v>2</x:v>
      </x:c>
      <x:c r="AK1532" s="50" t="n">
        <x:f>IF(MONTH(A1532)&lt;&gt;MONTH(A1533),1,0)</x:f>
        <x:v>0</x:v>
      </x:c>
      <x:c r="AL1532" s="115" t="n">
        <x:f>IF(AK1531,AD1531,AL1531)</x:f>
        <x:v>1.5993321058192462</x:v>
      </x:c>
      <x:c r="AM1532" s="116" t="str">
        <x:f>IF(AK1532,AD1532/AL1532-1,"")</x:f>
      </x:c>
      <x:c r="AN1532" s="115" t="n">
        <x:f>IF(AI1532&lt;&gt;AI1531,AD1532,MAX(AN1531,AD1532))</x:f>
        <x:v>1.6097278828080686</x:v>
      </x:c>
      <x:c r="AO1532" s="116" t="n">
        <x:f>AD1532/AN1532-1</x:f>
        <x:v>-0.004313688730658627</x:v>
      </x:c>
      <x:c r="AP1532" s="112" t="n">
        <x:f>IFERROR(SUM(Z1532:AC1532)/AD1532,0)</x:f>
        <x:v>1</x:v>
      </x:c>
      <x:c r="AQ1532" s="50" t="b">
        <x:f>AND(B1532&gt;0,C1532&gt;0,D1532&gt;0,E1532&gt;0)</x:f>
        <x:v>1</x:v>
      </x:c>
    </x:row>
    <x:row r="1533">
      <x:c r="A1533" s="111" t="n">
        <x:f>'净值底稿'!A1491</x:f>
        <x:v>46079</x:v>
      </x:c>
      <x:c r="B1533" s="113" t="n">
        <x:f>'净值底稿'!F1491</x:f>
        <x:v>4.098858383908775</x:v>
      </x:c>
      <x:c r="C1533" s="113" t="n">
        <x:f>'净值底稿'!O1491</x:f>
        <x:v>2.066227573294781</x:v>
      </x:c>
      <x:c r="D1533" s="113" t="n">
        <x:f>'净值底稿'!P1491</x:f>
        <x:v>1.7615</x:v>
      </x:c>
      <x:c r="E1533" s="113" t="n">
        <x:f>'净值底稿'!Q1491</x:f>
        <x:v>3.9691</x:v>
      </x:c>
      <x:c r="F1533" s="114" t="n">
        <x:f>IFERROR(B1533/B1532-1,0)</x:f>
        <x:v>0.023729981773255693</x:v>
      </x:c>
      <x:c r="G1533" s="114" t="n">
        <x:f>IFERROR(C1533/C1532-1,0)</x:f>
        <x:v>0.003901546611449369</x:v>
      </x:c>
      <x:c r="H1533" s="114" t="n">
        <x:f>IFERROR(D1533/D1532-1,0)</x:f>
        <x:v>-0.0008508224617128635</x:v>
      </x:c>
      <x:c r="I1533" s="114" t="n">
        <x:f>IFERROR(E1533/E1532-1,0)</x:f>
        <x:v>-0.0010067705318265174</x:v>
      </x:c>
      <x:c r="J1533" s="115" t="n">
        <x:f>Z1532*(1+F1533)</x:f>
        <x:v>0.16663392460603466</x:v>
      </x:c>
      <x:c r="K1533" s="115" t="n">
        <x:f>AA1532*(1+G1533)</x:f>
        <x:v>0.17237869127312191</x:v>
      </x:c>
      <x:c r="L1533" s="115" t="n">
        <x:f>AB1532*(1+H1533)</x:f>
        <x:v>1.084601203425258</x:v>
      </x:c>
      <x:c r="M1533" s="115" t="n">
        <x:f>AC1532*(1+I1533)</x:f>
        <x:v>0.1825950842044983</x:v>
      </x:c>
      <x:c r="N1533" s="115" t="n">
        <x:f>SUM(J1533:M1533)</x:f>
        <x:v>1.6062089035089129</x:v>
      </x:c>
      <x:c r="O1533" s="116" t="n">
        <x:f>IFERROR((J1533+K1533)/N1533,0)</x:f>
        <x:v>0.21106383804656537</x:v>
      </x:c>
      <x:c r="P1533" s="50" t="b">
        <x:f>AND(MONTH(A1533)=12,OR(A1534="",YEAR(A1533)&lt;&gt;YEAR(A1534)))</x:f>
        <x:v>0</x:v>
      </x:c>
      <x:c r="Q1533" s="50" t="b">
        <x:f>AND(MOD(MONTH(A1533),3)=0,OR(A1534="",MONTH(A1533)&lt;&gt;MONTH(A1534)))</x:f>
        <x:v>0</x:v>
      </x:c>
      <x:c r="R1533" s="50" t="b">
        <x:f>OR(O1533&gt;$E$7,O1533&lt;$E$6)</x:f>
        <x:v>0</x:v>
      </x:c>
      <x:c r="S1533" s="50" t="b">
        <x:f>AND(OR(P1533,Q1533,R1533),A1533-AH1532&gt;$E$8)</x:f>
        <x:v>0</x:v>
      </x:c>
      <x:c r="T1533" s="50" t="str">
        <x:f>IF(NOT(OR(P1533,Q1533,R1533)),"不调",IF(NOT(S1533),"间隔规则跳过",IF(P1533,"年末+季度",IF(AND(Q1533,R1533),"季度+动态",IF(Q1533,"季度","动态")))))</x:f>
        <x:v>不调</x:v>
      </x:c>
      <x:c r="U1533" s="115" t="n">
        <x:f>IF(OR(T1533="年末+季度",T1533="季度+动态"),N1533*$E$5/2,IF(T1533="季度",(J1533+K1533)/2,IF(T1533="动态",N1533*$E$5*IF(J1533+K1533=0,0.5,J1533/(J1533+K1533)),J1533)))</x:f>
        <x:v>0.16663392460603466</x:v>
      </x:c>
      <x:c r="V1533" s="115" t="n">
        <x:f>IF(OR(T1533="年末+季度",T1533="季度+动态"),N1533*$E$5/2,IF(T1533="季度",(J1533+K1533)/2,IF(T1533="动态",N1533*$E$5*IF(J1533+K1533=0,0.5,K1533/(J1533+K1533)),K1533)))</x:f>
        <x:v>0.17237869127312191</x:v>
      </x:c>
      <x:c r="W1533" s="115" t="n">
        <x:f>IF(OR(T1533="年末+季度",T1533="季度+动态",T1533="动态"),N1533*(1-$E$5)*IF(L1533+M1533=0,$B$7/($B$7+$B$8),L1533/(L1533+M1533)),L1533)</x:f>
        <x:v>1.084601203425258</x:v>
      </x:c>
      <x:c r="X1533" s="115" t="n">
        <x:f>IF(OR(T1533="年末+季度",T1533="季度+动态",T1533="动态"),N1533*(1-$E$5)*IF(L1533+M1533=0,$B$8/($B$7+$B$8),M1533/(L1533+M1533)),M1533)</x:f>
        <x:v>0.1825950842044983</x:v>
      </x:c>
      <x:c r="Y1533" s="115" t="n">
        <x:f>POWER(1-$H$5,(A1533-A1532)/$H$8)</x:f>
        <x:v>0.9999862671029998</x:v>
      </x:c>
      <x:c r="Z1533" s="115" t="n">
        <x:f>U1533*Y1533</x:f>
        <x:v>0.1666316362395113</x:v>
      </x:c>
      <x:c r="AA1533" s="115" t="n">
        <x:f>V1533*Y1533</x:f>
        <x:v>0.17237632401430963</x:v>
      </x:c>
      <x:c r="AB1533" s="115" t="n">
        <x:f>W1533*Y1533</x:f>
        <x:v>1.084586308708645</x:v>
      </x:c>
      <x:c r="AC1533" s="115" t="n">
        <x:f>X1533*Y1533</x:f>
        <x:v>0.18259257664501416</x:v>
      </x:c>
      <x:c r="AD1533" s="115" t="n">
        <x:f>SUM(Z1533:AC1533)</x:f>
        <x:v>1.6061868456074802</x:v>
      </x:c>
      <x:c r="AE1533" s="115" t="n">
        <x:f>MAX(AE1532,AD1533)</x:f>
        <x:v>1.6097278828080686</x:v>
      </x:c>
      <x:c r="AF1533" s="114" t="n">
        <x:f>AD1533/AE1533-1</x:f>
        <x:v>-0.0021997737868659772</x:v>
      </x:c>
      <x:c r="AG1533" s="114" t="n">
        <x:f>AD1533/AD1532-1</x:f>
        <x:v>0.0021230732208197267</x:v>
      </x:c>
      <x:c r="AH1533" s="111" t="n">
        <x:f>IF(OR(T1533="年末+季度",T1533="季度+动态",T1533="季度",T1533="动态"),A1533,AH1532)</x:f>
        <x:v>46022</x:v>
      </x:c>
      <x:c r="AI1533" s="117" t="n">
        <x:f>YEAR(A1533)</x:f>
        <x:v>2026</x:v>
      </x:c>
      <x:c r="AJ1533" s="117" t="n">
        <x:f>MONTH(A1533)</x:f>
        <x:v>2</x:v>
      </x:c>
      <x:c r="AK1533" s="50" t="n">
        <x:f>IF(MONTH(A1533)&lt;&gt;MONTH(A1534),1,0)</x:f>
        <x:v>0</x:v>
      </x:c>
      <x:c r="AL1533" s="115" t="n">
        <x:f>IF(AK1532,AD1532,AL1532)</x:f>
        <x:v>1.5993321058192462</x:v>
      </x:c>
      <x:c r="AM1533" s="116" t="str">
        <x:f>IF(AK1533,AD1533/AL1533-1,"")</x:f>
      </x:c>
      <x:c r="AN1533" s="115" t="n">
        <x:f>IF(AI1533&lt;&gt;AI1532,AD1533,MAX(AN1532,AD1533))</x:f>
        <x:v>1.6097278828080686</x:v>
      </x:c>
      <x:c r="AO1533" s="116" t="n">
        <x:f>AD1533/AN1533-1</x:f>
        <x:v>-0.0021997737868659772</x:v>
      </x:c>
      <x:c r="AP1533" s="112" t="n">
        <x:f>IFERROR(SUM(Z1533:AC1533)/AD1533,0)</x:f>
        <x:v>1</x:v>
      </x:c>
      <x:c r="AQ1533" s="50" t="b">
        <x:f>AND(B1533&gt;0,C1533&gt;0,D1533&gt;0,E1533&gt;0)</x:f>
        <x:v>1</x:v>
      </x:c>
    </x:row>
    <x:row r="1534">
      <x:c r="A1534" s="111" t="n">
        <x:f>'净值底稿'!A1492</x:f>
        <x:v>46080</x:v>
      </x:c>
      <x:c r="B1534" s="113" t="n">
        <x:f>'净值底稿'!F1492</x:f>
        <x:v>3.9914933008652995</x:v>
      </x:c>
      <x:c r="C1534" s="113" t="n">
        <x:f>'净值底稿'!O1492</x:f>
        <x:v>2.0794242715818436</x:v>
      </x:c>
      <x:c r="D1534" s="113" t="n">
        <x:f>'净值底稿'!P1492</x:f>
        <x:v>1.7619</x:v>
      </x:c>
      <x:c r="E1534" s="113" t="n">
        <x:f>'净值底稿'!Q1492</x:f>
        <x:v>3.964</x:v>
      </x:c>
      <x:c r="F1534" s="114" t="n">
        <x:f>IFERROR(B1534/B1533-1,0)</x:f>
        <x:v>-0.026193899126880638</x:v>
      </x:c>
      <x:c r="G1534" s="114" t="n">
        <x:f>IFERROR(C1534/C1533-1,0)</x:f>
        <x:v>0.0063868561515803</x:v>
      </x:c>
      <x:c r="H1534" s="114" t="n">
        <x:f>IFERROR(D1534/D1533-1,0)</x:f>
        <x:v>0.0002270791938687733</x:v>
      </x:c>
      <x:c r="I1534" s="114" t="n">
        <x:f>IFERROR(E1534/E1533-1,0)</x:f>
        <x:v>-0.0012849260537654006</x:v>
      </x:c>
      <x:c r="J1534" s="115" t="n">
        <x:f>Z1533*(1+F1534)</x:f>
        <x:v>0.16226690396850646</x:v>
      </x:c>
      <x:c r="K1534" s="115" t="n">
        <x:f>AA1533*(1+G1534)</x:f>
        <x:v>0.17347726679972722</x:v>
      </x:c>
      <x:c r="L1534" s="115" t="n">
        <x:f>AB1533*(1+H1534)</x:f>
        <x:v>1.0848325956933076</x:v>
      </x:c>
      <x:c r="M1534" s="115" t="n">
        <x:f>AC1533*(1+I1534)</x:f>
        <x:v>0.18235795868605884</x:v>
      </x:c>
      <x:c r="N1534" s="115" t="n">
        <x:f>SUM(J1534:M1534)</x:f>
        <x:v>1.6029347251476003</x:v>
      </x:c>
      <x:c r="O1534" s="116" t="n">
        <x:f>IFERROR((J1534+K1534)/N1534,0)</x:f>
        <x:v>0.209455922004134</x:v>
      </x:c>
      <x:c r="P1534" s="50" t="b">
        <x:f>AND(MONTH(A1534)=12,OR(A1535="",YEAR(A1534)&lt;&gt;YEAR(A1535)))</x:f>
        <x:v>0</x:v>
      </x:c>
      <x:c r="Q1534" s="50" t="b">
        <x:f>AND(MOD(MONTH(A1534),3)=0,OR(A1535="",MONTH(A1534)&lt;&gt;MONTH(A1535)))</x:f>
        <x:v>0</x:v>
      </x:c>
      <x:c r="R1534" s="50" t="b">
        <x:f>OR(O1534&gt;$E$7,O1534&lt;$E$6)</x:f>
        <x:v>0</x:v>
      </x:c>
      <x:c r="S1534" s="50" t="b">
        <x:f>AND(OR(P1534,Q1534,R1534),A1534-AH1533&gt;$E$8)</x:f>
        <x:v>0</x:v>
      </x:c>
      <x:c r="T1534" s="50" t="str">
        <x:f>IF(NOT(OR(P1534,Q1534,R1534)),"不调",IF(NOT(S1534),"间隔规则跳过",IF(P1534,"年末+季度",IF(AND(Q1534,R1534),"季度+动态",IF(Q1534,"季度","动态")))))</x:f>
        <x:v>不调</x:v>
      </x:c>
      <x:c r="U1534" s="115" t="n">
        <x:f>IF(OR(T1534="年末+季度",T1534="季度+动态"),N1534*$E$5/2,IF(T1534="季度",(J1534+K1534)/2,IF(T1534="动态",N1534*$E$5*IF(J1534+K1534=0,0.5,J1534/(J1534+K1534)),J1534)))</x:f>
        <x:v>0.16226690396850646</x:v>
      </x:c>
      <x:c r="V1534" s="115" t="n">
        <x:f>IF(OR(T1534="年末+季度",T1534="季度+动态"),N1534*$E$5/2,IF(T1534="季度",(J1534+K1534)/2,IF(T1534="动态",N1534*$E$5*IF(J1534+K1534=0,0.5,K1534/(J1534+K1534)),K1534)))</x:f>
        <x:v>0.17347726679972722</x:v>
      </x:c>
      <x:c r="W1534" s="115" t="n">
        <x:f>IF(OR(T1534="年末+季度",T1534="季度+动态",T1534="动态"),N1534*(1-$E$5)*IF(L1534+M1534=0,$B$7/($B$7+$B$8),L1534/(L1534+M1534)),L1534)</x:f>
        <x:v>1.0848325956933076</x:v>
      </x:c>
      <x:c r="X1534" s="115" t="n">
        <x:f>IF(OR(T1534="年末+季度",T1534="季度+动态",T1534="动态"),N1534*(1-$E$5)*IF(L1534+M1534=0,$B$8/($B$7+$B$8),M1534/(L1534+M1534)),M1534)</x:f>
        <x:v>0.18235795868605884</x:v>
      </x:c>
      <x:c r="Y1534" s="115" t="n">
        <x:f>POWER(1-$H$5,(A1534-A1533)/$H$8)</x:f>
        <x:v>0.9999862671029998</x:v>
      </x:c>
      <x:c r="Z1534" s="115" t="n">
        <x:f>U1534*Y1534</x:f>
        <x:v>0.1622646755738277</x:v>
      </x:c>
      <x:c r="AA1534" s="115" t="n">
        <x:f>V1534*Y1534</x:f>
        <x:v>0.17347488445429038</x:v>
      </x:c>
      <x:c r="AB1534" s="115" t="n">
        <x:f>W1534*Y1534</x:f>
        <x:v>1.0848176977990085</x:v>
      </x:c>
      <x:c r="AC1534" s="115" t="n">
        <x:f>X1534*Y1534</x:f>
        <x:v>0.18235545438299502</x:v>
      </x:c>
      <x:c r="AD1534" s="115" t="n">
        <x:f>SUM(Z1534:AC1534)</x:f>
        <x:v>1.6029127122101217</x:v>
      </x:c>
      <x:c r="AE1534" s="115" t="n">
        <x:f>MAX(AE1533,AD1534)</x:f>
        <x:v>1.6097278828080686</x:v>
      </x:c>
      <x:c r="AF1534" s="114" t="n">
        <x:f>AD1534/AE1534-1</x:f>
        <x:v>-0.004233740789814866</x:v>
      </x:c>
      <x:c r="AG1534" s="114" t="n">
        <x:f>AD1534/AD1533-1</x:f>
        <x:v>-0.0020384511343199962</x:v>
      </x:c>
      <x:c r="AH1534" s="111" t="n">
        <x:f>IF(OR(T1534="年末+季度",T1534="季度+动态",T1534="季度",T1534="动态"),A1534,AH1533)</x:f>
        <x:v>46022</x:v>
      </x:c>
      <x:c r="AI1534" s="117" t="n">
        <x:f>YEAR(A1534)</x:f>
        <x:v>2026</x:v>
      </x:c>
      <x:c r="AJ1534" s="117" t="n">
        <x:f>MONTH(A1534)</x:f>
        <x:v>2</x:v>
      </x:c>
      <x:c r="AK1534" s="50" t="n">
        <x:f>IF(MONTH(A1534)&lt;&gt;MONTH(A1535),1,0)</x:f>
        <x:v>1</x:v>
      </x:c>
      <x:c r="AL1534" s="115" t="n">
        <x:f>IF(AK1533,AD1533,AL1533)</x:f>
        <x:v>1.5993321058192462</x:v>
      </x:c>
      <x:c r="AM1534" s="116" t="n">
        <x:f>IF(AK1534,AD1534/AL1534-1,"")</x:f>
        <x:v>0.002238813550886176</x:v>
      </x:c>
      <x:c r="AN1534" s="115" t="n">
        <x:f>IF(AI1534&lt;&gt;AI1533,AD1534,MAX(AN1533,AD1534))</x:f>
        <x:v>1.6097278828080686</x:v>
      </x:c>
      <x:c r="AO1534" s="116" t="n">
        <x:f>AD1534/AN1534-1</x:f>
        <x:v>-0.004233740789814866</x:v>
      </x:c>
      <x:c r="AP1534" s="112" t="n">
        <x:f>IFERROR(SUM(Z1534:AC1534)/AD1534,0)</x:f>
        <x:v>1</x:v>
      </x:c>
      <x:c r="AQ1534" s="50" t="b">
        <x:f>AND(B1534&gt;0,C1534&gt;0,D1534&gt;0,E1534&gt;0)</x:f>
        <x:v>1</x:v>
      </x:c>
    </x:row>
    <x:row r="1535">
      <x:c r="A1535" s="111" t="n">
        <x:f>'净值底稿'!A1493</x:f>
        <x:v>46083</x:v>
      </x:c>
      <x:c r="B1535" s="113" t="n">
        <x:f>'净值底稿'!F1493</x:f>
        <x:v>4.017625949846925</x:v>
      </x:c>
      <x:c r="C1535" s="113" t="n">
        <x:f>'净值底稿'!O1493</x:f>
        <x:v>2.062760791797907</x:v>
      </x:c>
      <x:c r="D1535" s="113" t="n">
        <x:f>'净值底稿'!P1493</x:f>
        <x:v>1.7635</x:v>
      </x:c>
      <x:c r="E1535" s="113" t="n">
        <x:f>'净值底稿'!Q1493</x:f>
        <x:v>4.1518</x:v>
      </x:c>
      <x:c r="F1535" s="114" t="n">
        <x:f>IFERROR(B1535/B1534-1,0)</x:f>
        <x:v>0.006547085767615091</x:v>
      </x:c>
      <x:c r="G1535" s="114" t="n">
        <x:f>IFERROR(C1535/C1534-1,0)</x:f>
        <x:v>-0.008013506436211904</x:v>
      </x:c>
      <x:c r="H1535" s="114" t="n">
        <x:f>IFERROR(D1535/D1534-1,0)</x:f>
        <x:v>0.0009081105624610952</x:v>
      </x:c>
      <x:c r="I1535" s="114" t="n">
        <x:f>IFERROR(E1535/E1534-1,0)</x:f>
        <x:v>0.047376387487386484</x:v>
      </x:c>
      <x:c r="J1535" s="115" t="n">
        <x:f>Z1534*(1+F1535)</x:f>
        <x:v>0.1633270363218638</x:v>
      </x:c>
      <x:c r="K1535" s="115" t="n">
        <x:f>AA1534*(1+G1535)</x:f>
        <x:v>0.1720847423511948</x:v>
      </x:c>
      <x:c r="L1535" s="115" t="n">
        <x:f>AB1534*(1+H1535)</x:f>
        <x:v>1.0858028322087245</x:v>
      </x:c>
      <x:c r="M1535" s="115" t="n">
        <x:f>AC1534*(1+I1535)</x:f>
        <x:v>0.19099479705028222</x:v>
      </x:c>
      <x:c r="N1535" s="115" t="n">
        <x:f>SUM(J1535:M1535)</x:f>
        <x:v>1.6122094079320655</x:v>
      </x:c>
      <x:c r="O1535" s="116" t="n">
        <x:f>IFERROR((J1535+K1535)/N1535,0)</x:f>
        <x:v>0.20804479680048613</x:v>
      </x:c>
      <x:c r="P1535" s="50" t="b">
        <x:f>AND(MONTH(A1535)=12,OR(A1536="",YEAR(A1535)&lt;&gt;YEAR(A1536)))</x:f>
        <x:v>0</x:v>
      </x:c>
      <x:c r="Q1535" s="50" t="b">
        <x:f>AND(MOD(MONTH(A1535),3)=0,OR(A1536="",MONTH(A1535)&lt;&gt;MONTH(A1536)))</x:f>
        <x:v>0</x:v>
      </x:c>
      <x:c r="R1535" s="50" t="b">
        <x:f>OR(O1535&gt;$E$7,O1535&lt;$E$6)</x:f>
        <x:v>0</x:v>
      </x:c>
      <x:c r="S1535" s="50" t="b">
        <x:f>AND(OR(P1535,Q1535,R1535),A1535-AH1534&gt;$E$8)</x:f>
        <x:v>0</x:v>
      </x:c>
      <x:c r="T1535" s="50" t="str">
        <x:f>IF(NOT(OR(P1535,Q1535,R1535)),"不调",IF(NOT(S1535),"间隔规则跳过",IF(P1535,"年末+季度",IF(AND(Q1535,R1535),"季度+动态",IF(Q1535,"季度","动态")))))</x:f>
        <x:v>不调</x:v>
      </x:c>
      <x:c r="U1535" s="115" t="n">
        <x:f>IF(OR(T1535="年末+季度",T1535="季度+动态"),N1535*$E$5/2,IF(T1535="季度",(J1535+K1535)/2,IF(T1535="动态",N1535*$E$5*IF(J1535+K1535=0,0.5,J1535/(J1535+K1535)),J1535)))</x:f>
        <x:v>0.1633270363218638</x:v>
      </x:c>
      <x:c r="V1535" s="115" t="n">
        <x:f>IF(OR(T1535="年末+季度",T1535="季度+动态"),N1535*$E$5/2,IF(T1535="季度",(J1535+K1535)/2,IF(T1535="动态",N1535*$E$5*IF(J1535+K1535=0,0.5,K1535/(J1535+K1535)),K1535)))</x:f>
        <x:v>0.1720847423511948</x:v>
      </x:c>
      <x:c r="W1535" s="115" t="n">
        <x:f>IF(OR(T1535="年末+季度",T1535="季度+动态",T1535="动态"),N1535*(1-$E$5)*IF(L1535+M1535=0,$B$7/($B$7+$B$8),L1535/(L1535+M1535)),L1535)</x:f>
        <x:v>1.0858028322087245</x:v>
      </x:c>
      <x:c r="X1535" s="115" t="n">
        <x:f>IF(OR(T1535="年末+季度",T1535="季度+动态",T1535="动态"),N1535*(1-$E$5)*IF(L1535+M1535=0,$B$8/($B$7+$B$8),M1535/(L1535+M1535)),M1535)</x:f>
        <x:v>0.19099479705028222</x:v>
      </x:c>
      <x:c r="Y1535" s="115" t="n">
        <x:f>POWER(1-$H$5,(A1535-A1534)/$H$8)</x:f>
        <x:v>0.9999588018747739</x:v>
      </x:c>
      <x:c r="Z1535" s="115" t="n">
        <x:f>U1535*Y1535</x:f>
        <x:v>0.1633203075541686</x:v>
      </x:c>
      <x:c r="AA1535" s="115" t="n">
        <x:f>V1535*Y1535</x:f>
        <x:v>0.17207765278242992</x:v>
      </x:c>
      <x:c r="AB1535" s="115" t="n">
        <x:f>W1535*Y1535</x:f>
        <x:v>1.0857580991676723</x:v>
      </x:c>
      <x:c r="AC1535" s="115" t="n">
        <x:f>X1535*Y1535</x:f>
        <x:v>0.1909869284227158</x:v>
      </x:c>
      <x:c r="AD1535" s="115" t="n">
        <x:f>SUM(Z1535:AC1535)</x:f>
        <x:v>1.6121429879269864</x:v>
      </x:c>
      <x:c r="AE1535" s="115" t="n">
        <x:f>MAX(AE1534,AD1535)</x:f>
        <x:v>1.6121429879269864</x:v>
      </x:c>
      <x:c r="AF1535" s="114" t="n">
        <x:f>AD1535/AE1535-1</x:f>
        <x:v>0</x:v>
      </x:c>
      <x:c r="AG1535" s="114" t="n">
        <x:f>AD1535/AD1534-1</x:f>
        <x:v>0.005758439400070481</x:v>
      </x:c>
      <x:c r="AH1535" s="111" t="n">
        <x:f>IF(OR(T1535="年末+季度",T1535="季度+动态",T1535="季度",T1535="动态"),A1535,AH1534)</x:f>
        <x:v>46022</x:v>
      </x:c>
      <x:c r="AI1535" s="117" t="n">
        <x:f>YEAR(A1535)</x:f>
        <x:v>2026</x:v>
      </x:c>
      <x:c r="AJ1535" s="117" t="n">
        <x:f>MONTH(A1535)</x:f>
        <x:v>3</x:v>
      </x:c>
      <x:c r="AK1535" s="50" t="n">
        <x:f>IF(MONTH(A1535)&lt;&gt;MONTH(A1536),1,0)</x:f>
        <x:v>0</x:v>
      </x:c>
      <x:c r="AL1535" s="115" t="n">
        <x:f>IF(AK1534,AD1534,AL1534)</x:f>
        <x:v>1.6029127122101217</x:v>
      </x:c>
      <x:c r="AM1535" s="116" t="str">
        <x:f>IF(AK1535,AD1535/AL1535-1,"")</x:f>
      </x:c>
      <x:c r="AN1535" s="115" t="n">
        <x:f>IF(AI1535&lt;&gt;AI1534,AD1535,MAX(AN1534,AD1535))</x:f>
        <x:v>1.6121429879269864</x:v>
      </x:c>
      <x:c r="AO1535" s="116" t="n">
        <x:f>AD1535/AN1535-1</x:f>
        <x:v>0</x:v>
      </x:c>
      <x:c r="AP1535" s="112" t="n">
        <x:f>IFERROR(SUM(Z1535:AC1535)/AD1535,0)</x:f>
        <x:v>1</x:v>
      </x:c>
      <x:c r="AQ1535" s="50" t="b">
        <x:f>AND(B1535&gt;0,C1535&gt;0,D1535&gt;0,E1535&gt;0)</x:f>
        <x:v>1</x:v>
      </x:c>
    </x:row>
    <x:row r="1536">
      <x:c r="A1536" s="111" t="n">
        <x:f>'净值底稿'!A1494</x:f>
        <x:v>46084</x:v>
      </x:c>
      <x:c r="B1536" s="113" t="n">
        <x:f>'净值底稿'!F1494</x:f>
        <x:v>3.8992151166810998</x:v>
      </x:c>
      <x:c r="C1536" s="113" t="n">
        <x:f>'净值底稿'!O1494</x:f>
        <x:v>1.9921100194482453</x:v>
      </x:c>
      <x:c r="D1536" s="113" t="n">
        <x:f>'净值底稿'!P1494</x:f>
        <x:v>1.7637</x:v>
      </x:c>
      <x:c r="E1536" s="113" t="n">
        <x:f>'净值底稿'!Q1494</x:f>
        <x:v>4.0995</x:v>
      </x:c>
      <x:c r="F1536" s="114" t="n">
        <x:f>IFERROR(B1536/B1535-1,0)</x:f>
        <x:v>-0.02947283660648825</x:v>
      </x:c>
      <x:c r="G1536" s="114" t="n">
        <x:f>IFERROR(C1536/C1535-1,0)</x:f>
        <x:v>-0.0342505891282151</x:v>
      </x:c>
      <x:c r="H1536" s="114" t="n">
        <x:f>IFERROR(D1536/D1535-1,0)</x:f>
        <x:v>0.00011341083073435065</x:v>
      </x:c>
      <x:c r="I1536" s="114" t="n">
        <x:f>IFERROR(E1536/E1535-1,0)</x:f>
        <x:v>-0.012596945902981771</x:v>
      </x:c>
      <x:c r="J1536" s="115" t="n">
        <x:f>Z1535*(1+F1536)</x:f>
        <x:v>0.15850679481510319</x:v>
      </x:c>
      <x:c r="K1536" s="115" t="n">
        <x:f>AA1535*(1+G1536)</x:f>
        <x:v>0.16618389179883125</x:v>
      </x:c>
      <x:c r="L1536" s="115" t="n">
        <x:f>AB1535*(1+H1536)</x:f>
        <x:v>1.0858812358956755</x:v>
      </x:c>
      <x:c r="M1536" s="115" t="n">
        <x:f>AC1535*(1+I1536)</x:f>
        <x:v>0.1885810764171982</x:v>
      </x:c>
      <x:c r="N1536" s="115" t="n">
        <x:f>SUM(J1536:M1536)</x:f>
        <x:v>1.5991529989268083</x:v>
      </x:c>
      <x:c r="O1536" s="116" t="n">
        <x:f>IFERROR((J1536+K1536)/N1536,0)</x:f>
        <x:v>0.20303916312687675</x:v>
      </x:c>
      <x:c r="P1536" s="50" t="b">
        <x:f>AND(MONTH(A1536)=12,OR(A1537="",YEAR(A1536)&lt;&gt;YEAR(A1537)))</x:f>
        <x:v>0</x:v>
      </x:c>
      <x:c r="Q1536" s="50" t="b">
        <x:f>AND(MOD(MONTH(A1536),3)=0,OR(A1537="",MONTH(A1536)&lt;&gt;MONTH(A1537)))</x:f>
        <x:v>0</x:v>
      </x:c>
      <x:c r="R1536" s="50" t="b">
        <x:f>OR(O1536&gt;$E$7,O1536&lt;$E$6)</x:f>
        <x:v>0</x:v>
      </x:c>
      <x:c r="S1536" s="50" t="b">
        <x:f>AND(OR(P1536,Q1536,R1536),A1536-AH1535&gt;$E$8)</x:f>
        <x:v>0</x:v>
      </x:c>
      <x:c r="T1536" s="50" t="str">
        <x:f>IF(NOT(OR(P1536,Q1536,R1536)),"不调",IF(NOT(S1536),"间隔规则跳过",IF(P1536,"年末+季度",IF(AND(Q1536,R1536),"季度+动态",IF(Q1536,"季度","动态")))))</x:f>
        <x:v>不调</x:v>
      </x:c>
      <x:c r="U1536" s="115" t="n">
        <x:f>IF(OR(T1536="年末+季度",T1536="季度+动态"),N1536*$E$5/2,IF(T1536="季度",(J1536+K1536)/2,IF(T1536="动态",N1536*$E$5*IF(J1536+K1536=0,0.5,J1536/(J1536+K1536)),J1536)))</x:f>
        <x:v>0.15850679481510319</x:v>
      </x:c>
      <x:c r="V1536" s="115" t="n">
        <x:f>IF(OR(T1536="年末+季度",T1536="季度+动态"),N1536*$E$5/2,IF(T1536="季度",(J1536+K1536)/2,IF(T1536="动态",N1536*$E$5*IF(J1536+K1536=0,0.5,K1536/(J1536+K1536)),K1536)))</x:f>
        <x:v>0.16618389179883125</x:v>
      </x:c>
      <x:c r="W1536" s="115" t="n">
        <x:f>IF(OR(T1536="年末+季度",T1536="季度+动态",T1536="动态"),N1536*(1-$E$5)*IF(L1536+M1536=0,$B$7/($B$7+$B$8),L1536/(L1536+M1536)),L1536)</x:f>
        <x:v>1.0858812358956755</x:v>
      </x:c>
      <x:c r="X1536" s="115" t="n">
        <x:f>IF(OR(T1536="年末+季度",T1536="季度+动态",T1536="动态"),N1536*(1-$E$5)*IF(L1536+M1536=0,$B$8/($B$7+$B$8),M1536/(L1536+M1536)),M1536)</x:f>
        <x:v>0.1885810764171982</x:v>
      </x:c>
      <x:c r="Y1536" s="115" t="n">
        <x:f>POWER(1-$H$5,(A1536-A1535)/$H$8)</x:f>
        <x:v>0.9999862671029998</x:v>
      </x:c>
      <x:c r="Z1536" s="115" t="n">
        <x:f>U1536*Y1536</x:f>
        <x:v>0.15850461805761615</x:v>
      </x:c>
      <x:c r="AA1536" s="115" t="n">
        <x:f>V1536*Y1536</x:f>
        <x:v>0.1661816096125621</x:v>
      </x:c>
      <x:c r="AB1536" s="115" t="n">
        <x:f>W1536*Y1536</x:f>
        <x:v>1.0858663236005084</x:v>
      </x:c>
      <x:c r="AC1536" s="115" t="n">
        <x:f>X1536*Y1536</x:f>
        <x:v>0.18857848665269958</x:v>
      </x:c>
      <x:c r="AD1536" s="115" t="n">
        <x:f>SUM(Z1536:AC1536)</x:f>
        <x:v>1.5991310379233863</x:v>
      </x:c>
      <x:c r="AE1536" s="115" t="n">
        <x:f>MAX(AE1535,AD1536)</x:f>
        <x:v>1.6121429879269864</x:v>
      </x:c>
      <x:c r="AF1536" s="114" t="n">
        <x:f>AD1536/AE1536-1</x:f>
        <x:v>-0.008071213348346928</x:v>
      </x:c>
      <x:c r="AG1536" s="114" t="n">
        <x:f>AD1536/AD1535-1</x:f>
        <x:v>-0.008071213348346928</x:v>
      </x:c>
      <x:c r="AH1536" s="111" t="n">
        <x:f>IF(OR(T1536="年末+季度",T1536="季度+动态",T1536="季度",T1536="动态"),A1536,AH1535)</x:f>
        <x:v>46022</x:v>
      </x:c>
      <x:c r="AI1536" s="117" t="n">
        <x:f>YEAR(A1536)</x:f>
        <x:v>2026</x:v>
      </x:c>
      <x:c r="AJ1536" s="117" t="n">
        <x:f>MONTH(A1536)</x:f>
        <x:v>3</x:v>
      </x:c>
      <x:c r="AK1536" s="50" t="n">
        <x:f>IF(MONTH(A1536)&lt;&gt;MONTH(A1537),1,0)</x:f>
        <x:v>0</x:v>
      </x:c>
      <x:c r="AL1536" s="115" t="n">
        <x:f>IF(AK1535,AD1535,AL1535)</x:f>
        <x:v>1.6029127122101217</x:v>
      </x:c>
      <x:c r="AM1536" s="116" t="str">
        <x:f>IF(AK1536,AD1536/AL1536-1,"")</x:f>
      </x:c>
      <x:c r="AN1536" s="115" t="n">
        <x:f>IF(AI1536&lt;&gt;AI1535,AD1536,MAX(AN1535,AD1536))</x:f>
        <x:v>1.6121429879269864</x:v>
      </x:c>
      <x:c r="AO1536" s="116" t="n">
        <x:f>AD1536/AN1536-1</x:f>
        <x:v>-0.008071213348346928</x:v>
      </x:c>
      <x:c r="AP1536" s="112" t="n">
        <x:f>IFERROR(SUM(Z1536:AC1536)/AD1536,0)</x:f>
        <x:v>1</x:v>
      </x:c>
      <x:c r="AQ1536" s="50" t="b">
        <x:f>AND(B1536&gt;0,C1536&gt;0,D1536&gt;0,E1536&gt;0)</x:f>
        <x:v>1</x:v>
      </x:c>
    </x:row>
    <x:row r="1537">
      <x:c r="A1537" s="111" t="n">
        <x:f>'净值底稿'!A1495</x:f>
        <x:v>46085</x:v>
      </x:c>
      <x:c r="B1537" s="113" t="n">
        <x:f>'净值底稿'!F1495</x:f>
        <x:v>3.857512531891175</x:v>
      </x:c>
      <x:c r="C1537" s="113" t="n">
        <x:f>'净值底稿'!O1495</x:f>
        <x:v>1.9790723051594954</x:v>
      </x:c>
      <x:c r="D1537" s="113" t="n">
        <x:f>'净值底稿'!P1495</x:f>
        <x:v>1.7645</x:v>
      </x:c>
      <x:c r="E1537" s="113" t="n">
        <x:f>'净值底稿'!Q1495</x:f>
        <x:v>3.9984</x:v>
      </x:c>
      <x:c r="F1537" s="114" t="n">
        <x:f>IFERROR(B1537/B1536-1,0)</x:f>
        <x:v>-0.010695122875246987</x:v>
      </x:c>
      <x:c r="G1537" s="114" t="n">
        <x:f>IFERROR(C1537/C1536-1,0)</x:f>
        <x:v>-0.006544675826870683</x:v>
      </x:c>
      <x:c r="H1537" s="114" t="n">
        <x:f>IFERROR(D1537/D1536-1,0)</x:f>
        <x:v>0.00045359188070537293</x:v>
      </x:c>
      <x:c r="I1537" s="114" t="n">
        <x:f>IFERROR(E1537/E1536-1,0)</x:f>
        <x:v>-0.024661544090742726</x:v>
      </x:c>
      <x:c r="J1537" s="115" t="n">
        <x:f>Z1536*(1+F1537)</x:f>
        <x:v>0.15680939169119584</x:v>
      </x:c>
      <x:c r="K1537" s="115" t="n">
        <x:f>AA1536*(1+G1537)</x:f>
        <x:v>0.1650940048492603</x:v>
      </x:c>
      <x:c r="L1537" s="115" t="n">
        <x:f>AB1536*(1+H1537)</x:f>
        <x:v>1.086358863748425</x:v>
      </x:c>
      <x:c r="M1537" s="115" t="n">
        <x:f>AC1536*(1+I1537)</x:f>
        <x:v>0.18392784998954848</x:v>
      </x:c>
      <x:c r="N1537" s="115" t="n">
        <x:f>SUM(J1537:M1537)</x:f>
        <x:v>1.5921901102784295</x:v>
      </x:c>
      <x:c r="O1537" s="116" t="n">
        <x:f>IFERROR((J1537+K1537)/N1537,0)</x:f>
        <x:v>0.20217648285992948</x:v>
      </x:c>
      <x:c r="P1537" s="50" t="b">
        <x:f>AND(MONTH(A1537)=12,OR(A1538="",YEAR(A1537)&lt;&gt;YEAR(A1538)))</x:f>
        <x:v>0</x:v>
      </x:c>
      <x:c r="Q1537" s="50" t="b">
        <x:f>AND(MOD(MONTH(A1537),3)=0,OR(A1538="",MONTH(A1537)&lt;&gt;MONTH(A1538)))</x:f>
        <x:v>0</x:v>
      </x:c>
      <x:c r="R1537" s="50" t="b">
        <x:f>OR(O1537&gt;$E$7,O1537&lt;$E$6)</x:f>
        <x:v>0</x:v>
      </x:c>
      <x:c r="S1537" s="50" t="b">
        <x:f>AND(OR(P1537,Q1537,R1537),A1537-AH1536&gt;$E$8)</x:f>
        <x:v>0</x:v>
      </x:c>
      <x:c r="T1537" s="50" t="str">
        <x:f>IF(NOT(OR(P1537,Q1537,R1537)),"不调",IF(NOT(S1537),"间隔规则跳过",IF(P1537,"年末+季度",IF(AND(Q1537,R1537),"季度+动态",IF(Q1537,"季度","动态")))))</x:f>
        <x:v>不调</x:v>
      </x:c>
      <x:c r="U1537" s="115" t="n">
        <x:f>IF(OR(T1537="年末+季度",T1537="季度+动态"),N1537*$E$5/2,IF(T1537="季度",(J1537+K1537)/2,IF(T1537="动态",N1537*$E$5*IF(J1537+K1537=0,0.5,J1537/(J1537+K1537)),J1537)))</x:f>
        <x:v>0.15680939169119584</x:v>
      </x:c>
      <x:c r="V1537" s="115" t="n">
        <x:f>IF(OR(T1537="年末+季度",T1537="季度+动态"),N1537*$E$5/2,IF(T1537="季度",(J1537+K1537)/2,IF(T1537="动态",N1537*$E$5*IF(J1537+K1537=0,0.5,K1537/(J1537+K1537)),K1537)))</x:f>
        <x:v>0.1650940048492603</x:v>
      </x:c>
      <x:c r="W1537" s="115" t="n">
        <x:f>IF(OR(T1537="年末+季度",T1537="季度+动态",T1537="动态"),N1537*(1-$E$5)*IF(L1537+M1537=0,$B$7/($B$7+$B$8),L1537/(L1537+M1537)),L1537)</x:f>
        <x:v>1.086358863748425</x:v>
      </x:c>
      <x:c r="X1537" s="115" t="n">
        <x:f>IF(OR(T1537="年末+季度",T1537="季度+动态",T1537="动态"),N1537*(1-$E$5)*IF(L1537+M1537=0,$B$8/($B$7+$B$8),M1537/(L1537+M1537)),M1537)</x:f>
        <x:v>0.18392784998954848</x:v>
      </x:c>
      <x:c r="Y1537" s="115" t="n">
        <x:f>POWER(1-$H$5,(A1537-A1536)/$H$8)</x:f>
        <x:v>0.9999862671029998</x:v>
      </x:c>
      <x:c r="Z1537" s="115" t="n">
        <x:f>U1537*Y1537</x:f>
        <x:v>0.15680723824397108</x:v>
      </x:c>
      <x:c r="AA1537" s="115" t="n">
        <x:f>V1537*Y1537</x:f>
        <x:v>0.16509173763029633</x:v>
      </x:c>
      <x:c r="AB1537" s="115" t="n">
        <x:f>W1537*Y1537</x:f>
        <x:v>1.0863439448940437</x:v>
      </x:c>
      <x:c r="AC1537" s="115" t="n">
        <x:f>X1537*Y1537</x:f>
        <x:v>0.1839253241273291</x:v>
      </x:c>
      <x:c r="AD1537" s="115" t="n">
        <x:f>SUM(Z1537:AC1537)</x:f>
        <x:v>1.5921682448956402</x:v>
      </x:c>
      <x:c r="AE1537" s="115" t="n">
        <x:f>MAX(AE1536,AD1537)</x:f>
        <x:v>1.6121429879269864</x:v>
      </x:c>
      <x:c r="AF1537" s="114" t="n">
        <x:f>AD1537/AE1537-1</x:f>
        <x:v>-0.012390180759977887</x:v>
      </x:c>
      <x:c r="AG1537" s="114" t="n">
        <x:f>AD1537/AD1536-1</x:f>
        <x:v>-0.0043541103653318425</x:v>
      </x:c>
      <x:c r="AH1537" s="111" t="n">
        <x:f>IF(OR(T1537="年末+季度",T1537="季度+动态",T1537="季度",T1537="动态"),A1537,AH1536)</x:f>
        <x:v>46022</x:v>
      </x:c>
      <x:c r="AI1537" s="117" t="n">
        <x:f>YEAR(A1537)</x:f>
        <x:v>2026</x:v>
      </x:c>
      <x:c r="AJ1537" s="117" t="n">
        <x:f>MONTH(A1537)</x:f>
        <x:v>3</x:v>
      </x:c>
      <x:c r="AK1537" s="50" t="n">
        <x:f>IF(MONTH(A1537)&lt;&gt;MONTH(A1538),1,0)</x:f>
        <x:v>0</x:v>
      </x:c>
      <x:c r="AL1537" s="115" t="n">
        <x:f>IF(AK1536,AD1536,AL1536)</x:f>
        <x:v>1.6029127122101217</x:v>
      </x:c>
      <x:c r="AM1537" s="116" t="str">
        <x:f>IF(AK1537,AD1537/AL1537-1,"")</x:f>
      </x:c>
      <x:c r="AN1537" s="115" t="n">
        <x:f>IF(AI1537&lt;&gt;AI1536,AD1537,MAX(AN1536,AD1537))</x:f>
        <x:v>1.6121429879269864</x:v>
      </x:c>
      <x:c r="AO1537" s="116" t="n">
        <x:f>AD1537/AN1537-1</x:f>
        <x:v>-0.012390180759977887</x:v>
      </x:c>
      <x:c r="AP1537" s="112" t="n">
        <x:f>IFERROR(SUM(Z1537:AC1537)/AD1537,0)</x:f>
        <x:v>1</x:v>
      </x:c>
      <x:c r="AQ1537" s="50" t="b">
        <x:f>AND(B1537&gt;0,C1537&gt;0,D1537&gt;0,E1537&gt;0)</x:f>
        <x:v>1</x:v>
      </x:c>
    </x:row>
    <x:row r="1538">
      <x:c r="A1538" s="111" t="n">
        <x:f>'净值底稿'!A1496</x:f>
        <x:v>46086</x:v>
      </x:c>
      <x:c r="B1538" s="113" t="n">
        <x:f>'净值底稿'!F1496</x:f>
        <x:v>3.9045380890998502</x:v>
      </x:c>
      <x:c r="C1538" s="113" t="n">
        <x:f>'净值底稿'!O1496</x:f>
        <x:v>1.9997477333311946</x:v>
      </x:c>
      <x:c r="D1538" s="113" t="n">
        <x:f>'净值底稿'!P1496</x:f>
        <x:v>1.7646</x:v>
      </x:c>
      <x:c r="E1538" s="113" t="n">
        <x:f>'净值底稿'!Q1496</x:f>
        <x:v>3.9866</x:v>
      </x:c>
      <x:c r="F1538" s="114" t="n">
        <x:f>IFERROR(B1538/B1537-1,0)</x:f>
        <x:v>0.012190642757450965</x:v>
      </x:c>
      <x:c r="G1538" s="114" t="n">
        <x:f>IFERROR(C1538/C1537-1,0)</x:f>
        <x:v>0.010447030216024888</x:v>
      </x:c>
      <x:c r="H1538" s="114" t="n">
        <x:f>IFERROR(D1538/D1537-1,0)</x:f>
        <x:v>0.0000566732785491908</x:v>
      </x:c>
      <x:c r="I1538" s="114" t="n">
        <x:f>IFERROR(E1538/E1537-1,0)</x:f>
        <x:v>-0.002951180472188897</x:v>
      </x:c>
      <x:c r="J1538" s="115" t="n">
        <x:f>Z1537*(1+F1538)</x:f>
        <x:v>0.15871881926718584</x:v>
      </x:c>
      <x:c r="K1538" s="115" t="n">
        <x:f>AA1537*(1+G1538)</x:f>
        <x:v>0.16681645600173609</x:v>
      </x:c>
      <x:c r="L1538" s="115" t="n">
        <x:f>AB1537*(1+H1538)</x:f>
        <x:v>1.086405511567033</x:v>
      </x:c>
      <x:c r="M1538" s="115" t="n">
        <x:f>AC1537*(1+I1538)</x:f>
        <x:v>0.1833825273024235</x:v>
      </x:c>
      <x:c r="N1538" s="115" t="n">
        <x:f>SUM(J1538:M1538)</x:f>
        <x:v>1.5953233141383785</x:v>
      </x:c>
      <x:c r="O1538" s="116" t="n">
        <x:f>IFERROR((J1538+K1538)/N1538,0)</x:f>
        <x:v>0.2040559881397715</x:v>
      </x:c>
      <x:c r="P1538" s="50" t="b">
        <x:f>AND(MONTH(A1538)=12,OR(A1539="",YEAR(A1538)&lt;&gt;YEAR(A1539)))</x:f>
        <x:v>0</x:v>
      </x:c>
      <x:c r="Q1538" s="50" t="b">
        <x:f>AND(MOD(MONTH(A1538),3)=0,OR(A1539="",MONTH(A1538)&lt;&gt;MONTH(A1539)))</x:f>
        <x:v>0</x:v>
      </x:c>
      <x:c r="R1538" s="50" t="b">
        <x:f>OR(O1538&gt;$E$7,O1538&lt;$E$6)</x:f>
        <x:v>0</x:v>
      </x:c>
      <x:c r="S1538" s="50" t="b">
        <x:f>AND(OR(P1538,Q1538,R1538),A1538-AH1537&gt;$E$8)</x:f>
        <x:v>0</x:v>
      </x:c>
      <x:c r="T1538" s="50" t="str">
        <x:f>IF(NOT(OR(P1538,Q1538,R1538)),"不调",IF(NOT(S1538),"间隔规则跳过",IF(P1538,"年末+季度",IF(AND(Q1538,R1538),"季度+动态",IF(Q1538,"季度","动态")))))</x:f>
        <x:v>不调</x:v>
      </x:c>
      <x:c r="U1538" s="115" t="n">
        <x:f>IF(OR(T1538="年末+季度",T1538="季度+动态"),N1538*$E$5/2,IF(T1538="季度",(J1538+K1538)/2,IF(T1538="动态",N1538*$E$5*IF(J1538+K1538=0,0.5,J1538/(J1538+K1538)),J1538)))</x:f>
        <x:v>0.15871881926718584</x:v>
      </x:c>
      <x:c r="V1538" s="115" t="n">
        <x:f>IF(OR(T1538="年末+季度",T1538="季度+动态"),N1538*$E$5/2,IF(T1538="季度",(J1538+K1538)/2,IF(T1538="动态",N1538*$E$5*IF(J1538+K1538=0,0.5,K1538/(J1538+K1538)),K1538)))</x:f>
        <x:v>0.16681645600173609</x:v>
      </x:c>
      <x:c r="W1538" s="115" t="n">
        <x:f>IF(OR(T1538="年末+季度",T1538="季度+动态",T1538="动态"),N1538*(1-$E$5)*IF(L1538+M1538=0,$B$7/($B$7+$B$8),L1538/(L1538+M1538)),L1538)</x:f>
        <x:v>1.086405511567033</x:v>
      </x:c>
      <x:c r="X1538" s="115" t="n">
        <x:f>IF(OR(T1538="年末+季度",T1538="季度+动态",T1538="动态"),N1538*(1-$E$5)*IF(L1538+M1538=0,$B$8/($B$7+$B$8),M1538/(L1538+M1538)),M1538)</x:f>
        <x:v>0.1833825273024235</x:v>
      </x:c>
      <x:c r="Y1538" s="115" t="n">
        <x:f>POWER(1-$H$5,(A1538-A1537)/$H$8)</x:f>
        <x:v>0.9999862671029998</x:v>
      </x:c>
      <x:c r="Z1538" s="115" t="n">
        <x:f>U1538*Y1538</x:f>
        <x:v>0.15871663959798885</x:v>
      </x:c>
      <x:c r="AA1538" s="115" t="n">
        <x:f>V1538*Y1538</x:f>
        <x:v>0.16681416512852787</x:v>
      </x:c>
      <x:c r="AB1538" s="115" t="n">
        <x:f>W1538*Y1538</x:f>
        <x:v>1.0863905920720422</x:v>
      </x:c>
      <x:c r="AC1538" s="115" t="n">
        <x:f>X1538*Y1538</x:f>
        <x:v>0.1833800089290644</x:v>
      </x:c>
      <x:c r="AD1538" s="115" t="n">
        <x:f>SUM(Z1538:AC1538)</x:f>
        <x:v>1.5953014057276234</x:v>
      </x:c>
      <x:c r="AE1538" s="115" t="n">
        <x:f>MAX(AE1537,AD1538)</x:f>
        <x:v>1.6121429879269864</x:v>
      </x:c>
      <x:c r="AF1538" s="114" t="n">
        <x:f>AD1538/AE1538-1</x:f>
        <x:v>-0.01044670499173228</x:v>
      </x:c>
      <x:c r="AG1538" s="114" t="n">
        <x:f>AD1538/AD1537-1</x:f>
        <x:v>0.0019678578831274773</x:v>
      </x:c>
      <x:c r="AH1538" s="111" t="n">
        <x:f>IF(OR(T1538="年末+季度",T1538="季度+动态",T1538="季度",T1538="动态"),A1538,AH1537)</x:f>
        <x:v>46022</x:v>
      </x:c>
      <x:c r="AI1538" s="117" t="n">
        <x:f>YEAR(A1538)</x:f>
        <x:v>2026</x:v>
      </x:c>
      <x:c r="AJ1538" s="117" t="n">
        <x:f>MONTH(A1538)</x:f>
        <x:v>3</x:v>
      </x:c>
      <x:c r="AK1538" s="50" t="n">
        <x:f>IF(MONTH(A1538)&lt;&gt;MONTH(A1539),1,0)</x:f>
        <x:v>0</x:v>
      </x:c>
      <x:c r="AL1538" s="115" t="n">
        <x:f>IF(AK1537,AD1537,AL1537)</x:f>
        <x:v>1.6029127122101217</x:v>
      </x:c>
      <x:c r="AM1538" s="116" t="str">
        <x:f>IF(AK1538,AD1538/AL1538-1,"")</x:f>
      </x:c>
      <x:c r="AN1538" s="115" t="n">
        <x:f>IF(AI1538&lt;&gt;AI1537,AD1538,MAX(AN1537,AD1538))</x:f>
        <x:v>1.6121429879269864</x:v>
      </x:c>
      <x:c r="AO1538" s="116" t="n">
        <x:f>AD1538/AN1538-1</x:f>
        <x:v>-0.01044670499173228</x:v>
      </x:c>
      <x:c r="AP1538" s="112" t="n">
        <x:f>IFERROR(SUM(Z1538:AC1538)/AD1538,0)</x:f>
        <x:v>1</x:v>
      </x:c>
      <x:c r="AQ1538" s="50" t="b">
        <x:f>AND(B1538&gt;0,C1538&gt;0,D1538&gt;0,E1538&gt;0)</x:f>
        <x:v>1</x:v>
      </x:c>
    </x:row>
    <x:row r="1539">
      <x:c r="A1539" s="111" t="n">
        <x:f>'净值底稿'!A1497</x:f>
        <x:v>46087</x:v>
      </x:c>
      <x:c r="B1539" s="113" t="n">
        <x:f>'净值底稿'!F1497</x:f>
        <x:v>3.8903163481966</x:v>
      </x:c>
      <x:c r="C1539" s="113" t="n">
        <x:f>'净值底稿'!O1497</x:f>
        <x:v>2.0192127824974246</x:v>
      </x:c>
      <x:c r="D1539" s="113" t="n">
        <x:f>'净值底稿'!P1497</x:f>
        <x:v>1.7647</x:v>
      </x:c>
      <x:c r="E1539" s="113" t="n">
        <x:f>'净值底稿'!Q1497</x:f>
        <x:v>3.9519</x:v>
      </x:c>
      <x:c r="F1539" s="114" t="n">
        <x:f>IFERROR(B1539/B1538-1,0)</x:f>
        <x:v>-0.0036423619334007284</x:v>
      </x:c>
      <x:c r="G1539" s="114" t="n">
        <x:f>IFERROR(C1539/C1538-1,0)</x:f>
        <x:v>0.009733752333753065</x:v>
      </x:c>
      <x:c r="H1539" s="114" t="n">
        <x:f>IFERROR(D1539/D1538-1,0)</x:f>
        <x:v>0.00005667006687071208</x:v>
      </x:c>
      <x:c r="I1539" s="114" t="n">
        <x:f>IFERROR(E1539/E1538-1,0)</x:f>
        <x:v>-0.0087041589324236</x:v>
      </x:c>
      <x:c r="J1539" s="115" t="n">
        <x:f>Z1538*(1+F1539)</x:f>
        <x:v>0.15813853615171986</x:v>
      </x:c>
      <x:c r="K1539" s="115" t="n">
        <x:f>AA1538*(1+G1539)</x:f>
        <x:v>0.16843789289765074</x:v>
      </x:c>
      <x:c r="L1539" s="115" t="n">
        <x:f>AB1538*(1+H1539)</x:f>
        <x:v>1.0864521578995427</x:v>
      </x:c>
      <x:c r="M1539" s="115" t="n">
        <x:f>AC1538*(1+I1539)</x:f>
        <x:v>0.18178384018631655</x:v>
      </x:c>
      <x:c r="N1539" s="115" t="n">
        <x:f>SUM(J1539:M1539)</x:f>
        <x:v>1.5948124271352297</x:v>
      </x:c>
      <x:c r="O1539" s="116" t="n">
        <x:f>IFERROR((J1539+K1539)/N1539,0)</x:f>
        <x:v>0.20477419381287465</x:v>
      </x:c>
      <x:c r="P1539" s="50" t="b">
        <x:f>AND(MONTH(A1539)=12,OR(A1540="",YEAR(A1539)&lt;&gt;YEAR(A1540)))</x:f>
        <x:v>0</x:v>
      </x:c>
      <x:c r="Q1539" s="50" t="b">
        <x:f>AND(MOD(MONTH(A1539),3)=0,OR(A1540="",MONTH(A1539)&lt;&gt;MONTH(A1540)))</x:f>
        <x:v>0</x:v>
      </x:c>
      <x:c r="R1539" s="50" t="b">
        <x:f>OR(O1539&gt;$E$7,O1539&lt;$E$6)</x:f>
        <x:v>0</x:v>
      </x:c>
      <x:c r="S1539" s="50" t="b">
        <x:f>AND(OR(P1539,Q1539,R1539),A1539-AH1538&gt;$E$8)</x:f>
        <x:v>0</x:v>
      </x:c>
      <x:c r="T1539" s="50" t="str">
        <x:f>IF(NOT(OR(P1539,Q1539,R1539)),"不调",IF(NOT(S1539),"间隔规则跳过",IF(P1539,"年末+季度",IF(AND(Q1539,R1539),"季度+动态",IF(Q1539,"季度","动态")))))</x:f>
        <x:v>不调</x:v>
      </x:c>
      <x:c r="U1539" s="115" t="n">
        <x:f>IF(OR(T1539="年末+季度",T1539="季度+动态"),N1539*$E$5/2,IF(T1539="季度",(J1539+K1539)/2,IF(T1539="动态",N1539*$E$5*IF(J1539+K1539=0,0.5,J1539/(J1539+K1539)),J1539)))</x:f>
        <x:v>0.15813853615171986</x:v>
      </x:c>
      <x:c r="V1539" s="115" t="n">
        <x:f>IF(OR(T1539="年末+季度",T1539="季度+动态"),N1539*$E$5/2,IF(T1539="季度",(J1539+K1539)/2,IF(T1539="动态",N1539*$E$5*IF(J1539+K1539=0,0.5,K1539/(J1539+K1539)),K1539)))</x:f>
        <x:v>0.16843789289765074</x:v>
      </x:c>
      <x:c r="W1539" s="115" t="n">
        <x:f>IF(OR(T1539="年末+季度",T1539="季度+动态",T1539="动态"),N1539*(1-$E$5)*IF(L1539+M1539=0,$B$7/($B$7+$B$8),L1539/(L1539+M1539)),L1539)</x:f>
        <x:v>1.0864521578995427</x:v>
      </x:c>
      <x:c r="X1539" s="115" t="n">
        <x:f>IF(OR(T1539="年末+季度",T1539="季度+动态",T1539="动态"),N1539*(1-$E$5)*IF(L1539+M1539=0,$B$8/($B$7+$B$8),M1539/(L1539+M1539)),M1539)</x:f>
        <x:v>0.18178384018631655</x:v>
      </x:c>
      <x:c r="Y1539" s="115" t="n">
        <x:f>POWER(1-$H$5,(A1539-A1538)/$H$8)</x:f>
        <x:v>0.9999862671029998</x:v>
      </x:c>
      <x:c r="Z1539" s="115" t="n">
        <x:f>U1539*Y1539</x:f>
        <x:v>0.15813636445149112</x:v>
      </x:c>
      <x:c r="AA1539" s="115" t="n">
        <x:f>V1539*Y1539</x:f>
        <x:v>0.16843557975741663</x:v>
      </x:c>
      <x:c r="AB1539" s="115" t="n">
        <x:f>W1539*Y1539</x:f>
        <x:v>1.0864372377639626</x:v>
      </x:c>
      <x:c r="AC1539" s="115" t="n">
        <x:f>X1539*Y1539</x:f>
        <x:v>0.18178134376756297</x:v>
      </x:c>
      <x:c r="AD1539" s="115" t="n">
        <x:f>SUM(Z1539:AC1539)</x:f>
        <x:v>1.5947905257404333</x:v>
      </x:c>
      <x:c r="AE1539" s="115" t="n">
        <x:f>MAX(AE1538,AD1539)</x:f>
        <x:v>1.6121429879269864</x:v>
      </x:c>
      <x:c r="AF1539" s="114" t="n">
        <x:f>AD1539/AE1539-1</x:f>
        <x:v>-0.01076359995143239</x:v>
      </x:c>
      <x:c r="AG1539" s="114" t="n">
        <x:f>AD1539/AD1538-1</x:f>
        <x:v>-0.00032024041686151694</x:v>
      </x:c>
      <x:c r="AH1539" s="111" t="n">
        <x:f>IF(OR(T1539="年末+季度",T1539="季度+动态",T1539="季度",T1539="动态"),A1539,AH1538)</x:f>
        <x:v>46022</x:v>
      </x:c>
      <x:c r="AI1539" s="117" t="n">
        <x:f>YEAR(A1539)</x:f>
        <x:v>2026</x:v>
      </x:c>
      <x:c r="AJ1539" s="117" t="n">
        <x:f>MONTH(A1539)</x:f>
        <x:v>3</x:v>
      </x:c>
      <x:c r="AK1539" s="50" t="n">
        <x:f>IF(MONTH(A1539)&lt;&gt;MONTH(A1540),1,0)</x:f>
        <x:v>0</x:v>
      </x:c>
      <x:c r="AL1539" s="115" t="n">
        <x:f>IF(AK1538,AD1538,AL1538)</x:f>
        <x:v>1.6029127122101217</x:v>
      </x:c>
      <x:c r="AM1539" s="116" t="str">
        <x:f>IF(AK1539,AD1539/AL1539-1,"")</x:f>
      </x:c>
      <x:c r="AN1539" s="115" t="n">
        <x:f>IF(AI1539&lt;&gt;AI1538,AD1539,MAX(AN1538,AD1539))</x:f>
        <x:v>1.6121429879269864</x:v>
      </x:c>
      <x:c r="AO1539" s="116" t="n">
        <x:f>AD1539/AN1539-1</x:f>
        <x:v>-0.01076359995143239</x:v>
      </x:c>
      <x:c r="AP1539" s="112" t="n">
        <x:f>IFERROR(SUM(Z1539:AC1539)/AD1539,0)</x:f>
        <x:v>1</x:v>
      </x:c>
      <x:c r="AQ1539" s="50" t="b">
        <x:f>AND(B1539&gt;0,C1539&gt;0,D1539&gt;0,E1539&gt;0)</x:f>
        <x:v>1</x:v>
      </x:c>
    </x:row>
    <x:row r="1540">
      <x:c r="A1540" s="111" t="n">
        <x:f>'净值底稿'!A1498</x:f>
        <x:v>46090</x:v>
      </x:c>
      <x:c r="B1540" s="113" t="n">
        <x:f>'净值底稿'!F1498</x:f>
        <x:v>3.789611118942375</x:v>
      </x:c>
      <x:c r="C1540" s="113" t="n">
        <x:f>'净值底稿'!O1498</x:f>
        <x:v>2.003179403056388</x:v>
      </x:c>
      <x:c r="D1540" s="113" t="n">
        <x:f>'净值底稿'!P1498</x:f>
        <x:v>1.7628</x:v>
      </x:c>
      <x:c r="E1540" s="113" t="n">
        <x:f>'净值底稿'!Q1498</x:f>
        <x:v>3.9543</x:v>
      </x:c>
      <x:c r="F1540" s="114" t="n">
        <x:f>IFERROR(B1540/B1539-1,0)</x:f>
        <x:v>-0.025886128592320756</x:v>
      </x:c>
      <x:c r="G1540" s="114" t="n">
        <x:f>IFERROR(C1540/C1539-1,0)</x:f>
        <x:v>-0.007940411025531446</x:v>
      </x:c>
      <x:c r="H1540" s="114" t="n">
        <x:f>IFERROR(D1540/D1539-1,0)</x:f>
        <x:v>-0.001076670255567569</x:v>
      </x:c>
      <x:c r="I1540" s="114" t="n">
        <x:f>IFERROR(E1540/E1539-1,0)</x:f>
        <x:v>0.0006073028163666727</x:v>
      </x:c>
      <x:c r="J1540" s="115" t="n">
        <x:f>Z1539*(1+F1540)</x:f>
        <x:v>0.15404282618617773</x:v>
      </x:c>
      <x:c r="K1540" s="115" t="n">
        <x:f>AA1539*(1+G1540)</x:f>
        <x:v>0.16709813202281906</x:v>
      </x:c>
      <x:c r="L1540" s="115" t="n">
        <x:f>AB1539*(1+H1540)</x:f>
        <x:v>1.0852675031055212</x:v>
      </x:c>
      <x:c r="M1540" s="115" t="n">
        <x:f>AC1539*(1+I1540)</x:f>
        <x:v>0.18189174008959594</x:v>
      </x:c>
      <x:c r="N1540" s="115" t="n">
        <x:f>SUM(J1540:M1540)</x:f>
        <x:v>1.5883002014041139</x:v>
      </x:c>
      <x:c r="O1540" s="116" t="n">
        <x:f>IFERROR((J1540+K1540)/N1540,0)</x:f>
        <x:v>0.20219159950058355</x:v>
      </x:c>
      <x:c r="P1540" s="50" t="b">
        <x:f>AND(MONTH(A1540)=12,OR(A1541="",YEAR(A1540)&lt;&gt;YEAR(A1541)))</x:f>
        <x:v>0</x:v>
      </x:c>
      <x:c r="Q1540" s="50" t="b">
        <x:f>AND(MOD(MONTH(A1540),3)=0,OR(A1541="",MONTH(A1540)&lt;&gt;MONTH(A1541)))</x:f>
        <x:v>0</x:v>
      </x:c>
      <x:c r="R1540" s="50" t="b">
        <x:f>OR(O1540&gt;$E$7,O1540&lt;$E$6)</x:f>
        <x:v>0</x:v>
      </x:c>
      <x:c r="S1540" s="50" t="b">
        <x:f>AND(OR(P1540,Q1540,R1540),A1540-AH1539&gt;$E$8)</x:f>
        <x:v>0</x:v>
      </x:c>
      <x:c r="T1540" s="50" t="str">
        <x:f>IF(NOT(OR(P1540,Q1540,R1540)),"不调",IF(NOT(S1540),"间隔规则跳过",IF(P1540,"年末+季度",IF(AND(Q1540,R1540),"季度+动态",IF(Q1540,"季度","动态")))))</x:f>
        <x:v>不调</x:v>
      </x:c>
      <x:c r="U1540" s="115" t="n">
        <x:f>IF(OR(T1540="年末+季度",T1540="季度+动态"),N1540*$E$5/2,IF(T1540="季度",(J1540+K1540)/2,IF(T1540="动态",N1540*$E$5*IF(J1540+K1540=0,0.5,J1540/(J1540+K1540)),J1540)))</x:f>
        <x:v>0.15404282618617773</x:v>
      </x:c>
      <x:c r="V1540" s="115" t="n">
        <x:f>IF(OR(T1540="年末+季度",T1540="季度+动态"),N1540*$E$5/2,IF(T1540="季度",(J1540+K1540)/2,IF(T1540="动态",N1540*$E$5*IF(J1540+K1540=0,0.5,K1540/(J1540+K1540)),K1540)))</x:f>
        <x:v>0.16709813202281906</x:v>
      </x:c>
      <x:c r="W1540" s="115" t="n">
        <x:f>IF(OR(T1540="年末+季度",T1540="季度+动态",T1540="动态"),N1540*(1-$E$5)*IF(L1540+M1540=0,$B$7/($B$7+$B$8),L1540/(L1540+M1540)),L1540)</x:f>
        <x:v>1.0852675031055212</x:v>
      </x:c>
      <x:c r="X1540" s="115" t="n">
        <x:f>IF(OR(T1540="年末+季度",T1540="季度+动态",T1540="动态"),N1540*(1-$E$5)*IF(L1540+M1540=0,$B$8/($B$7+$B$8),M1540/(L1540+M1540)),M1540)</x:f>
        <x:v>0.18189174008959594</x:v>
      </x:c>
      <x:c r="Y1540" s="115" t="n">
        <x:f>POWER(1-$H$5,(A1540-A1539)/$H$8)</x:f>
        <x:v>0.9999588018747739</x:v>
      </x:c>
      <x:c r="Z1540" s="115" t="n">
        <x:f>U1540*Y1540</x:f>
        <x:v>0.15403647991053435</x:v>
      </x:c>
      <x:c r="AA1540" s="115" t="n">
        <x:f>V1540*Y1540</x:f>
        <x:v>0.16709124789305094</x:v>
      </x:c>
      <x:c r="AB1540" s="115" t="n">
        <x:f>W1540*Y1540</x:f>
        <x:v>1.0852227921190245</x:v>
      </x:c>
      <x:c r="AC1540" s="115" t="n">
        <x:f>X1540*Y1540</x:f>
        <x:v>0.18188424649091015</x:v>
      </x:c>
      <x:c r="AD1540" s="115" t="n">
        <x:f>SUM(Z1540:AC1540)</x:f>
        <x:v>1.58823476641352</x:v>
      </x:c>
      <x:c r="AE1540" s="115" t="n">
        <x:f>MAX(AE1539,AD1540)</x:f>
        <x:v>1.6121429879269864</x:v>
      </x:c>
      <x:c r="AF1540" s="114" t="n">
        <x:f>AD1540/AE1540-1</x:f>
        <x:v>-0.014830087462781139</x:v>
      </x:c>
      <x:c r="AG1540" s="114" t="n">
        <x:f>AD1540/AD1539-1</x:f>
        <x:v>-0.00411073380553828</x:v>
      </x:c>
      <x:c r="AH1540" s="111" t="n">
        <x:f>IF(OR(T1540="年末+季度",T1540="季度+动态",T1540="季度",T1540="动态"),A1540,AH1539)</x:f>
        <x:v>46022</x:v>
      </x:c>
      <x:c r="AI1540" s="117" t="n">
        <x:f>YEAR(A1540)</x:f>
        <x:v>2026</x:v>
      </x:c>
      <x:c r="AJ1540" s="117" t="n">
        <x:f>MONTH(A1540)</x:f>
        <x:v>3</x:v>
      </x:c>
      <x:c r="AK1540" s="50" t="n">
        <x:f>IF(MONTH(A1540)&lt;&gt;MONTH(A1541),1,0)</x:f>
        <x:v>0</x:v>
      </x:c>
      <x:c r="AL1540" s="115" t="n">
        <x:f>IF(AK1539,AD1539,AL1539)</x:f>
        <x:v>1.6029127122101217</x:v>
      </x:c>
      <x:c r="AM1540" s="116" t="str">
        <x:f>IF(AK1540,AD1540/AL1540-1,"")</x:f>
      </x:c>
      <x:c r="AN1540" s="115" t="n">
        <x:f>IF(AI1540&lt;&gt;AI1539,AD1540,MAX(AN1539,AD1540))</x:f>
        <x:v>1.6121429879269864</x:v>
      </x:c>
      <x:c r="AO1540" s="116" t="n">
        <x:f>AD1540/AN1540-1</x:f>
        <x:v>-0.014830087462781139</x:v>
      </x:c>
      <x:c r="AP1540" s="112" t="n">
        <x:f>IFERROR(SUM(Z1540:AC1540)/AD1540,0)</x:f>
        <x:v>1</x:v>
      </x:c>
      <x:c r="AQ1540" s="50" t="b">
        <x:f>AND(B1540&gt;0,C1540&gt;0,D1540&gt;0,E1540&gt;0)</x:f>
        <x:v>1</x:v>
      </x:c>
    </x:row>
    <x:row r="1541">
      <x:c r="A1541" s="111" t="n">
        <x:f>'净值底稿'!A1499</x:f>
        <x:v>46091</x:v>
      </x:c>
      <x:c r="B1541" s="113" t="n">
        <x:f>'净值底稿'!F1499</x:f>
        <x:v>3.942802760444175</x:v>
      </x:c>
      <x:c r="C1541" s="113" t="n">
        <x:f>'净值底稿'!O1499</x:f>
        <x:v>2.0386145317753757</x:v>
      </x:c>
      <x:c r="D1541" s="113" t="n">
        <x:f>'净值底稿'!P1499</x:f>
        <x:v>1.7631</x:v>
      </x:c>
      <x:c r="E1541" s="113" t="n">
        <x:f>'净值底稿'!Q1499</x:f>
        <x:v>3.9703</x:v>
      </x:c>
      <x:c r="F1541" s="114" t="n">
        <x:f>IFERROR(B1541/B1540-1,0)</x:f>
        <x:v>0.04042410598176471</x:v>
      </x:c>
      <x:c r="G1541" s="114" t="n">
        <x:f>IFERROR(C1541/C1540-1,0)</x:f>
        <x:v>0.017689443424249385</x:v>
      </x:c>
      <x:c r="H1541" s="114" t="n">
        <x:f>IFERROR(D1541/D1540-1,0)</x:f>
        <x:v>0.00017018379850242127</x:v>
      </x:c>
      <x:c r="I1541" s="114" t="n">
        <x:f>IFERROR(E1541/E1540-1,0)</x:f>
        <x:v>0.004046228156690201</x:v>
      </x:c>
      <x:c r="J1541" s="115" t="n">
        <x:f>Z1540*(1+F1541)</x:f>
        <x:v>0.16026326689949577</x:v>
      </x:c>
      <x:c r="K1541" s="115" t="n">
        <x:f>AA1540*(1+G1541)</x:f>
        <x:v>0.1700469990693423</x:v>
      </x:c>
      <x:c r="L1541" s="115" t="n">
        <x:f>AB1540*(1+H1541)</x:f>
        <x:v>1.0854074794560087</x:v>
      </x:c>
      <x:c r="M1541" s="115" t="n">
        <x:f>AC1540*(1+I1541)</x:f>
        <x:v>0.18262019165032004</x:v>
      </x:c>
      <x:c r="N1541" s="115" t="n">
        <x:f>SUM(J1541:M1541)</x:f>
        <x:v>1.5983379370751667</x:v>
      </x:c>
      <x:c r="O1541" s="116" t="n">
        <x:f>IFERROR((J1541+K1541)/N1541,0)</x:f>
        <x:v>0.2066585909693666</x:v>
      </x:c>
      <x:c r="P1541" s="50" t="b">
        <x:f>AND(MONTH(A1541)=12,OR(A1542="",YEAR(A1541)&lt;&gt;YEAR(A1542)))</x:f>
        <x:v>0</x:v>
      </x:c>
      <x:c r="Q1541" s="50" t="b">
        <x:f>AND(MOD(MONTH(A1541),3)=0,OR(A1542="",MONTH(A1541)&lt;&gt;MONTH(A1542)))</x:f>
        <x:v>0</x:v>
      </x:c>
      <x:c r="R1541" s="50" t="b">
        <x:f>OR(O1541&gt;$E$7,O1541&lt;$E$6)</x:f>
        <x:v>0</x:v>
      </x:c>
      <x:c r="S1541" s="50" t="b">
        <x:f>AND(OR(P1541,Q1541,R1541),A1541-AH1540&gt;$E$8)</x:f>
        <x:v>0</x:v>
      </x:c>
      <x:c r="T1541" s="50" t="str">
        <x:f>IF(NOT(OR(P1541,Q1541,R1541)),"不调",IF(NOT(S1541),"间隔规则跳过",IF(P1541,"年末+季度",IF(AND(Q1541,R1541),"季度+动态",IF(Q1541,"季度","动态")))))</x:f>
        <x:v>不调</x:v>
      </x:c>
      <x:c r="U1541" s="115" t="n">
        <x:f>IF(OR(T1541="年末+季度",T1541="季度+动态"),N1541*$E$5/2,IF(T1541="季度",(J1541+K1541)/2,IF(T1541="动态",N1541*$E$5*IF(J1541+K1541=0,0.5,J1541/(J1541+K1541)),J1541)))</x:f>
        <x:v>0.16026326689949577</x:v>
      </x:c>
      <x:c r="V1541" s="115" t="n">
        <x:f>IF(OR(T1541="年末+季度",T1541="季度+动态"),N1541*$E$5/2,IF(T1541="季度",(J1541+K1541)/2,IF(T1541="动态",N1541*$E$5*IF(J1541+K1541=0,0.5,K1541/(J1541+K1541)),K1541)))</x:f>
        <x:v>0.1700469990693423</x:v>
      </x:c>
      <x:c r="W1541" s="115" t="n">
        <x:f>IF(OR(T1541="年末+季度",T1541="季度+动态",T1541="动态"),N1541*(1-$E$5)*IF(L1541+M1541=0,$B$7/($B$7+$B$8),L1541/(L1541+M1541)),L1541)</x:f>
        <x:v>1.0854074794560087</x:v>
      </x:c>
      <x:c r="X1541" s="115" t="n">
        <x:f>IF(OR(T1541="年末+季度",T1541="季度+动态",T1541="动态"),N1541*(1-$E$5)*IF(L1541+M1541=0,$B$8/($B$7+$B$8),M1541/(L1541+M1541)),M1541)</x:f>
        <x:v>0.18262019165032004</x:v>
      </x:c>
      <x:c r="Y1541" s="115" t="n">
        <x:f>POWER(1-$H$5,(A1541-A1540)/$H$8)</x:f>
        <x:v>0.9999862671029998</x:v>
      </x:c>
      <x:c r="Z1541" s="115" t="n">
        <x:f>U1541*Y1541</x:f>
        <x:v>0.1602610660205585</x:v>
      </x:c>
      <x:c r="AA1541" s="115" t="n">
        <x:f>V1541*Y1541</x:f>
        <x:v>0.17004466383141886</x:v>
      </x:c>
      <x:c r="AB1541" s="115" t="n">
        <x:f>W1541*Y1541</x:f>
        <x:v>1.0853925736668901</x:v>
      </x:c>
      <x:c r="AC1541" s="115" t="n">
        <x:f>X1541*Y1541</x:f>
        <x:v>0.18261768374603793</x:v>
      </x:c>
      <x:c r="AD1541" s="115" t="n">
        <x:f>SUM(Z1541:AC1541)</x:f>
        <x:v>1.5983159872649053</x:v>
      </x:c>
      <x:c r="AE1541" s="115" t="n">
        <x:f>MAX(AE1540,AD1541)</x:f>
        <x:v>1.6121429879269864</x:v>
      </x:c>
      <x:c r="AF1541" s="114" t="n">
        <x:f>AD1541/AE1541-1</x:f>
        <x:v>-0.008576783055615267</x:v>
      </x:c>
      <x:c r="AG1541" s="114" t="n">
        <x:f>AD1541/AD1540-1</x:f>
        <x:v>0.006347437459860217</x:v>
      </x:c>
      <x:c r="AH1541" s="111" t="n">
        <x:f>IF(OR(T1541="年末+季度",T1541="季度+动态",T1541="季度",T1541="动态"),A1541,AH1540)</x:f>
        <x:v>46022</x:v>
      </x:c>
      <x:c r="AI1541" s="117" t="n">
        <x:f>YEAR(A1541)</x:f>
        <x:v>2026</x:v>
      </x:c>
      <x:c r="AJ1541" s="117" t="n">
        <x:f>MONTH(A1541)</x:f>
        <x:v>3</x:v>
      </x:c>
      <x:c r="AK1541" s="50" t="n">
        <x:f>IF(MONTH(A1541)&lt;&gt;MONTH(A1542),1,0)</x:f>
        <x:v>0</x:v>
      </x:c>
      <x:c r="AL1541" s="115" t="n">
        <x:f>IF(AK1540,AD1540,AL1540)</x:f>
        <x:v>1.6029127122101217</x:v>
      </x:c>
      <x:c r="AM1541" s="116" t="str">
        <x:f>IF(AK1541,AD1541/AL1541-1,"")</x:f>
      </x:c>
      <x:c r="AN1541" s="115" t="n">
        <x:f>IF(AI1541&lt;&gt;AI1540,AD1541,MAX(AN1540,AD1541))</x:f>
        <x:v>1.6121429879269864</x:v>
      </x:c>
      <x:c r="AO1541" s="116" t="n">
        <x:f>AD1541/AN1541-1</x:f>
        <x:v>-0.008576783055615267</x:v>
      </x:c>
      <x:c r="AP1541" s="112" t="n">
        <x:f>IFERROR(SUM(Z1541:AC1541)/AD1541,0)</x:f>
        <x:v>1</x:v>
      </x:c>
      <x:c r="AQ1541" s="50" t="b">
        <x:f>AND(B1541&gt;0,C1541&gt;0,D1541&gt;0,E1541&gt;0)</x:f>
        <x:v>1</x:v>
      </x:c>
    </x:row>
    <x:row r="1542">
      <x:c r="A1542" s="111" t="n">
        <x:f>'净值底稿'!A1500</x:f>
        <x:v>46092</x:v>
      </x:c>
      <x:c r="B1542" s="113" t="n">
        <x:f>'净值底稿'!F1500</x:f>
        <x:v>3.9276214622889</x:v>
      </x:c>
      <x:c r="C1542" s="113" t="n">
        <x:f>'净值底稿'!O1500</x:f>
        <x:v>2.0421578404631315</x:v>
      </x:c>
      <x:c r="D1542" s="113" t="n">
        <x:f>'净值底稿'!P1500</x:f>
        <x:v>1.7629</x:v>
      </x:c>
      <x:c r="E1542" s="113" t="n">
        <x:f>'净值底稿'!Q1500</x:f>
        <x:v>3.9898</x:v>
      </x:c>
      <x:c r="F1542" s="114" t="n">
        <x:f>IFERROR(B1542/B1541-1,0)</x:f>
        <x:v>-0.003850382349221304</x:v>
      </x:c>
      <x:c r="G1542" s="114" t="n">
        <x:f>IFERROR(C1542/C1541-1,0)</x:f>
        <x:v>0.0017380964535116394</x:v>
      </x:c>
      <x:c r="H1542" s="114" t="n">
        <x:f>IFERROR(D1542/D1541-1,0)</x:f>
        <x:v>-0.00011343656060347485</x:v>
      </x:c>
      <x:c r="I1542" s="114" t="n">
        <x:f>IFERROR(E1542/E1541-1,0)</x:f>
        <x:v>0.004911467647281009</x:v>
      </x:c>
      <x:c r="J1542" s="115" t="n">
        <x:f>Z1541*(1+F1542)</x:f>
        <x:v>0.15964399964068557</x:v>
      </x:c>
      <x:c r="K1542" s="115" t="n">
        <x:f>AA1541*(1+G1542)</x:f>
        <x:v>0.17034021785856282</x:v>
      </x:c>
      <x:c r="L1542" s="115" t="n">
        <x:f>AB1541*(1+H1542)</x:f>
        <x:v>1.0852694504664289</x:v>
      </x:c>
      <x:c r="M1542" s="115" t="n">
        <x:f>AC1541*(1+I1542)</x:f>
        <x:v>0.18351460459157798</x:v>
      </x:c>
      <x:c r="N1542" s="115" t="n">
        <x:f>SUM(J1542:M1542)</x:f>
        <x:v>1.5987682725572552</x:v>
      </x:c>
      <x:c r="O1542" s="116" t="n">
        <x:f>IFERROR((J1542+K1542)/N1542,0)</x:f>
        <x:v>0.20639902802889215</x:v>
      </x:c>
      <x:c r="P1542" s="50" t="b">
        <x:f>AND(MONTH(A1542)=12,OR(A1543="",YEAR(A1542)&lt;&gt;YEAR(A1543)))</x:f>
        <x:v>0</x:v>
      </x:c>
      <x:c r="Q1542" s="50" t="b">
        <x:f>AND(MOD(MONTH(A1542),3)=0,OR(A1543="",MONTH(A1542)&lt;&gt;MONTH(A1543)))</x:f>
        <x:v>0</x:v>
      </x:c>
      <x:c r="R1542" s="50" t="b">
        <x:f>OR(O1542&gt;$E$7,O1542&lt;$E$6)</x:f>
        <x:v>0</x:v>
      </x:c>
      <x:c r="S1542" s="50" t="b">
        <x:f>AND(OR(P1542,Q1542,R1542),A1542-AH1541&gt;$E$8)</x:f>
        <x:v>0</x:v>
      </x:c>
      <x:c r="T1542" s="50" t="str">
        <x:f>IF(NOT(OR(P1542,Q1542,R1542)),"不调",IF(NOT(S1542),"间隔规则跳过",IF(P1542,"年末+季度",IF(AND(Q1542,R1542),"季度+动态",IF(Q1542,"季度","动态")))))</x:f>
        <x:v>不调</x:v>
      </x:c>
      <x:c r="U1542" s="115" t="n">
        <x:f>IF(OR(T1542="年末+季度",T1542="季度+动态"),N1542*$E$5/2,IF(T1542="季度",(J1542+K1542)/2,IF(T1542="动态",N1542*$E$5*IF(J1542+K1542=0,0.5,J1542/(J1542+K1542)),J1542)))</x:f>
        <x:v>0.15964399964068557</x:v>
      </x:c>
      <x:c r="V1542" s="115" t="n">
        <x:f>IF(OR(T1542="年末+季度",T1542="季度+动态"),N1542*$E$5/2,IF(T1542="季度",(J1542+K1542)/2,IF(T1542="动态",N1542*$E$5*IF(J1542+K1542=0,0.5,K1542/(J1542+K1542)),K1542)))</x:f>
        <x:v>0.17034021785856282</x:v>
      </x:c>
      <x:c r="W1542" s="115" t="n">
        <x:f>IF(OR(T1542="年末+季度",T1542="季度+动态",T1542="动态"),N1542*(1-$E$5)*IF(L1542+M1542=0,$B$7/($B$7+$B$8),L1542/(L1542+M1542)),L1542)</x:f>
        <x:v>1.0852694504664289</x:v>
      </x:c>
      <x:c r="X1542" s="115" t="n">
        <x:f>IF(OR(T1542="年末+季度",T1542="季度+动态",T1542="动态"),N1542*(1-$E$5)*IF(L1542+M1542=0,$B$8/($B$7+$B$8),M1542/(L1542+M1542)),M1542)</x:f>
        <x:v>0.18351460459157798</x:v>
      </x:c>
      <x:c r="Y1542" s="115" t="n">
        <x:f>POWER(1-$H$5,(A1542-A1541)/$H$8)</x:f>
        <x:v>0.9999862671029998</x:v>
      </x:c>
      <x:c r="Z1542" s="115" t="n">
        <x:f>U1542*Y1542</x:f>
        <x:v>0.1596418072660818</x:v>
      </x:c>
      <x:c r="AA1542" s="115" t="n">
        <x:f>V1542*Y1542</x:f>
        <x:v>0.17033787859389596</x:v>
      </x:c>
      <x:c r="AB1542" s="115" t="n">
        <x:f>W1542*Y1542</x:f>
        <x:v>1.085254546572848</x:v>
      </x:c>
      <x:c r="AC1542" s="115" t="n">
        <x:f>X1542*Y1542</x:f>
        <x:v>0.18351208440441508</x:v>
      </x:c>
      <x:c r="AD1542" s="115" t="n">
        <x:f>SUM(Z1542:AC1542)</x:f>
        <x:v>1.5987463168372409</x:v>
      </x:c>
      <x:c r="AE1542" s="115" t="n">
        <x:f>MAX(AE1541,AD1542)</x:f>
        <x:v>1.6121429879269864</x:v>
      </x:c>
      <x:c r="AF1542" s="114" t="n">
        <x:f>AD1542/AE1542-1</x:f>
        <x:v>-0.008309852903911397</x:v>
      </x:c>
      <x:c r="AG1542" s="114" t="n">
        <x:f>AD1542/AD1541-1</x:f>
        <x:v>0.00026923935927847253</x:v>
      </x:c>
      <x:c r="AH1542" s="111" t="n">
        <x:f>IF(OR(T1542="年末+季度",T1542="季度+动态",T1542="季度",T1542="动态"),A1542,AH1541)</x:f>
        <x:v>46022</x:v>
      </x:c>
      <x:c r="AI1542" s="117" t="n">
        <x:f>YEAR(A1542)</x:f>
        <x:v>2026</x:v>
      </x:c>
      <x:c r="AJ1542" s="117" t="n">
        <x:f>MONTH(A1542)</x:f>
        <x:v>3</x:v>
      </x:c>
      <x:c r="AK1542" s="50" t="n">
        <x:f>IF(MONTH(A1542)&lt;&gt;MONTH(A1543),1,0)</x:f>
        <x:v>0</x:v>
      </x:c>
      <x:c r="AL1542" s="115" t="n">
        <x:f>IF(AK1541,AD1541,AL1541)</x:f>
        <x:v>1.6029127122101217</x:v>
      </x:c>
      <x:c r="AM1542" s="116" t="str">
        <x:f>IF(AK1542,AD1542/AL1542-1,"")</x:f>
      </x:c>
      <x:c r="AN1542" s="115" t="n">
        <x:f>IF(AI1542&lt;&gt;AI1541,AD1542,MAX(AN1541,AD1542))</x:f>
        <x:v>1.6121429879269864</x:v>
      </x:c>
      <x:c r="AO1542" s="116" t="n">
        <x:f>AD1542/AN1542-1</x:f>
        <x:v>-0.008309852903911397</x:v>
      </x:c>
      <x:c r="AP1542" s="112" t="n">
        <x:f>IFERROR(SUM(Z1542:AC1542)/AD1542,0)</x:f>
        <x:v>1</x:v>
      </x:c>
      <x:c r="AQ1542" s="50" t="b">
        <x:f>AND(B1542&gt;0,C1542&gt;0,D1542&gt;0,E1542&gt;0)</x:f>
        <x:v>1</x:v>
      </x:c>
    </x:row>
    <x:row r="1543">
      <x:c r="A1543" s="111" t="n">
        <x:f>'净值底稿'!A1501</x:f>
        <x:v>46093</x:v>
      </x:c>
      <x:c r="B1543" s="113" t="n">
        <x:f>'净值底稿'!F1501</x:f>
        <x:v>3.8685322409843503</x:v>
      </x:c>
      <x:c r="C1543" s="113" t="n">
        <x:f>'净值底稿'!O1501</x:f>
        <x:v>2.029551776209081</x:v>
      </x:c>
      <x:c r="D1543" s="113" t="n">
        <x:f>'净值底稿'!P1501</x:f>
        <x:v>1.7637</x:v>
      </x:c>
      <x:c r="E1543" s="113" t="n">
        <x:f>'净值底稿'!Q1501</x:f>
        <x:v>3.9753</x:v>
      </x:c>
      <x:c r="F1543" s="114" t="n">
        <x:f>IFERROR(B1543/B1542-1,0)</x:f>
        <x:v>-0.015044530607619677</x:v>
      </x:c>
      <x:c r="G1543" s="114" t="n">
        <x:f>IFERROR(C1543/C1542-1,0)</x:f>
        <x:v>-0.006172913770069566</x:v>
      </x:c>
      <x:c r="H1543" s="114" t="n">
        <x:f>IFERROR(D1543/D1542-1,0)</x:f>
        <x:v>0.0004537977196665821</x:v>
      </x:c>
      <x:c r="I1543" s="114" t="n">
        <x:f>IFERROR(E1543/E1542-1,0)</x:f>
        <x:v>-0.003634267381823597</x:v>
      </x:c>
      <x:c r="J1543" s="115" t="n">
        <x:f>Z1542*(1+F1543)</x:f>
        <x:v>0.1572400712104115</x:v>
      </x:c>
      <x:c r="K1543" s="115" t="n">
        <x:f>AA1542*(1+G1543)</x:f>
        <x:v>0.16928639755755925</x:v>
      </x:c>
      <x:c r="L1543" s="115" t="n">
        <x:f>AB1542*(1+H1543)</x:f>
        <x:v>1.0857470326113405</x:v>
      </x:c>
      <x:c r="M1543" s="115" t="n">
        <x:f>AC1542*(1+I1543)</x:f>
        <x:v>0.18284515242189364</x:v>
      </x:c>
      <x:c r="N1543" s="115" t="n">
        <x:f>SUM(J1543:M1543)</x:f>
        <x:v>1.595118653801205</x:v>
      </x:c>
      <x:c r="O1543" s="116" t="n">
        <x:f>IFERROR((J1543+K1543)/N1543,0)</x:f>
        <x:v>0.2047035610735606</x:v>
      </x:c>
      <x:c r="P1543" s="50" t="b">
        <x:f>AND(MONTH(A1543)=12,OR(A1544="",YEAR(A1543)&lt;&gt;YEAR(A1544)))</x:f>
        <x:v>0</x:v>
      </x:c>
      <x:c r="Q1543" s="50" t="b">
        <x:f>AND(MOD(MONTH(A1543),3)=0,OR(A1544="",MONTH(A1543)&lt;&gt;MONTH(A1544)))</x:f>
        <x:v>0</x:v>
      </x:c>
      <x:c r="R1543" s="50" t="b">
        <x:f>OR(O1543&gt;$E$7,O1543&lt;$E$6)</x:f>
        <x:v>0</x:v>
      </x:c>
      <x:c r="S1543" s="50" t="b">
        <x:f>AND(OR(P1543,Q1543,R1543),A1543-AH1542&gt;$E$8)</x:f>
        <x:v>0</x:v>
      </x:c>
      <x:c r="T1543" s="50" t="str">
        <x:f>IF(NOT(OR(P1543,Q1543,R1543)),"不调",IF(NOT(S1543),"间隔规则跳过",IF(P1543,"年末+季度",IF(AND(Q1543,R1543),"季度+动态",IF(Q1543,"季度","动态")))))</x:f>
        <x:v>不调</x:v>
      </x:c>
      <x:c r="U1543" s="115" t="n">
        <x:f>IF(OR(T1543="年末+季度",T1543="季度+动态"),N1543*$E$5/2,IF(T1543="季度",(J1543+K1543)/2,IF(T1543="动态",N1543*$E$5*IF(J1543+K1543=0,0.5,J1543/(J1543+K1543)),J1543)))</x:f>
        <x:v>0.1572400712104115</x:v>
      </x:c>
      <x:c r="V1543" s="115" t="n">
        <x:f>IF(OR(T1543="年末+季度",T1543="季度+动态"),N1543*$E$5/2,IF(T1543="季度",(J1543+K1543)/2,IF(T1543="动态",N1543*$E$5*IF(J1543+K1543=0,0.5,K1543/(J1543+K1543)),K1543)))</x:f>
        <x:v>0.16928639755755925</x:v>
      </x:c>
      <x:c r="W1543" s="115" t="n">
        <x:f>IF(OR(T1543="年末+季度",T1543="季度+动态",T1543="动态"),N1543*(1-$E$5)*IF(L1543+M1543=0,$B$7/($B$7+$B$8),L1543/(L1543+M1543)),L1543)</x:f>
        <x:v>1.0857470326113405</x:v>
      </x:c>
      <x:c r="X1543" s="115" t="n">
        <x:f>IF(OR(T1543="年末+季度",T1543="季度+动态",T1543="动态"),N1543*(1-$E$5)*IF(L1543+M1543=0,$B$8/($B$7+$B$8),M1543/(L1543+M1543)),M1543)</x:f>
        <x:v>0.18284515242189364</x:v>
      </x:c>
      <x:c r="Y1543" s="115" t="n">
        <x:f>POWER(1-$H$5,(A1543-A1542)/$H$8)</x:f>
        <x:v>0.9999862671029998</x:v>
      </x:c>
      <x:c r="Z1543" s="115" t="n">
        <x:f>U1543*Y1543</x:f>
        <x:v>0.15723791184870925</x:v>
      </x:c>
      <x:c r="AA1543" s="115" t="n">
        <x:f>V1543*Y1543</x:f>
        <x:v>0.16928407276489804</x:v>
      </x:c>
      <x:c r="AB1543" s="115" t="n">
        <x:f>W1543*Y1543</x:f>
        <x:v>1.0857321221591734</x:v>
      </x:c>
      <x:c r="AC1543" s="115" t="n">
        <x:f>X1543*Y1543</x:f>
        <x:v>0.18284264142824844</x:v>
      </x:c>
      <x:c r="AD1543" s="115" t="n">
        <x:f>SUM(Z1543:AC1543)</x:f>
        <x:v>1.5950967482010292</x:v>
      </x:c>
      <x:c r="AE1543" s="115" t="n">
        <x:f>MAX(AE1542,AD1543)</x:f>
        <x:v>1.6121429879269864</x:v>
      </x:c>
      <x:c r="AF1543" s="114" t="n">
        <x:f>AD1543/AE1543-1</x:f>
        <x:v>-0.010573652494606955</x:v>
      </x:c>
      <x:c r="AG1543" s="114" t="n">
        <x:f>AD1543/AD1542-1</x:f>
        <x:v>-0.002282769065846235</x:v>
      </x:c>
      <x:c r="AH1543" s="111" t="n">
        <x:f>IF(OR(T1543="年末+季度",T1543="季度+动态",T1543="季度",T1543="动态"),A1543,AH1542)</x:f>
        <x:v>46022</x:v>
      </x:c>
      <x:c r="AI1543" s="117" t="n">
        <x:f>YEAR(A1543)</x:f>
        <x:v>2026</x:v>
      </x:c>
      <x:c r="AJ1543" s="117" t="n">
        <x:f>MONTH(A1543)</x:f>
        <x:v>3</x:v>
      </x:c>
      <x:c r="AK1543" s="50" t="n">
        <x:f>IF(MONTH(A1543)&lt;&gt;MONTH(A1544),1,0)</x:f>
        <x:v>0</x:v>
      </x:c>
      <x:c r="AL1543" s="115" t="n">
        <x:f>IF(AK1542,AD1542,AL1542)</x:f>
        <x:v>1.6029127122101217</x:v>
      </x:c>
      <x:c r="AM1543" s="116" t="str">
        <x:f>IF(AK1543,AD1543/AL1543-1,"")</x:f>
      </x:c>
      <x:c r="AN1543" s="115" t="n">
        <x:f>IF(AI1543&lt;&gt;AI1542,AD1543,MAX(AN1542,AD1543))</x:f>
        <x:v>1.6121429879269864</x:v>
      </x:c>
      <x:c r="AO1543" s="116" t="n">
        <x:f>AD1543/AN1543-1</x:f>
        <x:v>-0.010573652494606955</x:v>
      </x:c>
      <x:c r="AP1543" s="112" t="n">
        <x:f>IFERROR(SUM(Z1543:AC1543)/AD1543,0)</x:f>
        <x:v>1</x:v>
      </x:c>
      <x:c r="AQ1543" s="50" t="b">
        <x:f>AND(B1543&gt;0,C1543&gt;0,D1543&gt;0,E1543&gt;0)</x:f>
        <x:v>1</x:v>
      </x:c>
    </x:row>
    <x:row r="1544">
      <x:c r="A1544" s="111" t="n">
        <x:f>'净值底稿'!A1502</x:f>
        <x:v>46094</x:v>
      </x:c>
      <x:c r="B1544" s="113" t="n">
        <x:f>'净值底稿'!F1502</x:f>
        <x:v>3.889975262332225</x:v>
      </x:c>
      <x:c r="C1544" s="113" t="n">
        <x:f>'净值底稿'!O1502</x:f>
        <x:v>2.008467747807336</x:v>
      </x:c>
      <x:c r="D1544" s="113" t="n">
        <x:f>'净值底稿'!P1502</x:f>
        <x:v>1.7637</x:v>
      </x:c>
      <x:c r="E1544" s="113" t="n">
        <x:f>'净值底稿'!Q1502</x:f>
        <x:v>3.9239</x:v>
      </x:c>
      <x:c r="F1544" s="114" t="n">
        <x:f>IFERROR(B1544/B1543-1,0)</x:f>
        <x:v>0.005542934635700103</x:v>
      </x:c>
      <x:c r="G1544" s="114" t="n">
        <x:f>IFERROR(C1544/C1543-1,0)</x:f>
        <x:v>-0.01038851467052837</x:v>
      </x:c>
      <x:c r="H1544" s="114" t="n">
        <x:f>IFERROR(D1544/D1543-1,0)</x:f>
        <x:v>0</x:v>
      </x:c>
      <x:c r="I1544" s="114" t="n">
        <x:f>IFERROR(E1544/E1543-1,0)</x:f>
        <x:v>-0.01292984177294787</x:v>
      </x:c>
      <x:c r="J1544" s="115" t="n">
        <x:f>Z1543*(1+F1544)</x:f>
        <x:v>0.15810947131634062</x:v>
      </x:c>
      <x:c r="K1544" s="115" t="n">
        <x:f>AA1543*(1+G1544)</x:f>
        <x:v>0.1675254626914931</x:v>
      </x:c>
      <x:c r="L1544" s="115" t="n">
        <x:f>AB1543*(1+H1544)</x:f>
        <x:v>1.0857321221591734</x:v>
      </x:c>
      <x:c r="M1544" s="115" t="n">
        <x:f>AC1543*(1+I1544)</x:f>
        <x:v>0.18047851500523335</x:v>
      </x:c>
      <x:c r="N1544" s="115" t="n">
        <x:f>SUM(J1544:M1544)</x:f>
        <x:v>1.5918455711722403</x:v>
      </x:c>
      <x:c r="O1544" s="116" t="n">
        <x:f>IFERROR((J1544+K1544)/N1544,0)</x:f>
        <x:v>0.2045643999047188</x:v>
      </x:c>
      <x:c r="P1544" s="50" t="b">
        <x:f>AND(MONTH(A1544)=12,OR(A1545="",YEAR(A1544)&lt;&gt;YEAR(A1545)))</x:f>
        <x:v>0</x:v>
      </x:c>
      <x:c r="Q1544" s="50" t="b">
        <x:f>AND(MOD(MONTH(A1544),3)=0,OR(A1545="",MONTH(A1544)&lt;&gt;MONTH(A1545)))</x:f>
        <x:v>0</x:v>
      </x:c>
      <x:c r="R1544" s="50" t="b">
        <x:f>OR(O1544&gt;$E$7,O1544&lt;$E$6)</x:f>
        <x:v>0</x:v>
      </x:c>
      <x:c r="S1544" s="50" t="b">
        <x:f>AND(OR(P1544,Q1544,R1544),A1544-AH1543&gt;$E$8)</x:f>
        <x:v>0</x:v>
      </x:c>
      <x:c r="T1544" s="50" t="str">
        <x:f>IF(NOT(OR(P1544,Q1544,R1544)),"不调",IF(NOT(S1544),"间隔规则跳过",IF(P1544,"年末+季度",IF(AND(Q1544,R1544),"季度+动态",IF(Q1544,"季度","动态")))))</x:f>
        <x:v>不调</x:v>
      </x:c>
      <x:c r="U1544" s="115" t="n">
        <x:f>IF(OR(T1544="年末+季度",T1544="季度+动态"),N1544*$E$5/2,IF(T1544="季度",(J1544+K1544)/2,IF(T1544="动态",N1544*$E$5*IF(J1544+K1544=0,0.5,J1544/(J1544+K1544)),J1544)))</x:f>
        <x:v>0.15810947131634062</x:v>
      </x:c>
      <x:c r="V1544" s="115" t="n">
        <x:f>IF(OR(T1544="年末+季度",T1544="季度+动态"),N1544*$E$5/2,IF(T1544="季度",(J1544+K1544)/2,IF(T1544="动态",N1544*$E$5*IF(J1544+K1544=0,0.5,K1544/(J1544+K1544)),K1544)))</x:f>
        <x:v>0.1675254626914931</x:v>
      </x:c>
      <x:c r="W1544" s="115" t="n">
        <x:f>IF(OR(T1544="年末+季度",T1544="季度+动态",T1544="动态"),N1544*(1-$E$5)*IF(L1544+M1544=0,$B$7/($B$7+$B$8),L1544/(L1544+M1544)),L1544)</x:f>
        <x:v>1.0857321221591734</x:v>
      </x:c>
      <x:c r="X1544" s="115" t="n">
        <x:f>IF(OR(T1544="年末+季度",T1544="季度+动态",T1544="动态"),N1544*(1-$E$5)*IF(L1544+M1544=0,$B$8/($B$7+$B$8),M1544/(L1544+M1544)),M1544)</x:f>
        <x:v>0.18047851500523335</x:v>
      </x:c>
      <x:c r="Y1544" s="115" t="n">
        <x:f>POWER(1-$H$5,(A1544-A1543)/$H$8)</x:f>
        <x:v>0.9999862671029998</x:v>
      </x:c>
      <x:c r="Z1544" s="115" t="n">
        <x:f>U1544*Y1544</x:f>
        <x:v>0.15810730001525627</x:v>
      </x:c>
      <x:c r="AA1544" s="115" t="n">
        <x:f>V1544*Y1544</x:f>
        <x:v>0.16752316208156903</x:v>
      </x:c>
      <x:c r="AB1544" s="115" t="n">
        <x:f>W1544*Y1544</x:f>
        <x:v>1.08571721191177</x:v>
      </x:c>
      <x:c r="AC1544" s="115" t="n">
        <x:f>X1544*Y1544</x:f>
        <x:v>0.18047603651237604</x:v>
      </x:c>
      <x:c r="AD1544" s="115" t="n">
        <x:f>SUM(Z1544:AC1544)</x:f>
        <x:v>1.5918237105209714</x:v>
      </x:c>
      <x:c r="AE1544" s="115" t="n">
        <x:f>MAX(AE1543,AD1544)</x:f>
        <x:v>1.6121429879269864</x:v>
      </x:c>
      <x:c r="AF1544" s="114" t="n">
        <x:f>AD1544/AE1544-1</x:f>
        <x:v>-0.01260389280490748</x:v>
      </x:c>
      <x:c r="AG1544" s="114" t="n">
        <x:f>AD1544/AD1543-1</x:f>
        <x:v>-0.002051936776718555</x:v>
      </x:c>
      <x:c r="AH1544" s="111" t="n">
        <x:f>IF(OR(T1544="年末+季度",T1544="季度+动态",T1544="季度",T1544="动态"),A1544,AH1543)</x:f>
        <x:v>46022</x:v>
      </x:c>
      <x:c r="AI1544" s="117" t="n">
        <x:f>YEAR(A1544)</x:f>
        <x:v>2026</x:v>
      </x:c>
      <x:c r="AJ1544" s="117" t="n">
        <x:f>MONTH(A1544)</x:f>
        <x:v>3</x:v>
      </x:c>
      <x:c r="AK1544" s="50" t="n">
        <x:f>IF(MONTH(A1544)&lt;&gt;MONTH(A1545),1,0)</x:f>
        <x:v>0</x:v>
      </x:c>
      <x:c r="AL1544" s="115" t="n">
        <x:f>IF(AK1543,AD1543,AL1543)</x:f>
        <x:v>1.6029127122101217</x:v>
      </x:c>
      <x:c r="AM1544" s="116" t="str">
        <x:f>IF(AK1544,AD1544/AL1544-1,"")</x:f>
      </x:c>
      <x:c r="AN1544" s="115" t="n">
        <x:f>IF(AI1544&lt;&gt;AI1543,AD1544,MAX(AN1543,AD1544))</x:f>
        <x:v>1.6121429879269864</x:v>
      </x:c>
      <x:c r="AO1544" s="116" t="n">
        <x:f>AD1544/AN1544-1</x:f>
        <x:v>-0.01260389280490748</x:v>
      </x:c>
      <x:c r="AP1544" s="112" t="n">
        <x:f>IFERROR(SUM(Z1544:AC1544)/AD1544,0)</x:f>
        <x:v>1</x:v>
      </x:c>
      <x:c r="AQ1544" s="50" t="b">
        <x:f>AND(B1544&gt;0,C1544&gt;0,D1544&gt;0,E1544&gt;0)</x:f>
        <x:v>1</x:v>
      </x:c>
    </x:row>
    <x:row r="1545">
      <x:c r="A1545" s="111" t="n">
        <x:f>'净值底稿'!A1503</x:f>
        <x:v>46097</x:v>
      </x:c>
      <x:c r="B1545" s="113" t="n">
        <x:f>'净值底稿'!F1503</x:f>
        <x:v>3.96652228606945</x:v>
      </x:c>
      <x:c r="C1545" s="113" t="n">
        <x:f>'净值底稿'!O1503</x:f>
        <x:v>2.006502271615409</x:v>
      </x:c>
      <x:c r="D1545" s="113" t="n">
        <x:f>'净值底稿'!P1503</x:f>
        <x:v>1.7627</x:v>
      </x:c>
      <x:c r="E1545" s="113" t="n">
        <x:f>'净值底稿'!Q1503</x:f>
        <x:v>3.8666</x:v>
      </x:c>
      <x:c r="F1545" s="114" t="n">
        <x:f>IFERROR(B1545/B1544-1,0)</x:f>
        <x:v>0.01967802327136936</x:v>
      </x:c>
      <x:c r="G1545" s="114" t="n">
        <x:f>IFERROR(C1545/C1544-1,0)</x:f>
        <x:v>-0.0009785948487710527</x:v>
      </x:c>
      <x:c r="H1545" s="114" t="n">
        <x:f>IFERROR(D1545/D1544-1,0)</x:f>
        <x:v>-0.0005669898508817717</x:v>
      </x:c>
      <x:c r="I1545" s="114" t="n">
        <x:f>IFERROR(E1545/E1544-1,0)</x:f>
        <x:v>-0.014602818624327885</x:v>
      </x:c>
      <x:c r="J1545" s="115" t="n">
        <x:f>Z1544*(1+F1545)</x:f>
        <x:v>0.16121853914432988</x:v>
      </x:c>
      <x:c r="K1545" s="115" t="n">
        <x:f>AA1544*(1+G1545)</x:f>
        <x:v>0.16735922477810616</x:v>
      </x:c>
      <x:c r="L1545" s="115" t="n">
        <x:f>AB1544*(1+H1545)</x:f>
        <x:v>1.0851016212716884</x:v>
      </x:c>
      <x:c r="M1545" s="115" t="n">
        <x:f>AC1544*(1+I1545)</x:f>
        <x:v>0.17784057768514824</x:v>
      </x:c>
      <x:c r="N1545" s="115" t="n">
        <x:f>SUM(J1545:M1545)</x:f>
        <x:v>1.5915199628792727</x:v>
      </x:c>
      <x:c r="O1545" s="116" t="n">
        <x:f>IFERROR((J1545+K1545)/N1545,0)</x:f>
        <x:v>0.20645532043971027</x:v>
      </x:c>
      <x:c r="P1545" s="50" t="b">
        <x:f>AND(MONTH(A1545)=12,OR(A1546="",YEAR(A1545)&lt;&gt;YEAR(A1546)))</x:f>
        <x:v>0</x:v>
      </x:c>
      <x:c r="Q1545" s="50" t="b">
        <x:f>AND(MOD(MONTH(A1545),3)=0,OR(A1546="",MONTH(A1545)&lt;&gt;MONTH(A1546)))</x:f>
        <x:v>0</x:v>
      </x:c>
      <x:c r="R1545" s="50" t="b">
        <x:f>OR(O1545&gt;$E$7,O1545&lt;$E$6)</x:f>
        <x:v>0</x:v>
      </x:c>
      <x:c r="S1545" s="50" t="b">
        <x:f>AND(OR(P1545,Q1545,R1545),A1545-AH1544&gt;$E$8)</x:f>
        <x:v>0</x:v>
      </x:c>
      <x:c r="T1545" s="50" t="str">
        <x:f>IF(NOT(OR(P1545,Q1545,R1545)),"不调",IF(NOT(S1545),"间隔规则跳过",IF(P1545,"年末+季度",IF(AND(Q1545,R1545),"季度+动态",IF(Q1545,"季度","动态")))))</x:f>
        <x:v>不调</x:v>
      </x:c>
      <x:c r="U1545" s="115" t="n">
        <x:f>IF(OR(T1545="年末+季度",T1545="季度+动态"),N1545*$E$5/2,IF(T1545="季度",(J1545+K1545)/2,IF(T1545="动态",N1545*$E$5*IF(J1545+K1545=0,0.5,J1545/(J1545+K1545)),J1545)))</x:f>
        <x:v>0.16121853914432988</x:v>
      </x:c>
      <x:c r="V1545" s="115" t="n">
        <x:f>IF(OR(T1545="年末+季度",T1545="季度+动态"),N1545*$E$5/2,IF(T1545="季度",(J1545+K1545)/2,IF(T1545="动态",N1545*$E$5*IF(J1545+K1545=0,0.5,K1545/(J1545+K1545)),K1545)))</x:f>
        <x:v>0.16735922477810616</x:v>
      </x:c>
      <x:c r="W1545" s="115" t="n">
        <x:f>IF(OR(T1545="年末+季度",T1545="季度+动态",T1545="动态"),N1545*(1-$E$5)*IF(L1545+M1545=0,$B$7/($B$7+$B$8),L1545/(L1545+M1545)),L1545)</x:f>
        <x:v>1.0851016212716884</x:v>
      </x:c>
      <x:c r="X1545" s="115" t="n">
        <x:f>IF(OR(T1545="年末+季度",T1545="季度+动态",T1545="动态"),N1545*(1-$E$5)*IF(L1545+M1545=0,$B$8/($B$7+$B$8),M1545/(L1545+M1545)),M1545)</x:f>
        <x:v>0.17784057768514824</x:v>
      </x:c>
      <x:c r="Y1545" s="115" t="n">
        <x:f>POWER(1-$H$5,(A1545-A1544)/$H$8)</x:f>
        <x:v>0.9999588018747739</x:v>
      </x:c>
      <x:c r="Z1545" s="115" t="n">
        <x:f>U1545*Y1545</x:f>
        <x:v>0.16121189724276544</x:v>
      </x:c>
      <x:c r="AA1545" s="115" t="n">
        <x:f>V1545*Y1545</x:f>
        <x:v>0.167352329891806</x:v>
      </x:c>
      <x:c r="AB1545" s="115" t="n">
        <x:f>W1545*Y1545</x:f>
        <x:v>1.0850569171192121</x:v>
      </x:c>
      <x:c r="AC1545" s="115" t="n">
        <x:f>X1545*Y1545</x:f>
        <x:v>0.1778332509867585</x:v>
      </x:c>
      <x:c r="AD1545" s="115" t="n">
        <x:f>SUM(Z1545:AC1545)</x:f>
        <x:v>1.5914543952405422</x:v>
      </x:c>
      <x:c r="AE1545" s="115" t="n">
        <x:f>MAX(AE1544,AD1545)</x:f>
        <x:v>1.6121429879269864</x:v>
      </x:c>
      <x:c r="AF1545" s="114" t="n">
        <x:f>AD1545/AE1545-1</x:f>
        <x:v>-0.012832976256682449</x:v>
      </x:c>
      <x:c r="AG1545" s="114" t="n">
        <x:f>AD1545/AD1544-1</x:f>
        <x:v>-0.0002320076513424585</x:v>
      </x:c>
      <x:c r="AH1545" s="111" t="n">
        <x:f>IF(OR(T1545="年末+季度",T1545="季度+动态",T1545="季度",T1545="动态"),A1545,AH1544)</x:f>
        <x:v>46022</x:v>
      </x:c>
      <x:c r="AI1545" s="117" t="n">
        <x:f>YEAR(A1545)</x:f>
        <x:v>2026</x:v>
      </x:c>
      <x:c r="AJ1545" s="117" t="n">
        <x:f>MONTH(A1545)</x:f>
        <x:v>3</x:v>
      </x:c>
      <x:c r="AK1545" s="50" t="n">
        <x:f>IF(MONTH(A1545)&lt;&gt;MONTH(A1546),1,0)</x:f>
        <x:v>0</x:v>
      </x:c>
      <x:c r="AL1545" s="115" t="n">
        <x:f>IF(AK1544,AD1544,AL1544)</x:f>
        <x:v>1.6029127122101217</x:v>
      </x:c>
      <x:c r="AM1545" s="116" t="str">
        <x:f>IF(AK1545,AD1545/AL1545-1,"")</x:f>
      </x:c>
      <x:c r="AN1545" s="115" t="n">
        <x:f>IF(AI1545&lt;&gt;AI1544,AD1545,MAX(AN1544,AD1545))</x:f>
        <x:v>1.6121429879269864</x:v>
      </x:c>
      <x:c r="AO1545" s="116" t="n">
        <x:f>AD1545/AN1545-1</x:f>
        <x:v>-0.012832976256682449</x:v>
      </x:c>
      <x:c r="AP1545" s="112" t="n">
        <x:f>IFERROR(SUM(Z1545:AC1545)/AD1545,0)</x:f>
        <x:v>1</x:v>
      </x:c>
      <x:c r="AQ1545" s="50" t="b">
        <x:f>AND(B1545&gt;0,C1545&gt;0,D1545&gt;0,E1545&gt;0)</x:f>
        <x:v>1</x:v>
      </x:c>
    </x:row>
    <x:row r="1546">
      <x:c r="A1546" s="111" t="n">
        <x:f>'净值底稿'!A1504</x:f>
        <x:v>46098</x:v>
      </x:c>
      <x:c r="B1546" s="113" t="n">
        <x:f>'净值底稿'!F1504</x:f>
        <x:v>3.849616381126525</x:v>
      </x:c>
      <x:c r="C1546" s="113" t="n">
        <x:f>'净值底稿'!O1504</x:f>
        <x:v>1.9687396195728917</x:v>
      </x:c>
      <x:c r="D1546" s="113" t="n">
        <x:f>'净值底稿'!P1504</x:f>
        <x:v>1.7633</x:v>
      </x:c>
      <x:c r="E1546" s="113" t="n">
        <x:f>'净值底稿'!Q1504</x:f>
        <x:v>3.87</x:v>
      </x:c>
      <x:c r="F1546" s="114" t="n">
        <x:f>IFERROR(B1546/B1545-1,0)</x:f>
        <x:v>-0.029473149653917674</x:v>
      </x:c>
      <x:c r="G1546" s="114" t="n">
        <x:f>IFERROR(C1546/C1545-1,0)</x:f>
        <x:v>-0.018820139192822882</x:v>
      </x:c>
      <x:c r="H1546" s="114" t="n">
        <x:f>IFERROR(D1546/D1545-1,0)</x:f>
        <x:v>0.00034038690645044056</x:v>
      </x:c>
      <x:c r="I1546" s="114" t="n">
        <x:f>IFERROR(E1546/E1545-1,0)</x:f>
        <x:v>0.0008793255056120941</x:v>
      </x:c>
      <x:c r="J1546" s="115" t="n">
        <x:f>Z1545*(1+F1546)</x:f>
        <x:v>0.15646047486933742</x:v>
      </x:c>
      <x:c r="K1546" s="115" t="n">
        <x:f>AA1545*(1+G1546)</x:f>
        <x:v>0.16420273574899902</x:v>
      </x:c>
      <x:c r="L1546" s="115" t="n">
        <x:f>AB1545*(1+H1546)</x:f>
        <x:v>1.085426256286553</x:v>
      </x:c>
      <x:c r="M1546" s="115" t="n">
        <x:f>AC1545*(1+I1546)</x:f>
        <x:v>0.17798962430009707</x:v>
      </x:c>
      <x:c r="N1546" s="115" t="n">
        <x:f>SUM(J1546:M1546)</x:f>
        <x:v>1.5840790912049867</x:v>
      </x:c>
      <x:c r="O1546" s="116" t="n">
        <x:f>IFERROR((J1546+K1546)/N1546,0)</x:f>
        <x:v>0.2024287880565436</x:v>
      </x:c>
      <x:c r="P1546" s="50" t="b">
        <x:f>AND(MONTH(A1546)=12,OR(A1547="",YEAR(A1546)&lt;&gt;YEAR(A1547)))</x:f>
        <x:v>0</x:v>
      </x:c>
      <x:c r="Q1546" s="50" t="b">
        <x:f>AND(MOD(MONTH(A1546),3)=0,OR(A1547="",MONTH(A1546)&lt;&gt;MONTH(A1547)))</x:f>
        <x:v>0</x:v>
      </x:c>
      <x:c r="R1546" s="50" t="b">
        <x:f>OR(O1546&gt;$E$7,O1546&lt;$E$6)</x:f>
        <x:v>0</x:v>
      </x:c>
      <x:c r="S1546" s="50" t="b">
        <x:f>AND(OR(P1546,Q1546,R1546),A1546-AH1545&gt;$E$8)</x:f>
        <x:v>0</x:v>
      </x:c>
      <x:c r="T1546" s="50" t="str">
        <x:f>IF(NOT(OR(P1546,Q1546,R1546)),"不调",IF(NOT(S1546),"间隔规则跳过",IF(P1546,"年末+季度",IF(AND(Q1546,R1546),"季度+动态",IF(Q1546,"季度","动态")))))</x:f>
        <x:v>不调</x:v>
      </x:c>
      <x:c r="U1546" s="115" t="n">
        <x:f>IF(OR(T1546="年末+季度",T1546="季度+动态"),N1546*$E$5/2,IF(T1546="季度",(J1546+K1546)/2,IF(T1546="动态",N1546*$E$5*IF(J1546+K1546=0,0.5,J1546/(J1546+K1546)),J1546)))</x:f>
        <x:v>0.15646047486933742</x:v>
      </x:c>
      <x:c r="V1546" s="115" t="n">
        <x:f>IF(OR(T1546="年末+季度",T1546="季度+动态"),N1546*$E$5/2,IF(T1546="季度",(J1546+K1546)/2,IF(T1546="动态",N1546*$E$5*IF(J1546+K1546=0,0.5,K1546/(J1546+K1546)),K1546)))</x:f>
        <x:v>0.16420273574899902</x:v>
      </x:c>
      <x:c r="W1546" s="115" t="n">
        <x:f>IF(OR(T1546="年末+季度",T1546="季度+动态",T1546="动态"),N1546*(1-$E$5)*IF(L1546+M1546=0,$B$7/($B$7+$B$8),L1546/(L1546+M1546)),L1546)</x:f>
        <x:v>1.085426256286553</x:v>
      </x:c>
      <x:c r="X1546" s="115" t="n">
        <x:f>IF(OR(T1546="年末+季度",T1546="季度+动态",T1546="动态"),N1546*(1-$E$5)*IF(L1546+M1546=0,$B$8/($B$7+$B$8),M1546/(L1546+M1546)),M1546)</x:f>
        <x:v>0.17798962430009707</x:v>
      </x:c>
      <x:c r="Y1546" s="115" t="n">
        <x:f>POWER(1-$H$5,(A1546-A1545)/$H$8)</x:f>
        <x:v>0.9999862671029998</x:v>
      </x:c>
      <x:c r="Z1546" s="115" t="n">
        <x:f>U1546*Y1546</x:f>
        <x:v>0.15645832621375144</x:v>
      </x:c>
      <x:c r="AA1546" s="115" t="n">
        <x:f>V1546*Y1546</x:f>
        <x:v>0.1642004807697418</x:v>
      </x:c>
      <x:c r="AB1546" s="115" t="n">
        <x:f>W1546*Y1546</x:f>
        <x:v>1.0854113502395741</x:v>
      </x:c>
      <x:c r="AC1546" s="115" t="n">
        <x:f>X1546*Y1546</x:f>
        <x:v>0.17798717998691946</x:v>
      </x:c>
      <x:c r="AD1546" s="115" t="n">
        <x:f>SUM(Z1546:AC1546)</x:f>
        <x:v>1.5840573372099869</x:v>
      </x:c>
      <x:c r="AE1546" s="115" t="n">
        <x:f>MAX(AE1545,AD1546)</x:f>
        <x:v>1.6121429879269864</x:v>
      </x:c>
      <x:c r="AF1546" s="114" t="n">
        <x:f>AD1546/AE1546-1</x:f>
        <x:v>-0.017421314937525634</x:v>
      </x:c>
      <x:c r="AG1546" s="114" t="n">
        <x:f>AD1546/AD1545-1</x:f>
        <x:v>-0.004647986177095165</x:v>
      </x:c>
      <x:c r="AH1546" s="111" t="n">
        <x:f>IF(OR(T1546="年末+季度",T1546="季度+动态",T1546="季度",T1546="动态"),A1546,AH1545)</x:f>
        <x:v>46022</x:v>
      </x:c>
      <x:c r="AI1546" s="117" t="n">
        <x:f>YEAR(A1546)</x:f>
        <x:v>2026</x:v>
      </x:c>
      <x:c r="AJ1546" s="117" t="n">
        <x:f>MONTH(A1546)</x:f>
        <x:v>3</x:v>
      </x:c>
      <x:c r="AK1546" s="50" t="n">
        <x:f>IF(MONTH(A1546)&lt;&gt;MONTH(A1547),1,0)</x:f>
        <x:v>0</x:v>
      </x:c>
      <x:c r="AL1546" s="115" t="n">
        <x:f>IF(AK1545,AD1545,AL1545)</x:f>
        <x:v>1.6029127122101217</x:v>
      </x:c>
      <x:c r="AM1546" s="116" t="str">
        <x:f>IF(AK1546,AD1546/AL1546-1,"")</x:f>
      </x:c>
      <x:c r="AN1546" s="115" t="n">
        <x:f>IF(AI1546&lt;&gt;AI1545,AD1546,MAX(AN1545,AD1546))</x:f>
        <x:v>1.6121429879269864</x:v>
      </x:c>
      <x:c r="AO1546" s="116" t="n">
        <x:f>AD1546/AN1546-1</x:f>
        <x:v>-0.017421314937525634</x:v>
      </x:c>
      <x:c r="AP1546" s="112" t="n">
        <x:f>IFERROR(SUM(Z1546:AC1546)/AD1546,0)</x:f>
        <x:v>1</x:v>
      </x:c>
      <x:c r="AQ1546" s="50" t="b">
        <x:f>AND(B1546&gt;0,C1546&gt;0,D1546&gt;0,E1546&gt;0)</x:f>
        <x:v>1</x:v>
      </x:c>
    </x:row>
    <x:row r="1547">
      <x:c r="A1547" s="111" t="n">
        <x:f>'净值底稿'!A1505</x:f>
        <x:v>46099</x:v>
      </x:c>
      <x:c r="B1547" s="113" t="n">
        <x:f>'净值底稿'!F1505</x:f>
        <x:v>3.9758339439457995</x:v>
      </x:c>
      <x:c r="C1547" s="113" t="n">
        <x:f>'净值底稿'!O1505</x:f>
        <x:v>1.9905030143258997</x:v>
      </x:c>
      <x:c r="D1547" s="113" t="n">
        <x:f>'净值底稿'!P1505</x:f>
        <x:v>1.7644</x:v>
      </x:c>
      <x:c r="E1547" s="113" t="n">
        <x:f>'净值底稿'!Q1505</x:f>
        <x:v>3.8558</x:v>
      </x:c>
      <x:c r="F1547" s="114" t="n">
        <x:f>IFERROR(B1547/B1546-1,0)</x:f>
        <x:v>0.03278704949357558</x:v>
      </x:c>
      <x:c r="G1547" s="114" t="n">
        <x:f>IFERROR(C1547/C1546-1,0)</x:f>
        <x:v>0.011054481017519935</x:v>
      </x:c>
      <x:c r="H1547" s="114" t="n">
        <x:f>IFERROR(D1547/D1546-1,0)</x:f>
        <x:v>0.0006238303181533844</x:v>
      </x:c>
      <x:c r="I1547" s="114" t="n">
        <x:f>IFERROR(E1547/E1546-1,0)</x:f>
        <x:v>-0.0036692506459948815</x:v>
      </x:c>
      <x:c r="J1547" s="115" t="n">
        <x:f>Z1546*(1+F1547)</x:f>
        <x:v>0.16158813309900372</x:v>
      </x:c>
      <x:c r="K1547" s="115" t="n">
        <x:f>AA1546*(1+G1547)</x:f>
        <x:v>0.16601563186747856</x:v>
      </x:c>
      <x:c r="L1547" s="115" t="n">
        <x:f>AB1546*(1+H1547)</x:f>
        <x:v>1.0860884627475214</x:v>
      </x:c>
      <x:c r="M1547" s="115" t="n">
        <x:f>AC1546*(1+I1547)</x:f>
        <x:v>0.17733410041177364</x:v>
      </x:c>
      <x:c r="N1547" s="115" t="n">
        <x:f>SUM(J1547:M1547)</x:f>
        <x:v>1.5910263281257773</x:v>
      </x:c>
      <x:c r="O1547" s="116" t="n">
        <x:f>IFERROR((J1547+K1547)/N1547,0)</x:f>
        <x:v>0.2059071928447584</x:v>
      </x:c>
      <x:c r="P1547" s="50" t="b">
        <x:f>AND(MONTH(A1547)=12,OR(A1548="",YEAR(A1547)&lt;&gt;YEAR(A1548)))</x:f>
        <x:v>0</x:v>
      </x:c>
      <x:c r="Q1547" s="50" t="b">
        <x:f>AND(MOD(MONTH(A1547),3)=0,OR(A1548="",MONTH(A1547)&lt;&gt;MONTH(A1548)))</x:f>
        <x:v>0</x:v>
      </x:c>
      <x:c r="R1547" s="50" t="b">
        <x:f>OR(O1547&gt;$E$7,O1547&lt;$E$6)</x:f>
        <x:v>0</x:v>
      </x:c>
      <x:c r="S1547" s="50" t="b">
        <x:f>AND(OR(P1547,Q1547,R1547),A1547-AH1546&gt;$E$8)</x:f>
        <x:v>0</x:v>
      </x:c>
      <x:c r="T1547" s="50" t="str">
        <x:f>IF(NOT(OR(P1547,Q1547,R1547)),"不调",IF(NOT(S1547),"间隔规则跳过",IF(P1547,"年末+季度",IF(AND(Q1547,R1547),"季度+动态",IF(Q1547,"季度","动态")))))</x:f>
        <x:v>不调</x:v>
      </x:c>
      <x:c r="U1547" s="115" t="n">
        <x:f>IF(OR(T1547="年末+季度",T1547="季度+动态"),N1547*$E$5/2,IF(T1547="季度",(J1547+K1547)/2,IF(T1547="动态",N1547*$E$5*IF(J1547+K1547=0,0.5,J1547/(J1547+K1547)),J1547)))</x:f>
        <x:v>0.16158813309900372</x:v>
      </x:c>
      <x:c r="V1547" s="115" t="n">
        <x:f>IF(OR(T1547="年末+季度",T1547="季度+动态"),N1547*$E$5/2,IF(T1547="季度",(J1547+K1547)/2,IF(T1547="动态",N1547*$E$5*IF(J1547+K1547=0,0.5,K1547/(J1547+K1547)),K1547)))</x:f>
        <x:v>0.16601563186747856</x:v>
      </x:c>
      <x:c r="W1547" s="115" t="n">
        <x:f>IF(OR(T1547="年末+季度",T1547="季度+动态",T1547="动态"),N1547*(1-$E$5)*IF(L1547+M1547=0,$B$7/($B$7+$B$8),L1547/(L1547+M1547)),L1547)</x:f>
        <x:v>1.0860884627475214</x:v>
      </x:c>
      <x:c r="X1547" s="115" t="n">
        <x:f>IF(OR(T1547="年末+季度",T1547="季度+动态",T1547="动态"),N1547*(1-$E$5)*IF(L1547+M1547=0,$B$8/($B$7+$B$8),M1547/(L1547+M1547)),M1547)</x:f>
        <x:v>0.17733410041177364</x:v>
      </x:c>
      <x:c r="Y1547" s="115" t="n">
        <x:f>POWER(1-$H$5,(A1547-A1546)/$H$8)</x:f>
        <x:v>0.9999862671029998</x:v>
      </x:c>
      <x:c r="Z1547" s="115" t="n">
        <x:f>U1547*Y1547</x:f>
        <x:v>0.1615859140258154</x:v>
      </x:c>
      <x:c r="AA1547" s="115" t="n">
        <x:f>V1547*Y1547</x:f>
        <x:v>0.1660133519919057</x:v>
      </x:c>
      <x:c r="AB1547" s="115" t="n">
        <x:f>W1547*Y1547</x:f>
        <x:v>1.0860735476065293</x:v>
      </x:c>
      <x:c r="AC1547" s="115" t="n">
        <x:f>X1547*Y1547</x:f>
        <x:v>0.17733166510083806</x:v>
      </x:c>
      <x:c r="AD1547" s="115" t="n">
        <x:f>SUM(Z1547:AC1547)</x:f>
        <x:v>1.5910044787250885</x:v>
      </x:c>
      <x:c r="AE1547" s="115" t="n">
        <x:f>MAX(AE1546,AD1547)</x:f>
        <x:v>1.6121429879269864</x:v>
      </x:c>
      <x:c r="AF1547" s="114" t="n">
        <x:f>AD1547/AE1547-1</x:f>
        <x:v>-0.013112056039817688</x:v>
      </x:c>
      <x:c r="AG1547" s="114" t="n">
        <x:f>AD1547/AD1546-1</x:f>
        <x:v>0.004385662912516519</x:v>
      </x:c>
      <x:c r="AH1547" s="111" t="n">
        <x:f>IF(OR(T1547="年末+季度",T1547="季度+动态",T1547="季度",T1547="动态"),A1547,AH1546)</x:f>
        <x:v>46022</x:v>
      </x:c>
      <x:c r="AI1547" s="117" t="n">
        <x:f>YEAR(A1547)</x:f>
        <x:v>2026</x:v>
      </x:c>
      <x:c r="AJ1547" s="117" t="n">
        <x:f>MONTH(A1547)</x:f>
        <x:v>3</x:v>
      </x:c>
      <x:c r="AK1547" s="50" t="n">
        <x:f>IF(MONTH(A1547)&lt;&gt;MONTH(A1548),1,0)</x:f>
        <x:v>0</x:v>
      </x:c>
      <x:c r="AL1547" s="115" t="n">
        <x:f>IF(AK1546,AD1546,AL1546)</x:f>
        <x:v>1.6029127122101217</x:v>
      </x:c>
      <x:c r="AM1547" s="116" t="str">
        <x:f>IF(AK1547,AD1547/AL1547-1,"")</x:f>
      </x:c>
      <x:c r="AN1547" s="115" t="n">
        <x:f>IF(AI1547&lt;&gt;AI1546,AD1547,MAX(AN1546,AD1547))</x:f>
        <x:v>1.6121429879269864</x:v>
      </x:c>
      <x:c r="AO1547" s="116" t="n">
        <x:f>AD1547/AN1547-1</x:f>
        <x:v>-0.013112056039817688</x:v>
      </x:c>
      <x:c r="AP1547" s="112" t="n">
        <x:f>IFERROR(SUM(Z1547:AC1547)/AD1547,0)</x:f>
        <x:v>1</x:v>
      </x:c>
      <x:c r="AQ1547" s="50" t="b">
        <x:f>AND(B1547&gt;0,C1547&gt;0,D1547&gt;0,E1547&gt;0)</x:f>
        <x:v>1</x:v>
      </x:c>
    </x:row>
    <x:row r="1548">
      <x:c r="A1548" s="111" t="n">
        <x:f>'净值底稿'!A1506</x:f>
        <x:v>46100</x:v>
      </x:c>
      <x:c r="B1548" s="113" t="n">
        <x:f>'净值底稿'!F1506</x:f>
        <x:v>3.91659526283845</x:v>
      </x:c>
      <x:c r="C1548" s="113" t="n">
        <x:f>'净值底稿'!O1506</x:f>
        <x:v>1.942311095985324</x:v>
      </x:c>
      <x:c r="D1548" s="113" t="n">
        <x:f>'净值底稿'!P1506</x:f>
        <x:v>1.7644</x:v>
      </x:c>
      <x:c r="E1548" s="113" t="n">
        <x:f>'净值底稿'!Q1506</x:f>
        <x:v>3.6845</x:v>
      </x:c>
      <x:c r="F1548" s="114" t="n">
        <x:f>IFERROR(B1548/B1547-1,0)</x:f>
        <x:v>-0.014899686944308876</x:v>
      </x:c>
      <x:c r="G1548" s="114" t="n">
        <x:f>IFERROR(C1548/C1547-1,0)</x:f>
        <x:v>-0.024210924572197312</x:v>
      </x:c>
      <x:c r="H1548" s="114" t="n">
        <x:f>IFERROR(D1548/D1547-1,0)</x:f>
        <x:v>0</x:v>
      </x:c>
      <x:c r="I1548" s="114" t="n">
        <x:f>IFERROR(E1548/E1547-1,0)</x:f>
        <x:v>-0.04442657814201978</x:v>
      </x:c>
      <x:c r="J1548" s="115" t="n">
        <x:f>Z1547*(1+F1548)</x:f>
        <x:v>0.15917833449222074</x:v>
      </x:c>
      <x:c r="K1548" s="115" t="n">
        <x:f>AA1547*(1+G1548)</x:f>
        <x:v>0.16199401524885204</x:v>
      </x:c>
      <x:c r="L1548" s="115" t="n">
        <x:f>AB1547*(1+H1548)</x:f>
        <x:v>1.0860735476065293</x:v>
      </x:c>
      <x:c r="M1548" s="115" t="n">
        <x:f>AC1547*(1+I1548)</x:f>
        <x:v>0.1694534260241812</x:v>
      </x:c>
      <x:c r="N1548" s="115" t="n">
        <x:f>SUM(J1548:M1548)</x:f>
        <x:v>1.5766993233717832</x:v>
      </x:c>
      <x:c r="O1548" s="116" t="n">
        <x:f>IFERROR((J1548+K1548)/N1548,0)</x:f>
        <x:v>0.203699173951723</x:v>
      </x:c>
      <x:c r="P1548" s="50" t="b">
        <x:f>AND(MONTH(A1548)=12,OR(A1549="",YEAR(A1548)&lt;&gt;YEAR(A1549)))</x:f>
        <x:v>0</x:v>
      </x:c>
      <x:c r="Q1548" s="50" t="b">
        <x:f>AND(MOD(MONTH(A1548),3)=0,OR(A1549="",MONTH(A1548)&lt;&gt;MONTH(A1549)))</x:f>
        <x:v>0</x:v>
      </x:c>
      <x:c r="R1548" s="50" t="b">
        <x:f>OR(O1548&gt;$E$7,O1548&lt;$E$6)</x:f>
        <x:v>0</x:v>
      </x:c>
      <x:c r="S1548" s="50" t="b">
        <x:f>AND(OR(P1548,Q1548,R1548),A1548-AH1547&gt;$E$8)</x:f>
        <x:v>0</x:v>
      </x:c>
      <x:c r="T1548" s="50" t="str">
        <x:f>IF(NOT(OR(P1548,Q1548,R1548)),"不调",IF(NOT(S1548),"间隔规则跳过",IF(P1548,"年末+季度",IF(AND(Q1548,R1548),"季度+动态",IF(Q1548,"季度","动态")))))</x:f>
        <x:v>不调</x:v>
      </x:c>
      <x:c r="U1548" s="115" t="n">
        <x:f>IF(OR(T1548="年末+季度",T1548="季度+动态"),N1548*$E$5/2,IF(T1548="季度",(J1548+K1548)/2,IF(T1548="动态",N1548*$E$5*IF(J1548+K1548=0,0.5,J1548/(J1548+K1548)),J1548)))</x:f>
        <x:v>0.15917833449222074</x:v>
      </x:c>
      <x:c r="V1548" s="115" t="n">
        <x:f>IF(OR(T1548="年末+季度",T1548="季度+动态"),N1548*$E$5/2,IF(T1548="季度",(J1548+K1548)/2,IF(T1548="动态",N1548*$E$5*IF(J1548+K1548=0,0.5,K1548/(J1548+K1548)),K1548)))</x:f>
        <x:v>0.16199401524885204</x:v>
      </x:c>
      <x:c r="W1548" s="115" t="n">
        <x:f>IF(OR(T1548="年末+季度",T1548="季度+动态",T1548="动态"),N1548*(1-$E$5)*IF(L1548+M1548=0,$B$7/($B$7+$B$8),L1548/(L1548+M1548)),L1548)</x:f>
        <x:v>1.0860735476065293</x:v>
      </x:c>
      <x:c r="X1548" s="115" t="n">
        <x:f>IF(OR(T1548="年末+季度",T1548="季度+动态",T1548="动态"),N1548*(1-$E$5)*IF(L1548+M1548=0,$B$8/($B$7+$B$8),M1548/(L1548+M1548)),M1548)</x:f>
        <x:v>0.1694534260241812</x:v>
      </x:c>
      <x:c r="Y1548" s="115" t="n">
        <x:f>POWER(1-$H$5,(A1548-A1547)/$H$8)</x:f>
        <x:v>0.9999862671029998</x:v>
      </x:c>
      <x:c r="Z1548" s="115" t="n">
        <x:f>U1548*Y1548</x:f>
        <x:v>0.1591761485125485</x:v>
      </x:c>
      <x:c r="AA1548" s="115" t="n">
        <x:f>V1548*Y1548</x:f>
        <x:v>0.16199179060172597</x:v>
      </x:c>
      <x:c r="AB1548" s="115" t="n">
        <x:f>W1548*Y1548</x:f>
        <x:v>1.0860586326703654</x:v>
      </x:c>
      <x:c r="AC1548" s="115" t="n">
        <x:f>X1548*Y1548</x:f>
        <x:v>0.16945109893773527</x:v>
      </x:c>
      <x:c r="AD1548" s="115" t="n">
        <x:f>SUM(Z1548:AC1548)</x:f>
        <x:v>1.576677670722375</x:v>
      </x:c>
      <x:c r="AE1548" s="115" t="n">
        <x:f>MAX(AE1547,AD1548)</x:f>
        <x:v>1.6121429879269864</x:v>
      </x:c>
      <x:c r="AF1548" s="114" t="n">
        <x:f>AD1548/AE1548-1</x:f>
        <x:v>-0.021998865776921783</x:v>
      </x:c>
      <x:c r="AG1548" s="114" t="n">
        <x:f>AD1548/AD1547-1</x:f>
        <x:v>-0.009004882257901525</x:v>
      </x:c>
      <x:c r="AH1548" s="111" t="n">
        <x:f>IF(OR(T1548="年末+季度",T1548="季度+动态",T1548="季度",T1548="动态"),A1548,AH1547)</x:f>
        <x:v>46022</x:v>
      </x:c>
      <x:c r="AI1548" s="117" t="n">
        <x:f>YEAR(A1548)</x:f>
        <x:v>2026</x:v>
      </x:c>
      <x:c r="AJ1548" s="117" t="n">
        <x:f>MONTH(A1548)</x:f>
        <x:v>3</x:v>
      </x:c>
      <x:c r="AK1548" s="50" t="n">
        <x:f>IF(MONTH(A1548)&lt;&gt;MONTH(A1549),1,0)</x:f>
        <x:v>0</x:v>
      </x:c>
      <x:c r="AL1548" s="115" t="n">
        <x:f>IF(AK1547,AD1547,AL1547)</x:f>
        <x:v>1.6029127122101217</x:v>
      </x:c>
      <x:c r="AM1548" s="116" t="str">
        <x:f>IF(AK1548,AD1548/AL1548-1,"")</x:f>
      </x:c>
      <x:c r="AN1548" s="115" t="n">
        <x:f>IF(AI1548&lt;&gt;AI1547,AD1548,MAX(AN1547,AD1548))</x:f>
        <x:v>1.6121429879269864</x:v>
      </x:c>
      <x:c r="AO1548" s="116" t="n">
        <x:f>AD1548/AN1548-1</x:f>
        <x:v>-0.021998865776921783</x:v>
      </x:c>
      <x:c r="AP1548" s="112" t="n">
        <x:f>IFERROR(SUM(Z1548:AC1548)/AD1548,0)</x:f>
        <x:v>1</x:v>
      </x:c>
      <x:c r="AQ1548" s="50" t="b">
        <x:f>AND(B1548&gt;0,C1548&gt;0,D1548&gt;0,E1548&gt;0)</x:f>
        <x:v>1</x:v>
      </x:c>
    </x:row>
    <x:row r="1549">
      <x:c r="A1549" s="111" t="n">
        <x:f>'净值底稿'!A1507</x:f>
        <x:v>46101</x:v>
      </x:c>
      <x:c r="B1549" s="113" t="n">
        <x:f>'净值底稿'!F1507</x:f>
        <x:v>3.9841373059299996</x:v>
      </x:c>
      <x:c r="C1549" s="113" t="n">
        <x:f>'净值底稿'!O1507</x:f>
        <x:v>1.9134049734143341</x:v>
      </x:c>
      <x:c r="D1549" s="113" t="n">
        <x:f>'净值底稿'!P1507</x:f>
        <x:v>1.7645</x:v>
      </x:c>
      <x:c r="E1549" s="113" t="n">
        <x:f>'净值底稿'!Q1507</x:f>
        <x:v>3.6121</x:v>
      </x:c>
      <x:c r="F1549" s="114" t="n">
        <x:f>IFERROR(B1549/B1548-1,0)</x:f>
        <x:v>0.017245091350746256</x:v>
      </x:c>
      <x:c r="G1549" s="114" t="n">
        <x:f>IFERROR(C1549/C1548-1,0)</x:f>
        <x:v>-0.014882334055928315</x:v>
      </x:c>
      <x:c r="H1549" s="114" t="n">
        <x:f>IFERROR(D1549/D1548-1,0)</x:f>
        <x:v>0.000056676490591600626</x:v>
      </x:c>
      <x:c r="I1549" s="114" t="n">
        <x:f>IFERROR(E1549/E1548-1,0)</x:f>
        <x:v>-0.01964988465192019</x:v>
      </x:c>
      <x:c r="J1549" s="115" t="n">
        <x:f>Z1548*(1+F1549)</x:f>
        <x:v>0.16192115573450735</x:v>
      </x:c>
      <x:c r="K1549" s="115" t="n">
        <x:f>AA1548*(1+G1549)</x:f>
        <x:v>0.1595809746596731</x:v>
      </x:c>
      <x:c r="L1549" s="115" t="n">
        <x:f>AB1548*(1+H1549)</x:f>
        <x:v>1.0861201866622419</x:v>
      </x:c>
      <x:c r="M1549" s="115" t="n">
        <x:f>AC1548*(1+I1549)</x:f>
        <x:v>0.16612140438946765</x:v>
      </x:c>
      <x:c r="N1549" s="115" t="n">
        <x:f>SUM(J1549:M1549)</x:f>
        <x:v>1.57374372144589</x:v>
      </x:c>
      <x:c r="O1549" s="116" t="n">
        <x:f>IFERROR((J1549+K1549)/N1549,0)</x:f>
        <x:v>0.20429128708376845</x:v>
      </x:c>
      <x:c r="P1549" s="50" t="b">
        <x:f>AND(MONTH(A1549)=12,OR(A1550="",YEAR(A1549)&lt;&gt;YEAR(A1550)))</x:f>
        <x:v>0</x:v>
      </x:c>
      <x:c r="Q1549" s="50" t="b">
        <x:f>AND(MOD(MONTH(A1549),3)=0,OR(A1550="",MONTH(A1549)&lt;&gt;MONTH(A1550)))</x:f>
        <x:v>0</x:v>
      </x:c>
      <x:c r="R1549" s="50" t="b">
        <x:f>OR(O1549&gt;$E$7,O1549&lt;$E$6)</x:f>
        <x:v>0</x:v>
      </x:c>
      <x:c r="S1549" s="50" t="b">
        <x:f>AND(OR(P1549,Q1549,R1549),A1549-AH1548&gt;$E$8)</x:f>
        <x:v>0</x:v>
      </x:c>
      <x:c r="T1549" s="50" t="str">
        <x:f>IF(NOT(OR(P1549,Q1549,R1549)),"不调",IF(NOT(S1549),"间隔规则跳过",IF(P1549,"年末+季度",IF(AND(Q1549,R1549),"季度+动态",IF(Q1549,"季度","动态")))))</x:f>
        <x:v>不调</x:v>
      </x:c>
      <x:c r="U1549" s="115" t="n">
        <x:f>IF(OR(T1549="年末+季度",T1549="季度+动态"),N1549*$E$5/2,IF(T1549="季度",(J1549+K1549)/2,IF(T1549="动态",N1549*$E$5*IF(J1549+K1549=0,0.5,J1549/(J1549+K1549)),J1549)))</x:f>
        <x:v>0.16192115573450735</x:v>
      </x:c>
      <x:c r="V1549" s="115" t="n">
        <x:f>IF(OR(T1549="年末+季度",T1549="季度+动态"),N1549*$E$5/2,IF(T1549="季度",(J1549+K1549)/2,IF(T1549="动态",N1549*$E$5*IF(J1549+K1549=0,0.5,K1549/(J1549+K1549)),K1549)))</x:f>
        <x:v>0.1595809746596731</x:v>
      </x:c>
      <x:c r="W1549" s="115" t="n">
        <x:f>IF(OR(T1549="年末+季度",T1549="季度+动态",T1549="动态"),N1549*(1-$E$5)*IF(L1549+M1549=0,$B$7/($B$7+$B$8),L1549/(L1549+M1549)),L1549)</x:f>
        <x:v>1.0861201866622419</x:v>
      </x:c>
      <x:c r="X1549" s="115" t="n">
        <x:f>IF(OR(T1549="年末+季度",T1549="季度+动态",T1549="动态"),N1549*(1-$E$5)*IF(L1549+M1549=0,$B$8/($B$7+$B$8),M1549/(L1549+M1549)),M1549)</x:f>
        <x:v>0.16612140438946765</x:v>
      </x:c>
      <x:c r="Y1549" s="115" t="n">
        <x:f>POWER(1-$H$5,(A1549-A1548)/$H$8)</x:f>
        <x:v>0.9999862671029998</x:v>
      </x:c>
      <x:c r="Z1549" s="115" t="n">
        <x:f>U1549*Y1549</x:f>
        <x:v>0.1619189320879535</x:v>
      </x:c>
      <x:c r="AA1549" s="115" t="n">
        <x:f>V1549*Y1549</x:f>
        <x:v>0.1595787831505849</x:v>
      </x:c>
      <x:c r="AB1549" s="115" t="n">
        <x:f>W1549*Y1549</x:f>
        <x:v>1.0861052710855885</x:v>
      </x:c>
      <x:c r="AC1549" s="115" t="n">
        <x:f>X1549*Y1549</x:f>
        <x:v>0.16611912306133164</x:v>
      </x:c>
      <x:c r="AD1549" s="115" t="n">
        <x:f>SUM(Z1549:AC1549)</x:f>
        <x:v>1.5737221093854588</x:v>
      </x:c>
      <x:c r="AE1549" s="115" t="n">
        <x:f>MAX(AE1548,AD1549)</x:f>
        <x:v>1.6121429879269864</x:v>
      </x:c>
      <x:c r="AF1549" s="114" t="n">
        <x:f>AD1549/AE1549-1</x:f>
        <x:v>-0.02383217793288428</x:v>
      </x:c>
      <x:c r="AG1549" s="114" t="n">
        <x:f>AD1549/AD1548-1</x:f>
        <x:v>-0.0018745501327244174</x:v>
      </x:c>
      <x:c r="AH1549" s="111" t="n">
        <x:f>IF(OR(T1549="年末+季度",T1549="季度+动态",T1549="季度",T1549="动态"),A1549,AH1548)</x:f>
        <x:v>46022</x:v>
      </x:c>
      <x:c r="AI1549" s="117" t="n">
        <x:f>YEAR(A1549)</x:f>
        <x:v>2026</x:v>
      </x:c>
      <x:c r="AJ1549" s="117" t="n">
        <x:f>MONTH(A1549)</x:f>
        <x:v>3</x:v>
      </x:c>
      <x:c r="AK1549" s="50" t="n">
        <x:f>IF(MONTH(A1549)&lt;&gt;MONTH(A1550),1,0)</x:f>
        <x:v>0</x:v>
      </x:c>
      <x:c r="AL1549" s="115" t="n">
        <x:f>IF(AK1548,AD1548,AL1548)</x:f>
        <x:v>1.6029127122101217</x:v>
      </x:c>
      <x:c r="AM1549" s="116" t="str">
        <x:f>IF(AK1549,AD1549/AL1549-1,"")</x:f>
      </x:c>
      <x:c r="AN1549" s="115" t="n">
        <x:f>IF(AI1549&lt;&gt;AI1548,AD1549,MAX(AN1548,AD1549))</x:f>
        <x:v>1.6121429879269864</x:v>
      </x:c>
      <x:c r="AO1549" s="116" t="n">
        <x:f>AD1549/AN1549-1</x:f>
        <x:v>-0.02383217793288428</x:v>
      </x:c>
      <x:c r="AP1549" s="112" t="n">
        <x:f>IFERROR(SUM(Z1549:AC1549)/AD1549,0)</x:f>
        <x:v>1</x:v>
      </x:c>
      <x:c r="AQ1549" s="50" t="b">
        <x:f>AND(B1549&gt;0,C1549&gt;0,D1549&gt;0,E1549&gt;0)</x:f>
        <x:v>1</x:v>
      </x:c>
    </x:row>
    <x:row r="1550">
      <x:c r="A1550" s="111" t="n">
        <x:f>'净值底稿'!A1508</x:f>
        <x:v>46104</x:v>
      </x:c>
      <x:c r="B1550" s="113" t="n">
        <x:f>'净值底稿'!F1508</x:f>
        <x:v>3.812787561011675</x:v>
      </x:c>
      <x:c r="C1550" s="113" t="n">
        <x:f>'净值底稿'!O1508</x:f>
        <x:v>1.8265911019021086</x:v>
      </x:c>
      <x:c r="D1550" s="113" t="n">
        <x:f>'净值底稿'!P1508</x:f>
        <x:v>1.7645</x:v>
      </x:c>
      <x:c r="E1550" s="113" t="n">
        <x:f>'净值底稿'!Q1508</x:f>
        <x:v>3.2212</x:v>
      </x:c>
      <x:c r="F1550" s="114" t="n">
        <x:f>IFERROR(B1550/B1549-1,0)</x:f>
        <x:v>-0.04300799188403648</x:v>
      </x:c>
      <x:c r="G1550" s="114" t="n">
        <x:f>IFERROR(C1550/C1549-1,0)</x:f>
        <x:v>-0.045371404756679556</x:v>
      </x:c>
      <x:c r="H1550" s="114" t="n">
        <x:f>IFERROR(D1550/D1549-1,0)</x:f>
        <x:v>0</x:v>
      </x:c>
      <x:c r="I1550" s="114" t="n">
        <x:f>IFERROR(E1550/E1549-1,0)</x:f>
        <x:v>-0.10821959524930092</x:v>
      </x:c>
      <x:c r="J1550" s="115" t="n">
        <x:f>Z1549*(1+F1550)</x:f>
        <x:v>0.15495512397084293</x:v>
      </x:c>
      <x:c r="K1550" s="115" t="n">
        <x:f>AA1549*(1+G1550)</x:f>
        <x:v>0.15233846958968134</x:v>
      </x:c>
      <x:c r="L1550" s="115" t="n">
        <x:f>AB1549*(1+H1550)</x:f>
        <x:v>1.0861052710855885</x:v>
      </x:c>
      <x:c r="M1550" s="115" t="n">
        <x:f>AC1549*(1+I1550)</x:f>
        <x:v>0.14814177880046553</x:v>
      </x:c>
      <x:c r="N1550" s="115" t="n">
        <x:f>SUM(J1550:M1550)</x:f>
        <x:v>1.5415406434465784</x:v>
      </x:c>
      <x:c r="O1550" s="116" t="n">
        <x:f>IFERROR((J1550+K1550)/N1550,0)</x:f>
        <x:v>0.19934186936095105</x:v>
      </x:c>
      <x:c r="P1550" s="50" t="b">
        <x:f>AND(MONTH(A1550)=12,OR(A1551="",YEAR(A1550)&lt;&gt;YEAR(A1551)))</x:f>
        <x:v>0</x:v>
      </x:c>
      <x:c r="Q1550" s="50" t="b">
        <x:f>AND(MOD(MONTH(A1550),3)=0,OR(A1551="",MONTH(A1550)&lt;&gt;MONTH(A1551)))</x:f>
        <x:v>0</x:v>
      </x:c>
      <x:c r="R1550" s="50" t="b">
        <x:f>OR(O1550&gt;$E$7,O1550&lt;$E$6)</x:f>
        <x:v>0</x:v>
      </x:c>
      <x:c r="S1550" s="50" t="b">
        <x:f>AND(OR(P1550,Q1550,R1550),A1550-AH1549&gt;$E$8)</x:f>
        <x:v>0</x:v>
      </x:c>
      <x:c r="T1550" s="50" t="str">
        <x:f>IF(NOT(OR(P1550,Q1550,R1550)),"不调",IF(NOT(S1550),"间隔规则跳过",IF(P1550,"年末+季度",IF(AND(Q1550,R1550),"季度+动态",IF(Q1550,"季度","动态")))))</x:f>
        <x:v>不调</x:v>
      </x:c>
      <x:c r="U1550" s="115" t="n">
        <x:f>IF(OR(T1550="年末+季度",T1550="季度+动态"),N1550*$E$5/2,IF(T1550="季度",(J1550+K1550)/2,IF(T1550="动态",N1550*$E$5*IF(J1550+K1550=0,0.5,J1550/(J1550+K1550)),J1550)))</x:f>
        <x:v>0.15495512397084293</x:v>
      </x:c>
      <x:c r="V1550" s="115" t="n">
        <x:f>IF(OR(T1550="年末+季度",T1550="季度+动态"),N1550*$E$5/2,IF(T1550="季度",(J1550+K1550)/2,IF(T1550="动态",N1550*$E$5*IF(J1550+K1550=0,0.5,K1550/(J1550+K1550)),K1550)))</x:f>
        <x:v>0.15233846958968134</x:v>
      </x:c>
      <x:c r="W1550" s="115" t="n">
        <x:f>IF(OR(T1550="年末+季度",T1550="季度+动态",T1550="动态"),N1550*(1-$E$5)*IF(L1550+M1550=0,$B$7/($B$7+$B$8),L1550/(L1550+M1550)),L1550)</x:f>
        <x:v>1.0861052710855885</x:v>
      </x:c>
      <x:c r="X1550" s="115" t="n">
        <x:f>IF(OR(T1550="年末+季度",T1550="季度+动态",T1550="动态"),N1550*(1-$E$5)*IF(L1550+M1550=0,$B$8/($B$7+$B$8),M1550/(L1550+M1550)),M1550)</x:f>
        <x:v>0.14814177880046553</x:v>
      </x:c>
      <x:c r="Y1550" s="115" t="n">
        <x:f>POWER(1-$H$5,(A1550-A1549)/$H$8)</x:f>
        <x:v>0.9999588018747739</x:v>
      </x:c>
      <x:c r="Z1550" s="115" t="n">
        <x:f>U1550*Y1550</x:f>
        <x:v>0.15494874011024115</x:v>
      </x:c>
      <x:c r="AA1550" s="115" t="n">
        <x:f>V1550*Y1550</x:f>
        <x:v>0.15233219353033442</x:v>
      </x:c>
      <x:c r="AB1550" s="115" t="n">
        <x:f>W1550*Y1550</x:f>
        <x:v>1.0860605255846216</x:v>
      </x:c>
      <x:c r="AC1550" s="115" t="n">
        <x:f>X1550*Y1550</x:f>
        <x:v>0.1481356756369113</x:v>
      </x:c>
      <x:c r="AD1550" s="115" t="n">
        <x:f>SUM(Z1550:AC1550)</x:f>
        <x:v>1.5414771348621084</x:v>
      </x:c>
      <x:c r="AE1550" s="115" t="n">
        <x:f>MAX(AE1549,AD1550)</x:f>
        <x:v>1.6121429879269864</x:v>
      </x:c>
      <x:c r="AF1550" s="114" t="n">
        <x:f>AD1550/AE1550-1</x:f>
        <x:v>-0.0438334897053676</x:v>
      </x:c>
      <x:c r="AG1550" s="114" t="n">
        <x:f>AD1550/AD1549-1</x:f>
        <x:v>-0.020489624140784368</x:v>
      </x:c>
      <x:c r="AH1550" s="111" t="n">
        <x:f>IF(OR(T1550="年末+季度",T1550="季度+动态",T1550="季度",T1550="动态"),A1550,AH1549)</x:f>
        <x:v>46022</x:v>
      </x:c>
      <x:c r="AI1550" s="117" t="n">
        <x:f>YEAR(A1550)</x:f>
        <x:v>2026</x:v>
      </x:c>
      <x:c r="AJ1550" s="117" t="n">
        <x:f>MONTH(A1550)</x:f>
        <x:v>3</x:v>
      </x:c>
      <x:c r="AK1550" s="50" t="n">
        <x:f>IF(MONTH(A1550)&lt;&gt;MONTH(A1551),1,0)</x:f>
        <x:v>0</x:v>
      </x:c>
      <x:c r="AL1550" s="115" t="n">
        <x:f>IF(AK1549,AD1549,AL1549)</x:f>
        <x:v>1.6029127122101217</x:v>
      </x:c>
      <x:c r="AM1550" s="116" t="str">
        <x:f>IF(AK1550,AD1550/AL1550-1,"")</x:f>
      </x:c>
      <x:c r="AN1550" s="115" t="n">
        <x:f>IF(AI1550&lt;&gt;AI1549,AD1550,MAX(AN1549,AD1550))</x:f>
        <x:v>1.6121429879269864</x:v>
      </x:c>
      <x:c r="AO1550" s="116" t="n">
        <x:f>AD1550/AN1550-1</x:f>
        <x:v>-0.0438334897053676</x:v>
      </x:c>
      <x:c r="AP1550" s="112" t="n">
        <x:f>IFERROR(SUM(Z1550:AC1550)/AD1550,0)</x:f>
        <x:v>1</x:v>
      </x:c>
      <x:c r="AQ1550" s="50" t="b">
        <x:f>AND(B1550&gt;0,C1550&gt;0,D1550&gt;0,E1550&gt;0)</x:f>
        <x:v>1</x:v>
      </x:c>
    </x:row>
    <x:row r="1551">
      <x:c r="A1551" s="111" t="n">
        <x:f>'净值底稿'!A1509</x:f>
        <x:v>46105</x:v>
      </x:c>
      <x:c r="B1551" s="113" t="n">
        <x:f>'净值底稿'!F1509</x:f>
        <x:v>3.890918346146</x:v>
      </x:c>
      <x:c r="C1551" s="113" t="n">
        <x:f>'净值底稿'!O1509</x:f>
        <x:v>1.8755589989701036</x:v>
      </x:c>
      <x:c r="D1551" s="113" t="n">
        <x:f>'净值底稿'!P1509</x:f>
        <x:v>1.7651</x:v>
      </x:c>
      <x:c r="E1551" s="113" t="n">
        <x:f>'净值底稿'!Q1509</x:f>
        <x:v>3.3988</x:v>
      </x:c>
      <x:c r="F1551" s="114" t="n">
        <x:f>IFERROR(B1551/B1550-1,0)</x:f>
        <x:v>0.020491775081639796</x:v>
      </x:c>
      <x:c r="G1551" s="114" t="n">
        <x:f>IFERROR(C1551/C1550-1,0)</x:f>
        <x:v>0.02680835191685893</x:v>
      </x:c>
      <x:c r="H1551" s="114" t="n">
        <x:f>IFERROR(D1551/D1550-1,0)</x:f>
        <x:v>0.00034003967129492274</x:v>
      </x:c>
      <x:c r="I1551" s="114" t="n">
        <x:f>IFERROR(E1551/E1550-1,0)</x:f>
        <x:v>0.05513473239786415</x:v>
      </x:c>
      <x:c r="J1551" s="115" t="n">
        <x:f>Z1550*(1+F1551)</x:f>
        <x:v>0.15812391484176366</x:v>
      </x:c>
      <x:c r="K1551" s="115" t="n">
        <x:f>AA1550*(1+G1551)</x:f>
        <x:v>0.1564159685827627</x:v>
      </x:c>
      <x:c r="L1551" s="115" t="n">
        <x:f>AB1550*(1+H1551)</x:f>
        <x:v>1.0864298292487478</x:v>
      </x:c>
      <x:c r="M1551" s="115" t="n">
        <x:f>AC1550*(1+I1551)</x:f>
        <x:v>0.1563030964717292</x:v>
      </x:c>
      <x:c r="N1551" s="115" t="n">
        <x:f>SUM(J1551:M1551)</x:f>
        <x:v>1.5572728091450032</x:v>
      </x:c>
      <x:c r="O1551" s="116" t="n">
        <x:f>IFERROR((J1551+K1551)/N1551,0)</x:f>
        <x:v>0.20198123384509592</x:v>
      </x:c>
      <x:c r="P1551" s="50" t="b">
        <x:f>AND(MONTH(A1551)=12,OR(A1552="",YEAR(A1551)&lt;&gt;YEAR(A1552)))</x:f>
        <x:v>0</x:v>
      </x:c>
      <x:c r="Q1551" s="50" t="b">
        <x:f>AND(MOD(MONTH(A1551),3)=0,OR(A1552="",MONTH(A1551)&lt;&gt;MONTH(A1552)))</x:f>
        <x:v>0</x:v>
      </x:c>
      <x:c r="R1551" s="50" t="b">
        <x:f>OR(O1551&gt;$E$7,O1551&lt;$E$6)</x:f>
        <x:v>0</x:v>
      </x:c>
      <x:c r="S1551" s="50" t="b">
        <x:f>AND(OR(P1551,Q1551,R1551),A1551-AH1550&gt;$E$8)</x:f>
        <x:v>0</x:v>
      </x:c>
      <x:c r="T1551" s="50" t="str">
        <x:f>IF(NOT(OR(P1551,Q1551,R1551)),"不调",IF(NOT(S1551),"间隔规则跳过",IF(P1551,"年末+季度",IF(AND(Q1551,R1551),"季度+动态",IF(Q1551,"季度","动态")))))</x:f>
        <x:v>不调</x:v>
      </x:c>
      <x:c r="U1551" s="115" t="n">
        <x:f>IF(OR(T1551="年末+季度",T1551="季度+动态"),N1551*$E$5/2,IF(T1551="季度",(J1551+K1551)/2,IF(T1551="动态",N1551*$E$5*IF(J1551+K1551=0,0.5,J1551/(J1551+K1551)),J1551)))</x:f>
        <x:v>0.15812391484176366</x:v>
      </x:c>
      <x:c r="V1551" s="115" t="n">
        <x:f>IF(OR(T1551="年末+季度",T1551="季度+动态"),N1551*$E$5/2,IF(T1551="季度",(J1551+K1551)/2,IF(T1551="动态",N1551*$E$5*IF(J1551+K1551=0,0.5,K1551/(J1551+K1551)),K1551)))</x:f>
        <x:v>0.1564159685827627</x:v>
      </x:c>
      <x:c r="W1551" s="115" t="n">
        <x:f>IF(OR(T1551="年末+季度",T1551="季度+动态",T1551="动态"),N1551*(1-$E$5)*IF(L1551+M1551=0,$B$7/($B$7+$B$8),L1551/(L1551+M1551)),L1551)</x:f>
        <x:v>1.0864298292487478</x:v>
      </x:c>
      <x:c r="X1551" s="115" t="n">
        <x:f>IF(OR(T1551="年末+季度",T1551="季度+动态",T1551="动态"),N1551*(1-$E$5)*IF(L1551+M1551=0,$B$8/($B$7+$B$8),M1551/(L1551+M1551)),M1551)</x:f>
        <x:v>0.1563030964717292</x:v>
      </x:c>
      <x:c r="Y1551" s="115" t="n">
        <x:f>POWER(1-$H$5,(A1551-A1550)/$H$8)</x:f>
        <x:v>0.9999862671029998</x:v>
      </x:c>
      <x:c r="Z1551" s="115" t="n">
        <x:f>U1551*Y1551</x:f>
        <x:v>0.15812174334232787</x:v>
      </x:c>
      <x:c r="AA1551" s="115" t="n">
        <x:f>V1551*Y1551</x:f>
        <x:v>0.15641382053837694</x:v>
      </x:c>
      <x:c r="AB1551" s="115" t="n">
        <x:f>W1551*Y1551</x:f>
        <x:v>1.0864149094198048</x:v>
      </x:c>
      <x:c r="AC1551" s="115" t="n">
        <x:f>X1551*Y1551</x:f>
        <x:v>0.15630094997740454</x:v>
      </x:c>
      <x:c r="AD1551" s="115" t="n">
        <x:f>SUM(Z1551:AC1551)</x:f>
        <x:v>1.5572514232779142</x:v>
      </x:c>
      <x:c r="AE1551" s="115" t="n">
        <x:f>MAX(AE1550,AD1551)</x:f>
        <x:v>1.6121429879269864</x:v>
      </x:c>
      <x:c r="AF1551" s="114" t="n">
        <x:f>AD1551/AE1551-1</x:f>
        <x:v>-0.03404881890759326</x:v>
      </x:c>
      <x:c r="AG1551" s="114" t="n">
        <x:f>AD1551/AD1550-1</x:f>
        <x:v>0.010233228932855276</x:v>
      </x:c>
      <x:c r="AH1551" s="111" t="n">
        <x:f>IF(OR(T1551="年末+季度",T1551="季度+动态",T1551="季度",T1551="动态"),A1551,AH1550)</x:f>
        <x:v>46022</x:v>
      </x:c>
      <x:c r="AI1551" s="117" t="n">
        <x:f>YEAR(A1551)</x:f>
        <x:v>2026</x:v>
      </x:c>
      <x:c r="AJ1551" s="117" t="n">
        <x:f>MONTH(A1551)</x:f>
        <x:v>3</x:v>
      </x:c>
      <x:c r="AK1551" s="50" t="n">
        <x:f>IF(MONTH(A1551)&lt;&gt;MONTH(A1552),1,0)</x:f>
        <x:v>0</x:v>
      </x:c>
      <x:c r="AL1551" s="115" t="n">
        <x:f>IF(AK1550,AD1550,AL1550)</x:f>
        <x:v>1.6029127122101217</x:v>
      </x:c>
      <x:c r="AM1551" s="116" t="str">
        <x:f>IF(AK1551,AD1551/AL1551-1,"")</x:f>
      </x:c>
      <x:c r="AN1551" s="115" t="n">
        <x:f>IF(AI1551&lt;&gt;AI1550,AD1551,MAX(AN1550,AD1551))</x:f>
        <x:v>1.6121429879269864</x:v>
      </x:c>
      <x:c r="AO1551" s="116" t="n">
        <x:f>AD1551/AN1551-1</x:f>
        <x:v>-0.03404881890759326</x:v>
      </x:c>
      <x:c r="AP1551" s="112" t="n">
        <x:f>IFERROR(SUM(Z1551:AC1551)/AD1551,0)</x:f>
        <x:v>1</x:v>
      </x:c>
      <x:c r="AQ1551" s="50" t="b">
        <x:f>AND(B1551&gt;0,C1551&gt;0,D1551&gt;0,E1551&gt;0)</x:f>
        <x:v>1</x:v>
      </x:c>
    </x:row>
    <x:row r="1552">
      <x:c r="A1552" s="111" t="n">
        <x:f>'净值底稿'!A1510</x:f>
        <x:v>46106</x:v>
      </x:c>
      <x:c r="B1552" s="113" t="n">
        <x:f>'净值底稿'!F1510</x:f>
        <x:v>3.9846779797378247</x:v>
      </x:c>
      <x:c r="C1552" s="113" t="n">
        <x:f>'净值底稿'!O1510</x:f>
        <x:v>1.913471048358364</x:v>
      </x:c>
      <x:c r="D1552" s="113" t="n">
        <x:f>'净值底稿'!P1510</x:f>
        <x:v>1.7654</x:v>
      </x:c>
      <x:c r="E1552" s="113" t="n">
        <x:f>'净值底稿'!Q1510</x:f>
        <x:v>3.5224</x:v>
      </x:c>
      <x:c r="F1552" s="114" t="n">
        <x:f>IFERROR(B1552/B1551-1,0)</x:f>
        <x:v>0.02409704477214092</x:v>
      </x:c>
      <x:c r="G1552" s="114" t="n">
        <x:f>IFERROR(C1552/C1551-1,0)</x:f>
        <x:v>0.020213733297154812</x:v>
      </x:c>
      <x:c r="H1552" s="114" t="n">
        <x:f>IFERROR(D1552/D1551-1,0)</x:f>
        <x:v>0.00016996204181074503</x:v>
      </x:c>
      <x:c r="I1552" s="114" t="n">
        <x:f>IFERROR(E1552/E1551-1,0)</x:f>
        <x:v>0.03636577615629055</x:v>
      </x:c>
      <x:c r="J1552" s="115" t="n">
        <x:f>Z1551*(1+F1552)</x:f>
        <x:v>0.16193201007109692</x:v>
      </x:c>
      <x:c r="K1552" s="115" t="n">
        <x:f>AA1551*(1+G1552)</x:f>
        <x:v>0.15957552779072873</x:v>
      </x:c>
      <x:c r="L1552" s="115" t="n">
        <x:f>AB1551*(1+H1552)</x:f>
        <x:v>1.0865995587160635</x:v>
      </x:c>
      <x:c r="M1552" s="115" t="n">
        <x:f>AC1551*(1+I1552)</x:f>
        <x:v>0.1619849553372984</x:v>
      </x:c>
      <x:c r="N1552" s="115" t="n">
        <x:f>SUM(J1552:M1552)</x:f>
        <x:v>1.5700920519151875</x:v>
      </x:c>
      <x:c r="O1552" s="116" t="n">
        <x:f>IFERROR((J1552+K1552)/N1552,0)</x:f>
        <x:v>0.20476986522519677</x:v>
      </x:c>
      <x:c r="P1552" s="50" t="b">
        <x:f>AND(MONTH(A1552)=12,OR(A1553="",YEAR(A1552)&lt;&gt;YEAR(A1553)))</x:f>
        <x:v>0</x:v>
      </x:c>
      <x:c r="Q1552" s="50" t="b">
        <x:f>AND(MOD(MONTH(A1552),3)=0,OR(A1553="",MONTH(A1552)&lt;&gt;MONTH(A1553)))</x:f>
        <x:v>0</x:v>
      </x:c>
      <x:c r="R1552" s="50" t="b">
        <x:f>OR(O1552&gt;$E$7,O1552&lt;$E$6)</x:f>
        <x:v>0</x:v>
      </x:c>
      <x:c r="S1552" s="50" t="b">
        <x:f>AND(OR(P1552,Q1552,R1552),A1552-AH1551&gt;$E$8)</x:f>
        <x:v>0</x:v>
      </x:c>
      <x:c r="T1552" s="50" t="str">
        <x:f>IF(NOT(OR(P1552,Q1552,R1552)),"不调",IF(NOT(S1552),"间隔规则跳过",IF(P1552,"年末+季度",IF(AND(Q1552,R1552),"季度+动态",IF(Q1552,"季度","动态")))))</x:f>
        <x:v>不调</x:v>
      </x:c>
      <x:c r="U1552" s="115" t="n">
        <x:f>IF(OR(T1552="年末+季度",T1552="季度+动态"),N1552*$E$5/2,IF(T1552="季度",(J1552+K1552)/2,IF(T1552="动态",N1552*$E$5*IF(J1552+K1552=0,0.5,J1552/(J1552+K1552)),J1552)))</x:f>
        <x:v>0.16193201007109692</x:v>
      </x:c>
      <x:c r="V1552" s="115" t="n">
        <x:f>IF(OR(T1552="年末+季度",T1552="季度+动态"),N1552*$E$5/2,IF(T1552="季度",(J1552+K1552)/2,IF(T1552="动态",N1552*$E$5*IF(J1552+K1552=0,0.5,K1552/(J1552+K1552)),K1552)))</x:f>
        <x:v>0.15957552779072873</x:v>
      </x:c>
      <x:c r="W1552" s="115" t="n">
        <x:f>IF(OR(T1552="年末+季度",T1552="季度+动态",T1552="动态"),N1552*(1-$E$5)*IF(L1552+M1552=0,$B$7/($B$7+$B$8),L1552/(L1552+M1552)),L1552)</x:f>
        <x:v>1.0865995587160635</x:v>
      </x:c>
      <x:c r="X1552" s="115" t="n">
        <x:f>IF(OR(T1552="年末+季度",T1552="季度+动态",T1552="动态"),N1552*(1-$E$5)*IF(L1552+M1552=0,$B$8/($B$7+$B$8),M1552/(L1552+M1552)),M1552)</x:f>
        <x:v>0.1619849553372984</x:v>
      </x:c>
      <x:c r="Y1552" s="115" t="n">
        <x:f>POWER(1-$H$5,(A1552-A1551)/$H$8)</x:f>
        <x:v>0.9999862671029998</x:v>
      </x:c>
      <x:c r="Z1552" s="115" t="n">
        <x:f>U1552*Y1552</x:f>
        <x:v>0.16192978627548157</x:v>
      </x:c>
      <x:c r="AA1552" s="115" t="n">
        <x:f>V1552*Y1552</x:f>
        <x:v>0.15957333635644183</x:v>
      </x:c>
      <x:c r="AB1552" s="115" t="n">
        <x:f>W1552*Y1552</x:f>
        <x:v>1.086584636556243</x:v>
      </x:c>
      <x:c r="AC1552" s="115" t="n">
        <x:f>X1552*Y1552</x:f>
        <x:v>0.16198273081459116</x:v>
      </x:c>
      <x:c r="AD1552" s="115" t="n">
        <x:f>SUM(Z1552:AC1552)</x:f>
        <x:v>1.5700704900027576</x:v>
      </x:c>
      <x:c r="AE1552" s="115" t="n">
        <x:f>MAX(AE1551,AD1552)</x:f>
        <x:v>1.6121429879269864</x:v>
      </x:c>
      <x:c r="AF1552" s="114" t="n">
        <x:f>AD1552/AE1552-1</x:f>
        <x:v>-0.026097249585986693</x:v>
      </x:c>
      <x:c r="AG1552" s="114" t="n">
        <x:f>AD1552/AD1551-1</x:f>
        <x:v>0.008231854235753344</x:v>
      </x:c>
      <x:c r="AH1552" s="111" t="n">
        <x:f>IF(OR(T1552="年末+季度",T1552="季度+动态",T1552="季度",T1552="动态"),A1552,AH1551)</x:f>
        <x:v>46022</x:v>
      </x:c>
      <x:c r="AI1552" s="117" t="n">
        <x:f>YEAR(A1552)</x:f>
        <x:v>2026</x:v>
      </x:c>
      <x:c r="AJ1552" s="117" t="n">
        <x:f>MONTH(A1552)</x:f>
        <x:v>3</x:v>
      </x:c>
      <x:c r="AK1552" s="50" t="n">
        <x:f>IF(MONTH(A1552)&lt;&gt;MONTH(A1553),1,0)</x:f>
        <x:v>0</x:v>
      </x:c>
      <x:c r="AL1552" s="115" t="n">
        <x:f>IF(AK1551,AD1551,AL1551)</x:f>
        <x:v>1.6029127122101217</x:v>
      </x:c>
      <x:c r="AM1552" s="116" t="str">
        <x:f>IF(AK1552,AD1552/AL1552-1,"")</x:f>
      </x:c>
      <x:c r="AN1552" s="115" t="n">
        <x:f>IF(AI1552&lt;&gt;AI1551,AD1552,MAX(AN1551,AD1552))</x:f>
        <x:v>1.6121429879269864</x:v>
      </x:c>
      <x:c r="AO1552" s="116" t="n">
        <x:f>AD1552/AN1552-1</x:f>
        <x:v>-0.026097249585986693</x:v>
      </x:c>
      <x:c r="AP1552" s="112" t="n">
        <x:f>IFERROR(SUM(Z1552:AC1552)/AD1552,0)</x:f>
        <x:v>1</x:v>
      </x:c>
      <x:c r="AQ1552" s="50" t="b">
        <x:f>AND(B1552&gt;0,C1552&gt;0,D1552&gt;0,E1552&gt;0)</x:f>
        <x:v>1</x:v>
      </x:c>
    </x:row>
    <x:row r="1553">
      <x:c r="A1553" s="111" t="n">
        <x:f>'净值底稿'!A1511</x:f>
        <x:v>46107</x:v>
      </x:c>
      <x:c r="B1553" s="113" t="n">
        <x:f>'净值底稿'!F1511</x:f>
        <x:v>3.91088030873795</x:v>
      </x:c>
      <x:c r="C1553" s="113" t="n">
        <x:f>'净值底稿'!O1511</x:f>
        <x:v>1.8891368133099078</x:v>
      </x:c>
      <x:c r="D1553" s="113" t="n">
        <x:f>'净值底稿'!P1511</x:f>
        <x:v>1.7659</x:v>
      </x:c>
      <x:c r="E1553" s="113" t="n">
        <x:f>'净值底稿'!Q1511</x:f>
        <x:v>3.4442</x:v>
      </x:c>
      <x:c r="F1553" s="114" t="n">
        <x:f>IFERROR(B1553/B1552-1,0)</x:f>
        <x:v>-0.018520360083082665</x:v>
      </x:c>
      <x:c r="G1553" s="114" t="n">
        <x:f>IFERROR(C1553/C1552-1,0)</x:f>
        <x:v>-0.012717325965989068</x:v>
      </x:c>
      <x:c r="H1553" s="114" t="n">
        <x:f>IFERROR(D1553/D1552-1,0)</x:f>
        <x:v>0.0002832219327064678</x:v>
      </x:c>
      <x:c r="I1553" s="114" t="n">
        <x:f>IFERROR(E1553/E1552-1,0)</x:f>
        <x:v>-0.022200772200772323</x:v>
      </x:c>
      <x:c r="J1553" s="115" t="n">
        <x:f>Z1552*(1+F1553)</x:f>
        <x:v>0.15893078832548305</x:v>
      </x:c>
      <x:c r="K1553" s="115" t="n">
        <x:f>AA1552*(1+G1553)</x:f>
        <x:v>0.15754399022251656</x:v>
      </x:c>
      <x:c r="L1553" s="115" t="n">
        <x:f>AB1552*(1+H1553)</x:f>
        <x:v>1.0868923811570577</x:v>
      </x:c>
      <x:c r="M1553" s="115" t="n">
        <x:f>AC1552*(1+I1553)</x:f>
        <x:v>0.1583865891073174</x:v>
      </x:c>
      <x:c r="N1553" s="115" t="n">
        <x:f>SUM(J1553:M1553)</x:f>
        <x:v>1.5617537488123747</x:v>
      </x:c>
      <x:c r="O1553" s="116" t="n">
        <x:f>IFERROR((J1553+K1553)/N1553,0)</x:f>
        <x:v>0.20264063959421308</x:v>
      </x:c>
      <x:c r="P1553" s="50" t="b">
        <x:f>AND(MONTH(A1553)=12,OR(A1554="",YEAR(A1553)&lt;&gt;YEAR(A1554)))</x:f>
        <x:v>0</x:v>
      </x:c>
      <x:c r="Q1553" s="50" t="b">
        <x:f>AND(MOD(MONTH(A1553),3)=0,OR(A1554="",MONTH(A1553)&lt;&gt;MONTH(A1554)))</x:f>
        <x:v>0</x:v>
      </x:c>
      <x:c r="R1553" s="50" t="b">
        <x:f>OR(O1553&gt;$E$7,O1553&lt;$E$6)</x:f>
        <x:v>0</x:v>
      </x:c>
      <x:c r="S1553" s="50" t="b">
        <x:f>AND(OR(P1553,Q1553,R1553),A1553-AH1552&gt;$E$8)</x:f>
        <x:v>0</x:v>
      </x:c>
      <x:c r="T1553" s="50" t="str">
        <x:f>IF(NOT(OR(P1553,Q1553,R1553)),"不调",IF(NOT(S1553),"间隔规则跳过",IF(P1553,"年末+季度",IF(AND(Q1553,R1553),"季度+动态",IF(Q1553,"季度","动态")))))</x:f>
        <x:v>不调</x:v>
      </x:c>
      <x:c r="U1553" s="115" t="n">
        <x:f>IF(OR(T1553="年末+季度",T1553="季度+动态"),N1553*$E$5/2,IF(T1553="季度",(J1553+K1553)/2,IF(T1553="动态",N1553*$E$5*IF(J1553+K1553=0,0.5,J1553/(J1553+K1553)),J1553)))</x:f>
        <x:v>0.15893078832548305</x:v>
      </x:c>
      <x:c r="V1553" s="115" t="n">
        <x:f>IF(OR(T1553="年末+季度",T1553="季度+动态"),N1553*$E$5/2,IF(T1553="季度",(J1553+K1553)/2,IF(T1553="动态",N1553*$E$5*IF(J1553+K1553=0,0.5,K1553/(J1553+K1553)),K1553)))</x:f>
        <x:v>0.15754399022251656</x:v>
      </x:c>
      <x:c r="W1553" s="115" t="n">
        <x:f>IF(OR(T1553="年末+季度",T1553="季度+动态",T1553="动态"),N1553*(1-$E$5)*IF(L1553+M1553=0,$B$7/($B$7+$B$8),L1553/(L1553+M1553)),L1553)</x:f>
        <x:v>1.0868923811570577</x:v>
      </x:c>
      <x:c r="X1553" s="115" t="n">
        <x:f>IF(OR(T1553="年末+季度",T1553="季度+动态",T1553="动态"),N1553*(1-$E$5)*IF(L1553+M1553=0,$B$8/($B$7+$B$8),M1553/(L1553+M1553)),M1553)</x:f>
        <x:v>0.1583865891073174</x:v>
      </x:c>
      <x:c r="Y1553" s="115" t="n">
        <x:f>POWER(1-$H$5,(A1553-A1552)/$H$8)</x:f>
        <x:v>0.9999862671029998</x:v>
      </x:c>
      <x:c r="Z1553" s="115" t="n">
        <x:f>U1553*Y1553</x:f>
        <x:v>0.1589286057453368</x:v>
      </x:c>
      <x:c r="AA1553" s="115" t="n">
        <x:f>V1553*Y1553</x:f>
        <x:v>0.15754182668712582</x:v>
      </x:c>
      <x:c r="AB1553" s="115" t="n">
        <x:f>W1553*Y1553</x:f>
        <x:v>1.0868774549759368</x:v>
      </x:c>
      <x:c r="AC1553" s="115" t="n">
        <x:f>X1553*Y1553</x:f>
        <x:v>0.15838441400060296</x:v>
      </x:c>
      <x:c r="AD1553" s="115" t="n">
        <x:f>SUM(Z1553:AC1553)</x:f>
        <x:v>1.5617323014090023</x:v>
      </x:c>
      <x:c r="AE1553" s="115" t="n">
        <x:f>MAX(AE1552,AD1553)</x:f>
        <x:v>1.6121429879269864</x:v>
      </x:c>
      <x:c r="AF1553" s="114" t="n">
        <x:f>AD1553/AE1553-1</x:f>
        <x:v>-0.03126936437741534</x:v>
      </x:c>
      <x:c r="AG1553" s="114" t="n">
        <x:f>AD1553/AD1552-1</x:f>
        <x:v>-0.005310709708161276</x:v>
      </x:c>
      <x:c r="AH1553" s="111" t="n">
        <x:f>IF(OR(T1553="年末+季度",T1553="季度+动态",T1553="季度",T1553="动态"),A1553,AH1552)</x:f>
        <x:v>46022</x:v>
      </x:c>
      <x:c r="AI1553" s="117" t="n">
        <x:f>YEAR(A1553)</x:f>
        <x:v>2026</x:v>
      </x:c>
      <x:c r="AJ1553" s="117" t="n">
        <x:f>MONTH(A1553)</x:f>
        <x:v>3</x:v>
      </x:c>
      <x:c r="AK1553" s="50" t="n">
        <x:f>IF(MONTH(A1553)&lt;&gt;MONTH(A1554),1,0)</x:f>
        <x:v>0</x:v>
      </x:c>
      <x:c r="AL1553" s="115" t="n">
        <x:f>IF(AK1552,AD1552,AL1552)</x:f>
        <x:v>1.6029127122101217</x:v>
      </x:c>
      <x:c r="AM1553" s="116" t="str">
        <x:f>IF(AK1553,AD1553/AL1553-1,"")</x:f>
      </x:c>
      <x:c r="AN1553" s="115" t="n">
        <x:f>IF(AI1553&lt;&gt;AI1552,AD1553,MAX(AN1552,AD1553))</x:f>
        <x:v>1.6121429879269864</x:v>
      </x:c>
      <x:c r="AO1553" s="116" t="n">
        <x:f>AD1553/AN1553-1</x:f>
        <x:v>-0.03126936437741534</x:v>
      </x:c>
      <x:c r="AP1553" s="112" t="n">
        <x:f>IFERROR(SUM(Z1553:AC1553)/AD1553,0)</x:f>
        <x:v>1</x:v>
      </x:c>
      <x:c r="AQ1553" s="50" t="b">
        <x:f>AND(B1553&gt;0,C1553&gt;0,D1553&gt;0,E1553&gt;0)</x:f>
        <x:v>1</x:v>
      </x:c>
    </x:row>
    <x:row r="1554">
      <x:c r="A1554" s="111" t="n">
        <x:f>'净值底稿'!A1512</x:f>
        <x:v>46108</x:v>
      </x:c>
      <x:c r="B1554" s="113" t="n">
        <x:f>'净值底稿'!F1512</x:f>
        <x:v>3.9220359649876753</x:v>
      </x:c>
      <x:c r="C1554" s="113" t="n">
        <x:f>'净值底稿'!O1512</x:f>
        <x:v>1.9143847842996928</x:v>
      </x:c>
      <x:c r="D1554" s="113" t="n">
        <x:f>'净值底稿'!P1512</x:f>
        <x:v>1.7662</x:v>
      </x:c>
      <x:c r="E1554" s="113" t="n">
        <x:f>'净值底稿'!Q1512</x:f>
        <x:v>3.449</x:v>
      </x:c>
      <x:c r="F1554" s="114" t="n">
        <x:f>IFERROR(B1554/B1553-1,0)</x:f>
        <x:v>0.00285246680262774</x:v>
      </x:c>
      <x:c r="G1554" s="114" t="n">
        <x:f>IFERROR(C1554/C1553-1,0)</x:f>
        <x:v>0.013364818689626246</x:v>
      </x:c>
      <x:c r="H1554" s="114" t="n">
        <x:f>IFERROR(D1554/D1553-1,0)</x:f>
        <x:v>0.00016988504445314412</x:v>
      </x:c>
      <x:c r="I1554" s="114" t="n">
        <x:f>IFERROR(E1554/E1553-1,0)</x:f>
        <x:v>0.0013936472910980324</x:v>
      </x:c>
      <x:c r="J1554" s="115" t="n">
        <x:f>Z1553*(1+F1554)</x:f>
        <x:v>0.15938194431721328</x:v>
      </x:c>
      <x:c r="K1554" s="115" t="n">
        <x:f>AA1553*(1+G1554)</x:f>
        <x:v>0.15964734463683178</x:v>
      </x:c>
      <x:c r="L1554" s="115" t="n">
        <x:f>AB1553*(1+H1554)</x:f>
        <x:v>1.0870620992006905</x:v>
      </x:c>
      <x:c r="M1554" s="115" t="n">
        <x:f>AC1553*(1+I1554)</x:f>
        <x:v>0.15860514601012704</x:v>
      </x:c>
      <x:c r="N1554" s="115" t="n">
        <x:f>SUM(J1554:M1554)</x:f>
        <x:v>1.5646965341648624</x:v>
      </x:c>
      <x:c r="O1554" s="116" t="n">
        <x:f>IFERROR((J1554+K1554)/N1554,0)</x:f>
        <x:v>0.20389211708986305</x:v>
      </x:c>
      <x:c r="P1554" s="50" t="b">
        <x:f>AND(MONTH(A1554)=12,OR(A1555="",YEAR(A1554)&lt;&gt;YEAR(A1555)))</x:f>
        <x:v>0</x:v>
      </x:c>
      <x:c r="Q1554" s="50" t="b">
        <x:f>AND(MOD(MONTH(A1554),3)=0,OR(A1555="",MONTH(A1554)&lt;&gt;MONTH(A1555)))</x:f>
        <x:v>0</x:v>
      </x:c>
      <x:c r="R1554" s="50" t="b">
        <x:f>OR(O1554&gt;$E$7,O1554&lt;$E$6)</x:f>
        <x:v>0</x:v>
      </x:c>
      <x:c r="S1554" s="50" t="b">
        <x:f>AND(OR(P1554,Q1554,R1554),A1554-AH1553&gt;$E$8)</x:f>
        <x:v>0</x:v>
      </x:c>
      <x:c r="T1554" s="50" t="str">
        <x:f>IF(NOT(OR(P1554,Q1554,R1554)),"不调",IF(NOT(S1554),"间隔规则跳过",IF(P1554,"年末+季度",IF(AND(Q1554,R1554),"季度+动态",IF(Q1554,"季度","动态")))))</x:f>
        <x:v>不调</x:v>
      </x:c>
      <x:c r="U1554" s="115" t="n">
        <x:f>IF(OR(T1554="年末+季度",T1554="季度+动态"),N1554*$E$5/2,IF(T1554="季度",(J1554+K1554)/2,IF(T1554="动态",N1554*$E$5*IF(J1554+K1554=0,0.5,J1554/(J1554+K1554)),J1554)))</x:f>
        <x:v>0.15938194431721328</x:v>
      </x:c>
      <x:c r="V1554" s="115" t="n">
        <x:f>IF(OR(T1554="年末+季度",T1554="季度+动态"),N1554*$E$5/2,IF(T1554="季度",(J1554+K1554)/2,IF(T1554="动态",N1554*$E$5*IF(J1554+K1554=0,0.5,K1554/(J1554+K1554)),K1554)))</x:f>
        <x:v>0.15964734463683178</x:v>
      </x:c>
      <x:c r="W1554" s="115" t="n">
        <x:f>IF(OR(T1554="年末+季度",T1554="季度+动态",T1554="动态"),N1554*(1-$E$5)*IF(L1554+M1554=0,$B$7/($B$7+$B$8),L1554/(L1554+M1554)),L1554)</x:f>
        <x:v>1.0870620992006905</x:v>
      </x:c>
      <x:c r="X1554" s="115" t="n">
        <x:f>IF(OR(T1554="年末+季度",T1554="季度+动态",T1554="动态"),N1554*(1-$E$5)*IF(L1554+M1554=0,$B$8/($B$7+$B$8),M1554/(L1554+M1554)),M1554)</x:f>
        <x:v>0.15860514601012704</x:v>
      </x:c>
      <x:c r="Y1554" s="115" t="n">
        <x:f>POWER(1-$H$5,(A1554-A1553)/$H$8)</x:f>
        <x:v>0.9999862671029998</x:v>
      </x:c>
      <x:c r="Z1554" s="115" t="n">
        <x:f>U1554*Y1554</x:f>
        <x:v>0.15937975554138828</x:v>
      </x:c>
      <x:c r="AA1554" s="115" t="n">
        <x:f>V1554*Y1554</x:f>
        <x:v>0.15964515221629152</x:v>
      </x:c>
      <x:c r="AB1554" s="115" t="n">
        <x:f>W1554*Y1554</x:f>
        <x:v>1.0870471706888494</x:v>
      </x:c>
      <x:c r="AC1554" s="115" t="n">
        <x:f>X1554*Y1554</x:f>
        <x:v>0.15860296790199319</x:v>
      </x:c>
      <x:c r="AD1554" s="115" t="n">
        <x:f>SUM(Z1554:AC1554)</x:f>
        <x:v>1.5646750463485224</x:v>
      </x:c>
      <x:c r="AE1554" s="115" t="n">
        <x:f>MAX(AE1553,AD1554)</x:f>
        <x:v>1.6121429879269864</x:v>
      </x:c>
      <x:c r="AF1554" s="114" t="n">
        <x:f>AD1554/AE1554-1</x:f>
        <x:v>-0.029444002135010305</x:v>
      </x:c>
      <x:c r="AG1554" s="114" t="n">
        <x:f>AD1554/AD1553-1</x:f>
        <x:v>0.0018842825603755387</x:v>
      </x:c>
      <x:c r="AH1554" s="111" t="n">
        <x:f>IF(OR(T1554="年末+季度",T1554="季度+动态",T1554="季度",T1554="动态"),A1554,AH1553)</x:f>
        <x:v>46022</x:v>
      </x:c>
      <x:c r="AI1554" s="117" t="n">
        <x:f>YEAR(A1554)</x:f>
        <x:v>2026</x:v>
      </x:c>
      <x:c r="AJ1554" s="117" t="n">
        <x:f>MONTH(A1554)</x:f>
        <x:v>3</x:v>
      </x:c>
      <x:c r="AK1554" s="50" t="n">
        <x:f>IF(MONTH(A1554)&lt;&gt;MONTH(A1555),1,0)</x:f>
        <x:v>0</x:v>
      </x:c>
      <x:c r="AL1554" s="115" t="n">
        <x:f>IF(AK1553,AD1553,AL1553)</x:f>
        <x:v>1.6029127122101217</x:v>
      </x:c>
      <x:c r="AM1554" s="116" t="str">
        <x:f>IF(AK1554,AD1554/AL1554-1,"")</x:f>
      </x:c>
      <x:c r="AN1554" s="115" t="n">
        <x:f>IF(AI1554&lt;&gt;AI1553,AD1554,MAX(AN1553,AD1554))</x:f>
        <x:v>1.6121429879269864</x:v>
      </x:c>
      <x:c r="AO1554" s="116" t="n">
        <x:f>AD1554/AN1554-1</x:f>
        <x:v>-0.029444002135010305</x:v>
      </x:c>
      <x:c r="AP1554" s="112" t="n">
        <x:f>IFERROR(SUM(Z1554:AC1554)/AD1554,0)</x:f>
        <x:v>1</x:v>
      </x:c>
      <x:c r="AQ1554" s="50" t="b">
        <x:f>AND(B1554&gt;0,C1554&gt;0,D1554&gt;0,E1554&gt;0)</x:f>
        <x:v>1</x:v>
      </x:c>
    </x:row>
    <x:row r="1555">
      <x:c r="A1555" s="111" t="n">
        <x:f>'净值底稿'!A1513</x:f>
        <x:v>46111</x:v>
      </x:c>
      <x:c r="B1555" s="113" t="n">
        <x:f>'净值底稿'!F1513</x:f>
        <x:v>3.9285669602451505</x:v>
      </x:c>
      <x:c r="C1555" s="113" t="n">
        <x:f>'净值底稿'!O1513</x:f>
        <x:v>1.9211236682989525</x:v>
      </x:c>
      <x:c r="D1555" s="113" t="n">
        <x:f>'净值底稿'!P1513</x:f>
        <x:v>1.768</x:v>
      </x:c>
      <x:c r="E1555" s="113" t="n">
        <x:f>'净值底稿'!Q1513</x:f>
        <x:v>3.4995</x:v>
      </x:c>
      <x:c r="F1555" s="114" t="n">
        <x:f>IFERROR(B1555/B1554-1,0)</x:f>
        <x:v>0.0016652053463501737</x:v>
      </x:c>
      <x:c r="G1555" s="114" t="n">
        <x:f>IFERROR(C1555/C1554-1,0)</x:f>
        <x:v>0.0035201303596470446</x:v>
      </x:c>
      <x:c r="H1555" s="114" t="n">
        <x:f>IFERROR(D1555/D1554-1,0)</x:f>
        <x:v>0.001019137130562786</x:v>
      </x:c>
      <x:c r="I1555" s="114" t="n">
        <x:f>IFERROR(E1555/E1554-1,0)</x:f>
        <x:v>0.014641925195708838</x:v>
      </x:c>
      <x:c r="J1555" s="115" t="n">
        <x:f>Z1554*(1+F1555)</x:f>
        <x:v>0.1596451555624158</x:v>
      </x:c>
      <x:c r="K1555" s="115" t="n">
        <x:f>AA1554*(1+G1555)</x:f>
        <x:v>0.16020712396337858</x:v>
      </x:c>
      <x:c r="L1555" s="115" t="n">
        <x:f>AB1554*(1+H1555)</x:f>
        <x:v>1.0881550208231716</x:v>
      </x:c>
      <x:c r="M1555" s="115" t="n">
        <x:f>AC1554*(1+I1555)</x:f>
        <x:v>0.16092522069383158</x:v>
      </x:c>
      <x:c r="N1555" s="115" t="n">
        <x:f>SUM(J1555:M1555)</x:f>
        <x:v>1.5689325210427976</x:v>
      </x:c>
      <x:c r="O1555" s="116" t="n">
        <x:f>IFERROR((J1555+K1555)/N1555,0)</x:f>
        <x:v>0.20386617986170827</x:v>
      </x:c>
      <x:c r="P1555" s="50" t="b">
        <x:f>AND(MONTH(A1555)=12,OR(A1556="",YEAR(A1555)&lt;&gt;YEAR(A1556)))</x:f>
        <x:v>0</x:v>
      </x:c>
      <x:c r="Q1555" s="50" t="b">
        <x:f>AND(MOD(MONTH(A1555),3)=0,OR(A1556="",MONTH(A1555)&lt;&gt;MONTH(A1556)))</x:f>
        <x:v>0</x:v>
      </x:c>
      <x:c r="R1555" s="50" t="b">
        <x:f>OR(O1555&gt;$E$7,O1555&lt;$E$6)</x:f>
        <x:v>0</x:v>
      </x:c>
      <x:c r="S1555" s="50" t="b">
        <x:f>AND(OR(P1555,Q1555,R1555),A1555-AH1554&gt;$E$8)</x:f>
        <x:v>0</x:v>
      </x:c>
      <x:c r="T1555" s="50" t="str">
        <x:f>IF(NOT(OR(P1555,Q1555,R1555)),"不调",IF(NOT(S1555),"间隔规则跳过",IF(P1555,"年末+季度",IF(AND(Q1555,R1555),"季度+动态",IF(Q1555,"季度","动态")))))</x:f>
        <x:v>不调</x:v>
      </x:c>
      <x:c r="U1555" s="115" t="n">
        <x:f>IF(OR(T1555="年末+季度",T1555="季度+动态"),N1555*$E$5/2,IF(T1555="季度",(J1555+K1555)/2,IF(T1555="动态",N1555*$E$5*IF(J1555+K1555=0,0.5,J1555/(J1555+K1555)),J1555)))</x:f>
        <x:v>0.1596451555624158</x:v>
      </x:c>
      <x:c r="V1555" s="115" t="n">
        <x:f>IF(OR(T1555="年末+季度",T1555="季度+动态"),N1555*$E$5/2,IF(T1555="季度",(J1555+K1555)/2,IF(T1555="动态",N1555*$E$5*IF(J1555+K1555=0,0.5,K1555/(J1555+K1555)),K1555)))</x:f>
        <x:v>0.16020712396337858</x:v>
      </x:c>
      <x:c r="W1555" s="115" t="n">
        <x:f>IF(OR(T1555="年末+季度",T1555="季度+动态",T1555="动态"),N1555*(1-$E$5)*IF(L1555+M1555=0,$B$7/($B$7+$B$8),L1555/(L1555+M1555)),L1555)</x:f>
        <x:v>1.0881550208231716</x:v>
      </x:c>
      <x:c r="X1555" s="115" t="n">
        <x:f>IF(OR(T1555="年末+季度",T1555="季度+动态",T1555="动态"),N1555*(1-$E$5)*IF(L1555+M1555=0,$B$8/($B$7+$B$8),M1555/(L1555+M1555)),M1555)</x:f>
        <x:v>0.16092522069383158</x:v>
      </x:c>
      <x:c r="Y1555" s="115" t="n">
        <x:f>POWER(1-$H$5,(A1555-A1554)/$H$8)</x:f>
        <x:v>0.9999588018747739</x:v>
      </x:c>
      <x:c r="Z1555" s="115" t="n">
        <x:f>U1555*Y1555</x:f>
        <x:v>0.1596385784813052</x:v>
      </x:c>
      <x:c r="AA1555" s="115" t="n">
        <x:f>V1555*Y1555</x:f>
        <x:v>0.16020052373022342</x:v>
      </x:c>
      <x:c r="AB1555" s="115" t="n">
        <x:f>W1555*Y1555</x:f>
        <x:v>1.0881101908763584</x:v>
      </x:c>
      <x:c r="AC1555" s="115" t="n">
        <x:f>X1555*Y1555</x:f>
        <x:v>0.1609185908764374</x:v>
      </x:c>
      <x:c r="AD1555" s="115" t="n">
        <x:f>SUM(Z1555:AC1555)</x:f>
        <x:v>1.5688678839643244</x:v>
      </x:c>
      <x:c r="AE1555" s="115" t="n">
        <x:f>MAX(AE1554,AD1555)</x:f>
        <x:v>1.6121429879269864</x:v>
      </x:c>
      <x:c r="AF1555" s="114" t="n">
        <x:f>AD1555/AE1555-1</x:f>
        <x:v>-0.026843216939651415</x:v>
      </x:c>
      <x:c r="AG1555" s="114" t="n">
        <x:f>AD1555/AD1554-1</x:f>
        <x:v>0.0026796858718920458</x:v>
      </x:c>
      <x:c r="AH1555" s="111" t="n">
        <x:f>IF(OR(T1555="年末+季度",T1555="季度+动态",T1555="季度",T1555="动态"),A1555,AH1554)</x:f>
        <x:v>46022</x:v>
      </x:c>
      <x:c r="AI1555" s="117" t="n">
        <x:f>YEAR(A1555)</x:f>
        <x:v>2026</x:v>
      </x:c>
      <x:c r="AJ1555" s="117" t="n">
        <x:f>MONTH(A1555)</x:f>
        <x:v>3</x:v>
      </x:c>
      <x:c r="AK1555" s="50" t="n">
        <x:f>IF(MONTH(A1555)&lt;&gt;MONTH(A1556),1,0)</x:f>
        <x:v>0</x:v>
      </x:c>
      <x:c r="AL1555" s="115" t="n">
        <x:f>IF(AK1554,AD1554,AL1554)</x:f>
        <x:v>1.6029127122101217</x:v>
      </x:c>
      <x:c r="AM1555" s="116" t="str">
        <x:f>IF(AK1555,AD1555/AL1555-1,"")</x:f>
      </x:c>
      <x:c r="AN1555" s="115" t="n">
        <x:f>IF(AI1555&lt;&gt;AI1554,AD1555,MAX(AN1554,AD1555))</x:f>
        <x:v>1.6121429879269864</x:v>
      </x:c>
      <x:c r="AO1555" s="116" t="n">
        <x:f>AD1555/AN1555-1</x:f>
        <x:v>-0.026843216939651415</x:v>
      </x:c>
      <x:c r="AP1555" s="112" t="n">
        <x:f>IFERROR(SUM(Z1555:AC1555)/AD1555,0)</x:f>
        <x:v>1</x:v>
      </x:c>
      <x:c r="AQ1555" s="50" t="b">
        <x:f>AND(B1555&gt;0,C1555&gt;0,D1555&gt;0,E1555&gt;0)</x:f>
        <x:v>1</x:v>
      </x:c>
    </x:row>
    <x:row r="1556">
      <x:c r="A1556" s="111" t="n">
        <x:f>'净值底稿'!A1514</x:f>
        <x:v>46112</x:v>
      </x:c>
      <x:c r="B1556" s="113" t="n">
        <x:f>'净值底稿'!F1514</x:f>
        <x:v>3.840104919867075</x:v>
      </x:c>
      <x:c r="C1556" s="113" t="n">
        <x:f>'净值底稿'!O1514</x:f>
        <x:v>1.893393514660463</x:v>
      </x:c>
      <x:c r="D1556" s="113" t="n">
        <x:f>'净值底稿'!P1514</x:f>
        <x:v>1.768</x:v>
      </x:c>
      <x:c r="E1556" s="113" t="n">
        <x:f>'净值底稿'!Q1514</x:f>
        <x:v>3.5357</x:v>
      </x:c>
      <x:c r="F1556" s="114" t="n">
        <x:f>IFERROR(B1556/B1555-1,0)</x:f>
        <x:v>-0.02251763588943767</x:v>
      </x:c>
      <x:c r="G1556" s="114" t="n">
        <x:f>IFERROR(C1556/C1555-1,0)</x:f>
        <x:v>-0.014434340743426977</x:v>
      </x:c>
      <x:c r="H1556" s="114" t="n">
        <x:f>IFERROR(D1556/D1555-1,0)</x:f>
        <x:v>0</x:v>
      </x:c>
      <x:c r="I1556" s="114" t="n">
        <x:f>IFERROR(E1556/E1555-1,0)</x:f>
        <x:v>0.01034433490498654</x:v>
      </x:c>
      <x:c r="J1556" s="115" t="n">
        <x:f>Z1555*(1+F1556)</x:f>
        <x:v>0.15604389509715574</x:v>
      </x:c>
      <x:c r="K1556" s="115" t="n">
        <x:f>AA1555*(1+G1556)</x:f>
        <x:v>0.15788813478342592</x:v>
      </x:c>
      <x:c r="L1556" s="115" t="n">
        <x:f>AB1555*(1+H1556)</x:f>
        <x:v>1.0881101908763584</x:v>
      </x:c>
      <x:c r="M1556" s="115" t="n">
        <x:f>AC1555*(1+I1556)</x:f>
        <x:v>0.16258318667290178</x:v>
      </x:c>
      <x:c r="N1556" s="115" t="n">
        <x:f>SUM(J1556:M1556)</x:f>
        <x:v>1.5646254074298418</x:v>
      </x:c>
      <x:c r="O1556" s="116" t="n">
        <x:f>IFERROR((J1556+K1556)/N1556,0)</x:f>
        <x:v>0.20064357154743345</x:v>
      </x:c>
      <x:c r="P1556" s="50" t="b">
        <x:f>AND(MONTH(A1556)=12,OR(A1557="",YEAR(A1556)&lt;&gt;YEAR(A1557)))</x:f>
        <x:v>0</x:v>
      </x:c>
      <x:c r="Q1556" s="50" t="b">
        <x:f>AND(MOD(MONTH(A1556),3)=0,OR(A1557="",MONTH(A1556)&lt;&gt;MONTH(A1557)))</x:f>
        <x:v>1</x:v>
      </x:c>
      <x:c r="R1556" s="50" t="b">
        <x:f>OR(O1556&gt;$E$7,O1556&lt;$E$6)</x:f>
        <x:v>0</x:v>
      </x:c>
      <x:c r="S1556" s="50" t="b">
        <x:f>AND(OR(P1556,Q1556,R1556),A1556-AH1555&gt;$E$8)</x:f>
        <x:v>1</x:v>
      </x:c>
      <x:c r="T1556" s="50" t="str">
        <x:f>IF(NOT(OR(P1556,Q1556,R1556)),"不调",IF(NOT(S1556),"间隔规则跳过",IF(P1556,"年末+季度",IF(AND(Q1556,R1556),"季度+动态",IF(Q1556,"季度","动态")))))</x:f>
        <x:v>季度</x:v>
      </x:c>
      <x:c r="U1556" s="115" t="n">
        <x:f>IF(OR(T1556="年末+季度",T1556="季度+动态"),N1556*$E$5/2,IF(T1556="季度",(J1556+K1556)/2,IF(T1556="动态",N1556*$E$5*IF(J1556+K1556=0,0.5,J1556/(J1556+K1556)),J1556)))</x:f>
        <x:v>0.15696601494029083</x:v>
      </x:c>
      <x:c r="V1556" s="115" t="n">
        <x:f>IF(OR(T1556="年末+季度",T1556="季度+动态"),N1556*$E$5/2,IF(T1556="季度",(J1556+K1556)/2,IF(T1556="动态",N1556*$E$5*IF(J1556+K1556=0,0.5,K1556/(J1556+K1556)),K1556)))</x:f>
        <x:v>0.15696601494029083</x:v>
      </x:c>
      <x:c r="W1556" s="115" t="n">
        <x:f>IF(OR(T1556="年末+季度",T1556="季度+动态",T1556="动态"),N1556*(1-$E$5)*IF(L1556+M1556=0,$B$7/($B$7+$B$8),L1556/(L1556+M1556)),L1556)</x:f>
        <x:v>1.0881101908763584</x:v>
      </x:c>
      <x:c r="X1556" s="115" t="n">
        <x:f>IF(OR(T1556="年末+季度",T1556="季度+动态",T1556="动态"),N1556*(1-$E$5)*IF(L1556+M1556=0,$B$8/($B$7+$B$8),M1556/(L1556+M1556)),M1556)</x:f>
        <x:v>0.16258318667290178</x:v>
      </x:c>
      <x:c r="Y1556" s="115" t="n">
        <x:f>POWER(1-$H$5,(A1556-A1555)/$H$8)</x:f>
        <x:v>0.9999862671029998</x:v>
      </x:c>
      <x:c r="Z1556" s="115" t="n">
        <x:f>U1556*Y1556</x:f>
        <x:v>0.15696385934217513</x:v>
      </x:c>
      <x:c r="AA1556" s="115" t="n">
        <x:f>V1556*Y1556</x:f>
        <x:v>0.15696385934217513</x:v>
      </x:c>
      <x:c r="AB1556" s="115" t="n">
        <x:f>W1556*Y1556</x:f>
        <x:v>1.0880952479711823</x:v>
      </x:c>
      <x:c r="AC1556" s="115" t="n">
        <x:f>X1556*Y1556</x:f>
        <x:v>0.16258095393474523</x:v>
      </x:c>
      <x:c r="AD1556" s="115" t="n">
        <x:f>SUM(Z1556:AC1556)</x:f>
        <x:v>1.5646039205902778</x:v>
      </x:c>
      <x:c r="AE1556" s="115" t="n">
        <x:f>MAX(AE1555,AD1556)</x:f>
        <x:v>1.6121429879269864</x:v>
      </x:c>
      <x:c r="AF1556" s="114" t="n">
        <x:f>AD1556/AE1556-1</x:f>
        <x:v>-0.0294881209003911</x:v>
      </x:c>
      <x:c r="AG1556" s="114" t="n">
        <x:f>AD1556/AD1555-1</x:f>
        <x:v>-0.002717860068160882</x:v>
      </x:c>
      <x:c r="AH1556" s="111" t="n">
        <x:f>IF(OR(T1556="年末+季度",T1556="季度+动态",T1556="季度",T1556="动态"),A1556,AH1555)</x:f>
        <x:v>46112</x:v>
      </x:c>
      <x:c r="AI1556" s="117" t="n">
        <x:f>YEAR(A1556)</x:f>
        <x:v>2026</x:v>
      </x:c>
      <x:c r="AJ1556" s="117" t="n">
        <x:f>MONTH(A1556)</x:f>
        <x:v>3</x:v>
      </x:c>
      <x:c r="AK1556" s="50" t="n">
        <x:f>IF(MONTH(A1556)&lt;&gt;MONTH(A1557),1,0)</x:f>
        <x:v>1</x:v>
      </x:c>
      <x:c r="AL1556" s="115" t="n">
        <x:f>IF(AK1555,AD1555,AL1555)</x:f>
        <x:v>1.6029127122101217</x:v>
      </x:c>
      <x:c r="AM1556" s="116" t="n">
        <x:f>IF(AK1556,AD1556/AL1556-1,"")</x:f>
        <x:v>-0.023899487057547297</x:v>
      </x:c>
      <x:c r="AN1556" s="115" t="n">
        <x:f>IF(AI1556&lt;&gt;AI1555,AD1556,MAX(AN1555,AD1556))</x:f>
        <x:v>1.6121429879269864</x:v>
      </x:c>
      <x:c r="AO1556" s="116" t="n">
        <x:f>AD1556/AN1556-1</x:f>
        <x:v>-0.0294881209003911</x:v>
      </x:c>
      <x:c r="AP1556" s="112" t="n">
        <x:f>IFERROR(SUM(Z1556:AC1556)/AD1556,0)</x:f>
        <x:v>1</x:v>
      </x:c>
      <x:c r="AQ1556" s="50" t="b">
        <x:f>AND(B1556&gt;0,C1556&gt;0,D1556&gt;0,E1556&gt;0)</x:f>
        <x:v>1</x:v>
      </x:c>
    </x:row>
    <x:row r="1557">
      <x:c r="A1557" s="111" t="n">
        <x:f>'净值底稿'!A1515</x:f>
        <x:v>46113</x:v>
      </x:c>
      <x:c r="B1557" s="113" t="n">
        <x:f>'净值底稿'!F1515</x:f>
        <x:v>3.959351986192575</x:v>
      </x:c>
      <x:c r="C1557" s="113" t="n">
        <x:f>'净值底稿'!O1515</x:f>
        <x:v>1.9300080145620344</x:v>
      </x:c>
      <x:c r="D1557" s="113" t="n">
        <x:f>'净值底稿'!P1515</x:f>
        <x:v>1.7673</x:v>
      </x:c>
      <x:c r="E1557" s="113" t="n">
        <x:f>'净值底稿'!Q1515</x:f>
        <x:v>3.6335</x:v>
      </x:c>
      <x:c r="F1557" s="114" t="n">
        <x:f>IFERROR(B1557/B1556-1,0)</x:f>
        <x:v>0.03105307506275823</x:v>
      </x:c>
      <x:c r="G1557" s="114" t="n">
        <x:f>IFERROR(C1557/C1556-1,0)</x:f>
        <x:v>0.019338029637297804</x:v>
      </x:c>
      <x:c r="H1557" s="114" t="n">
        <x:f>IFERROR(D1557/D1556-1,0)</x:f>
        <x:v>-0.00039592760180995334</x:v>
      </x:c>
      <x:c r="I1557" s="114" t="n">
        <x:f>IFERROR(E1557/E1556-1,0)</x:f>
        <x:v>0.027660717821082148</x:v>
      </x:c>
      <x:c r="J1557" s="115" t="n">
        <x:f>Z1556*(1+F1557)</x:f>
        <x:v>0.1618380698484679</x:v>
      </x:c>
      <x:c r="K1557" s="115" t="n">
        <x:f>AA1556*(1+G1557)</x:f>
        <x:v>0.15999923110611877</x:v>
      </x:c>
      <x:c r="L1557" s="115" t="n">
        <x:f>AB1556*(1+H1557)</x:f>
        <x:v>1.0876644410291123</x:v>
      </x:c>
      <x:c r="M1557" s="115" t="n">
        <x:f>AC1556*(1+I1557)</x:f>
        <x:v>0.16707805982461657</x:v>
      </x:c>
      <x:c r="N1557" s="115" t="n">
        <x:f>SUM(J1557:M1557)</x:f>
        <x:v>1.5765798018083157</x:v>
      </x:c>
      <x:c r="O1557" s="116" t="n">
        <x:f>IFERROR((J1557+K1557)/N1557,0)</x:f>
        <x:v>0.20413638471420453</x:v>
      </x:c>
      <x:c r="P1557" s="50" t="b">
        <x:f>AND(MONTH(A1557)=12,OR(A1558="",YEAR(A1557)&lt;&gt;YEAR(A1558)))</x:f>
        <x:v>0</x:v>
      </x:c>
      <x:c r="Q1557" s="50" t="b">
        <x:f>AND(MOD(MONTH(A1557),3)=0,OR(A1558="",MONTH(A1557)&lt;&gt;MONTH(A1558)))</x:f>
        <x:v>0</x:v>
      </x:c>
      <x:c r="R1557" s="50" t="b">
        <x:f>OR(O1557&gt;$E$7,O1557&lt;$E$6)</x:f>
        <x:v>0</x:v>
      </x:c>
      <x:c r="S1557" s="50" t="b">
        <x:f>AND(OR(P1557,Q1557,R1557),A1557-AH1556&gt;$E$8)</x:f>
        <x:v>0</x:v>
      </x:c>
      <x:c r="T1557" s="50" t="str">
        <x:f>IF(NOT(OR(P1557,Q1557,R1557)),"不调",IF(NOT(S1557),"间隔规则跳过",IF(P1557,"年末+季度",IF(AND(Q1557,R1557),"季度+动态",IF(Q1557,"季度","动态")))))</x:f>
        <x:v>不调</x:v>
      </x:c>
      <x:c r="U1557" s="115" t="n">
        <x:f>IF(OR(T1557="年末+季度",T1557="季度+动态"),N1557*$E$5/2,IF(T1557="季度",(J1557+K1557)/2,IF(T1557="动态",N1557*$E$5*IF(J1557+K1557=0,0.5,J1557/(J1557+K1557)),J1557)))</x:f>
        <x:v>0.1618380698484679</x:v>
      </x:c>
      <x:c r="V1557" s="115" t="n">
        <x:f>IF(OR(T1557="年末+季度",T1557="季度+动态"),N1557*$E$5/2,IF(T1557="季度",(J1557+K1557)/2,IF(T1557="动态",N1557*$E$5*IF(J1557+K1557=0,0.5,K1557/(J1557+K1557)),K1557)))</x:f>
        <x:v>0.15999923110611877</x:v>
      </x:c>
      <x:c r="W1557" s="115" t="n">
        <x:f>IF(OR(T1557="年末+季度",T1557="季度+动态",T1557="动态"),N1557*(1-$E$5)*IF(L1557+M1557=0,$B$7/($B$7+$B$8),L1557/(L1557+M1557)),L1557)</x:f>
        <x:v>1.0876644410291123</x:v>
      </x:c>
      <x:c r="X1557" s="115" t="n">
        <x:f>IF(OR(T1557="年末+季度",T1557="季度+动态",T1557="动态"),N1557*(1-$E$5)*IF(L1557+M1557=0,$B$8/($B$7+$B$8),M1557/(L1557+M1557)),M1557)</x:f>
        <x:v>0.16707805982461657</x:v>
      </x:c>
      <x:c r="Y1557" s="115" t="n">
        <x:f>POWER(1-$H$5,(A1557-A1556)/$H$8)</x:f>
        <x:v>0.9999862671029998</x:v>
      </x:c>
      <x:c r="Z1557" s="115" t="n">
        <x:f>U1557*Y1557</x:f>
        <x:v>0.16183584734292397</x:v>
      </x:c>
      <x:c r="AA1557" s="115" t="n">
        <x:f>V1557*Y1557</x:f>
        <x:v>0.15999703385315786</x:v>
      </x:c>
      <x:c r="AB1557" s="115" t="n">
        <x:f>W1557*Y1557</x:f>
        <x:v>1.0876495042453729</x:v>
      </x:c>
      <x:c r="AC1557" s="115" t="n">
        <x:f>X1557*Y1557</x:f>
        <x:v>0.16707576535883</x:v>
      </x:c>
      <x:c r="AD1557" s="115" t="n">
        <x:f>SUM(Z1557:AC1557)</x:f>
        <x:v>1.5765581508002846</x:v>
      </x:c>
      <x:c r="AE1557" s="115" t="n">
        <x:f>MAX(AE1556,AD1557)</x:f>
        <x:v>1.6121429879269864</x:v>
      </x:c>
      <x:c r="AF1557" s="114" t="n">
        <x:f>AD1557/AE1557-1</x:f>
        <x:v>-0.022073003073045938</x:v>
      </x:c>
      <x:c r="AG1557" s="114" t="n">
        <x:f>AD1557/AD1556-1</x:f>
        <x:v>0.007640419439506996</x:v>
      </x:c>
      <x:c r="AH1557" s="111" t="n">
        <x:f>IF(OR(T1557="年末+季度",T1557="季度+动态",T1557="季度",T1557="动态"),A1557,AH1556)</x:f>
        <x:v>46112</x:v>
      </x:c>
      <x:c r="AI1557" s="117" t="n">
        <x:f>YEAR(A1557)</x:f>
        <x:v>2026</x:v>
      </x:c>
      <x:c r="AJ1557" s="117" t="n">
        <x:f>MONTH(A1557)</x:f>
        <x:v>4</x:v>
      </x:c>
      <x:c r="AK1557" s="50" t="n">
        <x:f>IF(MONTH(A1557)&lt;&gt;MONTH(A1558),1,0)</x:f>
        <x:v>0</x:v>
      </x:c>
      <x:c r="AL1557" s="115" t="n">
        <x:f>IF(AK1556,AD1556,AL1556)</x:f>
        <x:v>1.5646039205902778</x:v>
      </x:c>
      <x:c r="AM1557" s="116" t="str">
        <x:f>IF(AK1557,AD1557/AL1557-1,"")</x:f>
      </x:c>
      <x:c r="AN1557" s="115" t="n">
        <x:f>IF(AI1557&lt;&gt;AI1556,AD1557,MAX(AN1556,AD1557))</x:f>
        <x:v>1.6121429879269864</x:v>
      </x:c>
      <x:c r="AO1557" s="116" t="n">
        <x:f>AD1557/AN1557-1</x:f>
        <x:v>-0.022073003073045938</x:v>
      </x:c>
      <x:c r="AP1557" s="112" t="n">
        <x:f>IFERROR(SUM(Z1557:AC1557)/AD1557,0)</x:f>
        <x:v>1</x:v>
      </x:c>
      <x:c r="AQ1557" s="50" t="b">
        <x:f>AND(B1557&gt;0,C1557&gt;0,D1557&gt;0,E1557&gt;0)</x:f>
        <x:v>1</x:v>
      </x:c>
    </x:row>
    <x:row r="1558">
      <x:c r="A1558" s="111" t="n">
        <x:f>'净值底稿'!A1516</x:f>
        <x:v>46114</x:v>
      </x:c>
      <x:c r="B1558" s="113" t="n">
        <x:f>'净值底稿'!F1516</x:f>
        <x:v>3.89278229847425</x:v>
      </x:c>
      <x:c r="C1558" s="113" t="n">
        <x:f>'净值底稿'!O1516</x:f>
        <x:v>1.9007723420056193</x:v>
      </x:c>
      <x:c r="D1558" s="113" t="n">
        <x:f>'净值底稿'!P1516</x:f>
        <x:v>1.7674</x:v>
      </x:c>
      <x:c r="E1558" s="113" t="n">
        <x:f>'净值底稿'!Q1516</x:f>
        <x:v>3.5672</x:v>
      </x:c>
      <x:c r="F1558" s="114" t="n">
        <x:f>IFERROR(B1558/B1557-1,0)</x:f>
        <x:v>-0.016813278523978847</x:v>
      </x:c>
      <x:c r="G1558" s="114" t="n">
        <x:f>IFERROR(C1558/C1557-1,0)</x:f>
        <x:v>-0.015147953964869676</x:v>
      </x:c>
      <x:c r="H1558" s="114" t="n">
        <x:f>IFERROR(D1558/D1557-1,0)</x:f>
        <x:v>0.000056583488937889115</x:v>
      </x:c>
      <x:c r="I1558" s="114" t="n">
        <x:f>IFERROR(E1558/E1557-1,0)</x:f>
        <x:v>-0.018246869409660138</x:v>
      </x:c>
      <x:c r="J1558" s="115" t="n">
        <x:f>Z1557*(1+F1558)</x:f>
        <x:v>0.15911485616638327</x:v>
      </x:c>
      <x:c r="K1558" s="115" t="n">
        <x:f>AA1557*(1+G1558)</x:f>
        <x:v>0.15757340614983453</x:v>
      </x:c>
      <x:c r="L1558" s="115" t="n">
        <x:f>AB1557*(1+H1558)</x:f>
        <x:v>1.0877110472490648</x:v>
      </x:c>
      <x:c r="M1558" s="115" t="n">
        <x:f>AC1557*(1+I1558)</x:f>
        <x:v>0.16402715568680842</x:v>
      </x:c>
      <x:c r="N1558" s="115" t="n">
        <x:f>SUM(J1558:M1558)</x:f>
        <x:v>1.568426465252091</x:v>
      </x:c>
      <x:c r="O1558" s="116" t="n">
        <x:f>IFERROR((J1558+K1558)/N1558,0)</x:f>
        <x:v>0.20191463822648323</x:v>
      </x:c>
      <x:c r="P1558" s="50" t="b">
        <x:f>AND(MONTH(A1558)=12,OR(A1559="",YEAR(A1558)&lt;&gt;YEAR(A1559)))</x:f>
        <x:v>0</x:v>
      </x:c>
      <x:c r="Q1558" s="50" t="b">
        <x:f>AND(MOD(MONTH(A1558),3)=0,OR(A1559="",MONTH(A1558)&lt;&gt;MONTH(A1559)))</x:f>
        <x:v>0</x:v>
      </x:c>
      <x:c r="R1558" s="50" t="b">
        <x:f>OR(O1558&gt;$E$7,O1558&lt;$E$6)</x:f>
        <x:v>0</x:v>
      </x:c>
      <x:c r="S1558" s="50" t="b">
        <x:f>AND(OR(P1558,Q1558,R1558),A1558-AH1557&gt;$E$8)</x:f>
        <x:v>0</x:v>
      </x:c>
      <x:c r="T1558" s="50" t="str">
        <x:f>IF(NOT(OR(P1558,Q1558,R1558)),"不调",IF(NOT(S1558),"间隔规则跳过",IF(P1558,"年末+季度",IF(AND(Q1558,R1558),"季度+动态",IF(Q1558,"季度","动态")))))</x:f>
        <x:v>不调</x:v>
      </x:c>
      <x:c r="U1558" s="115" t="n">
        <x:f>IF(OR(T1558="年末+季度",T1558="季度+动态"),N1558*$E$5/2,IF(T1558="季度",(J1558+K1558)/2,IF(T1558="动态",N1558*$E$5*IF(J1558+K1558=0,0.5,J1558/(J1558+K1558)),J1558)))</x:f>
        <x:v>0.15911485616638327</x:v>
      </x:c>
      <x:c r="V1558" s="115" t="n">
        <x:f>IF(OR(T1558="年末+季度",T1558="季度+动态"),N1558*$E$5/2,IF(T1558="季度",(J1558+K1558)/2,IF(T1558="动态",N1558*$E$5*IF(J1558+K1558=0,0.5,K1558/(J1558+K1558)),K1558)))</x:f>
        <x:v>0.15757340614983453</x:v>
      </x:c>
      <x:c r="W1558" s="115" t="n">
        <x:f>IF(OR(T1558="年末+季度",T1558="季度+动态",T1558="动态"),N1558*(1-$E$5)*IF(L1558+M1558=0,$B$7/($B$7+$B$8),L1558/(L1558+M1558)),L1558)</x:f>
        <x:v>1.0877110472490648</x:v>
      </x:c>
      <x:c r="X1558" s="115" t="n">
        <x:f>IF(OR(T1558="年末+季度",T1558="季度+动态",T1558="动态"),N1558*(1-$E$5)*IF(L1558+M1558=0,$B$8/($B$7+$B$8),M1558/(L1558+M1558)),M1558)</x:f>
        <x:v>0.16402715568680842</x:v>
      </x:c>
      <x:c r="Y1558" s="115" t="n">
        <x:f>POWER(1-$H$5,(A1558-A1557)/$H$8)</x:f>
        <x:v>0.9999862671029998</x:v>
      </x:c>
      <x:c r="Z1558" s="115" t="n">
        <x:f>U1558*Y1558</x:f>
        <x:v>0.15911267105845234</x:v>
      </x:c>
      <x:c r="AA1558" s="115" t="n">
        <x:f>V1558*Y1558</x:f>
        <x:v>0.1575712422104779</x:v>
      </x:c>
      <x:c r="AB1558" s="115" t="n">
        <x:f>W1558*Y1558</x:f>
        <x:v>1.0876961098252869</x:v>
      </x:c>
      <x:c r="AC1558" s="115" t="n">
        <x:f>X1558*Y1558</x:f>
        <x:v>0.16402490311877413</x:v>
      </x:c>
      <x:c r="AD1558" s="115" t="n">
        <x:f>SUM(Z1558:AC1558)</x:f>
        <x:v>1.5684049262129913</x:v>
      </x:c>
      <x:c r="AE1558" s="115" t="n">
        <x:f>MAX(AE1557,AD1558)</x:f>
        <x:v>1.6121429879269864</x:v>
      </x:c>
      <x:c r="AF1558" s="114" t="n">
        <x:f>AD1558/AE1558-1</x:f>
        <x:v>-0.027130386101940407</x:v>
      </x:c>
      <x:c r="AG1558" s="114" t="n">
        <x:f>AD1558/AD1557-1</x:f>
        <x:v>-0.005171534321873672</x:v>
      </x:c>
      <x:c r="AH1558" s="111" t="n">
        <x:f>IF(OR(T1558="年末+季度",T1558="季度+动态",T1558="季度",T1558="动态"),A1558,AH1557)</x:f>
        <x:v>46112</x:v>
      </x:c>
      <x:c r="AI1558" s="117" t="n">
        <x:f>YEAR(A1558)</x:f>
        <x:v>2026</x:v>
      </x:c>
      <x:c r="AJ1558" s="117" t="n">
        <x:f>MONTH(A1558)</x:f>
        <x:v>4</x:v>
      </x:c>
      <x:c r="AK1558" s="50" t="n">
        <x:f>IF(MONTH(A1558)&lt;&gt;MONTH(A1559),1,0)</x:f>
        <x:v>0</x:v>
      </x:c>
      <x:c r="AL1558" s="115" t="n">
        <x:f>IF(AK1557,AD1557,AL1557)</x:f>
        <x:v>1.5646039205902778</x:v>
      </x:c>
      <x:c r="AM1558" s="116" t="str">
        <x:f>IF(AK1558,AD1558/AL1558-1,"")</x:f>
      </x:c>
      <x:c r="AN1558" s="115" t="n">
        <x:f>IF(AI1558&lt;&gt;AI1557,AD1558,MAX(AN1557,AD1558))</x:f>
        <x:v>1.6121429879269864</x:v>
      </x:c>
      <x:c r="AO1558" s="116" t="n">
        <x:f>AD1558/AN1558-1</x:f>
        <x:v>-0.027130386101940407</x:v>
      </x:c>
      <x:c r="AP1558" s="112" t="n">
        <x:f>IFERROR(SUM(Z1558:AC1558)/AD1558,0)</x:f>
        <x:v>1</x:v>
      </x:c>
      <x:c r="AQ1558" s="50" t="b">
        <x:f>AND(B1558&gt;0,C1558&gt;0,D1558&gt;0,E1558&gt;0)</x:f>
        <x:v>1</x:v>
      </x:c>
    </x:row>
    <x:row r="1559">
      <x:c r="A1559" s="111" t="n">
        <x:f>'净值底稿'!A1517</x:f>
        <x:v>46115</x:v>
      </x:c>
      <x:c r="B1559" s="113" t="n">
        <x:f>'净值底稿'!F1517</x:f>
        <x:v>3.9584381553023</x:v>
      </x:c>
      <x:c r="C1559" s="113" t="n">
        <x:f>'净值底稿'!O1517</x:f>
        <x:v>1.8766282434894253</x:v>
      </x:c>
      <x:c r="D1559" s="113" t="n">
        <x:f>'净值底稿'!P1517</x:f>
        <x:v>1.7684</x:v>
      </x:c>
      <x:c r="E1559" s="113" t="n">
        <x:f>'净值底稿'!Q1517</x:f>
        <x:v>3.5888</x:v>
      </x:c>
      <x:c r="F1559" s="114" t="n">
        <x:f>IFERROR(B1559/B1558-1,0)</x:f>
        <x:v>0.016866048957780988</x:v>
      </x:c>
      <x:c r="G1559" s="114" t="n">
        <x:f>IFERROR(C1559/C1558-1,0)</x:f>
        <x:v>-0.012702256857713978</x:v>
      </x:c>
      <x:c r="H1559" s="114" t="n">
        <x:f>IFERROR(D1559/D1558-1,0)</x:f>
        <x:v>0.0005658028742785426</x:v>
      </x:c>
      <x:c r="I1559" s="114" t="n">
        <x:f>IFERROR(E1559/E1558-1,0)</x:f>
        <x:v>0.00605516932047534</x:v>
      </x:c>
      <x:c r="J1559" s="115" t="n">
        <x:f>Z1558*(1+F1559)</x:f>
        <x:v>0.1617962731583275</x:v>
      </x:c>
      <x:c r="K1559" s="115" t="n">
        <x:f>AA1558*(1+G1559)</x:f>
        <x:v>0.15556973181853137</x:v>
      </x:c>
      <x:c r="L1559" s="115" t="n">
        <x:f>AB1558*(1+H1559)</x:f>
        <x:v>1.0883115314105676</x:v>
      </x:c>
      <x:c r="M1559" s="115" t="n">
        <x:f>AC1558*(1+I1559)</x:f>
        <x:v>0.16501810167993286</x:v>
      </x:c>
      <x:c r="N1559" s="115" t="n">
        <x:f>SUM(J1559:M1559)</x:f>
        <x:v>1.5706956380673591</x:v>
      </x:c>
      <x:c r="O1559" s="116" t="n">
        <x:f>IFERROR((J1559+K1559)/N1559,0)</x:f>
        <x:v>0.2020544256221132</x:v>
      </x:c>
      <x:c r="P1559" s="50" t="b">
        <x:f>AND(MONTH(A1559)=12,OR(A1560="",YEAR(A1559)&lt;&gt;YEAR(A1560)))</x:f>
        <x:v>0</x:v>
      </x:c>
      <x:c r="Q1559" s="50" t="b">
        <x:f>AND(MOD(MONTH(A1559),3)=0,OR(A1560="",MONTH(A1559)&lt;&gt;MONTH(A1560)))</x:f>
        <x:v>0</x:v>
      </x:c>
      <x:c r="R1559" s="50" t="b">
        <x:f>OR(O1559&gt;$E$7,O1559&lt;$E$6)</x:f>
        <x:v>0</x:v>
      </x:c>
      <x:c r="S1559" s="50" t="b">
        <x:f>AND(OR(P1559,Q1559,R1559),A1559-AH1558&gt;$E$8)</x:f>
        <x:v>0</x:v>
      </x:c>
      <x:c r="T1559" s="50" t="str">
        <x:f>IF(NOT(OR(P1559,Q1559,R1559)),"不调",IF(NOT(S1559),"间隔规则跳过",IF(P1559,"年末+季度",IF(AND(Q1559,R1559),"季度+动态",IF(Q1559,"季度","动态")))))</x:f>
        <x:v>不调</x:v>
      </x:c>
      <x:c r="U1559" s="115" t="n">
        <x:f>IF(OR(T1559="年末+季度",T1559="季度+动态"),N1559*$E$5/2,IF(T1559="季度",(J1559+K1559)/2,IF(T1559="动态",N1559*$E$5*IF(J1559+K1559=0,0.5,J1559/(J1559+K1559)),J1559)))</x:f>
        <x:v>0.1617962731583275</x:v>
      </x:c>
      <x:c r="V1559" s="115" t="n">
        <x:f>IF(OR(T1559="年末+季度",T1559="季度+动态"),N1559*$E$5/2,IF(T1559="季度",(J1559+K1559)/2,IF(T1559="动态",N1559*$E$5*IF(J1559+K1559=0,0.5,K1559/(J1559+K1559)),K1559)))</x:f>
        <x:v>0.15556973181853137</x:v>
      </x:c>
      <x:c r="W1559" s="115" t="n">
        <x:f>IF(OR(T1559="年末+季度",T1559="季度+动态",T1559="动态"),N1559*(1-$E$5)*IF(L1559+M1559=0,$B$7/($B$7+$B$8),L1559/(L1559+M1559)),L1559)</x:f>
        <x:v>1.0883115314105676</x:v>
      </x:c>
      <x:c r="X1559" s="115" t="n">
        <x:f>IF(OR(T1559="年末+季度",T1559="季度+动态",T1559="动态"),N1559*(1-$E$5)*IF(L1559+M1559=0,$B$8/($B$7+$B$8),M1559/(L1559+M1559)),M1559)</x:f>
        <x:v>0.16501810167993286</x:v>
      </x:c>
      <x:c r="Y1559" s="115" t="n">
        <x:f>POWER(1-$H$5,(A1559-A1558)/$H$8)</x:f>
        <x:v>0.9999862671029998</x:v>
      </x:c>
      <x:c r="Z1559" s="115" t="n">
        <x:f>U1559*Y1559</x:f>
        <x:v>0.1617940512267732</x:v>
      </x:c>
      <x:c r="AA1559" s="115" t="n">
        <x:f>V1559*Y1559</x:f>
        <x:v>0.15556759539542794</x:v>
      </x:c>
      <x:c r="AB1559" s="115" t="n">
        <x:f>W1559*Y1559</x:f>
        <x:v>1.0882965857404026</x:v>
      </x:c>
      <x:c r="AC1559" s="115" t="n">
        <x:f>X1559*Y1559</x:f>
        <x:v>0.16501583550333931</x:v>
      </x:c>
      <x:c r="AD1559" s="115" t="n">
        <x:f>SUM(Z1559:AC1559)</x:f>
        <x:v>1.570674067865943</x:v>
      </x:c>
      <x:c r="AE1559" s="115" t="n">
        <x:f>MAX(AE1558,AD1559)</x:f>
        <x:v>1.6121429879269864</x:v>
      </x:c>
      <x:c r="AF1559" s="114" t="n">
        <x:f>AD1559/AE1559-1</x:f>
        <x:v>-0.025722854840790066</x:v>
      </x:c>
      <x:c r="AG1559" s="114" t="n">
        <x:f>AD1559/AD1558-1</x:f>
        <x:v>0.0014467830437325802</x:v>
      </x:c>
      <x:c r="AH1559" s="111" t="n">
        <x:f>IF(OR(T1559="年末+季度",T1559="季度+动态",T1559="季度",T1559="动态"),A1559,AH1558)</x:f>
        <x:v>46112</x:v>
      </x:c>
      <x:c r="AI1559" s="117" t="n">
        <x:f>YEAR(A1559)</x:f>
        <x:v>2026</x:v>
      </x:c>
      <x:c r="AJ1559" s="117" t="n">
        <x:f>MONTH(A1559)</x:f>
        <x:v>4</x:v>
      </x:c>
      <x:c r="AK1559" s="50" t="n">
        <x:f>IF(MONTH(A1559)&lt;&gt;MONTH(A1560),1,0)</x:f>
        <x:v>0</x:v>
      </x:c>
      <x:c r="AL1559" s="115" t="n">
        <x:f>IF(AK1558,AD1558,AL1558)</x:f>
        <x:v>1.5646039205902778</x:v>
      </x:c>
      <x:c r="AM1559" s="116" t="str">
        <x:f>IF(AK1559,AD1559/AL1559-1,"")</x:f>
      </x:c>
      <x:c r="AN1559" s="115" t="n">
        <x:f>IF(AI1559&lt;&gt;AI1558,AD1559,MAX(AN1558,AD1559))</x:f>
        <x:v>1.6121429879269864</x:v>
      </x:c>
      <x:c r="AO1559" s="116" t="n">
        <x:f>AD1559/AN1559-1</x:f>
        <x:v>-0.025722854840790066</x:v>
      </x:c>
      <x:c r="AP1559" s="112" t="n">
        <x:f>IFERROR(SUM(Z1559:AC1559)/AD1559,0)</x:f>
        <x:v>1</x:v>
      </x:c>
      <x:c r="AQ1559" s="50" t="b">
        <x:f>AND(B1559&gt;0,C1559&gt;0,D1559&gt;0,E1559&gt;0)</x:f>
        <x:v>1</x:v>
      </x:c>
    </x:row>
    <x:row r="1560">
      <x:c r="A1560" s="111" t="n">
        <x:f>'净值底稿'!A1518</x:f>
        <x:v>46119</x:v>
      </x:c>
      <x:c r="B1560" s="113" t="n">
        <x:f>'净值底稿'!F1518</x:f>
        <x:v>3.9584295027413496</x:v>
      </x:c>
      <x:c r="C1560" s="113" t="n">
        <x:f>'净值底稿'!O1518</x:f>
        <x:v>1.892126072596865</x:v>
      </x:c>
      <x:c r="D1560" s="113" t="n">
        <x:f>'净值底稿'!P1518</x:f>
        <x:v>1.7695</x:v>
      </x:c>
      <x:c r="E1560" s="113" t="n">
        <x:f>'净值底稿'!Q1518</x:f>
        <x:v>3.5676</x:v>
      </x:c>
      <x:c r="F1560" s="114" t="n">
        <x:f>IFERROR(B1560/B1559-1,0)</x:f>
        <x:v>-0.0000021858522505358025</x:v>
      </x:c>
      <x:c r="G1560" s="114" t="n">
        <x:f>IFERROR(C1560/C1559-1,0)</x:f>
        <x:v>0.008258337345825595</x:v>
      </x:c>
      <x:c r="H1560" s="114" t="n">
        <x:f>IFERROR(D1560/D1559-1,0)</x:f>
        <x:v>0.0006220312146574258</x:v>
      </x:c>
      <x:c r="I1560" s="114" t="n">
        <x:f>IFERROR(E1560/E1559-1,0)</x:f>
        <x:v>-0.0059072670530538884</x:v>
      </x:c>
      <x:c r="J1560" s="115" t="n">
        <x:f>Z1559*(1+F1560)</x:f>
        <x:v>0.1617936975688822</x:v>
      </x:c>
      <x:c r="K1560" s="115" t="n">
        <x:f>AA1559*(1+G1560)</x:f>
        <x:v>0.15685232507828228</x:v>
      </x:c>
      <x:c r="L1560" s="115" t="n">
        <x:f>AB1559*(1+H1560)</x:f>
        <x:v>1.0889735401875382</x:v>
      </x:c>
      <x:c r="M1560" s="115" t="n">
        <x:f>AC1559*(1+I1560)</x:f>
        <x:v>0.1640410428950383</x:v>
      </x:c>
      <x:c r="N1560" s="115" t="n">
        <x:f>SUM(J1560:M1560)</x:f>
        <x:v>1.571660605729741</x:v>
      </x:c>
      <x:c r="O1560" s="116" t="n">
        <x:f>IFERROR((J1560+K1560)/N1560,0)</x:f>
        <x:v>0.2027448047533222</x:v>
      </x:c>
      <x:c r="P1560" s="50" t="b">
        <x:f>AND(MONTH(A1560)=12,OR(A1561="",YEAR(A1560)&lt;&gt;YEAR(A1561)))</x:f>
        <x:v>0</x:v>
      </x:c>
      <x:c r="Q1560" s="50" t="b">
        <x:f>AND(MOD(MONTH(A1560),3)=0,OR(A1561="",MONTH(A1560)&lt;&gt;MONTH(A1561)))</x:f>
        <x:v>0</x:v>
      </x:c>
      <x:c r="R1560" s="50" t="b">
        <x:f>OR(O1560&gt;$E$7,O1560&lt;$E$6)</x:f>
        <x:v>0</x:v>
      </x:c>
      <x:c r="S1560" s="50" t="b">
        <x:f>AND(OR(P1560,Q1560,R1560),A1560-AH1559&gt;$E$8)</x:f>
        <x:v>0</x:v>
      </x:c>
      <x:c r="T1560" s="50" t="str">
        <x:f>IF(NOT(OR(P1560,Q1560,R1560)),"不调",IF(NOT(S1560),"间隔规则跳过",IF(P1560,"年末+季度",IF(AND(Q1560,R1560),"季度+动态",IF(Q1560,"季度","动态")))))</x:f>
        <x:v>不调</x:v>
      </x:c>
      <x:c r="U1560" s="115" t="n">
        <x:f>IF(OR(T1560="年末+季度",T1560="季度+动态"),N1560*$E$5/2,IF(T1560="季度",(J1560+K1560)/2,IF(T1560="动态",N1560*$E$5*IF(J1560+K1560=0,0.5,J1560/(J1560+K1560)),J1560)))</x:f>
        <x:v>0.1617936975688822</x:v>
      </x:c>
      <x:c r="V1560" s="115" t="n">
        <x:f>IF(OR(T1560="年末+季度",T1560="季度+动态"),N1560*$E$5/2,IF(T1560="季度",(J1560+K1560)/2,IF(T1560="动态",N1560*$E$5*IF(J1560+K1560=0,0.5,K1560/(J1560+K1560)),K1560)))</x:f>
        <x:v>0.15685232507828228</x:v>
      </x:c>
      <x:c r="W1560" s="115" t="n">
        <x:f>IF(OR(T1560="年末+季度",T1560="季度+动态",T1560="动态"),N1560*(1-$E$5)*IF(L1560+M1560=0,$B$7/($B$7+$B$8),L1560/(L1560+M1560)),L1560)</x:f>
        <x:v>1.0889735401875382</x:v>
      </x:c>
      <x:c r="X1560" s="115" t="n">
        <x:f>IF(OR(T1560="年末+季度",T1560="季度+动态",T1560="动态"),N1560*(1-$E$5)*IF(L1560+M1560=0,$B$8/($B$7+$B$8),M1560/(L1560+M1560)),M1560)</x:f>
        <x:v>0.1640410428950383</x:v>
      </x:c>
      <x:c r="Y1560" s="115" t="n">
        <x:f>POWER(1-$H$5,(A1560-A1559)/$H$8)</x:f>
        <x:v>0.9999450695435432</x:v>
      </x:c>
      <x:c r="Z1560" s="115" t="n">
        <x:f>U1560*Y1560</x:f>
        <x:v>0.16178481016722293</x:v>
      </x:c>
      <x:c r="AA1560" s="115" t="n">
        <x:f>V1560*Y1560</x:f>
        <x:v>0.15684370910846943</x:v>
      </x:c>
      <x:c r="AB1560" s="115" t="n">
        <x:f>W1560*Y1560</x:f>
        <x:v>1.0889137223739065</x:v>
      </x:c>
      <x:c r="AC1560" s="115" t="n">
        <x:f>X1560*Y1560</x:f>
        <x:v>0.16403203204567443</x:v>
      </x:c>
      <x:c r="AD1560" s="115" t="n">
        <x:f>SUM(Z1560:AC1560)</x:f>
        <x:v>1.5715742736952734</x:v>
      </x:c>
      <x:c r="AE1560" s="115" t="n">
        <x:f>MAX(AE1559,AD1560)</x:f>
        <x:v>1.6121429879269864</x:v>
      </x:c>
      <x:c r="AF1560" s="114" t="n">
        <x:f>AD1560/AE1560-1</x:f>
        <x:v>-0.025164464030500988</x:v>
      </x:c>
      <x:c r="AG1560" s="114" t="n">
        <x:f>AD1560/AD1559-1</x:f>
        <x:v>0.0005731334385328246</x:v>
      </x:c>
      <x:c r="AH1560" s="111" t="n">
        <x:f>IF(OR(T1560="年末+季度",T1560="季度+动态",T1560="季度",T1560="动态"),A1560,AH1559)</x:f>
        <x:v>46112</x:v>
      </x:c>
      <x:c r="AI1560" s="117" t="n">
        <x:f>YEAR(A1560)</x:f>
        <x:v>2026</x:v>
      </x:c>
      <x:c r="AJ1560" s="117" t="n">
        <x:f>MONTH(A1560)</x:f>
        <x:v>4</x:v>
      </x:c>
      <x:c r="AK1560" s="50" t="n">
        <x:f>IF(MONTH(A1560)&lt;&gt;MONTH(A1561),1,0)</x:f>
        <x:v>0</x:v>
      </x:c>
      <x:c r="AL1560" s="115" t="n">
        <x:f>IF(AK1559,AD1559,AL1559)</x:f>
        <x:v>1.5646039205902778</x:v>
      </x:c>
      <x:c r="AM1560" s="116" t="str">
        <x:f>IF(AK1560,AD1560/AL1560-1,"")</x:f>
      </x:c>
      <x:c r="AN1560" s="115" t="n">
        <x:f>IF(AI1560&lt;&gt;AI1559,AD1560,MAX(AN1559,AD1560))</x:f>
        <x:v>1.6121429879269864</x:v>
      </x:c>
      <x:c r="AO1560" s="116" t="n">
        <x:f>AD1560/AN1560-1</x:f>
        <x:v>-0.025164464030500988</x:v>
      </x:c>
      <x:c r="AP1560" s="112" t="n">
        <x:f>IFERROR(SUM(Z1560:AC1560)/AD1560,0)</x:f>
        <x:v>1</x:v>
      </x:c>
      <x:c r="AQ1560" s="50" t="b">
        <x:f>AND(B1560&gt;0,C1560&gt;0,D1560&gt;0,E1560&gt;0)</x:f>
        <x:v>1</x:v>
      </x:c>
    </x:row>
    <x:row r="1561">
      <x:c r="A1561" s="111" t="n">
        <x:f>'净值底稿'!A1519</x:f>
        <x:v>46120</x:v>
      </x:c>
      <x:c r="B1561" s="113" t="n">
        <x:f>'净值底稿'!F1519</x:f>
        <x:v>4.22414690636335</x:v>
      </x:c>
      <x:c r="C1561" s="113" t="n">
        <x:f>'净值底稿'!O1519</x:f>
        <x:v>1.9756766305313755</x:v>
      </x:c>
      <x:c r="D1561" s="113" t="n">
        <x:f>'净值底稿'!P1519</x:f>
        <x:v>1.7704</x:v>
      </x:c>
      <x:c r="E1561" s="113" t="n">
        <x:f>'净值底稿'!Q1519</x:f>
        <x:v>3.6762</x:v>
      </x:c>
      <x:c r="F1561" s="114" t="n">
        <x:f>IFERROR(B1561/B1560-1,0)</x:f>
        <x:v>0.06712697635210674</x:v>
      </x:c>
      <x:c r="G1561" s="114" t="n">
        <x:f>IFERROR(C1561/C1560-1,0)</x:f>
        <x:v>0.04415697196109192</x:v>
      </x:c>
      <x:c r="H1561" s="114" t="n">
        <x:f>IFERROR(D1561/D1560-1,0)</x:f>
        <x:v>0.000508618253743931</x:v>
      </x:c>
      <x:c r="I1561" s="114" t="n">
        <x:f>IFERROR(E1561/E1560-1,0)</x:f>
        <x:v>0.03044063235788763</x:v>
      </x:c>
      <x:c r="J1561" s="115" t="n">
        <x:f>Z1560*(1+F1561)</x:f>
        <x:v>0.17264493529344818</x:v>
      </x:c>
      <x:c r="K1561" s="115" t="n">
        <x:f>AA1560*(1+G1561)</x:f>
        <x:v>0.16376945237384577</x:v>
      </x:c>
      <x:c r="L1561" s="115" t="n">
        <x:f>AB1560*(1+H1561)</x:f>
        <x:v>1.089467563769858</x:v>
      </x:c>
      <x:c r="M1561" s="115" t="n">
        <x:f>AC1560*(1+I1561)</x:f>
        <x:v>0.16902527082809404</x:v>
      </x:c>
      <x:c r="N1561" s="115" t="n">
        <x:f>SUM(J1561:M1561)</x:f>
        <x:v>1.5949072222652463</x:v>
      </x:c>
      <x:c r="O1561" s="116" t="n">
        <x:f>IFERROR((J1561+K1561)/N1561,0)</x:f>
        <x:v>0.21093038075875326</x:v>
      </x:c>
      <x:c r="P1561" s="50" t="b">
        <x:f>AND(MONTH(A1561)=12,OR(A1562="",YEAR(A1561)&lt;&gt;YEAR(A1562)))</x:f>
        <x:v>0</x:v>
      </x:c>
      <x:c r="Q1561" s="50" t="b">
        <x:f>AND(MOD(MONTH(A1561),3)=0,OR(A1562="",MONTH(A1561)&lt;&gt;MONTH(A1562)))</x:f>
        <x:v>0</x:v>
      </x:c>
      <x:c r="R1561" s="50" t="b">
        <x:f>OR(O1561&gt;$E$7,O1561&lt;$E$6)</x:f>
        <x:v>0</x:v>
      </x:c>
      <x:c r="S1561" s="50" t="b">
        <x:f>AND(OR(P1561,Q1561,R1561),A1561-AH1560&gt;$E$8)</x:f>
        <x:v>0</x:v>
      </x:c>
      <x:c r="T1561" s="50" t="str">
        <x:f>IF(NOT(OR(P1561,Q1561,R1561)),"不调",IF(NOT(S1561),"间隔规则跳过",IF(P1561,"年末+季度",IF(AND(Q1561,R1561),"季度+动态",IF(Q1561,"季度","动态")))))</x:f>
        <x:v>不调</x:v>
      </x:c>
      <x:c r="U1561" s="115" t="n">
        <x:f>IF(OR(T1561="年末+季度",T1561="季度+动态"),N1561*$E$5/2,IF(T1561="季度",(J1561+K1561)/2,IF(T1561="动态",N1561*$E$5*IF(J1561+K1561=0,0.5,J1561/(J1561+K1561)),J1561)))</x:f>
        <x:v>0.17264493529344818</x:v>
      </x:c>
      <x:c r="V1561" s="115" t="n">
        <x:f>IF(OR(T1561="年末+季度",T1561="季度+动态"),N1561*$E$5/2,IF(T1561="季度",(J1561+K1561)/2,IF(T1561="动态",N1561*$E$5*IF(J1561+K1561=0,0.5,K1561/(J1561+K1561)),K1561)))</x:f>
        <x:v>0.16376945237384577</x:v>
      </x:c>
      <x:c r="W1561" s="115" t="n">
        <x:f>IF(OR(T1561="年末+季度",T1561="季度+动态",T1561="动态"),N1561*(1-$E$5)*IF(L1561+M1561=0,$B$7/($B$7+$B$8),L1561/(L1561+M1561)),L1561)</x:f>
        <x:v>1.089467563769858</x:v>
      </x:c>
      <x:c r="X1561" s="115" t="n">
        <x:f>IF(OR(T1561="年末+季度",T1561="季度+动态",T1561="动态"),N1561*(1-$E$5)*IF(L1561+M1561=0,$B$8/($B$7+$B$8),M1561/(L1561+M1561)),M1561)</x:f>
        <x:v>0.16902527082809404</x:v>
      </x:c>
      <x:c r="Y1561" s="115" t="n">
        <x:f>POWER(1-$H$5,(A1561-A1560)/$H$8)</x:f>
        <x:v>0.9999862671029998</x:v>
      </x:c>
      <x:c r="Z1561" s="115" t="n">
        <x:f>U1561*Y1561</x:f>
        <x:v>0.1726425643783342</x:v>
      </x:c>
      <x:c r="AA1561" s="115" t="n">
        <x:f>V1561*Y1561</x:f>
        <x:v>0.16376720334482453</x:v>
      </x:c>
      <x:c r="AB1561" s="115" t="n">
        <x:f>W1561*Y1561</x:f>
        <x:v>1.0894526022240199</x:v>
      </x:c>
      <x:c r="AC1561" s="115" t="n">
        <x:f>X1561*Y1561</x:f>
        <x:v>0.16902294962145933</x:v>
      </x:c>
      <x:c r="AD1561" s="115" t="n">
        <x:f>SUM(Z1561:AC1561)</x:f>
        <x:v>1.5948853195686379</x:v>
      </x:c>
      <x:c r="AE1561" s="115" t="n">
        <x:f>MAX(AE1560,AD1561)</x:f>
        <x:v>1.6121429879269864</x:v>
      </x:c>
      <x:c r="AF1561" s="114" t="n">
        <x:f>AD1561/AE1561-1</x:f>
        <x:v>-0.010704800062765973</x:v>
      </x:c>
      <x:c r="AG1561" s="114" t="n">
        <x:f>AD1561/AD1560-1</x:f>
        <x:v>0.014832926616031195</x:v>
      </x:c>
      <x:c r="AH1561" s="111" t="n">
        <x:f>IF(OR(T1561="年末+季度",T1561="季度+动态",T1561="季度",T1561="动态"),A1561,AH1560)</x:f>
        <x:v>46112</x:v>
      </x:c>
      <x:c r="AI1561" s="117" t="n">
        <x:f>YEAR(A1561)</x:f>
        <x:v>2026</x:v>
      </x:c>
      <x:c r="AJ1561" s="117" t="n">
        <x:f>MONTH(A1561)</x:f>
        <x:v>4</x:v>
      </x:c>
      <x:c r="AK1561" s="50" t="n">
        <x:f>IF(MONTH(A1561)&lt;&gt;MONTH(A1562),1,0)</x:f>
        <x:v>0</x:v>
      </x:c>
      <x:c r="AL1561" s="115" t="n">
        <x:f>IF(AK1560,AD1560,AL1560)</x:f>
        <x:v>1.5646039205902778</x:v>
      </x:c>
      <x:c r="AM1561" s="116" t="str">
        <x:f>IF(AK1561,AD1561/AL1561-1,"")</x:f>
      </x:c>
      <x:c r="AN1561" s="115" t="n">
        <x:f>IF(AI1561&lt;&gt;AI1560,AD1561,MAX(AN1560,AD1561))</x:f>
        <x:v>1.6121429879269864</x:v>
      </x:c>
      <x:c r="AO1561" s="116" t="n">
        <x:f>AD1561/AN1561-1</x:f>
        <x:v>-0.010704800062765973</x:v>
      </x:c>
      <x:c r="AP1561" s="112" t="n">
        <x:f>IFERROR(SUM(Z1561:AC1561)/AD1561,0)</x:f>
        <x:v>1</x:v>
      </x:c>
      <x:c r="AQ1561" s="50" t="b">
        <x:f>AND(B1561&gt;0,C1561&gt;0,D1561&gt;0,E1561&gt;0)</x:f>
        <x:v>1</x:v>
      </x:c>
    </x:row>
    <x:row r="1562">
      <x:c r="A1562" s="111" t="n">
        <x:f>'净值底稿'!A1520</x:f>
        <x:v>46121</x:v>
      </x:c>
      <x:c r="B1562" s="113" t="n">
        <x:f>'净值底稿'!F1520</x:f>
        <x:v>4.255126835344875</x:v>
      </x:c>
      <x:c r="C1562" s="113" t="n">
        <x:f>'净值底稿'!O1520</x:f>
        <x:v>1.9654539503458104</x:v>
      </x:c>
      <x:c r="D1562" s="113" t="n">
        <x:f>'净值底稿'!P1520</x:f>
        <x:v>1.7701</x:v>
      </x:c>
      <x:c r="E1562" s="113" t="n">
        <x:f>'净值底稿'!Q1520</x:f>
        <x:v>3.5964</x:v>
      </x:c>
      <x:c r="F1562" s="114" t="n">
        <x:f>IFERROR(B1562/B1561-1,0)</x:f>
        <x:v>0.00733400842069587</x:v>
      </x:c>
      <x:c r="G1562" s="114" t="n">
        <x:f>IFERROR(C1562/C1561-1,0)</x:f>
        <x:v>-0.005174267907808172</x:v>
      </x:c>
      <x:c r="H1562" s="114" t="n">
        <x:f>IFERROR(D1562/D1561-1,0)</x:f>
        <x:v>-0.00016945323090822306</x:v>
      </x:c>
      <x:c r="I1562" s="114" t="n">
        <x:f>IFERROR(E1562/E1561-1,0)</x:f>
        <x:v>-0.021707197649747045</x:v>
      </x:c>
      <x:c r="J1562" s="115" t="n">
        <x:f>Z1561*(1+F1562)</x:f>
        <x:v>0.17390872639925542</x:v>
      </x:c>
      <x:c r="K1562" s="115" t="n">
        <x:f>AA1561*(1+G1562)</x:f>
        <x:v>0.1629198279602059</x:v>
      </x:c>
      <x:c r="L1562" s="115" t="n">
        <x:f>AB1561*(1+H1562)</x:f>
        <x:v>1.0892679909606515</x:v>
      </x:c>
      <x:c r="M1562" s="115" t="n">
        <x:f>AC1561*(1+I1562)</x:f>
        <x:v>0.16535393504668308</x:v>
      </x:c>
      <x:c r="N1562" s="115" t="n">
        <x:f>SUM(J1562:M1562)</x:f>
        <x:v>1.591450480366796</x:v>
      </x:c>
      <x:c r="O1562" s="116" t="n">
        <x:f>IFERROR((J1562+K1562)/N1562,0)</x:f>
        <x:v>0.2116487811055418</x:v>
      </x:c>
      <x:c r="P1562" s="50" t="b">
        <x:f>AND(MONTH(A1562)=12,OR(A1563="",YEAR(A1562)&lt;&gt;YEAR(A1563)))</x:f>
        <x:v>0</x:v>
      </x:c>
      <x:c r="Q1562" s="50" t="b">
        <x:f>AND(MOD(MONTH(A1562),3)=0,OR(A1563="",MONTH(A1562)&lt;&gt;MONTH(A1563)))</x:f>
        <x:v>0</x:v>
      </x:c>
      <x:c r="R1562" s="50" t="b">
        <x:f>OR(O1562&gt;$E$7,O1562&lt;$E$6)</x:f>
        <x:v>0</x:v>
      </x:c>
      <x:c r="S1562" s="50" t="b">
        <x:f>AND(OR(P1562,Q1562,R1562),A1562-AH1561&gt;$E$8)</x:f>
        <x:v>0</x:v>
      </x:c>
      <x:c r="T1562" s="50" t="str">
        <x:f>IF(NOT(OR(P1562,Q1562,R1562)),"不调",IF(NOT(S1562),"间隔规则跳过",IF(P1562,"年末+季度",IF(AND(Q1562,R1562),"季度+动态",IF(Q1562,"季度","动态")))))</x:f>
        <x:v>不调</x:v>
      </x:c>
      <x:c r="U1562" s="115" t="n">
        <x:f>IF(OR(T1562="年末+季度",T1562="季度+动态"),N1562*$E$5/2,IF(T1562="季度",(J1562+K1562)/2,IF(T1562="动态",N1562*$E$5*IF(J1562+K1562=0,0.5,J1562/(J1562+K1562)),J1562)))</x:f>
        <x:v>0.17390872639925542</x:v>
      </x:c>
      <x:c r="V1562" s="115" t="n">
        <x:f>IF(OR(T1562="年末+季度",T1562="季度+动态"),N1562*$E$5/2,IF(T1562="季度",(J1562+K1562)/2,IF(T1562="动态",N1562*$E$5*IF(J1562+K1562=0,0.5,K1562/(J1562+K1562)),K1562)))</x:f>
        <x:v>0.1629198279602059</x:v>
      </x:c>
      <x:c r="W1562" s="115" t="n">
        <x:f>IF(OR(T1562="年末+季度",T1562="季度+动态",T1562="动态"),N1562*(1-$E$5)*IF(L1562+M1562=0,$B$7/($B$7+$B$8),L1562/(L1562+M1562)),L1562)</x:f>
        <x:v>1.0892679909606515</x:v>
      </x:c>
      <x:c r="X1562" s="115" t="n">
        <x:f>IF(OR(T1562="年末+季度",T1562="季度+动态",T1562="动态"),N1562*(1-$E$5)*IF(L1562+M1562=0,$B$8/($B$7+$B$8),M1562/(L1562+M1562)),M1562)</x:f>
        <x:v>0.16535393504668308</x:v>
      </x:c>
      <x:c r="Y1562" s="115" t="n">
        <x:f>POWER(1-$H$5,(A1562-A1561)/$H$8)</x:f>
        <x:v>0.9999862671029998</x:v>
      </x:c>
      <x:c r="Z1562" s="115" t="n">
        <x:f>U1562*Y1562</x:f>
        <x:v>0.17390633812862832</x:v>
      </x:c>
      <x:c r="AA1562" s="115" t="n">
        <x:f>V1562*Y1562</x:f>
        <x:v>0.16291759059898922</x:v>
      </x:c>
      <x:c r="AB1562" s="115" t="n">
        <x:f>W1562*Y1562</x:f>
        <x:v>1.089253032155526</x:v>
      </x:c>
      <x:c r="AC1562" s="115" t="n">
        <x:f>X1562*Y1562</x:f>
        <x:v>0.1653516642581245</x:v>
      </x:c>
      <x:c r="AD1562" s="115" t="n">
        <x:f>SUM(Z1562:AC1562)</x:f>
        <x:v>1.5914286251412681</x:v>
      </x:c>
      <x:c r="AE1562" s="115" t="n">
        <x:f>MAX(AE1561,AD1562)</x:f>
        <x:v>1.6121429879269864</x:v>
      </x:c>
      <x:c r="AF1562" s="114" t="n">
        <x:f>AD1562/AE1562-1</x:f>
        <x:v>-0.01284896125272006</x:v>
      </x:c>
      <x:c r="AG1562" s="114" t="n">
        <x:f>AD1562/AD1561-1</x:f>
        <x:v>-0.0021673623707970657</x:v>
      </x:c>
      <x:c r="AH1562" s="111" t="n">
        <x:f>IF(OR(T1562="年末+季度",T1562="季度+动态",T1562="季度",T1562="动态"),A1562,AH1561)</x:f>
        <x:v>46112</x:v>
      </x:c>
      <x:c r="AI1562" s="117" t="n">
        <x:f>YEAR(A1562)</x:f>
        <x:v>2026</x:v>
      </x:c>
      <x:c r="AJ1562" s="117" t="n">
        <x:f>MONTH(A1562)</x:f>
        <x:v>4</x:v>
      </x:c>
      <x:c r="AK1562" s="50" t="n">
        <x:f>IF(MONTH(A1562)&lt;&gt;MONTH(A1563),1,0)</x:f>
        <x:v>0</x:v>
      </x:c>
      <x:c r="AL1562" s="115" t="n">
        <x:f>IF(AK1561,AD1561,AL1561)</x:f>
        <x:v>1.5646039205902778</x:v>
      </x:c>
      <x:c r="AM1562" s="116" t="str">
        <x:f>IF(AK1562,AD1562/AL1562-1,"")</x:f>
      </x:c>
      <x:c r="AN1562" s="115" t="n">
        <x:f>IF(AI1562&lt;&gt;AI1561,AD1562,MAX(AN1561,AD1562))</x:f>
        <x:v>1.6121429879269864</x:v>
      </x:c>
      <x:c r="AO1562" s="116" t="n">
        <x:f>AD1562/AN1562-1</x:f>
        <x:v>-0.01284896125272006</x:v>
      </x:c>
      <x:c r="AP1562" s="112" t="n">
        <x:f>IFERROR(SUM(Z1562:AC1562)/AD1562,0)</x:f>
        <x:v>1</x:v>
      </x:c>
      <x:c r="AQ1562" s="50" t="b">
        <x:f>AND(B1562&gt;0,C1562&gt;0,D1562&gt;0,E1562&gt;0)</x:f>
        <x:v>1</x:v>
      </x:c>
    </x:row>
    <x:row r="1563">
      <x:c r="A1563" s="111" t="n">
        <x:f>'净值底稿'!A1521</x:f>
        <x:v>46122</x:v>
      </x:c>
      <x:c r="B1563" s="113" t="n">
        <x:f>'净值底稿'!F1521</x:f>
        <x:v>4.4025366652279505</x:v>
      </x:c>
      <x:c r="C1563" s="113" t="n">
        <x:f>'净值底稿'!O1521</x:f>
        <x:v>1.984868898628287</x:v>
      </x:c>
      <x:c r="D1563" s="113" t="n">
        <x:f>'净值底稿'!P1521</x:f>
        <x:v>1.7715</x:v>
      </x:c>
      <x:c r="E1563" s="113" t="n">
        <x:f>'净值底稿'!Q1521</x:f>
        <x:v>3.6332</x:v>
      </x:c>
      <x:c r="F1563" s="114" t="n">
        <x:f>IFERROR(B1563/B1562-1,0)</x:f>
        <x:v>0.03464287566204316</x:v>
      </x:c>
      <x:c r="G1563" s="114" t="n">
        <x:f>IFERROR(C1563/C1562-1,0)</x:f>
        <x:v>0.00987809878682766</x:v>
      </x:c>
      <x:c r="H1563" s="114" t="n">
        <x:f>IFERROR(D1563/D1562-1,0)</x:f>
        <x:v>0.0007909157674708123</x:v>
      </x:c>
      <x:c r="I1563" s="114" t="n">
        <x:f>IFERROR(E1563/E1562-1,0)</x:f>
        <x:v>0.010232454676899039</x:v>
      </x:c>
      <x:c r="J1563" s="115" t="n">
        <x:f>Z1562*(1+F1563)</x:f>
        <x:v>0.17993095377725962</x:v>
      </x:c>
      <x:c r="K1563" s="115" t="n">
        <x:f>AA1562*(1+G1563)</x:f>
        <x:v>0.16452690665303799</x:v>
      </x:c>
      <x:c r="L1563" s="115" t="n">
        <x:f>AB1562*(1+H1563)</x:f>
        <x:v>1.0901145395534233</x:v>
      </x:c>
      <x:c r="M1563" s="115" t="n">
        <x:f>AC1562*(1+I1563)</x:f>
        <x:v>0.1670436176683956</x:v>
      </x:c>
      <x:c r="N1563" s="115" t="n">
        <x:f>SUM(J1563:M1563)</x:f>
        <x:v>1.6016160176521166</x:v>
      </x:c>
      <x:c r="O1563" s="116" t="n">
        <x:f>IFERROR((J1563+K1563)/N1563,0)</x:f>
        <x:v>0.21506894076599856</x:v>
      </x:c>
      <x:c r="P1563" s="50" t="b">
        <x:f>AND(MONTH(A1563)=12,OR(A1564="",YEAR(A1563)&lt;&gt;YEAR(A1564)))</x:f>
        <x:v>0</x:v>
      </x:c>
      <x:c r="Q1563" s="50" t="b">
        <x:f>AND(MOD(MONTH(A1563),3)=0,OR(A1564="",MONTH(A1563)&lt;&gt;MONTH(A1564)))</x:f>
        <x:v>0</x:v>
      </x:c>
      <x:c r="R1563" s="50" t="b">
        <x:f>OR(O1563&gt;$E$7,O1563&lt;$E$6)</x:f>
        <x:v>0</x:v>
      </x:c>
      <x:c r="S1563" s="50" t="b">
        <x:f>AND(OR(P1563,Q1563,R1563),A1563-AH1562&gt;$E$8)</x:f>
        <x:v>0</x:v>
      </x:c>
      <x:c r="T1563" s="50" t="str">
        <x:f>IF(NOT(OR(P1563,Q1563,R1563)),"不调",IF(NOT(S1563),"间隔规则跳过",IF(P1563,"年末+季度",IF(AND(Q1563,R1563),"季度+动态",IF(Q1563,"季度","动态")))))</x:f>
        <x:v>不调</x:v>
      </x:c>
      <x:c r="U1563" s="115" t="n">
        <x:f>IF(OR(T1563="年末+季度",T1563="季度+动态"),N1563*$E$5/2,IF(T1563="季度",(J1563+K1563)/2,IF(T1563="动态",N1563*$E$5*IF(J1563+K1563=0,0.5,J1563/(J1563+K1563)),J1563)))</x:f>
        <x:v>0.17993095377725962</x:v>
      </x:c>
      <x:c r="V1563" s="115" t="n">
        <x:f>IF(OR(T1563="年末+季度",T1563="季度+动态"),N1563*$E$5/2,IF(T1563="季度",(J1563+K1563)/2,IF(T1563="动态",N1563*$E$5*IF(J1563+K1563=0,0.5,K1563/(J1563+K1563)),K1563)))</x:f>
        <x:v>0.16452690665303799</x:v>
      </x:c>
      <x:c r="W1563" s="115" t="n">
        <x:f>IF(OR(T1563="年末+季度",T1563="季度+动态",T1563="动态"),N1563*(1-$E$5)*IF(L1563+M1563=0,$B$7/($B$7+$B$8),L1563/(L1563+M1563)),L1563)</x:f>
        <x:v>1.0901145395534233</x:v>
      </x:c>
      <x:c r="X1563" s="115" t="n">
        <x:f>IF(OR(T1563="年末+季度",T1563="季度+动态",T1563="动态"),N1563*(1-$E$5)*IF(L1563+M1563=0,$B$8/($B$7+$B$8),M1563/(L1563+M1563)),M1563)</x:f>
        <x:v>0.1670436176683956</x:v>
      </x:c>
      <x:c r="Y1563" s="115" t="n">
        <x:f>POWER(1-$H$5,(A1563-A1562)/$H$8)</x:f>
        <x:v>0.9999862671029998</x:v>
      </x:c>
      <x:c r="Z1563" s="115" t="n">
        <x:f>U1563*Y1563</x:f>
        <x:v>0.17992848280400425</x:v>
      </x:c>
      <x:c r="AA1563" s="115" t="n">
        <x:f>V1563*Y1563</x:f>
        <x:v>0.16452464722197516</x:v>
      </x:c>
      <x:c r="AB1563" s="115" t="n">
        <x:f>W1563*Y1563</x:f>
        <x:v>1.090099569122733</x:v>
      </x:c>
      <x:c r="AC1563" s="115" t="n">
        <x:f>X1563*Y1563</x:f>
        <x:v>0.1670413236755996</x:v>
      </x:c>
      <x:c r="AD1563" s="115" t="n">
        <x:f>SUM(Z1563:AC1563)</x:f>
        <x:v>1.6015940228243122</x:v>
      </x:c>
      <x:c r="AE1563" s="115" t="n">
        <x:f>MAX(AE1562,AD1563)</x:f>
        <x:v>1.6121429879269864</x:v>
      </x:c>
      <x:c r="AF1563" s="114" t="n">
        <x:f>AD1563/AE1563-1</x:f>
        <x:v>-0.0065434425988719624</x:v>
      </x:c>
      <x:c r="AG1563" s="114" t="n">
        <x:f>AD1563/AD1562-1</x:f>
        <x:v>0.006387592583451118</x:v>
      </x:c>
      <x:c r="AH1563" s="111" t="n">
        <x:f>IF(OR(T1563="年末+季度",T1563="季度+动态",T1563="季度",T1563="动态"),A1563,AH1562)</x:f>
        <x:v>46112</x:v>
      </x:c>
      <x:c r="AI1563" s="117" t="n">
        <x:f>YEAR(A1563)</x:f>
        <x:v>2026</x:v>
      </x:c>
      <x:c r="AJ1563" s="117" t="n">
        <x:f>MONTH(A1563)</x:f>
        <x:v>4</x:v>
      </x:c>
      <x:c r="AK1563" s="50" t="n">
        <x:f>IF(MONTH(A1563)&lt;&gt;MONTH(A1564),1,0)</x:f>
        <x:v>0</x:v>
      </x:c>
      <x:c r="AL1563" s="115" t="n">
        <x:f>IF(AK1562,AD1562,AL1562)</x:f>
        <x:v>1.5646039205902778</x:v>
      </x:c>
      <x:c r="AM1563" s="116" t="str">
        <x:f>IF(AK1563,AD1563/AL1563-1,"")</x:f>
      </x:c>
      <x:c r="AN1563" s="115" t="n">
        <x:f>IF(AI1563&lt;&gt;AI1562,AD1563,MAX(AN1562,AD1563))</x:f>
        <x:v>1.6121429879269864</x:v>
      </x:c>
      <x:c r="AO1563" s="116" t="n">
        <x:f>AD1563/AN1563-1</x:f>
        <x:v>-0.0065434425988719624</x:v>
      </x:c>
      <x:c r="AP1563" s="112" t="n">
        <x:f>IFERROR(SUM(Z1563:AC1563)/AD1563,0)</x:f>
        <x:v>1</x:v>
      </x:c>
      <x:c r="AQ1563" s="50" t="b">
        <x:f>AND(B1563&gt;0,C1563&gt;0,D1563&gt;0,E1563&gt;0)</x:f>
        <x:v>1</x:v>
      </x:c>
    </x:row>
    <x:row r="1564">
      <x:c r="A1564" s="111" t="n">
        <x:f>'净值底稿'!A1522</x:f>
        <x:v>46125</x:v>
      </x:c>
      <x:c r="B1564" s="113" t="n">
        <x:f>'净值底稿'!F1522</x:f>
        <x:v>4.4324505402369745</x:v>
      </x:c>
      <x:c r="C1564" s="113" t="n">
        <x:f>'净值底稿'!O1522</x:f>
        <x:v>1.9864283176321642</x:v>
      </x:c>
      <x:c r="D1564" s="113" t="n">
        <x:f>'净值底稿'!P1522</x:f>
        <x:v>1.773</x:v>
      </x:c>
      <x:c r="E1564" s="113" t="n">
        <x:f>'净值底稿'!Q1522</x:f>
        <x:v>3.6155</x:v>
      </x:c>
      <x:c r="F1564" s="114" t="n">
        <x:f>IFERROR(B1564/B1563-1,0)</x:f>
        <x:v>0.006794690716670049</x:v>
      </x:c>
      <x:c r="G1564" s="114" t="n">
        <x:f>IFERROR(C1564/C1563-1,0)</x:f>
        <x:v>0.0007856534025774131</x:v>
      </x:c>
      <x:c r="H1564" s="114" t="n">
        <x:f>IFERROR(D1564/D1563-1,0)</x:f>
        <x:v>0.0008467400508043177</x:v>
      </x:c>
      <x:c r="I1564" s="114" t="n">
        <x:f>IFERROR(E1564/E1563-1,0)</x:f>
        <x:v>-0.004871738412418836</x:v>
      </x:c>
      <x:c r="J1564" s="115" t="n">
        <x:f>Z1563*(1+F1564)</x:f>
        <x:v>0.18115104119577716</x:v>
      </x:c>
      <x:c r="K1564" s="115" t="n">
        <x:f>AA1563*(1+G1564)</x:f>
        <x:v>0.16465390657087295</x:v>
      </x:c>
      <x:c r="L1564" s="115" t="n">
        <x:f>AB1563*(1+H1564)</x:f>
        <x:v>1.0910226000872738</x:v>
      </x:c>
      <x:c r="M1564" s="115" t="n">
        <x:f>AC1563*(1+I1564)</x:f>
        <x:v>0.16622754204258788</x:v>
      </x:c>
      <x:c r="N1564" s="115" t="n">
        <x:f>SUM(J1564:M1564)</x:f>
        <x:v>1.6030550898965117</x:v>
      </x:c>
      <x:c r="O1564" s="116" t="n">
        <x:f>IFERROR((J1564+K1564)/N1564,0)</x:f>
        <x:v>0.2157161971201964</x:v>
      </x:c>
      <x:c r="P1564" s="50" t="b">
        <x:f>AND(MONTH(A1564)=12,OR(A1565="",YEAR(A1564)&lt;&gt;YEAR(A1565)))</x:f>
        <x:v>0</x:v>
      </x:c>
      <x:c r="Q1564" s="50" t="b">
        <x:f>AND(MOD(MONTH(A1564),3)=0,OR(A1565="",MONTH(A1564)&lt;&gt;MONTH(A1565)))</x:f>
        <x:v>0</x:v>
      </x:c>
      <x:c r="R1564" s="50" t="b">
        <x:f>OR(O1564&gt;$E$7,O1564&lt;$E$6)</x:f>
        <x:v>0</x:v>
      </x:c>
      <x:c r="S1564" s="50" t="b">
        <x:f>AND(OR(P1564,Q1564,R1564),A1564-AH1563&gt;$E$8)</x:f>
        <x:v>0</x:v>
      </x:c>
      <x:c r="T1564" s="50" t="str">
        <x:f>IF(NOT(OR(P1564,Q1564,R1564)),"不调",IF(NOT(S1564),"间隔规则跳过",IF(P1564,"年末+季度",IF(AND(Q1564,R1564),"季度+动态",IF(Q1564,"季度","动态")))))</x:f>
        <x:v>不调</x:v>
      </x:c>
      <x:c r="U1564" s="115" t="n">
        <x:f>IF(OR(T1564="年末+季度",T1564="季度+动态"),N1564*$E$5/2,IF(T1564="季度",(J1564+K1564)/2,IF(T1564="动态",N1564*$E$5*IF(J1564+K1564=0,0.5,J1564/(J1564+K1564)),J1564)))</x:f>
        <x:v>0.18115104119577716</x:v>
      </x:c>
      <x:c r="V1564" s="115" t="n">
        <x:f>IF(OR(T1564="年末+季度",T1564="季度+动态"),N1564*$E$5/2,IF(T1564="季度",(J1564+K1564)/2,IF(T1564="动态",N1564*$E$5*IF(J1564+K1564=0,0.5,K1564/(J1564+K1564)),K1564)))</x:f>
        <x:v>0.16465390657087295</x:v>
      </x:c>
      <x:c r="W1564" s="115" t="n">
        <x:f>IF(OR(T1564="年末+季度",T1564="季度+动态",T1564="动态"),N1564*(1-$E$5)*IF(L1564+M1564=0,$B$7/($B$7+$B$8),L1564/(L1564+M1564)),L1564)</x:f>
        <x:v>1.0910226000872738</x:v>
      </x:c>
      <x:c r="X1564" s="115" t="n">
        <x:f>IF(OR(T1564="年末+季度",T1564="季度+动态",T1564="动态"),N1564*(1-$E$5)*IF(L1564+M1564=0,$B$8/($B$7+$B$8),M1564/(L1564+M1564)),M1564)</x:f>
        <x:v>0.16622754204258788</x:v>
      </x:c>
      <x:c r="Y1564" s="115" t="n">
        <x:f>POWER(1-$H$5,(A1564-A1563)/$H$8)</x:f>
        <x:v>0.9999588018747739</x:v>
      </x:c>
      <x:c r="Z1564" s="115" t="n">
        <x:f>U1564*Y1564</x:f>
        <x:v>0.18114357811249715</x:v>
      </x:c>
      <x:c r="AA1564" s="115" t="n">
        <x:f>V1564*Y1564</x:f>
        <x:v>0.16464712313861107</x:v>
      </x:c>
      <x:c r="AB1564" s="115" t="n">
        <x:f>W1564*Y1564</x:f>
        <x:v>1.090977652001571</x:v>
      </x:c>
      <x:c r="AC1564" s="115" t="n">
        <x:f>X1564*Y1564</x:f>
        <x:v>0.1662206937794948</x:v>
      </x:c>
      <x:c r="AD1564" s="115" t="n">
        <x:f>SUM(Z1564:AC1564)</x:f>
        <x:v>1.6029890470321742</x:v>
      </x:c>
      <x:c r="AE1564" s="115" t="n">
        <x:f>MAX(AE1563,AD1564)</x:f>
        <x:v>1.6121429879269864</x:v>
      </x:c>
      <x:c r="AF1564" s="114" t="n">
        <x:f>AD1564/AE1564-1</x:f>
        <x:v>-0.005678119722235753</x:v>
      </x:c>
      <x:c r="AG1564" s="114" t="n">
        <x:f>AD1564/AD1563-1</x:f>
        <x:v>0.0008710223614607493</x:v>
      </x:c>
      <x:c r="AH1564" s="111" t="n">
        <x:f>IF(OR(T1564="年末+季度",T1564="季度+动态",T1564="季度",T1564="动态"),A1564,AH1563)</x:f>
        <x:v>46112</x:v>
      </x:c>
      <x:c r="AI1564" s="117" t="n">
        <x:f>YEAR(A1564)</x:f>
        <x:v>2026</x:v>
      </x:c>
      <x:c r="AJ1564" s="117" t="n">
        <x:f>MONTH(A1564)</x:f>
        <x:v>4</x:v>
      </x:c>
      <x:c r="AK1564" s="50" t="n">
        <x:f>IF(MONTH(A1564)&lt;&gt;MONTH(A1565),1,0)</x:f>
        <x:v>0</x:v>
      </x:c>
      <x:c r="AL1564" s="115" t="n">
        <x:f>IF(AK1563,AD1563,AL1563)</x:f>
        <x:v>1.5646039205902778</x:v>
      </x:c>
      <x:c r="AM1564" s="116" t="str">
        <x:f>IF(AK1564,AD1564/AL1564-1,"")</x:f>
      </x:c>
      <x:c r="AN1564" s="115" t="n">
        <x:f>IF(AI1564&lt;&gt;AI1563,AD1564,MAX(AN1563,AD1564))</x:f>
        <x:v>1.6121429879269864</x:v>
      </x:c>
      <x:c r="AO1564" s="116" t="n">
        <x:f>AD1564/AN1564-1</x:f>
        <x:v>-0.005678119722235753</x:v>
      </x:c>
      <x:c r="AP1564" s="112" t="n">
        <x:f>IFERROR(SUM(Z1564:AC1564)/AD1564,0)</x:f>
        <x:v>1</x:v>
      </x:c>
      <x:c r="AQ1564" s="50" t="b">
        <x:f>AND(B1564&gt;0,C1564&gt;0,D1564&gt;0,E1564&gt;0)</x:f>
        <x:v>1</x:v>
      </x:c>
    </x:row>
    <x:row r="1565">
      <x:c r="A1565" s="111" t="n">
        <x:f>'净值底稿'!A1523</x:f>
        <x:v>46126</x:v>
      </x:c>
      <x:c r="B1565" s="113" t="n">
        <x:f>'净值底稿'!F1523</x:f>
        <x:v>4.548917247619325</x:v>
      </x:c>
      <x:c r="C1565" s="113" t="n">
        <x:f>'净值底稿'!O1523</x:f>
        <x:v>2.012988830804271</x:v>
      </x:c>
      <x:c r="D1565" s="113" t="n">
        <x:f>'净值底稿'!P1523</x:f>
        <x:v>1.7735</x:v>
      </x:c>
      <x:c r="E1565" s="113" t="n">
        <x:f>'净值底稿'!Q1523</x:f>
        <x:v>3.6362</x:v>
      </x:c>
      <x:c r="F1565" s="114" t="n">
        <x:f>IFERROR(B1565/B1564-1,0)</x:f>
        <x:v>0.02627591810107921</x:v>
      </x:c>
      <x:c r="G1565" s="114" t="n">
        <x:f>IFERROR(C1565/C1564-1,0)</x:f>
        <x:v>0.013370990000669769</x:v>
      </x:c>
      <x:c r="H1565" s="114" t="n">
        <x:f>IFERROR(D1565/D1564-1,0)</x:f>
        <x:v>0.0002820078962211259</x:v>
      </x:c>
      <x:c r="I1565" s="114" t="n">
        <x:f>IFERROR(E1565/E1564-1,0)</x:f>
        <x:v>0.00572534919098322</x:v>
      </x:c>
      <x:c r="J1565" s="115" t="n">
        <x:f>Z1564*(1+F1565)</x:f>
        <x:v>0.18590329193551758</x:v>
      </x:c>
      <x:c r="K1565" s="115" t="n">
        <x:f>AA1564*(1+G1565)</x:f>
        <x:v>0.16684861817573649</x:v>
      </x:c>
      <x:c r="L1565" s="115" t="n">
        <x:f>AB1564*(1+H1565)</x:f>
        <x:v>1.0912853163140364</x:v>
      </x:c>
      <x:c r="M1565" s="115" t="n">
        <x:f>AC1564*(1+I1565)</x:f>
        <x:v>0.16717236529414992</x:v>
      </x:c>
      <x:c r="N1565" s="115" t="n">
        <x:f>SUM(J1565:M1565)</x:f>
        <x:v>1.6112095917194402</x:v>
      </x:c>
      <x:c r="O1565" s="116" t="n">
        <x:f>IFERROR((J1565+K1565)/N1565,0)</x:f>
        <x:v>0.21893607878463942</x:v>
      </x:c>
      <x:c r="P1565" s="50" t="b">
        <x:f>AND(MONTH(A1565)=12,OR(A1566="",YEAR(A1565)&lt;&gt;YEAR(A1566)))</x:f>
        <x:v>0</x:v>
      </x:c>
      <x:c r="Q1565" s="50" t="b">
        <x:f>AND(MOD(MONTH(A1565),3)=0,OR(A1566="",MONTH(A1565)&lt;&gt;MONTH(A1566)))</x:f>
        <x:v>0</x:v>
      </x:c>
      <x:c r="R1565" s="50" t="b">
        <x:f>OR(O1565&gt;$E$7,O1565&lt;$E$6)</x:f>
        <x:v>0</x:v>
      </x:c>
      <x:c r="S1565" s="50" t="b">
        <x:f>AND(OR(P1565,Q1565,R1565),A1565-AH1564&gt;$E$8)</x:f>
        <x:v>0</x:v>
      </x:c>
      <x:c r="T1565" s="50" t="str">
        <x:f>IF(NOT(OR(P1565,Q1565,R1565)),"不调",IF(NOT(S1565),"间隔规则跳过",IF(P1565,"年末+季度",IF(AND(Q1565,R1565),"季度+动态",IF(Q1565,"季度","动态")))))</x:f>
        <x:v>不调</x:v>
      </x:c>
      <x:c r="U1565" s="115" t="n">
        <x:f>IF(OR(T1565="年末+季度",T1565="季度+动态"),N1565*$E$5/2,IF(T1565="季度",(J1565+K1565)/2,IF(T1565="动态",N1565*$E$5*IF(J1565+K1565=0,0.5,J1565/(J1565+K1565)),J1565)))</x:f>
        <x:v>0.18590329193551758</x:v>
      </x:c>
      <x:c r="V1565" s="115" t="n">
        <x:f>IF(OR(T1565="年末+季度",T1565="季度+动态"),N1565*$E$5/2,IF(T1565="季度",(J1565+K1565)/2,IF(T1565="动态",N1565*$E$5*IF(J1565+K1565=0,0.5,K1565/(J1565+K1565)),K1565)))</x:f>
        <x:v>0.16684861817573649</x:v>
      </x:c>
      <x:c r="W1565" s="115" t="n">
        <x:f>IF(OR(T1565="年末+季度",T1565="季度+动态",T1565="动态"),N1565*(1-$E$5)*IF(L1565+M1565=0,$B$7/($B$7+$B$8),L1565/(L1565+M1565)),L1565)</x:f>
        <x:v>1.0912853163140364</x:v>
      </x:c>
      <x:c r="X1565" s="115" t="n">
        <x:f>IF(OR(T1565="年末+季度",T1565="季度+动态",T1565="动态"),N1565*(1-$E$5)*IF(L1565+M1565=0,$B$8/($B$7+$B$8),M1565/(L1565+M1565)),M1565)</x:f>
        <x:v>0.16717236529414992</x:v>
      </x:c>
      <x:c r="Y1565" s="115" t="n">
        <x:f>POWER(1-$H$5,(A1565-A1564)/$H$8)</x:f>
        <x:v>0.9999862671029998</x:v>
      </x:c>
      <x:c r="Z1565" s="115" t="n">
        <x:f>U1565*Y1565</x:f>
        <x:v>0.18590073894475742</x:v>
      </x:c>
      <x:c r="AA1565" s="115" t="n">
        <x:f>V1565*Y1565</x:f>
        <x:v>0.16684632686084844</x:v>
      </x:c>
      <x:c r="AB1565" s="115" t="n">
        <x:f>W1565*Y1565</x:f>
        <x:v>1.0912703298051896</x:v>
      </x:c>
      <x:c r="AC1565" s="115" t="n">
        <x:f>X1565*Y1565</x:f>
        <x:v>0.16717006953327604</x:v>
      </x:c>
      <x:c r="AD1565" s="115" t="n">
        <x:f>SUM(Z1565:AC1565)</x:f>
        <x:v>1.6111874651440714</x:v>
      </x:c>
      <x:c r="AE1565" s="115" t="n">
        <x:f>MAX(AE1564,AD1565)</x:f>
        <x:v>1.6121429879269864</x:v>
      </x:c>
      <x:c r="AF1565" s="114" t="n">
        <x:f>AD1565/AE1565-1</x:f>
        <x:v>-0.0005927034947090792</x:v>
      </x:c>
      <x:c r="AG1565" s="114" t="n">
        <x:f>AD1565/AD1564-1</x:f>
        <x:v>0.005114456725126226</x:v>
      </x:c>
      <x:c r="AH1565" s="111" t="n">
        <x:f>IF(OR(T1565="年末+季度",T1565="季度+动态",T1565="季度",T1565="动态"),A1565,AH1564)</x:f>
        <x:v>46112</x:v>
      </x:c>
      <x:c r="AI1565" s="117" t="n">
        <x:f>YEAR(A1565)</x:f>
        <x:v>2026</x:v>
      </x:c>
      <x:c r="AJ1565" s="117" t="n">
        <x:f>MONTH(A1565)</x:f>
        <x:v>4</x:v>
      </x:c>
      <x:c r="AK1565" s="50" t="n">
        <x:f>IF(MONTH(A1565)&lt;&gt;MONTH(A1566),1,0)</x:f>
        <x:v>0</x:v>
      </x:c>
      <x:c r="AL1565" s="115" t="n">
        <x:f>IF(AK1564,AD1564,AL1564)</x:f>
        <x:v>1.5646039205902778</x:v>
      </x:c>
      <x:c r="AM1565" s="116" t="str">
        <x:f>IF(AK1565,AD1565/AL1565-1,"")</x:f>
      </x:c>
      <x:c r="AN1565" s="115" t="n">
        <x:f>IF(AI1565&lt;&gt;AI1564,AD1565,MAX(AN1564,AD1565))</x:f>
        <x:v>1.6121429879269864</x:v>
      </x:c>
      <x:c r="AO1565" s="116" t="n">
        <x:f>AD1565/AN1565-1</x:f>
        <x:v>-0.0005927034947090792</x:v>
      </x:c>
      <x:c r="AP1565" s="112" t="n">
        <x:f>IFERROR(SUM(Z1565:AC1565)/AD1565,0)</x:f>
        <x:v>1</x:v>
      </x:c>
      <x:c r="AQ1565" s="50" t="b">
        <x:f>AND(B1565&gt;0,C1565&gt;0,D1565&gt;0,E1565&gt;0)</x:f>
        <x:v>1</x:v>
      </x:c>
    </x:row>
    <x:row r="1566">
      <x:c r="A1566" s="111" t="n">
        <x:f>'净值底稿'!A1524</x:f>
        <x:v>46127</x:v>
      </x:c>
      <x:c r="B1566" s="113" t="n">
        <x:f>'净值底稿'!F1524</x:f>
        <x:v>4.4752693377757495</x:v>
      </x:c>
      <x:c r="C1566" s="113" t="n">
        <x:f>'净值底稿'!O1524</x:f>
        <x:v>2.0038220601079946</x:v>
      </x:c>
      <x:c r="D1566" s="113" t="n">
        <x:f>'净值底稿'!P1524</x:f>
        <x:v>1.774</x:v>
      </x:c>
      <x:c r="E1566" s="113" t="n">
        <x:f>'净值底稿'!Q1524</x:f>
        <x:v>3.6611</x:v>
      </x:c>
      <x:c r="F1566" s="114" t="n">
        <x:f>IFERROR(B1566/B1565-1,0)</x:f>
        <x:v>-0.016190206555663167</x:v>
      </x:c>
      <x:c r="G1566" s="114" t="n">
        <x:f>IFERROR(C1566/C1565-1,0)</x:f>
        <x:v>-0.004553811007790842</x:v>
      </x:c>
      <x:c r="H1566" s="114" t="n">
        <x:f>IFERROR(D1566/D1565-1,0)</x:f>
        <x:v>0.00028192839018892357</x:v>
      </x:c>
      <x:c r="I1566" s="114" t="n">
        <x:f>IFERROR(E1566/E1565-1,0)</x:f>
        <x:v>0.006847808151366763</x:v>
      </x:c>
      <x:c r="J1566" s="115" t="n">
        <x:f>Z1565*(1+F1566)</x:f>
        <x:v>0.18289096758239137</x:v>
      </x:c>
      <x:c r="K1566" s="115" t="n">
        <x:f>AA1565*(1+G1566)</x:f>
        <x:v>0.16608654022098004</x:v>
      </x:c>
      <x:c r="L1566" s="115" t="n">
        <x:f>AB1565*(1+H1566)</x:f>
        <x:v>1.0915779898925324</x:v>
      </x:c>
      <x:c r="M1566" s="115" t="n">
        <x:f>AC1565*(1+I1566)</x:f>
        <x:v>0.16831481809809057</x:v>
      </x:c>
      <x:c r="N1566" s="115" t="n">
        <x:f>SUM(J1566:M1566)</x:f>
        <x:v>1.6088703157939945</x:v>
      </x:c>
      <x:c r="O1566" s="116" t="n">
        <x:f>IFERROR((J1566+K1566)/N1566,0)</x:f>
        <x:v>0.21690841354801635</x:v>
      </x:c>
      <x:c r="P1566" s="50" t="b">
        <x:f>AND(MONTH(A1566)=12,OR(A1567="",YEAR(A1566)&lt;&gt;YEAR(A1567)))</x:f>
        <x:v>0</x:v>
      </x:c>
      <x:c r="Q1566" s="50" t="b">
        <x:f>AND(MOD(MONTH(A1566),3)=0,OR(A1567="",MONTH(A1566)&lt;&gt;MONTH(A1567)))</x:f>
        <x:v>0</x:v>
      </x:c>
      <x:c r="R1566" s="50" t="b">
        <x:f>OR(O1566&gt;$E$7,O1566&lt;$E$6)</x:f>
        <x:v>0</x:v>
      </x:c>
      <x:c r="S1566" s="50" t="b">
        <x:f>AND(OR(P1566,Q1566,R1566),A1566-AH1565&gt;$E$8)</x:f>
        <x:v>0</x:v>
      </x:c>
      <x:c r="T1566" s="50" t="str">
        <x:f>IF(NOT(OR(P1566,Q1566,R1566)),"不调",IF(NOT(S1566),"间隔规则跳过",IF(P1566,"年末+季度",IF(AND(Q1566,R1566),"季度+动态",IF(Q1566,"季度","动态")))))</x:f>
        <x:v>不调</x:v>
      </x:c>
      <x:c r="U1566" s="115" t="n">
        <x:f>IF(OR(T1566="年末+季度",T1566="季度+动态"),N1566*$E$5/2,IF(T1566="季度",(J1566+K1566)/2,IF(T1566="动态",N1566*$E$5*IF(J1566+K1566=0,0.5,J1566/(J1566+K1566)),J1566)))</x:f>
        <x:v>0.18289096758239137</x:v>
      </x:c>
      <x:c r="V1566" s="115" t="n">
        <x:f>IF(OR(T1566="年末+季度",T1566="季度+动态"),N1566*$E$5/2,IF(T1566="季度",(J1566+K1566)/2,IF(T1566="动态",N1566*$E$5*IF(J1566+K1566=0,0.5,K1566/(J1566+K1566)),K1566)))</x:f>
        <x:v>0.16608654022098004</x:v>
      </x:c>
      <x:c r="W1566" s="115" t="n">
        <x:f>IF(OR(T1566="年末+季度",T1566="季度+动态",T1566="动态"),N1566*(1-$E$5)*IF(L1566+M1566=0,$B$7/($B$7+$B$8),L1566/(L1566+M1566)),L1566)</x:f>
        <x:v>1.0915779898925324</x:v>
      </x:c>
      <x:c r="X1566" s="115" t="n">
        <x:f>IF(OR(T1566="年末+季度",T1566="季度+动态",T1566="动态"),N1566*(1-$E$5)*IF(L1566+M1566=0,$B$8/($B$7+$B$8),M1566/(L1566+M1566)),M1566)</x:f>
        <x:v>0.16831481809809057</x:v>
      </x:c>
      <x:c r="Y1566" s="115" t="n">
        <x:f>POWER(1-$H$5,(A1566-A1565)/$H$8)</x:f>
        <x:v>0.9999862671029998</x:v>
      </x:c>
      <x:c r="Z1566" s="115" t="n">
        <x:f>U1566*Y1566</x:f>
        <x:v>0.1828884559595713</x:v>
      </x:c>
      <x:c r="AA1566" s="115" t="n">
        <x:f>V1566*Y1566</x:f>
        <x:v>0.16608425937163007</x:v>
      </x:c>
      <x:c r="AB1566" s="115" t="n">
        <x:f>W1566*Y1566</x:f>
        <x:v>1.0915629993644296</x:v>
      </x:c>
      <x:c r="AC1566" s="115" t="n">
        <x:f>X1566*Y1566</x:f>
        <x:v>0.16831250664803002</x:v>
      </x:c>
      <x:c r="AD1566" s="115" t="n">
        <x:f>SUM(Z1566:AC1566)</x:f>
        <x:v>1.6088482213436608</x:v>
      </x:c>
      <x:c r="AE1566" s="115" t="n">
        <x:f>MAX(AE1565,AD1566)</x:f>
        <x:v>1.6121429879269864</x:v>
      </x:c>
      <x:c r="AF1566" s="114" t="n">
        <x:f>AD1566/AE1566-1</x:f>
        <x:v>-0.002043718583276677</x:v>
      </x:c>
      <x:c r="AG1566" s="114" t="n">
        <x:f>AD1566/AD1565-1</x:f>
        <x:v>-0.0014518756203216743</x:v>
      </x:c>
      <x:c r="AH1566" s="111" t="n">
        <x:f>IF(OR(T1566="年末+季度",T1566="季度+动态",T1566="季度",T1566="动态"),A1566,AH1565)</x:f>
        <x:v>46112</x:v>
      </x:c>
      <x:c r="AI1566" s="117" t="n">
        <x:f>YEAR(A1566)</x:f>
        <x:v>2026</x:v>
      </x:c>
      <x:c r="AJ1566" s="117" t="n">
        <x:f>MONTH(A1566)</x:f>
        <x:v>4</x:v>
      </x:c>
      <x:c r="AK1566" s="50" t="n">
        <x:f>IF(MONTH(A1566)&lt;&gt;MONTH(A1567),1,0)</x:f>
        <x:v>0</x:v>
      </x:c>
      <x:c r="AL1566" s="115" t="n">
        <x:f>IF(AK1565,AD1565,AL1565)</x:f>
        <x:v>1.5646039205902778</x:v>
      </x:c>
      <x:c r="AM1566" s="116" t="str">
        <x:f>IF(AK1566,AD1566/AL1566-1,"")</x:f>
      </x:c>
      <x:c r="AN1566" s="115" t="n">
        <x:f>IF(AI1566&lt;&gt;AI1565,AD1566,MAX(AN1565,AD1566))</x:f>
        <x:v>1.6121429879269864</x:v>
      </x:c>
      <x:c r="AO1566" s="116" t="n">
        <x:f>AD1566/AN1566-1</x:f>
        <x:v>-0.002043718583276677</x:v>
      </x:c>
      <x:c r="AP1566" s="112" t="n">
        <x:f>IFERROR(SUM(Z1566:AC1566)/AD1566,0)</x:f>
        <x:v>1</x:v>
      </x:c>
      <x:c r="AQ1566" s="50" t="b">
        <x:f>AND(B1566&gt;0,C1566&gt;0,D1566&gt;0,E1566&gt;0)</x:f>
        <x:v>1</x:v>
      </x:c>
    </x:row>
    <x:row r="1567">
      <x:c r="A1567" s="111" t="n">
        <x:f>'净值底稿'!A1525</x:f>
        <x:v>46128</x:v>
      </x:c>
      <x:c r="B1567" s="113" t="n">
        <x:f>'净值底稿'!F1525</x:f>
        <x:v>4.596678806119925</x:v>
      </x:c>
      <x:c r="C1567" s="113" t="n">
        <x:f>'净值底稿'!O1525</x:f>
        <x:v>2.0384661943302977</x:v>
      </x:c>
      <x:c r="D1567" s="113" t="n">
        <x:f>'净值底稿'!P1525</x:f>
        <x:v>1.7737</x:v>
      </x:c>
      <x:c r="E1567" s="113" t="n">
        <x:f>'净值底稿'!Q1525</x:f>
        <x:v>3.6711</x:v>
      </x:c>
      <x:c r="F1567" s="114" t="n">
        <x:f>IFERROR(B1567/B1566-1,0)</x:f>
        <x:v>0.027128974633852332</x:v>
      </x:c>
      <x:c r="G1567" s="114" t="n">
        <x:f>IFERROR(C1567/C1566-1,0)</x:f>
        <x:v>0.01728902726045245</x:v>
      </x:c>
      <x:c r="H1567" s="114" t="n">
        <x:f>IFERROR(D1567/D1566-1,0)</x:f>
        <x:v>-0.00016910935738445598</x:v>
      </x:c>
      <x:c r="I1567" s="114" t="n">
        <x:f>IFERROR(E1567/E1566-1,0)</x:f>
        <x:v>0.002731419518724021</x:v>
      </x:c>
      <x:c r="J1567" s="115" t="n">
        <x:f>Z1566*(1+F1567)</x:f>
        <x:v>0.1878500322421229</x:v>
      </x:c>
      <x:c r="K1567" s="115" t="n">
        <x:f>AA1566*(1+G1567)</x:f>
        <x:v>0.16895569465943824</x:v>
      </x:c>
      <x:c r="L1567" s="115" t="n">
        <x:f>AB1566*(1+H1567)</x:f>
        <x:v>1.0913784058470624</x:v>
      </x:c>
      <x:c r="M1567" s="115" t="n">
        <x:f>AC1566*(1+I1567)</x:f>
        <x:v>0.16877223871393382</x:v>
      </x:c>
      <x:c r="N1567" s="115" t="n">
        <x:f>SUM(J1567:M1567)</x:f>
        <x:v>1.6169563714625574</x:v>
      </x:c>
      <x:c r="O1567" s="116" t="n">
        <x:f>IFERROR((J1567+K1567)/N1567,0)</x:f>
        <x:v>0.2206650304230694</x:v>
      </x:c>
      <x:c r="P1567" s="50" t="b">
        <x:f>AND(MONTH(A1567)=12,OR(A1568="",YEAR(A1567)&lt;&gt;YEAR(A1568)))</x:f>
        <x:v>0</x:v>
      </x:c>
      <x:c r="Q1567" s="50" t="b">
        <x:f>AND(MOD(MONTH(A1567),3)=0,OR(A1568="",MONTH(A1567)&lt;&gt;MONTH(A1568)))</x:f>
        <x:v>0</x:v>
      </x:c>
      <x:c r="R1567" s="50" t="b">
        <x:f>OR(O1567&gt;$E$7,O1567&lt;$E$6)</x:f>
        <x:v>0</x:v>
      </x:c>
      <x:c r="S1567" s="50" t="b">
        <x:f>AND(OR(P1567,Q1567,R1567),A1567-AH1566&gt;$E$8)</x:f>
        <x:v>0</x:v>
      </x:c>
      <x:c r="T1567" s="50" t="str">
        <x:f>IF(NOT(OR(P1567,Q1567,R1567)),"不调",IF(NOT(S1567),"间隔规则跳过",IF(P1567,"年末+季度",IF(AND(Q1567,R1567),"季度+动态",IF(Q1567,"季度","动态")))))</x:f>
        <x:v>不调</x:v>
      </x:c>
      <x:c r="U1567" s="115" t="n">
        <x:f>IF(OR(T1567="年末+季度",T1567="季度+动态"),N1567*$E$5/2,IF(T1567="季度",(J1567+K1567)/2,IF(T1567="动态",N1567*$E$5*IF(J1567+K1567=0,0.5,J1567/(J1567+K1567)),J1567)))</x:f>
        <x:v>0.1878500322421229</x:v>
      </x:c>
      <x:c r="V1567" s="115" t="n">
        <x:f>IF(OR(T1567="年末+季度",T1567="季度+动态"),N1567*$E$5/2,IF(T1567="季度",(J1567+K1567)/2,IF(T1567="动态",N1567*$E$5*IF(J1567+K1567=0,0.5,K1567/(J1567+K1567)),K1567)))</x:f>
        <x:v>0.16895569465943824</x:v>
      </x:c>
      <x:c r="W1567" s="115" t="n">
        <x:f>IF(OR(T1567="年末+季度",T1567="季度+动态",T1567="动态"),N1567*(1-$E$5)*IF(L1567+M1567=0,$B$7/($B$7+$B$8),L1567/(L1567+M1567)),L1567)</x:f>
        <x:v>1.0913784058470624</x:v>
      </x:c>
      <x:c r="X1567" s="115" t="n">
        <x:f>IF(OR(T1567="年末+季度",T1567="季度+动态",T1567="动态"),N1567*(1-$E$5)*IF(L1567+M1567=0,$B$8/($B$7+$B$8),M1567/(L1567+M1567)),M1567)</x:f>
        <x:v>0.16877223871393382</x:v>
      </x:c>
      <x:c r="Y1567" s="115" t="n">
        <x:f>POWER(1-$H$5,(A1567-A1566)/$H$8)</x:f>
        <x:v>0.9999862671029998</x:v>
      </x:c>
      <x:c r="Z1567" s="115" t="n">
        <x:f>U1567*Y1567</x:f>
        <x:v>0.18784745251697862</x:v>
      </x:c>
      <x:c r="AA1567" s="115" t="n">
        <x:f>V1567*Y1567</x:f>
        <x:v>0.1689533744082859</x:v>
      </x:c>
      <x:c r="AB1567" s="115" t="n">
        <x:f>W1567*Y1567</x:f>
        <x:v>1.0913634180598266</x:v>
      </x:c>
      <x:c r="AC1567" s="115" t="n">
        <x:f>X1567*Y1567</x:f>
        <x:v>0.16876992098216306</x:v>
      </x:c>
      <x:c r="AD1567" s="115" t="n">
        <x:f>SUM(Z1567:AC1567)</x:f>
        <x:v>1.6169341659672543</x:v>
      </x:c>
      <x:c r="AE1567" s="115" t="n">
        <x:f>MAX(AE1566,AD1567)</x:f>
        <x:v>1.6169341659672543</x:v>
      </x:c>
      <x:c r="AF1567" s="114" t="n">
        <x:f>AD1567/AE1567-1</x:f>
        <x:v>0</x:v>
      </x:c>
      <x:c r="AG1567" s="114" t="n">
        <x:f>AD1567/AD1566-1</x:f>
        <x:v>0.005025921349398832</x:v>
      </x:c>
      <x:c r="AH1567" s="111" t="n">
        <x:f>IF(OR(T1567="年末+季度",T1567="季度+动态",T1567="季度",T1567="动态"),A1567,AH1566)</x:f>
        <x:v>46112</x:v>
      </x:c>
      <x:c r="AI1567" s="117" t="n">
        <x:f>YEAR(A1567)</x:f>
        <x:v>2026</x:v>
      </x:c>
      <x:c r="AJ1567" s="117" t="n">
        <x:f>MONTH(A1567)</x:f>
        <x:v>4</x:v>
      </x:c>
      <x:c r="AK1567" s="50" t="n">
        <x:f>IF(MONTH(A1567)&lt;&gt;MONTH(A1568),1,0)</x:f>
        <x:v>0</x:v>
      </x:c>
      <x:c r="AL1567" s="115" t="n">
        <x:f>IF(AK1566,AD1566,AL1566)</x:f>
        <x:v>1.5646039205902778</x:v>
      </x:c>
      <x:c r="AM1567" s="116" t="str">
        <x:f>IF(AK1567,AD1567/AL1567-1,"")</x:f>
      </x:c>
      <x:c r="AN1567" s="115" t="n">
        <x:f>IF(AI1567&lt;&gt;AI1566,AD1567,MAX(AN1566,AD1567))</x:f>
        <x:v>1.6169341659672543</x:v>
      </x:c>
      <x:c r="AO1567" s="116" t="n">
        <x:f>AD1567/AN1567-1</x:f>
        <x:v>0</x:v>
      </x:c>
      <x:c r="AP1567" s="112" t="n">
        <x:f>IFERROR(SUM(Z1567:AC1567)/AD1567,0)</x:f>
        <x:v>1</x:v>
      </x:c>
      <x:c r="AQ1567" s="50" t="b">
        <x:f>AND(B1567&gt;0,C1567&gt;0,D1567&gt;0,E1567&gt;0)</x:f>
        <x:v>1</x:v>
      </x:c>
    </x:row>
    <x:row r="1568">
      <x:c r="A1568" s="111" t="n">
        <x:f>'净值底稿'!A1526</x:f>
        <x:v>46129</x:v>
      </x:c>
      <x:c r="B1568" s="113" t="n">
        <x:f>'净值底稿'!F1526</x:f>
        <x:v>4.759533183506025</x:v>
      </x:c>
      <x:c r="C1568" s="113" t="n">
        <x:f>'净值底稿'!O1526</x:f>
        <x:v>2.0473219724175715</x:v>
      </x:c>
      <x:c r="D1568" s="113" t="n">
        <x:f>'净值底稿'!P1526</x:f>
        <x:v>1.7761</x:v>
      </x:c>
      <x:c r="E1568" s="113" t="n">
        <x:f>'净值底稿'!Q1526</x:f>
        <x:v>3.6524</x:v>
      </x:c>
      <x:c r="F1568" s="114" t="n">
        <x:f>IFERROR(B1568/B1567-1,0)</x:f>
        <x:v>0.03542870499658979</x:v>
      </x:c>
      <x:c r="G1568" s="114" t="n">
        <x:f>IFERROR(C1568/C1567-1,0)</x:f>
        <x:v>0.004344334044834808</x:v>
      </x:c>
      <x:c r="H1568" s="114" t="n">
        <x:f>IFERROR(D1568/D1567-1,0)</x:f>
        <x:v>0.0013531036815694897</x:v>
      </x:c>
      <x:c r="I1568" s="114" t="n">
        <x:f>IFERROR(E1568/E1567-1,0)</x:f>
        <x:v>-0.005093841083054107</x:v>
      </x:c>
      <x:c r="J1568" s="115" t="n">
        <x:f>Z1567*(1+F1568)</x:f>
        <x:v>0.19450264449656357</x:v>
      </x:c>
      <x:c r="K1568" s="115" t="n">
        <x:f>AA1567*(1+G1568)</x:f>
        <x:v>0.16968736430471754</x:v>
      </x:c>
      <x:c r="L1568" s="115" t="n">
        <x:f>AB1567*(1+H1568)</x:f>
        <x:v>1.0928401459187336</x:v>
      </x:c>
      <x:c r="M1568" s="115" t="n">
        <x:f>AC1567*(1+I1568)</x:f>
        <x:v>0.16791023382508033</x:v>
      </x:c>
      <x:c r="N1568" s="115" t="n">
        <x:f>SUM(J1568:M1568)</x:f>
        <x:v>1.624940388545095</x:v>
      </x:c>
      <x:c r="O1568" s="116" t="n">
        <x:f>IFERROR((J1568+K1568)/N1568,0)</x:f>
        <x:v>0.2241251502938898</x:v>
      </x:c>
      <x:c r="P1568" s="50" t="b">
        <x:f>AND(MONTH(A1568)=12,OR(A1569="",YEAR(A1568)&lt;&gt;YEAR(A1569)))</x:f>
        <x:v>0</x:v>
      </x:c>
      <x:c r="Q1568" s="50" t="b">
        <x:f>AND(MOD(MONTH(A1568),3)=0,OR(A1569="",MONTH(A1568)&lt;&gt;MONTH(A1569)))</x:f>
        <x:v>0</x:v>
      </x:c>
      <x:c r="R1568" s="50" t="b">
        <x:f>OR(O1568&gt;$E$7,O1568&lt;$E$6)</x:f>
        <x:v>0</x:v>
      </x:c>
      <x:c r="S1568" s="50" t="b">
        <x:f>AND(OR(P1568,Q1568,R1568),A1568-AH1567&gt;$E$8)</x:f>
        <x:v>0</x:v>
      </x:c>
      <x:c r="T1568" s="50" t="str">
        <x:f>IF(NOT(OR(P1568,Q1568,R1568)),"不调",IF(NOT(S1568),"间隔规则跳过",IF(P1568,"年末+季度",IF(AND(Q1568,R1568),"季度+动态",IF(Q1568,"季度","动态")))))</x:f>
        <x:v>不调</x:v>
      </x:c>
      <x:c r="U1568" s="115" t="n">
        <x:f>IF(OR(T1568="年末+季度",T1568="季度+动态"),N1568*$E$5/2,IF(T1568="季度",(J1568+K1568)/2,IF(T1568="动态",N1568*$E$5*IF(J1568+K1568=0,0.5,J1568/(J1568+K1568)),J1568)))</x:f>
        <x:v>0.19450264449656357</x:v>
      </x:c>
      <x:c r="V1568" s="115" t="n">
        <x:f>IF(OR(T1568="年末+季度",T1568="季度+动态"),N1568*$E$5/2,IF(T1568="季度",(J1568+K1568)/2,IF(T1568="动态",N1568*$E$5*IF(J1568+K1568=0,0.5,K1568/(J1568+K1568)),K1568)))</x:f>
        <x:v>0.16968736430471754</x:v>
      </x:c>
      <x:c r="W1568" s="115" t="n">
        <x:f>IF(OR(T1568="年末+季度",T1568="季度+动态",T1568="动态"),N1568*(1-$E$5)*IF(L1568+M1568=0,$B$7/($B$7+$B$8),L1568/(L1568+M1568)),L1568)</x:f>
        <x:v>1.0928401459187336</x:v>
      </x:c>
      <x:c r="X1568" s="115" t="n">
        <x:f>IF(OR(T1568="年末+季度",T1568="季度+动态",T1568="动态"),N1568*(1-$E$5)*IF(L1568+M1568=0,$B$8/($B$7+$B$8),M1568/(L1568+M1568)),M1568)</x:f>
        <x:v>0.16791023382508033</x:v>
      </x:c>
      <x:c r="Y1568" s="115" t="n">
        <x:f>POWER(1-$H$5,(A1568-A1567)/$H$8)</x:f>
        <x:v>0.9999862671029998</x:v>
      </x:c>
      <x:c r="Z1568" s="115" t="n">
        <x:f>U1568*Y1568</x:f>
        <x:v>0.19449997341178044</x:v>
      </x:c>
      <x:c r="AA1568" s="115" t="n">
        <x:f>V1568*Y1568</x:f>
        <x:v>0.1696850340056213</x:v>
      </x:c>
      <x:c r="AB1568" s="115" t="n">
        <x:f>W1568*Y1568</x:f>
        <x:v>1.092825138057572</x:v>
      </x:c>
      <x:c r="AC1568" s="115" t="n">
        <x:f>X1568*Y1568</x:f>
        <x:v>0.16790792793113393</x:v>
      </x:c>
      <x:c r="AD1568" s="115" t="n">
        <x:f>SUM(Z1568:AC1568)</x:f>
        <x:v>1.6249180734061077</x:v>
      </x:c>
      <x:c r="AE1568" s="115" t="n">
        <x:f>MAX(AE1567,AD1568)</x:f>
        <x:v>1.6249180734061077</x:v>
      </x:c>
      <x:c r="AF1568" s="114" t="n">
        <x:f>AD1568/AE1568-1</x:f>
        <x:v>0</x:v>
      </x:c>
      <x:c r="AG1568" s="114" t="n">
        <x:f>AD1568/AD1567-1</x:f>
        <x:v>0.00493768244056958</x:v>
      </x:c>
      <x:c r="AH1568" s="111" t="n">
        <x:f>IF(OR(T1568="年末+季度",T1568="季度+动态",T1568="季度",T1568="动态"),A1568,AH1567)</x:f>
        <x:v>46112</x:v>
      </x:c>
      <x:c r="AI1568" s="117" t="n">
        <x:f>YEAR(A1568)</x:f>
        <x:v>2026</x:v>
      </x:c>
      <x:c r="AJ1568" s="117" t="n">
        <x:f>MONTH(A1568)</x:f>
        <x:v>4</x:v>
      </x:c>
      <x:c r="AK1568" s="50" t="n">
        <x:f>IF(MONTH(A1568)&lt;&gt;MONTH(A1569),1,0)</x:f>
        <x:v>0</x:v>
      </x:c>
      <x:c r="AL1568" s="115" t="n">
        <x:f>IF(AK1567,AD1567,AL1567)</x:f>
        <x:v>1.5646039205902778</x:v>
      </x:c>
      <x:c r="AM1568" s="116" t="str">
        <x:f>IF(AK1568,AD1568/AL1568-1,"")</x:f>
      </x:c>
      <x:c r="AN1568" s="115" t="n">
        <x:f>IF(AI1568&lt;&gt;AI1567,AD1568,MAX(AN1567,AD1568))</x:f>
        <x:v>1.6249180734061077</x:v>
      </x:c>
      <x:c r="AO1568" s="116" t="n">
        <x:f>AD1568/AN1568-1</x:f>
        <x:v>0</x:v>
      </x:c>
      <x:c r="AP1568" s="112" t="n">
        <x:f>IFERROR(SUM(Z1568:AC1568)/AD1568,0)</x:f>
        <x:v>1</x:v>
      </x:c>
      <x:c r="AQ1568" s="50" t="b">
        <x:f>AND(B1568&gt;0,C1568&gt;0,D1568&gt;0,E1568&gt;0)</x:f>
        <x:v>1</x:v>
      </x:c>
    </x:row>
    <x:row r="1569">
      <x:c r="A1569" s="111" t="n">
        <x:f>'净值底稿'!A1527</x:f>
        <x:v>46132</x:v>
      </x:c>
      <x:c r="B1569" s="113" t="n">
        <x:f>'净值底稿'!F1527</x:f>
        <x:v>4.779172536283175</x:v>
      </x:c>
      <x:c r="C1569" s="113" t="n">
        <x:f>'净值底稿'!O1527</x:f>
        <x:v>2.0619189364960793</x:v>
      </x:c>
      <x:c r="D1569" s="113" t="n">
        <x:f>'净值底稿'!P1527</x:f>
        <x:v>1.7764</x:v>
      </x:c>
      <x:c r="E1569" s="113" t="n">
        <x:f>'净值底稿'!Q1527</x:f>
        <x:v>3.6563</x:v>
      </x:c>
      <x:c r="F1569" s="114" t="n">
        <x:f>IFERROR(B1569/B1568-1,0)</x:f>
        <x:v>0.004126319119952759</x:v>
      </x:c>
      <x:c r="G1569" s="114" t="n">
        <x:f>IFERROR(C1569/C1568-1,0)</x:f>
        <x:v>0.007129784310999643</x:v>
      </x:c>
      <x:c r="H1569" s="114" t="n">
        <x:f>IFERROR(D1569/D1568-1,0)</x:f>
        <x:v>0.00016890940825398104</x:v>
      </x:c>
      <x:c r="I1569" s="114" t="n">
        <x:f>IFERROR(E1569/E1568-1,0)</x:f>
        <x:v>0.0010677910415068936</x:v>
      </x:c>
      <x:c r="J1569" s="115" t="n">
        <x:f>Z1568*(1+F1569)</x:f>
        <x:v>0.19530254237089978</x:v>
      </x:c>
      <x:c r="K1569" s="115" t="n">
        <x:f>AA1568*(1+G1569)</x:f>
        <x:v>0.17089485169888602</x:v>
      </x:c>
      <x:c r="L1569" s="115" t="n">
        <x:f>AB1568*(1+H1569)</x:f>
        <x:v>1.0930097265049663</x:v>
      </x:c>
      <x:c r="M1569" s="115" t="n">
        <x:f>AC1568*(1+I1569)</x:f>
        <x:v>0.1680872185123768</x:v>
      </x:c>
      <x:c r="N1569" s="115" t="n">
        <x:f>SUM(J1569:M1569)</x:f>
        <x:v>1.6272943390871288</x:v>
      </x:c>
      <x:c r="O1569" s="116" t="n">
        <x:f>IFERROR((J1569+K1569)/N1569,0)</x:f>
        <x:v>0.22503451605148048</x:v>
      </x:c>
      <x:c r="P1569" s="50" t="b">
        <x:f>AND(MONTH(A1569)=12,OR(A1570="",YEAR(A1569)&lt;&gt;YEAR(A1570)))</x:f>
        <x:v>0</x:v>
      </x:c>
      <x:c r="Q1569" s="50" t="b">
        <x:f>AND(MOD(MONTH(A1569),3)=0,OR(A1570="",MONTH(A1569)&lt;&gt;MONTH(A1570)))</x:f>
        <x:v>0</x:v>
      </x:c>
      <x:c r="R1569" s="50" t="b">
        <x:f>OR(O1569&gt;$E$7,O1569&lt;$E$6)</x:f>
        <x:v>0</x:v>
      </x:c>
      <x:c r="S1569" s="50" t="b">
        <x:f>AND(OR(P1569,Q1569,R1569),A1569-AH1568&gt;$E$8)</x:f>
        <x:v>0</x:v>
      </x:c>
      <x:c r="T1569" s="50" t="str">
        <x:f>IF(NOT(OR(P1569,Q1569,R1569)),"不调",IF(NOT(S1569),"间隔规则跳过",IF(P1569,"年末+季度",IF(AND(Q1569,R1569),"季度+动态",IF(Q1569,"季度","动态")))))</x:f>
        <x:v>不调</x:v>
      </x:c>
      <x:c r="U1569" s="115" t="n">
        <x:f>IF(OR(T1569="年末+季度",T1569="季度+动态"),N1569*$E$5/2,IF(T1569="季度",(J1569+K1569)/2,IF(T1569="动态",N1569*$E$5*IF(J1569+K1569=0,0.5,J1569/(J1569+K1569)),J1569)))</x:f>
        <x:v>0.19530254237089978</x:v>
      </x:c>
      <x:c r="V1569" s="115" t="n">
        <x:f>IF(OR(T1569="年末+季度",T1569="季度+动态"),N1569*$E$5/2,IF(T1569="季度",(J1569+K1569)/2,IF(T1569="动态",N1569*$E$5*IF(J1569+K1569=0,0.5,K1569/(J1569+K1569)),K1569)))</x:f>
        <x:v>0.17089485169888602</x:v>
      </x:c>
      <x:c r="W1569" s="115" t="n">
        <x:f>IF(OR(T1569="年末+季度",T1569="季度+动态",T1569="动态"),N1569*(1-$E$5)*IF(L1569+M1569=0,$B$7/($B$7+$B$8),L1569/(L1569+M1569)),L1569)</x:f>
        <x:v>1.0930097265049663</x:v>
      </x:c>
      <x:c r="X1569" s="115" t="n">
        <x:f>IF(OR(T1569="年末+季度",T1569="季度+动态",T1569="动态"),N1569*(1-$E$5)*IF(L1569+M1569=0,$B$8/($B$7+$B$8),M1569/(L1569+M1569)),M1569)</x:f>
        <x:v>0.1680872185123768</x:v>
      </x:c>
      <x:c r="Y1569" s="115" t="n">
        <x:f>POWER(1-$H$5,(A1569-A1568)/$H$8)</x:f>
        <x:v>0.9999588018747739</x:v>
      </x:c>
      <x:c r="Z1569" s="115" t="n">
        <x:f>U1569*Y1569</x:f>
        <x:v>0.19529449627230222</x:v>
      </x:c>
      <x:c r="AA1569" s="115" t="n">
        <x:f>V1569*Y1569</x:f>
        <x:v>0.17088781115138524</x:v>
      </x:c>
      <x:c r="AB1569" s="115" t="n">
        <x:f>W1569*Y1569</x:f>
        <x:v>1.0929646965533804</x:v>
      </x:c>
      <x:c r="AC1569" s="115" t="n">
        <x:f>X1569*Y1569</x:f>
        <x:v>0.16808029363409963</x:v>
      </x:c>
      <x:c r="AD1569" s="115" t="n">
        <x:f>SUM(Z1569:AC1569)</x:f>
        <x:v>1.6272272976111675</x:v>
      </x:c>
      <x:c r="AE1569" s="115" t="n">
        <x:f>MAX(AE1568,AD1569)</x:f>
        <x:v>1.6272272976111675</x:v>
      </x:c>
      <x:c r="AF1569" s="114" t="n">
        <x:f>AD1569/AE1569-1</x:f>
        <x:v>0</x:v>
      </x:c>
      <x:c r="AG1569" s="114" t="n">
        <x:f>AD1569/AD1568-1</x:f>
        <x:v>0.0014211326976130145</x:v>
      </x:c>
      <x:c r="AH1569" s="111" t="n">
        <x:f>IF(OR(T1569="年末+季度",T1569="季度+动态",T1569="季度",T1569="动态"),A1569,AH1568)</x:f>
        <x:v>46112</x:v>
      </x:c>
      <x:c r="AI1569" s="117" t="n">
        <x:f>YEAR(A1569)</x:f>
        <x:v>2026</x:v>
      </x:c>
      <x:c r="AJ1569" s="117" t="n">
        <x:f>MONTH(A1569)</x:f>
        <x:v>4</x:v>
      </x:c>
      <x:c r="AK1569" s="50" t="n">
        <x:f>IF(MONTH(A1569)&lt;&gt;MONTH(A1570),1,0)</x:f>
        <x:v>0</x:v>
      </x:c>
      <x:c r="AL1569" s="115" t="n">
        <x:f>IF(AK1568,AD1568,AL1568)</x:f>
        <x:v>1.5646039205902778</x:v>
      </x:c>
      <x:c r="AM1569" s="116" t="str">
        <x:f>IF(AK1569,AD1569/AL1569-1,"")</x:f>
      </x:c>
      <x:c r="AN1569" s="115" t="n">
        <x:f>IF(AI1569&lt;&gt;AI1568,AD1569,MAX(AN1568,AD1569))</x:f>
        <x:v>1.6272272976111675</x:v>
      </x:c>
      <x:c r="AO1569" s="116" t="n">
        <x:f>AD1569/AN1569-1</x:f>
        <x:v>0</x:v>
      </x:c>
      <x:c r="AP1569" s="112" t="n">
        <x:f>IFERROR(SUM(Z1569:AC1569)/AD1569,0)</x:f>
        <x:v>1</x:v>
      </x:c>
      <x:c r="AQ1569" s="50" t="b">
        <x:f>AND(B1569&gt;0,C1569&gt;0,D1569&gt;0,E1569&gt;0)</x:f>
        <x:v>1</x:v>
      </x:c>
    </x:row>
    <x:row r="1570">
      <x:c r="A1570" s="111" t="n">
        <x:f>'净值底稿'!A1528</x:f>
        <x:v>46133</x:v>
      </x:c>
      <x:c r="B1570" s="113" t="n">
        <x:f>'净值底稿'!F1528</x:f>
        <x:v>4.831787417309875</x:v>
      </x:c>
      <x:c r="C1570" s="113" t="n">
        <x:f>'净值底稿'!O1528</x:f>
        <x:v>2.0619788408731163</x:v>
      </x:c>
      <x:c r="D1570" s="113" t="n">
        <x:f>'净值底稿'!P1528</x:f>
        <x:v>1.7779</x:v>
      </x:c>
      <x:c r="E1570" s="113" t="n">
        <x:f>'净值底稿'!Q1528</x:f>
        <x:v>3.6441</x:v>
      </x:c>
      <x:c r="F1570" s="114" t="n">
        <x:f>IFERROR(B1570/B1569-1,0)</x:f>
        <x:v>0.011009203084268337</x:v>
      </x:c>
      <x:c r="G1570" s="114" t="n">
        <x:f>IFERROR(C1570/C1569-1,0)</x:f>
        <x:v>0.000029052731403078624</x:v>
      </x:c>
      <x:c r="H1570" s="114" t="n">
        <x:f>IFERROR(D1570/D1569-1,0)</x:f>
        <x:v>0.0008444044134203743</x:v>
      </x:c>
      <x:c r="I1570" s="114" t="n">
        <x:f>IFERROR(E1570/E1569-1,0)</x:f>
        <x:v>-0.0033367065065776913</x:v>
      </x:c>
      <x:c r="J1570" s="115" t="n">
        <x:f>Z1569*(1+F1570)</x:f>
        <x:v>0.19744453304300388</x:v>
      </x:c>
      <x:c r="K1570" s="115" t="n">
        <x:f>AA1569*(1+G1570)</x:f>
        <x:v>0.17089277590906268</x:v>
      </x:c>
      <x:c r="L1570" s="115" t="n">
        <x:f>AB1569*(1+H1570)</x:f>
        <x:v>1.0938876007668628</x:v>
      </x:c>
      <x:c r="M1570" s="115" t="n">
        <x:f>AC1569*(1+I1570)</x:f>
        <x:v>0.16751945902470325</x:v>
      </x:c>
      <x:c r="N1570" s="115" t="n">
        <x:f>SUM(J1570:M1570)</x:f>
        <x:v>1.6297443687436326</x:v>
      </x:c>
      <x:c r="O1570" s="116" t="n">
        <x:f>IFERROR((J1570+K1570)/N1570,0)</x:f>
        <x:v>0.2260092539764486</x:v>
      </x:c>
      <x:c r="P1570" s="50" t="b">
        <x:f>AND(MONTH(A1570)=12,OR(A1571="",YEAR(A1570)&lt;&gt;YEAR(A1571)))</x:f>
        <x:v>0</x:v>
      </x:c>
      <x:c r="Q1570" s="50" t="b">
        <x:f>AND(MOD(MONTH(A1570),3)=0,OR(A1571="",MONTH(A1570)&lt;&gt;MONTH(A1571)))</x:f>
        <x:v>0</x:v>
      </x:c>
      <x:c r="R1570" s="50" t="b">
        <x:f>OR(O1570&gt;$E$7,O1570&lt;$E$6)</x:f>
        <x:v>0</x:v>
      </x:c>
      <x:c r="S1570" s="50" t="b">
        <x:f>AND(OR(P1570,Q1570,R1570),A1570-AH1569&gt;$E$8)</x:f>
        <x:v>0</x:v>
      </x:c>
      <x:c r="T1570" s="50" t="str">
        <x:f>IF(NOT(OR(P1570,Q1570,R1570)),"不调",IF(NOT(S1570),"间隔规则跳过",IF(P1570,"年末+季度",IF(AND(Q1570,R1570),"季度+动态",IF(Q1570,"季度","动态")))))</x:f>
        <x:v>不调</x:v>
      </x:c>
      <x:c r="U1570" s="115" t="n">
        <x:f>IF(OR(T1570="年末+季度",T1570="季度+动态"),N1570*$E$5/2,IF(T1570="季度",(J1570+K1570)/2,IF(T1570="动态",N1570*$E$5*IF(J1570+K1570=0,0.5,J1570/(J1570+K1570)),J1570)))</x:f>
        <x:v>0.19744453304300388</x:v>
      </x:c>
      <x:c r="V1570" s="115" t="n">
        <x:f>IF(OR(T1570="年末+季度",T1570="季度+动态"),N1570*$E$5/2,IF(T1570="季度",(J1570+K1570)/2,IF(T1570="动态",N1570*$E$5*IF(J1570+K1570=0,0.5,K1570/(J1570+K1570)),K1570)))</x:f>
        <x:v>0.17089277590906268</x:v>
      </x:c>
      <x:c r="W1570" s="115" t="n">
        <x:f>IF(OR(T1570="年末+季度",T1570="季度+动态",T1570="动态"),N1570*(1-$E$5)*IF(L1570+M1570=0,$B$7/($B$7+$B$8),L1570/(L1570+M1570)),L1570)</x:f>
        <x:v>1.0938876007668628</x:v>
      </x:c>
      <x:c r="X1570" s="115" t="n">
        <x:f>IF(OR(T1570="年末+季度",T1570="季度+动态",T1570="动态"),N1570*(1-$E$5)*IF(L1570+M1570=0,$B$8/($B$7+$B$8),M1570/(L1570+M1570)),M1570)</x:f>
        <x:v>0.16751945902470325</x:v>
      </x:c>
      <x:c r="Y1570" s="115" t="n">
        <x:f>POWER(1-$H$5,(A1570-A1569)/$H$8)</x:f>
        <x:v>0.9999862671029998</x:v>
      </x:c>
      <x:c r="Z1570" s="115" t="n">
        <x:f>U1570*Y1570</x:f>
        <x:v>0.19744182155756834</x:v>
      </x:c>
      <x:c r="AA1570" s="115" t="n">
        <x:f>V1570*Y1570</x:f>
        <x:v>0.17089042905617305</x:v>
      </x:c>
      <x:c r="AB1570" s="115" t="n">
        <x:f>W1570*Y1570</x:f>
        <x:v>1.0938725785211116</x:v>
      </x:c>
      <x:c r="AC1570" s="115" t="n">
        <x:f>X1570*Y1570</x:f>
        <x:v>0.16751715849722693</x:v>
      </x:c>
      <x:c r="AD1570" s="115" t="n">
        <x:f>SUM(Z1570:AC1570)</x:f>
        <x:v>1.62972198763208</x:v>
      </x:c>
      <x:c r="AE1570" s="115" t="n">
        <x:f>MAX(AE1569,AD1570)</x:f>
        <x:v>1.62972198763208</x:v>
      </x:c>
      <x:c r="AF1570" s="114" t="n">
        <x:f>AD1570/AE1570-1</x:f>
        <x:v>0</x:v>
      </x:c>
      <x:c r="AG1570" s="114" t="n">
        <x:f>AD1570/AD1569-1</x:f>
        <x:v>0.0015330925338918888</x:v>
      </x:c>
      <x:c r="AH1570" s="111" t="n">
        <x:f>IF(OR(T1570="年末+季度",T1570="季度+动态",T1570="季度",T1570="动态"),A1570,AH1569)</x:f>
        <x:v>46112</x:v>
      </x:c>
      <x:c r="AI1570" s="117" t="n">
        <x:f>YEAR(A1570)</x:f>
        <x:v>2026</x:v>
      </x:c>
      <x:c r="AJ1570" s="117" t="n">
        <x:f>MONTH(A1570)</x:f>
        <x:v>4</x:v>
      </x:c>
      <x:c r="AK1570" s="50" t="n">
        <x:f>IF(MONTH(A1570)&lt;&gt;MONTH(A1571),1,0)</x:f>
        <x:v>0</x:v>
      </x:c>
      <x:c r="AL1570" s="115" t="n">
        <x:f>IF(AK1569,AD1569,AL1569)</x:f>
        <x:v>1.5646039205902778</x:v>
      </x:c>
      <x:c r="AM1570" s="116" t="str">
        <x:f>IF(AK1570,AD1570/AL1570-1,"")</x:f>
      </x:c>
      <x:c r="AN1570" s="115" t="n">
        <x:f>IF(AI1570&lt;&gt;AI1569,AD1570,MAX(AN1569,AD1570))</x:f>
        <x:v>1.62972198763208</x:v>
      </x:c>
      <x:c r="AO1570" s="116" t="n">
        <x:f>AD1570/AN1570-1</x:f>
        <x:v>0</x:v>
      </x:c>
      <x:c r="AP1570" s="112" t="n">
        <x:f>IFERROR(SUM(Z1570:AC1570)/AD1570,0)</x:f>
        <x:v>1</x:v>
      </x:c>
      <x:c r="AQ1570" s="50" t="b">
        <x:f>AND(B1570&gt;0,C1570&gt;0,D1570&gt;0,E1570&gt;0)</x:f>
        <x:v>1</x:v>
      </x:c>
    </x:row>
    <x:row r="1571">
      <x:c r="A1571" s="111" t="n">
        <x:f>'净值底稿'!A1529</x:f>
        <x:v>46134</x:v>
      </x:c>
      <x:c r="B1571" s="113" t="n">
        <x:f>'净值底稿'!F1529</x:f>
        <x:v>5.00223347414985</x:v>
      </x:c>
      <x:c r="C1571" s="113" t="n">
        <x:f>'净值底稿'!O1529</x:f>
        <x:v>2.083964204874369</x:v>
      </x:c>
      <x:c r="D1571" s="113" t="n">
        <x:f>'净值底稿'!P1529</x:f>
        <x:v>1.7793</x:v>
      </x:c>
      <x:c r="E1571" s="113" t="n">
        <x:f>'净值底稿'!Q1529</x:f>
        <x:v>3.6378</x:v>
      </x:c>
      <x:c r="F1571" s="114" t="n">
        <x:f>IFERROR(B1571/B1570-1,0)</x:f>
        <x:v>0.035275984251573744</x:v>
      </x:c>
      <x:c r="G1571" s="114" t="n">
        <x:f>IFERROR(C1571/C1570-1,0)</x:f>
        <x:v>0.010662264600127092</x:v>
      </x:c>
      <x:c r="H1571" s="114" t="n">
        <x:f>IFERROR(D1571/D1570-1,0)</x:f>
        <x:v>0.0007874458630969805</x:v>
      </x:c>
      <x:c r="I1571" s="114" t="n">
        <x:f>IFERROR(E1571/E1570-1,0)</x:f>
        <x:v>-0.0017288219313410513</x:v>
      </x:c>
      <x:c r="J1571" s="115" t="n">
        <x:f>Z1570*(1+F1571)</x:f>
        <x:v>0.20440677614543515</x:v>
      </x:c>
      <x:c r="K1571" s="115" t="n">
        <x:f>AA1570*(1+G1571)</x:f>
        <x:v>0.17271250802839921</x:v>
      </x:c>
      <x:c r="L1571" s="115" t="n">
        <x:f>AB1570*(1+H1571)</x:f>
        <x:v>1.0947339439578234</x:v>
      </x:c>
      <x:c r="M1571" s="115" t="n">
        <x:f>AC1570*(1+I1571)</x:f>
        <x:v>0.16722755115974097</x:v>
      </x:c>
      <x:c r="N1571" s="115" t="n">
        <x:f>SUM(J1571:M1571)</x:f>
        <x:v>1.6390807792913988</x:v>
      </x:c>
      <x:c r="O1571" s="116" t="n">
        <x:f>IFERROR((J1571+K1571)/N1571,0)</x:f>
        <x:v>0.2300797428280924</x:v>
      </x:c>
      <x:c r="P1571" s="50" t="b">
        <x:f>AND(MONTH(A1571)=12,OR(A1572="",YEAR(A1571)&lt;&gt;YEAR(A1572)))</x:f>
        <x:v>0</x:v>
      </x:c>
      <x:c r="Q1571" s="50" t="b">
        <x:f>AND(MOD(MONTH(A1571),3)=0,OR(A1572="",MONTH(A1571)&lt;&gt;MONTH(A1572)))</x:f>
        <x:v>0</x:v>
      </x:c>
      <x:c r="R1571" s="50" t="b">
        <x:f>OR(O1571&gt;$E$7,O1571&lt;$E$6)</x:f>
        <x:v>0</x:v>
      </x:c>
      <x:c r="S1571" s="50" t="b">
        <x:f>AND(OR(P1571,Q1571,R1571),A1571-AH1570&gt;$E$8)</x:f>
        <x:v>0</x:v>
      </x:c>
      <x:c r="T1571" s="50" t="str">
        <x:f>IF(NOT(OR(P1571,Q1571,R1571)),"不调",IF(NOT(S1571),"间隔规则跳过",IF(P1571,"年末+季度",IF(AND(Q1571,R1571),"季度+动态",IF(Q1571,"季度","动态")))))</x:f>
        <x:v>不调</x:v>
      </x:c>
      <x:c r="U1571" s="115" t="n">
        <x:f>IF(OR(T1571="年末+季度",T1571="季度+动态"),N1571*$E$5/2,IF(T1571="季度",(J1571+K1571)/2,IF(T1571="动态",N1571*$E$5*IF(J1571+K1571=0,0.5,J1571/(J1571+K1571)),J1571)))</x:f>
        <x:v>0.20440677614543515</x:v>
      </x:c>
      <x:c r="V1571" s="115" t="n">
        <x:f>IF(OR(T1571="年末+季度",T1571="季度+动态"),N1571*$E$5/2,IF(T1571="季度",(J1571+K1571)/2,IF(T1571="动态",N1571*$E$5*IF(J1571+K1571=0,0.5,K1571/(J1571+K1571)),K1571)))</x:f>
        <x:v>0.17271250802839921</x:v>
      </x:c>
      <x:c r="W1571" s="115" t="n">
        <x:f>IF(OR(T1571="年末+季度",T1571="季度+动态",T1571="动态"),N1571*(1-$E$5)*IF(L1571+M1571=0,$B$7/($B$7+$B$8),L1571/(L1571+M1571)),L1571)</x:f>
        <x:v>1.0947339439578234</x:v>
      </x:c>
      <x:c r="X1571" s="115" t="n">
        <x:f>IF(OR(T1571="年末+季度",T1571="季度+动态",T1571="动态"),N1571*(1-$E$5)*IF(L1571+M1571=0,$B$8/($B$7+$B$8),M1571/(L1571+M1571)),M1571)</x:f>
        <x:v>0.16722755115974097</x:v>
      </x:c>
      <x:c r="Y1571" s="115" t="n">
        <x:f>POWER(1-$H$5,(A1571-A1570)/$H$8)</x:f>
        <x:v>0.9999862671029998</x:v>
      </x:c>
      <x:c r="Z1571" s="115" t="n">
        <x:f>U1571*Y1571</x:f>
        <x:v>0.2044039690482322</x:v>
      </x:c>
      <x:c r="AA1571" s="115" t="n">
        <x:f>V1571*Y1571</x:f>
        <x:v>0.1727101361853158</x:v>
      </x:c>
      <x:c r="AB1571" s="115" t="n">
        <x:f>W1571*Y1571</x:f>
        <x:v>1.0947189100893284</x:v>
      </x:c>
      <x:c r="AC1571" s="115" t="n">
        <x:f>X1571*Y1571</x:f>
        <x:v>0.1672252546410053</x:v>
      </x:c>
      <x:c r="AD1571" s="115" t="n">
        <x:f>SUM(Z1571:AC1571)</x:f>
        <x:v>1.6390582699638818</x:v>
      </x:c>
      <x:c r="AE1571" s="115" t="n">
        <x:f>MAX(AE1570,AD1571)</x:f>
        <x:v>1.6390582699638818</x:v>
      </x:c>
      <x:c r="AF1571" s="114" t="n">
        <x:f>AD1571/AE1571-1</x:f>
        <x:v>0</x:v>
      </x:c>
      <x:c r="AG1571" s="114" t="n">
        <x:f>AD1571/AD1570-1</x:f>
        <x:v>0.005728757667046613</x:v>
      </x:c>
      <x:c r="AH1571" s="111" t="n">
        <x:f>IF(OR(T1571="年末+季度",T1571="季度+动态",T1571="季度",T1571="动态"),A1571,AH1570)</x:f>
        <x:v>46112</x:v>
      </x:c>
      <x:c r="AI1571" s="117" t="n">
        <x:f>YEAR(A1571)</x:f>
        <x:v>2026</x:v>
      </x:c>
      <x:c r="AJ1571" s="117" t="n">
        <x:f>MONTH(A1571)</x:f>
        <x:v>4</x:v>
      </x:c>
      <x:c r="AK1571" s="50" t="n">
        <x:f>IF(MONTH(A1571)&lt;&gt;MONTH(A1572),1,0)</x:f>
        <x:v>0</x:v>
      </x:c>
      <x:c r="AL1571" s="115" t="n">
        <x:f>IF(AK1570,AD1570,AL1570)</x:f>
        <x:v>1.5646039205902778</x:v>
      </x:c>
      <x:c r="AM1571" s="116" t="str">
        <x:f>IF(AK1571,AD1571/AL1571-1,"")</x:f>
      </x:c>
      <x:c r="AN1571" s="115" t="n">
        <x:f>IF(AI1571&lt;&gt;AI1570,AD1571,MAX(AN1570,AD1571))</x:f>
        <x:v>1.6390582699638818</x:v>
      </x:c>
      <x:c r="AO1571" s="116" t="n">
        <x:f>AD1571/AN1571-1</x:f>
        <x:v>0</x:v>
      </x:c>
      <x:c r="AP1571" s="112" t="n">
        <x:f>IFERROR(SUM(Z1571:AC1571)/AD1571,0)</x:f>
        <x:v>1</x:v>
      </x:c>
      <x:c r="AQ1571" s="50" t="b">
        <x:f>AND(B1571&gt;0,C1571&gt;0,D1571&gt;0,E1571&gt;0)</x:f>
        <x:v>1</x:v>
      </x:c>
    </x:row>
    <x:row r="1572">
      <x:c r="A1572" s="111" t="n">
        <x:f>'净值底稿'!A1530</x:f>
        <x:v>46135</x:v>
      </x:c>
      <x:c r="B1572" s="113" t="n">
        <x:f>'净值底稿'!F1530</x:f>
        <x:v>4.926037406603426</x:v>
      </x:c>
      <x:c r="C1572" s="113" t="n">
        <x:f>'净值底稿'!O1530</x:f>
        <x:v>2.0604854250549107</x:v>
      </x:c>
      <x:c r="D1572" s="113" t="n">
        <x:f>'净值底稿'!P1530</x:f>
        <x:v>1.778</x:v>
      </x:c>
      <x:c r="E1572" s="113" t="n">
        <x:f>'净值底稿'!Q1530</x:f>
        <x:v>3.5992</x:v>
      </x:c>
      <x:c r="F1572" s="114" t="n">
        <x:f>IFERROR(B1572/B1571-1,0)</x:f>
        <x:v>-0.015232409270815706</x:v>
      </x:c>
      <x:c r="G1572" s="114" t="n">
        <x:f>IFERROR(C1572/C1571-1,0)</x:f>
        <x:v>-0.011266402639998119</x:v>
      </x:c>
      <x:c r="H1572" s="114" t="n">
        <x:f>IFERROR(D1572/D1571-1,0)</x:f>
        <x:v>-0.0007306244028550957</x:v>
      </x:c>
      <x:c r="I1572" s="114" t="n">
        <x:f>IFERROR(E1572/E1571-1,0)</x:f>
        <x:v>-0.010610808730551313</x:v>
      </x:c>
      <x:c r="J1572" s="115" t="n">
        <x:f>Z1571*(1+F1572)</x:f>
        <x:v>0.20129040413511037</x:v>
      </x:c>
      <x:c r="K1572" s="115" t="n">
        <x:f>AA1571*(1+G1572)</x:f>
        <x:v>0.17076431425104313</x:v>
      </x:c>
      <x:c r="L1572" s="115" t="n">
        <x:f>AB1571*(1+H1572)</x:f>
        <x:v>1.0939190817393503</x:v>
      </x:c>
      <x:c r="M1572" s="115" t="n">
        <x:f>AC1571*(1+I1572)</x:f>
        <x:v>0.16545085944909185</x:v>
      </x:c>
      <x:c r="N1572" s="115" t="n">
        <x:f>SUM(J1572:M1572)</x:f>
        <x:v>1.6314246595745956</x:v>
      </x:c>
      <x:c r="O1572" s="116" t="n">
        <x:f>IFERROR((J1572+K1572)/N1572,0)</x:f>
        <x:v>0.2280551027610243</x:v>
      </x:c>
      <x:c r="P1572" s="50" t="b">
        <x:f>AND(MONTH(A1572)=12,OR(A1573="",YEAR(A1572)&lt;&gt;YEAR(A1573)))</x:f>
        <x:v>0</x:v>
      </x:c>
      <x:c r="Q1572" s="50" t="b">
        <x:f>AND(MOD(MONTH(A1572),3)=0,OR(A1573="",MONTH(A1572)&lt;&gt;MONTH(A1573)))</x:f>
        <x:v>0</x:v>
      </x:c>
      <x:c r="R1572" s="50" t="b">
        <x:f>OR(O1572&gt;$E$7,O1572&lt;$E$6)</x:f>
        <x:v>0</x:v>
      </x:c>
      <x:c r="S1572" s="50" t="b">
        <x:f>AND(OR(P1572,Q1572,R1572),A1572-AH1571&gt;$E$8)</x:f>
        <x:v>0</x:v>
      </x:c>
      <x:c r="T1572" s="50" t="str">
        <x:f>IF(NOT(OR(P1572,Q1572,R1572)),"不调",IF(NOT(S1572),"间隔规则跳过",IF(P1572,"年末+季度",IF(AND(Q1572,R1572),"季度+动态",IF(Q1572,"季度","动态")))))</x:f>
        <x:v>不调</x:v>
      </x:c>
      <x:c r="U1572" s="115" t="n">
        <x:f>IF(OR(T1572="年末+季度",T1572="季度+动态"),N1572*$E$5/2,IF(T1572="季度",(J1572+K1572)/2,IF(T1572="动态",N1572*$E$5*IF(J1572+K1572=0,0.5,J1572/(J1572+K1572)),J1572)))</x:f>
        <x:v>0.20129040413511037</x:v>
      </x:c>
      <x:c r="V1572" s="115" t="n">
        <x:f>IF(OR(T1572="年末+季度",T1572="季度+动态"),N1572*$E$5/2,IF(T1572="季度",(J1572+K1572)/2,IF(T1572="动态",N1572*$E$5*IF(J1572+K1572=0,0.5,K1572/(J1572+K1572)),K1572)))</x:f>
        <x:v>0.17076431425104313</x:v>
      </x:c>
      <x:c r="W1572" s="115" t="n">
        <x:f>IF(OR(T1572="年末+季度",T1572="季度+动态",T1572="动态"),N1572*(1-$E$5)*IF(L1572+M1572=0,$B$7/($B$7+$B$8),L1572/(L1572+M1572)),L1572)</x:f>
        <x:v>1.0939190817393503</x:v>
      </x:c>
      <x:c r="X1572" s="115" t="n">
        <x:f>IF(OR(T1572="年末+季度",T1572="季度+动态",T1572="动态"),N1572*(1-$E$5)*IF(L1572+M1572=0,$B$8/($B$7+$B$8),M1572/(L1572+M1572)),M1572)</x:f>
        <x:v>0.16545085944909185</x:v>
      </x:c>
      <x:c r="Y1572" s="115" t="n">
        <x:f>POWER(1-$H$5,(A1572-A1571)/$H$8)</x:f>
        <x:v>0.9999862671029998</x:v>
      </x:c>
      <x:c r="Z1572" s="115" t="n">
        <x:f>U1572*Y1572</x:f>
        <x:v>0.20128763983472325</x:v>
      </x:c>
      <x:c r="AA1572" s="115" t="n">
        <x:f>V1572*Y1572</x:f>
        <x:v>0.1707619691623042</x:v>
      </x:c>
      <x:c r="AB1572" s="115" t="n">
        <x:f>W1572*Y1572</x:f>
        <x:v>1.093904059061274</x:v>
      </x:c>
      <x:c r="AC1572" s="115" t="n">
        <x:f>X1572*Y1572</x:f>
        <x:v>0.16544858732948042</x:v>
      </x:c>
      <x:c r="AD1572" s="115" t="n">
        <x:f>SUM(Z1572:AC1572)</x:f>
        <x:v>1.6314022553877818</x:v>
      </x:c>
      <x:c r="AE1572" s="115" t="n">
        <x:f>MAX(AE1571,AD1572)</x:f>
        <x:v>1.6390582699638818</x:v>
      </x:c>
      <x:c r="AF1572" s="114" t="n">
        <x:f>AD1572/AE1572-1</x:f>
        <x:v>-0.004670983769398673</x:v>
      </x:c>
      <x:c r="AG1572" s="114" t="n">
        <x:f>AD1572/AD1571-1</x:f>
        <x:v>-0.004670983769398673</x:v>
      </x:c>
      <x:c r="AH1572" s="111" t="n">
        <x:f>IF(OR(T1572="年末+季度",T1572="季度+动态",T1572="季度",T1572="动态"),A1572,AH1571)</x:f>
        <x:v>46112</x:v>
      </x:c>
      <x:c r="AI1572" s="117" t="n">
        <x:f>YEAR(A1572)</x:f>
        <x:v>2026</x:v>
      </x:c>
      <x:c r="AJ1572" s="117" t="n">
        <x:f>MONTH(A1572)</x:f>
        <x:v>4</x:v>
      </x:c>
      <x:c r="AK1572" s="50" t="n">
        <x:f>IF(MONTH(A1572)&lt;&gt;MONTH(A1573),1,0)</x:f>
        <x:v>0</x:v>
      </x:c>
      <x:c r="AL1572" s="115" t="n">
        <x:f>IF(AK1571,AD1571,AL1571)</x:f>
        <x:v>1.5646039205902778</x:v>
      </x:c>
      <x:c r="AM1572" s="116" t="str">
        <x:f>IF(AK1572,AD1572/AL1572-1,"")</x:f>
      </x:c>
      <x:c r="AN1572" s="115" t="n">
        <x:f>IF(AI1572&lt;&gt;AI1571,AD1572,MAX(AN1571,AD1572))</x:f>
        <x:v>1.6390582699638818</x:v>
      </x:c>
      <x:c r="AO1572" s="116" t="n">
        <x:f>AD1572/AN1572-1</x:f>
        <x:v>-0.004670983769398673</x:v>
      </x:c>
      <x:c r="AP1572" s="112" t="n">
        <x:f>IFERROR(SUM(Z1572:AC1572)/AD1572,0)</x:f>
        <x:v>1</x:v>
      </x:c>
      <x:c r="AQ1572" s="50" t="b">
        <x:f>AND(B1572&gt;0,C1572&gt;0,D1572&gt;0,E1572&gt;0)</x:f>
        <x:v>1</x:v>
      </x:c>
    </x:row>
    <x:row r="1573">
      <x:c r="A1573" s="111" t="n">
        <x:f>'净值底稿'!A1531</x:f>
        <x:v>46136</x:v>
      </x:c>
      <x:c r="B1573" s="113" t="n">
        <x:f>'净值底稿'!F1531</x:f>
        <x:v>4.843792418067499</x:v>
      </x:c>
      <x:c r="C1573" s="113" t="n">
        <x:f>'净值底稿'!O1531</x:f>
        <x:v>2.0527045505638286</x:v>
      </x:c>
      <x:c r="D1573" s="113" t="n">
        <x:f>'净值底稿'!P1531</x:f>
        <x:v>1.7767</x:v>
      </x:c>
      <x:c r="E1573" s="113" t="n">
        <x:f>'净值底稿'!Q1531</x:f>
        <x:v>3.5841</x:v>
      </x:c>
      <x:c r="F1573" s="114" t="n">
        <x:f>IFERROR(B1573/B1572-1,0)</x:f>
        <x:v>-0.016695973202654812</x:v>
      </x:c>
      <x:c r="G1573" s="114" t="n">
        <x:f>IFERROR(C1573/C1572-1,0)</x:f>
        <x:v>-0.0037762336954529907</x:v>
      </x:c>
      <x:c r="H1573" s="114" t="n">
        <x:f>IFERROR(D1573/D1572-1,0)</x:f>
        <x:v>-0.0007311586051743646</x:v>
      </x:c>
      <x:c r="I1573" s="114" t="n">
        <x:f>IFERROR(E1573/E1572-1,0)</x:f>
        <x:v>-0.004195376750389057</x:v>
      </x:c>
      <x:c r="J1573" s="115" t="n">
        <x:f>Z1572*(1+F1573)</x:f>
        <x:v>0.19792694679401707</x:v>
      </x:c>
      <x:c r="K1573" s="115" t="n">
        <x:f>AA1572*(1+G1573)</x:f>
        <x:v>0.17011713206045162</x:v>
      </x:c>
      <x:c r="L1573" s="115" t="n">
        <x:f>AB1572*(1+H1573)</x:f>
        <x:v>1.0931042416952563</x:v>
      </x:c>
      <x:c r="M1573" s="115" t="n">
        <x:f>AC1572*(1+I1573)</x:f>
        <x:v>0.1647544681728136</x:v>
      </x:c>
      <x:c r="N1573" s="115" t="n">
        <x:f>SUM(J1573:M1573)</x:f>
        <x:v>1.6259027887225388</x:v>
      </x:c>
      <x:c r="O1573" s="116" t="n">
        <x:f>IFERROR((J1573+K1573)/N1573,0)</x:f>
        <x:v>0.22636290521626973</x:v>
      </x:c>
      <x:c r="P1573" s="50" t="b">
        <x:f>AND(MONTH(A1573)=12,OR(A1574="",YEAR(A1573)&lt;&gt;YEAR(A1574)))</x:f>
        <x:v>0</x:v>
      </x:c>
      <x:c r="Q1573" s="50" t="b">
        <x:f>AND(MOD(MONTH(A1573),3)=0,OR(A1574="",MONTH(A1573)&lt;&gt;MONTH(A1574)))</x:f>
        <x:v>0</x:v>
      </x:c>
      <x:c r="R1573" s="50" t="b">
        <x:f>OR(O1573&gt;$E$7,O1573&lt;$E$6)</x:f>
        <x:v>0</x:v>
      </x:c>
      <x:c r="S1573" s="50" t="b">
        <x:f>AND(OR(P1573,Q1573,R1573),A1573-AH1572&gt;$E$8)</x:f>
        <x:v>0</x:v>
      </x:c>
      <x:c r="T1573" s="50" t="str">
        <x:f>IF(NOT(OR(P1573,Q1573,R1573)),"不调",IF(NOT(S1573),"间隔规则跳过",IF(P1573,"年末+季度",IF(AND(Q1573,R1573),"季度+动态",IF(Q1573,"季度","动态")))))</x:f>
        <x:v>不调</x:v>
      </x:c>
      <x:c r="U1573" s="115" t="n">
        <x:f>IF(OR(T1573="年末+季度",T1573="季度+动态"),N1573*$E$5/2,IF(T1573="季度",(J1573+K1573)/2,IF(T1573="动态",N1573*$E$5*IF(J1573+K1573=0,0.5,J1573/(J1573+K1573)),J1573)))</x:f>
        <x:v>0.19792694679401707</x:v>
      </x:c>
      <x:c r="V1573" s="115" t="n">
        <x:f>IF(OR(T1573="年末+季度",T1573="季度+动态"),N1573*$E$5/2,IF(T1573="季度",(J1573+K1573)/2,IF(T1573="动态",N1573*$E$5*IF(J1573+K1573=0,0.5,K1573/(J1573+K1573)),K1573)))</x:f>
        <x:v>0.17011713206045162</x:v>
      </x:c>
      <x:c r="W1573" s="115" t="n">
        <x:f>IF(OR(T1573="年末+季度",T1573="季度+动态",T1573="动态"),N1573*(1-$E$5)*IF(L1573+M1573=0,$B$7/($B$7+$B$8),L1573/(L1573+M1573)),L1573)</x:f>
        <x:v>1.0931042416952563</x:v>
      </x:c>
      <x:c r="X1573" s="115" t="n">
        <x:f>IF(OR(T1573="年末+季度",T1573="季度+动态",T1573="动态"),N1573*(1-$E$5)*IF(L1573+M1573=0,$B$8/($B$7+$B$8),M1573/(L1573+M1573)),M1573)</x:f>
        <x:v>0.1647544681728136</x:v>
      </x:c>
      <x:c r="Y1573" s="115" t="n">
        <x:f>POWER(1-$H$5,(A1573-A1572)/$H$8)</x:f>
        <x:v>0.9999862671029998</x:v>
      </x:c>
      <x:c r="Z1573" s="115" t="n">
        <x:f>U1573*Y1573</x:f>
        <x:v>0.19792422868364318</x:v>
      </x:c>
      <x:c r="AA1573" s="115" t="n">
        <x:f>V1573*Y1573</x:f>
        <x:v>0.17011479585939907</x:v>
      </x:c>
      <x:c r="AB1573" s="115" t="n">
        <x:f>W1573*Y1573</x:f>
        <x:v>1.0930892302072945</x:v>
      </x:c>
      <x:c r="AC1573" s="115" t="n">
        <x:f>X1573*Y1573</x:f>
        <x:v>0.16475220561667187</x:v>
      </x:c>
      <x:c r="AD1573" s="115" t="n">
        <x:f>SUM(Z1573:AC1573)</x:f>
        <x:v>1.6258804603670087</x:v>
      </x:c>
      <x:c r="AE1573" s="115" t="n">
        <x:f>MAX(AE1572,AD1573)</x:f>
        <x:v>1.6390582699638818</x:v>
      </x:c>
      <x:c r="AF1573" s="114" t="n">
        <x:f>AD1573/AE1573-1</x:f>
        <x:v>-0.0080398664515835</x:v>
      </x:c>
      <x:c r="AG1573" s="114" t="n">
        <x:f>AD1573/AD1572-1</x:f>
        <x:v>-0.0033846925260383465</x:v>
      </x:c>
      <x:c r="AH1573" s="111" t="n">
        <x:f>IF(OR(T1573="年末+季度",T1573="季度+动态",T1573="季度",T1573="动态"),A1573,AH1572)</x:f>
        <x:v>46112</x:v>
      </x:c>
      <x:c r="AI1573" s="117" t="n">
        <x:f>YEAR(A1573)</x:f>
        <x:v>2026</x:v>
      </x:c>
      <x:c r="AJ1573" s="117" t="n">
        <x:f>MONTH(A1573)</x:f>
        <x:v>4</x:v>
      </x:c>
      <x:c r="AK1573" s="50" t="n">
        <x:f>IF(MONTH(A1573)&lt;&gt;MONTH(A1574),1,0)</x:f>
        <x:v>0</x:v>
      </x:c>
      <x:c r="AL1573" s="115" t="n">
        <x:f>IF(AK1572,AD1572,AL1572)</x:f>
        <x:v>1.5646039205902778</x:v>
      </x:c>
      <x:c r="AM1573" s="116" t="str">
        <x:f>IF(AK1573,AD1573/AL1573-1,"")</x:f>
      </x:c>
      <x:c r="AN1573" s="115" t="n">
        <x:f>IF(AI1573&lt;&gt;AI1572,AD1573,MAX(AN1572,AD1573))</x:f>
        <x:v>1.6390582699638818</x:v>
      </x:c>
      <x:c r="AO1573" s="116" t="n">
        <x:f>AD1573/AN1573-1</x:f>
        <x:v>-0.0080398664515835</x:v>
      </x:c>
      <x:c r="AP1573" s="112" t="n">
        <x:f>IFERROR(SUM(Z1573:AC1573)/AD1573,0)</x:f>
        <x:v>1</x:v>
      </x:c>
      <x:c r="AQ1573" s="50" t="b">
        <x:f>AND(B1573&gt;0,C1573&gt;0,D1573&gt;0,E1573&gt;0)</x:f>
        <x:v>1</x:v>
      </x:c>
    </x:row>
    <x:row r="1574">
      <x:c r="A1574" s="111" t="n">
        <x:f>'净值底稿'!A1532</x:f>
        <x:v>46139</x:v>
      </x:c>
      <x:c r="B1574" s="113" t="n">
        <x:f>'净值底稿'!F1532</x:f>
        <x:v>4.914282165557649</x:v>
      </x:c>
      <x:c r="C1574" s="113" t="n">
        <x:f>'净值底稿'!O1532</x:f>
        <x:v>2.0661899689542933</x:v>
      </x:c>
      <x:c r="D1574" s="113" t="n">
        <x:f>'净值底稿'!P1532</x:f>
        <x:v>1.7755</x:v>
      </x:c>
      <x:c r="E1574" s="113" t="n">
        <x:f>'净值底稿'!Q1532</x:f>
        <x:v>3.5974</x:v>
      </x:c>
      <x:c r="F1574" s="114" t="n">
        <x:f>IFERROR(B1574/B1573-1,0)</x:f>
        <x:v>0.014552594621359383</x:v>
      </x:c>
      <x:c r="G1574" s="114" t="n">
        <x:f>IFERROR(C1574/C1573-1,0)</x:f>
        <x:v>0.006569585665292532</x:v>
      </x:c>
      <x:c r="H1574" s="114" t="n">
        <x:f>IFERROR(D1574/D1573-1,0)</x:f>
        <x:v>-0.0006754094669892963</x:v>
      </x:c>
      <x:c r="I1574" s="114" t="n">
        <x:f>IFERROR(E1574/E1573-1,0)</x:f>
        <x:v>0.0037108339611060526</x:v>
      </x:c>
      <x:c r="J1574" s="115" t="n">
        <x:f>Z1573*(1+F1574)</x:f>
        <x:v>0.20080453974942147</x:v>
      </x:c>
      <x:c r="K1574" s="115" t="n">
        <x:f>AA1573*(1+G1574)</x:f>
        <x:v>0.17123237958373114</x:v>
      </x:c>
      <x:c r="L1574" s="115" t="n">
        <x:f>AB1573*(1+H1574)</x:f>
        <x:v>1.0923509473929485</x:v>
      </x:c>
      <x:c r="M1574" s="115" t="n">
        <x:f>AC1573*(1+I1574)</x:f>
        <x:v>0.16536357369644133</x:v>
      </x:c>
      <x:c r="N1574" s="115" t="n">
        <x:f>SUM(J1574:M1574)</x:f>
        <x:v>1.6297514404225424</x:v>
      </x:c>
      <x:c r="O1574" s="116" t="n">
        <x:f>IFERROR((J1574+K1574)/N1574,0)</x:f>
        <x:v>0.22827831907710747</x:v>
      </x:c>
      <x:c r="P1574" s="50" t="b">
        <x:f>AND(MONTH(A1574)=12,OR(A1575="",YEAR(A1574)&lt;&gt;YEAR(A1575)))</x:f>
        <x:v>0</x:v>
      </x:c>
      <x:c r="Q1574" s="50" t="b">
        <x:f>AND(MOD(MONTH(A1574),3)=0,OR(A1575="",MONTH(A1574)&lt;&gt;MONTH(A1575)))</x:f>
        <x:v>0</x:v>
      </x:c>
      <x:c r="R1574" s="50" t="b">
        <x:f>OR(O1574&gt;$E$7,O1574&lt;$E$6)</x:f>
        <x:v>0</x:v>
      </x:c>
      <x:c r="S1574" s="50" t="b">
        <x:f>AND(OR(P1574,Q1574,R1574),A1574-AH1573&gt;$E$8)</x:f>
        <x:v>0</x:v>
      </x:c>
      <x:c r="T1574" s="50" t="str">
        <x:f>IF(NOT(OR(P1574,Q1574,R1574)),"不调",IF(NOT(S1574),"间隔规则跳过",IF(P1574,"年末+季度",IF(AND(Q1574,R1574),"季度+动态",IF(Q1574,"季度","动态")))))</x:f>
        <x:v>不调</x:v>
      </x:c>
      <x:c r="U1574" s="115" t="n">
        <x:f>IF(OR(T1574="年末+季度",T1574="季度+动态"),N1574*$E$5/2,IF(T1574="季度",(J1574+K1574)/2,IF(T1574="动态",N1574*$E$5*IF(J1574+K1574=0,0.5,J1574/(J1574+K1574)),J1574)))</x:f>
        <x:v>0.20080453974942147</x:v>
      </x:c>
      <x:c r="V1574" s="115" t="n">
        <x:f>IF(OR(T1574="年末+季度",T1574="季度+动态"),N1574*$E$5/2,IF(T1574="季度",(J1574+K1574)/2,IF(T1574="动态",N1574*$E$5*IF(J1574+K1574=0,0.5,K1574/(J1574+K1574)),K1574)))</x:f>
        <x:v>0.17123237958373114</x:v>
      </x:c>
      <x:c r="W1574" s="115" t="n">
        <x:f>IF(OR(T1574="年末+季度",T1574="季度+动态",T1574="动态"),N1574*(1-$E$5)*IF(L1574+M1574=0,$B$7/($B$7+$B$8),L1574/(L1574+M1574)),L1574)</x:f>
        <x:v>1.0923509473929485</x:v>
      </x:c>
      <x:c r="X1574" s="115" t="n">
        <x:f>IF(OR(T1574="年末+季度",T1574="季度+动态",T1574="动态"),N1574*(1-$E$5)*IF(L1574+M1574=0,$B$8/($B$7+$B$8),M1574/(L1574+M1574)),M1574)</x:f>
        <x:v>0.16536357369644133</x:v>
      </x:c>
      <x:c r="Y1574" s="115" t="n">
        <x:f>POWER(1-$H$5,(A1574-A1573)/$H$8)</x:f>
        <x:v>0.9999588018747739</x:v>
      </x:c>
      <x:c r="Z1574" s="115" t="n">
        <x:f>U1574*Y1574</x:f>
        <x:v>0.20079626697884692</x:v>
      </x:c>
      <x:c r="AA1574" s="115" t="n">
        <x:f>V1574*Y1574</x:f>
        <x:v>0.17122532513071428</x:v>
      </x:c>
      <x:c r="AB1574" s="115" t="n">
        <x:f>W1574*Y1574</x:f>
        <x:v>1.092305944581827</x:v>
      </x:c>
      <x:c r="AC1574" s="115" t="n">
        <x:f>X1574*Y1574</x:f>
        <x:v>0.16535676102722435</x:v>
      </x:c>
      <x:c r="AD1574" s="115" t="n">
        <x:f>SUM(Z1574:AC1574)</x:f>
        <x:v>1.6296842977186126</x:v>
      </x:c>
      <x:c r="AE1574" s="115" t="n">
        <x:f>MAX(AE1573,AD1574)</x:f>
        <x:v>1.6390582699638818</x:v>
      </x:c>
      <x:c r="AF1574" s="114" t="n">
        <x:f>AD1574/AE1574-1</x:f>
        <x:v>-0.00571912080067527</x:v>
      </x:c>
      <x:c r="AG1574" s="114" t="n">
        <x:f>AD1574/AD1573-1</x:f>
        <x:v>0.002339555363587653</x:v>
      </x:c>
      <x:c r="AH1574" s="111" t="n">
        <x:f>IF(OR(T1574="年末+季度",T1574="季度+动态",T1574="季度",T1574="动态"),A1574,AH1573)</x:f>
        <x:v>46112</x:v>
      </x:c>
      <x:c r="AI1574" s="117" t="n">
        <x:f>YEAR(A1574)</x:f>
        <x:v>2026</x:v>
      </x:c>
      <x:c r="AJ1574" s="117" t="n">
        <x:f>MONTH(A1574)</x:f>
        <x:v>4</x:v>
      </x:c>
      <x:c r="AK1574" s="50" t="n">
        <x:f>IF(MONTH(A1574)&lt;&gt;MONTH(A1575),1,0)</x:f>
        <x:v>0</x:v>
      </x:c>
      <x:c r="AL1574" s="115" t="n">
        <x:f>IF(AK1573,AD1573,AL1573)</x:f>
        <x:v>1.5646039205902778</x:v>
      </x:c>
      <x:c r="AM1574" s="116" t="str">
        <x:f>IF(AK1574,AD1574/AL1574-1,"")</x:f>
      </x:c>
      <x:c r="AN1574" s="115" t="n">
        <x:f>IF(AI1574&lt;&gt;AI1573,AD1574,MAX(AN1573,AD1574))</x:f>
        <x:v>1.6390582699638818</x:v>
      </x:c>
      <x:c r="AO1574" s="116" t="n">
        <x:f>AD1574/AN1574-1</x:f>
        <x:v>-0.00571912080067527</x:v>
      </x:c>
      <x:c r="AP1574" s="112" t="n">
        <x:f>IFERROR(SUM(Z1574:AC1574)/AD1574,0)</x:f>
        <x:v>1</x:v>
      </x:c>
      <x:c r="AQ1574" s="50" t="b">
        <x:f>AND(B1574&gt;0,C1574&gt;0,D1574&gt;0,E1574&gt;0)</x:f>
        <x:v>1</x:v>
      </x:c>
    </x:row>
    <x:row r="1575">
      <x:c r="A1575" s="111" t="n">
        <x:f>'净值底稿'!A1533</x:f>
        <x:v>46140</x:v>
      </x:c>
      <x:c r="B1575" s="113" t="n">
        <x:f>'净值底稿'!F1533</x:f>
        <x:v>4.8230466865425505</x:v>
      </x:c>
      <x:c r="C1575" s="113" t="n">
        <x:f>'净值底稿'!O1533</x:f>
        <x:v>2.0478131440096305</x:v>
      </x:c>
      <x:c r="D1575" s="113" t="n">
        <x:f>'净值底稿'!P1533</x:f>
        <x:v>1.7766</x:v>
      </x:c>
      <x:c r="E1575" s="113" t="n">
        <x:f>'净值底稿'!Q1533</x:f>
        <x:v>3.542</x:v>
      </x:c>
      <x:c r="F1575" s="114" t="n">
        <x:f>IFERROR(B1575/B1574-1,0)</x:f>
        <x:v>-0.01856537250842738</x:v>
      </x:c>
      <x:c r="G1575" s="114" t="n">
        <x:f>IFERROR(C1575/C1574-1,0)</x:f>
        <x:v>-0.008894063576333822</x:v>
      </x:c>
      <x:c r="H1575" s="114" t="n">
        <x:f>IFERROR(D1575/D1574-1,0)</x:f>
        <x:v>0.0006195437904814582</x:v>
      </x:c>
      <x:c r="I1575" s="114" t="n">
        <x:f>IFERROR(E1575/E1574-1,0)</x:f>
        <x:v>-0.015400011119141688</x:v>
      </x:c>
      <x:c r="J1575" s="115" t="n">
        <x:f>Z1574*(1+F1575)</x:f>
        <x:v>0.197068409484083</x:v>
      </x:c>
      <x:c r="K1575" s="115" t="n">
        <x:f>AA1574*(1+G1575)</x:f>
        <x:v>0.16970243620312328</x:v>
      </x:c>
      <x:c r="L1575" s="115" t="n">
        <x:f>AB1574*(1+H1575)</x:f>
        <x:v>1.0929826759470986</x:v>
      </x:c>
      <x:c r="M1575" s="115" t="n">
        <x:f>AC1574*(1+I1575)</x:f>
        <x:v>0.16281026506877985</x:v>
      </x:c>
      <x:c r="N1575" s="115" t="n">
        <x:f>SUM(J1575:M1575)</x:f>
        <x:v>1.6225637867030849</x:v>
      </x:c>
      <x:c r="O1575" s="116" t="n">
        <x:f>IFERROR((J1575+K1575)/N1575,0)</x:f>
        <x:v>0.2260440228562319</x:v>
      </x:c>
      <x:c r="P1575" s="50" t="b">
        <x:f>AND(MONTH(A1575)=12,OR(A1576="",YEAR(A1575)&lt;&gt;YEAR(A1576)))</x:f>
        <x:v>0</x:v>
      </x:c>
      <x:c r="Q1575" s="50" t="b">
        <x:f>AND(MOD(MONTH(A1575),3)=0,OR(A1576="",MONTH(A1575)&lt;&gt;MONTH(A1576)))</x:f>
        <x:v>0</x:v>
      </x:c>
      <x:c r="R1575" s="50" t="b">
        <x:f>OR(O1575&gt;$E$7,O1575&lt;$E$6)</x:f>
        <x:v>0</x:v>
      </x:c>
      <x:c r="S1575" s="50" t="b">
        <x:f>AND(OR(P1575,Q1575,R1575),A1575-AH1574&gt;$E$8)</x:f>
        <x:v>0</x:v>
      </x:c>
      <x:c r="T1575" s="50" t="str">
        <x:f>IF(NOT(OR(P1575,Q1575,R1575)),"不调",IF(NOT(S1575),"间隔规则跳过",IF(P1575,"年末+季度",IF(AND(Q1575,R1575),"季度+动态",IF(Q1575,"季度","动态")))))</x:f>
        <x:v>不调</x:v>
      </x:c>
      <x:c r="U1575" s="115" t="n">
        <x:f>IF(OR(T1575="年末+季度",T1575="季度+动态"),N1575*$E$5/2,IF(T1575="季度",(J1575+K1575)/2,IF(T1575="动态",N1575*$E$5*IF(J1575+K1575=0,0.5,J1575/(J1575+K1575)),J1575)))</x:f>
        <x:v>0.197068409484083</x:v>
      </x:c>
      <x:c r="V1575" s="115" t="n">
        <x:f>IF(OR(T1575="年末+季度",T1575="季度+动态"),N1575*$E$5/2,IF(T1575="季度",(J1575+K1575)/2,IF(T1575="动态",N1575*$E$5*IF(J1575+K1575=0,0.5,K1575/(J1575+K1575)),K1575)))</x:f>
        <x:v>0.16970243620312328</x:v>
      </x:c>
      <x:c r="W1575" s="115" t="n">
        <x:f>IF(OR(T1575="年末+季度",T1575="季度+动态",T1575="动态"),N1575*(1-$E$5)*IF(L1575+M1575=0,$B$7/($B$7+$B$8),L1575/(L1575+M1575)),L1575)</x:f>
        <x:v>1.0929826759470986</x:v>
      </x:c>
      <x:c r="X1575" s="115" t="n">
        <x:f>IF(OR(T1575="年末+季度",T1575="季度+动态",T1575="动态"),N1575*(1-$E$5)*IF(L1575+M1575=0,$B$8/($B$7+$B$8),M1575/(L1575+M1575)),M1575)</x:f>
        <x:v>0.16281026506877985</x:v>
      </x:c>
      <x:c r="Y1575" s="115" t="n">
        <x:f>POWER(1-$H$5,(A1575-A1574)/$H$8)</x:f>
        <x:v>0.9999862671029998</x:v>
      </x:c>
      <x:c r="Z1575" s="115" t="n">
        <x:f>U1575*Y1575</x:f>
        <x:v>0.19706570316391356</x:v>
      </x:c>
      <x:c r="AA1575" s="115" t="n">
        <x:f>V1575*Y1575</x:f>
        <x:v>0.16970010569704622</x:v>
      </x:c>
      <x:c r="AB1575" s="115" t="n">
        <x:f>W1575*Y1575</x:f>
        <x:v>1.0929676661285868</x:v>
      </x:c>
      <x:c r="AC1575" s="115" t="n">
        <x:f>X1575*Y1575</x:f>
        <x:v>0.16280802921217907</x:v>
      </x:c>
      <x:c r="AD1575" s="115" t="n">
        <x:f>SUM(Z1575:AC1575)</x:f>
        <x:v>1.6225415042017257</x:v>
      </x:c>
      <x:c r="AE1575" s="115" t="n">
        <x:f>MAX(AE1574,AD1575)</x:f>
        <x:v>1.6390582699638818</x:v>
      </x:c>
      <x:c r="AF1575" s="114" t="n">
        <x:f>AD1575/AE1575-1</x:f>
        <x:v>-0.01007698509859567</x:v>
      </x:c>
      <x:c r="AG1575" s="114" t="n">
        <x:f>AD1575/AD1574-1</x:f>
        <x:v>-0.004382930808676244</x:v>
      </x:c>
      <x:c r="AH1575" s="111" t="n">
        <x:f>IF(OR(T1575="年末+季度",T1575="季度+动态",T1575="季度",T1575="动态"),A1575,AH1574)</x:f>
        <x:v>46112</x:v>
      </x:c>
      <x:c r="AI1575" s="117" t="n">
        <x:f>YEAR(A1575)</x:f>
        <x:v>2026</x:v>
      </x:c>
      <x:c r="AJ1575" s="117" t="n">
        <x:f>MONTH(A1575)</x:f>
        <x:v>4</x:v>
      </x:c>
      <x:c r="AK1575" s="50" t="n">
        <x:f>IF(MONTH(A1575)&lt;&gt;MONTH(A1576),1,0)</x:f>
        <x:v>0</x:v>
      </x:c>
      <x:c r="AL1575" s="115" t="n">
        <x:f>IF(AK1574,AD1574,AL1574)</x:f>
        <x:v>1.5646039205902778</x:v>
      </x:c>
      <x:c r="AM1575" s="116" t="str">
        <x:f>IF(AK1575,AD1575/AL1575-1,"")</x:f>
      </x:c>
      <x:c r="AN1575" s="115" t="n">
        <x:f>IF(AI1575&lt;&gt;AI1574,AD1575,MAX(AN1574,AD1575))</x:f>
        <x:v>1.6390582699638818</x:v>
      </x:c>
      <x:c r="AO1575" s="116" t="n">
        <x:f>AD1575/AN1575-1</x:f>
        <x:v>-0.01007698509859567</x:v>
      </x:c>
      <x:c r="AP1575" s="112" t="n">
        <x:f>IFERROR(SUM(Z1575:AC1575)/AD1575,0)</x:f>
        <x:v>1</x:v>
      </x:c>
      <x:c r="AQ1575" s="50" t="b">
        <x:f>AND(B1575&gt;0,C1575&gt;0,D1575&gt;0,E1575&gt;0)</x:f>
        <x:v>1</x:v>
      </x:c>
    </x:row>
    <x:row r="1576">
      <x:c r="A1576" s="111" t="n">
        <x:f>'净值底稿'!A1534</x:f>
        <x:v>46141</x:v>
      </x:c>
      <x:c r="B1576" s="113" t="n">
        <x:f>'净值底稿'!F1534</x:f>
        <x:v>4.8867253914454</x:v>
      </x:c>
      <x:c r="C1576" s="113" t="n">
        <x:f>'净值底稿'!O1534</x:f>
        <x:v>2.0753900299632226</x:v>
      </x:c>
      <x:c r="D1576" s="113" t="n">
        <x:f>'净值底稿'!P1534</x:f>
        <x:v>1.7779</x:v>
      </x:c>
      <x:c r="E1576" s="113" t="n">
        <x:f>'净值底稿'!Q1534</x:f>
        <x:v>3.503</x:v>
      </x:c>
      <x:c r="F1576" s="114" t="n">
        <x:f>IFERROR(B1576/B1575-1,0)</x:f>
        <x:v>0.013203004043176314</x:v>
      </x:c>
      <x:c r="G1576" s="114" t="n">
        <x:f>IFERROR(C1576/C1575-1,0)</x:f>
        <x:v>0.013466505005235163</x:v>
      </x:c>
      <x:c r="H1576" s="114" t="n">
        <x:f>IFERROR(D1576/D1575-1,0)</x:f>
        <x:v>0.0007317347742881175</x:v>
      </x:c>
      <x:c r="I1576" s="114" t="n">
        <x:f>IFERROR(E1576/E1575-1,0)</x:f>
        <x:v>-0.011010728402032655</x:v>
      </x:c>
      <x:c r="J1576" s="115" t="n">
        <x:f>Z1575*(1+F1576)</x:f>
        <x:v>0.1996675624395581</x:v>
      </x:c>
      <x:c r="K1576" s="115" t="n">
        <x:f>AA1575*(1+G1576)</x:f>
        <x:v>0.17198537301980443</x:v>
      </x:c>
      <x:c r="L1576" s="115" t="n">
        <x:f>AB1575*(1+H1576)</x:f>
        <x:v>1.0937674285770655</x:v>
      </x:c>
      <x:c r="M1576" s="115" t="n">
        <x:f>AC1575*(1+I1576)</x:f>
        <x:v>0.16101539422085356</x:v>
      </x:c>
      <x:c r="N1576" s="115" t="n">
        <x:f>SUM(J1576:M1576)</x:f>
        <x:v>1.6264357582572817</x:v>
      </x:c>
      <x:c r="O1576" s="116" t="n">
        <x:f>IFERROR((J1576+K1576)/N1576,0)</x:f>
        <x:v>0.22850760232767317</x:v>
      </x:c>
      <x:c r="P1576" s="50" t="b">
        <x:f>AND(MONTH(A1576)=12,OR(A1577="",YEAR(A1576)&lt;&gt;YEAR(A1577)))</x:f>
        <x:v>0</x:v>
      </x:c>
      <x:c r="Q1576" s="50" t="b">
        <x:f>AND(MOD(MONTH(A1576),3)=0,OR(A1577="",MONTH(A1576)&lt;&gt;MONTH(A1577)))</x:f>
        <x:v>0</x:v>
      </x:c>
      <x:c r="R1576" s="50" t="b">
        <x:f>OR(O1576&gt;$E$7,O1576&lt;$E$6)</x:f>
        <x:v>0</x:v>
      </x:c>
      <x:c r="S1576" s="50" t="b">
        <x:f>AND(OR(P1576,Q1576,R1576),A1576-AH1575&gt;$E$8)</x:f>
        <x:v>0</x:v>
      </x:c>
      <x:c r="T1576" s="50" t="str">
        <x:f>IF(NOT(OR(P1576,Q1576,R1576)),"不调",IF(NOT(S1576),"间隔规则跳过",IF(P1576,"年末+季度",IF(AND(Q1576,R1576),"季度+动态",IF(Q1576,"季度","动态")))))</x:f>
        <x:v>不调</x:v>
      </x:c>
      <x:c r="U1576" s="115" t="n">
        <x:f>IF(OR(T1576="年末+季度",T1576="季度+动态"),N1576*$E$5/2,IF(T1576="季度",(J1576+K1576)/2,IF(T1576="动态",N1576*$E$5*IF(J1576+K1576=0,0.5,J1576/(J1576+K1576)),J1576)))</x:f>
        <x:v>0.1996675624395581</x:v>
      </x:c>
      <x:c r="V1576" s="115" t="n">
        <x:f>IF(OR(T1576="年末+季度",T1576="季度+动态"),N1576*$E$5/2,IF(T1576="季度",(J1576+K1576)/2,IF(T1576="动态",N1576*$E$5*IF(J1576+K1576=0,0.5,K1576/(J1576+K1576)),K1576)))</x:f>
        <x:v>0.17198537301980443</x:v>
      </x:c>
      <x:c r="W1576" s="115" t="n">
        <x:f>IF(OR(T1576="年末+季度",T1576="季度+动态",T1576="动态"),N1576*(1-$E$5)*IF(L1576+M1576=0,$B$7/($B$7+$B$8),L1576/(L1576+M1576)),L1576)</x:f>
        <x:v>1.0937674285770655</x:v>
      </x:c>
      <x:c r="X1576" s="115" t="n">
        <x:f>IF(OR(T1576="年末+季度",T1576="季度+动态",T1576="动态"),N1576*(1-$E$5)*IF(L1576+M1576=0,$B$8/($B$7+$B$8),M1576/(L1576+M1576)),M1576)</x:f>
        <x:v>0.16101539422085356</x:v>
      </x:c>
      <x:c r="Y1576" s="115" t="n">
        <x:f>POWER(1-$H$5,(A1576-A1575)/$H$8)</x:f>
        <x:v>0.9999862671029998</x:v>
      </x:c>
      <x:c r="Z1576" s="115" t="n">
        <x:f>U1576*Y1576</x:f>
        <x:v>0.19966482042548883</x:v>
      </x:c>
      <x:c r="AA1576" s="115" t="n">
        <x:f>V1576*Y1576</x:f>
        <x:v>0.1719830111623912</x:v>
      </x:c>
      <x:c r="AB1576" s="115" t="n">
        <x:f>W1576*Y1576</x:f>
        <x:v>1.0937524079816268</x:v>
      </x:c>
      <x:c r="AC1576" s="115" t="n">
        <x:f>X1576*Y1576</x:f>
        <x:v>0.16101318301302928</x:v>
      </x:c>
      <x:c r="AD1576" s="115" t="n">
        <x:f>SUM(Z1576:AC1576)</x:f>
        <x:v>1.626413422582536</x:v>
      </x:c>
      <x:c r="AE1576" s="115" t="n">
        <x:f>MAX(AE1575,AD1576)</x:f>
        <x:v>1.6390582699638818</x:v>
      </x:c>
      <x:c r="AF1576" s="114" t="n">
        <x:f>AD1576/AE1576-1</x:f>
        <x:v>-0.007714702773577775</x:v>
      </x:c>
      <x:c r="AG1576" s="114" t="n">
        <x:f>AD1576/AD1575-1</x:f>
        <x:v>0.0023863293301178423</x:v>
      </x:c>
      <x:c r="AH1576" s="111" t="n">
        <x:f>IF(OR(T1576="年末+季度",T1576="季度+动态",T1576="季度",T1576="动态"),A1576,AH1575)</x:f>
        <x:v>46112</x:v>
      </x:c>
      <x:c r="AI1576" s="117" t="n">
        <x:f>YEAR(A1576)</x:f>
        <x:v>2026</x:v>
      </x:c>
      <x:c r="AJ1576" s="117" t="n">
        <x:f>MONTH(A1576)</x:f>
        <x:v>4</x:v>
      </x:c>
      <x:c r="AK1576" s="50" t="n">
        <x:f>IF(MONTH(A1576)&lt;&gt;MONTH(A1577),1,0)</x:f>
        <x:v>0</x:v>
      </x:c>
      <x:c r="AL1576" s="115" t="n">
        <x:f>IF(AK1575,AD1575,AL1575)</x:f>
        <x:v>1.5646039205902778</x:v>
      </x:c>
      <x:c r="AM1576" s="116" t="str">
        <x:f>IF(AK1576,AD1576/AL1576-1,"")</x:f>
      </x:c>
      <x:c r="AN1576" s="115" t="n">
        <x:f>IF(AI1576&lt;&gt;AI1575,AD1576,MAX(AN1575,AD1576))</x:f>
        <x:v>1.6390582699638818</x:v>
      </x:c>
      <x:c r="AO1576" s="116" t="n">
        <x:f>AD1576/AN1576-1</x:f>
        <x:v>-0.007714702773577775</x:v>
      </x:c>
      <x:c r="AP1576" s="112" t="n">
        <x:f>IFERROR(SUM(Z1576:AC1576)/AD1576,0)</x:f>
        <x:v>1</x:v>
      </x:c>
      <x:c r="AQ1576" s="50" t="b">
        <x:f>AND(B1576&gt;0,C1576&gt;0,D1576&gt;0,E1576&gt;0)</x:f>
        <x:v>1</x:v>
      </x:c>
    </x:row>
    <x:row r="1577">
      <x:c r="A1577" s="111" t="n">
        <x:f>'净值底稿'!A1535</x:f>
        <x:v>46142</x:v>
      </x:c>
      <x:c r="B1577" s="113" t="n">
        <x:f>'净值底稿'!F1535</x:f>
        <x:v>4.896753816007076</x:v>
      </x:c>
      <x:c r="C1577" s="113" t="n">
        <x:f>'净值底稿'!O1535</x:f>
        <x:v>2.0825816536711588</x:v>
      </x:c>
      <x:c r="D1577" s="113" t="n">
        <x:f>'净值底稿'!P1535</x:f>
        <x:v>1.7771</x:v>
      </x:c>
      <x:c r="E1577" s="113" t="n">
        <x:f>'净值底稿'!Q1535</x:f>
        <x:v>3.5133</x:v>
      </x:c>
      <x:c r="F1577" s="114" t="n">
        <x:f>IFERROR(B1577/B1576-1,0)</x:f>
        <x:v>0.00205217681747194</x:v>
      </x:c>
      <x:c r="G1577" s="114" t="n">
        <x:f>IFERROR(C1577/C1576-1,0)</x:f>
        <x:v>0.0034651914117866944</x:v>
      </x:c>
      <x:c r="H1577" s="114" t="n">
        <x:f>IFERROR(D1577/D1576-1,0)</x:f>
        <x:v>-0.00044996906462690944</x:v>
      </x:c>
      <x:c r="I1577" s="114" t="n">
        <x:f>IFERROR(E1577/E1576-1,0)</x:f>
        <x:v>0.002940336854124981</x:v>
      </x:c>
      <x:c r="J1577" s="115" t="n">
        <x:f>Z1576*(1+F1577)</x:f>
        <x:v>0.2000745679412307</x:v>
      </x:c>
      <x:c r="K1577" s="115" t="n">
        <x:f>AA1576*(1+G1577)</x:f>
        <x:v>0.17257896521564434</x:v>
      </x:c>
      <x:c r="L1577" s="115" t="n">
        <x:f>AB1576*(1+H1577)</x:f>
        <x:v>1.093260253233674</x:v>
      </x:c>
      <x:c r="M1577" s="115" t="n">
        <x:f>AC1576*(1+I1577)</x:f>
        <x:v>0.16148661600904246</x:v>
      </x:c>
      <x:c r="N1577" s="115" t="n">
        <x:f>SUM(J1577:M1577)</x:f>
        <x:v>1.6274004023995914</x:v>
      </x:c>
      <x:c r="O1577" s="116" t="n">
        <x:f>IFERROR((J1577+K1577)/N1577,0)</x:f>
        <x:v>0.2289869982872069</x:v>
      </x:c>
      <x:c r="P1577" s="50" t="b">
        <x:f>AND(MONTH(A1577)=12,OR(A1578="",YEAR(A1577)&lt;&gt;YEAR(A1578)))</x:f>
        <x:v>0</x:v>
      </x:c>
      <x:c r="Q1577" s="50" t="b">
        <x:f>AND(MOD(MONTH(A1577),3)=0,OR(A1578="",MONTH(A1577)&lt;&gt;MONTH(A1578)))</x:f>
        <x:v>0</x:v>
      </x:c>
      <x:c r="R1577" s="50" t="b">
        <x:f>OR(O1577&gt;$E$7,O1577&lt;$E$6)</x:f>
        <x:v>0</x:v>
      </x:c>
      <x:c r="S1577" s="50" t="b">
        <x:f>AND(OR(P1577,Q1577,R1577),A1577-AH1576&gt;$E$8)</x:f>
        <x:v>0</x:v>
      </x:c>
      <x:c r="T1577" s="50" t="str">
        <x:f>IF(NOT(OR(P1577,Q1577,R1577)),"不调",IF(NOT(S1577),"间隔规则跳过",IF(P1577,"年末+季度",IF(AND(Q1577,R1577),"季度+动态",IF(Q1577,"季度","动态")))))</x:f>
        <x:v>不调</x:v>
      </x:c>
      <x:c r="U1577" s="115" t="n">
        <x:f>IF(OR(T1577="年末+季度",T1577="季度+动态"),N1577*$E$5/2,IF(T1577="季度",(J1577+K1577)/2,IF(T1577="动态",N1577*$E$5*IF(J1577+K1577=0,0.5,J1577/(J1577+K1577)),J1577)))</x:f>
        <x:v>0.2000745679412307</x:v>
      </x:c>
      <x:c r="V1577" s="115" t="n">
        <x:f>IF(OR(T1577="年末+季度",T1577="季度+动态"),N1577*$E$5/2,IF(T1577="季度",(J1577+K1577)/2,IF(T1577="动态",N1577*$E$5*IF(J1577+K1577=0,0.5,K1577/(J1577+K1577)),K1577)))</x:f>
        <x:v>0.17257896521564434</x:v>
      </x:c>
      <x:c r="W1577" s="115" t="n">
        <x:f>IF(OR(T1577="年末+季度",T1577="季度+动态",T1577="动态"),N1577*(1-$E$5)*IF(L1577+M1577=0,$B$7/($B$7+$B$8),L1577/(L1577+M1577)),L1577)</x:f>
        <x:v>1.093260253233674</x:v>
      </x:c>
      <x:c r="X1577" s="115" t="n">
        <x:f>IF(OR(T1577="年末+季度",T1577="季度+动态",T1577="动态"),N1577*(1-$E$5)*IF(L1577+M1577=0,$B$8/($B$7+$B$8),M1577/(L1577+M1577)),M1577)</x:f>
        <x:v>0.16148661600904246</x:v>
      </x:c>
      <x:c r="Y1577" s="115" t="n">
        <x:f>POWER(1-$H$5,(A1577-A1576)/$H$8)</x:f>
        <x:v>0.9999862671029998</x:v>
      </x:c>
      <x:c r="Z1577" s="115" t="n">
        <x:f>U1577*Y1577</x:f>
        <x:v>0.2000718203377968</x:v>
      </x:c>
      <x:c r="AA1577" s="115" t="n">
        <x:f>V1577*Y1577</x:f>
        <x:v>0.17257659520649063</x:v>
      </x:c>
      <x:c r="AB1577" s="115" t="n">
        <x:f>W1577*Y1577</x:f>
        <x:v>1.0932452396032217</x:v>
      </x:c>
      <x:c r="AC1577" s="115" t="n">
        <x:f>X1577*Y1577</x:f>
        <x:v>0.16148439832997788</x:v>
      </x:c>
      <x:c r="AD1577" s="115" t="n">
        <x:f>SUM(Z1577:AC1577)</x:f>
        <x:v>1.6273780534774869</x:v>
      </x:c>
      <x:c r="AE1577" s="115" t="n">
        <x:f>MAX(AE1576,AD1577)</x:f>
        <x:v>1.6390582699638818</x:v>
      </x:c>
      <x:c r="AF1577" s="114" t="n">
        <x:f>AD1577/AE1577-1</x:f>
        <x:v>-0.007126175255900091</x:v>
      </x:c>
      <x:c r="AG1577" s="114" t="n">
        <x:f>AD1577/AD1576-1</x:f>
        <x:v>0.0005931031320556279</x:v>
      </x:c>
      <x:c r="AH1577" s="111" t="n">
        <x:f>IF(OR(T1577="年末+季度",T1577="季度+动态",T1577="季度",T1577="动态"),A1577,AH1576)</x:f>
        <x:v>46112</x:v>
      </x:c>
      <x:c r="AI1577" s="117" t="n">
        <x:f>YEAR(A1577)</x:f>
        <x:v>2026</x:v>
      </x:c>
      <x:c r="AJ1577" s="117" t="n">
        <x:f>MONTH(A1577)</x:f>
        <x:v>4</x:v>
      </x:c>
      <x:c r="AK1577" s="50" t="n">
        <x:f>IF(MONTH(A1577)&lt;&gt;MONTH(A1578),1,0)</x:f>
        <x:v>1</x:v>
      </x:c>
      <x:c r="AL1577" s="115" t="n">
        <x:f>IF(AK1576,AD1576,AL1576)</x:f>
        <x:v>1.5646039205902778</x:v>
      </x:c>
      <x:c r="AM1577" s="116" t="n">
        <x:f>IF(AK1577,AD1577/AL1577-1,"")</x:f>
        <x:v>0.040121421185961514</x:v>
      </x:c>
      <x:c r="AN1577" s="115" t="n">
        <x:f>IF(AI1577&lt;&gt;AI1576,AD1577,MAX(AN1576,AD1577))</x:f>
        <x:v>1.6390582699638818</x:v>
      </x:c>
      <x:c r="AO1577" s="116" t="n">
        <x:f>AD1577/AN1577-1</x:f>
        <x:v>-0.007126175255900091</x:v>
      </x:c>
      <x:c r="AP1577" s="112" t="n">
        <x:f>IFERROR(SUM(Z1577:AC1577)/AD1577,0)</x:f>
        <x:v>1</x:v>
      </x:c>
      <x:c r="AQ1577" s="50" t="b">
        <x:f>AND(B1577&gt;0,C1577&gt;0,D1577&gt;0,E1577&gt;0)</x:f>
        <x:v>1</x:v>
      </x:c>
    </x:row>
    <x:row r="1578">
      <x:c r="A1578" s="111" t="n">
        <x:f>'净值底稿'!A1536</x:f>
        <x:v>46148</x:v>
      </x:c>
      <x:c r="B1578" s="113" t="n">
        <x:f>'净值底稿'!F1536</x:f>
        <x:v>4.991552352860925</x:v>
      </x:c>
      <x:c r="C1578" s="113" t="n">
        <x:f>'净值底稿'!O1536</x:f>
        <x:v>2.1234048964614454</x:v>
      </x:c>
      <x:c r="D1578" s="113" t="n">
        <x:f>'净值底稿'!P1536</x:f>
        <x:v>1.7755</x:v>
      </x:c>
      <x:c r="E1578" s="113" t="n">
        <x:f>'净值底稿'!Q1536</x:f>
        <x:v>3.5595</x:v>
      </x:c>
      <x:c r="F1578" s="114" t="n">
        <x:f>IFERROR(B1578/B1577-1,0)</x:f>
        <x:v>0.019359465559400046</x:v>
      </x:c>
      <x:c r="G1578" s="114" t="n">
        <x:f>IFERROR(C1578/C1577-1,0)</x:f>
        <x:v>0.01960222914588905</x:v>
      </x:c>
      <x:c r="H1578" s="114" t="n">
        <x:f>IFERROR(D1578/D1577-1,0)</x:f>
        <x:v>-0.0009003432558661872</x:v>
      </x:c>
      <x:c r="I1578" s="114" t="n">
        <x:f>IFERROR(E1578/E1577-1,0)</x:f>
        <x:v>0.013150029886431547</x:v>
      </x:c>
      <x:c r="J1578" s="115" t="n">
        <x:f>Z1577*(1+F1578)</x:f>
        <x:v>0.20394510385303286</x:v>
      </x:c>
      <x:c r="K1578" s="115" t="n">
        <x:f>AA1577*(1+G1578)</x:f>
        <x:v>0.1759594811709456</x:v>
      </x:c>
      <x:c r="L1578" s="115" t="n">
        <x:f>AB1577*(1+H1578)</x:f>
        <x:v>1.0922609436247372</x:v>
      </x:c>
      <x:c r="M1578" s="115" t="n">
        <x:f>AC1577*(1+I1578)</x:f>
        <x:v>0.1636079229942095</x:v>
      </x:c>
      <x:c r="N1578" s="115" t="n">
        <x:f>SUM(J1578:M1578)</x:f>
        <x:v>1.6357734516429252</x:v>
      </x:c>
      <x:c r="O1578" s="116" t="n">
        <x:f>IFERROR((J1578+K1578)/N1578,0)</x:f>
        <x:v>0.23224767747783953</x:v>
      </x:c>
      <x:c r="P1578" s="50" t="b">
        <x:f>AND(MONTH(A1578)=12,OR(A1579="",YEAR(A1578)&lt;&gt;YEAR(A1579)))</x:f>
        <x:v>0</x:v>
      </x:c>
      <x:c r="Q1578" s="50" t="b">
        <x:f>AND(MOD(MONTH(A1578),3)=0,OR(A1579="",MONTH(A1578)&lt;&gt;MONTH(A1579)))</x:f>
        <x:v>0</x:v>
      </x:c>
      <x:c r="R1578" s="50" t="b">
        <x:f>OR(O1578&gt;$E$7,O1578&lt;$E$6)</x:f>
        <x:v>0</x:v>
      </x:c>
      <x:c r="S1578" s="50" t="b">
        <x:f>AND(OR(P1578,Q1578,R1578),A1578-AH1577&gt;$E$8)</x:f>
        <x:v>0</x:v>
      </x:c>
      <x:c r="T1578" s="50" t="str">
        <x:f>IF(NOT(OR(P1578,Q1578,R1578)),"不调",IF(NOT(S1578),"间隔规则跳过",IF(P1578,"年末+季度",IF(AND(Q1578,R1578),"季度+动态",IF(Q1578,"季度","动态")))))</x:f>
        <x:v>不调</x:v>
      </x:c>
      <x:c r="U1578" s="115" t="n">
        <x:f>IF(OR(T1578="年末+季度",T1578="季度+动态"),N1578*$E$5/2,IF(T1578="季度",(J1578+K1578)/2,IF(T1578="动态",N1578*$E$5*IF(J1578+K1578=0,0.5,J1578/(J1578+K1578)),J1578)))</x:f>
        <x:v>0.20394510385303286</x:v>
      </x:c>
      <x:c r="V1578" s="115" t="n">
        <x:f>IF(OR(T1578="年末+季度",T1578="季度+动态"),N1578*$E$5/2,IF(T1578="季度",(J1578+K1578)/2,IF(T1578="动态",N1578*$E$5*IF(J1578+K1578=0,0.5,K1578/(J1578+K1578)),K1578)))</x:f>
        <x:v>0.1759594811709456</x:v>
      </x:c>
      <x:c r="W1578" s="115" t="n">
        <x:f>IF(OR(T1578="年末+季度",T1578="季度+动态",T1578="动态"),N1578*(1-$E$5)*IF(L1578+M1578=0,$B$7/($B$7+$B$8),L1578/(L1578+M1578)),L1578)</x:f>
        <x:v>1.0922609436247372</x:v>
      </x:c>
      <x:c r="X1578" s="115" t="n">
        <x:f>IF(OR(T1578="年末+季度",T1578="季度+动态",T1578="动态"),N1578*(1-$E$5)*IF(L1578+M1578=0,$B$8/($B$7+$B$8),M1578/(L1578+M1578)),M1578)</x:f>
        <x:v>0.1636079229942095</x:v>
      </x:c>
      <x:c r="Y1578" s="115" t="n">
        <x:f>POWER(1-$H$5,(A1578-A1577)/$H$8)</x:f>
        <x:v>0.9999176054468334</x:v>
      </x:c>
      <x:c r="Z1578" s="115" t="n">
        <x:f>U1578*Y1578</x:f>
        <x:v>0.20392829988733036</x:v>
      </x:c>
      <x:c r="AA1578" s="115" t="n">
        <x:f>V1578*Y1578</x:f>
        <x:v>0.1759449830681191</x:v>
      </x:c>
      <x:c r="AB1578" s="115" t="n">
        <x:f>W1578*Y1578</x:f>
        <x:v>1.092170947272346</x:v>
      </x:c>
      <x:c r="AC1578" s="115" t="n">
        <x:f>X1578*Y1578</x:f>
        <x:v>0.1635944425924999</x:v>
      </x:c>
      <x:c r="AD1578" s="115" t="n">
        <x:f>SUM(Z1578:AC1578)</x:f>
        <x:v>1.6356386728202952</x:v>
      </x:c>
      <x:c r="AE1578" s="115" t="n">
        <x:f>MAX(AE1577,AD1578)</x:f>
        <x:v>1.6390582699638818</x:v>
      </x:c>
      <x:c r="AF1578" s="114" t="n">
        <x:f>AD1578/AE1578-1</x:f>
        <x:v>-0.00208631822690597</x:v>
      </x:c>
      <x:c r="AG1578" s="114" t="n">
        <x:f>AD1578/AD1577-1</x:f>
        <x:v>0.00507602970628529</x:v>
      </x:c>
      <x:c r="AH1578" s="111" t="n">
        <x:f>IF(OR(T1578="年末+季度",T1578="季度+动态",T1578="季度",T1578="动态"),A1578,AH1577)</x:f>
        <x:v>46112</x:v>
      </x:c>
      <x:c r="AI1578" s="117" t="n">
        <x:f>YEAR(A1578)</x:f>
        <x:v>2026</x:v>
      </x:c>
      <x:c r="AJ1578" s="117" t="n">
        <x:f>MONTH(A1578)</x:f>
        <x:v>5</x:v>
      </x:c>
      <x:c r="AK1578" s="50" t="n">
        <x:f>IF(MONTH(A1578)&lt;&gt;MONTH(A1579),1,0)</x:f>
        <x:v>0</x:v>
      </x:c>
      <x:c r="AL1578" s="115" t="n">
        <x:f>IF(AK1577,AD1577,AL1577)</x:f>
        <x:v>1.6273780534774869</x:v>
      </x:c>
      <x:c r="AM1578" s="116" t="str">
        <x:f>IF(AK1578,AD1578/AL1578-1,"")</x:f>
      </x:c>
      <x:c r="AN1578" s="115" t="n">
        <x:f>IF(AI1578&lt;&gt;AI1577,AD1578,MAX(AN1577,AD1578))</x:f>
        <x:v>1.6390582699638818</x:v>
      </x:c>
      <x:c r="AO1578" s="116" t="n">
        <x:f>AD1578/AN1578-1</x:f>
        <x:v>-0.00208631822690597</x:v>
      </x:c>
      <x:c r="AP1578" s="112" t="n">
        <x:f>IFERROR(SUM(Z1578:AC1578)/AD1578,0)</x:f>
        <x:v>1</x:v>
      </x:c>
      <x:c r="AQ1578" s="50" t="b">
        <x:f>AND(B1578&gt;0,C1578&gt;0,D1578&gt;0,E1578&gt;0)</x:f>
        <x:v>1</x:v>
      </x:c>
    </x:row>
    <x:row r="1579">
      <x:c r="A1579" s="111" t="n">
        <x:f>'净值底稿'!A1537</x:f>
        <x:v>46149</x:v>
      </x:c>
      <x:c r="B1579" s="113" t="n">
        <x:f>'净值底稿'!F1537</x:f>
        <x:v>5.1312263509276</x:v>
      </x:c>
      <x:c r="C1579" s="113" t="n">
        <x:f>'净值底稿'!O1537</x:f>
        <x:v>2.1529326444029806</x:v>
      </x:c>
      <x:c r="D1579" s="113" t="n">
        <x:f>'净值底稿'!P1537</x:f>
        <x:v>1.7759</x:v>
      </x:c>
      <x:c r="E1579" s="113" t="n">
        <x:f>'净值底稿'!Q1537</x:f>
        <x:v>3.601</x:v>
      </x:c>
      <x:c r="F1579" s="114" t="n">
        <x:f>IFERROR(B1579/B1578-1,0)</x:f>
        <x:v>0.027982076154449365</x:v>
      </x:c>
      <x:c r="G1579" s="114" t="n">
        <x:f>IFERROR(C1579/C1578-1,0)</x:f>
        <x:v>0.013905849040256824</x:v>
      </x:c>
      <x:c r="H1579" s="114" t="n">
        <x:f>IFERROR(D1579/D1578-1,0)</x:f>
        <x:v>0.00022528865108428775</x:v>
      </x:c>
      <x:c r="I1579" s="114" t="n">
        <x:f>IFERROR(E1579/E1578-1,0)</x:f>
        <x:v>0.01165894086248076</x:v>
      </x:c>
      <x:c r="J1579" s="115" t="n">
        <x:f>Z1578*(1+F1579)</x:f>
        <x:v>0.20963463710482502</x:v>
      </x:c>
      <x:c r="K1579" s="115" t="n">
        <x:f>AA1578*(1+G1579)</x:f>
        <x:v>0.1783916474420549</x:v>
      </x:c>
      <x:c r="L1579" s="115" t="n">
        <x:f>AB1578*(1+H1579)</x:f>
        <x:v>1.0924170009918104</x:v>
      </x:c>
      <x:c r="M1579" s="115" t="n">
        <x:f>AC1578*(1+I1579)</x:f>
        <x:v>0.16550178052411635</x:v>
      </x:c>
      <x:c r="N1579" s="115" t="n">
        <x:f>SUM(J1579:M1579)</x:f>
        <x:v>1.6459450660628065</x:v>
      </x:c>
      <x:c r="O1579" s="116" t="n">
        <x:f>IFERROR((J1579+K1579)/N1579,0)</x:f>
        <x:v>0.23574680136504234</x:v>
      </x:c>
      <x:c r="P1579" s="50" t="b">
        <x:f>AND(MONTH(A1579)=12,OR(A1580="",YEAR(A1579)&lt;&gt;YEAR(A1580)))</x:f>
        <x:v>0</x:v>
      </x:c>
      <x:c r="Q1579" s="50" t="b">
        <x:f>AND(MOD(MONTH(A1579),3)=0,OR(A1580="",MONTH(A1579)&lt;&gt;MONTH(A1580)))</x:f>
        <x:v>0</x:v>
      </x:c>
      <x:c r="R1579" s="50" t="b">
        <x:f>OR(O1579&gt;$E$7,O1579&lt;$E$6)</x:f>
        <x:v>0</x:v>
      </x:c>
      <x:c r="S1579" s="50" t="b">
        <x:f>AND(OR(P1579,Q1579,R1579),A1579-AH1578&gt;$E$8)</x:f>
        <x:v>0</x:v>
      </x:c>
      <x:c r="T1579" s="50" t="str">
        <x:f>IF(NOT(OR(P1579,Q1579,R1579)),"不调",IF(NOT(S1579),"间隔规则跳过",IF(P1579,"年末+季度",IF(AND(Q1579,R1579),"季度+动态",IF(Q1579,"季度","动态")))))</x:f>
        <x:v>不调</x:v>
      </x:c>
      <x:c r="U1579" s="115" t="n">
        <x:f>IF(OR(T1579="年末+季度",T1579="季度+动态"),N1579*$E$5/2,IF(T1579="季度",(J1579+K1579)/2,IF(T1579="动态",N1579*$E$5*IF(J1579+K1579=0,0.5,J1579/(J1579+K1579)),J1579)))</x:f>
        <x:v>0.20963463710482502</x:v>
      </x:c>
      <x:c r="V1579" s="115" t="n">
        <x:f>IF(OR(T1579="年末+季度",T1579="季度+动态"),N1579*$E$5/2,IF(T1579="季度",(J1579+K1579)/2,IF(T1579="动态",N1579*$E$5*IF(J1579+K1579=0,0.5,K1579/(J1579+K1579)),K1579)))</x:f>
        <x:v>0.1783916474420549</x:v>
      </x:c>
      <x:c r="W1579" s="115" t="n">
        <x:f>IF(OR(T1579="年末+季度",T1579="季度+动态",T1579="动态"),N1579*(1-$E$5)*IF(L1579+M1579=0,$B$7/($B$7+$B$8),L1579/(L1579+M1579)),L1579)</x:f>
        <x:v>1.0924170009918104</x:v>
      </x:c>
      <x:c r="X1579" s="115" t="n">
        <x:f>IF(OR(T1579="年末+季度",T1579="季度+动态",T1579="动态"),N1579*(1-$E$5)*IF(L1579+M1579=0,$B$8/($B$7+$B$8),M1579/(L1579+M1579)),M1579)</x:f>
        <x:v>0.16550178052411635</x:v>
      </x:c>
      <x:c r="Y1579" s="115" t="n">
        <x:f>POWER(1-$H$5,(A1579-A1578)/$H$8)</x:f>
        <x:v>0.9999862671029998</x:v>
      </x:c>
      <x:c r="Z1579" s="115" t="n">
        <x:f>U1579*Y1579</x:f>
        <x:v>0.20963175821394597</x:v>
      </x:c>
      <x:c r="AA1579" s="115" t="n">
        <x:f>V1579*Y1579</x:f>
        <x:v>0.17838919760793487</x:v>
      </x:c>
      <x:c r="AB1579" s="115" t="n">
        <x:f>W1579*Y1579</x:f>
        <x:v>1.0924019989416545</x:v>
      </x:c>
      <x:c r="AC1579" s="115" t="n">
        <x:f>X1579*Y1579</x:f>
        <x:v>0.16549950770521105</x:v>
      </x:c>
      <x:c r="AD1579" s="115" t="n">
        <x:f>SUM(Z1579:AC1579)</x:f>
        <x:v>1.6459224624687463</x:v>
      </x:c>
      <x:c r="AE1579" s="115" t="n">
        <x:f>MAX(AE1578,AD1579)</x:f>
        <x:v>1.6459224624687463</x:v>
      </x:c>
      <x:c r="AF1579" s="114" t="n">
        <x:f>AD1579/AE1579-1</x:f>
        <x:v>0</x:v>
      </x:c>
      <x:c r="AG1579" s="114" t="n">
        <x:f>AD1579/AD1578-1</x:f>
        <x:v>0.006287323612078177</x:v>
      </x:c>
      <x:c r="AH1579" s="111" t="n">
        <x:f>IF(OR(T1579="年末+季度",T1579="季度+动态",T1579="季度",T1579="动态"),A1579,AH1578)</x:f>
        <x:v>46112</x:v>
      </x:c>
      <x:c r="AI1579" s="117" t="n">
        <x:f>YEAR(A1579)</x:f>
        <x:v>2026</x:v>
      </x:c>
      <x:c r="AJ1579" s="117" t="n">
        <x:f>MONTH(A1579)</x:f>
        <x:v>5</x:v>
      </x:c>
      <x:c r="AK1579" s="50" t="n">
        <x:f>IF(MONTH(A1579)&lt;&gt;MONTH(A1580),1,0)</x:f>
        <x:v>0</x:v>
      </x:c>
      <x:c r="AL1579" s="115" t="n">
        <x:f>IF(AK1578,AD1578,AL1578)</x:f>
        <x:v>1.6273780534774869</x:v>
      </x:c>
      <x:c r="AM1579" s="116" t="str">
        <x:f>IF(AK1579,AD1579/AL1579-1,"")</x:f>
      </x:c>
      <x:c r="AN1579" s="115" t="n">
        <x:f>IF(AI1579&lt;&gt;AI1578,AD1579,MAX(AN1578,AD1579))</x:f>
        <x:v>1.6459224624687463</x:v>
      </x:c>
      <x:c r="AO1579" s="116" t="n">
        <x:f>AD1579/AN1579-1</x:f>
        <x:v>0</x:v>
      </x:c>
      <x:c r="AP1579" s="112" t="n">
        <x:f>IFERROR(SUM(Z1579:AC1579)/AD1579,0)</x:f>
        <x:v>1</x:v>
      </x:c>
      <x:c r="AQ1579" s="50" t="b">
        <x:f>AND(B1579&gt;0,C1579&gt;0,D1579&gt;0,E1579&gt;0)</x:f>
        <x:v>1</x:v>
      </x:c>
    </x:row>
    <x:row r="1580">
      <x:c r="A1580" s="111" t="n">
        <x:f>'净值底稿'!A1538</x:f>
        <x:v>46150</x:v>
      </x:c>
      <x:c r="B1580" s="113" t="n">
        <x:f>'净值底稿'!F1538</x:f>
        <x:v>5.123663253942775</x:v>
      </x:c>
      <x:c r="C1580" s="113" t="n">
        <x:f>'净值底稿'!O1538</x:f>
        <x:v>2.159379893329966</x:v>
      </x:c>
      <x:c r="D1580" s="113" t="n">
        <x:f>'净值底稿'!P1538</x:f>
        <x:v>1.7762</x:v>
      </x:c>
      <x:c r="E1580" s="113" t="n">
        <x:f>'净值底稿'!Q1538</x:f>
        <x:v>3.5797</x:v>
      </x:c>
      <x:c r="F1580" s="114" t="n">
        <x:f>IFERROR(B1580/B1579-1,0)</x:f>
        <x:v>-0.0014739355599577841</x:v>
      </x:c>
      <x:c r="G1580" s="114" t="n">
        <x:f>IFERROR(C1580/C1579-1,0)</x:f>
        <x:v>0.002994635686233149</x:v>
      </x:c>
      <x:c r="H1580" s="114" t="n">
        <x:f>IFERROR(D1580/D1579-1,0)</x:f>
        <x:v>0.00016892843065496876</x:v>
      </x:c>
      <x:c r="I1580" s="114" t="n">
        <x:f>IFERROR(E1580/E1579-1,0)</x:f>
        <x:v>-0.005915023604554315</x:v>
      </x:c>
      <x:c r="J1580" s="115" t="n">
        <x:f>Z1579*(1+F1580)</x:f>
        <x:v>0.20932277451101797</x:v>
      </x:c>
      <x:c r="K1580" s="115" t="n">
        <x:f>AA1579*(1+G1580)</x:f>
        <x:v>0.1789234082651301</x:v>
      </x:c>
      <x:c r="L1580" s="115" t="n">
        <x:f>AB1579*(1+H1580)</x:f>
        <x:v>1.09258653669698</x:v>
      </x:c>
      <x:c r="M1580" s="115" t="n">
        <x:f>AC1579*(1+I1580)</x:f>
        <x:v>0.1645205742105926</x:v>
      </x:c>
      <x:c r="N1580" s="115" t="n">
        <x:f>SUM(J1580:M1580)</x:f>
        <x:v>1.6453532936837207</x:v>
      </x:c>
      <x:c r="O1580" s="116" t="n">
        <x:f>IFERROR((J1580+K1580)/N1580,0)</x:f>
        <x:v>0.23596523875241288</x:v>
      </x:c>
      <x:c r="P1580" s="50" t="b">
        <x:f>AND(MONTH(A1580)=12,OR(A1581="",YEAR(A1580)&lt;&gt;YEAR(A1581)))</x:f>
        <x:v>0</x:v>
      </x:c>
      <x:c r="Q1580" s="50" t="b">
        <x:f>AND(MOD(MONTH(A1580),3)=0,OR(A1581="",MONTH(A1580)&lt;&gt;MONTH(A1581)))</x:f>
        <x:v>0</x:v>
      </x:c>
      <x:c r="R1580" s="50" t="b">
        <x:f>OR(O1580&gt;$E$7,O1580&lt;$E$6)</x:f>
        <x:v>0</x:v>
      </x:c>
      <x:c r="S1580" s="50" t="b">
        <x:f>AND(OR(P1580,Q1580,R1580),A1580-AH1579&gt;$E$8)</x:f>
        <x:v>0</x:v>
      </x:c>
      <x:c r="T1580" s="50" t="str">
        <x:f>IF(NOT(OR(P1580,Q1580,R1580)),"不调",IF(NOT(S1580),"间隔规则跳过",IF(P1580,"年末+季度",IF(AND(Q1580,R1580),"季度+动态",IF(Q1580,"季度","动态")))))</x:f>
        <x:v>不调</x:v>
      </x:c>
      <x:c r="U1580" s="115" t="n">
        <x:f>IF(OR(T1580="年末+季度",T1580="季度+动态"),N1580*$E$5/2,IF(T1580="季度",(J1580+K1580)/2,IF(T1580="动态",N1580*$E$5*IF(J1580+K1580=0,0.5,J1580/(J1580+K1580)),J1580)))</x:f>
        <x:v>0.20932277451101797</x:v>
      </x:c>
      <x:c r="V1580" s="115" t="n">
        <x:f>IF(OR(T1580="年末+季度",T1580="季度+动态"),N1580*$E$5/2,IF(T1580="季度",(J1580+K1580)/2,IF(T1580="动态",N1580*$E$5*IF(J1580+K1580=0,0.5,K1580/(J1580+K1580)),K1580)))</x:f>
        <x:v>0.1789234082651301</x:v>
      </x:c>
      <x:c r="W1580" s="115" t="n">
        <x:f>IF(OR(T1580="年末+季度",T1580="季度+动态",T1580="动态"),N1580*(1-$E$5)*IF(L1580+M1580=0,$B$7/($B$7+$B$8),L1580/(L1580+M1580)),L1580)</x:f>
        <x:v>1.09258653669698</x:v>
      </x:c>
      <x:c r="X1580" s="115" t="n">
        <x:f>IF(OR(T1580="年末+季度",T1580="季度+动态",T1580="动态"),N1580*(1-$E$5)*IF(L1580+M1580=0,$B$8/($B$7+$B$8),M1580/(L1580+M1580)),M1580)</x:f>
        <x:v>0.1645205742105926</x:v>
      </x:c>
      <x:c r="Y1580" s="115" t="n">
        <x:f>POWER(1-$H$5,(A1580-A1579)/$H$8)</x:f>
        <x:v>0.9999862671029998</x:v>
      </x:c>
      <x:c r="Z1580" s="115" t="n">
        <x:f>U1580*Y1580</x:f>
        <x:v>0.2093198999029158</x:v>
      </x:c>
      <x:c r="AA1580" s="115" t="n">
        <x:f>V1580*Y1580</x:f>
        <x:v>0.17892095112839346</x:v>
      </x:c>
      <x:c r="AB1580" s="115" t="n">
        <x:f>W1580*Y1580</x:f>
        <x:v>1.0925715323186078</x:v>
      </x:c>
      <x:c r="AC1580" s="115" t="n">
        <x:f>X1580*Y1580</x:f>
        <x:v>0.16451831486649254</x:v>
      </x:c>
      <x:c r="AD1580" s="115" t="n">
        <x:f>SUM(Z1580:AC1580)</x:f>
        <x:v>1.6453306982164095</x:v>
      </x:c>
      <x:c r="AE1580" s="115" t="n">
        <x:f>MAX(AE1579,AD1580)</x:f>
        <x:v>1.6459224624687463</x:v>
      </x:c>
      <x:c r="AF1580" s="114" t="n">
        <x:f>AD1580/AE1580-1</x:f>
        <x:v>-0.00035953349312045635</x:v>
      </x:c>
      <x:c r="AG1580" s="114" t="n">
        <x:f>AD1580/AD1579-1</x:f>
        <x:v>-0.00035953349312045635</x:v>
      </x:c>
      <x:c r="AH1580" s="111" t="n">
        <x:f>IF(OR(T1580="年末+季度",T1580="季度+动态",T1580="季度",T1580="动态"),A1580,AH1579)</x:f>
        <x:v>46112</x:v>
      </x:c>
      <x:c r="AI1580" s="117" t="n">
        <x:f>YEAR(A1580)</x:f>
        <x:v>2026</x:v>
      </x:c>
      <x:c r="AJ1580" s="117" t="n">
        <x:f>MONTH(A1580)</x:f>
        <x:v>5</x:v>
      </x:c>
      <x:c r="AK1580" s="50" t="n">
        <x:f>IF(MONTH(A1580)&lt;&gt;MONTH(A1581),1,0)</x:f>
        <x:v>0</x:v>
      </x:c>
      <x:c r="AL1580" s="115" t="n">
        <x:f>IF(AK1579,AD1579,AL1579)</x:f>
        <x:v>1.6273780534774869</x:v>
      </x:c>
      <x:c r="AM1580" s="116" t="str">
        <x:f>IF(AK1580,AD1580/AL1580-1,"")</x:f>
      </x:c>
      <x:c r="AN1580" s="115" t="n">
        <x:f>IF(AI1580&lt;&gt;AI1579,AD1580,MAX(AN1579,AD1580))</x:f>
        <x:v>1.6459224624687463</x:v>
      </x:c>
      <x:c r="AO1580" s="116" t="n">
        <x:f>AD1580/AN1580-1</x:f>
        <x:v>-0.00035953349312045635</x:v>
      </x:c>
      <x:c r="AP1580" s="112" t="n">
        <x:f>IFERROR(SUM(Z1580:AC1580)/AD1580,0)</x:f>
        <x:v>1</x:v>
      </x:c>
      <x:c r="AQ1580" s="50" t="b">
        <x:f>AND(B1580&gt;0,C1580&gt;0,D1580&gt;0,E1580&gt;0)</x:f>
        <x:v>1</x:v>
      </x:c>
    </x:row>
    <x:row r="1581">
      <x:c r="A1581" s="111" t="n">
        <x:f>'净值底稿'!A1539</x:f>
        <x:v>46153</x:v>
      </x:c>
      <x:c r="B1581" s="113" t="n">
        <x:f>'净值底稿'!F1539</x:f>
        <x:v>5.261456990704625</x:v>
      </x:c>
      <x:c r="C1581" s="113" t="n">
        <x:f>'净值底稿'!O1539</x:f>
        <x:v>2.1931952506161605</x:v>
      </x:c>
      <x:c r="D1581" s="113" t="n">
        <x:f>'净值底稿'!P1539</x:f>
        <x:v>1.7774</x:v>
      </x:c>
      <x:c r="E1581" s="113" t="n">
        <x:f>'净值底稿'!Q1539</x:f>
        <x:v>3.557</x:v>
      </x:c>
      <x:c r="F1581" s="114" t="n">
        <x:f>IFERROR(B1581/B1580-1,0)</x:f>
        <x:v>0.026893597399441527</x:v>
      </x:c>
      <x:c r="G1581" s="114" t="n">
        <x:f>IFERROR(C1581/C1580-1,0)</x:f>
        <x:v>0.015659753705517865</x:v>
      </x:c>
      <x:c r="H1581" s="114" t="n">
        <x:f>IFERROR(D1581/D1580-1,0)</x:f>
        <x:v>0.0006755995946403637</x:v>
      </x:c>
      <x:c r="I1581" s="114" t="n">
        <x:f>IFERROR(E1581/E1580-1,0)</x:f>
        <x:v>-0.006341313517892577</x:v>
      </x:c>
      <x:c r="J1581" s="115" t="n">
        <x:f>Z1580*(1+F1581)</x:f>
        <x:v>0.2149492650185962</x:v>
      </x:c>
      <x:c r="K1581" s="115" t="n">
        <x:f>AA1580*(1+G1581)</x:f>
        <x:v>0.1817228091558211</x:v>
      </x:c>
      <x:c r="L1581" s="115" t="n">
        <x:f>AB1580*(1+H1581)</x:f>
        <x:v>1.093309673202958</x:v>
      </x:c>
      <x:c r="M1581" s="115" t="n">
        <x:f>AC1580*(1+I1581)</x:f>
        <x:v>0.16347505265248874</x:v>
      </x:c>
      <x:c r="N1581" s="115" t="n">
        <x:f>SUM(J1581:M1581)</x:f>
        <x:v>1.653456800029864</x:v>
      </x:c>
      <x:c r="O1581" s="116" t="n">
        <x:f>IFERROR((J1581+K1581)/N1581,0)</x:f>
        <x:v>0.23990471003974995</x:v>
      </x:c>
      <x:c r="P1581" s="50" t="b">
        <x:f>AND(MONTH(A1581)=12,OR(A1582="",YEAR(A1581)&lt;&gt;YEAR(A1582)))</x:f>
        <x:v>0</x:v>
      </x:c>
      <x:c r="Q1581" s="50" t="b">
        <x:f>AND(MOD(MONTH(A1581),3)=0,OR(A1582="",MONTH(A1581)&lt;&gt;MONTH(A1582)))</x:f>
        <x:v>0</x:v>
      </x:c>
      <x:c r="R1581" s="50" t="b">
        <x:f>OR(O1581&gt;$E$7,O1581&lt;$E$6)</x:f>
        <x:v>0</x:v>
      </x:c>
      <x:c r="S1581" s="50" t="b">
        <x:f>AND(OR(P1581,Q1581,R1581),A1581-AH1580&gt;$E$8)</x:f>
        <x:v>0</x:v>
      </x:c>
      <x:c r="T1581" s="50" t="str">
        <x:f>IF(NOT(OR(P1581,Q1581,R1581)),"不调",IF(NOT(S1581),"间隔规则跳过",IF(P1581,"年末+季度",IF(AND(Q1581,R1581),"季度+动态",IF(Q1581,"季度","动态")))))</x:f>
        <x:v>不调</x:v>
      </x:c>
      <x:c r="U1581" s="115" t="n">
        <x:f>IF(OR(T1581="年末+季度",T1581="季度+动态"),N1581*$E$5/2,IF(T1581="季度",(J1581+K1581)/2,IF(T1581="动态",N1581*$E$5*IF(J1581+K1581=0,0.5,J1581/(J1581+K1581)),J1581)))</x:f>
        <x:v>0.2149492650185962</x:v>
      </x:c>
      <x:c r="V1581" s="115" t="n">
        <x:f>IF(OR(T1581="年末+季度",T1581="季度+动态"),N1581*$E$5/2,IF(T1581="季度",(J1581+K1581)/2,IF(T1581="动态",N1581*$E$5*IF(J1581+K1581=0,0.5,K1581/(J1581+K1581)),K1581)))</x:f>
        <x:v>0.1817228091558211</x:v>
      </x:c>
      <x:c r="W1581" s="115" t="n">
        <x:f>IF(OR(T1581="年末+季度",T1581="季度+动态",T1581="动态"),N1581*(1-$E$5)*IF(L1581+M1581=0,$B$7/($B$7+$B$8),L1581/(L1581+M1581)),L1581)</x:f>
        <x:v>1.093309673202958</x:v>
      </x:c>
      <x:c r="X1581" s="115" t="n">
        <x:f>IF(OR(T1581="年末+季度",T1581="季度+动态",T1581="动态"),N1581*(1-$E$5)*IF(L1581+M1581=0,$B$8/($B$7+$B$8),M1581/(L1581+M1581)),M1581)</x:f>
        <x:v>0.16347505265248874</x:v>
      </x:c>
      <x:c r="Y1581" s="115" t="n">
        <x:f>POWER(1-$H$5,(A1581-A1580)/$H$8)</x:f>
        <x:v>0.9999588018747739</x:v>
      </x:c>
      <x:c r="Z1581" s="115" t="n">
        <x:f>U1581*Y1581</x:f>
        <x:v>0.21494040951185872</x:v>
      </x:c>
      <x:c r="AA1581" s="115" t="n">
        <x:f>V1581*Y1581</x:f>
        <x:v>0.18171532251677305</x:v>
      </x:c>
      <x:c r="AB1581" s="115" t="n">
        <x:f>W1581*Y1581</x:f>
        <x:v>1.0932646308941305</x:v>
      </x:c>
      <x:c r="AC1581" s="115" t="n">
        <x:f>X1581*Y1581</x:f>
        <x:v>0.1634683177867982</x:v>
      </x:c>
      <x:c r="AD1581" s="115" t="n">
        <x:f>SUM(Z1581:AC1581)</x:f>
        <x:v>1.6533886807095604</x:v>
      </x:c>
      <x:c r="AE1581" s="115" t="n">
        <x:f>MAX(AE1580,AD1581)</x:f>
        <x:v>1.6533886807095604</x:v>
      </x:c>
      <x:c r="AF1581" s="114" t="n">
        <x:f>AD1581/AE1581-1</x:f>
        <x:v>0</x:v>
      </x:c>
      <x:c r="AG1581" s="114" t="n">
        <x:f>AD1581/AD1580-1</x:f>
        <x:v>0.004897485047769434</x:v>
      </x:c>
      <x:c r="AH1581" s="111" t="n">
        <x:f>IF(OR(T1581="年末+季度",T1581="季度+动态",T1581="季度",T1581="动态"),A1581,AH1580)</x:f>
        <x:v>46112</x:v>
      </x:c>
      <x:c r="AI1581" s="117" t="n">
        <x:f>YEAR(A1581)</x:f>
        <x:v>2026</x:v>
      </x:c>
      <x:c r="AJ1581" s="117" t="n">
        <x:f>MONTH(A1581)</x:f>
        <x:v>5</x:v>
      </x:c>
      <x:c r="AK1581" s="50" t="n">
        <x:f>IF(MONTH(A1581)&lt;&gt;MONTH(A1582),1,0)</x:f>
        <x:v>0</x:v>
      </x:c>
      <x:c r="AL1581" s="115" t="n">
        <x:f>IF(AK1580,AD1580,AL1580)</x:f>
        <x:v>1.6273780534774869</x:v>
      </x:c>
      <x:c r="AM1581" s="116" t="str">
        <x:f>IF(AK1581,AD1581/AL1581-1,"")</x:f>
      </x:c>
      <x:c r="AN1581" s="115" t="n">
        <x:f>IF(AI1581&lt;&gt;AI1580,AD1581,MAX(AN1580,AD1581))</x:f>
        <x:v>1.6533886807095604</x:v>
      </x:c>
      <x:c r="AO1581" s="116" t="n">
        <x:f>AD1581/AN1581-1</x:f>
        <x:v>0</x:v>
      </x:c>
      <x:c r="AP1581" s="112" t="n">
        <x:f>IFERROR(SUM(Z1581:AC1581)/AD1581,0)</x:f>
        <x:v>1</x:v>
      </x:c>
      <x:c r="AQ1581" s="50" t="b">
        <x:f>AND(B1581&gt;0,C1581&gt;0,D1581&gt;0,E1581&gt;0)</x:f>
        <x:v>1</x:v>
      </x:c>
    </x:row>
    <x:row r="1582">
      <x:c r="A1582" s="111" t="n">
        <x:f>'净值底稿'!A1540</x:f>
        <x:v>46154</x:v>
      </x:c>
      <x:c r="B1582" s="113" t="n">
        <x:f>'净值底稿'!F1540</x:f>
        <x:v>5.3472063407844</x:v>
      </x:c>
      <x:c r="C1582" s="113" t="n">
        <x:f>'净值底稿'!O1540</x:f>
        <x:v>2.180951955286158</x:v>
      </x:c>
      <x:c r="D1582" s="113" t="n">
        <x:f>'净值底稿'!P1540</x:f>
        <x:v>1.7781</x:v>
      </x:c>
      <x:c r="E1582" s="113" t="n">
        <x:f>'净值底稿'!Q1540</x:f>
        <x:v>3.5676</x:v>
      </x:c>
      <x:c r="F1582" s="114" t="n">
        <x:f>IFERROR(B1582/B1581-1,0)</x:f>
        <x:v>0.0162976434533757</x:v>
      </x:c>
      <x:c r="G1582" s="114" t="n">
        <x:f>IFERROR(C1582/C1581-1,0)</x:f>
        <x:v>-0.005582400986215319</x:v>
      </x:c>
      <x:c r="H1582" s="114" t="n">
        <x:f>IFERROR(D1582/D1581-1,0)</x:f>
        <x:v>0.00039383368965895116</x:v>
      </x:c>
      <x:c r="I1582" s="114" t="n">
        <x:f>IFERROR(E1582/E1581-1,0)</x:f>
        <x:v>0.002980039359010478</x:v>
      </x:c>
      <x:c r="J1582" s="115" t="n">
        <x:f>Z1581*(1+F1582)</x:f>
        <x:v>0.21844343166980557</x:v>
      </x:c>
      <x:c r="K1582" s="115" t="n">
        <x:f>AA1581*(1+G1582)</x:f>
        <x:v>0.180700914721145</x:v>
      </x:c>
      <x:c r="L1582" s="115" t="n">
        <x:f>AB1581*(1+H1582)</x:f>
        <x:v>1.0936951953374892</x:v>
      </x:c>
      <x:c r="M1582" s="115" t="n">
        <x:f>AC1581*(1+I1582)</x:f>
        <x:v>0.1639554598077541</x:v>
      </x:c>
      <x:c r="N1582" s="115" t="n">
        <x:f>SUM(J1582:M1582)</x:f>
        <x:v>1.6567950015361939</x:v>
      </x:c>
      <x:c r="O1582" s="116" t="n">
        <x:f>IFERROR((J1582+K1582)/N1582,0)</x:f>
        <x:v>0.24091353850105815</x:v>
      </x:c>
      <x:c r="P1582" s="50" t="b">
        <x:f>AND(MONTH(A1582)=12,OR(A1583="",YEAR(A1582)&lt;&gt;YEAR(A1583)))</x:f>
        <x:v>0</x:v>
      </x:c>
      <x:c r="Q1582" s="50" t="b">
        <x:f>AND(MOD(MONTH(A1582),3)=0,OR(A1583="",MONTH(A1582)&lt;&gt;MONTH(A1583)))</x:f>
        <x:v>0</x:v>
      </x:c>
      <x:c r="R1582" s="50" t="b">
        <x:f>OR(O1582&gt;$E$7,O1582&lt;$E$6)</x:f>
        <x:v>0</x:v>
      </x:c>
      <x:c r="S1582" s="50" t="b">
        <x:f>AND(OR(P1582,Q1582,R1582),A1582-AH1581&gt;$E$8)</x:f>
        <x:v>0</x:v>
      </x:c>
      <x:c r="T1582" s="50" t="str">
        <x:f>IF(NOT(OR(P1582,Q1582,R1582)),"不调",IF(NOT(S1582),"间隔规则跳过",IF(P1582,"年末+季度",IF(AND(Q1582,R1582),"季度+动态",IF(Q1582,"季度","动态")))))</x:f>
        <x:v>不调</x:v>
      </x:c>
      <x:c r="U1582" s="115" t="n">
        <x:f>IF(OR(T1582="年末+季度",T1582="季度+动态"),N1582*$E$5/2,IF(T1582="季度",(J1582+K1582)/2,IF(T1582="动态",N1582*$E$5*IF(J1582+K1582=0,0.5,J1582/(J1582+K1582)),J1582)))</x:f>
        <x:v>0.21844343166980557</x:v>
      </x:c>
      <x:c r="V1582" s="115" t="n">
        <x:f>IF(OR(T1582="年末+季度",T1582="季度+动态"),N1582*$E$5/2,IF(T1582="季度",(J1582+K1582)/2,IF(T1582="动态",N1582*$E$5*IF(J1582+K1582=0,0.5,K1582/(J1582+K1582)),K1582)))</x:f>
        <x:v>0.180700914721145</x:v>
      </x:c>
      <x:c r="W1582" s="115" t="n">
        <x:f>IF(OR(T1582="年末+季度",T1582="季度+动态",T1582="动态"),N1582*(1-$E$5)*IF(L1582+M1582=0,$B$7/($B$7+$B$8),L1582/(L1582+M1582)),L1582)</x:f>
        <x:v>1.0936951953374892</x:v>
      </x:c>
      <x:c r="X1582" s="115" t="n">
        <x:f>IF(OR(T1582="年末+季度",T1582="季度+动态",T1582="动态"),N1582*(1-$E$5)*IF(L1582+M1582=0,$B$8/($B$7+$B$8),M1582/(L1582+M1582)),M1582)</x:f>
        <x:v>0.1639554598077541</x:v>
      </x:c>
      <x:c r="Y1582" s="115" t="n">
        <x:f>POWER(1-$H$5,(A1582-A1581)/$H$8)</x:f>
        <x:v>0.9999862671029998</x:v>
      </x:c>
      <x:c r="Z1582" s="115" t="n">
        <x:f>U1582*Y1582</x:f>
        <x:v>0.21844043180865808</x:v>
      </x:c>
      <x:c r="AA1582" s="115" t="n">
        <x:f>V1582*Y1582</x:f>
        <x:v>0.18069843317409529</x:v>
      </x:c>
      <x:c r="AB1582" s="115" t="n">
        <x:f>W1582*Y1582</x:f>
        <x:v>1.093680175734022</x:v>
      </x:c>
      <x:c r="AC1582" s="115" t="n">
        <x:f>X1582*Y1582</x:f>
        <x:v>0.16395320822431195</x:v>
      </x:c>
      <x:c r="AD1582" s="115" t="n">
        <x:f>SUM(Z1582:AC1582)</x:f>
        <x:v>1.6567722489410874</x:v>
      </x:c>
      <x:c r="AE1582" s="115" t="n">
        <x:f>MAX(AE1581,AD1582)</x:f>
        <x:v>1.6567722489410874</x:v>
      </x:c>
      <x:c r="AF1582" s="114" t="n">
        <x:f>AD1582/AE1582-1</x:f>
        <x:v>0</x:v>
      </x:c>
      <x:c r="AG1582" s="114" t="n">
        <x:f>AD1582/AD1581-1</x:f>
        <x:v>0.0020464445360028893</x:v>
      </x:c>
      <x:c r="AH1582" s="111" t="n">
        <x:f>IF(OR(T1582="年末+季度",T1582="季度+动态",T1582="季度",T1582="动态"),A1582,AH1581)</x:f>
        <x:v>46112</x:v>
      </x:c>
      <x:c r="AI1582" s="117" t="n">
        <x:f>YEAR(A1582)</x:f>
        <x:v>2026</x:v>
      </x:c>
      <x:c r="AJ1582" s="117" t="n">
        <x:f>MONTH(A1582)</x:f>
        <x:v>5</x:v>
      </x:c>
      <x:c r="AK1582" s="50" t="n">
        <x:f>IF(MONTH(A1582)&lt;&gt;MONTH(A1583),1,0)</x:f>
        <x:v>0</x:v>
      </x:c>
      <x:c r="AL1582" s="115" t="n">
        <x:f>IF(AK1581,AD1581,AL1581)</x:f>
        <x:v>1.6273780534774869</x:v>
      </x:c>
      <x:c r="AM1582" s="116" t="str">
        <x:f>IF(AK1582,AD1582/AL1582-1,"")</x:f>
      </x:c>
      <x:c r="AN1582" s="115" t="n">
        <x:f>IF(AI1582&lt;&gt;AI1581,AD1582,MAX(AN1581,AD1582))</x:f>
        <x:v>1.6567722489410874</x:v>
      </x:c>
      <x:c r="AO1582" s="116" t="n">
        <x:f>AD1582/AN1582-1</x:f>
        <x:v>0</x:v>
      </x:c>
      <x:c r="AP1582" s="112" t="n">
        <x:f>IFERROR(SUM(Z1582:AC1582)/AD1582,0)</x:f>
        <x:v>1</x:v>
      </x:c>
      <x:c r="AQ1582" s="50" t="b">
        <x:f>AND(B1582&gt;0,C1582&gt;0,D1582&gt;0,E1582&gt;0)</x:f>
        <x:v>1</x:v>
      </x:c>
    </x:row>
    <x:row r="1583">
      <x:c r="A1583" s="111" t="n">
        <x:f>'净值底稿'!A1541</x:f>
        <x:v>46155</x:v>
      </x:c>
      <x:c r="B1583" s="113" t="n">
        <x:f>'净值底稿'!F1541</x:f>
        <x:v>5.487826823404975</x:v>
      </x:c>
      <x:c r="C1583" s="113" t="n">
        <x:f>'净值底稿'!O1541</x:f>
        <x:v>2.210530829444099</x:v>
      </x:c>
      <x:c r="D1583" s="113" t="n">
        <x:f>'净值底稿'!P1541</x:f>
        <x:v>1.7789</x:v>
      </x:c>
      <x:c r="E1583" s="113" t="n">
        <x:f>'净值底稿'!Q1541</x:f>
        <x:v>3.5707</x:v>
      </x:c>
      <x:c r="F1583" s="114" t="n">
        <x:f>IFERROR(B1583/B1582-1,0)</x:f>
        <x:v>0.026297934595871153</x:v>
      </x:c>
      <x:c r="G1583" s="114" t="n">
        <x:f>IFERROR(C1583/C1582-1,0)</x:f>
        <x:v>0.013562368527306745</x:v>
      </x:c>
      <x:c r="H1583" s="114" t="n">
        <x:f>IFERROR(D1583/D1582-1,0)</x:f>
        <x:v>0.0004499184522803734</x:v>
      </x:c>
      <x:c r="I1583" s="114" t="n">
        <x:f>IFERROR(E1583/E1582-1,0)</x:f>
        <x:v>0.0008689314945622417</x:v>
      </x:c>
      <x:c r="J1583" s="115" t="n">
        <x:f>Z1582*(1+F1583)</x:f>
        <x:v>0.22418496399745602</x:v>
      </x:c>
      <x:c r="K1583" s="115" t="n">
        <x:f>AA1582*(1+G1583)</x:f>
        <x:v>0.18314913191710927</x:v>
      </x:c>
      <x:c r="L1583" s="115" t="n">
        <x:f>AB1582*(1+H1583)</x:f>
        <x:v>1.094172242625978</x:v>
      </x:c>
      <x:c r="M1583" s="115" t="n">
        <x:f>AC1582*(1+I1583)</x:f>
        <x:v>0.16409567233057257</x:v>
      </x:c>
      <x:c r="N1583" s="115" t="n">
        <x:f>SUM(J1583:M1583)</x:f>
        <x:v>1.6656020108711158</x:v>
      </x:c>
      <x:c r="O1583" s="116" t="n">
        <x:f>IFERROR((J1583+K1583)/N1583,0)</x:f>
        <x:v>0.24455667875996864</x:v>
      </x:c>
      <x:c r="P1583" s="50" t="b">
        <x:f>AND(MONTH(A1583)=12,OR(A1584="",YEAR(A1583)&lt;&gt;YEAR(A1584)))</x:f>
        <x:v>0</x:v>
      </x:c>
      <x:c r="Q1583" s="50" t="b">
        <x:f>AND(MOD(MONTH(A1583),3)=0,OR(A1584="",MONTH(A1583)&lt;&gt;MONTH(A1584)))</x:f>
        <x:v>0</x:v>
      </x:c>
      <x:c r="R1583" s="50" t="b">
        <x:f>OR(O1583&gt;$E$7,O1583&lt;$E$6)</x:f>
        <x:v>0</x:v>
      </x:c>
      <x:c r="S1583" s="50" t="b">
        <x:f>AND(OR(P1583,Q1583,R1583),A1583-AH1582&gt;$E$8)</x:f>
        <x:v>0</x:v>
      </x:c>
      <x:c r="T1583" s="50" t="str">
        <x:f>IF(NOT(OR(P1583,Q1583,R1583)),"不调",IF(NOT(S1583),"间隔规则跳过",IF(P1583,"年末+季度",IF(AND(Q1583,R1583),"季度+动态",IF(Q1583,"季度","动态")))))</x:f>
        <x:v>不调</x:v>
      </x:c>
      <x:c r="U1583" s="115" t="n">
        <x:f>IF(OR(T1583="年末+季度",T1583="季度+动态"),N1583*$E$5/2,IF(T1583="季度",(J1583+K1583)/2,IF(T1583="动态",N1583*$E$5*IF(J1583+K1583=0,0.5,J1583/(J1583+K1583)),J1583)))</x:f>
        <x:v>0.22418496399745602</x:v>
      </x:c>
      <x:c r="V1583" s="115" t="n">
        <x:f>IF(OR(T1583="年末+季度",T1583="季度+动态"),N1583*$E$5/2,IF(T1583="季度",(J1583+K1583)/2,IF(T1583="动态",N1583*$E$5*IF(J1583+K1583=0,0.5,K1583/(J1583+K1583)),K1583)))</x:f>
        <x:v>0.18314913191710927</x:v>
      </x:c>
      <x:c r="W1583" s="115" t="n">
        <x:f>IF(OR(T1583="年末+季度",T1583="季度+动态",T1583="动态"),N1583*(1-$E$5)*IF(L1583+M1583=0,$B$7/($B$7+$B$8),L1583/(L1583+M1583)),L1583)</x:f>
        <x:v>1.094172242625978</x:v>
      </x:c>
      <x:c r="X1583" s="115" t="n">
        <x:f>IF(OR(T1583="年末+季度",T1583="季度+动态",T1583="动态"),N1583*(1-$E$5)*IF(L1583+M1583=0,$B$8/($B$7+$B$8),M1583/(L1583+M1583)),M1583)</x:f>
        <x:v>0.16409567233057257</x:v>
      </x:c>
      <x:c r="Y1583" s="115" t="n">
        <x:f>POWER(1-$H$5,(A1583-A1582)/$H$8)</x:f>
        <x:v>0.9999862671029998</x:v>
      </x:c>
      <x:c r="Z1583" s="115" t="n">
        <x:f>U1583*Y1583</x:f>
        <x:v>0.22418188528843644</x:v>
      </x:c>
      <x:c r="AA1583" s="115" t="n">
        <x:f>V1583*Y1583</x:f>
        <x:v>0.18314661674894497</x:v>
      </x:c>
      <x:c r="AB1583" s="115" t="n">
        <x:f>W1583*Y1583</x:f>
        <x:v>1.0941572164712694</x:v>
      </x:c>
      <x:c r="AC1583" s="115" t="n">
        <x:f>X1583*Y1583</x:f>
        <x:v>0.16409341882160627</x:v>
      </x:c>
      <x:c r="AD1583" s="115" t="n">
        <x:f>SUM(Z1583:AC1583)</x:f>
        <x:v>1.665579137330257</x:v>
      </x:c>
      <x:c r="AE1583" s="115" t="n">
        <x:f>MAX(AE1582,AD1583)</x:f>
        <x:v>1.665579137330257</x:v>
      </x:c>
      <x:c r="AF1583" s="114" t="n">
        <x:f>AD1583/AE1583-1</x:f>
        <x:v>0</x:v>
      </x:c>
      <x:c r="AG1583" s="114" t="n">
        <x:f>AD1583/AD1582-1</x:f>
        <x:v>0.005315690430473197</x:v>
      </x:c>
      <x:c r="AH1583" s="111" t="n">
        <x:f>IF(OR(T1583="年末+季度",T1583="季度+动态",T1583="季度",T1583="动态"),A1583,AH1582)</x:f>
        <x:v>46112</x:v>
      </x:c>
      <x:c r="AI1583" s="117" t="n">
        <x:f>YEAR(A1583)</x:f>
        <x:v>2026</x:v>
      </x:c>
      <x:c r="AJ1583" s="117" t="n">
        <x:f>MONTH(A1583)</x:f>
        <x:v>5</x:v>
      </x:c>
      <x:c r="AK1583" s="50" t="n">
        <x:f>IF(MONTH(A1583)&lt;&gt;MONTH(A1584),1,0)</x:f>
        <x:v>0</x:v>
      </x:c>
      <x:c r="AL1583" s="115" t="n">
        <x:f>IF(AK1582,AD1582,AL1582)</x:f>
        <x:v>1.6273780534774869</x:v>
      </x:c>
      <x:c r="AM1583" s="116" t="str">
        <x:f>IF(AK1583,AD1583/AL1583-1,"")</x:f>
      </x:c>
      <x:c r="AN1583" s="115" t="n">
        <x:f>IF(AI1583&lt;&gt;AI1582,AD1583,MAX(AN1582,AD1583))</x:f>
        <x:v>1.665579137330257</x:v>
      </x:c>
      <x:c r="AO1583" s="116" t="n">
        <x:f>AD1583/AN1583-1</x:f>
        <x:v>0</x:v>
      </x:c>
      <x:c r="AP1583" s="112" t="n">
        <x:f>IFERROR(SUM(Z1583:AC1583)/AD1583,0)</x:f>
        <x:v>1</x:v>
      </x:c>
      <x:c r="AQ1583" s="50" t="b">
        <x:f>AND(B1583&gt;0,C1583&gt;0,D1583&gt;0,E1583&gt;0)</x:f>
        <x:v>1</x:v>
      </x:c>
    </x:row>
    <x:row r="1584">
      <x:c r="A1584" s="111" t="n">
        <x:f>'净值底稿'!A1542</x:f>
        <x:v>46156</x:v>
      </x:c>
      <x:c r="B1584" s="113" t="n">
        <x:f>'净值底稿'!F1542</x:f>
        <x:v>5.338683441782425</x:v>
      </x:c>
      <x:c r="C1584" s="113" t="n">
        <x:f>'净值底稿'!O1542</x:f>
        <x:v>2.1687113870436616</x:v>
      </x:c>
      <x:c r="D1584" s="113" t="n">
        <x:f>'净值底稿'!P1542</x:f>
        <x:v>1.7784</x:v>
      </x:c>
      <x:c r="E1584" s="113" t="n">
        <x:f>'净值底稿'!Q1542</x:f>
        <x:v>3.5659</x:v>
      </x:c>
      <x:c r="F1584" s="114" t="n">
        <x:f>IFERROR(B1584/B1583-1,0)</x:f>
        <x:v>-0.027177129749515805</x:v>
      </x:c>
      <x:c r="G1584" s="114" t="n">
        <x:f>IFERROR(C1584/C1583-1,0)</x:f>
        <x:v>-0.01891828055207634</x:v>
      </x:c>
      <x:c r="H1584" s="114" t="n">
        <x:f>IFERROR(D1584/D1583-1,0)</x:f>
        <x:v>-0.00028107257293830124</x:v>
      </x:c>
      <x:c r="I1584" s="114" t="n">
        <x:f>IFERROR(E1584/E1583-1,0)</x:f>
        <x:v>-0.0013442742319432766</x:v>
      </x:c>
      <x:c r="J1584" s="115" t="n">
        <x:f>Z1583*(1+F1584)</x:f>
        <x:v>0.21808926510446153</x:v>
      </x:c>
      <x:c r="K1584" s="115" t="n">
        <x:f>AA1583*(1+G1584)</x:f>
        <x:v>0.17968179767112483</x:v>
      </x:c>
      <x:c r="L1584" s="115" t="n">
        <x:f>AB1583*(1+H1584)</x:f>
        <x:v>1.0938496788872367</x:v>
      </x:c>
      <x:c r="M1584" s="115" t="n">
        <x:f>AC1583*(1+I1584)</x:f>
        <x:v>0.1638728322670529</x:v>
      </x:c>
      <x:c r="N1584" s="115" t="n">
        <x:f>SUM(J1584:M1584)</x:f>
        <x:v>1.655493573929876</x:v>
      </x:c>
      <x:c r="O1584" s="116" t="n">
        <x:f>IFERROR((J1584+K1584)/N1584,0)</x:f>
        <x:v>0.24027339582559765</x:v>
      </x:c>
      <x:c r="P1584" s="50" t="b">
        <x:f>AND(MONTH(A1584)=12,OR(A1585="",YEAR(A1584)&lt;&gt;YEAR(A1585)))</x:f>
        <x:v>0</x:v>
      </x:c>
      <x:c r="Q1584" s="50" t="b">
        <x:f>AND(MOD(MONTH(A1584),3)=0,OR(A1585="",MONTH(A1584)&lt;&gt;MONTH(A1585)))</x:f>
        <x:v>0</x:v>
      </x:c>
      <x:c r="R1584" s="50" t="b">
        <x:f>OR(O1584&gt;$E$7,O1584&lt;$E$6)</x:f>
        <x:v>0</x:v>
      </x:c>
      <x:c r="S1584" s="50" t="b">
        <x:f>AND(OR(P1584,Q1584,R1584),A1584-AH1583&gt;$E$8)</x:f>
        <x:v>0</x:v>
      </x:c>
      <x:c r="T1584" s="50" t="str">
        <x:f>IF(NOT(OR(P1584,Q1584,R1584)),"不调",IF(NOT(S1584),"间隔规则跳过",IF(P1584,"年末+季度",IF(AND(Q1584,R1584),"季度+动态",IF(Q1584,"季度","动态")))))</x:f>
        <x:v>不调</x:v>
      </x:c>
      <x:c r="U1584" s="115" t="n">
        <x:f>IF(OR(T1584="年末+季度",T1584="季度+动态"),N1584*$E$5/2,IF(T1584="季度",(J1584+K1584)/2,IF(T1584="动态",N1584*$E$5*IF(J1584+K1584=0,0.5,J1584/(J1584+K1584)),J1584)))</x:f>
        <x:v>0.21808926510446153</x:v>
      </x:c>
      <x:c r="V1584" s="115" t="n">
        <x:f>IF(OR(T1584="年末+季度",T1584="季度+动态"),N1584*$E$5/2,IF(T1584="季度",(J1584+K1584)/2,IF(T1584="动态",N1584*$E$5*IF(J1584+K1584=0,0.5,K1584/(J1584+K1584)),K1584)))</x:f>
        <x:v>0.17968179767112483</x:v>
      </x:c>
      <x:c r="W1584" s="115" t="n">
        <x:f>IF(OR(T1584="年末+季度",T1584="季度+动态",T1584="动态"),N1584*(1-$E$5)*IF(L1584+M1584=0,$B$7/($B$7+$B$8),L1584/(L1584+M1584)),L1584)</x:f>
        <x:v>1.0938496788872367</x:v>
      </x:c>
      <x:c r="X1584" s="115" t="n">
        <x:f>IF(OR(T1584="年末+季度",T1584="季度+动态",T1584="动态"),N1584*(1-$E$5)*IF(L1584+M1584=0,$B$8/($B$7+$B$8),M1584/(L1584+M1584)),M1584)</x:f>
        <x:v>0.1638728322670529</x:v>
      </x:c>
      <x:c r="Y1584" s="115" t="n">
        <x:f>POWER(1-$H$5,(A1584-A1583)/$H$8)</x:f>
        <x:v>0.9999862671029998</x:v>
      </x:c>
      <x:c r="Z1584" s="115" t="n">
        <x:f>U1584*Y1584</x:f>
        <x:v>0.21808627010704698</x:v>
      </x:c>
      <x:c r="AA1584" s="115" t="n">
        <x:f>V1584*Y1584</x:f>
        <x:v>0.1796793301195046</x:v>
      </x:c>
      <x:c r="AB1584" s="115" t="n">
        <x:f>W1584*Y1584</x:f>
        <x:v>1.0938346571622628</x:v>
      </x:c>
      <x:c r="AC1584" s="115" t="n">
        <x:f>X1584*Y1584</x:f>
        <x:v>0.16387058181832626</x:v>
      </x:c>
      <x:c r="AD1584" s="115" t="n">
        <x:f>SUM(Z1584:AC1584)</x:f>
        <x:v>1.6554708392071404</x:v>
      </x:c>
      <x:c r="AE1584" s="115" t="n">
        <x:f>MAX(AE1583,AD1584)</x:f>
        <x:v>1.665579137330257</x:v>
      </x:c>
      <x:c r="AF1584" s="114" t="n">
        <x:f>AD1584/AE1584-1</x:f>
        <x:v>-0.006068938963368131</x:v>
      </x:c>
      <x:c r="AG1584" s="114" t="n">
        <x:f>AD1584/AD1583-1</x:f>
        <x:v>-0.006068938963368131</x:v>
      </x:c>
      <x:c r="AH1584" s="111" t="n">
        <x:f>IF(OR(T1584="年末+季度",T1584="季度+动态",T1584="季度",T1584="动态"),A1584,AH1583)</x:f>
        <x:v>46112</x:v>
      </x:c>
      <x:c r="AI1584" s="117" t="n">
        <x:f>YEAR(A1584)</x:f>
        <x:v>2026</x:v>
      </x:c>
      <x:c r="AJ1584" s="117" t="n">
        <x:f>MONTH(A1584)</x:f>
        <x:v>5</x:v>
      </x:c>
      <x:c r="AK1584" s="50" t="n">
        <x:f>IF(MONTH(A1584)&lt;&gt;MONTH(A1585),1,0)</x:f>
        <x:v>0</x:v>
      </x:c>
      <x:c r="AL1584" s="115" t="n">
        <x:f>IF(AK1583,AD1583,AL1583)</x:f>
        <x:v>1.6273780534774869</x:v>
      </x:c>
      <x:c r="AM1584" s="116" t="str">
        <x:f>IF(AK1584,AD1584/AL1584-1,"")</x:f>
      </x:c>
      <x:c r="AN1584" s="115" t="n">
        <x:f>IF(AI1584&lt;&gt;AI1583,AD1584,MAX(AN1583,AD1584))</x:f>
        <x:v>1.665579137330257</x:v>
      </x:c>
      <x:c r="AO1584" s="116" t="n">
        <x:f>AD1584/AN1584-1</x:f>
        <x:v>-0.006068938963368131</x:v>
      </x:c>
      <x:c r="AP1584" s="112" t="n">
        <x:f>IFERROR(SUM(Z1584:AC1584)/AD1584,0)</x:f>
        <x:v>1</x:v>
      </x:c>
      <x:c r="AQ1584" s="50" t="b">
        <x:f>AND(B1584&gt;0,C1584&gt;0,D1584&gt;0,E1584&gt;0)</x:f>
        <x:v>1</x:v>
      </x:c>
    </x:row>
    <x:row r="1585">
      <x:c r="A1585" s="111" t="n">
        <x:f>'净值底稿'!A1543</x:f>
        <x:v>46157</x:v>
      </x:c>
      <x:c r="B1585" s="113" t="n">
        <x:f>'净值底稿'!F1543</x:f>
        <x:v>5.2551091968561</x:v>
      </x:c>
      <x:c r="C1585" s="113" t="n">
        <x:f>'净值底稿'!O1543</x:f>
        <x:v>2.144763054214237</x:v>
      </x:c>
      <x:c r="D1585" s="113" t="n">
        <x:f>'净值底稿'!P1543</x:f>
        <x:v>1.7781</x:v>
      </x:c>
      <x:c r="E1585" s="113" t="n">
        <x:f>'净值底稿'!Q1543</x:f>
        <x:v>3.4885</x:v>
      </x:c>
      <x:c r="F1585" s="114" t="n">
        <x:f>IFERROR(B1585/B1584-1,0)</x:f>
        <x:v>-0.01565446721793684</x:v>
      </x:c>
      <x:c r="G1585" s="114" t="n">
        <x:f>IFERROR(C1585/C1584-1,0)</x:f>
        <x:v>-0.011042655547666258</x:v>
      </x:c>
      <x:c r="H1585" s="114" t="n">
        <x:f>IFERROR(D1585/D1584-1,0)</x:f>
        <x:v>-0.0001686909581646301</x:v>
      </x:c>
      <x:c r="I1585" s="114" t="n">
        <x:f>IFERROR(E1585/E1584-1,0)</x:f>
        <x:v>-0.02170560026921675</x:v>
      </x:c>
      <x:c r="J1585" s="115" t="n">
        <x:f>Z1584*(1+F1585)</x:f>
        <x:v>0.2146722457409741</x:v>
      </x:c>
      <x:c r="K1585" s="115" t="n">
        <x:f>AA1584*(1+G1585)</x:f>
        <x:v>0.17769519316795948</x:v>
      </x:c>
      <x:c r="L1585" s="115" t="n">
        <x:f>AB1584*(1+H1585)</x:f>
        <x:v>1.0936501371458724</x:v>
      </x:c>
      <x:c r="M1585" s="115" t="n">
        <x:f>AC1584*(1+I1585)</x:f>
        <x:v>0.16031367247349368</x:v>
      </x:c>
      <x:c r="N1585" s="115" t="n">
        <x:f>SUM(J1585:M1585)</x:f>
        <x:v>1.6463312485282997</x:v>
      </x:c>
      <x:c r="O1585" s="116" t="n">
        <x:f>IFERROR((J1585+K1585)/N1585,0)</x:f>
        <x:v>0.238328367550383</x:v>
      </x:c>
      <x:c r="P1585" s="50" t="b">
        <x:f>AND(MONTH(A1585)=12,OR(A1586="",YEAR(A1585)&lt;&gt;YEAR(A1586)))</x:f>
        <x:v>0</x:v>
      </x:c>
      <x:c r="Q1585" s="50" t="b">
        <x:f>AND(MOD(MONTH(A1585),3)=0,OR(A1586="",MONTH(A1585)&lt;&gt;MONTH(A1586)))</x:f>
        <x:v>0</x:v>
      </x:c>
      <x:c r="R1585" s="50" t="b">
        <x:f>OR(O1585&gt;$E$7,O1585&lt;$E$6)</x:f>
        <x:v>0</x:v>
      </x:c>
      <x:c r="S1585" s="50" t="b">
        <x:f>AND(OR(P1585,Q1585,R1585),A1585-AH1584&gt;$E$8)</x:f>
        <x:v>0</x:v>
      </x:c>
      <x:c r="T1585" s="50" t="str">
        <x:f>IF(NOT(OR(P1585,Q1585,R1585)),"不调",IF(NOT(S1585),"间隔规则跳过",IF(P1585,"年末+季度",IF(AND(Q1585,R1585),"季度+动态",IF(Q1585,"季度","动态")))))</x:f>
        <x:v>不调</x:v>
      </x:c>
      <x:c r="U1585" s="115" t="n">
        <x:f>IF(OR(T1585="年末+季度",T1585="季度+动态"),N1585*$E$5/2,IF(T1585="季度",(J1585+K1585)/2,IF(T1585="动态",N1585*$E$5*IF(J1585+K1585=0,0.5,J1585/(J1585+K1585)),J1585)))</x:f>
        <x:v>0.2146722457409741</x:v>
      </x:c>
      <x:c r="V1585" s="115" t="n">
        <x:f>IF(OR(T1585="年末+季度",T1585="季度+动态"),N1585*$E$5/2,IF(T1585="季度",(J1585+K1585)/2,IF(T1585="动态",N1585*$E$5*IF(J1585+K1585=0,0.5,K1585/(J1585+K1585)),K1585)))</x:f>
        <x:v>0.17769519316795948</x:v>
      </x:c>
      <x:c r="W1585" s="115" t="n">
        <x:f>IF(OR(T1585="年末+季度",T1585="季度+动态",T1585="动态"),N1585*(1-$E$5)*IF(L1585+M1585=0,$B$7/($B$7+$B$8),L1585/(L1585+M1585)),L1585)</x:f>
        <x:v>1.0936501371458724</x:v>
      </x:c>
      <x:c r="X1585" s="115" t="n">
        <x:f>IF(OR(T1585="年末+季度",T1585="季度+动态",T1585="动态"),N1585*(1-$E$5)*IF(L1585+M1585=0,$B$8/($B$7+$B$8),M1585/(L1585+M1585)),M1585)</x:f>
        <x:v>0.16031367247349368</x:v>
      </x:c>
      <x:c r="Y1585" s="115" t="n">
        <x:f>POWER(1-$H$5,(A1585-A1584)/$H$8)</x:f>
        <x:v>0.9999862671029998</x:v>
      </x:c>
      <x:c r="Z1585" s="115" t="n">
        <x:f>U1585*Y1585</x:f>
        <x:v>0.21466929766913453</x:v>
      </x:c>
      <x:c r="AA1585" s="115" t="n">
        <x:f>V1585*Y1585</x:f>
        <x:v>0.17769275289817427</x:v>
      </x:c>
      <x:c r="AB1585" s="115" t="n">
        <x:f>W1585*Y1585</x:f>
        <x:v>1.0936351181611847</x:v>
      </x:c>
      <x:c r="AC1585" s="115" t="n">
        <x:f>X1585*Y1585</x:f>
        <x:v>0.16031147090234188</x:v>
      </x:c>
      <x:c r="AD1585" s="115" t="n">
        <x:f>SUM(Z1585:AC1585)</x:f>
        <x:v>1.6463086396308355</x:v>
      </x:c>
      <x:c r="AE1585" s="115" t="n">
        <x:f>MAX(AE1584,AD1585)</x:f>
        <x:v>1.665579137330257</x:v>
      </x:c>
      <x:c r="AF1585" s="114" t="n">
        <x:f>AD1585/AE1585-1</x:f>
        <x:v>-0.011569848149221018</x:v>
      </x:c>
      <x:c r="AG1585" s="114" t="n">
        <x:f>AD1585/AD1584-1</x:f>
        <x:v>-0.005534497714676179</x:v>
      </x:c>
      <x:c r="AH1585" s="111" t="n">
        <x:f>IF(OR(T1585="年末+季度",T1585="季度+动态",T1585="季度",T1585="动态"),A1585,AH1584)</x:f>
        <x:v>46112</x:v>
      </x:c>
      <x:c r="AI1585" s="117" t="n">
        <x:f>YEAR(A1585)</x:f>
        <x:v>2026</x:v>
      </x:c>
      <x:c r="AJ1585" s="117" t="n">
        <x:f>MONTH(A1585)</x:f>
        <x:v>5</x:v>
      </x:c>
      <x:c r="AK1585" s="50" t="n">
        <x:f>IF(MONTH(A1585)&lt;&gt;MONTH(A1586),1,0)</x:f>
        <x:v>0</x:v>
      </x:c>
      <x:c r="AL1585" s="115" t="n">
        <x:f>IF(AK1584,AD1584,AL1584)</x:f>
        <x:v>1.6273780534774869</x:v>
      </x:c>
      <x:c r="AM1585" s="116" t="str">
        <x:f>IF(AK1585,AD1585/AL1585-1,"")</x:f>
      </x:c>
      <x:c r="AN1585" s="115" t="n">
        <x:f>IF(AI1585&lt;&gt;AI1584,AD1585,MAX(AN1584,AD1585))</x:f>
        <x:v>1.665579137330257</x:v>
      </x:c>
      <x:c r="AO1585" s="116" t="n">
        <x:f>AD1585/AN1585-1</x:f>
        <x:v>-0.011569848149221018</x:v>
      </x:c>
      <x:c r="AP1585" s="112" t="n">
        <x:f>IFERROR(SUM(Z1585:AC1585)/AD1585,0)</x:f>
        <x:v>1</x:v>
      </x:c>
      <x:c r="AQ1585" s="50" t="b">
        <x:f>AND(B1585&gt;0,C1585&gt;0,D1585&gt;0,E1585&gt;0)</x:f>
        <x:v>1</x:v>
      </x:c>
    </x:row>
    <x:row r="1586">
      <x:c r="A1586" s="111" t="n">
        <x:f>'净值底稿'!A1544</x:f>
        <x:v>46160</x:v>
      </x:c>
      <x:c r="B1586" s="113" t="n">
        <x:f>'净值底稿'!F1544</x:f>
        <x:v>5.29813142890265</x:v>
      </x:c>
      <x:c r="C1586" s="113" t="n">
        <x:f>'净值底稿'!O1544</x:f>
        <x:v>2.152598380060174</x:v>
      </x:c>
      <x:c r="D1586" s="113" t="n">
        <x:f>'净值底稿'!P1544</x:f>
        <x:v>1.779</x:v>
      </x:c>
      <x:c r="E1586" s="113" t="n">
        <x:f>'净值底稿'!Q1544</x:f>
        <x:v>3.465</x:v>
      </x:c>
      <x:c r="F1586" s="114" t="n">
        <x:f>IFERROR(B1586/B1585-1,0)</x:f>
        <x:v>0.00818674368789285</x:v>
      </x:c>
      <x:c r="G1586" s="114" t="n">
        <x:f>IFERROR(C1586/C1585-1,0)</x:f>
        <x:v>0.0036532361141439207</x:v>
      </x:c>
      <x:c r="H1586" s="114" t="n">
        <x:f>IFERROR(D1586/D1585-1,0)</x:f>
        <x:v>0.0005061582588155034</x:v>
      </x:c>
      <x:c r="I1586" s="114" t="n">
        <x:f>IFERROR(E1586/E1585-1,0)</x:f>
        <x:v>-0.006736419664612359</x:v>
      </x:c>
      <x:c r="J1586" s="115" t="n">
        <x:f>Z1585*(1+F1586)</x:f>
        <x:v>0.2164267401868117</x:v>
      </x:c>
      <x:c r="K1586" s="115" t="n">
        <x:f>AA1585*(1+G1586)</x:f>
        <x:v>0.17834190648028353</x:v>
      </x:c>
      <x:c r="L1586" s="115" t="n">
        <x:f>AB1585*(1+H1586)</x:f>
        <x:v>1.0941886706083728</x:v>
      </x:c>
      <x:c r="M1586" s="115" t="n">
        <x:f>AC1585*(1+I1586)</x:f>
        <x:v>0.1592315455572924</x:v>
      </x:c>
      <x:c r="N1586" s="115" t="n">
        <x:f>SUM(J1586:M1586)</x:f>
        <x:v>1.6481888628327603</x:v>
      </x:c>
      <x:c r="O1586" s="116" t="n">
        <x:f>IFERROR((J1586+K1586)/N1586,0)</x:f>
        <x:v>0.23951663281391308</x:v>
      </x:c>
      <x:c r="P1586" s="50" t="b">
        <x:f>AND(MONTH(A1586)=12,OR(A1587="",YEAR(A1586)&lt;&gt;YEAR(A1587)))</x:f>
        <x:v>0</x:v>
      </x:c>
      <x:c r="Q1586" s="50" t="b">
        <x:f>AND(MOD(MONTH(A1586),3)=0,OR(A1587="",MONTH(A1586)&lt;&gt;MONTH(A1587)))</x:f>
        <x:v>0</x:v>
      </x:c>
      <x:c r="R1586" s="50" t="b">
        <x:f>OR(O1586&gt;$E$7,O1586&lt;$E$6)</x:f>
        <x:v>0</x:v>
      </x:c>
      <x:c r="S1586" s="50" t="b">
        <x:f>AND(OR(P1586,Q1586,R1586),A1586-AH1585&gt;$E$8)</x:f>
        <x:v>0</x:v>
      </x:c>
      <x:c r="T1586" s="50" t="str">
        <x:f>IF(NOT(OR(P1586,Q1586,R1586)),"不调",IF(NOT(S1586),"间隔规则跳过",IF(P1586,"年末+季度",IF(AND(Q1586,R1586),"季度+动态",IF(Q1586,"季度","动态")))))</x:f>
        <x:v>不调</x:v>
      </x:c>
      <x:c r="U1586" s="115" t="n">
        <x:f>IF(OR(T1586="年末+季度",T1586="季度+动态"),N1586*$E$5/2,IF(T1586="季度",(J1586+K1586)/2,IF(T1586="动态",N1586*$E$5*IF(J1586+K1586=0,0.5,J1586/(J1586+K1586)),J1586)))</x:f>
        <x:v>0.2164267401868117</x:v>
      </x:c>
      <x:c r="V1586" s="115" t="n">
        <x:f>IF(OR(T1586="年末+季度",T1586="季度+动态"),N1586*$E$5/2,IF(T1586="季度",(J1586+K1586)/2,IF(T1586="动态",N1586*$E$5*IF(J1586+K1586=0,0.5,K1586/(J1586+K1586)),K1586)))</x:f>
        <x:v>0.17834190648028353</x:v>
      </x:c>
      <x:c r="W1586" s="115" t="n">
        <x:f>IF(OR(T1586="年末+季度",T1586="季度+动态",T1586="动态"),N1586*(1-$E$5)*IF(L1586+M1586=0,$B$7/($B$7+$B$8),L1586/(L1586+M1586)),L1586)</x:f>
        <x:v>1.0941886706083728</x:v>
      </x:c>
      <x:c r="X1586" s="115" t="n">
        <x:f>IF(OR(T1586="年末+季度",T1586="季度+动态",T1586="动态"),N1586*(1-$E$5)*IF(L1586+M1586=0,$B$8/($B$7+$B$8),M1586/(L1586+M1586)),M1586)</x:f>
        <x:v>0.1592315455572924</x:v>
      </x:c>
      <x:c r="Y1586" s="115" t="n">
        <x:f>POWER(1-$H$5,(A1586-A1585)/$H$8)</x:f>
        <x:v>0.9999588018747739</x:v>
      </x:c>
      <x:c r="Z1586" s="115" t="n">
        <x:f>U1586*Y1586</x:f>
        <x:v>0.21641782381086722</x:v>
      </x:c>
      <x:c r="AA1586" s="115" t="n">
        <x:f>V1586*Y1586</x:f>
        <x:v>0.1783345591280873</x:v>
      </x:c>
      <x:c r="AB1586" s="115" t="n">
        <x:f>W1586*Y1586</x:f>
        <x:v>1.0941435920865001</x:v>
      </x:c>
      <x:c r="AC1586" s="115" t="n">
        <x:f>X1586*Y1586</x:f>
        <x:v>0.1592249855161386</x:v>
      </x:c>
      <x:c r="AD1586" s="115" t="n">
        <x:f>SUM(Z1586:AC1586)</x:f>
        <x:v>1.6481209605415932</x:v>
      </x:c>
      <x:c r="AE1586" s="115" t="n">
        <x:f>MAX(AE1585,AD1586)</x:f>
        <x:v>1.665579137330257</x:v>
      </x:c>
      <x:c r="AF1586" s="114" t="n">
        <x:f>AD1586/AE1586-1</x:f>
        <x:v>-0.010481745596698233</x:v>
      </x:c>
      <x:c r="AG1586" s="114" t="n">
        <x:f>AD1586/AD1585-1</x:f>
        <x:v>0.0011008390936733115</x:v>
      </x:c>
      <x:c r="AH1586" s="111" t="n">
        <x:f>IF(OR(T1586="年末+季度",T1586="季度+动态",T1586="季度",T1586="动态"),A1586,AH1585)</x:f>
        <x:v>46112</x:v>
      </x:c>
      <x:c r="AI1586" s="117" t="n">
        <x:f>YEAR(A1586)</x:f>
        <x:v>2026</x:v>
      </x:c>
      <x:c r="AJ1586" s="117" t="n">
        <x:f>MONTH(A1586)</x:f>
        <x:v>5</x:v>
      </x:c>
      <x:c r="AK1586" s="50" t="n">
        <x:f>IF(MONTH(A1586)&lt;&gt;MONTH(A1587),1,0)</x:f>
        <x:v>0</x:v>
      </x:c>
      <x:c r="AL1586" s="115" t="n">
        <x:f>IF(AK1585,AD1585,AL1585)</x:f>
        <x:v>1.6273780534774869</x:v>
      </x:c>
      <x:c r="AM1586" s="116" t="str">
        <x:f>IF(AK1586,AD1586/AL1586-1,"")</x:f>
      </x:c>
      <x:c r="AN1586" s="115" t="n">
        <x:f>IF(AI1586&lt;&gt;AI1585,AD1586,MAX(AN1585,AD1586))</x:f>
        <x:v>1.665579137330257</x:v>
      </x:c>
      <x:c r="AO1586" s="116" t="n">
        <x:f>AD1586/AN1586-1</x:f>
        <x:v>-0.010481745596698233</x:v>
      </x:c>
      <x:c r="AP1586" s="112" t="n">
        <x:f>IFERROR(SUM(Z1586:AC1586)/AD1586,0)</x:f>
        <x:v>1</x:v>
      </x:c>
      <x:c r="AQ1586" s="50" t="b">
        <x:f>AND(B1586&gt;0,C1586&gt;0,D1586&gt;0,E1586&gt;0)</x:f>
        <x:v>1</x:v>
      </x:c>
    </x:row>
    <x:row r="1587">
      <x:c r="A1587" s="111" t="n">
        <x:f>'净值底稿'!A1545</x:f>
        <x:v>46161</x:v>
      </x:c>
      <x:c r="B1587" s="113" t="n">
        <x:f>'净值底稿'!F1545</x:f>
        <x:v>5.2934987052260745</x:v>
      </x:c>
      <x:c r="C1587" s="113" t="n">
        <x:f>'净值底稿'!O1545</x:f>
        <x:v>2.1692501929907717</x:v>
      </x:c>
      <x:c r="D1587" s="113" t="n">
        <x:f>'净值底稿'!P1545</x:f>
        <x:v>1.7811</x:v>
      </x:c>
      <x:c r="E1587" s="113" t="n">
        <x:f>'净值底稿'!Q1545</x:f>
        <x:v>3.4601</x:v>
      </x:c>
      <x:c r="F1587" s="114" t="n">
        <x:f>IFERROR(B1587/B1586-1,0)</x:f>
        <x:v>-0.000874407088375162</x:v>
      </x:c>
      <x:c r="G1587" s="114" t="n">
        <x:f>IFERROR(C1587/C1586-1,0)</x:f>
        <x:v>0.007735680322370486</x:v>
      </x:c>
      <x:c r="H1587" s="114" t="n">
        <x:f>IFERROR(D1587/D1586-1,0)</x:f>
        <x:v>0.0011804384485665231</x:v>
      </x:c>
      <x:c r="I1587" s="114" t="n">
        <x:f>IFERROR(E1587/E1586-1,0)</x:f>
        <x:v>-0.0014141414141413122</x:v>
      </x:c>
      <x:c r="J1587" s="115" t="n">
        <x:f>Z1586*(1+F1587)</x:f>
        <x:v>0.21622858653167626</x:v>
      </x:c>
      <x:c r="K1587" s="115" t="n">
        <x:f>AA1586*(1+G1587)</x:f>
        <x:v>0.17971409826793305</x:v>
      </x:c>
      <x:c r="L1587" s="115" t="n">
        <x:f>AB1586*(1+H1587)</x:f>
        <x:v>1.0954351612508517</x:v>
      </x:c>
      <x:c r="M1587" s="115" t="n">
        <x:f>AC1586*(1+I1587)</x:f>
        <x:v>0.15899981886995418</x:v>
      </x:c>
      <x:c r="N1587" s="115" t="n">
        <x:f>SUM(J1587:M1587)</x:f>
        <x:v>1.6503776649204152</x:v>
      </x:c>
      <x:c r="O1587" s="116" t="n">
        <x:f>IFERROR((J1587+K1587)/N1587,0)</x:f>
        <x:v>0.239910350955157</x:v>
      </x:c>
      <x:c r="P1587" s="50" t="b">
        <x:f>AND(MONTH(A1587)=12,OR(A1588="",YEAR(A1587)&lt;&gt;YEAR(A1588)))</x:f>
        <x:v>0</x:v>
      </x:c>
      <x:c r="Q1587" s="50" t="b">
        <x:f>AND(MOD(MONTH(A1587),3)=0,OR(A1588="",MONTH(A1587)&lt;&gt;MONTH(A1588)))</x:f>
        <x:v>0</x:v>
      </x:c>
      <x:c r="R1587" s="50" t="b">
        <x:f>OR(O1587&gt;$E$7,O1587&lt;$E$6)</x:f>
        <x:v>0</x:v>
      </x:c>
      <x:c r="S1587" s="50" t="b">
        <x:f>AND(OR(P1587,Q1587,R1587),A1587-AH1586&gt;$E$8)</x:f>
        <x:v>0</x:v>
      </x:c>
      <x:c r="T1587" s="50" t="str">
        <x:f>IF(NOT(OR(P1587,Q1587,R1587)),"不调",IF(NOT(S1587),"间隔规则跳过",IF(P1587,"年末+季度",IF(AND(Q1587,R1587),"季度+动态",IF(Q1587,"季度","动态")))))</x:f>
        <x:v>不调</x:v>
      </x:c>
      <x:c r="U1587" s="115" t="n">
        <x:f>IF(OR(T1587="年末+季度",T1587="季度+动态"),N1587*$E$5/2,IF(T1587="季度",(J1587+K1587)/2,IF(T1587="动态",N1587*$E$5*IF(J1587+K1587=0,0.5,J1587/(J1587+K1587)),J1587)))</x:f>
        <x:v>0.21622858653167626</x:v>
      </x:c>
      <x:c r="V1587" s="115" t="n">
        <x:f>IF(OR(T1587="年末+季度",T1587="季度+动态"),N1587*$E$5/2,IF(T1587="季度",(J1587+K1587)/2,IF(T1587="动态",N1587*$E$5*IF(J1587+K1587=0,0.5,K1587/(J1587+K1587)),K1587)))</x:f>
        <x:v>0.17971409826793305</x:v>
      </x:c>
      <x:c r="W1587" s="115" t="n">
        <x:f>IF(OR(T1587="年末+季度",T1587="季度+动态",T1587="动态"),N1587*(1-$E$5)*IF(L1587+M1587=0,$B$7/($B$7+$B$8),L1587/(L1587+M1587)),L1587)</x:f>
        <x:v>1.0954351612508517</x:v>
      </x:c>
      <x:c r="X1587" s="115" t="n">
        <x:f>IF(OR(T1587="年末+季度",T1587="季度+动态",T1587="动态"),N1587*(1-$E$5)*IF(L1587+M1587=0,$B$8/($B$7+$B$8),M1587/(L1587+M1587)),M1587)</x:f>
        <x:v>0.15899981886995418</x:v>
      </x:c>
      <x:c r="Y1587" s="115" t="n">
        <x:f>POWER(1-$H$5,(A1587-A1586)/$H$8)</x:f>
        <x:v>0.9999862671029998</x:v>
      </x:c>
      <x:c r="Z1587" s="115" t="n">
        <x:f>U1587*Y1587</x:f>
        <x:v>0.2162256170867689</x:v>
      </x:c>
      <x:c r="AA1587" s="115" t="n">
        <x:f>V1587*Y1587</x:f>
        <x:v>0.17971163027273204</x:v>
      </x:c>
      <x:c r="AB1587" s="115" t="n">
        <x:f>W1587*Y1587</x:f>
        <x:v>1.0954201177526117</x:v>
      </x:c>
      <x:c r="AC1587" s="115" t="n">
        <x:f>X1587*Y1587</x:f>
        <x:v>0.15899763534181857</x:v>
      </x:c>
      <x:c r="AD1587" s="115" t="n">
        <x:f>SUM(Z1587:AC1587)</x:f>
        <x:v>1.6503550004539314</x:v>
      </x:c>
      <x:c r="AE1587" s="115" t="n">
        <x:f>MAX(AE1586,AD1587)</x:f>
        <x:v>1.665579137330257</x:v>
      </x:c>
      <x:c r="AF1587" s="114" t="n">
        <x:f>AD1587/AE1587-1</x:f>
        <x:v>-0.0091404464279784</x:v>
      </x:c>
      <x:c r="AG1587" s="114" t="n">
        <x:f>AD1587/AD1586-1</x:f>
        <x:v>0.001355507250877963</x:v>
      </x:c>
      <x:c r="AH1587" s="111" t="n">
        <x:f>IF(OR(T1587="年末+季度",T1587="季度+动态",T1587="季度",T1587="动态"),A1587,AH1586)</x:f>
        <x:v>46112</x:v>
      </x:c>
      <x:c r="AI1587" s="117" t="n">
        <x:f>YEAR(A1587)</x:f>
        <x:v>2026</x:v>
      </x:c>
      <x:c r="AJ1587" s="117" t="n">
        <x:f>MONTH(A1587)</x:f>
        <x:v>5</x:v>
      </x:c>
      <x:c r="AK1587" s="50" t="n">
        <x:f>IF(MONTH(A1587)&lt;&gt;MONTH(A1588),1,0)</x:f>
        <x:v>0</x:v>
      </x:c>
      <x:c r="AL1587" s="115" t="n">
        <x:f>IF(AK1586,AD1586,AL1586)</x:f>
        <x:v>1.6273780534774869</x:v>
      </x:c>
      <x:c r="AM1587" s="116" t="str">
        <x:f>IF(AK1587,AD1587/AL1587-1,"")</x:f>
      </x:c>
      <x:c r="AN1587" s="115" t="n">
        <x:f>IF(AI1587&lt;&gt;AI1586,AD1587,MAX(AN1586,AD1587))</x:f>
        <x:v>1.665579137330257</x:v>
      </x:c>
      <x:c r="AO1587" s="116" t="n">
        <x:f>AD1587/AN1587-1</x:f>
        <x:v>-0.0091404464279784</x:v>
      </x:c>
      <x:c r="AP1587" s="112" t="n">
        <x:f>IFERROR(SUM(Z1587:AC1587)/AD1587,0)</x:f>
        <x:v>1</x:v>
      </x:c>
      <x:c r="AQ1587" s="50" t="b">
        <x:f>AND(B1587&gt;0,C1587&gt;0,D1587&gt;0,E1587&gt;0)</x:f>
        <x:v>1</x:v>
      </x:c>
    </x:row>
    <x:row r="1588">
      <x:c r="A1588" s="111" t="n">
        <x:f>'净值底稿'!A1546</x:f>
        <x:v>46162</x:v>
      </x:c>
      <x:c r="B1588" s="113" t="n">
        <x:f>'净值底稿'!F1546</x:f>
        <x:v>5.367507121501</x:v>
      </x:c>
      <x:c r="C1588" s="113" t="n">
        <x:f>'净值底稿'!O1546</x:f>
        <x:v>2.1776475430450506</x:v>
      </x:c>
      <x:c r="D1588" s="113" t="n">
        <x:f>'净值底稿'!P1546</x:f>
        <x:v>1.7809</x:v>
      </x:c>
      <x:c r="E1588" s="113" t="n">
        <x:f>'净值底稿'!Q1546</x:f>
        <x:v>3.4146</x:v>
      </x:c>
      <x:c r="F1588" s="114" t="n">
        <x:f>IFERROR(B1588/B1587-1,0)</x:f>
        <x:v>0.013981002054814784</x:v>
      </x:c>
      <x:c r="G1588" s="114" t="n">
        <x:f>IFERROR(C1588/C1587-1,0)</x:f>
        <x:v>0.0038710841568263543</x:v>
      </x:c>
      <x:c r="H1588" s="114" t="n">
        <x:f>IFERROR(D1588/D1587-1,0)</x:f>
        <x:v>-0.00011229015776770268</x:v>
      </x:c>
      <x:c r="I1588" s="114" t="n">
        <x:f>IFERROR(E1588/E1587-1,0)</x:f>
        <x:v>-0.013149908962168722</x:v>
      </x:c>
      <x:c r="J1588" s="115" t="n">
        <x:f>Z1587*(1+F1588)</x:f>
        <x:v>0.21924866788356262</x:v>
      </x:c>
      <x:c r="K1588" s="115" t="n">
        <x:f>AA1587*(1+G1588)</x:f>
        <x:v>0.18040730911747824</x:v>
      </x:c>
      <x:c r="L1588" s="115" t="n">
        <x:f>AB1587*(1+H1588)</x:f>
        <x:v>1.0952971128547673</x:v>
      </x:c>
      <x:c r="M1588" s="115" t="n">
        <x:f>AC1587*(1+I1588)</x:f>
        <x:v>0.15690683091187355</x:v>
      </x:c>
      <x:c r="N1588" s="115" t="n">
        <x:f>SUM(J1588:M1588)</x:f>
        <x:v>1.6518599207676816</x:v>
      </x:c>
      <x:c r="O1588" s="116" t="n">
        <x:f>IFERROR((J1588+K1588)/N1588,0)</x:f>
        <x:v>0.24194301948757593</x:v>
      </x:c>
      <x:c r="P1588" s="50" t="b">
        <x:f>AND(MONTH(A1588)=12,OR(A1589="",YEAR(A1588)&lt;&gt;YEAR(A1589)))</x:f>
        <x:v>0</x:v>
      </x:c>
      <x:c r="Q1588" s="50" t="b">
        <x:f>AND(MOD(MONTH(A1588),3)=0,OR(A1589="",MONTH(A1588)&lt;&gt;MONTH(A1589)))</x:f>
        <x:v>0</x:v>
      </x:c>
      <x:c r="R1588" s="50" t="b">
        <x:f>OR(O1588&gt;$E$7,O1588&lt;$E$6)</x:f>
        <x:v>0</x:v>
      </x:c>
      <x:c r="S1588" s="50" t="b">
        <x:f>AND(OR(P1588,Q1588,R1588),A1588-AH1587&gt;$E$8)</x:f>
        <x:v>0</x:v>
      </x:c>
      <x:c r="T1588" s="50" t="str">
        <x:f>IF(NOT(OR(P1588,Q1588,R1588)),"不调",IF(NOT(S1588),"间隔规则跳过",IF(P1588,"年末+季度",IF(AND(Q1588,R1588),"季度+动态",IF(Q1588,"季度","动态")))))</x:f>
        <x:v>不调</x:v>
      </x:c>
      <x:c r="U1588" s="115" t="n">
        <x:f>IF(OR(T1588="年末+季度",T1588="季度+动态"),N1588*$E$5/2,IF(T1588="季度",(J1588+K1588)/2,IF(T1588="动态",N1588*$E$5*IF(J1588+K1588=0,0.5,J1588/(J1588+K1588)),J1588)))</x:f>
        <x:v>0.21924866788356262</x:v>
      </x:c>
      <x:c r="V1588" s="115" t="n">
        <x:f>IF(OR(T1588="年末+季度",T1588="季度+动态"),N1588*$E$5/2,IF(T1588="季度",(J1588+K1588)/2,IF(T1588="动态",N1588*$E$5*IF(J1588+K1588=0,0.5,K1588/(J1588+K1588)),K1588)))</x:f>
        <x:v>0.18040730911747824</x:v>
      </x:c>
      <x:c r="W1588" s="115" t="n">
        <x:f>IF(OR(T1588="年末+季度",T1588="季度+动态",T1588="动态"),N1588*(1-$E$5)*IF(L1588+M1588=0,$B$7/($B$7+$B$8),L1588/(L1588+M1588)),L1588)</x:f>
        <x:v>1.0952971128547673</x:v>
      </x:c>
      <x:c r="X1588" s="115" t="n">
        <x:f>IF(OR(T1588="年末+季度",T1588="季度+动态",T1588="动态"),N1588*(1-$E$5)*IF(L1588+M1588=0,$B$8/($B$7+$B$8),M1588/(L1588+M1588)),M1588)</x:f>
        <x:v>0.15690683091187355</x:v>
      </x:c>
      <x:c r="Y1588" s="115" t="n">
        <x:f>POWER(1-$H$5,(A1588-A1587)/$H$8)</x:f>
        <x:v>0.9999862671029998</x:v>
      </x:c>
      <x:c r="Z1588" s="115" t="n">
        <x:f>U1588*Y1588</x:f>
        <x:v>0.21924565696418913</x:v>
      </x:c>
      <x:c r="AA1588" s="115" t="n">
        <x:f>V1588*Y1588</x:f>
        <x:v>0.18040483160248402</x:v>
      </x:c>
      <x:c r="AB1588" s="115" t="n">
        <x:f>W1588*Y1588</x:f>
        <x:v>1.0952820712523317</x:v>
      </x:c>
      <x:c r="AC1588" s="115" t="n">
        <x:f>X1588*Y1588</x:f>
        <x:v>0.156904676126526</x:v>
      </x:c>
      <x:c r="AD1588" s="115" t="n">
        <x:f>SUM(Z1588:AC1588)</x:f>
        <x:v>1.651837235945531</x:v>
      </x:c>
      <x:c r="AE1588" s="115" t="n">
        <x:f>MAX(AE1587,AD1588)</x:f>
        <x:v>1.665579137330257</x:v>
      </x:c>
      <x:c r="AF1588" s="114" t="n">
        <x:f>AD1588/AE1588-1</x:f>
        <x:v>-0.008250524443259355</x:v>
      </x:c>
      <x:c r="AG1588" s="114" t="n">
        <x:f>AD1588/AD1587-1</x:f>
        <x:v>0.0008981313058049611</x:v>
      </x:c>
      <x:c r="AH1588" s="111" t="n">
        <x:f>IF(OR(T1588="年末+季度",T1588="季度+动态",T1588="季度",T1588="动态"),A1588,AH1587)</x:f>
        <x:v>46112</x:v>
      </x:c>
      <x:c r="AI1588" s="117" t="n">
        <x:f>YEAR(A1588)</x:f>
        <x:v>2026</x:v>
      </x:c>
      <x:c r="AJ1588" s="117" t="n">
        <x:f>MONTH(A1588)</x:f>
        <x:v>5</x:v>
      </x:c>
      <x:c r="AK1588" s="50" t="n">
        <x:f>IF(MONTH(A1588)&lt;&gt;MONTH(A1589),1,0)</x:f>
        <x:v>0</x:v>
      </x:c>
      <x:c r="AL1588" s="115" t="n">
        <x:f>IF(AK1587,AD1587,AL1587)</x:f>
        <x:v>1.6273780534774869</x:v>
      </x:c>
      <x:c r="AM1588" s="116" t="str">
        <x:f>IF(AK1588,AD1588/AL1588-1,"")</x:f>
      </x:c>
      <x:c r="AN1588" s="115" t="n">
        <x:f>IF(AI1588&lt;&gt;AI1587,AD1588,MAX(AN1587,AD1588))</x:f>
        <x:v>1.665579137330257</x:v>
      </x:c>
      <x:c r="AO1588" s="116" t="n">
        <x:f>AD1588/AN1588-1</x:f>
        <x:v>-0.008250524443259355</x:v>
      </x:c>
      <x:c r="AP1588" s="112" t="n">
        <x:f>IFERROR(SUM(Z1588:AC1588)/AD1588,0)</x:f>
        <x:v>1</x:v>
      </x:c>
      <x:c r="AQ1588" s="50" t="b">
        <x:f>AND(B1588&gt;0,C1588&gt;0,D1588&gt;0,E1588&gt;0)</x:f>
        <x:v>1</x:v>
      </x:c>
    </x:row>
    <x:row r="1589">
      <x:c r="A1589" s="111" t="n">
        <x:f>'净值底稿'!A1547</x:f>
        <x:v>46163</x:v>
      </x:c>
      <x:c r="B1589" s="113" t="n">
        <x:f>'净值底稿'!F1547</x:f>
        <x:v>5.2354205504729</x:v>
      </x:c>
      <x:c r="C1589" s="113" t="n">
        <x:f>'净值底稿'!O1547</x:f>
        <x:v>2.116397556286483</x:v>
      </x:c>
      <x:c r="D1589" s="113" t="n">
        <x:f>'净值底稿'!P1547</x:f>
        <x:v>1.7809</x:v>
      </x:c>
      <x:c r="E1589" s="113" t="n">
        <x:f>'净值底稿'!Q1547</x:f>
        <x:v>3.4382</x:v>
      </x:c>
      <x:c r="F1589" s="114" t="n">
        <x:f>IFERROR(B1589/B1588-1,0)</x:f>
        <x:v>-0.02460855068063017</x:v>
      </x:c>
      <x:c r="G1589" s="114" t="n">
        <x:f>IFERROR(C1589/C1588-1,0)</x:f>
        <x:v>-0.028126675941746004</x:v>
      </x:c>
      <x:c r="H1589" s="114" t="n">
        <x:f>IFERROR(D1589/D1588-1,0)</x:f>
        <x:v>0</x:v>
      </x:c>
      <x:c r="I1589" s="114" t="n">
        <x:f>IFERROR(E1589/E1588-1,0)</x:f>
        <x:v>0.006911497686405532</x:v>
      </x:c>
      <x:c r="J1589" s="115" t="n">
        <x:f>Z1588*(1+F1589)</x:f>
        <x:v>0.21385033910327783</x:v>
      </x:c>
      <x:c r="K1589" s="115" t="n">
        <x:f>AA1588*(1+G1589)</x:f>
        <x:v>0.1753306433656757</x:v>
      </x:c>
      <x:c r="L1589" s="115" t="n">
        <x:f>AB1588*(1+H1589)</x:f>
        <x:v>1.0952820712523317</x:v>
      </x:c>
      <x:c r="M1589" s="115" t="n">
        <x:f>AC1588*(1+I1589)</x:f>
        <x:v>0.1579891224325607</x:v>
      </x:c>
      <x:c r="N1589" s="115" t="n">
        <x:f>SUM(J1589:M1589)</x:f>
        <x:v>1.6424521761538458</x:v>
      </x:c>
      <x:c r="O1589" s="116" t="n">
        <x:f>IFERROR((J1589+K1589)/N1589,0)</x:f>
        <x:v>0.2369511807523701</x:v>
      </x:c>
      <x:c r="P1589" s="50" t="b">
        <x:f>AND(MONTH(A1589)=12,OR(A1590="",YEAR(A1589)&lt;&gt;YEAR(A1590)))</x:f>
        <x:v>0</x:v>
      </x:c>
      <x:c r="Q1589" s="50" t="b">
        <x:f>AND(MOD(MONTH(A1589),3)=0,OR(A1590="",MONTH(A1589)&lt;&gt;MONTH(A1590)))</x:f>
        <x:v>0</x:v>
      </x:c>
      <x:c r="R1589" s="50" t="b">
        <x:f>OR(O1589&gt;$E$7,O1589&lt;$E$6)</x:f>
        <x:v>0</x:v>
      </x:c>
      <x:c r="S1589" s="50" t="b">
        <x:f>AND(OR(P1589,Q1589,R1589),A1589-AH1588&gt;$E$8)</x:f>
        <x:v>0</x:v>
      </x:c>
      <x:c r="T1589" s="50" t="str">
        <x:f>IF(NOT(OR(P1589,Q1589,R1589)),"不调",IF(NOT(S1589),"间隔规则跳过",IF(P1589,"年末+季度",IF(AND(Q1589,R1589),"季度+动态",IF(Q1589,"季度","动态")))))</x:f>
        <x:v>不调</x:v>
      </x:c>
      <x:c r="U1589" s="115" t="n">
        <x:f>IF(OR(T1589="年末+季度",T1589="季度+动态"),N1589*$E$5/2,IF(T1589="季度",(J1589+K1589)/2,IF(T1589="动态",N1589*$E$5*IF(J1589+K1589=0,0.5,J1589/(J1589+K1589)),J1589)))</x:f>
        <x:v>0.21385033910327783</x:v>
      </x:c>
      <x:c r="V1589" s="115" t="n">
        <x:f>IF(OR(T1589="年末+季度",T1589="季度+动态"),N1589*$E$5/2,IF(T1589="季度",(J1589+K1589)/2,IF(T1589="动态",N1589*$E$5*IF(J1589+K1589=0,0.5,K1589/(J1589+K1589)),K1589)))</x:f>
        <x:v>0.1753306433656757</x:v>
      </x:c>
      <x:c r="W1589" s="115" t="n">
        <x:f>IF(OR(T1589="年末+季度",T1589="季度+动态",T1589="动态"),N1589*(1-$E$5)*IF(L1589+M1589=0,$B$7/($B$7+$B$8),L1589/(L1589+M1589)),L1589)</x:f>
        <x:v>1.0952820712523317</x:v>
      </x:c>
      <x:c r="X1589" s="115" t="n">
        <x:f>IF(OR(T1589="年末+季度",T1589="季度+动态",T1589="动态"),N1589*(1-$E$5)*IF(L1589+M1589=0,$B$8/($B$7+$B$8),M1589/(L1589+M1589)),M1589)</x:f>
        <x:v>0.1579891224325607</x:v>
      </x:c>
      <x:c r="Y1589" s="115" t="n">
        <x:f>POWER(1-$H$5,(A1589-A1588)/$H$8)</x:f>
        <x:v>0.9999862671029998</x:v>
      </x:c>
      <x:c r="Z1589" s="115" t="n">
        <x:f>U1589*Y1589</x:f>
        <x:v>0.21384740231859745</x:v>
      </x:c>
      <x:c r="AA1589" s="115" t="n">
        <x:f>V1589*Y1589</x:f>
        <x:v>0.17532823556800936</x:v>
      </x:c>
      <x:c r="AB1589" s="115" t="n">
        <x:f>W1589*Y1589</x:f>
        <x:v>1.095267029856461</x:v>
      </x:c>
      <x:c r="AC1589" s="115" t="n">
        <x:f>X1589*Y1589</x:f>
        <x:v>0.15798695278421518</x:v>
      </x:c>
      <x:c r="AD1589" s="115" t="n">
        <x:f>SUM(Z1589:AC1589)</x:f>
        <x:v>1.6424296205272833</x:v>
      </x:c>
      <x:c r="AE1589" s="115" t="n">
        <x:f>MAX(AE1588,AD1589)</x:f>
        <x:v>1.665579137330257</x:v>
      </x:c>
      <x:c r="AF1589" s="114" t="n">
        <x:f>AD1589/AE1589-1</x:f>
        <x:v>-0.013898779279908569</x:v>
      </x:c>
      <x:c r="AG1589" s="114" t="n">
        <x:f>AD1589/AD1588-1</x:f>
        <x:v>-0.005695243583041409</x:v>
      </x:c>
      <x:c r="AH1589" s="111" t="n">
        <x:f>IF(OR(T1589="年末+季度",T1589="季度+动态",T1589="季度",T1589="动态"),A1589,AH1588)</x:f>
        <x:v>46112</x:v>
      </x:c>
      <x:c r="AI1589" s="117" t="n">
        <x:f>YEAR(A1589)</x:f>
        <x:v>2026</x:v>
      </x:c>
      <x:c r="AJ1589" s="117" t="n">
        <x:f>MONTH(A1589)</x:f>
        <x:v>5</x:v>
      </x:c>
      <x:c r="AK1589" s="50" t="n">
        <x:f>IF(MONTH(A1589)&lt;&gt;MONTH(A1590),1,0)</x:f>
        <x:v>0</x:v>
      </x:c>
      <x:c r="AL1589" s="115" t="n">
        <x:f>IF(AK1588,AD1588,AL1588)</x:f>
        <x:v>1.6273780534774869</x:v>
      </x:c>
      <x:c r="AM1589" s="116" t="str">
        <x:f>IF(AK1589,AD1589/AL1589-1,"")</x:f>
      </x:c>
      <x:c r="AN1589" s="115" t="n">
        <x:f>IF(AI1589&lt;&gt;AI1588,AD1589,MAX(AN1588,AD1589))</x:f>
        <x:v>1.665579137330257</x:v>
      </x:c>
      <x:c r="AO1589" s="116" t="n">
        <x:f>AD1589/AN1589-1</x:f>
        <x:v>-0.013898779279908569</x:v>
      </x:c>
      <x:c r="AP1589" s="112" t="n">
        <x:f>IFERROR(SUM(Z1589:AC1589)/AD1589,0)</x:f>
        <x:v>1</x:v>
      </x:c>
      <x:c r="AQ1589" s="50" t="b">
        <x:f>AND(B1589&gt;0,C1589&gt;0,D1589&gt;0,E1589&gt;0)</x:f>
        <x:v>1</x:v>
      </x:c>
    </x:row>
    <x:row r="1590">
      <x:c r="A1590" s="111" t="n">
        <x:f>'净值底稿'!A1548</x:f>
        <x:v>46164</x:v>
      </x:c>
      <x:c r="B1590" s="113" t="n">
        <x:f>'净值底稿'!F1548</x:f>
        <x:v>5.5571161918292</x:v>
      </x:c>
      <x:c r="C1590" s="113" t="n">
        <x:f>'净值底稿'!O1548</x:f>
        <x:v>2.1624072808444854</x:v>
      </x:c>
      <x:c r="D1590" s="113" t="n">
        <x:f>'净值底稿'!P1548</x:f>
        <x:v>1.7806</x:v>
      </x:c>
      <x:c r="E1590" s="113" t="n">
        <x:f>'净值底稿'!Q1548</x:f>
        <x:v>3.4394</x:v>
      </x:c>
      <x:c r="F1590" s="114" t="n">
        <x:f>IFERROR(B1590/B1589-1,0)</x:f>
        <x:v>0.06144599813041629</x:v>
      </x:c>
      <x:c r="G1590" s="114" t="n">
        <x:f>IFERROR(C1590/C1589-1,0)</x:f>
        <x:v>0.021739641695075917</x:v>
      </x:c>
      <x:c r="H1590" s="114" t="n">
        <x:f>IFERROR(D1590/D1589-1,0)</x:f>
        <x:v>-0.00016845415239485906</x:v>
      </x:c>
      <x:c r="I1590" s="114" t="n">
        <x:f>IFERROR(E1590/E1589-1,0)</x:f>
        <x:v>0.0003490198359605845</x:v>
      </x:c>
      <x:c r="J1590" s="115" t="n">
        <x:f>Z1589*(1+F1590)</x:f>
        <x:v>0.22698746940166037</x:v>
      </x:c>
      <x:c r="K1590" s="115" t="n">
        <x:f>AA1589*(1+G1590)</x:f>
        <x:v>0.17913980858828776</x:v>
      </x:c>
      <x:c r="L1590" s="115" t="n">
        <x:f>AB1589*(1+H1590)</x:f>
        <x:v>1.0950825275773006</x:v>
      </x:c>
      <x:c r="M1590" s="115" t="n">
        <x:f>AC1589*(1+I1590)</x:f>
        <x:v>0.15804209336455985</x:v>
      </x:c>
      <x:c r="N1590" s="115" t="n">
        <x:f>SUM(J1590:M1590)</x:f>
        <x:v>1.6592518989318086</x:v>
      </x:c>
      <x:c r="O1590" s="116" t="n">
        <x:f>IFERROR((J1590+K1590)/N1590,0)</x:f>
        <x:v>0.24476529347436898</x:v>
      </x:c>
      <x:c r="P1590" s="50" t="b">
        <x:f>AND(MONTH(A1590)=12,OR(A1591="",YEAR(A1590)&lt;&gt;YEAR(A1591)))</x:f>
        <x:v>0</x:v>
      </x:c>
      <x:c r="Q1590" s="50" t="b">
        <x:f>AND(MOD(MONTH(A1590),3)=0,OR(A1591="",MONTH(A1590)&lt;&gt;MONTH(A1591)))</x:f>
        <x:v>0</x:v>
      </x:c>
      <x:c r="R1590" s="50" t="b">
        <x:f>OR(O1590&gt;$E$7,O1590&lt;$E$6)</x:f>
        <x:v>0</x:v>
      </x:c>
      <x:c r="S1590" s="50" t="b">
        <x:f>AND(OR(P1590,Q1590,R1590),A1590-AH1589&gt;$E$8)</x:f>
        <x:v>0</x:v>
      </x:c>
      <x:c r="T1590" s="50" t="str">
        <x:f>IF(NOT(OR(P1590,Q1590,R1590)),"不调",IF(NOT(S1590),"间隔规则跳过",IF(P1590,"年末+季度",IF(AND(Q1590,R1590),"季度+动态",IF(Q1590,"季度","动态")))))</x:f>
        <x:v>不调</x:v>
      </x:c>
      <x:c r="U1590" s="115" t="n">
        <x:f>IF(OR(T1590="年末+季度",T1590="季度+动态"),N1590*$E$5/2,IF(T1590="季度",(J1590+K1590)/2,IF(T1590="动态",N1590*$E$5*IF(J1590+K1590=0,0.5,J1590/(J1590+K1590)),J1590)))</x:f>
        <x:v>0.22698746940166037</x:v>
      </x:c>
      <x:c r="V1590" s="115" t="n">
        <x:f>IF(OR(T1590="年末+季度",T1590="季度+动态"),N1590*$E$5/2,IF(T1590="季度",(J1590+K1590)/2,IF(T1590="动态",N1590*$E$5*IF(J1590+K1590=0,0.5,K1590/(J1590+K1590)),K1590)))</x:f>
        <x:v>0.17913980858828776</x:v>
      </x:c>
      <x:c r="W1590" s="115" t="n">
        <x:f>IF(OR(T1590="年末+季度",T1590="季度+动态",T1590="动态"),N1590*(1-$E$5)*IF(L1590+M1590=0,$B$7/($B$7+$B$8),L1590/(L1590+M1590)),L1590)</x:f>
        <x:v>1.0950825275773006</x:v>
      </x:c>
      <x:c r="X1590" s="115" t="n">
        <x:f>IF(OR(T1590="年末+季度",T1590="季度+动态",T1590="动态"),N1590*(1-$E$5)*IF(L1590+M1590=0,$B$8/($B$7+$B$8),M1590/(L1590+M1590)),M1590)</x:f>
        <x:v>0.15804209336455985</x:v>
      </x:c>
      <x:c r="Y1590" s="115" t="n">
        <x:f>POWER(1-$H$5,(A1590-A1589)/$H$8)</x:f>
        <x:v>0.9999862671029998</x:v>
      </x:c>
      <x:c r="Z1590" s="115" t="n">
        <x:f>U1590*Y1590</x:f>
        <x:v>0.22698435220612273</x:v>
      </x:c>
      <x:c r="AA1590" s="115" t="n">
        <x:f>V1590*Y1590</x:f>
        <x:v>0.17913734847974777</x:v>
      </x:c>
      <x:c r="AB1590" s="115" t="n">
        <x:f>W1590*Y1590</x:f>
        <x:v>1.0950674889217427</x:v>
      </x:c>
      <x:c r="AC1590" s="115" t="n">
        <x:f>X1590*Y1590</x:f>
        <x:v>0.15803992298876998</x:v>
      </x:c>
      <x:c r="AD1590" s="115" t="n">
        <x:f>SUM(Z1590:AC1590)</x:f>
        <x:v>1.6592291125963832</x:v>
      </x:c>
      <x:c r="AE1590" s="115" t="n">
        <x:f>MAX(AE1589,AD1590)</x:f>
        <x:v>1.665579137330257</x:v>
      </x:c>
      <x:c r="AF1590" s="114" t="n">
        <x:f>AD1590/AE1590-1</x:f>
        <x:v>-0.003812502565355369</x:v>
      </x:c>
      <x:c r="AG1590" s="114" t="n">
        <x:f>AD1590/AD1589-1</x:f>
        <x:v>0.010228439538070733</x:v>
      </x:c>
      <x:c r="AH1590" s="111" t="n">
        <x:f>IF(OR(T1590="年末+季度",T1590="季度+动态",T1590="季度",T1590="动态"),A1590,AH1589)</x:f>
        <x:v>46112</x:v>
      </x:c>
      <x:c r="AI1590" s="117" t="n">
        <x:f>YEAR(A1590)</x:f>
        <x:v>2026</x:v>
      </x:c>
      <x:c r="AJ1590" s="117" t="n">
        <x:f>MONTH(A1590)</x:f>
        <x:v>5</x:v>
      </x:c>
      <x:c r="AK1590" s="50" t="n">
        <x:f>IF(MONTH(A1590)&lt;&gt;MONTH(A1591),1,0)</x:f>
        <x:v>0</x:v>
      </x:c>
      <x:c r="AL1590" s="115" t="n">
        <x:f>IF(AK1589,AD1589,AL1589)</x:f>
        <x:v>1.6273780534774869</x:v>
      </x:c>
      <x:c r="AM1590" s="116" t="str">
        <x:f>IF(AK1590,AD1590/AL1590-1,"")</x:f>
      </x:c>
      <x:c r="AN1590" s="115" t="n">
        <x:f>IF(AI1590&lt;&gt;AI1589,AD1590,MAX(AN1589,AD1590))</x:f>
        <x:v>1.665579137330257</x:v>
      </x:c>
      <x:c r="AO1590" s="116" t="n">
        <x:f>AD1590/AN1590-1</x:f>
        <x:v>-0.003812502565355369</x:v>
      </x:c>
      <x:c r="AP1590" s="112" t="n">
        <x:f>IFERROR(SUM(Z1590:AC1590)/AD1590,0)</x:f>
        <x:v>1</x:v>
      </x:c>
      <x:c r="AQ1590" s="50" t="b">
        <x:f>AND(B1590&gt;0,C1590&gt;0,D1590&gt;0,E1590&gt;0)</x:f>
        <x:v>1</x:v>
      </x:c>
    </x:row>
    <x:row r="1591">
      <x:c r="A1591" s="111" t="n">
        <x:f>'净值底稿'!A1549</x:f>
        <x:v>46167</x:v>
      </x:c>
      <x:c r="B1591" s="113" t="n">
        <x:f>'净值底稿'!F1549</x:f>
        <x:v>5.75927759060875</x:v>
      </x:c>
      <x:c r="C1591" s="113" t="n">
        <x:f>'净值底稿'!O1549</x:f>
        <x:v>2.187446041486574</x:v>
      </x:c>
      <x:c r="D1591" s="113" t="n">
        <x:f>'净值底稿'!P1549</x:f>
        <x:v>1.7816</x:v>
      </x:c>
      <x:c r="E1591" s="113" t="n">
        <x:f>'净值底稿'!Q1549</x:f>
        <x:v>3.4561</x:v>
      </x:c>
      <x:c r="F1591" s="114" t="n">
        <x:f>IFERROR(B1591/B1590-1,0)</x:f>
        <x:v>0.03637883243772988</x:v>
      </x:c>
      <x:c r="G1591" s="114" t="n">
        <x:f>IFERROR(C1591/C1590-1,0)</x:f>
        <x:v>0.011579114103015042</x:v>
      </x:c>
      <x:c r="H1591" s="114" t="n">
        <x:f>IFERROR(D1591/D1590-1,0)</x:f>
        <x:v>0.0005616084465911442</x:v>
      </x:c>
      <x:c r="I1591" s="114" t="n">
        <x:f>IFERROR(E1591/E1590-1,0)</x:f>
        <x:v>0.004855498051985929</x:v>
      </x:c>
      <x:c r="J1591" s="115" t="n">
        <x:f>Z1590*(1+F1591)</x:f>
        <x:v>0.23524177792101594</x:v>
      </x:c>
      <x:c r="K1591" s="115" t="n">
        <x:f>AA1590*(1+G1591)</x:f>
        <x:v>0.18121160027790634</x:v>
      </x:c>
      <x:c r="L1591" s="115" t="n">
        <x:f>AB1590*(1+H1591)</x:f>
        <x:v>1.0956824880731084</x:v>
      </x:c>
      <x:c r="M1591" s="115" t="n">
        <x:f>AC1590*(1+I1591)</x:f>
        <x:v>0.15880728552697795</x:v>
      </x:c>
      <x:c r="N1591" s="115" t="n">
        <x:f>SUM(J1591:M1591)</x:f>
        <x:v>1.6709431517990088</x:v>
      </x:c>
      <x:c r="O1591" s="116" t="n">
        <x:f>IFERROR((J1591+K1591)/N1591,0)</x:f>
        <x:v>0.24923252341083582</x:v>
      </x:c>
      <x:c r="P1591" s="50" t="b">
        <x:f>AND(MONTH(A1591)=12,OR(A1592="",YEAR(A1591)&lt;&gt;YEAR(A1592)))</x:f>
        <x:v>0</x:v>
      </x:c>
      <x:c r="Q1591" s="50" t="b">
        <x:f>AND(MOD(MONTH(A1591),3)=0,OR(A1592="",MONTH(A1591)&lt;&gt;MONTH(A1592)))</x:f>
        <x:v>0</x:v>
      </x:c>
      <x:c r="R1591" s="50" t="b">
        <x:f>OR(O1591&gt;$E$7,O1591&lt;$E$6)</x:f>
        <x:v>0</x:v>
      </x:c>
      <x:c r="S1591" s="50" t="b">
        <x:f>AND(OR(P1591,Q1591,R1591),A1591-AH1590&gt;$E$8)</x:f>
        <x:v>0</x:v>
      </x:c>
      <x:c r="T1591" s="50" t="str">
        <x:f>IF(NOT(OR(P1591,Q1591,R1591)),"不调",IF(NOT(S1591),"间隔规则跳过",IF(P1591,"年末+季度",IF(AND(Q1591,R1591),"季度+动态",IF(Q1591,"季度","动态")))))</x:f>
        <x:v>不调</x:v>
      </x:c>
      <x:c r="U1591" s="115" t="n">
        <x:f>IF(OR(T1591="年末+季度",T1591="季度+动态"),N1591*$E$5/2,IF(T1591="季度",(J1591+K1591)/2,IF(T1591="动态",N1591*$E$5*IF(J1591+K1591=0,0.5,J1591/(J1591+K1591)),J1591)))</x:f>
        <x:v>0.23524177792101594</x:v>
      </x:c>
      <x:c r="V1591" s="115" t="n">
        <x:f>IF(OR(T1591="年末+季度",T1591="季度+动态"),N1591*$E$5/2,IF(T1591="季度",(J1591+K1591)/2,IF(T1591="动态",N1591*$E$5*IF(J1591+K1591=0,0.5,K1591/(J1591+K1591)),K1591)))</x:f>
        <x:v>0.18121160027790634</x:v>
      </x:c>
      <x:c r="W1591" s="115" t="n">
        <x:f>IF(OR(T1591="年末+季度",T1591="季度+动态",T1591="动态"),N1591*(1-$E$5)*IF(L1591+M1591=0,$B$7/($B$7+$B$8),L1591/(L1591+M1591)),L1591)</x:f>
        <x:v>1.0956824880731084</x:v>
      </x:c>
      <x:c r="X1591" s="115" t="n">
        <x:f>IF(OR(T1591="年末+季度",T1591="季度+动态",T1591="动态"),N1591*(1-$E$5)*IF(L1591+M1591=0,$B$8/($B$7+$B$8),M1591/(L1591+M1591)),M1591)</x:f>
        <x:v>0.15880728552697795</x:v>
      </x:c>
      <x:c r="Y1591" s="115" t="n">
        <x:f>POWER(1-$H$5,(A1591-A1590)/$H$8)</x:f>
        <x:v>0.9999588018747739</x:v>
      </x:c>
      <x:c r="Z1591" s="115" t="n">
        <x:f>U1591*Y1591</x:f>
        <x:v>0.23523208640079074</x:v>
      </x:c>
      <x:c r="AA1591" s="115" t="n">
        <x:f>V1591*Y1591</x:f>
        <x:v>0.18120413469970567</x:v>
      </x:c>
      <x:c r="AB1591" s="115" t="n">
        <x:f>W1591*Y1591</x:f>
        <x:v>1.0956373480087567</x:v>
      </x:c>
      <x:c r="AC1591" s="115" t="n">
        <x:f>X1591*Y1591</x:f>
        <x:v>0.158800742964542</x:v>
      </x:c>
      <x:c r="AD1591" s="115" t="n">
        <x:f>SUM(Z1591:AC1591)</x:f>
        <x:v>1.670874312073795</x:v>
      </x:c>
      <x:c r="AE1591" s="115" t="n">
        <x:f>MAX(AE1590,AD1591)</x:f>
        <x:v>1.670874312073795</x:v>
      </x:c>
      <x:c r="AF1591" s="114" t="n">
        <x:f>AD1591/AE1591-1</x:f>
        <x:v>0</x:v>
      </x:c>
      <x:c r="AG1591" s="114" t="n">
        <x:f>AD1591/AD1590-1</x:f>
        <x:v>0.007018439701307555</x:v>
      </x:c>
      <x:c r="AH1591" s="111" t="n">
        <x:f>IF(OR(T1591="年末+季度",T1591="季度+动态",T1591="季度",T1591="动态"),A1591,AH1590)</x:f>
        <x:v>46112</x:v>
      </x:c>
      <x:c r="AI1591" s="117" t="n">
        <x:f>YEAR(A1591)</x:f>
        <x:v>2026</x:v>
      </x:c>
      <x:c r="AJ1591" s="117" t="n">
        <x:f>MONTH(A1591)</x:f>
        <x:v>5</x:v>
      </x:c>
      <x:c r="AK1591" s="50" t="n">
        <x:f>IF(MONTH(A1591)&lt;&gt;MONTH(A1592),1,0)</x:f>
        <x:v>0</x:v>
      </x:c>
      <x:c r="AL1591" s="115" t="n">
        <x:f>IF(AK1590,AD1590,AL1590)</x:f>
        <x:v>1.6273780534774869</x:v>
      </x:c>
      <x:c r="AM1591" s="116" t="str">
        <x:f>IF(AK1591,AD1591/AL1591-1,"")</x:f>
      </x:c>
      <x:c r="AN1591" s="115" t="n">
        <x:f>IF(AI1591&lt;&gt;AI1590,AD1591,MAX(AN1590,AD1591))</x:f>
        <x:v>1.670874312073795</x:v>
      </x:c>
      <x:c r="AO1591" s="116" t="n">
        <x:f>AD1591/AN1591-1</x:f>
        <x:v>0</x:v>
      </x:c>
      <x:c r="AP1591" s="112" t="n">
        <x:f>IFERROR(SUM(Z1591:AC1591)/AD1591,0)</x:f>
        <x:v>1</x:v>
      </x:c>
      <x:c r="AQ1591" s="50" t="b">
        <x:f>AND(B1591&gt;0,C1591&gt;0,D1591&gt;0,E1591&gt;0)</x:f>
        <x:v>1</x:v>
      </x:c>
    </x:row>
    <x:row r="1592">
      <x:c r="A1592" s="111" t="n">
        <x:f>'净值底稿'!A1550</x:f>
        <x:v>46168</x:v>
      </x:c>
      <x:c r="B1592" s="113" t="n">
        <x:f>'净值底稿'!F1550</x:f>
        <x:v>5.80589931457895</x:v>
      </x:c>
      <x:c r="C1592" s="113" t="n">
        <x:f>'净值底稿'!O1550</x:f>
        <x:v>2.1717042438569165</x:v>
      </x:c>
      <x:c r="D1592" s="113" t="n">
        <x:f>'净值底稿'!P1550</x:f>
        <x:v>1.7829</x:v>
      </x:c>
      <x:c r="E1592" s="113" t="n">
        <x:f>'净值底稿'!Q1550</x:f>
        <x:v>3.4393</x:v>
      </x:c>
      <x:c r="F1592" s="114" t="n">
        <x:f>IFERROR(B1592/B1591-1,0)</x:f>
        <x:v>0.008095064569594967</x:v>
      </x:c>
      <x:c r="G1592" s="114" t="n">
        <x:f>IFERROR(C1592/C1591-1,0)</x:f>
        <x:v>-0.007196427857465992</x:v>
      </x:c>
      <x:c r="H1592" s="114" t="n">
        <x:f>IFERROR(D1592/D1591-1,0)</x:f>
        <x:v>0.0007296811854511365</x:v>
      </x:c>
      <x:c r="I1592" s="114" t="n">
        <x:f>IFERROR(E1592/E1591-1,0)</x:f>
        <x:v>-0.0048609704580308</x:v>
      </x:c>
      <x:c r="J1592" s="115" t="n">
        <x:f>Z1591*(1+F1592)</x:f>
        <x:v>0.23713630532904567</x:v>
      </x:c>
      <x:c r="K1592" s="115" t="n">
        <x:f>AA1591*(1+G1592)</x:f>
        <x:v>0.1799001122168647</x:v>
      </x:c>
      <x:c r="L1592" s="115" t="n">
        <x:f>AB1591*(1+H1592)</x:f>
        <x:v>1.0964368139676763</x:v>
      </x:c>
      <x:c r="M1592" s="115" t="n">
        <x:f>AC1591*(1+I1592)</x:f>
        <x:v>0.158028817244278</x:v>
      </x:c>
      <x:c r="N1592" s="115" t="n">
        <x:f>SUM(J1592:M1592)</x:f>
        <x:v>1.671502048757865</x:v>
      </x:c>
      <x:c r="O1592" s="116" t="n">
        <x:f>IFERROR((J1592+K1592)/N1592,0)</x:f>
        <x:v>0.24949799963201993</x:v>
      </x:c>
      <x:c r="P1592" s="50" t="b">
        <x:f>AND(MONTH(A1592)=12,OR(A1593="",YEAR(A1592)&lt;&gt;YEAR(A1593)))</x:f>
        <x:v>0</x:v>
      </x:c>
      <x:c r="Q1592" s="50" t="b">
        <x:f>AND(MOD(MONTH(A1592),3)=0,OR(A1593="",MONTH(A1592)&lt;&gt;MONTH(A1593)))</x:f>
        <x:v>0</x:v>
      </x:c>
      <x:c r="R1592" s="50" t="b">
        <x:f>OR(O1592&gt;$E$7,O1592&lt;$E$6)</x:f>
        <x:v>0</x:v>
      </x:c>
      <x:c r="S1592" s="50" t="b">
        <x:f>AND(OR(P1592,Q1592,R1592),A1592-AH1591&gt;$E$8)</x:f>
        <x:v>0</x:v>
      </x:c>
      <x:c r="T1592" s="50" t="str">
        <x:f>IF(NOT(OR(P1592,Q1592,R1592)),"不调",IF(NOT(S1592),"间隔规则跳过",IF(P1592,"年末+季度",IF(AND(Q1592,R1592),"季度+动态",IF(Q1592,"季度","动态")))))</x:f>
        <x:v>不调</x:v>
      </x:c>
      <x:c r="U1592" s="115" t="n">
        <x:f>IF(OR(T1592="年末+季度",T1592="季度+动态"),N1592*$E$5/2,IF(T1592="季度",(J1592+K1592)/2,IF(T1592="动态",N1592*$E$5*IF(J1592+K1592=0,0.5,J1592/(J1592+K1592)),J1592)))</x:f>
        <x:v>0.23713630532904567</x:v>
      </x:c>
      <x:c r="V1592" s="115" t="n">
        <x:f>IF(OR(T1592="年末+季度",T1592="季度+动态"),N1592*$E$5/2,IF(T1592="季度",(J1592+K1592)/2,IF(T1592="动态",N1592*$E$5*IF(J1592+K1592=0,0.5,K1592/(J1592+K1592)),K1592)))</x:f>
        <x:v>0.1799001122168647</x:v>
      </x:c>
      <x:c r="W1592" s="115" t="n">
        <x:f>IF(OR(T1592="年末+季度",T1592="季度+动态",T1592="动态"),N1592*(1-$E$5)*IF(L1592+M1592=0,$B$7/($B$7+$B$8),L1592/(L1592+M1592)),L1592)</x:f>
        <x:v>1.0964368139676763</x:v>
      </x:c>
      <x:c r="X1592" s="115" t="n">
        <x:f>IF(OR(T1592="年末+季度",T1592="季度+动态",T1592="动态"),N1592*(1-$E$5)*IF(L1592+M1592=0,$B$8/($B$7+$B$8),M1592/(L1592+M1592)),M1592)</x:f>
        <x:v>0.158028817244278</x:v>
      </x:c>
      <x:c r="Y1592" s="115" t="n">
        <x:f>POWER(1-$H$5,(A1592-A1591)/$H$8)</x:f>
        <x:v>0.9999862671029998</x:v>
      </x:c>
      <x:c r="Z1592" s="115" t="n">
        <x:f>U1592*Y1592</x:f>
        <x:v>0.23713304876058958</x:v>
      </x:c>
      <x:c r="AA1592" s="115" t="n">
        <x:f>V1592*Y1592</x:f>
        <x:v>0.17989764166715327</x:v>
      </x:c>
      <x:c r="AB1592" s="115" t="n">
        <x:f>W1592*Y1592</x:f>
        <x:v>1.0964217567138428</x:v>
      </x:c>
      <x:c r="AC1592" s="115" t="n">
        <x:f>X1592*Y1592</x:f>
        <x:v>0.1580266470508077</x:v>
      </x:c>
      <x:c r="AD1592" s="115" t="n">
        <x:f>SUM(Z1592:AC1592)</x:f>
        <x:v>1.6714790941923932</x:v>
      </x:c>
      <x:c r="AE1592" s="115" t="n">
        <x:f>MAX(AE1591,AD1592)</x:f>
        <x:v>1.6714790941923932</x:v>
      </x:c>
      <x:c r="AF1592" s="114" t="n">
        <x:f>AD1592/AE1592-1</x:f>
        <x:v>0</x:v>
      </x:c>
      <x:c r="AG1592" s="114" t="n">
        <x:f>AD1592/AD1591-1</x:f>
        <x:v>0.00036195548296369395</x:v>
      </x:c>
      <x:c r="AH1592" s="111" t="n">
        <x:f>IF(OR(T1592="年末+季度",T1592="季度+动态",T1592="季度",T1592="动态"),A1592,AH1591)</x:f>
        <x:v>46112</x:v>
      </x:c>
      <x:c r="AI1592" s="117" t="n">
        <x:f>YEAR(A1592)</x:f>
        <x:v>2026</x:v>
      </x:c>
      <x:c r="AJ1592" s="117" t="n">
        <x:f>MONTH(A1592)</x:f>
        <x:v>5</x:v>
      </x:c>
      <x:c r="AK1592" s="50" t="n">
        <x:f>IF(MONTH(A1592)&lt;&gt;MONTH(A1593),1,0)</x:f>
        <x:v>0</x:v>
      </x:c>
      <x:c r="AL1592" s="115" t="n">
        <x:f>IF(AK1591,AD1591,AL1591)</x:f>
        <x:v>1.6273780534774869</x:v>
      </x:c>
      <x:c r="AM1592" s="116" t="str">
        <x:f>IF(AK1592,AD1592/AL1592-1,"")</x:f>
      </x:c>
      <x:c r="AN1592" s="115" t="n">
        <x:f>IF(AI1592&lt;&gt;AI1591,AD1592,MAX(AN1591,AD1592))</x:f>
        <x:v>1.6714790941923932</x:v>
      </x:c>
      <x:c r="AO1592" s="116" t="n">
        <x:f>AD1592/AN1592-1</x:f>
        <x:v>0</x:v>
      </x:c>
      <x:c r="AP1592" s="112" t="n">
        <x:f>IFERROR(SUM(Z1592:AC1592)/AD1592,0)</x:f>
        <x:v>1</x:v>
      </x:c>
      <x:c r="AQ1592" s="50" t="b">
        <x:f>AND(B1592&gt;0,C1592&gt;0,D1592&gt;0,E1592&gt;0)</x:f>
        <x:v>1</x:v>
      </x:c>
    </x:row>
    <x:row r="1593">
      <x:c r="A1593" s="111" t="n">
        <x:f>'净值底稿'!A1551</x:f>
        <x:v>46169</x:v>
      </x:c>
      <x:c r="B1593" s="113" t="n">
        <x:f>'净值底稿'!F1551</x:f>
        <x:v>5.795841852049475</x:v>
      </x:c>
      <x:c r="C1593" s="113" t="n">
        <x:f>'净值底稿'!O1551</x:f>
        <x:v>2.138079693668213</x:v>
      </x:c>
      <x:c r="D1593" s="113" t="n">
        <x:f>'净值底稿'!P1551</x:f>
        <x:v>1.7844</x:v>
      </x:c>
      <x:c r="E1593" s="113" t="n">
        <x:f>'净值底稿'!Q1551</x:f>
        <x:v>3.4064</x:v>
      </x:c>
      <x:c r="F1593" s="114" t="n">
        <x:f>IFERROR(B1593/B1592-1,0)</x:f>
        <x:v>-0.0017322833181450115</x:v>
      </x:c>
      <x:c r="G1593" s="114" t="n">
        <x:f>IFERROR(C1593/C1592-1,0)</x:f>
        <x:v>-0.015483024580265514</x:v>
      </x:c>
      <x:c r="H1593" s="114" t="n">
        <x:f>IFERROR(D1593/D1592-1,0)</x:f>
        <x:v>0.0008413259296651265</x:v>
      </x:c>
      <x:c r="I1593" s="114" t="n">
        <x:f>IFERROR(E1593/E1592-1,0)</x:f>
        <x:v>-0.009565900037798336</x:v>
      </x:c>
      <x:c r="J1593" s="115" t="n">
        <x:f>Z1592*(1+F1593)</x:f>
        <x:v>0.23672226713604075</x:v>
      </x:c>
      <x:c r="K1593" s="115" t="n">
        <x:f>AA1592*(1+G1593)</x:f>
        <x:v>0.17711228205928894</x:v>
      </x:c>
      <x:c r="L1593" s="115" t="n">
        <x:f>AB1592*(1+H1593)</x:f>
        <x:v>1.0973442047676152</x:v>
      </x:c>
      <x:c r="M1593" s="115" t="n">
        <x:f>AC1592*(1+I1593)</x:f>
        <x:v>0.15651497994181124</x:v>
      </x:c>
      <x:c r="N1593" s="115" t="n">
        <x:f>SUM(J1593:M1593)</x:f>
        <x:v>1.6676937339047562</x:v>
      </x:c>
      <x:c r="O1593" s="116" t="n">
        <x:f>IFERROR((J1593+K1593)/N1593,0)</x:f>
        <x:v>0.2481478108251765</x:v>
      </x:c>
      <x:c r="P1593" s="50" t="b">
        <x:f>AND(MONTH(A1593)=12,OR(A1594="",YEAR(A1593)&lt;&gt;YEAR(A1594)))</x:f>
        <x:v>0</x:v>
      </x:c>
      <x:c r="Q1593" s="50" t="b">
        <x:f>AND(MOD(MONTH(A1593),3)=0,OR(A1594="",MONTH(A1593)&lt;&gt;MONTH(A1594)))</x:f>
        <x:v>0</x:v>
      </x:c>
      <x:c r="R1593" s="50" t="b">
        <x:f>OR(O1593&gt;$E$7,O1593&lt;$E$6)</x:f>
        <x:v>0</x:v>
      </x:c>
      <x:c r="S1593" s="50" t="b">
        <x:f>AND(OR(P1593,Q1593,R1593),A1593-AH1592&gt;$E$8)</x:f>
        <x:v>0</x:v>
      </x:c>
      <x:c r="T1593" s="50" t="str">
        <x:f>IF(NOT(OR(P1593,Q1593,R1593)),"不调",IF(NOT(S1593),"间隔规则跳过",IF(P1593,"年末+季度",IF(AND(Q1593,R1593),"季度+动态",IF(Q1593,"季度","动态")))))</x:f>
        <x:v>不调</x:v>
      </x:c>
      <x:c r="U1593" s="115" t="n">
        <x:f>IF(OR(T1593="年末+季度",T1593="季度+动态"),N1593*$E$5/2,IF(T1593="季度",(J1593+K1593)/2,IF(T1593="动态",N1593*$E$5*IF(J1593+K1593=0,0.5,J1593/(J1593+K1593)),J1593)))</x:f>
        <x:v>0.23672226713604075</x:v>
      </x:c>
      <x:c r="V1593" s="115" t="n">
        <x:f>IF(OR(T1593="年末+季度",T1593="季度+动态"),N1593*$E$5/2,IF(T1593="季度",(J1593+K1593)/2,IF(T1593="动态",N1593*$E$5*IF(J1593+K1593=0,0.5,K1593/(J1593+K1593)),K1593)))</x:f>
        <x:v>0.17711228205928894</x:v>
      </x:c>
      <x:c r="W1593" s="115" t="n">
        <x:f>IF(OR(T1593="年末+季度",T1593="季度+动态",T1593="动态"),N1593*(1-$E$5)*IF(L1593+M1593=0,$B$7/($B$7+$B$8),L1593/(L1593+M1593)),L1593)</x:f>
        <x:v>1.0973442047676152</x:v>
      </x:c>
      <x:c r="X1593" s="115" t="n">
        <x:f>IF(OR(T1593="年末+季度",T1593="季度+动态",T1593="动态"),N1593*(1-$E$5)*IF(L1593+M1593=0,$B$8/($B$7+$B$8),M1593/(L1593+M1593)),M1593)</x:f>
        <x:v>0.15651497994181124</x:v>
      </x:c>
      <x:c r="Y1593" s="115" t="n">
        <x:f>POWER(1-$H$5,(A1593-A1592)/$H$8)</x:f>
        <x:v>0.9999862671029998</x:v>
      </x:c>
      <x:c r="Z1593" s="115" t="n">
        <x:f>U1593*Y1593</x:f>
        <x:v>0.2367190162535285</x:v>
      </x:c>
      <x:c r="AA1593" s="115" t="n">
        <x:f>V1593*Y1593</x:f>
        <x:v>0.17710984979456196</x:v>
      </x:c>
      <x:c r="AB1593" s="115" t="n">
        <x:f>W1593*Y1593</x:f>
        <x:v>1.0973291350526773</x:v>
      </x:c>
      <x:c r="AC1593" s="115" t="n">
        <x:f>X1593*Y1593</x:f>
        <x:v>0.1565128305377127</x:v>
      </x:c>
      <x:c r="AD1593" s="115" t="n">
        <x:f>SUM(Z1593:AC1593)</x:f>
        <x:v>1.6676708316384805</x:v>
      </x:c>
      <x:c r="AE1593" s="115" t="n">
        <x:f>MAX(AE1592,AD1593)</x:f>
        <x:v>1.6714790941923932</x:v>
      </x:c>
      <x:c r="AF1593" s="114" t="n">
        <x:f>AD1593/AE1593-1</x:f>
        <x:v>-0.0022783788126005122</x:v>
      </x:c>
      <x:c r="AG1593" s="114" t="n">
        <x:f>AD1593/AD1592-1</x:f>
        <x:v>-0.0022783788126005122</x:v>
      </x:c>
      <x:c r="AH1593" s="111" t="n">
        <x:f>IF(OR(T1593="年末+季度",T1593="季度+动态",T1593="季度",T1593="动态"),A1593,AH1592)</x:f>
        <x:v>46112</x:v>
      </x:c>
      <x:c r="AI1593" s="117" t="n">
        <x:f>YEAR(A1593)</x:f>
        <x:v>2026</x:v>
      </x:c>
      <x:c r="AJ1593" s="117" t="n">
        <x:f>MONTH(A1593)</x:f>
        <x:v>5</x:v>
      </x:c>
      <x:c r="AK1593" s="50" t="n">
        <x:f>IF(MONTH(A1593)&lt;&gt;MONTH(A1594),1,0)</x:f>
        <x:v>0</x:v>
      </x:c>
      <x:c r="AL1593" s="115" t="n">
        <x:f>IF(AK1592,AD1592,AL1592)</x:f>
        <x:v>1.6273780534774869</x:v>
      </x:c>
      <x:c r="AM1593" s="116" t="str">
        <x:f>IF(AK1593,AD1593/AL1593-1,"")</x:f>
      </x:c>
      <x:c r="AN1593" s="115" t="n">
        <x:f>IF(AI1593&lt;&gt;AI1592,AD1593,MAX(AN1592,AD1593))</x:f>
        <x:v>1.6714790941923932</x:v>
      </x:c>
      <x:c r="AO1593" s="116" t="n">
        <x:f>AD1593/AN1593-1</x:f>
        <x:v>-0.0022783788126005122</x:v>
      </x:c>
      <x:c r="AP1593" s="112" t="n">
        <x:f>IFERROR(SUM(Z1593:AC1593)/AD1593,0)</x:f>
        <x:v>1</x:v>
      </x:c>
      <x:c r="AQ1593" s="50" t="b">
        <x:f>AND(B1593&gt;0,C1593&gt;0,D1593&gt;0,E1593&gt;0)</x:f>
        <x:v>1</x:v>
      </x:c>
    </x:row>
    <x:row r="1594">
      <x:c r="A1594" s="111" t="n">
        <x:f>'净值底稿'!A1552</x:f>
        <x:v>46170</x:v>
      </x:c>
      <x:c r="B1594" s="113" t="n">
        <x:f>'净值底稿'!F1552</x:f>
        <x:v>5.9539792756904255</x:v>
      </x:c>
      <x:c r="C1594" s="113" t="n">
        <x:f>'净值底稿'!O1552</x:f>
        <x:v>2.1550701161582375</x:v>
      </x:c>
      <x:c r="D1594" s="113" t="n">
        <x:f>'净值底稿'!P1552</x:f>
        <x:v>1.785</x:v>
      </x:c>
      <x:c r="E1594" s="113" t="n">
        <x:f>'净值底稿'!Q1552</x:f>
        <x:v>3.3344</x:v>
      </x:c>
      <x:c r="F1594" s="114" t="n">
        <x:f>IFERROR(B1594/B1593-1,0)</x:f>
        <x:v>0.027284633997566976</x:v>
      </x:c>
      <x:c r="G1594" s="114" t="n">
        <x:f>IFERROR(C1594/C1593-1,0)</x:f>
        <x:v>0.007946580541567494</x:v>
      </x:c>
      <x:c r="H1594" s="114" t="n">
        <x:f>IFERROR(D1594/D1593-1,0)</x:f>
        <x:v>0.00033624747814386957</x:v>
      </x:c>
      <x:c r="I1594" s="114" t="n">
        <x:f>IFERROR(E1594/E1593-1,0)</x:f>
        <x:v>-0.0211366838891498</x:v>
      </x:c>
      <x:c r="J1594" s="115" t="n">
        <x:f>Z1593*(1+F1594)</x:f>
        <x:v>0.24317780797227015</x:v>
      </x:c>
      <x:c r="K1594" s="115" t="n">
        <x:f>AA1593*(1+G1594)</x:f>
        <x:v>0.17851726748065935</x:v>
      </x:c>
      <x:c r="L1594" s="115" t="n">
        <x:f>AB1593*(1+H1594)</x:f>
        <x:v>1.0976981092070326</x:v>
      </x:c>
      <x:c r="M1594" s="115" t="n">
        <x:f>AC1593*(1+I1594)</x:f>
        <x:v>0.153204668314041</x:v>
      </x:c>
      <x:c r="N1594" s="115" t="n">
        <x:f>SUM(J1594:M1594)</x:f>
        <x:v>1.672597852974003</x:v>
      </x:c>
      <x:c r="O1594" s="116" t="n">
        <x:f>IFERROR((J1594+K1594)/N1594,0)</x:f>
        <x:v>0.25211982348484085</x:v>
      </x:c>
      <x:c r="P1594" s="50" t="b">
        <x:f>AND(MONTH(A1594)=12,OR(A1595="",YEAR(A1594)&lt;&gt;YEAR(A1595)))</x:f>
        <x:v>0</x:v>
      </x:c>
      <x:c r="Q1594" s="50" t="b">
        <x:f>AND(MOD(MONTH(A1594),3)=0,OR(A1595="",MONTH(A1594)&lt;&gt;MONTH(A1595)))</x:f>
        <x:v>0</x:v>
      </x:c>
      <x:c r="R1594" s="50" t="b">
        <x:f>OR(O1594&gt;$E$7,O1594&lt;$E$6)</x:f>
        <x:v>1</x:v>
      </x:c>
      <x:c r="S1594" s="50" t="b">
        <x:f>AND(OR(P1594,Q1594,R1594),A1594-AH1593&gt;$E$8)</x:f>
        <x:v>1</x:v>
      </x:c>
      <x:c r="T1594" s="50" t="str">
        <x:f>IF(NOT(OR(P1594,Q1594,R1594)),"不调",IF(NOT(S1594),"间隔规则跳过",IF(P1594,"年末+季度",IF(AND(Q1594,R1594),"季度+动态",IF(Q1594,"季度","动态")))))</x:f>
        <x:v>动态</x:v>
      </x:c>
      <x:c r="U1594" s="115" t="n">
        <x:f>IF(OR(T1594="年末+季度",T1594="季度+动态"),N1594*$E$5/2,IF(T1594="季度",(J1594+K1594)/2,IF(T1594="动态",N1594*$E$5*IF(J1594+K1594=0,0.5,J1594/(J1594+K1594)),J1594)))</x:f>
        <x:v>0.19290653516334197</x:v>
      </x:c>
      <x:c r="V1594" s="115" t="n">
        <x:f>IF(OR(T1594="年末+季度",T1594="季度+动态"),N1594*$E$5/2,IF(T1594="季度",(J1594+K1594)/2,IF(T1594="动态",N1594*$E$5*IF(J1594+K1594=0,0.5,K1594/(J1594+K1594)),K1594)))</x:f>
        <x:v>0.14161303543145864</x:v>
      </x:c>
      <x:c r="W1594" s="115" t="n">
        <x:f>IF(OR(T1594="年末+季度",T1594="季度+动态",T1594="动态"),N1594*(1-$E$5)*IF(L1594+M1594=0,$B$7/($B$7+$B$8),L1594/(L1594+M1594)),L1594)</x:f>
        <x:v>1.174196769671734</x:v>
      </x:c>
      <x:c r="X1594" s="115" t="n">
        <x:f>IF(OR(T1594="年末+季度",T1594="季度+动态",T1594="动态"),N1594*(1-$E$5)*IF(L1594+M1594=0,$B$8/($B$7+$B$8),M1594/(L1594+M1594)),M1594)</x:f>
        <x:v>0.16388151270746845</x:v>
      </x:c>
      <x:c r="Y1594" s="115" t="n">
        <x:f>POWER(1-$H$5,(A1594-A1593)/$H$8)</x:f>
        <x:v>0.9999862671029998</x:v>
      </x:c>
      <x:c r="Z1594" s="115" t="n">
        <x:f>U1594*Y1594</x:f>
        <x:v>0.1929038859977639</x:v>
      </x:c>
      <x:c r="AA1594" s="115" t="n">
        <x:f>V1594*Y1594</x:f>
        <x:v>0.14161109067422917</x:v>
      </x:c>
      <x:c r="AB1594" s="115" t="n">
        <x:f>W1594*Y1594</x:f>
        <x:v>1.174180644548438</x:v>
      </x:c>
      <x:c r="AC1594" s="115" t="n">
        <x:f>X1594*Y1594</x:f>
        <x:v>0.1638792621395342</x:v>
      </x:c>
      <x:c r="AD1594" s="115" t="n">
        <x:f>SUM(Z1594:AC1594)</x:f>
        <x:v>1.6725748833599652</x:v>
      </x:c>
      <x:c r="AE1594" s="115" t="n">
        <x:f>MAX(AE1593,AD1594)</x:f>
        <x:v>1.6725748833599652</x:v>
      </x:c>
      <x:c r="AF1594" s="114" t="n">
        <x:f>AD1594/AE1594-1</x:f>
        <x:v>0</x:v>
      </x:c>
      <x:c r="AG1594" s="114" t="n">
        <x:f>AD1594/AD1593-1</x:f>
        <x:v>0.0029406592886598304</x:v>
      </x:c>
      <x:c r="AH1594" s="111" t="n">
        <x:f>IF(OR(T1594="年末+季度",T1594="季度+动态",T1594="季度",T1594="动态"),A1594,AH1593)</x:f>
        <x:v>46170</x:v>
      </x:c>
      <x:c r="AI1594" s="117" t="n">
        <x:f>YEAR(A1594)</x:f>
        <x:v>2026</x:v>
      </x:c>
      <x:c r="AJ1594" s="117" t="n">
        <x:f>MONTH(A1594)</x:f>
        <x:v>5</x:v>
      </x:c>
      <x:c r="AK1594" s="50" t="n">
        <x:f>IF(MONTH(A1594)&lt;&gt;MONTH(A1595),1,0)</x:f>
        <x:v>0</x:v>
      </x:c>
      <x:c r="AL1594" s="115" t="n">
        <x:f>IF(AK1593,AD1593,AL1593)</x:f>
        <x:v>1.6273780534774869</x:v>
      </x:c>
      <x:c r="AM1594" s="116" t="str">
        <x:f>IF(AK1594,AD1594/AL1594-1,"")</x:f>
      </x:c>
      <x:c r="AN1594" s="115" t="n">
        <x:f>IF(AI1594&lt;&gt;AI1593,AD1594,MAX(AN1593,AD1594))</x:f>
        <x:v>1.6725748833599652</x:v>
      </x:c>
      <x:c r="AO1594" s="116" t="n">
        <x:f>AD1594/AN1594-1</x:f>
        <x:v>0</x:v>
      </x:c>
      <x:c r="AP1594" s="112" t="n">
        <x:f>IFERROR(SUM(Z1594:AC1594)/AD1594,0)</x:f>
        <x:v>1</x:v>
      </x:c>
      <x:c r="AQ1594" s="50" t="b">
        <x:f>AND(B1594&gt;0,C1594&gt;0,D1594&gt;0,E1594&gt;0)</x:f>
        <x:v>1</x:v>
      </x:c>
    </x:row>
    <x:row r="1595">
      <x:c r="A1595" s="111" t="n">
        <x:f>'净值底稿'!A1553</x:f>
        <x:v>46171</x:v>
      </x:c>
      <x:c r="B1595" s="113" t="n">
        <x:f>'净值底稿'!F1553</x:f>
        <x:v>5.838031429837075</x:v>
      </x:c>
      <x:c r="C1595" s="113" t="n">
        <x:f>'净值底稿'!O1553</x:f>
        <x:v>2.1068954434303193</x:v>
      </x:c>
      <x:c r="D1595" s="113" t="n">
        <x:f>'净值底稿'!P1553</x:f>
        <x:v>1.7859</x:v>
      </x:c>
      <x:c r="E1595" s="113" t="n">
        <x:f>'净值底稿'!Q1553</x:f>
        <x:v>3.413</x:v>
      </x:c>
      <x:c r="F1595" s="114" t="n">
        <x:f>IFERROR(B1595/B1594-1,0)</x:f>
        <x:v>-0.019474008975267187</x:v>
      </x:c>
      <x:c r="G1595" s="114" t="n">
        <x:f>IFERROR(C1595/C1594-1,0)</x:f>
        <x:v>-0.022354109208194806</x:v>
      </x:c>
      <x:c r="H1595" s="114" t="n">
        <x:f>IFERROR(D1595/D1594-1,0)</x:f>
        <x:v>0.0005042016806724448</x:v>
      </x:c>
      <x:c r="I1595" s="114" t="n">
        <x:f>IFERROR(E1595/E1594-1,0)</x:f>
        <x:v>0.023572456813819587</x:v>
      </x:c>
      <x:c r="J1595" s="115" t="n">
        <x:f>Z1594*(1+F1595)</x:f>
        <x:v>0.18914727399047954</x:v>
      </x:c>
      <x:c r="K1595" s="115" t="n">
        <x:f>AA1594*(1+G1595)</x:f>
        <x:v>0.13844550088820587</x:v>
      </x:c>
      <x:c r="L1595" s="115" t="n">
        <x:f>AB1594*(1+H1595)</x:f>
        <x:v>1.1747726684028323</x:v>
      </x:c>
      <x:c r="M1595" s="115" t="n">
        <x:f>AC1594*(1+I1595)</x:f>
        <x:v>0.16774229896899898</x:v>
      </x:c>
      <x:c r="N1595" s="115" t="n">
        <x:f>SUM(J1595:M1595)</x:f>
        <x:v>1.6701077422505168</x:v>
      </x:c>
      <x:c r="O1595" s="116" t="n">
        <x:f>IFERROR((J1595+K1595)/N1595,0)</x:f>
        <x:v>0.19615068333091196</x:v>
      </x:c>
      <x:c r="P1595" s="50" t="b">
        <x:f>AND(MONTH(A1595)=12,OR(A1596="",YEAR(A1595)&lt;&gt;YEAR(A1596)))</x:f>
        <x:v>0</x:v>
      </x:c>
      <x:c r="Q1595" s="50" t="b">
        <x:f>AND(MOD(MONTH(A1595),3)=0,OR(A1596="",MONTH(A1595)&lt;&gt;MONTH(A1596)))</x:f>
        <x:v>0</x:v>
      </x:c>
      <x:c r="R1595" s="50" t="b">
        <x:f>OR(O1595&gt;$E$7,O1595&lt;$E$6)</x:f>
        <x:v>0</x:v>
      </x:c>
      <x:c r="S1595" s="50" t="b">
        <x:f>AND(OR(P1595,Q1595,R1595),A1595-AH1594&gt;$E$8)</x:f>
        <x:v>0</x:v>
      </x:c>
      <x:c r="T1595" s="50" t="str">
        <x:f>IF(NOT(OR(P1595,Q1595,R1595)),"不调",IF(NOT(S1595),"间隔规则跳过",IF(P1595,"年末+季度",IF(AND(Q1595,R1595),"季度+动态",IF(Q1595,"季度","动态")))))</x:f>
        <x:v>不调</x:v>
      </x:c>
      <x:c r="U1595" s="115" t="n">
        <x:f>IF(OR(T1595="年末+季度",T1595="季度+动态"),N1595*$E$5/2,IF(T1595="季度",(J1595+K1595)/2,IF(T1595="动态",N1595*$E$5*IF(J1595+K1595=0,0.5,J1595/(J1595+K1595)),J1595)))</x:f>
        <x:v>0.18914727399047954</x:v>
      </x:c>
      <x:c r="V1595" s="115" t="n">
        <x:f>IF(OR(T1595="年末+季度",T1595="季度+动态"),N1595*$E$5/2,IF(T1595="季度",(J1595+K1595)/2,IF(T1595="动态",N1595*$E$5*IF(J1595+K1595=0,0.5,K1595/(J1595+K1595)),K1595)))</x:f>
        <x:v>0.13844550088820587</x:v>
      </x:c>
      <x:c r="W1595" s="115" t="n">
        <x:f>IF(OR(T1595="年末+季度",T1595="季度+动态",T1595="动态"),N1595*(1-$E$5)*IF(L1595+M1595=0,$B$7/($B$7+$B$8),L1595/(L1595+M1595)),L1595)</x:f>
        <x:v>1.1747726684028323</x:v>
      </x:c>
      <x:c r="X1595" s="115" t="n">
        <x:f>IF(OR(T1595="年末+季度",T1595="季度+动态",T1595="动态"),N1595*(1-$E$5)*IF(L1595+M1595=0,$B$8/($B$7+$B$8),M1595/(L1595+M1595)),M1595)</x:f>
        <x:v>0.16774229896899898</x:v>
      </x:c>
      <x:c r="Y1595" s="115" t="n">
        <x:f>POWER(1-$H$5,(A1595-A1594)/$H$8)</x:f>
        <x:v>0.9999862671029998</x:v>
      </x:c>
      <x:c r="Z1595" s="115" t="n">
        <x:f>U1595*Y1595</x:f>
        <x:v>0.18914467645044794</x:v>
      </x:c>
      <x:c r="AA1595" s="115" t="n">
        <x:f>V1595*Y1595</x:f>
        <x:v>0.13844359963040204</x:v>
      </x:c>
      <x:c r="AB1595" s="115" t="n">
        <x:f>W1595*Y1595</x:f>
        <x:v>1.1747565353707785</x:v>
      </x:c>
      <x:c r="AC1595" s="115" t="n">
        <x:f>X1595*Y1595</x:f>
        <x:v>0.16773999538128465</x:v>
      </x:c>
      <x:c r="AD1595" s="115" t="n">
        <x:f>SUM(Z1595:AC1595)</x:f>
        <x:v>1.670084806832913</x:v>
      </x:c>
      <x:c r="AE1595" s="115" t="n">
        <x:f>MAX(AE1594,AD1595)</x:f>
        <x:v>1.6725748833599652</x:v>
      </x:c>
      <x:c r="AF1595" s="114" t="n">
        <x:f>AD1595/AE1595-1</x:f>
        <x:v>-0.0014887683366677784</x:v>
      </x:c>
      <x:c r="AG1595" s="114" t="n">
        <x:f>AD1595/AD1594-1</x:f>
        <x:v>-0.0014887683366677784</x:v>
      </x:c>
      <x:c r="AH1595" s="111" t="n">
        <x:f>IF(OR(T1595="年末+季度",T1595="季度+动态",T1595="季度",T1595="动态"),A1595,AH1594)</x:f>
        <x:v>46170</x:v>
      </x:c>
      <x:c r="AI1595" s="117" t="n">
        <x:f>YEAR(A1595)</x:f>
        <x:v>2026</x:v>
      </x:c>
      <x:c r="AJ1595" s="117" t="n">
        <x:f>MONTH(A1595)</x:f>
        <x:v>5</x:v>
      </x:c>
      <x:c r="AK1595" s="50" t="n">
        <x:f>IF(MONTH(A1595)&lt;&gt;MONTH(A1596),1,0)</x:f>
        <x:v>1</x:v>
      </x:c>
      <x:c r="AL1595" s="115" t="n">
        <x:f>IF(AK1594,AD1594,AL1594)</x:f>
        <x:v>1.6273780534774869</x:v>
      </x:c>
      <x:c r="AM1595" s="116" t="n">
        <x:f>IF(AK1595,AD1595/AL1595-1,"")</x:f>
        <x:v>0.026242674997470683</x:v>
      </x:c>
      <x:c r="AN1595" s="115" t="n">
        <x:f>IF(AI1595&lt;&gt;AI1594,AD1595,MAX(AN1594,AD1595))</x:f>
        <x:v>1.6725748833599652</x:v>
      </x:c>
      <x:c r="AO1595" s="116" t="n">
        <x:f>AD1595/AN1595-1</x:f>
        <x:v>-0.0014887683366677784</x:v>
      </x:c>
      <x:c r="AP1595" s="112" t="n">
        <x:f>IFERROR(SUM(Z1595:AC1595)/AD1595,0)</x:f>
        <x:v>1</x:v>
      </x:c>
      <x:c r="AQ1595" s="50" t="b">
        <x:f>AND(B1595&gt;0,C1595&gt;0,D1595&gt;0,E1595&gt;0)</x:f>
        <x:v>1</x:v>
      </x:c>
    </x:row>
    <x:row r="1596">
      <x:c r="A1596" s="111" t="n">
        <x:f>'净值底稿'!A1554</x:f>
        <x:v>46174</x:v>
      </x:c>
      <x:c r="B1596" s="113" t="n">
        <x:f>'净值底稿'!F1554</x:f>
        <x:v>5.626517796815425</x:v>
      </x:c>
      <x:c r="C1596" s="113" t="n">
        <x:f>'净值底稿'!O1554</x:f>
        <x:v>2.0914596026098535</x:v>
      </x:c>
      <x:c r="D1596" s="113" t="n">
        <x:f>'净值底稿'!P1554</x:f>
        <x:v>1.7874</x:v>
      </x:c>
      <x:c r="E1596" s="113" t="n">
        <x:f>'净值底稿'!Q1554</x:f>
        <x:v>3.4007</x:v>
      </x:c>
      <x:c r="F1596" s="114" t="n">
        <x:f>IFERROR(B1596/B1595-1,0)</x:f>
        <x:v>-0.036230300498322765</x:v>
      </x:c>
      <x:c r="G1596" s="114" t="n">
        <x:f>IFERROR(C1596/C1595-1,0)</x:f>
        <x:v>-0.007326344014173758</x:v>
      </x:c>
      <x:c r="H1596" s="114" t="n">
        <x:f>IFERROR(D1596/D1595-1,0)</x:f>
        <x:v>0.0008399126490845621</x:v>
      </x:c>
      <x:c r="I1596" s="114" t="n">
        <x:f>IFERROR(E1596/E1595-1,0)</x:f>
        <x:v>-0.0036038675651918206</x:v>
      </x:c>
      <x:c r="J1596" s="115" t="n">
        <x:f>Z1595*(1+F1596)</x:f>
        <x:v>0.18229190798499018</x:v>
      </x:c>
      <x:c r="K1596" s="115" t="n">
        <x:f>AA1595*(1+G1596)</x:f>
        <x:v>0.13742931419294918</x:v>
      </x:c>
      <x:c r="L1596" s="115" t="n">
        <x:f>AB1595*(1+H1596)</x:f>
        <x:v>1.1757432282444311</x:v>
      </x:c>
      <x:c r="M1596" s="115" t="n">
        <x:f>AC1595*(1+I1596)</x:f>
        <x:v>0.1671354826525446</x:v>
      </x:c>
      <x:c r="N1596" s="115" t="n">
        <x:f>SUM(J1596:M1596)</x:f>
        <x:v>1.662599933074915</x:v>
      </x:c>
      <x:c r="O1596" s="116" t="n">
        <x:f>IFERROR((J1596+K1596)/N1596,0)</x:f>
        <x:v>0.19230195780570444</x:v>
      </x:c>
      <x:c r="P1596" s="50" t="b">
        <x:f>AND(MONTH(A1596)=12,OR(A1597="",YEAR(A1596)&lt;&gt;YEAR(A1597)))</x:f>
        <x:v>0</x:v>
      </x:c>
      <x:c r="Q1596" s="50" t="b">
        <x:f>AND(MOD(MONTH(A1596),3)=0,OR(A1597="",MONTH(A1596)&lt;&gt;MONTH(A1597)))</x:f>
        <x:v>0</x:v>
      </x:c>
      <x:c r="R1596" s="50" t="b">
        <x:f>OR(O1596&gt;$E$7,O1596&lt;$E$6)</x:f>
        <x:v>0</x:v>
      </x:c>
      <x:c r="S1596" s="50" t="b">
        <x:f>AND(OR(P1596,Q1596,R1596),A1596-AH1595&gt;$E$8)</x:f>
        <x:v>0</x:v>
      </x:c>
      <x:c r="T1596" s="50" t="str">
        <x:f>IF(NOT(OR(P1596,Q1596,R1596)),"不调",IF(NOT(S1596),"间隔规则跳过",IF(P1596,"年末+季度",IF(AND(Q1596,R1596),"季度+动态",IF(Q1596,"季度","动态")))))</x:f>
        <x:v>不调</x:v>
      </x:c>
      <x:c r="U1596" s="115" t="n">
        <x:f>IF(OR(T1596="年末+季度",T1596="季度+动态"),N1596*$E$5/2,IF(T1596="季度",(J1596+K1596)/2,IF(T1596="动态",N1596*$E$5*IF(J1596+K1596=0,0.5,J1596/(J1596+K1596)),J1596)))</x:f>
        <x:v>0.18229190798499018</x:v>
      </x:c>
      <x:c r="V1596" s="115" t="n">
        <x:f>IF(OR(T1596="年末+季度",T1596="季度+动态"),N1596*$E$5/2,IF(T1596="季度",(J1596+K1596)/2,IF(T1596="动态",N1596*$E$5*IF(J1596+K1596=0,0.5,K1596/(J1596+K1596)),K1596)))</x:f>
        <x:v>0.13742931419294918</x:v>
      </x:c>
      <x:c r="W1596" s="115" t="n">
        <x:f>IF(OR(T1596="年末+季度",T1596="季度+动态",T1596="动态"),N1596*(1-$E$5)*IF(L1596+M1596=0,$B$7/($B$7+$B$8),L1596/(L1596+M1596)),L1596)</x:f>
        <x:v>1.1757432282444311</x:v>
      </x:c>
      <x:c r="X1596" s="115" t="n">
        <x:f>IF(OR(T1596="年末+季度",T1596="季度+动态",T1596="动态"),N1596*(1-$E$5)*IF(L1596+M1596=0,$B$8/($B$7+$B$8),M1596/(L1596+M1596)),M1596)</x:f>
        <x:v>0.1671354826525446</x:v>
      </x:c>
      <x:c r="Y1596" s="115" t="n">
        <x:f>POWER(1-$H$5,(A1596-A1595)/$H$8)</x:f>
        <x:v>0.9999588018747739</x:v>
      </x:c>
      <x:c r="Z1596" s="115" t="n">
        <x:f>U1596*Y1596</x:f>
        <x:v>0.1822843979001373</x:v>
      </x:c>
      <x:c r="AA1596" s="115" t="n">
        <x:f>V1596*Y1596</x:f>
        <x:v>0.13742365236285334</x:v>
      </x:c>
      <x:c r="AB1596" s="115" t="n">
        <x:f>W1596*Y1596</x:f>
        <x:v>1.1756947898276802</x:v>
      </x:c>
      <x:c r="AC1596" s="115" t="n">
        <x:f>X1596*Y1596</x:f>
        <x:v>0.16712859698400057</x:v>
      </x:c>
      <x:c r="AD1596" s="115" t="n">
        <x:f>SUM(Z1596:AC1596)</x:f>
        <x:v>1.6625314370746713</x:v>
      </x:c>
      <x:c r="AE1596" s="115" t="n">
        <x:f>MAX(AE1595,AD1596)</x:f>
        <x:v>1.6725748833599652</x:v>
      </x:c>
      <x:c r="AF1596" s="114" t="n">
        <x:f>AD1596/AE1596-1</x:f>
        <x:v>-0.006004781241912505</x:v>
      </x:c>
      <x:c r="AG1596" s="114" t="n">
        <x:f>AD1596/AD1595-1</x:f>
        <x:v>-0.004522746226621632</x:v>
      </x:c>
      <x:c r="AH1596" s="111" t="n">
        <x:f>IF(OR(T1596="年末+季度",T1596="季度+动态",T1596="季度",T1596="动态"),A1596,AH1595)</x:f>
        <x:v>46170</x:v>
      </x:c>
      <x:c r="AI1596" s="117" t="n">
        <x:f>YEAR(A1596)</x:f>
        <x:v>2026</x:v>
      </x:c>
      <x:c r="AJ1596" s="117" t="n">
        <x:f>MONTH(A1596)</x:f>
        <x:v>6</x:v>
      </x:c>
      <x:c r="AK1596" s="50" t="n">
        <x:f>IF(MONTH(A1596)&lt;&gt;MONTH(A1597),1,0)</x:f>
        <x:v>0</x:v>
      </x:c>
      <x:c r="AL1596" s="115" t="n">
        <x:f>IF(AK1595,AD1595,AL1595)</x:f>
        <x:v>1.670084806832913</x:v>
      </x:c>
      <x:c r="AM1596" s="116" t="str">
        <x:f>IF(AK1596,AD1596/AL1596-1,"")</x:f>
      </x:c>
      <x:c r="AN1596" s="115" t="n">
        <x:f>IF(AI1596&lt;&gt;AI1595,AD1596,MAX(AN1595,AD1596))</x:f>
        <x:v>1.6725748833599652</x:v>
      </x:c>
      <x:c r="AO1596" s="116" t="n">
        <x:f>AD1596/AN1596-1</x:f>
        <x:v>-0.006004781241912505</x:v>
      </x:c>
      <x:c r="AP1596" s="112" t="n">
        <x:f>IFERROR(SUM(Z1596:AC1596)/AD1596,0)</x:f>
        <x:v>1</x:v>
      </x:c>
      <x:c r="AQ1596" s="50" t="b">
        <x:f>AND(B1596&gt;0,C1596&gt;0,D1596&gt;0,E1596&gt;0)</x:f>
        <x:v>1</x:v>
      </x:c>
    </x:row>
    <x:row r="1597">
      <x:c r="A1597" s="111" t="n">
        <x:f>'净值底稿'!A1555</x:f>
        <x:v>46175</x:v>
      </x:c>
      <x:c r="B1597" s="113" t="n">
        <x:f>'净值底稿'!F1555</x:f>
        <x:v>5.8792356796188505</x:v>
      </x:c>
      <x:c r="C1597" s="113" t="n">
        <x:f>'净值底稿'!O1555</x:f>
        <x:v>2.0971331118473326</x:v>
      </x:c>
      <x:c r="D1597" s="113" t="n">
        <x:f>'净值底稿'!P1555</x:f>
        <x:v>1.7875</x:v>
      </x:c>
      <x:c r="E1597" s="113" t="n">
        <x:f>'净值底稿'!Q1555</x:f>
        <x:v>3.4201</x:v>
      </x:c>
      <x:c r="F1597" s="114" t="n">
        <x:f>IFERROR(B1597/B1596-1,0)</x:f>
        <x:v>0.04491550403456679</x:v>
      </x:c>
      <x:c r="G1597" s="114" t="n">
        <x:f>IFERROR(C1597/C1596-1,0)</x:f>
        <x:v>0.0027127032386373706</x:v>
      </x:c>
      <x:c r="H1597" s="114" t="n">
        <x:f>IFERROR(D1597/D1596-1,0)</x:f>
        <x:v>0.000055947185856553006</x:v>
      </x:c>
      <x:c r="I1597" s="114" t="n">
        <x:f>IFERROR(E1597/E1596-1,0)</x:f>
        <x:v>0.005704707854265356</x:v>
      </x:c>
      <x:c r="J1597" s="115" t="n">
        <x:f>Z1596*(1+F1597)</x:f>
        <x:v>0.1904717935094595</x:v>
      </x:c>
      <x:c r="K1597" s="115" t="n">
        <x:f>AA1596*(1+G1597)</x:f>
        <x:v>0.13779644194968343</x:v>
      </x:c>
      <x:c r="L1597" s="115" t="n">
        <x:f>AB1596*(1+H1597)</x:f>
        <x:v>1.1757605666425972</x:v>
      </x:c>
      <x:c r="M1597" s="115" t="n">
        <x:f>AC1596*(1+I1597)</x:f>
        <x:v>0.16808201680388754</x:v>
      </x:c>
      <x:c r="N1597" s="115" t="n">
        <x:f>SUM(J1597:M1597)</x:f>
        <x:v>1.6721108189056275</x:v>
      </x:c>
      <x:c r="O1597" s="116" t="n">
        <x:f>IFERROR((J1597+K1597)/N1597,0)</x:f>
        <x:v>0.19631966478991494</x:v>
      </x:c>
      <x:c r="P1597" s="50" t="b">
        <x:f>AND(MONTH(A1597)=12,OR(A1598="",YEAR(A1597)&lt;&gt;YEAR(A1598)))</x:f>
        <x:v>0</x:v>
      </x:c>
      <x:c r="Q1597" s="50" t="b">
        <x:f>AND(MOD(MONTH(A1597),3)=0,OR(A1598="",MONTH(A1597)&lt;&gt;MONTH(A1598)))</x:f>
        <x:v>0</x:v>
      </x:c>
      <x:c r="R1597" s="50" t="b">
        <x:f>OR(O1597&gt;$E$7,O1597&lt;$E$6)</x:f>
        <x:v>0</x:v>
      </x:c>
      <x:c r="S1597" s="50" t="b">
        <x:f>AND(OR(P1597,Q1597,R1597),A1597-AH1596&gt;$E$8)</x:f>
        <x:v>0</x:v>
      </x:c>
      <x:c r="T1597" s="50" t="str">
        <x:f>IF(NOT(OR(P1597,Q1597,R1597)),"不调",IF(NOT(S1597),"间隔规则跳过",IF(P1597,"年末+季度",IF(AND(Q1597,R1597),"季度+动态",IF(Q1597,"季度","动态")))))</x:f>
        <x:v>不调</x:v>
      </x:c>
      <x:c r="U1597" s="115" t="n">
        <x:f>IF(OR(T1597="年末+季度",T1597="季度+动态"),N1597*$E$5/2,IF(T1597="季度",(J1597+K1597)/2,IF(T1597="动态",N1597*$E$5*IF(J1597+K1597=0,0.5,J1597/(J1597+K1597)),J1597)))</x:f>
        <x:v>0.1904717935094595</x:v>
      </x:c>
      <x:c r="V1597" s="115" t="n">
        <x:f>IF(OR(T1597="年末+季度",T1597="季度+动态"),N1597*$E$5/2,IF(T1597="季度",(J1597+K1597)/2,IF(T1597="动态",N1597*$E$5*IF(J1597+K1597=0,0.5,K1597/(J1597+K1597)),K1597)))</x:f>
        <x:v>0.13779644194968343</x:v>
      </x:c>
      <x:c r="W1597" s="115" t="n">
        <x:f>IF(OR(T1597="年末+季度",T1597="季度+动态",T1597="动态"),N1597*(1-$E$5)*IF(L1597+M1597=0,$B$7/($B$7+$B$8),L1597/(L1597+M1597)),L1597)</x:f>
        <x:v>1.1757605666425972</x:v>
      </x:c>
      <x:c r="X1597" s="115" t="n">
        <x:f>IF(OR(T1597="年末+季度",T1597="季度+动态",T1597="动态"),N1597*(1-$E$5)*IF(L1597+M1597=0,$B$8/($B$7+$B$8),M1597/(L1597+M1597)),M1597)</x:f>
        <x:v>0.16808201680388754</x:v>
      </x:c>
      <x:c r="Y1597" s="115" t="n">
        <x:f>POWER(1-$H$5,(A1597-A1596)/$H$8)</x:f>
        <x:v>0.9999862671029998</x:v>
      </x:c>
      <x:c r="Z1597" s="115" t="n">
        <x:f>U1597*Y1597</x:f>
        <x:v>0.1904691777799378</x:v>
      </x:c>
      <x:c r="AA1597" s="115" t="n">
        <x:f>V1597*Y1597</x:f>
        <x:v>0.13779454960533913</x:v>
      </x:c>
      <x:c r="AB1597" s="115" t="n">
        <x:f>W1597*Y1597</x:f>
        <x:v>1.1757444200438385</x:v>
      </x:c>
      <x:c r="AC1597" s="115" t="n">
        <x:f>X1597*Y1597</x:f>
        <x:v>0.16807970855086318</x:v>
      </x:c>
      <x:c r="AD1597" s="115" t="n">
        <x:f>SUM(Z1597:AC1597)</x:f>
        <x:v>1.6720878559799786</x:v>
      </x:c>
      <x:c r="AE1597" s="115" t="n">
        <x:f>MAX(AE1596,AD1597)</x:f>
        <x:v>1.6725748833599652</x:v>
      </x:c>
      <x:c r="AF1597" s="114" t="n">
        <x:f>AD1597/AE1597-1</x:f>
        <x:v>-0.00029118420037987924</x:v>
      </x:c>
      <x:c r="AG1597" s="114" t="n">
        <x:f>AD1597/AD1596-1</x:f>
        <x:v>0.005748113203875693</x:v>
      </x:c>
      <x:c r="AH1597" s="111" t="n">
        <x:f>IF(OR(T1597="年末+季度",T1597="季度+动态",T1597="季度",T1597="动态"),A1597,AH1596)</x:f>
        <x:v>46170</x:v>
      </x:c>
      <x:c r="AI1597" s="117" t="n">
        <x:f>YEAR(A1597)</x:f>
        <x:v>2026</x:v>
      </x:c>
      <x:c r="AJ1597" s="117" t="n">
        <x:f>MONTH(A1597)</x:f>
        <x:v>6</x:v>
      </x:c>
      <x:c r="AK1597" s="50" t="n">
        <x:f>IF(MONTH(A1597)&lt;&gt;MONTH(A1598),1,0)</x:f>
        <x:v>0</x:v>
      </x:c>
      <x:c r="AL1597" s="115" t="n">
        <x:f>IF(AK1596,AD1596,AL1596)</x:f>
        <x:v>1.670084806832913</x:v>
      </x:c>
      <x:c r="AM1597" s="116" t="str">
        <x:f>IF(AK1597,AD1597/AL1597-1,"")</x:f>
      </x:c>
      <x:c r="AN1597" s="115" t="n">
        <x:f>IF(AI1597&lt;&gt;AI1596,AD1597,MAX(AN1596,AD1597))</x:f>
        <x:v>1.6725748833599652</x:v>
      </x:c>
      <x:c r="AO1597" s="116" t="n">
        <x:f>AD1597/AN1597-1</x:f>
        <x:v>-0.00029118420037987924</x:v>
      </x:c>
      <x:c r="AP1597" s="112" t="n">
        <x:f>IFERROR(SUM(Z1597:AC1597)/AD1597,0)</x:f>
        <x:v>1</x:v>
      </x:c>
      <x:c r="AQ1597" s="50" t="b">
        <x:f>AND(B1597&gt;0,C1597&gt;0,D1597&gt;0,E1597&gt;0)</x:f>
        <x:v>1</x:v>
      </x:c>
    </x:row>
    <x:row r="1598">
      <x:c r="A1598" s="111" t="n">
        <x:f>'净值底稿'!A1556</x:f>
        <x:v>46176</x:v>
      </x:c>
      <x:c r="B1598" s="113" t="n">
        <x:f>'净值底稿'!F1556</x:f>
        <x:v>6.01441051243195</x:v>
      </x:c>
      <x:c r="C1598" s="113" t="n">
        <x:f>'净值底稿'!O1556</x:f>
        <x:v>2.110494559973747</x:v>
      </x:c>
      <x:c r="D1598" s="113" t="n">
        <x:f>'净值底稿'!P1556</x:f>
        <x:v>1.7868</x:v>
      </x:c>
      <x:c r="E1598" s="113" t="n">
        <x:f>'净值底稿'!Q1556</x:f>
        <x:v>3.3726</x:v>
      </x:c>
      <x:c r="F1598" s="114" t="n">
        <x:f>IFERROR(B1598/B1597-1,0)</x:f>
        <x:v>0.02299190578151178</x:v>
      </x:c>
      <x:c r="G1598" s="114" t="n">
        <x:f>IFERROR(C1598/C1597-1,0)</x:f>
        <x:v>0.006371292337587597</x:v>
      </x:c>
      <x:c r="H1598" s="114" t="n">
        <x:f>IFERROR(D1598/D1597-1,0)</x:f>
        <x:v>-0.0003916083916084556</x:v>
      </x:c>
      <x:c r="I1598" s="114" t="n">
        <x:f>IFERROR(E1598/E1597-1,0)</x:f>
        <x:v>-0.013888482792900891</x:v>
      </x:c>
      <x:c r="J1598" s="115" t="n">
        <x:f>Z1597*(1+F1598)</x:f>
        <x:v>0.19484842716973613</x:v>
      </x:c>
      <x:c r="K1598" s="115" t="n">
        <x:f>AA1597*(1+G1598)</x:f>
        <x:v>0.13867247896340096</x:v>
      </x:c>
      <x:c r="L1598" s="115" t="n">
        <x:f>AB1597*(1+H1598)</x:f>
        <x:v>1.1752839886625626</x:v>
      </x:c>
      <x:c r="M1598" s="115" t="n">
        <x:f>AC1597*(1+I1598)</x:f>
        <x:v>0.16574533641081873</x:v>
      </x:c>
      <x:c r="N1598" s="115" t="n">
        <x:f>SUM(J1598:M1598)</x:f>
        <x:v>1.6745502312065186</x:v>
      </x:c>
      <x:c r="O1598" s="116" t="n">
        <x:f>IFERROR((J1598+K1598)/N1598,0)</x:f>
        <x:v>0.19917043986959668</x:v>
      </x:c>
      <x:c r="P1598" s="50" t="b">
        <x:f>AND(MONTH(A1598)=12,OR(A1599="",YEAR(A1598)&lt;&gt;YEAR(A1599)))</x:f>
        <x:v>0</x:v>
      </x:c>
      <x:c r="Q1598" s="50" t="b">
        <x:f>AND(MOD(MONTH(A1598),3)=0,OR(A1599="",MONTH(A1598)&lt;&gt;MONTH(A1599)))</x:f>
        <x:v>0</x:v>
      </x:c>
      <x:c r="R1598" s="50" t="b">
        <x:f>OR(O1598&gt;$E$7,O1598&lt;$E$6)</x:f>
        <x:v>0</x:v>
      </x:c>
      <x:c r="S1598" s="50" t="b">
        <x:f>AND(OR(P1598,Q1598,R1598),A1598-AH1597&gt;$E$8)</x:f>
        <x:v>0</x:v>
      </x:c>
      <x:c r="T1598" s="50" t="str">
        <x:f>IF(NOT(OR(P1598,Q1598,R1598)),"不调",IF(NOT(S1598),"间隔规则跳过",IF(P1598,"年末+季度",IF(AND(Q1598,R1598),"季度+动态",IF(Q1598,"季度","动态")))))</x:f>
        <x:v>不调</x:v>
      </x:c>
      <x:c r="U1598" s="115" t="n">
        <x:f>IF(OR(T1598="年末+季度",T1598="季度+动态"),N1598*$E$5/2,IF(T1598="季度",(J1598+K1598)/2,IF(T1598="动态",N1598*$E$5*IF(J1598+K1598=0,0.5,J1598/(J1598+K1598)),J1598)))</x:f>
        <x:v>0.19484842716973613</x:v>
      </x:c>
      <x:c r="V1598" s="115" t="n">
        <x:f>IF(OR(T1598="年末+季度",T1598="季度+动态"),N1598*$E$5/2,IF(T1598="季度",(J1598+K1598)/2,IF(T1598="动态",N1598*$E$5*IF(J1598+K1598=0,0.5,K1598/(J1598+K1598)),K1598)))</x:f>
        <x:v>0.13867247896340096</x:v>
      </x:c>
      <x:c r="W1598" s="115" t="n">
        <x:f>IF(OR(T1598="年末+季度",T1598="季度+动态",T1598="动态"),N1598*(1-$E$5)*IF(L1598+M1598=0,$B$7/($B$7+$B$8),L1598/(L1598+M1598)),L1598)</x:f>
        <x:v>1.1752839886625626</x:v>
      </x:c>
      <x:c r="X1598" s="115" t="n">
        <x:f>IF(OR(T1598="年末+季度",T1598="季度+动态",T1598="动态"),N1598*(1-$E$5)*IF(L1598+M1598=0,$B$8/($B$7+$B$8),M1598/(L1598+M1598)),M1598)</x:f>
        <x:v>0.16574533641081873</x:v>
      </x:c>
      <x:c r="Y1598" s="115" t="n">
        <x:f>POWER(1-$H$5,(A1598-A1597)/$H$8)</x:f>
        <x:v>0.9999862671029998</x:v>
      </x:c>
      <x:c r="Z1598" s="115" t="n">
        <x:f>U1598*Y1598</x:f>
        <x:v>0.19484575133635515</x:v>
      </x:c>
      <x:c r="AA1598" s="115" t="n">
        <x:f>V1598*Y1598</x:f>
        <x:v>0.13867057458853058</x:v>
      </x:c>
      <x:c r="AB1598" s="115" t="n">
        <x:f>W1598*Y1598</x:f>
        <x:v>1.1752678486086001</x:v>
      </x:c>
      <x:c r="AC1598" s="115" t="n">
        <x:f>X1598*Y1598</x:f>
        <x:v>0.16574306024718552</x:v>
      </x:c>
      <x:c r="AD1598" s="115" t="n">
        <x:f>SUM(Z1598:AC1598)</x:f>
        <x:v>1.6745272347806712</x:v>
      </x:c>
      <x:c r="AE1598" s="115" t="n">
        <x:f>MAX(AE1597,AD1598)</x:f>
        <x:v>1.6745272347806712</x:v>
      </x:c>
      <x:c r="AF1598" s="114" t="n">
        <x:f>AD1598/AE1598-1</x:f>
        <x:v>0</x:v>
      </x:c>
      <x:c r="AG1598" s="114" t="n">
        <x:f>AD1598/AD1597-1</x:f>
        <x:v>0.0014588819552565635</x:v>
      </x:c>
      <x:c r="AH1598" s="111" t="n">
        <x:f>IF(OR(T1598="年末+季度",T1598="季度+动态",T1598="季度",T1598="动态"),A1598,AH1597)</x:f>
        <x:v>46170</x:v>
      </x:c>
      <x:c r="AI1598" s="117" t="n">
        <x:f>YEAR(A1598)</x:f>
        <x:v>2026</x:v>
      </x:c>
      <x:c r="AJ1598" s="117" t="n">
        <x:f>MONTH(A1598)</x:f>
        <x:v>6</x:v>
      </x:c>
      <x:c r="AK1598" s="50" t="n">
        <x:f>IF(MONTH(A1598)&lt;&gt;MONTH(A1599),1,0)</x:f>
        <x:v>0</x:v>
      </x:c>
      <x:c r="AL1598" s="115" t="n">
        <x:f>IF(AK1597,AD1597,AL1597)</x:f>
        <x:v>1.670084806832913</x:v>
      </x:c>
      <x:c r="AM1598" s="116" t="str">
        <x:f>IF(AK1598,AD1598/AL1598-1,"")</x:f>
      </x:c>
      <x:c r="AN1598" s="115" t="n">
        <x:f>IF(AI1598&lt;&gt;AI1597,AD1598,MAX(AN1597,AD1598))</x:f>
        <x:v>1.6745272347806712</x:v>
      </x:c>
      <x:c r="AO1598" s="116" t="n">
        <x:f>AD1598/AN1598-1</x:f>
        <x:v>0</x:v>
      </x:c>
      <x:c r="AP1598" s="112" t="n">
        <x:f>IFERROR(SUM(Z1598:AC1598)/AD1598,0)</x:f>
        <x:v>1</x:v>
      </x:c>
      <x:c r="AQ1598" s="50" t="b">
        <x:f>AND(B1598&gt;0,C1598&gt;0,D1598&gt;0,E1598&gt;0)</x:f>
        <x:v>1</x:v>
      </x:c>
    </x:row>
    <x:row r="1599">
      <x:c r="A1599" s="111" t="n">
        <x:f>'净值底稿'!A1557</x:f>
        <x:v>46177</x:v>
      </x:c>
      <x:c r="B1599" s="113" t="n">
        <x:f>'净值底稿'!F1557</x:f>
        <x:v>6.087816850949</x:v>
      </x:c>
      <x:c r="C1599" s="113" t="n">
        <x:f>'净值底稿'!O1557</x:f>
        <x:v>2.1071374147098703</x:v>
      </x:c>
      <x:c r="D1599" s="113" t="n">
        <x:f>'净值底稿'!P1557</x:f>
        <x:v>1.7879</x:v>
      </x:c>
      <x:c r="E1599" s="113" t="n">
        <x:f>'净值底稿'!Q1557</x:f>
        <x:v>3.3775</x:v>
      </x:c>
      <x:c r="F1599" s="114" t="n">
        <x:f>IFERROR(B1599/B1598-1,0)</x:f>
        <x:v>0.012205076185823671</x:v>
      </x:c>
      <x:c r="G1599" s="114" t="n">
        <x:f>IFERROR(C1599/C1598-1,0)</x:f>
        <x:v>-0.001590691266182942</x:v>
      </x:c>
      <x:c r="H1599" s="114" t="n">
        <x:f>IFERROR(D1599/D1598-1,0)</x:f>
        <x:v>0.000615625699574629</x:v>
      </x:c>
      <x:c r="I1599" s="114" t="n">
        <x:f>IFERROR(E1599/E1598-1,0)</x:f>
        <x:v>0.001452885014528782</x:v>
      </x:c>
      <x:c r="J1599" s="115" t="n">
        <x:f>Z1598*(1+F1599)</x:f>
        <x:v>0.1972238585758994</x:v>
      </x:c>
      <x:c r="K1599" s="115" t="n">
        <x:f>AA1598*(1+G1599)</x:f>
        <x:v>0.13844999251665602</x:v>
      </x:c>
      <x:c r="L1599" s="115" t="n">
        <x:f>AB1598*(1+H1599)</x:f>
        <x:v>1.1759913737000873</x:v>
      </x:c>
      <x:c r="M1599" s="115" t="n">
        <x:f>AC1598*(1+I1599)</x:f>
        <x:v>0.16598386585568078</x:v>
      </x:c>
      <x:c r="N1599" s="115" t="n">
        <x:f>SUM(J1599:M1599)</x:f>
        <x:v>1.6776490906483235</x:v>
      </x:c>
      <x:c r="O1599" s="116" t="n">
        <x:f>IFERROR((J1599+K1599)/N1599,0)</x:f>
        <x:v>0.2000858540464115</x:v>
      </x:c>
      <x:c r="P1599" s="50" t="b">
        <x:f>AND(MONTH(A1599)=12,OR(A1600="",YEAR(A1599)&lt;&gt;YEAR(A1600)))</x:f>
        <x:v>0</x:v>
      </x:c>
      <x:c r="Q1599" s="50" t="b">
        <x:f>AND(MOD(MONTH(A1599),3)=0,OR(A1600="",MONTH(A1599)&lt;&gt;MONTH(A1600)))</x:f>
        <x:v>0</x:v>
      </x:c>
      <x:c r="R1599" s="50" t="b">
        <x:f>OR(O1599&gt;$E$7,O1599&lt;$E$6)</x:f>
        <x:v>0</x:v>
      </x:c>
      <x:c r="S1599" s="50" t="b">
        <x:f>AND(OR(P1599,Q1599,R1599),A1599-AH1598&gt;$E$8)</x:f>
        <x:v>0</x:v>
      </x:c>
      <x:c r="T1599" s="50" t="str">
        <x:f>IF(NOT(OR(P1599,Q1599,R1599)),"不调",IF(NOT(S1599),"间隔规则跳过",IF(P1599,"年末+季度",IF(AND(Q1599,R1599),"季度+动态",IF(Q1599,"季度","动态")))))</x:f>
        <x:v>不调</x:v>
      </x:c>
      <x:c r="U1599" s="115" t="n">
        <x:f>IF(OR(T1599="年末+季度",T1599="季度+动态"),N1599*$E$5/2,IF(T1599="季度",(J1599+K1599)/2,IF(T1599="动态",N1599*$E$5*IF(J1599+K1599=0,0.5,J1599/(J1599+K1599)),J1599)))</x:f>
        <x:v>0.1972238585758994</x:v>
      </x:c>
      <x:c r="V1599" s="115" t="n">
        <x:f>IF(OR(T1599="年末+季度",T1599="季度+动态"),N1599*$E$5/2,IF(T1599="季度",(J1599+K1599)/2,IF(T1599="动态",N1599*$E$5*IF(J1599+K1599=0,0.5,K1599/(J1599+K1599)),K1599)))</x:f>
        <x:v>0.13844999251665602</x:v>
      </x:c>
      <x:c r="W1599" s="115" t="n">
        <x:f>IF(OR(T1599="年末+季度",T1599="季度+动态",T1599="动态"),N1599*(1-$E$5)*IF(L1599+M1599=0,$B$7/($B$7+$B$8),L1599/(L1599+M1599)),L1599)</x:f>
        <x:v>1.1759913737000873</x:v>
      </x:c>
      <x:c r="X1599" s="115" t="n">
        <x:f>IF(OR(T1599="年末+季度",T1599="季度+动态",T1599="动态"),N1599*(1-$E$5)*IF(L1599+M1599=0,$B$8/($B$7+$B$8),M1599/(L1599+M1599)),M1599)</x:f>
        <x:v>0.16598386585568078</x:v>
      </x:c>
      <x:c r="Y1599" s="115" t="n">
        <x:f>POWER(1-$H$5,(A1599-A1598)/$H$8)</x:f>
        <x:v>0.9999862671029998</x:v>
      </x:c>
      <x:c r="Z1599" s="115" t="n">
        <x:f>U1599*Y1599</x:f>
        <x:v>0.1972211501209636</x:v>
      </x:c>
      <x:c r="AA1599" s="115" t="n">
        <x:f>V1599*Y1599</x:f>
        <x:v>0.1384480911971691</x:v>
      </x:c>
      <x:c r="AB1599" s="115" t="n">
        <x:f>W1599*Y1599</x:f>
        <x:v>1.1759752239316792</x:v>
      </x:c>
      <x:c r="AC1599" s="115" t="n">
        <x:f>X1599*Y1599</x:f>
        <x:v>0.16598158641634728</x:v>
      </x:c>
      <x:c r="AD1599" s="115" t="n">
        <x:f>SUM(Z1599:AC1599)</x:f>
        <x:v>1.6776260516661592</x:v>
      </x:c>
      <x:c r="AE1599" s="115" t="n">
        <x:f>MAX(AE1598,AD1599)</x:f>
        <x:v>1.6776260516661592</x:v>
      </x:c>
      <x:c r="AF1599" s="114" t="n">
        <x:f>AD1599/AE1599-1</x:f>
        <x:v>0</x:v>
      </x:c>
      <x:c r="AG1599" s="114" t="n">
        <x:f>AD1599/AD1598-1</x:f>
        <x:v>0.0018505622489286555</x:v>
      </x:c>
      <x:c r="AH1599" s="111" t="n">
        <x:f>IF(OR(T1599="年末+季度",T1599="季度+动态",T1599="季度",T1599="动态"),A1599,AH1598)</x:f>
        <x:v>46170</x:v>
      </x:c>
      <x:c r="AI1599" s="117" t="n">
        <x:f>YEAR(A1599)</x:f>
        <x:v>2026</x:v>
      </x:c>
      <x:c r="AJ1599" s="117" t="n">
        <x:f>MONTH(A1599)</x:f>
        <x:v>6</x:v>
      </x:c>
      <x:c r="AK1599" s="50" t="n">
        <x:f>IF(MONTH(A1599)&lt;&gt;MONTH(A1600),1,0)</x:f>
        <x:v>0</x:v>
      </x:c>
      <x:c r="AL1599" s="115" t="n">
        <x:f>IF(AK1598,AD1598,AL1598)</x:f>
        <x:v>1.670084806832913</x:v>
      </x:c>
      <x:c r="AM1599" s="116" t="str">
        <x:f>IF(AK1599,AD1599/AL1599-1,"")</x:f>
      </x:c>
      <x:c r="AN1599" s="115" t="n">
        <x:f>IF(AI1599&lt;&gt;AI1598,AD1599,MAX(AN1598,AD1599))</x:f>
        <x:v>1.6776260516661592</x:v>
      </x:c>
      <x:c r="AO1599" s="116" t="n">
        <x:f>AD1599/AN1599-1</x:f>
        <x:v>0</x:v>
      </x:c>
      <x:c r="AP1599" s="112" t="n">
        <x:f>IFERROR(SUM(Z1599:AC1599)/AD1599,0)</x:f>
        <x:v>1</x:v>
      </x:c>
      <x:c r="AQ1599" s="50" t="b">
        <x:f>AND(B1599&gt;0,C1599&gt;0,D1599&gt;0,E1599&gt;0)</x:f>
        <x:v>1</x:v>
      </x:c>
    </x:row>
    <x:row r="1600">
      <x:c r="A1600" s="111" t="n">
        <x:f>'净值底稿'!A1558</x:f>
        <x:v>46178</x:v>
      </x:c>
      <x:c r="B1600" s="113" t="n">
        <x:f>'净值底稿'!F1558</x:f>
        <x:v>5.83395971831575</x:v>
      </x:c>
      <x:c r="C1600" s="113" t="n">
        <x:f>'净值底稿'!O1558</x:f>
        <x:v>2.086662433608607</x:v>
      </x:c>
      <x:c r="D1600" s="113" t="n">
        <x:f>'净值底稿'!P1558</x:f>
        <x:v>1.7868</x:v>
      </x:c>
      <x:c r="E1600" s="113" t="n">
        <x:f>'净值底稿'!Q1558</x:f>
        <x:v>3.3763</x:v>
      </x:c>
      <x:c r="F1600" s="114" t="n">
        <x:f>IFERROR(B1600/B1599-1,0)</x:f>
        <x:v>-0.04169920660370685</x:v>
      </x:c>
      <x:c r="G1600" s="114" t="n">
        <x:f>IFERROR(C1600/C1599-1,0)</x:f>
        <x:v>-0.00971696528110988</x:v>
      </x:c>
      <x:c r="H1600" s="114" t="n">
        <x:f>IFERROR(D1600/D1599-1,0)</x:f>
        <x:v>-0.0006152469377482817</x:v>
      </x:c>
      <x:c r="I1600" s="114" t="n">
        <x:f>IFERROR(E1600/E1599-1,0)</x:f>
        <x:v>-0.000355292376017724</x:v>
      </x:c>
      <x:c r="J1600" s="115" t="n">
        <x:f>Z1599*(1+F1600)</x:f>
        <x:v>0.18899718463544887</x:v>
      </x:c>
      <x:c r="K1600" s="115" t="n">
        <x:f>AA1599*(1+G1600)</x:f>
        <x:v>0.1371027959017703</x:v>
      </x:c>
      <x:c r="L1600" s="115" t="n">
        <x:f>AB1599*(1+H1600)</x:f>
        <x:v>1.1752517087762875</x:v>
      </x:c>
      <x:c r="M1600" s="115" t="n">
        <x:f>AC1599*(1+I1600)</x:f>
        <x:v>0.16592261442413422</x:v>
      </x:c>
      <x:c r="N1600" s="115" t="n">
        <x:f>SUM(J1600:M1600)</x:f>
        <x:v>1.6672743037376407</x:v>
      </x:c>
      <x:c r="O1600" s="116" t="n">
        <x:f>IFERROR((J1600+K1600)/N1600,0)</x:f>
        <x:v>0.19558868016269365</x:v>
      </x:c>
      <x:c r="P1600" s="50" t="b">
        <x:f>AND(MONTH(A1600)=12,OR(A1601="",YEAR(A1600)&lt;&gt;YEAR(A1601)))</x:f>
        <x:v>0</x:v>
      </x:c>
      <x:c r="Q1600" s="50" t="b">
        <x:f>AND(MOD(MONTH(A1600),3)=0,OR(A1601="",MONTH(A1600)&lt;&gt;MONTH(A1601)))</x:f>
        <x:v>0</x:v>
      </x:c>
      <x:c r="R1600" s="50" t="b">
        <x:f>OR(O1600&gt;$E$7,O1600&lt;$E$6)</x:f>
        <x:v>0</x:v>
      </x:c>
      <x:c r="S1600" s="50" t="b">
        <x:f>AND(OR(P1600,Q1600,R1600),A1600-AH1599&gt;$E$8)</x:f>
        <x:v>0</x:v>
      </x:c>
      <x:c r="T1600" s="50" t="str">
        <x:f>IF(NOT(OR(P1600,Q1600,R1600)),"不调",IF(NOT(S1600),"间隔规则跳过",IF(P1600,"年末+季度",IF(AND(Q1600,R1600),"季度+动态",IF(Q1600,"季度","动态")))))</x:f>
        <x:v>不调</x:v>
      </x:c>
      <x:c r="U1600" s="115" t="n">
        <x:f>IF(OR(T1600="年末+季度",T1600="季度+动态"),N1600*$E$5/2,IF(T1600="季度",(J1600+K1600)/2,IF(T1600="动态",N1600*$E$5*IF(J1600+K1600=0,0.5,J1600/(J1600+K1600)),J1600)))</x:f>
        <x:v>0.18899718463544887</x:v>
      </x:c>
      <x:c r="V1600" s="115" t="n">
        <x:f>IF(OR(T1600="年末+季度",T1600="季度+动态"),N1600*$E$5/2,IF(T1600="季度",(J1600+K1600)/2,IF(T1600="动态",N1600*$E$5*IF(J1600+K1600=0,0.5,K1600/(J1600+K1600)),K1600)))</x:f>
        <x:v>0.1371027959017703</x:v>
      </x:c>
      <x:c r="W1600" s="115" t="n">
        <x:f>IF(OR(T1600="年末+季度",T1600="季度+动态",T1600="动态"),N1600*(1-$E$5)*IF(L1600+M1600=0,$B$7/($B$7+$B$8),L1600/(L1600+M1600)),L1600)</x:f>
        <x:v>1.1752517087762875</x:v>
      </x:c>
      <x:c r="X1600" s="115" t="n">
        <x:f>IF(OR(T1600="年末+季度",T1600="季度+动态",T1600="动态"),N1600*(1-$E$5)*IF(L1600+M1600=0,$B$8/($B$7+$B$8),M1600/(L1600+M1600)),M1600)</x:f>
        <x:v>0.16592261442413422</x:v>
      </x:c>
      <x:c r="Y1600" s="115" t="n">
        <x:f>POWER(1-$H$5,(A1600-A1599)/$H$8)</x:f>
        <x:v>0.9999862671029998</x:v>
      </x:c>
      <x:c r="Z1600" s="115" t="n">
        <x:f>U1600*Y1600</x:f>
        <x:v>0.18899458915657893</x:v>
      </x:c>
      <x:c r="AA1600" s="115" t="n">
        <x:f>V1600*Y1600</x:f>
        <x:v>0.13710091308319572</x:v>
      </x:c>
      <x:c r="AB1600" s="115" t="n">
        <x:f>W1600*Y1600</x:f>
        <x:v>1.1752355691656216</x:v>
      </x:c>
      <x:c r="AC1600" s="115" t="n">
        <x:f>X1600*Y1600</x:f>
        <x:v>0.16592033582596033</x:v>
      </x:c>
      <x:c r="AD1600" s="115" t="n">
        <x:f>SUM(Z1600:AC1600)</x:f>
        <x:v>1.6672514072313565</x:v>
      </x:c>
      <x:c r="AE1600" s="115" t="n">
        <x:f>MAX(AE1599,AD1600)</x:f>
        <x:v>1.6776260516661592</x:v>
      </x:c>
      <x:c r="AF1600" s="114" t="n">
        <x:f>AD1600/AE1600-1</x:f>
        <x:v>-0.006184122155529881</x:v>
      </x:c>
      <x:c r="AG1600" s="114" t="n">
        <x:f>AD1600/AD1599-1</x:f>
        <x:v>-0.006184122155529881</x:v>
      </x:c>
      <x:c r="AH1600" s="111" t="n">
        <x:f>IF(OR(T1600="年末+季度",T1600="季度+动态",T1600="季度",T1600="动态"),A1600,AH1599)</x:f>
        <x:v>46170</x:v>
      </x:c>
      <x:c r="AI1600" s="117" t="n">
        <x:f>YEAR(A1600)</x:f>
        <x:v>2026</x:v>
      </x:c>
      <x:c r="AJ1600" s="117" t="n">
        <x:f>MONTH(A1600)</x:f>
        <x:v>6</x:v>
      </x:c>
      <x:c r="AK1600" s="50" t="n">
        <x:f>IF(MONTH(A1600)&lt;&gt;MONTH(A1601),1,0)</x:f>
        <x:v>0</x:v>
      </x:c>
      <x:c r="AL1600" s="115" t="n">
        <x:f>IF(AK1599,AD1599,AL1599)</x:f>
        <x:v>1.670084806832913</x:v>
      </x:c>
      <x:c r="AM1600" s="116" t="str">
        <x:f>IF(AK1600,AD1600/AL1600-1,"")</x:f>
      </x:c>
      <x:c r="AN1600" s="115" t="n">
        <x:f>IF(AI1600&lt;&gt;AI1599,AD1600,MAX(AN1599,AD1600))</x:f>
        <x:v>1.6776260516661592</x:v>
      </x:c>
      <x:c r="AO1600" s="116" t="n">
        <x:f>AD1600/AN1600-1</x:f>
        <x:v>-0.006184122155529881</x:v>
      </x:c>
      <x:c r="AP1600" s="112" t="n">
        <x:f>IFERROR(SUM(Z1600:AC1600)/AD1600,0)</x:f>
        <x:v>1</x:v>
      </x:c>
      <x:c r="AQ1600" s="50" t="b">
        <x:f>AND(B1600&gt;0,C1600&gt;0,D1600&gt;0,E1600&gt;0)</x:f>
        <x:v>1</x:v>
      </x:c>
    </x:row>
    <x:row r="1601">
      <x:c r="A1601" s="111" t="n">
        <x:f>'净值底稿'!A1559</x:f>
        <x:v>46181</x:v>
      </x:c>
      <x:c r="B1601" s="113" t="n">
        <x:f>'净值底稿'!F1559</x:f>
        <x:v>5.723608274801125</x:v>
      </x:c>
      <x:c r="C1601" s="113" t="n">
        <x:f>'净值底稿'!O1559</x:f>
        <x:v>2.0203248924899277</x:v>
      </x:c>
      <x:c r="D1601" s="113" t="n">
        <x:f>'净值底稿'!P1559</x:f>
        <x:v>1.786</x:v>
      </x:c>
      <x:c r="E1601" s="113" t="n">
        <x:f>'净值底稿'!Q1559</x:f>
        <x:v>3.2629</x:v>
      </x:c>
      <x:c r="F1601" s="114" t="n">
        <x:f>IFERROR(B1601/B1600-1,0)</x:f>
        <x:v>-0.018915359180176616</x:v>
      </x:c>
      <x:c r="G1601" s="114" t="n">
        <x:f>IFERROR(C1601/C1600-1,0)</x:f>
        <x:v>-0.031791218383108166</x:v>
      </x:c>
      <x:c r="H1601" s="114" t="n">
        <x:f>IFERROR(D1601/D1600-1,0)</x:f>
        <x:v>-0.000447727781508811</x:v>
      </x:c>
      <x:c r="I1601" s="114" t="n">
        <x:f>IFERROR(E1601/E1600-1,0)</x:f>
        <x:v>-0.03358706276101053</x:v>
      </x:c>
      <x:c r="J1601" s="115" t="n">
        <x:f>Z1600*(1+F1601)</x:f>
        <x:v>0.18541968861957234</x:v>
      </x:c>
      <x:c r="K1601" s="115" t="n">
        <x:f>AA1600*(1+G1601)</x:f>
        <x:v>0.13274230801484432</x:v>
      </x:c>
      <x:c r="L1601" s="115" t="n">
        <x:f>AB1600*(1+H1601)</x:f>
        <x:v>1.1747093835514888</x:v>
      </x:c>
      <x:c r="M1601" s="115" t="n">
        <x:f>AC1600*(1+I1601)</x:f>
        <x:v>0.16034755909324586</x:v>
      </x:c>
      <x:c r="N1601" s="115" t="n">
        <x:f>SUM(J1601:M1601)</x:f>
        <x:v>1.6532189392791514</x:v>
      </x:c>
      <x:c r="O1601" s="116" t="n">
        <x:f>IFERROR((J1601+K1601)/N1601,0)</x:f>
        <x:v>0.1924500071195313</x:v>
      </x:c>
      <x:c r="P1601" s="50" t="b">
        <x:f>AND(MONTH(A1601)=12,OR(A1602="",YEAR(A1601)&lt;&gt;YEAR(A1602)))</x:f>
        <x:v>0</x:v>
      </x:c>
      <x:c r="Q1601" s="50" t="b">
        <x:f>AND(MOD(MONTH(A1601),3)=0,OR(A1602="",MONTH(A1601)&lt;&gt;MONTH(A1602)))</x:f>
        <x:v>0</x:v>
      </x:c>
      <x:c r="R1601" s="50" t="b">
        <x:f>OR(O1601&gt;$E$7,O1601&lt;$E$6)</x:f>
        <x:v>0</x:v>
      </x:c>
      <x:c r="S1601" s="50" t="b">
        <x:f>AND(OR(P1601,Q1601,R1601),A1601-AH1600&gt;$E$8)</x:f>
        <x:v>0</x:v>
      </x:c>
      <x:c r="T1601" s="50" t="str">
        <x:f>IF(NOT(OR(P1601,Q1601,R1601)),"不调",IF(NOT(S1601),"间隔规则跳过",IF(P1601,"年末+季度",IF(AND(Q1601,R1601),"季度+动态",IF(Q1601,"季度","动态")))))</x:f>
        <x:v>不调</x:v>
      </x:c>
      <x:c r="U1601" s="115" t="n">
        <x:f>IF(OR(T1601="年末+季度",T1601="季度+动态"),N1601*$E$5/2,IF(T1601="季度",(J1601+K1601)/2,IF(T1601="动态",N1601*$E$5*IF(J1601+K1601=0,0.5,J1601/(J1601+K1601)),J1601)))</x:f>
        <x:v>0.18541968861957234</x:v>
      </x:c>
      <x:c r="V1601" s="115" t="n">
        <x:f>IF(OR(T1601="年末+季度",T1601="季度+动态"),N1601*$E$5/2,IF(T1601="季度",(J1601+K1601)/2,IF(T1601="动态",N1601*$E$5*IF(J1601+K1601=0,0.5,K1601/(J1601+K1601)),K1601)))</x:f>
        <x:v>0.13274230801484432</x:v>
      </x:c>
      <x:c r="W1601" s="115" t="n">
        <x:f>IF(OR(T1601="年末+季度",T1601="季度+动态",T1601="动态"),N1601*(1-$E$5)*IF(L1601+M1601=0,$B$7/($B$7+$B$8),L1601/(L1601+M1601)),L1601)</x:f>
        <x:v>1.1747093835514888</x:v>
      </x:c>
      <x:c r="X1601" s="115" t="n">
        <x:f>IF(OR(T1601="年末+季度",T1601="季度+动态",T1601="动态"),N1601*(1-$E$5)*IF(L1601+M1601=0,$B$8/($B$7+$B$8),M1601/(L1601+M1601)),M1601)</x:f>
        <x:v>0.16034755909324586</x:v>
      </x:c>
      <x:c r="Y1601" s="115" t="n">
        <x:f>POWER(1-$H$5,(A1601-A1600)/$H$8)</x:f>
        <x:v>0.9999588018747739</x:v>
      </x:c>
      <x:c r="Z1601" s="115" t="n">
        <x:f>U1601*Y1601</x:f>
        <x:v>0.1854120496760212</x:v>
      </x:c>
      <x:c r="AA1601" s="115" t="n">
        <x:f>V1601*Y1601</x:f>
        <x:v>0.13273683928061594</x:v>
      </x:c>
      <x:c r="AB1601" s="115" t="n">
        <x:f>W1601*Y1601</x:f>
        <x:v>1.174660987727201</x:v>
      </x:c>
      <x:c r="AC1601" s="115" t="n">
        <x:f>X1601*Y1601</x:f>
        <x:v>0.16034095307442664</x:v>
      </x:c>
      <x:c r="AD1601" s="115" t="n">
        <x:f>SUM(Z1601:AC1601)</x:f>
        <x:v>1.6531508297582649</x:v>
      </x:c>
      <x:c r="AE1601" s="115" t="n">
        <x:f>MAX(AE1600,AD1601)</x:f>
        <x:v>1.6776260516661592</x:v>
      </x:c>
      <x:c r="AF1601" s="114" t="n">
        <x:f>AD1601/AE1601-1</x:f>
        <x:v>-0.014589199949289311</x:v>
      </x:c>
      <x:c r="AG1601" s="114" t="n">
        <x:f>AD1601/AD1600-1</x:f>
        <x:v>-0.008457379260220277</x:v>
      </x:c>
      <x:c r="AH1601" s="111" t="n">
        <x:f>IF(OR(T1601="年末+季度",T1601="季度+动态",T1601="季度",T1601="动态"),A1601,AH1600)</x:f>
        <x:v>46170</x:v>
      </x:c>
      <x:c r="AI1601" s="117" t="n">
        <x:f>YEAR(A1601)</x:f>
        <x:v>2026</x:v>
      </x:c>
      <x:c r="AJ1601" s="117" t="n">
        <x:f>MONTH(A1601)</x:f>
        <x:v>6</x:v>
      </x:c>
      <x:c r="AK1601" s="50" t="n">
        <x:f>IF(MONTH(A1601)&lt;&gt;MONTH(A1602),1,0)</x:f>
        <x:v>0</x:v>
      </x:c>
      <x:c r="AL1601" s="115" t="n">
        <x:f>IF(AK1600,AD1600,AL1600)</x:f>
        <x:v>1.670084806832913</x:v>
      </x:c>
      <x:c r="AM1601" s="116" t="str">
        <x:f>IF(AK1601,AD1601/AL1601-1,"")</x:f>
      </x:c>
      <x:c r="AN1601" s="115" t="n">
        <x:f>IF(AI1601&lt;&gt;AI1600,AD1601,MAX(AN1600,AD1601))</x:f>
        <x:v>1.6776260516661592</x:v>
      </x:c>
      <x:c r="AO1601" s="116" t="n">
        <x:f>AD1601/AN1601-1</x:f>
        <x:v>-0.014589199949289311</x:v>
      </x:c>
      <x:c r="AP1601" s="112" t="n">
        <x:f>IFERROR(SUM(Z1601:AC1601)/AD1601,0)</x:f>
        <x:v>1</x:v>
      </x:c>
      <x:c r="AQ1601" s="50" t="b">
        <x:f>AND(B1601&gt;0,C1601&gt;0,D1601&gt;0,E1601&gt;0)</x:f>
        <x:v>1</x:v>
      </x:c>
    </x:row>
    <x:row r="1602">
      <x:c r="A1602" s="111" t="n">
        <x:f>'净值底稿'!A1560</x:f>
        <x:v>46182</x:v>
      </x:c>
      <x:c r="B1602" s="113" t="n">
        <x:f>'净值底稿'!F1560</x:f>
        <x:v>6.048810758424475</x:v>
      </x:c>
      <x:c r="C1602" s="113" t="n">
        <x:f>'净值底稿'!O1560</x:f>
        <x:v>2.070050636478013</x:v>
      </x:c>
      <x:c r="D1602" s="113" t="n">
        <x:f>'净值底稿'!P1560</x:f>
        <x:v>1.7847</x:v>
      </x:c>
      <x:c r="E1602" s="113" t="n">
        <x:f>'净值底稿'!Q1560</x:f>
        <x:v>3.2752</x:v>
      </x:c>
      <x:c r="F1602" s="114" t="n">
        <x:f>IFERROR(B1602/B1601-1,0)</x:f>
        <x:v>0.05681773944158475</x:v>
      </x:c>
      <x:c r="G1602" s="114" t="n">
        <x:f>IFERROR(C1602/C1601-1,0)</x:f>
        <x:v>0.024612746283000808</x:v>
      </x:c>
      <x:c r="H1602" s="114" t="n">
        <x:f>IFERROR(D1602/D1601-1,0)</x:f>
        <x:v>-0.0007278835386338445</x:v>
      </x:c>
      <x:c r="I1602" s="114" t="n">
        <x:f>IFERROR(E1602/E1601-1,0)</x:f>
        <x:v>0.0037696527628796606</x:v>
      </x:c>
      <x:c r="J1602" s="115" t="n">
        <x:f>Z1601*(1+F1602)</x:f>
        <x:v>0.19594674320384356</x:v>
      </x:c>
      <x:c r="K1602" s="115" t="n">
        <x:f>AA1601*(1+G1602)</x:f>
        <x:v>0.1360038574282372</x:v>
      </x:c>
      <x:c r="L1602" s="115" t="n">
        <x:f>AB1601*(1+H1602)</x:f>
        <x:v>1.173805971330759</x:v>
      </x:c>
      <x:c r="M1602" s="115" t="n">
        <x:f>AC1601*(1+I1602)</x:f>
        <x:v>0.16094538279118642</x:v>
      </x:c>
      <x:c r="N1602" s="115" t="n">
        <x:f>SUM(J1602:M1602)</x:f>
        <x:v>1.666701954754026</x:v>
      </x:c>
      <x:c r="O1602" s="116" t="n">
        <x:f>IFERROR((J1602+K1602)/N1602,0)</x:f>
        <x:v>0.1991661434638867</x:v>
      </x:c>
      <x:c r="P1602" s="50" t="b">
        <x:f>AND(MONTH(A1602)=12,OR(A1603="",YEAR(A1602)&lt;&gt;YEAR(A1603)))</x:f>
        <x:v>0</x:v>
      </x:c>
      <x:c r="Q1602" s="50" t="b">
        <x:f>AND(MOD(MONTH(A1602),3)=0,OR(A1603="",MONTH(A1602)&lt;&gt;MONTH(A1603)))</x:f>
        <x:v>0</x:v>
      </x:c>
      <x:c r="R1602" s="50" t="b">
        <x:f>OR(O1602&gt;$E$7,O1602&lt;$E$6)</x:f>
        <x:v>0</x:v>
      </x:c>
      <x:c r="S1602" s="50" t="b">
        <x:f>AND(OR(P1602,Q1602,R1602),A1602-AH1601&gt;$E$8)</x:f>
        <x:v>0</x:v>
      </x:c>
      <x:c r="T1602" s="50" t="str">
        <x:f>IF(NOT(OR(P1602,Q1602,R1602)),"不调",IF(NOT(S1602),"间隔规则跳过",IF(P1602,"年末+季度",IF(AND(Q1602,R1602),"季度+动态",IF(Q1602,"季度","动态")))))</x:f>
        <x:v>不调</x:v>
      </x:c>
      <x:c r="U1602" s="115" t="n">
        <x:f>IF(OR(T1602="年末+季度",T1602="季度+动态"),N1602*$E$5/2,IF(T1602="季度",(J1602+K1602)/2,IF(T1602="动态",N1602*$E$5*IF(J1602+K1602=0,0.5,J1602/(J1602+K1602)),J1602)))</x:f>
        <x:v>0.19594674320384356</x:v>
      </x:c>
      <x:c r="V1602" s="115" t="n">
        <x:f>IF(OR(T1602="年末+季度",T1602="季度+动态"),N1602*$E$5/2,IF(T1602="季度",(J1602+K1602)/2,IF(T1602="动态",N1602*$E$5*IF(J1602+K1602=0,0.5,K1602/(J1602+K1602)),K1602)))</x:f>
        <x:v>0.1360038574282372</x:v>
      </x:c>
      <x:c r="W1602" s="115" t="n">
        <x:f>IF(OR(T1602="年末+季度",T1602="季度+动态",T1602="动态"),N1602*(1-$E$5)*IF(L1602+M1602=0,$B$7/($B$7+$B$8),L1602/(L1602+M1602)),L1602)</x:f>
        <x:v>1.173805971330759</x:v>
      </x:c>
      <x:c r="X1602" s="115" t="n">
        <x:f>IF(OR(T1602="年末+季度",T1602="季度+动态",T1602="动态"),N1602*(1-$E$5)*IF(L1602+M1602=0,$B$8/($B$7+$B$8),M1602/(L1602+M1602)),M1602)</x:f>
        <x:v>0.16094538279118642</x:v>
      </x:c>
      <x:c r="Y1602" s="115" t="n">
        <x:f>POWER(1-$H$5,(A1602-A1601)/$H$8)</x:f>
        <x:v>0.9999862671029998</x:v>
      </x:c>
      <x:c r="Z1602" s="115" t="n">
        <x:f>U1602*Y1602</x:f>
        <x:v>0.1959440522874016</x:v>
      </x:c>
      <x:c r="AA1602" s="115" t="n">
        <x:f>V1602*Y1602</x:f>
        <x:v>0.1360019897012715</x:v>
      </x:c>
      <x:c r="AB1602" s="115" t="n">
        <x:f>W1602*Y1602</x:f>
        <x:v>1.1737898515742564</x:v>
      </x:c>
      <x:c r="AC1602" s="115" t="n">
        <x:f>X1602*Y1602</x:f>
        <x:v>0.16094317254482188</x:v>
      </x:c>
      <x:c r="AD1602" s="115" t="n">
        <x:f>SUM(Z1602:AC1602)</x:f>
        <x:v>1.6666790661077513</x:v>
      </x:c>
      <x:c r="AE1602" s="115" t="n">
        <x:f>MAX(AE1601,AD1602)</x:f>
        <x:v>1.6776260516661592</x:v>
      </x:c>
      <x:c r="AF1602" s="114" t="n">
        <x:f>AD1602/AE1602-1</x:f>
        <x:v>-0.0065252834787202785</x:v>
      </x:c>
      <x:c r="AG1602" s="114" t="n">
        <x:f>AD1602/AD1601-1</x:f>
        <x:v>0.008183304333739816</x:v>
      </x:c>
      <x:c r="AH1602" s="111" t="n">
        <x:f>IF(OR(T1602="年末+季度",T1602="季度+动态",T1602="季度",T1602="动态"),A1602,AH1601)</x:f>
        <x:v>46170</x:v>
      </x:c>
      <x:c r="AI1602" s="117" t="n">
        <x:f>YEAR(A1602)</x:f>
        <x:v>2026</x:v>
      </x:c>
      <x:c r="AJ1602" s="117" t="n">
        <x:f>MONTH(A1602)</x:f>
        <x:v>6</x:v>
      </x:c>
      <x:c r="AK1602" s="50" t="n">
        <x:f>IF(MONTH(A1602)&lt;&gt;MONTH(A1603),1,0)</x:f>
        <x:v>0</x:v>
      </x:c>
      <x:c r="AL1602" s="115" t="n">
        <x:f>IF(AK1601,AD1601,AL1601)</x:f>
        <x:v>1.670084806832913</x:v>
      </x:c>
      <x:c r="AM1602" s="116" t="str">
        <x:f>IF(AK1602,AD1602/AL1602-1,"")</x:f>
      </x:c>
      <x:c r="AN1602" s="115" t="n">
        <x:f>IF(AI1602&lt;&gt;AI1601,AD1602,MAX(AN1601,AD1602))</x:f>
        <x:v>1.6776260516661592</x:v>
      </x:c>
      <x:c r="AO1602" s="116" t="n">
        <x:f>AD1602/AN1602-1</x:f>
        <x:v>-0.0065252834787202785</x:v>
      </x:c>
      <x:c r="AP1602" s="112" t="n">
        <x:f>IFERROR(SUM(Z1602:AC1602)/AD1602,0)</x:f>
        <x:v>1</x:v>
      </x:c>
      <x:c r="AQ1602" s="50" t="b">
        <x:f>AND(B1602&gt;0,C1602&gt;0,D1602&gt;0,E1602&gt;0)</x:f>
        <x:v>1</x:v>
      </x:c>
    </x:row>
    <x:row r="1603">
      <x:c r="A1603" s="111" t="n">
        <x:f>'净值底稿'!A1561</x:f>
        <x:v>46183</x:v>
      </x:c>
      <x:c r="B1603" s="113" t="n">
        <x:f>'净值底稿'!F1561</x:f>
        <x:v>5.878406747015975</x:v>
      </x:c>
      <x:c r="C1603" s="113" t="n">
        <x:f>'净值底稿'!O1561</x:f>
        <x:v>2.0447328183460627</x:v>
      </x:c>
      <x:c r="D1603" s="113" t="n">
        <x:f>'净值底稿'!P1561</x:f>
        <x:v>1.7831</x:v>
      </x:c>
      <x:c r="E1603" s="113" t="n">
        <x:f>'净值底稿'!Q1561</x:f>
        <x:v>3.1731</x:v>
      </x:c>
      <x:c r="F1603" s="114" t="n">
        <x:f>IFERROR(B1603/B1602-1,0)</x:f>
        <x:v>-0.028171489936458904</x:v>
      </x:c>
      <x:c r="G1603" s="114" t="n">
        <x:f>IFERROR(C1603/C1602-1,0)</x:f>
        <x:v>-0.012230530831374375</x:v>
      </x:c>
      <x:c r="H1603" s="114" t="n">
        <x:f>IFERROR(D1603/D1602-1,0)</x:f>
        <x:v>-0.0008965092172353861</x:v>
      </x:c>
      <x:c r="I1603" s="114" t="n">
        <x:f>IFERROR(E1603/E1602-1,0)</x:f>
        <x:v>-0.03117366878358574</x:v>
      </x:c>
      <x:c r="J1603" s="115" t="n">
        <x:f>Z1602*(1+F1603)</x:f>
        <x:v>0.1904240163902781</x:v>
      </x:c>
      <x:c r="K1603" s="115" t="n">
        <x:f>AA1602*(1+G1603)</x:f>
        <x:v>0.13433861317310183</x:v>
      </x:c>
      <x:c r="L1603" s="115" t="n">
        <x:f>AB1602*(1+H1603)</x:f>
        <x:v>1.1727375381532228</x:v>
      </x:c>
      <x:c r="M1603" s="115" t="n">
        <x:f>AC1602*(1+I1603)</x:f>
        <x:v>0.1559259833909301</x:v>
      </x:c>
      <x:c r="N1603" s="115" t="n">
        <x:f>SUM(J1603:M1603)</x:f>
        <x:v>1.6534261511075328</x:v>
      </x:c>
      <x:c r="O1603" s="116" t="n">
        <x:f>IFERROR((J1603+K1603)/N1603,0)</x:f>
        <x:v>0.19641798295366295</x:v>
      </x:c>
      <x:c r="P1603" s="50" t="b">
        <x:f>AND(MONTH(A1603)=12,OR(A1604="",YEAR(A1603)&lt;&gt;YEAR(A1604)))</x:f>
        <x:v>0</x:v>
      </x:c>
      <x:c r="Q1603" s="50" t="b">
        <x:f>AND(MOD(MONTH(A1603),3)=0,OR(A1604="",MONTH(A1603)&lt;&gt;MONTH(A1604)))</x:f>
        <x:v>0</x:v>
      </x:c>
      <x:c r="R1603" s="50" t="b">
        <x:f>OR(O1603&gt;$E$7,O1603&lt;$E$6)</x:f>
        <x:v>0</x:v>
      </x:c>
      <x:c r="S1603" s="50" t="b">
        <x:f>AND(OR(P1603,Q1603,R1603),A1603-AH1602&gt;$E$8)</x:f>
        <x:v>0</x:v>
      </x:c>
      <x:c r="T1603" s="50" t="str">
        <x:f>IF(NOT(OR(P1603,Q1603,R1603)),"不调",IF(NOT(S1603),"间隔规则跳过",IF(P1603,"年末+季度",IF(AND(Q1603,R1603),"季度+动态",IF(Q1603,"季度","动态")))))</x:f>
        <x:v>不调</x:v>
      </x:c>
      <x:c r="U1603" s="115" t="n">
        <x:f>IF(OR(T1603="年末+季度",T1603="季度+动态"),N1603*$E$5/2,IF(T1603="季度",(J1603+K1603)/2,IF(T1603="动态",N1603*$E$5*IF(J1603+K1603=0,0.5,J1603/(J1603+K1603)),J1603)))</x:f>
        <x:v>0.1904240163902781</x:v>
      </x:c>
      <x:c r="V1603" s="115" t="n">
        <x:f>IF(OR(T1603="年末+季度",T1603="季度+动态"),N1603*$E$5/2,IF(T1603="季度",(J1603+K1603)/2,IF(T1603="动态",N1603*$E$5*IF(J1603+K1603=0,0.5,K1603/(J1603+K1603)),K1603)))</x:f>
        <x:v>0.13433861317310183</x:v>
      </x:c>
      <x:c r="W1603" s="115" t="n">
        <x:f>IF(OR(T1603="年末+季度",T1603="季度+动态",T1603="动态"),N1603*(1-$E$5)*IF(L1603+M1603=0,$B$7/($B$7+$B$8),L1603/(L1603+M1603)),L1603)</x:f>
        <x:v>1.1727375381532228</x:v>
      </x:c>
      <x:c r="X1603" s="115" t="n">
        <x:f>IF(OR(T1603="年末+季度",T1603="季度+动态",T1603="动态"),N1603*(1-$E$5)*IF(L1603+M1603=0,$B$8/($B$7+$B$8),M1603/(L1603+M1603)),M1603)</x:f>
        <x:v>0.1559259833909301</x:v>
      </x:c>
      <x:c r="Y1603" s="115" t="n">
        <x:f>POWER(1-$H$5,(A1603-A1602)/$H$8)</x:f>
        <x:v>0.9999862671029998</x:v>
      </x:c>
      <x:c r="Z1603" s="115" t="n">
        <x:f>U1603*Y1603</x:f>
        <x:v>0.19042140131687463</x:v>
      </x:c>
      <x:c r="AA1603" s="115" t="n">
        <x:f>V1603*Y1603</x:f>
        <x:v>0.13433676831476396</x:v>
      </x:c>
      <x:c r="AB1603" s="115" t="n">
        <x:f>W1603*Y1603</x:f>
        <x:v>1.172721433069403</x:v>
      </x:c>
      <x:c r="AC1603" s="115" t="n">
        <x:f>X1603*Y1603</x:f>
        <x:v>0.15592384207546053</x:v>
      </x:c>
      <x:c r="AD1603" s="115" t="n">
        <x:f>SUM(Z1603:AC1603)</x:f>
        <x:v>1.653403444776502</x:v>
      </x:c>
      <x:c r="AE1603" s="115" t="n">
        <x:f>MAX(AE1602,AD1603)</x:f>
        <x:v>1.6776260516661592</x:v>
      </x:c>
      <x:c r="AF1603" s="114" t="n">
        <x:f>AD1603/AE1603-1</x:f>
        <x:v>-0.014438621089366221</x:v>
      </x:c>
      <x:c r="AG1603" s="114" t="n">
        <x:f>AD1603/AD1602-1</x:f>
        <x:v>-0.00796531353948804</x:v>
      </x:c>
      <x:c r="AH1603" s="111" t="n">
        <x:f>IF(OR(T1603="年末+季度",T1603="季度+动态",T1603="季度",T1603="动态"),A1603,AH1602)</x:f>
        <x:v>46170</x:v>
      </x:c>
      <x:c r="AI1603" s="117" t="n">
        <x:f>YEAR(A1603)</x:f>
        <x:v>2026</x:v>
      </x:c>
      <x:c r="AJ1603" s="117" t="n">
        <x:f>MONTH(A1603)</x:f>
        <x:v>6</x:v>
      </x:c>
      <x:c r="AK1603" s="50" t="n">
        <x:f>IF(MONTH(A1603)&lt;&gt;MONTH(A1604),1,0)</x:f>
        <x:v>0</x:v>
      </x:c>
      <x:c r="AL1603" s="115" t="n">
        <x:f>IF(AK1602,AD1602,AL1602)</x:f>
        <x:v>1.670084806832913</x:v>
      </x:c>
      <x:c r="AM1603" s="116" t="str">
        <x:f>IF(AK1603,AD1603/AL1603-1,"")</x:f>
      </x:c>
      <x:c r="AN1603" s="115" t="n">
        <x:f>IF(AI1603&lt;&gt;AI1602,AD1603,MAX(AN1602,AD1603))</x:f>
        <x:v>1.6776260516661592</x:v>
      </x:c>
      <x:c r="AO1603" s="116" t="n">
        <x:f>AD1603/AN1603-1</x:f>
        <x:v>-0.014438621089366221</x:v>
      </x:c>
      <x:c r="AP1603" s="112" t="n">
        <x:f>IFERROR(SUM(Z1603:AC1603)/AD1603,0)</x:f>
        <x:v>1</x:v>
      </x:c>
      <x:c r="AQ1603" s="50" t="b">
        <x:f>AND(B1603&gt;0,C1603&gt;0,D1603&gt;0,E1603&gt;0)</x:f>
        <x:v>1</x:v>
      </x:c>
    </x:row>
    <x:row r="1604">
      <x:c r="A1604" s="111" t="n">
        <x:f>'净值底稿'!A1562</x:f>
        <x:v>46184</x:v>
      </x:c>
      <x:c r="B1604" s="113" t="n">
        <x:f>'净值底稿'!F1562</x:f>
        <x:v>5.842697818941</x:v>
      </x:c>
      <x:c r="C1604" s="113" t="n">
        <x:f>'净值底稿'!O1562</x:f>
        <x:v>2.0366659767271336</x:v>
      </x:c>
      <x:c r="D1604" s="113" t="n">
        <x:f>'净值底稿'!P1562</x:f>
        <x:v>1.782</x:v>
      </x:c>
      <x:c r="E1604" s="113" t="n">
        <x:f>'净值底稿'!Q1562</x:f>
        <x:v>3.1042</x:v>
      </x:c>
      <x:c r="F1604" s="114" t="n">
        <x:f>IFERROR(B1604/B1603-1,0)</x:f>
        <x:v>-0.00607459293168211</x:v>
      </x:c>
      <x:c r="G1604" s="114" t="n">
        <x:f>IFERROR(C1604/C1603-1,0)</x:f>
        <x:v>-0.003945181270897824</x:v>
      </x:c>
      <x:c r="H1604" s="114" t="n">
        <x:f>IFERROR(D1604/D1603-1,0)</x:f>
        <x:v>-0.0006169031462059937</x:v>
      </x:c>
      <x:c r="I1604" s="114" t="n">
        <x:f>IFERROR(E1604/E1603-1,0)</x:f>
        <x:v>-0.021713781475528604</x:v>
      </x:c>
      <x:c r="J1604" s="115" t="n">
        <x:f>Z1603*(1+F1604)</x:f>
        <x:v>0.18926466881839413</x:v>
      </x:c>
      <x:c r="K1604" s="115" t="n">
        <x:f>AA1603*(1+G1604)</x:f>
        <x:v>0.1338067854124156</x:v>
      </x:c>
      <x:c r="L1604" s="115" t="n">
        <x:f>AB1603*(1+H1604)</x:f>
        <x:v>1.1719979775277192</x:v>
      </x:c>
      <x:c r="M1604" s="115" t="n">
        <x:f>AC1603*(1+I1604)</x:f>
        <x:v>0.15253814584180916</x:v>
      </x:c>
      <x:c r="N1604" s="115" t="n">
        <x:f>SUM(J1604:M1604)</x:f>
        <x:v>1.647607577600338</x:v>
      </x:c>
      <x:c r="O1604" s="116" t="n">
        <x:f>IFERROR((J1604+K1604)/N1604,0)</x:f>
        <x:v>0.19608519566373198</x:v>
      </x:c>
      <x:c r="P1604" s="50" t="b">
        <x:f>AND(MONTH(A1604)=12,OR(A1605="",YEAR(A1604)&lt;&gt;YEAR(A1605)))</x:f>
        <x:v>0</x:v>
      </x:c>
      <x:c r="Q1604" s="50" t="b">
        <x:f>AND(MOD(MONTH(A1604),3)=0,OR(A1605="",MONTH(A1604)&lt;&gt;MONTH(A1605)))</x:f>
        <x:v>0</x:v>
      </x:c>
      <x:c r="R1604" s="50" t="b">
        <x:f>OR(O1604&gt;$E$7,O1604&lt;$E$6)</x:f>
        <x:v>0</x:v>
      </x:c>
      <x:c r="S1604" s="50" t="b">
        <x:f>AND(OR(P1604,Q1604,R1604),A1604-AH1603&gt;$E$8)</x:f>
        <x:v>0</x:v>
      </x:c>
      <x:c r="T1604" s="50" t="str">
        <x:f>IF(NOT(OR(P1604,Q1604,R1604)),"不调",IF(NOT(S1604),"间隔规则跳过",IF(P1604,"年末+季度",IF(AND(Q1604,R1604),"季度+动态",IF(Q1604,"季度","动态")))))</x:f>
        <x:v>不调</x:v>
      </x:c>
      <x:c r="U1604" s="115" t="n">
        <x:f>IF(OR(T1604="年末+季度",T1604="季度+动态"),N1604*$E$5/2,IF(T1604="季度",(J1604+K1604)/2,IF(T1604="动态",N1604*$E$5*IF(J1604+K1604=0,0.5,J1604/(J1604+K1604)),J1604)))</x:f>
        <x:v>0.18926466881839413</x:v>
      </x:c>
      <x:c r="V1604" s="115" t="n">
        <x:f>IF(OR(T1604="年末+季度",T1604="季度+动态"),N1604*$E$5/2,IF(T1604="季度",(J1604+K1604)/2,IF(T1604="动态",N1604*$E$5*IF(J1604+K1604=0,0.5,K1604/(J1604+K1604)),K1604)))</x:f>
        <x:v>0.1338067854124156</x:v>
      </x:c>
      <x:c r="W1604" s="115" t="n">
        <x:f>IF(OR(T1604="年末+季度",T1604="季度+动态",T1604="动态"),N1604*(1-$E$5)*IF(L1604+M1604=0,$B$7/($B$7+$B$8),L1604/(L1604+M1604)),L1604)</x:f>
        <x:v>1.1719979775277192</x:v>
      </x:c>
      <x:c r="X1604" s="115" t="n">
        <x:f>IF(OR(T1604="年末+季度",T1604="季度+动态",T1604="动态"),N1604*(1-$E$5)*IF(L1604+M1604=0,$B$8/($B$7+$B$8),M1604/(L1604+M1604)),M1604)</x:f>
        <x:v>0.15253814584180916</x:v>
      </x:c>
      <x:c r="Y1604" s="115" t="n">
        <x:f>POWER(1-$H$5,(A1604-A1603)/$H$8)</x:f>
        <x:v>0.9999862671029998</x:v>
      </x:c>
      <x:c r="Z1604" s="115" t="n">
        <x:f>U1604*Y1604</x:f>
        <x:v>0.18926206966619147</x:v>
      </x:c>
      <x:c r="AA1604" s="115" t="n">
        <x:f>V1604*Y1604</x:f>
        <x:v>0.1338049478576136</x:v>
      </x:c>
      <x:c r="AB1604" s="115" t="n">
        <x:f>W1604*Y1604</x:f>
        <x:v>1.1719818826002093</x:v>
      </x:c>
      <x:c r="AC1604" s="115" t="n">
        <x:f>X1604*Y1604</x:f>
        <x:v>0.15253605105116372</x:v>
      </x:c>
      <x:c r="AD1604" s="115" t="n">
        <x:f>SUM(Z1604:AC1604)</x:f>
        <x:v>1.6475849511751781</x:v>
      </x:c>
      <x:c r="AE1604" s="115" t="n">
        <x:f>MAX(AE1603,AD1604)</x:f>
        <x:v>1.6776260516661592</x:v>
      </x:c>
      <x:c r="AF1604" s="114" t="n">
        <x:f>AD1604/AE1604-1</x:f>
        <x:v>-0.017906911055145636</x:v>
      </x:c>
      <x:c r="AG1604" s="114" t="n">
        <x:f>AD1604/AD1603-1</x:f>
        <x:v>-0.0035191009306929644</x:v>
      </x:c>
      <x:c r="AH1604" s="111" t="n">
        <x:f>IF(OR(T1604="年末+季度",T1604="季度+动态",T1604="季度",T1604="动态"),A1604,AH1603)</x:f>
        <x:v>46170</x:v>
      </x:c>
      <x:c r="AI1604" s="117" t="n">
        <x:f>YEAR(A1604)</x:f>
        <x:v>2026</x:v>
      </x:c>
      <x:c r="AJ1604" s="117" t="n">
        <x:f>MONTH(A1604)</x:f>
        <x:v>6</x:v>
      </x:c>
      <x:c r="AK1604" s="50" t="n">
        <x:f>IF(MONTH(A1604)&lt;&gt;MONTH(A1605),1,0)</x:f>
        <x:v>0</x:v>
      </x:c>
      <x:c r="AL1604" s="115" t="n">
        <x:f>IF(AK1603,AD1603,AL1603)</x:f>
        <x:v>1.670084806832913</x:v>
      </x:c>
      <x:c r="AM1604" s="116" t="str">
        <x:f>IF(AK1604,AD1604/AL1604-1,"")</x:f>
      </x:c>
      <x:c r="AN1604" s="115" t="n">
        <x:f>IF(AI1604&lt;&gt;AI1603,AD1604,MAX(AN1603,AD1604))</x:f>
        <x:v>1.6776260516661592</x:v>
      </x:c>
      <x:c r="AO1604" s="116" t="n">
        <x:f>AD1604/AN1604-1</x:f>
        <x:v>-0.017906911055145636</x:v>
      </x:c>
      <x:c r="AP1604" s="112" t="n">
        <x:f>IFERROR(SUM(Z1604:AC1604)/AD1604,0)</x:f>
        <x:v>1</x:v>
      </x:c>
      <x:c r="AQ1604" s="50" t="b">
        <x:f>AND(B1604&gt;0,C1604&gt;0,D1604&gt;0,E1604&gt;0)</x:f>
        <x:v>1</x:v>
      </x:c>
    </x:row>
    <x:row r="1605">
      <x:c r="A1605" s="111" t="n">
        <x:f>'净值底稿'!A1563</x:f>
        <x:v>46185</x:v>
      </x:c>
      <x:c r="B1605" s="113" t="n">
        <x:f>'净值底稿'!F1563</x:f>
        <x:v>5.849587018589975</x:v>
      </x:c>
      <x:c r="C1605" s="113" t="n">
        <x:f>'净值底稿'!O1563</x:f>
        <x:v>2.0566379164874364</x:v>
      </x:c>
      <x:c r="D1605" s="113" t="n">
        <x:f>'净值底稿'!P1563</x:f>
        <x:v>1.783</x:v>
      </x:c>
      <x:c r="E1605" s="113" t="n">
        <x:f>'净值底稿'!Q1563</x:f>
        <x:v>3.1449</x:v>
      </x:c>
      <x:c r="F1605" s="114" t="n">
        <x:f>IFERROR(B1605/B1604-1,0)</x:f>
        <x:v>0.001179112776745317</x:v>
      </x:c>
      <x:c r="G1605" s="114" t="n">
        <x:f>IFERROR(C1605/C1604-1,0)</x:f>
        <x:v>0.00980619305694752</x:v>
      </x:c>
      <x:c r="H1605" s="114" t="n">
        <x:f>IFERROR(D1605/D1604-1,0)</x:f>
        <x:v>0.0005611672278338364</x:v>
      </x:c>
      <x:c r="I1605" s="114" t="n">
        <x:f>IFERROR(E1605/E1604-1,0)</x:f>
        <x:v>0.013111268603827053</x:v>
      </x:c>
      <x:c r="J1605" s="115" t="n">
        <x:f>Z1604*(1+F1605)</x:f>
        <x:v>0.18948523099068815</x:v>
      </x:c>
      <x:c r="K1605" s="115" t="n">
        <x:f>AA1604*(1+G1605)</x:f>
        <x:v>0.13511706500828016</x:v>
      </x:c>
      <x:c r="L1605" s="115" t="n">
        <x:f>AB1604*(1+H1605)</x:f>
        <x:v>1.1726395604243396</x:v>
      </x:c>
      <x:c r="M1605" s="115" t="n">
        <x:f>AC1604*(1+I1605)</x:f>
        <x:v>0.1545359921882626</x:v>
      </x:c>
      <x:c r="N1605" s="115" t="n">
        <x:f>SUM(J1605:M1605)</x:f>
        <x:v>1.6517778486115704</x:v>
      </x:c>
      <x:c r="O1605" s="116" t="n">
        <x:f>IFERROR((J1605+K1605)/N1605,0)</x:f>
        <x:v>0.19651692040295746</x:v>
      </x:c>
      <x:c r="P1605" s="50" t="b">
        <x:f>AND(MONTH(A1605)=12,OR(A1606="",YEAR(A1605)&lt;&gt;YEAR(A1606)))</x:f>
        <x:v>0</x:v>
      </x:c>
      <x:c r="Q1605" s="50" t="b">
        <x:f>AND(MOD(MONTH(A1605),3)=0,OR(A1606="",MONTH(A1605)&lt;&gt;MONTH(A1606)))</x:f>
        <x:v>0</x:v>
      </x:c>
      <x:c r="R1605" s="50" t="b">
        <x:f>OR(O1605&gt;$E$7,O1605&lt;$E$6)</x:f>
        <x:v>0</x:v>
      </x:c>
      <x:c r="S1605" s="50" t="b">
        <x:f>AND(OR(P1605,Q1605,R1605),A1605-AH1604&gt;$E$8)</x:f>
        <x:v>0</x:v>
      </x:c>
      <x:c r="T1605" s="50" t="str">
        <x:f>IF(NOT(OR(P1605,Q1605,R1605)),"不调",IF(NOT(S1605),"间隔规则跳过",IF(P1605,"年末+季度",IF(AND(Q1605,R1605),"季度+动态",IF(Q1605,"季度","动态")))))</x:f>
        <x:v>不调</x:v>
      </x:c>
      <x:c r="U1605" s="115" t="n">
        <x:f>IF(OR(T1605="年末+季度",T1605="季度+动态"),N1605*$E$5/2,IF(T1605="季度",(J1605+K1605)/2,IF(T1605="动态",N1605*$E$5*IF(J1605+K1605=0,0.5,J1605/(J1605+K1605)),J1605)))</x:f>
        <x:v>0.18948523099068815</x:v>
      </x:c>
      <x:c r="V1605" s="115" t="n">
        <x:f>IF(OR(T1605="年末+季度",T1605="季度+动态"),N1605*$E$5/2,IF(T1605="季度",(J1605+K1605)/2,IF(T1605="动态",N1605*$E$5*IF(J1605+K1605=0,0.5,K1605/(J1605+K1605)),K1605)))</x:f>
        <x:v>0.13511706500828016</x:v>
      </x:c>
      <x:c r="W1605" s="115" t="n">
        <x:f>IF(OR(T1605="年末+季度",T1605="季度+动态",T1605="动态"),N1605*(1-$E$5)*IF(L1605+M1605=0,$B$7/($B$7+$B$8),L1605/(L1605+M1605)),L1605)</x:f>
        <x:v>1.1726395604243396</x:v>
      </x:c>
      <x:c r="X1605" s="115" t="n">
        <x:f>IF(OR(T1605="年末+季度",T1605="季度+动态",T1605="动态"),N1605*(1-$E$5)*IF(L1605+M1605=0,$B$8/($B$7+$B$8),M1605/(L1605+M1605)),M1605)</x:f>
        <x:v>0.1545359921882626</x:v>
      </x:c>
      <x:c r="Y1605" s="115" t="n">
        <x:f>POWER(1-$H$5,(A1605-A1604)/$H$8)</x:f>
        <x:v>0.9999862671029998</x:v>
      </x:c>
      <x:c r="Z1605" s="115" t="n">
        <x:f>U1605*Y1605</x:f>
        <x:v>0.18948262880952788</x:v>
      </x:c>
      <x:c r="AA1605" s="115" t="n">
        <x:f>V1605*Y1605</x:f>
        <x:v>0.13511520945954342</x:v>
      </x:c>
      <x:c r="AB1605" s="115" t="n">
        <x:f>W1605*Y1605</x:f>
        <x:v>1.1726234566860378</x:v>
      </x:c>
      <x:c r="AC1605" s="115" t="n">
        <x:f>X1605*Y1605</x:f>
        <x:v>0.15453386996139906</x:v>
      </x:c>
      <x:c r="AD1605" s="115" t="n">
        <x:f>SUM(Z1605:AC1605)</x:f>
        <x:v>1.651755164916508</x:v>
      </x:c>
      <x:c r="AE1605" s="115" t="n">
        <x:f>MAX(AE1604,AD1605)</x:f>
        <x:v>1.6776260516661592</x:v>
      </x:c>
      <x:c r="AF1605" s="114" t="n">
        <x:f>AD1605/AE1605-1</x:f>
        <x:v>-0.01542112839983445</x:v>
      </x:c>
      <x:c r="AG1605" s="114" t="n">
        <x:f>AD1605/AD1604-1</x:f>
        <x:v>0.0025311069625608695</x:v>
      </x:c>
      <x:c r="AH1605" s="111" t="n">
        <x:f>IF(OR(T1605="年末+季度",T1605="季度+动态",T1605="季度",T1605="动态"),A1605,AH1604)</x:f>
        <x:v>46170</x:v>
      </x:c>
      <x:c r="AI1605" s="117" t="n">
        <x:f>YEAR(A1605)</x:f>
        <x:v>2026</x:v>
      </x:c>
      <x:c r="AJ1605" s="117" t="n">
        <x:f>MONTH(A1605)</x:f>
        <x:v>6</x:v>
      </x:c>
      <x:c r="AK1605" s="50" t="n">
        <x:f>IF(MONTH(A1605)&lt;&gt;MONTH(A1606),1,0)</x:f>
        <x:v>0</x:v>
      </x:c>
      <x:c r="AL1605" s="115" t="n">
        <x:f>IF(AK1604,AD1604,AL1604)</x:f>
        <x:v>1.670084806832913</x:v>
      </x:c>
      <x:c r="AM1605" s="116" t="str">
        <x:f>IF(AK1605,AD1605/AL1605-1,"")</x:f>
      </x:c>
      <x:c r="AN1605" s="115" t="n">
        <x:f>IF(AI1605&lt;&gt;AI1604,AD1605,MAX(AN1604,AD1605))</x:f>
        <x:v>1.6776260516661592</x:v>
      </x:c>
      <x:c r="AO1605" s="116" t="n">
        <x:f>AD1605/AN1605-1</x:f>
        <x:v>-0.01542112839983445</x:v>
      </x:c>
      <x:c r="AP1605" s="112" t="n">
        <x:f>IFERROR(SUM(Z1605:AC1605)/AD1605,0)</x:f>
        <x:v>1</x:v>
      </x:c>
      <x:c r="AQ1605" s="50" t="b">
        <x:f>AND(B1605&gt;0,C1605&gt;0,D1605&gt;0,E1605&gt;0)</x:f>
        <x:v>1</x:v>
      </x:c>
    </x:row>
    <x:row r="1606">
      <x:c r="A1606" s="111" t="n">
        <x:f>'净值底稿'!A1564</x:f>
        <x:v>46188</x:v>
      </x:c>
      <x:c r="B1606" s="113" t="n">
        <x:f>'净值底稿'!F1564</x:f>
        <x:v>6.30588647694685</x:v>
      </x:c>
      <x:c r="C1606" s="113" t="n">
        <x:f>'净值底稿'!O1564</x:f>
        <x:v>2.127635092895109</x:v>
      </x:c>
      <x:c r="D1606" s="113" t="n">
        <x:f>'净值底稿'!P1564</x:f>
        <x:v>1.7836</x:v>
      </x:c>
      <x:c r="E1606" s="113" t="n">
        <x:f>'净值底稿'!Q1564</x:f>
        <x:v>3.2471</x:v>
      </x:c>
      <x:c r="F1606" s="114" t="n">
        <x:f>IFERROR(B1606/B1605-1,0)</x:f>
        <x:v>0.07800541421244889</x:v>
      </x:c>
      <x:c r="G1606" s="114" t="n">
        <x:f>IFERROR(C1606/C1605-1,0)</x:f>
        <x:v>0.03452098973694406</x:v>
      </x:c>
      <x:c r="H1606" s="114" t="n">
        <x:f>IFERROR(D1606/D1605-1,0)</x:f>
        <x:v>0.0003365114974762662</x:v>
      </x:c>
      <x:c r="I1606" s="114" t="n">
        <x:f>IFERROR(E1606/E1605-1,0)</x:f>
        <x:v>0.0324970587300073</x:v>
      </x:c>
      <x:c r="J1606" s="115" t="n">
        <x:f>Z1605*(1+F1606)</x:f>
        <x:v>0.20426329975587879</x:v>
      </x:c>
      <x:c r="K1606" s="115" t="n">
        <x:f>AA1605*(1+G1606)</x:f>
        <x:v>0.13977952021860135</x:v>
      </x:c>
      <x:c r="L1606" s="115" t="n">
        <x:f>AB1605*(1+H1606)</x:f>
        <x:v>1.173018057961423</x:v>
      </x:c>
      <x:c r="M1606" s="115" t="n">
        <x:f>AC1605*(1+I1606)</x:f>
        <x:v>0.15955576620930995</x:v>
      </x:c>
      <x:c r="N1606" s="115" t="n">
        <x:f>SUM(J1606:M1606)</x:f>
        <x:v>1.6766166441452133</x:v>
      </x:c>
      <x:c r="O1606" s="116" t="n">
        <x:f>IFERROR((J1606+K1606)/N1606,0)</x:f>
        <x:v>0.20520064689557163</x:v>
      </x:c>
      <x:c r="P1606" s="50" t="b">
        <x:f>AND(MONTH(A1606)=12,OR(A1607="",YEAR(A1606)&lt;&gt;YEAR(A1607)))</x:f>
        <x:v>0</x:v>
      </x:c>
      <x:c r="Q1606" s="50" t="b">
        <x:f>AND(MOD(MONTH(A1606),3)=0,OR(A1607="",MONTH(A1606)&lt;&gt;MONTH(A1607)))</x:f>
        <x:v>0</x:v>
      </x:c>
      <x:c r="R1606" s="50" t="b">
        <x:f>OR(O1606&gt;$E$7,O1606&lt;$E$6)</x:f>
        <x:v>0</x:v>
      </x:c>
      <x:c r="S1606" s="50" t="b">
        <x:f>AND(OR(P1606,Q1606,R1606),A1606-AH1605&gt;$E$8)</x:f>
        <x:v>0</x:v>
      </x:c>
      <x:c r="T1606" s="50" t="str">
        <x:f>IF(NOT(OR(P1606,Q1606,R1606)),"不调",IF(NOT(S1606),"间隔规则跳过",IF(P1606,"年末+季度",IF(AND(Q1606,R1606),"季度+动态",IF(Q1606,"季度","动态")))))</x:f>
        <x:v>不调</x:v>
      </x:c>
      <x:c r="U1606" s="115" t="n">
        <x:f>IF(OR(T1606="年末+季度",T1606="季度+动态"),N1606*$E$5/2,IF(T1606="季度",(J1606+K1606)/2,IF(T1606="动态",N1606*$E$5*IF(J1606+K1606=0,0.5,J1606/(J1606+K1606)),J1606)))</x:f>
        <x:v>0.20426329975587879</x:v>
      </x:c>
      <x:c r="V1606" s="115" t="n">
        <x:f>IF(OR(T1606="年末+季度",T1606="季度+动态"),N1606*$E$5/2,IF(T1606="季度",(J1606+K1606)/2,IF(T1606="动态",N1606*$E$5*IF(J1606+K1606=0,0.5,K1606/(J1606+K1606)),K1606)))</x:f>
        <x:v>0.13977952021860135</x:v>
      </x:c>
      <x:c r="W1606" s="115" t="n">
        <x:f>IF(OR(T1606="年末+季度",T1606="季度+动态",T1606="动态"),N1606*(1-$E$5)*IF(L1606+M1606=0,$B$7/($B$7+$B$8),L1606/(L1606+M1606)),L1606)</x:f>
        <x:v>1.173018057961423</x:v>
      </x:c>
      <x:c r="X1606" s="115" t="n">
        <x:f>IF(OR(T1606="年末+季度",T1606="季度+动态",T1606="动态"),N1606*(1-$E$5)*IF(L1606+M1606=0,$B$8/($B$7+$B$8),M1606/(L1606+M1606)),M1606)</x:f>
        <x:v>0.15955576620930995</x:v>
      </x:c>
      <x:c r="Y1606" s="115" t="n">
        <x:f>POWER(1-$H$5,(A1606-A1605)/$H$8)</x:f>
        <x:v>0.9999588018747739</x:v>
      </x:c>
      <x:c r="Z1606" s="115" t="n">
        <x:f>U1606*Y1606</x:f>
        <x:v>0.20425488449087636</x:v>
      </x:c>
      <x:c r="AA1606" s="115" t="n">
        <x:f>V1606*Y1606</x:f>
        <x:v>0.13977376156442334</x:v>
      </x:c>
      <x:c r="AB1606" s="115" t="n">
        <x:f>W1606*Y1606</x:f>
        <x:v>1.1729697318165788</x:v>
      </x:c>
      <x:c r="AC1606" s="115" t="n">
        <x:f>X1606*Y1606</x:f>
        <x:v>0.15954919281087312</x:v>
      </x:c>
      <x:c r="AD1606" s="115" t="n">
        <x:f>SUM(Z1606:AC1606)</x:f>
        <x:v>1.6765475706827517</x:v>
      </x:c>
      <x:c r="AE1606" s="115" t="n">
        <x:f>MAX(AE1605,AD1606)</x:f>
        <x:v>1.6776260516661592</x:v>
      </x:c>
      <x:c r="AF1606" s="114" t="n">
        <x:f>AD1606/AE1606-1</x:f>
        <x:v>-0.0006428613708855391</x:v>
      </x:c>
      <x:c r="AG1606" s="114" t="n">
        <x:f>AD1606/AD1605-1</x:f>
        <x:v>0.015009734065215996</x:v>
      </x:c>
      <x:c r="AH1606" s="111" t="n">
        <x:f>IF(OR(T1606="年末+季度",T1606="季度+动态",T1606="季度",T1606="动态"),A1606,AH1605)</x:f>
        <x:v>46170</x:v>
      </x:c>
      <x:c r="AI1606" s="117" t="n">
        <x:f>YEAR(A1606)</x:f>
        <x:v>2026</x:v>
      </x:c>
      <x:c r="AJ1606" s="117" t="n">
        <x:f>MONTH(A1606)</x:f>
        <x:v>6</x:v>
      </x:c>
      <x:c r="AK1606" s="50" t="n">
        <x:f>IF(MONTH(A1606)&lt;&gt;MONTH(A1607),1,0)</x:f>
        <x:v>0</x:v>
      </x:c>
      <x:c r="AL1606" s="115" t="n">
        <x:f>IF(AK1605,AD1605,AL1605)</x:f>
        <x:v>1.670084806832913</x:v>
      </x:c>
      <x:c r="AM1606" s="116" t="str">
        <x:f>IF(AK1606,AD1606/AL1606-1,"")</x:f>
      </x:c>
      <x:c r="AN1606" s="115" t="n">
        <x:f>IF(AI1606&lt;&gt;AI1605,AD1606,MAX(AN1605,AD1606))</x:f>
        <x:v>1.6776260516661592</x:v>
      </x:c>
      <x:c r="AO1606" s="116" t="n">
        <x:f>AD1606/AN1606-1</x:f>
        <x:v>-0.0006428613708855391</x:v>
      </x:c>
      <x:c r="AP1606" s="112" t="n">
        <x:f>IFERROR(SUM(Z1606:AC1606)/AD1606,0)</x:f>
        <x:v>1</x:v>
      </x:c>
      <x:c r="AQ1606" s="50" t="b">
        <x:f>AND(B1606&gt;0,C1606&gt;0,D1606&gt;0,E1606&gt;0)</x:f>
        <x:v>1</x:v>
      </x:c>
    </x:row>
    <x:row r="1607">
      <x:c r="A1607" s="111" t="n">
        <x:f>'净值底稿'!A1565</x:f>
        <x:v>46189</x:v>
      </x:c>
      <x:c r="B1607" s="113" t="n">
        <x:f>'净值底稿'!F1565</x:f>
        <x:v>6.482436402621874</x:v>
      </x:c>
      <x:c r="C1607" s="113" t="n">
        <x:f>'净值底稿'!O1565</x:f>
        <x:v>2.154433897275783</x:v>
      </x:c>
      <x:c r="D1607" s="113" t="n">
        <x:f>'净值底稿'!P1565</x:f>
        <x:v>1.7852</x:v>
      </x:c>
      <x:c r="E1607" s="113" t="n">
        <x:f>'净值底稿'!Q1565</x:f>
        <x:v>3.2594</x:v>
      </x:c>
      <x:c r="F1607" s="114" t="n">
        <x:f>IFERROR(B1607/B1606-1,0)</x:f>
        <x:v>0.027997637813566456</x:v>
      </x:c>
      <x:c r="G1607" s="114" t="n">
        <x:f>IFERROR(C1607/C1606-1,0)</x:f>
        <x:v>0.012595582987968257</x:v>
      </x:c>
      <x:c r="H1607" s="114" t="n">
        <x:f>IFERROR(D1607/D1606-1,0)</x:f>
        <x:v>0.0008970621215518282</x:v>
      </x:c>
      <x:c r="I1607" s="114" t="n">
        <x:f>IFERROR(E1607/E1606-1,0)</x:f>
        <x:v>0.0037879954420867445</x:v>
      </x:c>
      <x:c r="J1607" s="115" t="n">
        <x:f>Z1606*(1+F1607)</x:f>
        <x:v>0.20997353876850378</x:v>
      </x:c>
      <x:c r="K1607" s="115" t="n">
        <x:f>AA1606*(1+G1607)</x:f>
        <x:v>0.14153429357774852</x:v>
      </x:c>
      <x:c r="L1607" s="115" t="n">
        <x:f>AB1606*(1+H1607)</x:f>
        <x:v>1.1740219585327183</x:v>
      </x:c>
      <x:c r="M1607" s="115" t="n">
        <x:f>AC1606*(1+I1607)</x:f>
        <x:v>0.16015356442602932</x:v>
      </x:c>
      <x:c r="N1607" s="115" t="n">
        <x:f>SUM(J1607:M1607)</x:f>
        <x:v>1.6856833553049997</x:v>
      </x:c>
      <x:c r="O1607" s="116" t="n">
        <x:f>IFERROR((J1607+K1607)/N1607,0)</x:f>
        <x:v>0.20852542159832388</x:v>
      </x:c>
      <x:c r="P1607" s="50" t="b">
        <x:f>AND(MONTH(A1607)=12,OR(A1608="",YEAR(A1607)&lt;&gt;YEAR(A1608)))</x:f>
        <x:v>0</x:v>
      </x:c>
      <x:c r="Q1607" s="50" t="b">
        <x:f>AND(MOD(MONTH(A1607),3)=0,OR(A1608="",MONTH(A1607)&lt;&gt;MONTH(A1608)))</x:f>
        <x:v>0</x:v>
      </x:c>
      <x:c r="R1607" s="50" t="b">
        <x:f>OR(O1607&gt;$E$7,O1607&lt;$E$6)</x:f>
        <x:v>0</x:v>
      </x:c>
      <x:c r="S1607" s="50" t="b">
        <x:f>AND(OR(P1607,Q1607,R1607),A1607-AH1606&gt;$E$8)</x:f>
        <x:v>0</x:v>
      </x:c>
      <x:c r="T1607" s="50" t="str">
        <x:f>IF(NOT(OR(P1607,Q1607,R1607)),"不调",IF(NOT(S1607),"间隔规则跳过",IF(P1607,"年末+季度",IF(AND(Q1607,R1607),"季度+动态",IF(Q1607,"季度","动态")))))</x:f>
        <x:v>不调</x:v>
      </x:c>
      <x:c r="U1607" s="115" t="n">
        <x:f>IF(OR(T1607="年末+季度",T1607="季度+动态"),N1607*$E$5/2,IF(T1607="季度",(J1607+K1607)/2,IF(T1607="动态",N1607*$E$5*IF(J1607+K1607=0,0.5,J1607/(J1607+K1607)),J1607)))</x:f>
        <x:v>0.20997353876850378</x:v>
      </x:c>
      <x:c r="V1607" s="115" t="n">
        <x:f>IF(OR(T1607="年末+季度",T1607="季度+动态"),N1607*$E$5/2,IF(T1607="季度",(J1607+K1607)/2,IF(T1607="动态",N1607*$E$5*IF(J1607+K1607=0,0.5,K1607/(J1607+K1607)),K1607)))</x:f>
        <x:v>0.14153429357774852</x:v>
      </x:c>
      <x:c r="W1607" s="115" t="n">
        <x:f>IF(OR(T1607="年末+季度",T1607="季度+动态",T1607="动态"),N1607*(1-$E$5)*IF(L1607+M1607=0,$B$7/($B$7+$B$8),L1607/(L1607+M1607)),L1607)</x:f>
        <x:v>1.1740219585327183</x:v>
      </x:c>
      <x:c r="X1607" s="115" t="n">
        <x:f>IF(OR(T1607="年末+季度",T1607="季度+动态",T1607="动态"),N1607*(1-$E$5)*IF(L1607+M1607=0,$B$8/($B$7+$B$8),M1607/(L1607+M1607)),M1607)</x:f>
        <x:v>0.16015356442602932</x:v>
      </x:c>
      <x:c r="Y1607" s="115" t="n">
        <x:f>POWER(1-$H$5,(A1607-A1606)/$H$8)</x:f>
        <x:v>0.9999862671029998</x:v>
      </x:c>
      <x:c r="Z1607" s="115" t="n">
        <x:f>U1607*Y1607</x:f>
        <x:v>0.2099706552235231</x:v>
      </x:c>
      <x:c r="AA1607" s="115" t="n">
        <x:f>V1607*Y1607</x:f>
        <x:v>0.14153234990187283</x:v>
      </x:c>
      <x:c r="AB1607" s="115" t="n">
        <x:f>W1607*Y1607</x:f>
        <x:v>1.1740058358100858</x:v>
      </x:c>
      <x:c r="AC1607" s="115" t="n">
        <x:f>X1607*Y1607</x:f>
        <x:v>0.16015136505362484</x:v>
      </x:c>
      <x:c r="AD1607" s="115" t="n">
        <x:f>SUM(Z1607:AC1607)</x:f>
        <x:v>1.6856602059891064</x:v>
      </x:c>
      <x:c r="AE1607" s="115" t="n">
        <x:f>MAX(AE1606,AD1607)</x:f>
        <x:v>1.6856602059891064</x:v>
      </x:c>
      <x:c r="AF1607" s="114" t="n">
        <x:f>AD1607/AE1607-1</x:f>
        <x:v>0</x:v>
      </x:c>
      <x:c r="AG1607" s="114" t="n">
        <x:f>AD1607/AD1606-1</x:f>
        <x:v>0.005435357436737398</x:v>
      </x:c>
      <x:c r="AH1607" s="111" t="n">
        <x:f>IF(OR(T1607="年末+季度",T1607="季度+动态",T1607="季度",T1607="动态"),A1607,AH1606)</x:f>
        <x:v>46170</x:v>
      </x:c>
      <x:c r="AI1607" s="117" t="n">
        <x:f>YEAR(A1607)</x:f>
        <x:v>2026</x:v>
      </x:c>
      <x:c r="AJ1607" s="117" t="n">
        <x:f>MONTH(A1607)</x:f>
        <x:v>6</x:v>
      </x:c>
      <x:c r="AK1607" s="50" t="n">
        <x:f>IF(MONTH(A1607)&lt;&gt;MONTH(A1608),1,0)</x:f>
        <x:v>0</x:v>
      </x:c>
      <x:c r="AL1607" s="115" t="n">
        <x:f>IF(AK1606,AD1606,AL1606)</x:f>
        <x:v>1.670084806832913</x:v>
      </x:c>
      <x:c r="AM1607" s="116" t="str">
        <x:f>IF(AK1607,AD1607/AL1607-1,"")</x:f>
      </x:c>
      <x:c r="AN1607" s="115" t="n">
        <x:f>IF(AI1607&lt;&gt;AI1606,AD1607,MAX(AN1606,AD1607))</x:f>
        <x:v>1.6856602059891064</x:v>
      </x:c>
      <x:c r="AO1607" s="116" t="n">
        <x:f>AD1607/AN1607-1</x:f>
        <x:v>0</x:v>
      </x:c>
      <x:c r="AP1607" s="112" t="n">
        <x:f>IFERROR(SUM(Z1607:AC1607)/AD1607,0)</x:f>
        <x:v>1</x:v>
      </x:c>
      <x:c r="AQ1607" s="50" t="b">
        <x:f>AND(B1607&gt;0,C1607&gt;0,D1607&gt;0,E1607&gt;0)</x:f>
        <x:v>1</x:v>
      </x:c>
    </x:row>
    <x:row r="1608">
      <x:c r="A1608" s="111" t="n">
        <x:f>'净值底稿'!A1566</x:f>
        <x:v>46190</x:v>
      </x:c>
      <x:c r="B1608" s="113" t="n">
        <x:f>'净值底稿'!F1566</x:f>
        <x:v>6.65990069952935</x:v>
      </x:c>
      <x:c r="C1608" s="113" t="n">
        <x:f>'净值底稿'!O1566</x:f>
        <x:v>2.1726530438843152</x:v>
      </x:c>
      <x:c r="D1608" s="113" t="n">
        <x:f>'净值底稿'!P1566</x:f>
        <x:v>1.7864</x:v>
      </x:c>
      <x:c r="E1608" s="113" t="n">
        <x:f>'净值底稿'!Q1566</x:f>
        <x:v>3.2551</x:v>
      </x:c>
      <x:c r="F1608" s="114" t="n">
        <x:f>IFERROR(B1608/B1607-1,0)</x:f>
        <x:v>0.02737617245819779</x:v>
      </x:c>
      <x:c r="G1608" s="114" t="n">
        <x:f>IFERROR(C1608/C1607-1,0)</x:f>
        <x:v>0.00845658185733611</x:v>
      </x:c>
      <x:c r="H1608" s="114" t="n">
        <x:f>IFERROR(D1608/D1607-1,0)</x:f>
        <x:v>0.0006721935917544108</x:v>
      </x:c>
      <x:c r="I1608" s="114" t="n">
        <x:f>IFERROR(E1608/E1607-1,0)</x:f>
        <x:v>-0.0013192612137202797</x:v>
      </x:c>
      <x:c r="J1608" s="115" t="n">
        <x:f>Z1607*(1+F1608)</x:f>
        <x:v>0.21571884809208305</x:v>
      </x:c>
      <x:c r="K1608" s="115" t="n">
        <x:f>AA1607*(1+G1608)</x:f>
        <x:v>0.14272922980427916</x:v>
      </x:c>
      <x:c r="L1608" s="115" t="n">
        <x:f>AB1607*(1+H1608)</x:f>
        <x:v>1.1747949950095995</x:v>
      </x:c>
      <x:c r="M1608" s="115" t="n">
        <x:f>AC1607*(1+I1608)</x:f>
        <x:v>0.15994008356938524</x:v>
      </x:c>
      <x:c r="N1608" s="115" t="n">
        <x:f>SUM(J1608:M1608)</x:f>
        <x:v>1.693183156475347</x:v>
      </x:c>
      <x:c r="O1608" s="116" t="n">
        <x:f>IFERROR((J1608+K1608)/N1608,0)</x:f>
        <x:v>0.21170071089210088</x:v>
      </x:c>
      <x:c r="P1608" s="50" t="b">
        <x:f>AND(MONTH(A1608)=12,OR(A1609="",YEAR(A1608)&lt;&gt;YEAR(A1609)))</x:f>
        <x:v>0</x:v>
      </x:c>
      <x:c r="Q1608" s="50" t="b">
        <x:f>AND(MOD(MONTH(A1608),3)=0,OR(A1609="",MONTH(A1608)&lt;&gt;MONTH(A1609)))</x:f>
        <x:v>0</x:v>
      </x:c>
      <x:c r="R1608" s="50" t="b">
        <x:f>OR(O1608&gt;$E$7,O1608&lt;$E$6)</x:f>
        <x:v>0</x:v>
      </x:c>
      <x:c r="S1608" s="50" t="b">
        <x:f>AND(OR(P1608,Q1608,R1608),A1608-AH1607&gt;$E$8)</x:f>
        <x:v>0</x:v>
      </x:c>
      <x:c r="T1608" s="50" t="str">
        <x:f>IF(NOT(OR(P1608,Q1608,R1608)),"不调",IF(NOT(S1608),"间隔规则跳过",IF(P1608,"年末+季度",IF(AND(Q1608,R1608),"季度+动态",IF(Q1608,"季度","动态")))))</x:f>
        <x:v>不调</x:v>
      </x:c>
      <x:c r="U1608" s="115" t="n">
        <x:f>IF(OR(T1608="年末+季度",T1608="季度+动态"),N1608*$E$5/2,IF(T1608="季度",(J1608+K1608)/2,IF(T1608="动态",N1608*$E$5*IF(J1608+K1608=0,0.5,J1608/(J1608+K1608)),J1608)))</x:f>
        <x:v>0.21571884809208305</x:v>
      </x:c>
      <x:c r="V1608" s="115" t="n">
        <x:f>IF(OR(T1608="年末+季度",T1608="季度+动态"),N1608*$E$5/2,IF(T1608="季度",(J1608+K1608)/2,IF(T1608="动态",N1608*$E$5*IF(J1608+K1608=0,0.5,K1608/(J1608+K1608)),K1608)))</x:f>
        <x:v>0.14272922980427916</x:v>
      </x:c>
      <x:c r="W1608" s="115" t="n">
        <x:f>IF(OR(T1608="年末+季度",T1608="季度+动态",T1608="动态"),N1608*(1-$E$5)*IF(L1608+M1608=0,$B$7/($B$7+$B$8),L1608/(L1608+M1608)),L1608)</x:f>
        <x:v>1.1747949950095995</x:v>
      </x:c>
      <x:c r="X1608" s="115" t="n">
        <x:f>IF(OR(T1608="年末+季度",T1608="季度+动态",T1608="动态"),N1608*(1-$E$5)*IF(L1608+M1608=0,$B$8/($B$7+$B$8),M1608/(L1608+M1608)),M1608)</x:f>
        <x:v>0.15994008356938524</x:v>
      </x:c>
      <x:c r="Y1608" s="115" t="n">
        <x:f>POWER(1-$H$5,(A1608-A1607)/$H$8)</x:f>
        <x:v>0.9999862671029998</x:v>
      </x:c>
      <x:c r="Z1608" s="115" t="n">
        <x:f>U1608*Y1608</x:f>
        <x:v>0.2157158856473612</x:v>
      </x:c>
      <x:c r="AA1608" s="115" t="n">
        <x:f>V1608*Y1608</x:f>
        <x:v>0.14272726971846733</x:v>
      </x:c>
      <x:c r="AB1608" s="115" t="n">
        <x:f>W1608*Y1608</x:f>
        <x:v>1.1747788616709367</x:v>
      </x:c>
      <x:c r="AC1608" s="115" t="n">
        <x:f>X1608*Y1608</x:f>
        <x:v>0.15993788712869136</x:v>
      </x:c>
      <x:c r="AD1608" s="115" t="n">
        <x:f>SUM(Z1608:AC1608)</x:f>
        <x:v>1.6931599041654566</x:v>
      </x:c>
      <x:c r="AE1608" s="115" t="n">
        <x:f>MAX(AE1607,AD1608)</x:f>
        <x:v>1.6931599041654566</x:v>
      </x:c>
      <x:c r="AF1608" s="114" t="n">
        <x:f>AD1608/AE1608-1</x:f>
        <x:v>0</x:v>
      </x:c>
      <x:c r="AG1608" s="114" t="n">
        <x:f>AD1608/AD1607-1</x:f>
        <x:v>0.004449116227400962</x:v>
      </x:c>
      <x:c r="AH1608" s="111" t="n">
        <x:f>IF(OR(T1608="年末+季度",T1608="季度+动态",T1608="季度",T1608="动态"),A1608,AH1607)</x:f>
        <x:v>46170</x:v>
      </x:c>
      <x:c r="AI1608" s="117" t="n">
        <x:f>YEAR(A1608)</x:f>
        <x:v>2026</x:v>
      </x:c>
      <x:c r="AJ1608" s="117" t="n">
        <x:f>MONTH(A1608)</x:f>
        <x:v>6</x:v>
      </x:c>
      <x:c r="AK1608" s="50" t="n">
        <x:f>IF(MONTH(A1608)&lt;&gt;MONTH(A1609),1,0)</x:f>
        <x:v>0</x:v>
      </x:c>
      <x:c r="AL1608" s="115" t="n">
        <x:f>IF(AK1607,AD1607,AL1607)</x:f>
        <x:v>1.670084806832913</x:v>
      </x:c>
      <x:c r="AM1608" s="116" t="str">
        <x:f>IF(AK1608,AD1608/AL1608-1,"")</x:f>
      </x:c>
      <x:c r="AN1608" s="115" t="n">
        <x:f>IF(AI1608&lt;&gt;AI1607,AD1608,MAX(AN1607,AD1608))</x:f>
        <x:v>1.6931599041654566</x:v>
      </x:c>
      <x:c r="AO1608" s="116" t="n">
        <x:f>AD1608/AN1608-1</x:f>
        <x:v>0</x:v>
      </x:c>
      <x:c r="AP1608" s="112" t="n">
        <x:f>IFERROR(SUM(Z1608:AC1608)/AD1608,0)</x:f>
        <x:v>1</x:v>
      </x:c>
      <x:c r="AQ1608" s="50" t="b">
        <x:f>AND(B1608&gt;0,C1608&gt;0,D1608&gt;0,E1608&gt;0)</x:f>
        <x:v>1</x:v>
      </x:c>
    </x:row>
    <x:row r="1609">
      <x:c r="A1609" s="111" t="n">
        <x:f>'净值底稿'!A1567</x:f>
        <x:v>46191</x:v>
      </x:c>
      <x:c r="B1609" s="113" t="n">
        <x:f>'净值底稿'!F1567</x:f>
        <x:v>6.888019795379125</x:v>
      </x:c>
      <x:c r="C1609" s="113" t="n">
        <x:f>'净值底稿'!O1567</x:f>
        <x:v>2.188284476960439</x:v>
      </x:c>
      <x:c r="D1609" s="113" t="n">
        <x:f>'净值底稿'!P1567</x:f>
        <x:v>1.7869</x:v>
      </x:c>
      <x:c r="E1609" s="113" t="n">
        <x:f>'净值底稿'!Q1567</x:f>
        <x:v>3.2441</x:v>
      </x:c>
      <x:c r="F1609" s="114" t="n">
        <x:f>IFERROR(B1609/B1608-1,0)</x:f>
        <x:v>0.03425262719996658</x:v>
      </x:c>
      <x:c r="G1609" s="114" t="n">
        <x:f>IFERROR(C1609/C1608-1,0)</x:f>
        <x:v>0.007194629220769411</x:v>
      </x:c>
      <x:c r="H1609" s="114" t="n">
        <x:f>IFERROR(D1609/D1608-1,0)</x:f>
        <x:v>0.0002798925212716963</x:v>
      </x:c>
      <x:c r="I1609" s="114" t="n">
        <x:f>IFERROR(E1609/E1608-1,0)</x:f>
        <x:v>-0.0033793124635188576</x:v>
      </x:c>
      <x:c r="J1609" s="115" t="n">
        <x:f>Z1608*(1+F1609)</x:f>
        <x:v>0.22310472145955088</x:v>
      </x:c>
      <x:c r="K1609" s="115" t="n">
        <x:f>AA1608*(1+G1609)</x:f>
        <x:v>0.14375413950378446</x:v>
      </x:c>
      <x:c r="L1609" s="115" t="n">
        <x:f>AB1608*(1+H1609)</x:f>
        <x:v>1.1751076734884665</x:v>
      </x:c>
      <x:c r="M1609" s="115" t="n">
        <x:f>AC1608*(1+I1609)</x:f>
        <x:v>0.1593974070333285</x:v>
      </x:c>
      <x:c r="N1609" s="115" t="n">
        <x:f>SUM(J1609:M1609)</x:f>
        <x:v>1.7013639414851305</x:v>
      </x:c>
      <x:c r="O1609" s="116" t="n">
        <x:f>IFERROR((J1609+K1609)/N1609,0)</x:f>
        <x:v>0.21562632898114795</x:v>
      </x:c>
      <x:c r="P1609" s="50" t="b">
        <x:f>AND(MONTH(A1609)=12,OR(A1610="",YEAR(A1609)&lt;&gt;YEAR(A1610)))</x:f>
        <x:v>0</x:v>
      </x:c>
      <x:c r="Q1609" s="50" t="b">
        <x:f>AND(MOD(MONTH(A1609),3)=0,OR(A1610="",MONTH(A1609)&lt;&gt;MONTH(A1610)))</x:f>
        <x:v>0</x:v>
      </x:c>
      <x:c r="R1609" s="50" t="b">
        <x:f>OR(O1609&gt;$E$7,O1609&lt;$E$6)</x:f>
        <x:v>0</x:v>
      </x:c>
      <x:c r="S1609" s="50" t="b">
        <x:f>AND(OR(P1609,Q1609,R1609),A1609-AH1608&gt;$E$8)</x:f>
        <x:v>0</x:v>
      </x:c>
      <x:c r="T1609" s="50" t="str">
        <x:f>IF(NOT(OR(P1609,Q1609,R1609)),"不调",IF(NOT(S1609),"间隔规则跳过",IF(P1609,"年末+季度",IF(AND(Q1609,R1609),"季度+动态",IF(Q1609,"季度","动态")))))</x:f>
        <x:v>不调</x:v>
      </x:c>
      <x:c r="U1609" s="115" t="n">
        <x:f>IF(OR(T1609="年末+季度",T1609="季度+动态"),N1609*$E$5/2,IF(T1609="季度",(J1609+K1609)/2,IF(T1609="动态",N1609*$E$5*IF(J1609+K1609=0,0.5,J1609/(J1609+K1609)),J1609)))</x:f>
        <x:v>0.22310472145955088</x:v>
      </x:c>
      <x:c r="V1609" s="115" t="n">
        <x:f>IF(OR(T1609="年末+季度",T1609="季度+动态"),N1609*$E$5/2,IF(T1609="季度",(J1609+K1609)/2,IF(T1609="动态",N1609*$E$5*IF(J1609+K1609=0,0.5,K1609/(J1609+K1609)),K1609)))</x:f>
        <x:v>0.14375413950378446</x:v>
      </x:c>
      <x:c r="W1609" s="115" t="n">
        <x:f>IF(OR(T1609="年末+季度",T1609="季度+动态",T1609="动态"),N1609*(1-$E$5)*IF(L1609+M1609=0,$B$7/($B$7+$B$8),L1609/(L1609+M1609)),L1609)</x:f>
        <x:v>1.1751076734884665</x:v>
      </x:c>
      <x:c r="X1609" s="115" t="n">
        <x:f>IF(OR(T1609="年末+季度",T1609="季度+动态",T1609="动态"),N1609*(1-$E$5)*IF(L1609+M1609=0,$B$8/($B$7+$B$8),M1609/(L1609+M1609)),M1609)</x:f>
        <x:v>0.1593974070333285</x:v>
      </x:c>
      <x:c r="Y1609" s="115" t="n">
        <x:f>POWER(1-$H$5,(A1609-A1608)/$H$8)</x:f>
        <x:v>0.9999862671029998</x:v>
      </x:c>
      <x:c r="Z1609" s="115" t="n">
        <x:f>U1609*Y1609</x:f>
        <x:v>0.2231016575853908</x:v>
      </x:c>
      <x:c r="AA1609" s="115" t="n">
        <x:f>V1609*Y1609</x:f>
        <x:v>0.1437521653429933</x:v>
      </x:c>
      <x:c r="AB1609" s="115" t="n">
        <x:f>W1609*Y1609</x:f>
        <x:v>1.1750915358558223</x:v>
      </x:c>
      <x:c r="AC1609" s="115" t="n">
        <x:f>X1609*Y1609</x:f>
        <x:v>0.1593952180451556</x:v>
      </x:c>
      <x:c r="AD1609" s="115" t="n">
        <x:f>SUM(Z1609:AC1609)</x:f>
        <x:v>1.7013405768293621</x:v>
      </x:c>
      <x:c r="AE1609" s="115" t="n">
        <x:f>MAX(AE1608,AD1609)</x:f>
        <x:v>1.7013405768293621</x:v>
      </x:c>
      <x:c r="AF1609" s="114" t="n">
        <x:f>AD1609/AE1609-1</x:f>
        <x:v>0</x:v>
      </x:c>
      <x:c r="AG1609" s="114" t="n">
        <x:f>AD1609/AD1608-1</x:f>
        <x:v>0.004831600750631937</x:v>
      </x:c>
      <x:c r="AH1609" s="111" t="n">
        <x:f>IF(OR(T1609="年末+季度",T1609="季度+动态",T1609="季度",T1609="动态"),A1609,AH1608)</x:f>
        <x:v>46170</x:v>
      </x:c>
      <x:c r="AI1609" s="117" t="n">
        <x:f>YEAR(A1609)</x:f>
        <x:v>2026</x:v>
      </x:c>
      <x:c r="AJ1609" s="117" t="n">
        <x:f>MONTH(A1609)</x:f>
        <x:v>6</x:v>
      </x:c>
      <x:c r="AK1609" s="50" t="n">
        <x:f>IF(MONTH(A1609)&lt;&gt;MONTH(A1610),1,0)</x:f>
        <x:v>0</x:v>
      </x:c>
      <x:c r="AL1609" s="115" t="n">
        <x:f>IF(AK1608,AD1608,AL1608)</x:f>
        <x:v>1.670084806832913</x:v>
      </x:c>
      <x:c r="AM1609" s="116" t="str">
        <x:f>IF(AK1609,AD1609/AL1609-1,"")</x:f>
      </x:c>
      <x:c r="AN1609" s="115" t="n">
        <x:f>IF(AI1609&lt;&gt;AI1608,AD1609,MAX(AN1608,AD1609))</x:f>
        <x:v>1.7013405768293621</x:v>
      </x:c>
      <x:c r="AO1609" s="116" t="n">
        <x:f>AD1609/AN1609-1</x:f>
        <x:v>0</x:v>
      </x:c>
      <x:c r="AP1609" s="112" t="n">
        <x:f>IFERROR(SUM(Z1609:AC1609)/AD1609,0)</x:f>
        <x:v>1</x:v>
      </x:c>
      <x:c r="AQ1609" s="50" t="b">
        <x:f>AND(B1609&gt;0,C1609&gt;0,D1609&gt;0,E1609&gt;0)</x:f>
        <x:v>1</x:v>
      </x:c>
    </x:row>
    <x:row r="1610">
      <x:c r="A1610" s="111" t="n">
        <x:f>'净值底稿'!A1568</x:f>
        <x:v>46195</x:v>
      </x:c>
      <x:c r="B1610" s="113" t="n">
        <x:f>'净值底稿'!F1568</x:f>
        <x:v>6.95998304035395</x:v>
      </x:c>
      <x:c r="C1610" s="113" t="n">
        <x:f>'净值底稿'!O1568</x:f>
        <x:v>2.222129683017334</x:v>
      </x:c>
      <x:c r="D1610" s="113" t="n">
        <x:f>'净值底稿'!P1568</x:f>
        <x:v>1.7871</x:v>
      </x:c>
      <x:c r="E1610" s="113" t="n">
        <x:f>'净值底稿'!Q1568</x:f>
        <x:v>3.168</x:v>
      </x:c>
      <x:c r="F1610" s="114" t="n">
        <x:f>IFERROR(B1610/B1609-1,0)</x:f>
        <x:v>0.010447595551787092</x:v>
      </x:c>
      <x:c r="G1610" s="114" t="n">
        <x:f>IFERROR(C1610/C1609-1,0)</x:f>
        <x:v>0.015466547614461312</x:v>
      </x:c>
      <x:c r="H1610" s="114" t="n">
        <x:f>IFERROR(D1610/D1609-1,0)</x:f>
        <x:v>0.00011192568134754666</x:v>
      </x:c>
      <x:c r="I1610" s="114" t="n">
        <x:f>IFERROR(E1610/E1609-1,0)</x:f>
        <x:v>-0.023457969852963778</x:v>
      </x:c>
      <x:c r="J1610" s="115" t="n">
        <x:f>Z1609*(1+F1610)</x:f>
        <x:v>0.22543253347077627</x:v>
      </x:c>
      <x:c r="K1610" s="115" t="n">
        <x:f>AA1609*(1+G1610)</x:f>
        <x:v>0.14597551505295261</x:v>
      </x:c>
      <x:c r="L1610" s="115" t="n">
        <x:f>AB1609*(1+H1610)</x:f>
        <x:v>1.1752230587766186</x:v>
      </x:c>
      <x:c r="M1610" s="115" t="n">
        <x:f>AC1609*(1+I1610)</x:f>
        <x:v>0.15565612982554575</x:v>
      </x:c>
      <x:c r="N1610" s="115" t="n">
        <x:f>SUM(J1610:M1610)</x:f>
        <x:v>1.702287237125893</x:v>
      </x:c>
      <x:c r="O1610" s="116" t="n">
        <x:f>IFERROR((J1610+K1610)/N1610,0)</x:f>
        <x:v>0.2181817735711904</x:v>
      </x:c>
      <x:c r="P1610" s="50" t="b">
        <x:f>AND(MONTH(A1610)=12,OR(A1611="",YEAR(A1610)&lt;&gt;YEAR(A1611)))</x:f>
        <x:v>0</x:v>
      </x:c>
      <x:c r="Q1610" s="50" t="b">
        <x:f>AND(MOD(MONTH(A1610),3)=0,OR(A1611="",MONTH(A1610)&lt;&gt;MONTH(A1611)))</x:f>
        <x:v>0</x:v>
      </x:c>
      <x:c r="R1610" s="50" t="b">
        <x:f>OR(O1610&gt;$E$7,O1610&lt;$E$6)</x:f>
        <x:v>0</x:v>
      </x:c>
      <x:c r="S1610" s="50" t="b">
        <x:f>AND(OR(P1610,Q1610,R1610),A1610-AH1609&gt;$E$8)</x:f>
        <x:v>0</x:v>
      </x:c>
      <x:c r="T1610" s="50" t="str">
        <x:f>IF(NOT(OR(P1610,Q1610,R1610)),"不调",IF(NOT(S1610),"间隔规则跳过",IF(P1610,"年末+季度",IF(AND(Q1610,R1610),"季度+动态",IF(Q1610,"季度","动态")))))</x:f>
        <x:v>不调</x:v>
      </x:c>
      <x:c r="U1610" s="115" t="n">
        <x:f>IF(OR(T1610="年末+季度",T1610="季度+动态"),N1610*$E$5/2,IF(T1610="季度",(J1610+K1610)/2,IF(T1610="动态",N1610*$E$5*IF(J1610+K1610=0,0.5,J1610/(J1610+K1610)),J1610)))</x:f>
        <x:v>0.22543253347077627</x:v>
      </x:c>
      <x:c r="V1610" s="115" t="n">
        <x:f>IF(OR(T1610="年末+季度",T1610="季度+动态"),N1610*$E$5/2,IF(T1610="季度",(J1610+K1610)/2,IF(T1610="动态",N1610*$E$5*IF(J1610+K1610=0,0.5,K1610/(J1610+K1610)),K1610)))</x:f>
        <x:v>0.14597551505295261</x:v>
      </x:c>
      <x:c r="W1610" s="115" t="n">
        <x:f>IF(OR(T1610="年末+季度",T1610="季度+动态",T1610="动态"),N1610*(1-$E$5)*IF(L1610+M1610=0,$B$7/($B$7+$B$8),L1610/(L1610+M1610)),L1610)</x:f>
        <x:v>1.1752230587766186</x:v>
      </x:c>
      <x:c r="X1610" s="115" t="n">
        <x:f>IF(OR(T1610="年末+季度",T1610="季度+动态",T1610="动态"),N1610*(1-$E$5)*IF(L1610+M1610=0,$B$8/($B$7+$B$8),M1610/(L1610+M1610)),M1610)</x:f>
        <x:v>0.15565612982554575</x:v>
      </x:c>
      <x:c r="Y1610" s="115" t="n">
        <x:f>POWER(1-$H$5,(A1610-A1609)/$H$8)</x:f>
        <x:v>0.9999450695435432</x:v>
      </x:c>
      <x:c r="Z1610" s="115" t="n">
        <x:f>U1610*Y1610</x:f>
        <x:v>0.22542015035881252</x:v>
      </x:c>
      <x:c r="AA1610" s="115" t="n">
        <x:f>V1610*Y1610</x:f>
        <x:v>0.14596749655127925</x:v>
      </x:c>
      <x:c r="AB1610" s="115" t="n">
        <x:f>W1610*Y1610</x:f>
        <x:v>1.1751585032375615</x:v>
      </x:c>
      <x:c r="AC1610" s="115" t="n">
        <x:f>X1610*Y1610</x:f>
        <x:v>0.15564757956328412</x:v>
      </x:c>
      <x:c r="AD1610" s="115" t="n">
        <x:f>SUM(Z1610:AC1610)</x:f>
        <x:v>1.7021937297109373</x:v>
      </x:c>
      <x:c r="AE1610" s="115" t="n">
        <x:f>MAX(AE1609,AD1610)</x:f>
        <x:v>1.7021937297109373</x:v>
      </x:c>
      <x:c r="AF1610" s="114" t="n">
        <x:f>AD1610/AE1610-1</x:f>
        <x:v>0</x:v>
      </x:c>
      <x:c r="AG1610" s="114" t="n">
        <x:f>AD1610/AD1609-1</x:f>
        <x:v>0.0005014591982313021</x:v>
      </x:c>
      <x:c r="AH1610" s="111" t="n">
        <x:f>IF(OR(T1610="年末+季度",T1610="季度+动态",T1610="季度",T1610="动态"),A1610,AH1609)</x:f>
        <x:v>46170</x:v>
      </x:c>
      <x:c r="AI1610" s="117" t="n">
        <x:f>YEAR(A1610)</x:f>
        <x:v>2026</x:v>
      </x:c>
      <x:c r="AJ1610" s="117" t="n">
        <x:f>MONTH(A1610)</x:f>
        <x:v>6</x:v>
      </x:c>
      <x:c r="AK1610" s="50" t="n">
        <x:f>IF(MONTH(A1610)&lt;&gt;MONTH(A1611),1,0)</x:f>
        <x:v>0</x:v>
      </x:c>
      <x:c r="AL1610" s="115" t="n">
        <x:f>IF(AK1609,AD1609,AL1609)</x:f>
        <x:v>1.670084806832913</x:v>
      </x:c>
      <x:c r="AM1610" s="116" t="str">
        <x:f>IF(AK1610,AD1610/AL1610-1,"")</x:f>
      </x:c>
      <x:c r="AN1610" s="115" t="n">
        <x:f>IF(AI1610&lt;&gt;AI1609,AD1610,MAX(AN1609,AD1610))</x:f>
        <x:v>1.7021937297109373</x:v>
      </x:c>
      <x:c r="AO1610" s="116" t="n">
        <x:f>AD1610/AN1610-1</x:f>
        <x:v>0</x:v>
      </x:c>
      <x:c r="AP1610" s="112" t="n">
        <x:f>IFERROR(SUM(Z1610:AC1610)/AD1610,0)</x:f>
        <x:v>1</x:v>
      </x:c>
      <x:c r="AQ1610" s="50" t="b">
        <x:f>AND(B1610&gt;0,C1610&gt;0,D1610&gt;0,E1610&gt;0)</x:f>
        <x:v>1</x:v>
      </x:c>
    </x:row>
    <x:row r="1611">
      <x:c r="A1611" s="111" t="n">
        <x:f>'净值底稿'!A1569</x:f>
        <x:v>46196</x:v>
      </x:c>
      <x:c r="B1611" s="113" t="n">
        <x:f>'净值底稿'!F1569</x:f>
        <x:v>6.620438434510675</x:v>
      </x:c>
      <x:c r="C1611" s="113" t="n">
        <x:f>'净值底稿'!O1569</x:f>
        <x:v>2.1868560517712043</x:v>
      </x:c>
      <x:c r="D1611" s="113" t="n">
        <x:f>'净值底稿'!P1569</x:f>
        <x:v>1.7863</x:v>
      </x:c>
      <x:c r="E1611" s="113" t="n">
        <x:f>'净值底稿'!Q1569</x:f>
        <x:v>3.116</x:v>
      </x:c>
      <x:c r="F1611" s="114" t="n">
        <x:f>IFERROR(B1611/B1610-1,0)</x:f>
        <x:v>-0.04878526339426359</x:v>
      </x:c>
      <x:c r="G1611" s="114" t="n">
        <x:f>IFERROR(C1611/C1610-1,0)</x:f>
        <x:v>-0.01587379508752751</x:v>
      </x:c>
      <x:c r="H1611" s="114" t="n">
        <x:f>IFERROR(D1611/D1610-1,0)</x:f>
        <x:v>-0.0004476526215656529</x:v>
      </x:c>
      <x:c r="I1611" s="114" t="n">
        <x:f>IFERROR(E1611/E1610-1,0)</x:f>
        <x:v>-0.016414141414141437</x:v>
      </x:c>
      <x:c r="J1611" s="115" t="n">
        <x:f>Z1610*(1+F1611)</x:f>
        <x:v>0.21442296894918336</x:v>
      </x:c>
      <x:c r="K1611" s="115" t="n">
        <x:f>AA1610*(1+G1611)</x:f>
        <x:v>0.14365043842158487</x:v>
      </x:c>
      <x:c r="L1611" s="115" t="n">
        <x:f>AB1610*(1+H1611)</x:f>
        <x:v>1.174632440452832</x:v>
      </x:c>
      <x:c r="M1611" s="115" t="n">
        <x:f>AC1610*(1+I1611)</x:f>
        <x:v>0.15309275818156354</x:v>
      </x:c>
      <x:c r="N1611" s="115" t="n">
        <x:f>SUM(J1611:M1611)</x:f>
        <x:v>1.6857986060051637</x:v>
      </x:c>
      <x:c r="O1611" s="116" t="n">
        <x:f>IFERROR((J1611+K1611)/N1611,0)</x:f>
        <x:v>0.21240580345436078</x:v>
      </x:c>
      <x:c r="P1611" s="50" t="b">
        <x:f>AND(MONTH(A1611)=12,OR(A1612="",YEAR(A1611)&lt;&gt;YEAR(A1612)))</x:f>
        <x:v>0</x:v>
      </x:c>
      <x:c r="Q1611" s="50" t="b">
        <x:f>AND(MOD(MONTH(A1611),3)=0,OR(A1612="",MONTH(A1611)&lt;&gt;MONTH(A1612)))</x:f>
        <x:v>0</x:v>
      </x:c>
      <x:c r="R1611" s="50" t="b">
        <x:f>OR(O1611&gt;$E$7,O1611&lt;$E$6)</x:f>
        <x:v>0</x:v>
      </x:c>
      <x:c r="S1611" s="50" t="b">
        <x:f>AND(OR(P1611,Q1611,R1611),A1611-AH1610&gt;$E$8)</x:f>
        <x:v>0</x:v>
      </x:c>
      <x:c r="T1611" s="50" t="str">
        <x:f>IF(NOT(OR(P1611,Q1611,R1611)),"不调",IF(NOT(S1611),"间隔规则跳过",IF(P1611,"年末+季度",IF(AND(Q1611,R1611),"季度+动态",IF(Q1611,"季度","动态")))))</x:f>
        <x:v>不调</x:v>
      </x:c>
      <x:c r="U1611" s="115" t="n">
        <x:f>IF(OR(T1611="年末+季度",T1611="季度+动态"),N1611*$E$5/2,IF(T1611="季度",(J1611+K1611)/2,IF(T1611="动态",N1611*$E$5*IF(J1611+K1611=0,0.5,J1611/(J1611+K1611)),J1611)))</x:f>
        <x:v>0.21442296894918336</x:v>
      </x:c>
      <x:c r="V1611" s="115" t="n">
        <x:f>IF(OR(T1611="年末+季度",T1611="季度+动态"),N1611*$E$5/2,IF(T1611="季度",(J1611+K1611)/2,IF(T1611="动态",N1611*$E$5*IF(J1611+K1611=0,0.5,K1611/(J1611+K1611)),K1611)))</x:f>
        <x:v>0.14365043842158487</x:v>
      </x:c>
      <x:c r="W1611" s="115" t="n">
        <x:f>IF(OR(T1611="年末+季度",T1611="季度+动态",T1611="动态"),N1611*(1-$E$5)*IF(L1611+M1611=0,$B$7/($B$7+$B$8),L1611/(L1611+M1611)),L1611)</x:f>
        <x:v>1.174632440452832</x:v>
      </x:c>
      <x:c r="X1611" s="115" t="n">
        <x:f>IF(OR(T1611="年末+季度",T1611="季度+动态",T1611="动态"),N1611*(1-$E$5)*IF(L1611+M1611=0,$B$8/($B$7+$B$8),M1611/(L1611+M1611)),M1611)</x:f>
        <x:v>0.15309275818156354</x:v>
      </x:c>
      <x:c r="Y1611" s="115" t="n">
        <x:f>POWER(1-$H$5,(A1611-A1610)/$H$8)</x:f>
        <x:v>0.9999862671029998</x:v>
      </x:c>
      <x:c r="Z1611" s="115" t="n">
        <x:f>U1611*Y1611</x:f>
        <x:v>0.2144200243006363</x:v>
      </x:c>
      <x:c r="AA1611" s="115" t="n">
        <x:f>V1611*Y1611</x:f>
        <x:v>0.14364846568491</x:v>
      </x:c>
      <x:c r="AB1611" s="115" t="n">
        <x:f>W1611*Y1611</x:f>
        <x:v>1.1746163093465143</x:v>
      </x:c>
      <x:c r="AC1611" s="115" t="n">
        <x:f>X1611*Y1611</x:f>
        <x:v>0.15309065577448394</x:v>
      </x:c>
      <x:c r="AD1611" s="115" t="n">
        <x:f>SUM(Z1611:AC1611)</x:f>
        <x:v>1.6857754551065447</x:v>
      </x:c>
      <x:c r="AE1611" s="115" t="n">
        <x:f>MAX(AE1610,AD1611)</x:f>
        <x:v>1.7021937297109373</x:v>
      </x:c>
      <x:c r="AF1611" s="114" t="n">
        <x:f>AD1611/AE1611-1</x:f>
        <x:v>-0.009645361933732888</x:v>
      </x:c>
      <x:c r="AG1611" s="114" t="n">
        <x:f>AD1611/AD1610-1</x:f>
        <x:v>-0.009645361933732888</x:v>
      </x:c>
      <x:c r="AH1611" s="111" t="n">
        <x:f>IF(OR(T1611="年末+季度",T1611="季度+动态",T1611="季度",T1611="动态"),A1611,AH1610)</x:f>
        <x:v>46170</x:v>
      </x:c>
      <x:c r="AI1611" s="117" t="n">
        <x:f>YEAR(A1611)</x:f>
        <x:v>2026</x:v>
      </x:c>
      <x:c r="AJ1611" s="117" t="n">
        <x:f>MONTH(A1611)</x:f>
        <x:v>6</x:v>
      </x:c>
      <x:c r="AK1611" s="50" t="n">
        <x:f>IF(MONTH(A1611)&lt;&gt;MONTH(A1612),1,0)</x:f>
        <x:v>0</x:v>
      </x:c>
      <x:c r="AL1611" s="115" t="n">
        <x:f>IF(AK1610,AD1610,AL1610)</x:f>
        <x:v>1.670084806832913</x:v>
      </x:c>
      <x:c r="AM1611" s="116" t="str">
        <x:f>IF(AK1611,AD1611/AL1611-1,"")</x:f>
      </x:c>
      <x:c r="AN1611" s="115" t="n">
        <x:f>IF(AI1611&lt;&gt;AI1610,AD1611,MAX(AN1610,AD1611))</x:f>
        <x:v>1.7021937297109373</x:v>
      </x:c>
      <x:c r="AO1611" s="116" t="n">
        <x:f>AD1611/AN1611-1</x:f>
        <x:v>-0.009645361933732888</x:v>
      </x:c>
      <x:c r="AP1611" s="112" t="n">
        <x:f>IFERROR(SUM(Z1611:AC1611)/AD1611,0)</x:f>
        <x:v>1</x:v>
      </x:c>
      <x:c r="AQ1611" s="50" t="b">
        <x:f>AND(B1611&gt;0,C1611&gt;0,D1611&gt;0,E1611&gt;0)</x:f>
        <x:v>1</x:v>
      </x:c>
    </x:row>
    <x:row r="1612">
      <x:c r="A1612" s="111" t="n">
        <x:f>'净值底稿'!A1570</x:f>
        <x:v>46197</x:v>
      </x:c>
      <x:c r="B1612" s="113" t="n">
        <x:f>'净值底稿'!F1570</x:f>
        <x:v>6.81253042153235</x:v>
      </x:c>
      <x:c r="C1612" s="113" t="n">
        <x:f>'净值底稿'!O1570</x:f>
        <x:v>2.207037227384258</x:v>
      </x:c>
      <x:c r="D1612" s="113" t="n">
        <x:f>'净值底稿'!P1570</x:f>
        <x:v>1.7862</x:v>
      </x:c>
      <x:c r="E1612" s="113" t="n">
        <x:f>'净值底稿'!Q1570</x:f>
        <x:v>3.0984</x:v>
      </x:c>
      <x:c r="F1612" s="114" t="n">
        <x:f>IFERROR(B1612/B1611-1,0)</x:f>
        <x:v>0.029014994840877772</x:v>
      </x:c>
      <x:c r="G1612" s="114" t="n">
        <x:f>IFERROR(C1612/C1611-1,0)</x:f>
        <x:v>0.009228396901894032</x:v>
      </x:c>
      <x:c r="H1612" s="114" t="n">
        <x:f>IFERROR(D1612/D1611-1,0)</x:f>
        <x:v>-0.000055981638022672975</x:v>
      </x:c>
      <x:c r="I1612" s="114" t="n">
        <x:f>IFERROR(E1612/E1611-1,0)</x:f>
        <x:v>-0.005648267008986019</x:v>
      </x:c>
      <x:c r="J1612" s="115" t="n">
        <x:f>Z1611*(1+F1612)</x:f>
        <x:v>0.22064142019950017</x:v>
      </x:c>
      <x:c r="K1612" s="115" t="n">
        <x:f>AA1611*(1+G1612)</x:f>
        <x:v>0.14497411074059846</x:v>
      </x:c>
      <x:c r="L1612" s="115" t="n">
        <x:f>AB1611*(1+H1612)</x:f>
        <x:v>1.174550552401469</x:v>
      </x:c>
      <x:c r="M1612" s="115" t="n">
        <x:f>AC1611*(1+I1612)</x:f>
        <x:v>0.15222595887408888</x:v>
      </x:c>
      <x:c r="N1612" s="115" t="n">
        <x:f>SUM(J1612:M1612)</x:f>
        <x:v>1.6923920422156564</x:v>
      </x:c>
      <x:c r="O1612" s="116" t="n">
        <x:f>IFERROR((J1612+K1612)/N1612,0)</x:f>
        <x:v>0.21603477316132957</x:v>
      </x:c>
      <x:c r="P1612" s="50" t="b">
        <x:f>AND(MONTH(A1612)=12,OR(A1613="",YEAR(A1612)&lt;&gt;YEAR(A1613)))</x:f>
        <x:v>0</x:v>
      </x:c>
      <x:c r="Q1612" s="50" t="b">
        <x:f>AND(MOD(MONTH(A1612),3)=0,OR(A1613="",MONTH(A1612)&lt;&gt;MONTH(A1613)))</x:f>
        <x:v>0</x:v>
      </x:c>
      <x:c r="R1612" s="50" t="b">
        <x:f>OR(O1612&gt;$E$7,O1612&lt;$E$6)</x:f>
        <x:v>0</x:v>
      </x:c>
      <x:c r="S1612" s="50" t="b">
        <x:f>AND(OR(P1612,Q1612,R1612),A1612-AH1611&gt;$E$8)</x:f>
        <x:v>0</x:v>
      </x:c>
      <x:c r="T1612" s="50" t="str">
        <x:f>IF(NOT(OR(P1612,Q1612,R1612)),"不调",IF(NOT(S1612),"间隔规则跳过",IF(P1612,"年末+季度",IF(AND(Q1612,R1612),"季度+动态",IF(Q1612,"季度","动态")))))</x:f>
        <x:v>不调</x:v>
      </x:c>
      <x:c r="U1612" s="115" t="n">
        <x:f>IF(OR(T1612="年末+季度",T1612="季度+动态"),N1612*$E$5/2,IF(T1612="季度",(J1612+K1612)/2,IF(T1612="动态",N1612*$E$5*IF(J1612+K1612=0,0.5,J1612/(J1612+K1612)),J1612)))</x:f>
        <x:v>0.22064142019950017</x:v>
      </x:c>
      <x:c r="V1612" s="115" t="n">
        <x:f>IF(OR(T1612="年末+季度",T1612="季度+动态"),N1612*$E$5/2,IF(T1612="季度",(J1612+K1612)/2,IF(T1612="动态",N1612*$E$5*IF(J1612+K1612=0,0.5,K1612/(J1612+K1612)),K1612)))</x:f>
        <x:v>0.14497411074059846</x:v>
      </x:c>
      <x:c r="W1612" s="115" t="n">
        <x:f>IF(OR(T1612="年末+季度",T1612="季度+动态",T1612="动态"),N1612*(1-$E$5)*IF(L1612+M1612=0,$B$7/($B$7+$B$8),L1612/(L1612+M1612)),L1612)</x:f>
        <x:v>1.174550552401469</x:v>
      </x:c>
      <x:c r="X1612" s="115" t="n">
        <x:f>IF(OR(T1612="年末+季度",T1612="季度+动态",T1612="动态"),N1612*(1-$E$5)*IF(L1612+M1612=0,$B$8/($B$7+$B$8),M1612/(L1612+M1612)),M1612)</x:f>
        <x:v>0.15222595887408888</x:v>
      </x:c>
      <x:c r="Y1612" s="115" t="n">
        <x:f>POWER(1-$H$5,(A1612-A1611)/$H$8)</x:f>
        <x:v>0.9999862671029998</x:v>
      </x:c>
      <x:c r="Z1612" s="115" t="n">
        <x:f>U1612*Y1612</x:f>
        <x:v>0.2206383901536026</x:v>
      </x:c>
      <x:c r="AA1612" s="115" t="n">
        <x:f>V1612*Y1612</x:f>
        <x:v>0.14497211982606795</x:v>
      </x:c>
      <x:c r="AB1612" s="115" t="n">
        <x:f>W1612*Y1612</x:f>
        <x:v>1.1745344224197114</x:v>
      </x:c>
      <x:c r="AC1612" s="115" t="n">
        <x:f>X1612*Y1612</x:f>
        <x:v>0.1522238683706749</x:v>
      </x:c>
      <x:c r="AD1612" s="115" t="n">
        <x:f>SUM(Z1612:AC1612)</x:f>
        <x:v>1.6923688007700568</x:v>
      </x:c>
      <x:c r="AE1612" s="115" t="n">
        <x:f>MAX(AE1611,AD1612)</x:f>
        <x:v>1.7021937297109373</x:v>
      </x:c>
      <x:c r="AF1612" s="114" t="n">
        <x:f>AD1612/AE1612-1</x:f>
        <x:v>-0.005771921708670025</x:v>
      </x:c>
      <x:c r="AG1612" s="114" t="n">
        <x:f>AD1612/AD1611-1</x:f>
        <x:v>0.003911164825386226</x:v>
      </x:c>
      <x:c r="AH1612" s="111" t="n">
        <x:f>IF(OR(T1612="年末+季度",T1612="季度+动态",T1612="季度",T1612="动态"),A1612,AH1611)</x:f>
        <x:v>46170</x:v>
      </x:c>
      <x:c r="AI1612" s="117" t="n">
        <x:f>YEAR(A1612)</x:f>
        <x:v>2026</x:v>
      </x:c>
      <x:c r="AJ1612" s="117" t="n">
        <x:f>MONTH(A1612)</x:f>
        <x:v>6</x:v>
      </x:c>
      <x:c r="AK1612" s="50" t="n">
        <x:f>IF(MONTH(A1612)&lt;&gt;MONTH(A1613),1,0)</x:f>
        <x:v>0</x:v>
      </x:c>
      <x:c r="AL1612" s="115" t="n">
        <x:f>IF(AK1611,AD1611,AL1611)</x:f>
        <x:v>1.670084806832913</x:v>
      </x:c>
      <x:c r="AM1612" s="116" t="str">
        <x:f>IF(AK1612,AD1612/AL1612-1,"")</x:f>
      </x:c>
      <x:c r="AN1612" s="115" t="n">
        <x:f>IF(AI1612&lt;&gt;AI1611,AD1612,MAX(AN1611,AD1612))</x:f>
        <x:v>1.7021937297109373</x:v>
      </x:c>
      <x:c r="AO1612" s="116" t="n">
        <x:f>AD1612/AN1612-1</x:f>
        <x:v>-0.005771921708670025</x:v>
      </x:c>
      <x:c r="AP1612" s="112" t="n">
        <x:f>IFERROR(SUM(Z1612:AC1612)/AD1612,0)</x:f>
        <x:v>1</x:v>
      </x:c>
      <x:c r="AQ1612" s="50" t="b">
        <x:f>AND(B1612&gt;0,C1612&gt;0,D1612&gt;0,E1612&gt;0)</x:f>
        <x:v>1</x:v>
      </x:c>
    </x:row>
    <x:row r="1613">
      <x:c r="A1613" s="111" t="n">
        <x:f>'净值底稿'!A1571</x:f>
        <x:v>46198</x:v>
      </x:c>
      <x:c r="B1613" s="113" t="n">
        <x:f>'净值底稿'!F1571</x:f>
        <x:v>7.092750223260375</x:v>
      </x:c>
      <x:c r="C1613" s="113" t="n">
        <x:f>'净值底稿'!O1571</x:f>
        <x:v>2.211578732101845</x:v>
      </x:c>
      <x:c r="D1613" s="113" t="n">
        <x:f>'净值底稿'!P1571</x:f>
        <x:v>1.7875</x:v>
      </x:c>
      <x:c r="E1613" s="113" t="n">
        <x:f>'净值底稿'!Q1571</x:f>
        <x:v>3.0309</x:v>
      </x:c>
      <x:c r="F1613" s="114" t="n">
        <x:f>IFERROR(B1613/B1612-1,0)</x:f>
        <x:v>0.04113299822373406</x:v>
      </x:c>
      <x:c r="G1613" s="114" t="n">
        <x:f>IFERROR(C1613/C1612-1,0)</x:f>
        <x:v>0.0020577381573985143</x:v>
      </x:c>
      <x:c r="H1613" s="114" t="n">
        <x:f>IFERROR(D1613/D1612-1,0)</x:f>
        <x:v>0.0007278020378458372</x:v>
      </x:c>
      <x:c r="I1613" s="114" t="n">
        <x:f>IFERROR(E1613/E1612-1,0)</x:f>
        <x:v>-0.021785437645236216</x:v>
      </x:c>
      <x:c r="J1613" s="115" t="n">
        <x:f>Z1612*(1+F1613)</x:f>
        <x:v>0.22971390866387828</x:v>
      </x:c>
      <x:c r="K1613" s="115" t="n">
        <x:f>AA1612*(1+G1613)</x:f>
        <x:v>0.145270434488793</x:v>
      </x:c>
      <x:c r="L1613" s="115" t="n">
        <x:f>AB1612*(1+H1613)</x:f>
        <x:v>1.1753892509658685</x:v>
      </x:c>
      <x:c r="M1613" s="115" t="n">
        <x:f>AC1612*(1+I1613)</x:f>
        <x:v>0.14890760477816892</x:v>
      </x:c>
      <x:c r="N1613" s="115" t="n">
        <x:f>SUM(J1613:M1613)</x:f>
        <x:v>1.6992811988967087</x:v>
      </x:c>
      <x:c r="O1613" s="116" t="n">
        <x:f>IFERROR((J1613+K1613)/N1613,0)</x:f>
        <x:v>0.2206723309809684</x:v>
      </x:c>
      <x:c r="P1613" s="50" t="b">
        <x:f>AND(MONTH(A1613)=12,OR(A1614="",YEAR(A1613)&lt;&gt;YEAR(A1614)))</x:f>
        <x:v>0</x:v>
      </x:c>
      <x:c r="Q1613" s="50" t="b">
        <x:f>AND(MOD(MONTH(A1613),3)=0,OR(A1614="",MONTH(A1613)&lt;&gt;MONTH(A1614)))</x:f>
        <x:v>0</x:v>
      </x:c>
      <x:c r="R1613" s="50" t="b">
        <x:f>OR(O1613&gt;$E$7,O1613&lt;$E$6)</x:f>
        <x:v>0</x:v>
      </x:c>
      <x:c r="S1613" s="50" t="b">
        <x:f>AND(OR(P1613,Q1613,R1613),A1613-AH1612&gt;$E$8)</x:f>
        <x:v>0</x:v>
      </x:c>
      <x:c r="T1613" s="50" t="str">
        <x:f>IF(NOT(OR(P1613,Q1613,R1613)),"不调",IF(NOT(S1613),"间隔规则跳过",IF(P1613,"年末+季度",IF(AND(Q1613,R1613),"季度+动态",IF(Q1613,"季度","动态")))))</x:f>
        <x:v>不调</x:v>
      </x:c>
      <x:c r="U1613" s="115" t="n">
        <x:f>IF(OR(T1613="年末+季度",T1613="季度+动态"),N1613*$E$5/2,IF(T1613="季度",(J1613+K1613)/2,IF(T1613="动态",N1613*$E$5*IF(J1613+K1613=0,0.5,J1613/(J1613+K1613)),J1613)))</x:f>
        <x:v>0.22971390866387828</x:v>
      </x:c>
      <x:c r="V1613" s="115" t="n">
        <x:f>IF(OR(T1613="年末+季度",T1613="季度+动态"),N1613*$E$5/2,IF(T1613="季度",(J1613+K1613)/2,IF(T1613="动态",N1613*$E$5*IF(J1613+K1613=0,0.5,K1613/(J1613+K1613)),K1613)))</x:f>
        <x:v>0.145270434488793</x:v>
      </x:c>
      <x:c r="W1613" s="115" t="n">
        <x:f>IF(OR(T1613="年末+季度",T1613="季度+动态",T1613="动态"),N1613*(1-$E$5)*IF(L1613+M1613=0,$B$7/($B$7+$B$8),L1613/(L1613+M1613)),L1613)</x:f>
        <x:v>1.1753892509658685</x:v>
      </x:c>
      <x:c r="X1613" s="115" t="n">
        <x:f>IF(OR(T1613="年末+季度",T1613="季度+动态",T1613="动态"),N1613*(1-$E$5)*IF(L1613+M1613=0,$B$8/($B$7+$B$8),M1613/(L1613+M1613)),M1613)</x:f>
        <x:v>0.14890760477816892</x:v>
      </x:c>
      <x:c r="Y1613" s="115" t="n">
        <x:f>POWER(1-$H$5,(A1613-A1612)/$H$8)</x:f>
        <x:v>0.9999862671029998</x:v>
      </x:c>
      <x:c r="Z1613" s="115" t="n">
        <x:f>U1613*Y1613</x:f>
        <x:v>0.22971075402643107</x:v>
      </x:c>
      <x:c r="AA1613" s="115" t="n">
        <x:f>V1613*Y1613</x:f>
        <x:v>0.145268439504879</x:v>
      </x:c>
      <x:c r="AB1613" s="115" t="n">
        <x:f>W1613*Y1613</x:f>
        <x:v>1.1753731094663498</x:v>
      </x:c>
      <x:c r="AC1613" s="115" t="n">
        <x:f>X1613*Y1613</x:f>
        <x:v>0.14890555984536993</x:v>
      </x:c>
      <x:c r="AD1613" s="115" t="n">
        <x:f>SUM(Z1613:AC1613)</x:f>
        <x:v>1.6992578628430297</x:v>
      </x:c>
      <x:c r="AE1613" s="115" t="n">
        <x:f>MAX(AE1612,AD1613)</x:f>
        <x:v>1.7021937297109373</x:v>
      </x:c>
      <x:c r="AF1613" s="114" t="n">
        <x:f>AD1613/AE1613-1</x:f>
        <x:v>-0.0017247548364580645</x:v>
      </x:c>
      <x:c r="AG1613" s="114" t="n">
        <x:f>AD1613/AD1612-1</x:f>
        <x:v>0.00407066241698506</x:v>
      </x:c>
      <x:c r="AH1613" s="111" t="n">
        <x:f>IF(OR(T1613="年末+季度",T1613="季度+动态",T1613="季度",T1613="动态"),A1613,AH1612)</x:f>
        <x:v>46170</x:v>
      </x:c>
      <x:c r="AI1613" s="117" t="n">
        <x:f>YEAR(A1613)</x:f>
        <x:v>2026</x:v>
      </x:c>
      <x:c r="AJ1613" s="117" t="n">
        <x:f>MONTH(A1613)</x:f>
        <x:v>6</x:v>
      </x:c>
      <x:c r="AK1613" s="50" t="n">
        <x:f>IF(MONTH(A1613)&lt;&gt;MONTH(A1614),1,0)</x:f>
        <x:v>0</x:v>
      </x:c>
      <x:c r="AL1613" s="115" t="n">
        <x:f>IF(AK1612,AD1612,AL1612)</x:f>
        <x:v>1.670084806832913</x:v>
      </x:c>
      <x:c r="AM1613" s="116" t="str">
        <x:f>IF(AK1613,AD1613/AL1613-1,"")</x:f>
      </x:c>
      <x:c r="AN1613" s="115" t="n">
        <x:f>IF(AI1613&lt;&gt;AI1612,AD1613,MAX(AN1612,AD1613))</x:f>
        <x:v>1.7021937297109373</x:v>
      </x:c>
      <x:c r="AO1613" s="116" t="n">
        <x:f>AD1613/AN1613-1</x:f>
        <x:v>-0.0017247548364580645</x:v>
      </x:c>
      <x:c r="AP1613" s="112" t="n">
        <x:f>IFERROR(SUM(Z1613:AC1613)/AD1613,0)</x:f>
        <x:v>1</x:v>
      </x:c>
      <x:c r="AQ1613" s="50" t="b">
        <x:f>AND(B1613&gt;0,C1613&gt;0,D1613&gt;0,E1613&gt;0)</x:f>
        <x:v>1</x:v>
      </x:c>
    </x:row>
    <x:row r="1614">
      <x:c r="A1614" s="111" t="n">
        <x:f>'净值底稿'!A1572</x:f>
        <x:v>46199</x:v>
      </x:c>
      <x:c r="B1614" s="113" t="n">
        <x:f>'净值底稿'!F1572</x:f>
        <x:v>6.841933735374201</x:v>
      </x:c>
      <x:c r="C1614" s="113" t="n">
        <x:f>'净值底稿'!O1572</x:f>
        <x:v>2.148939305772856</x:v>
      </x:c>
      <x:c r="D1614" s="113" t="n">
        <x:f>'净值底稿'!P1572</x:f>
        <x:v>1.788</x:v>
      </x:c>
      <x:c r="E1614" s="113" t="n">
        <x:f>'净值底稿'!Q1572</x:f>
        <x:v>3.0598</x:v>
      </x:c>
      <x:c r="F1614" s="114" t="n">
        <x:f>IFERROR(B1614/B1613-1,0)</x:f>
        <x:v>-0.035362374254155005</x:v>
      </x:c>
      <x:c r="G1614" s="114" t="n">
        <x:f>IFERROR(C1614/C1613-1,0)</x:f>
        <x:v>-0.028323398764762864</x:v>
      </x:c>
      <x:c r="H1614" s="114" t="n">
        <x:f>IFERROR(D1614/D1613-1,0)</x:f>
        <x:v>0.0002797202797202303</x:v>
      </x:c>
      <x:c r="I1614" s="114" t="n">
        <x:f>IFERROR(E1614/E1613-1,0)</x:f>
        <x:v>0.009535121581048633</x:v>
      </x:c>
      <x:c r="J1614" s="115" t="n">
        <x:f>Z1613*(1+F1614)</x:f>
        <x:v>0.22158763637234427</x:v>
      </x:c>
      <x:c r="K1614" s="115" t="n">
        <x:f>AA1613*(1+G1614)</x:f>
        <x:v>0.14115394356484748</x:v>
      </x:c>
      <x:c r="L1614" s="115" t="n">
        <x:f>AB1613*(1+H1614)</x:f>
        <x:v>1.1757018851613052</x:v>
      </x:c>
      <x:c r="M1614" s="115" t="n">
        <x:f>AC1613*(1+I1614)</x:f>
        <x:v>0.15032539246258966</x:v>
      </x:c>
      <x:c r="N1614" s="115" t="n">
        <x:f>SUM(J1614:M1614)</x:f>
        <x:v>1.6887688575610866</x:v>
      </x:c>
      <x:c r="O1614" s="116" t="n">
        <x:f>IFERROR((J1614+K1614)/N1614,0)</x:f>
        <x:v>0.2147964644854132</x:v>
      </x:c>
      <x:c r="P1614" s="50" t="b">
        <x:f>AND(MONTH(A1614)=12,OR(A1615="",YEAR(A1614)&lt;&gt;YEAR(A1615)))</x:f>
        <x:v>0</x:v>
      </x:c>
      <x:c r="Q1614" s="50" t="b">
        <x:f>AND(MOD(MONTH(A1614),3)=0,OR(A1615="",MONTH(A1614)&lt;&gt;MONTH(A1615)))</x:f>
        <x:v>0</x:v>
      </x:c>
      <x:c r="R1614" s="50" t="b">
        <x:f>OR(O1614&gt;$E$7,O1614&lt;$E$6)</x:f>
        <x:v>0</x:v>
      </x:c>
      <x:c r="S1614" s="50" t="b">
        <x:f>AND(OR(P1614,Q1614,R1614),A1614-AH1613&gt;$E$8)</x:f>
        <x:v>0</x:v>
      </x:c>
      <x:c r="T1614" s="50" t="str">
        <x:f>IF(NOT(OR(P1614,Q1614,R1614)),"不调",IF(NOT(S1614),"间隔规则跳过",IF(P1614,"年末+季度",IF(AND(Q1614,R1614),"季度+动态",IF(Q1614,"季度","动态")))))</x:f>
        <x:v>不调</x:v>
      </x:c>
      <x:c r="U1614" s="115" t="n">
        <x:f>IF(OR(T1614="年末+季度",T1614="季度+动态"),N1614*$E$5/2,IF(T1614="季度",(J1614+K1614)/2,IF(T1614="动态",N1614*$E$5*IF(J1614+K1614=0,0.5,J1614/(J1614+K1614)),J1614)))</x:f>
        <x:v>0.22158763637234427</x:v>
      </x:c>
      <x:c r="V1614" s="115" t="n">
        <x:f>IF(OR(T1614="年末+季度",T1614="季度+动态"),N1614*$E$5/2,IF(T1614="季度",(J1614+K1614)/2,IF(T1614="动态",N1614*$E$5*IF(J1614+K1614=0,0.5,K1614/(J1614+K1614)),K1614)))</x:f>
        <x:v>0.14115394356484748</x:v>
      </x:c>
      <x:c r="W1614" s="115" t="n">
        <x:f>IF(OR(T1614="年末+季度",T1614="季度+动态",T1614="动态"),N1614*(1-$E$5)*IF(L1614+M1614=0,$B$7/($B$7+$B$8),L1614/(L1614+M1614)),L1614)</x:f>
        <x:v>1.1757018851613052</x:v>
      </x:c>
      <x:c r="X1614" s="115" t="n">
        <x:f>IF(OR(T1614="年末+季度",T1614="季度+动态",T1614="动态"),N1614*(1-$E$5)*IF(L1614+M1614=0,$B$8/($B$7+$B$8),M1614/(L1614+M1614)),M1614)</x:f>
        <x:v>0.15032539246258966</x:v>
      </x:c>
      <x:c r="Y1614" s="115" t="n">
        <x:f>POWER(1-$H$5,(A1614-A1613)/$H$8)</x:f>
        <x:v>0.9999862671029998</x:v>
      </x:c>
      <x:c r="Z1614" s="115" t="n">
        <x:f>U1614*Y1614</x:f>
        <x:v>0.22158459333215744</x:v>
      </x:c>
      <x:c r="AA1614" s="115" t="n">
        <x:f>V1614*Y1614</x:f>
        <x:v>0.14115200511227932</x:v>
      </x:c>
      <x:c r="AB1614" s="115" t="n">
        <x:f>W1614*Y1614</x:f>
        <x:v>1.1756857393684133</x:v>
      </x:c>
      <x:c r="AC1614" s="115" t="n">
        <x:f>X1614*Y1614</x:f>
        <x:v>0.15032332805945844</x:v>
      </x:c>
      <x:c r="AD1614" s="115" t="n">
        <x:f>SUM(Z1614:AC1614)</x:f>
        <x:v>1.6887456658723083</x:v>
      </x:c>
      <x:c r="AE1614" s="115" t="n">
        <x:f>MAX(AE1613,AD1614)</x:f>
        <x:v>1.7021937297109373</x:v>
      </x:c>
      <x:c r="AF1614" s="114" t="n">
        <x:f>AD1614/AE1614-1</x:f>
        <x:v>-0.007900430840450001</x:v>
      </x:c>
      <x:c r="AG1614" s="114" t="n">
        <x:f>AD1614/AD1613-1</x:f>
        <x:v>-0.006186345934061754</x:v>
      </x:c>
      <x:c r="AH1614" s="111" t="n">
        <x:f>IF(OR(T1614="年末+季度",T1614="季度+动态",T1614="季度",T1614="动态"),A1614,AH1613)</x:f>
        <x:v>46170</x:v>
      </x:c>
      <x:c r="AI1614" s="117" t="n">
        <x:f>YEAR(A1614)</x:f>
        <x:v>2026</x:v>
      </x:c>
      <x:c r="AJ1614" s="117" t="n">
        <x:f>MONTH(A1614)</x:f>
        <x:v>6</x:v>
      </x:c>
      <x:c r="AK1614" s="50" t="n">
        <x:f>IF(MONTH(A1614)&lt;&gt;MONTH(A1615),1,0)</x:f>
        <x:v>0</x:v>
      </x:c>
      <x:c r="AL1614" s="115" t="n">
        <x:f>IF(AK1613,AD1613,AL1613)</x:f>
        <x:v>1.670084806832913</x:v>
      </x:c>
      <x:c r="AM1614" s="116" t="str">
        <x:f>IF(AK1614,AD1614/AL1614-1,"")</x:f>
      </x:c>
      <x:c r="AN1614" s="115" t="n">
        <x:f>IF(AI1614&lt;&gt;AI1613,AD1614,MAX(AN1613,AD1614))</x:f>
        <x:v>1.7021937297109373</x:v>
      </x:c>
      <x:c r="AO1614" s="116" t="n">
        <x:f>AD1614/AN1614-1</x:f>
        <x:v>-0.007900430840450001</x:v>
      </x:c>
      <x:c r="AP1614" s="112" t="n">
        <x:f>IFERROR(SUM(Z1614:AC1614)/AD1614,0)</x:f>
        <x:v>1</x:v>
      </x:c>
      <x:c r="AQ1614" s="50" t="b">
        <x:f>AND(B1614&gt;0,C1614&gt;0,D1614&gt;0,E1614&gt;0)</x:f>
        <x:v>1</x:v>
      </x:c>
    </x:row>
    <x:row r="1615">
      <x:c r="A1615" s="111" t="n">
        <x:f>'净值底稿'!A1573</x:f>
        <x:v>46202</x:v>
      </x:c>
      <x:c r="B1615" s="113" t="n">
        <x:f>'净值底稿'!F1573</x:f>
        <x:v>6.742385651365176</x:v>
      </x:c>
      <x:c r="C1615" s="113" t="n">
        <x:f>'净值底稿'!O1573</x:f>
        <x:v>2.1514608602088354</x:v>
      </x:c>
      <x:c r="D1615" s="113" t="n">
        <x:f>'净值底稿'!P1573</x:f>
        <x:v>1.7897</x:v>
      </x:c>
      <x:c r="E1615" s="113" t="n">
        <x:f>'净值底稿'!Q1573</x:f>
        <x:v>3.0723</x:v>
      </x:c>
      <x:c r="F1615" s="114" t="n">
        <x:f>IFERROR(B1615/B1614-1,0)</x:f>
        <x:v>-0.014549700108076324</x:v>
      </x:c>
      <x:c r="G1615" s="114" t="n">
        <x:f>IFERROR(C1615/C1614-1,0)</x:f>
        <x:v>0.0011733949065968474</x:v>
      </x:c>
      <x:c r="H1615" s="114" t="n">
        <x:f>IFERROR(D1615/D1614-1,0)</x:f>
        <x:v>0.0009507829977628557</x:v>
      </x:c>
      <x:c r="I1615" s="114" t="n">
        <x:f>IFERROR(E1615/E1614-1,0)</x:f>
        <x:v>0.004085234329040954</x:v>
      </x:c>
      <x:c r="J1615" s="115" t="n">
        <x:f>Z1614*(1+F1615)</x:f>
        <x:v>0.2183606039506045</x:v>
      </x:c>
      <x:c r="K1615" s="115" t="n">
        <x:f>AA1614*(1+G1615)</x:f>
        <x:v>0.141317632156134</x:v>
      </x:c>
      <x:c r="L1615" s="115" t="n">
        <x:f>AB1614*(1+H1615)</x:f>
        <x:v>1.1768035613801169</x:v>
      </x:c>
      <x:c r="M1615" s="115" t="n">
        <x:f>AC1614*(1+I1615)</x:f>
        <x:v>0.15093743407970264</x:v>
      </x:c>
      <x:c r="N1615" s="115" t="n">
        <x:f>SUM(J1615:M1615)</x:f>
        <x:v>1.6874192315665582</x:v>
      </x:c>
      <x:c r="O1615" s="116" t="n">
        <x:f>IFERROR((J1615+K1615)/N1615,0)</x:f>
        <x:v>0.21315286052110602</x:v>
      </x:c>
      <x:c r="P1615" s="50" t="b">
        <x:f>AND(MONTH(A1615)=12,OR(A1616="",YEAR(A1615)&lt;&gt;YEAR(A1616)))</x:f>
        <x:v>0</x:v>
      </x:c>
      <x:c r="Q1615" s="50" t="b">
        <x:f>AND(MOD(MONTH(A1615),3)=0,OR(A1616="",MONTH(A1615)&lt;&gt;MONTH(A1616)))</x:f>
        <x:v>0</x:v>
      </x:c>
      <x:c r="R1615" s="50" t="b">
        <x:f>OR(O1615&gt;$E$7,O1615&lt;$E$6)</x:f>
        <x:v>0</x:v>
      </x:c>
      <x:c r="S1615" s="50" t="b">
        <x:f>AND(OR(P1615,Q1615,R1615),A1615-AH1614&gt;$E$8)</x:f>
        <x:v>0</x:v>
      </x:c>
      <x:c r="T1615" s="50" t="str">
        <x:f>IF(NOT(OR(P1615,Q1615,R1615)),"不调",IF(NOT(S1615),"间隔规则跳过",IF(P1615,"年末+季度",IF(AND(Q1615,R1615),"季度+动态",IF(Q1615,"季度","动态")))))</x:f>
        <x:v>不调</x:v>
      </x:c>
      <x:c r="U1615" s="115" t="n">
        <x:f>IF(OR(T1615="年末+季度",T1615="季度+动态"),N1615*$E$5/2,IF(T1615="季度",(J1615+K1615)/2,IF(T1615="动态",N1615*$E$5*IF(J1615+K1615=0,0.5,J1615/(J1615+K1615)),J1615)))</x:f>
        <x:v>0.2183606039506045</x:v>
      </x:c>
      <x:c r="V1615" s="115" t="n">
        <x:f>IF(OR(T1615="年末+季度",T1615="季度+动态"),N1615*$E$5/2,IF(T1615="季度",(J1615+K1615)/2,IF(T1615="动态",N1615*$E$5*IF(J1615+K1615=0,0.5,K1615/(J1615+K1615)),K1615)))</x:f>
        <x:v>0.141317632156134</x:v>
      </x:c>
      <x:c r="W1615" s="115" t="n">
        <x:f>IF(OR(T1615="年末+季度",T1615="季度+动态",T1615="动态"),N1615*(1-$E$5)*IF(L1615+M1615=0,$B$7/($B$7+$B$8),L1615/(L1615+M1615)),L1615)</x:f>
        <x:v>1.1768035613801169</x:v>
      </x:c>
      <x:c r="X1615" s="115" t="n">
        <x:f>IF(OR(T1615="年末+季度",T1615="季度+动态",T1615="动态"),N1615*(1-$E$5)*IF(L1615+M1615=0,$B$8/($B$7+$B$8),M1615/(L1615+M1615)),M1615)</x:f>
        <x:v>0.15093743407970264</x:v>
      </x:c>
      <x:c r="Y1615" s="115" t="n">
        <x:f>POWER(1-$H$5,(A1615-A1614)/$H$8)</x:f>
        <x:v>0.9999588018747739</x:v>
      </x:c>
      <x:c r="Z1615" s="115" t="n">
        <x:f>U1615*Y1615</x:f>
        <x:v>0.2183516079030985</x:v>
      </x:c>
      <x:c r="AA1615" s="115" t="n">
        <x:f>V1615*Y1615</x:f>
        <x:v>0.14131181013462776</x:v>
      </x:c>
      <x:c r="AB1615" s="115" t="n">
        <x:f>W1615*Y1615</x:f>
        <x:v>1.1767550792796286</x:v>
      </x:c>
      <x:c r="AC1615" s="115" t="n">
        <x:f>X1615*Y1615</x:f>
        <x:v>0.15093121574039212</x:v>
      </x:c>
      <x:c r="AD1615" s="115" t="n">
        <x:f>SUM(Z1615:AC1615)</x:f>
        <x:v>1.687349713057747</x:v>
      </x:c>
      <x:c r="AE1615" s="115" t="n">
        <x:f>MAX(AE1614,AD1615)</x:f>
        <x:v>1.7021937297109373</x:v>
      </x:c>
      <x:c r="AF1615" s="114" t="n">
        <x:f>AD1615/AE1615-1</x:f>
        <x:v>-0.008720521286205818</x:v>
      </x:c>
      <x:c r="AG1615" s="114" t="n">
        <x:f>AD1615/AD1614-1</x:f>
        <x:v>-0.000826621108655945</x:v>
      </x:c>
      <x:c r="AH1615" s="111" t="n">
        <x:f>IF(OR(T1615="年末+季度",T1615="季度+动态",T1615="季度",T1615="动态"),A1615,AH1614)</x:f>
        <x:v>46170</x:v>
      </x:c>
      <x:c r="AI1615" s="117" t="n">
        <x:f>YEAR(A1615)</x:f>
        <x:v>2026</x:v>
      </x:c>
      <x:c r="AJ1615" s="117" t="n">
        <x:f>MONTH(A1615)</x:f>
        <x:v>6</x:v>
      </x:c>
      <x:c r="AK1615" s="50" t="n">
        <x:f>IF(MONTH(A1615)&lt;&gt;MONTH(A1616),1,0)</x:f>
        <x:v>0</x:v>
      </x:c>
      <x:c r="AL1615" s="115" t="n">
        <x:f>IF(AK1614,AD1614,AL1614)</x:f>
        <x:v>1.670084806832913</x:v>
      </x:c>
      <x:c r="AM1615" s="116" t="str">
        <x:f>IF(AK1615,AD1615/AL1615-1,"")</x:f>
      </x:c>
      <x:c r="AN1615" s="115" t="n">
        <x:f>IF(AI1615&lt;&gt;AI1614,AD1615,MAX(AN1614,AD1615))</x:f>
        <x:v>1.7021937297109373</x:v>
      </x:c>
      <x:c r="AO1615" s="116" t="n">
        <x:f>AD1615/AN1615-1</x:f>
        <x:v>-0.008720521286205818</x:v>
      </x:c>
      <x:c r="AP1615" s="112" t="n">
        <x:f>IFERROR(SUM(Z1615:AC1615)/AD1615,0)</x:f>
        <x:v>1</x:v>
      </x:c>
      <x:c r="AQ1615" s="50" t="b">
        <x:f>AND(B1615&gt;0,C1615&gt;0,D1615&gt;0,E1615&gt;0)</x:f>
        <x:v>1</x:v>
      </x:c>
    </x:row>
    <x:row r="1616">
      <x:c r="A1616" s="111" t="n">
        <x:f>'净值底稿'!A1574</x:f>
        <x:v>46203</x:v>
      </x:c>
      <x:c r="B1616" s="113" t="n">
        <x:f>'净值底稿'!F1574</x:f>
        <x:v>6.9724873515290255</x:v>
      </x:c>
      <x:c r="C1616" s="113" t="n">
        <x:f>'净值底稿'!O1574</x:f>
        <x:v>2.198203926670746</x:v>
      </x:c>
      <x:c r="D1616" s="113" t="n">
        <x:f>'净值底稿'!P1574</x:f>
        <x:v>1.7882</x:v>
      </x:c>
      <x:c r="E1616" s="113" t="n">
        <x:f>'净值底稿'!Q1574</x:f>
        <x:v>3.0429</x:v>
      </x:c>
      <x:c r="F1616" s="114" t="n">
        <x:f>IFERROR(B1616/B1615-1,0)</x:f>
        <x:v>0.034127638503926194</x:v>
      </x:c>
      <x:c r="G1616" s="114" t="n">
        <x:f>IFERROR(C1616/C1615-1,0)</x:f>
        <x:v>0.021726198847685785</x:v>
      </x:c>
      <x:c r="H1616" s="114" t="n">
        <x:f>IFERROR(D1616/D1615-1,0)</x:f>
        <x:v>-0.0008381292954127151</x:v>
      </x:c>
      <x:c r="I1616" s="114" t="n">
        <x:f>IFERROR(E1616/E1615-1,0)</x:f>
        <x:v>-0.009569377990430561</x:v>
      </x:c>
      <x:c r="J1616" s="115" t="n">
        <x:f>Z1615*(1+F1616)</x:f>
        <x:v>0.22580343264436648</x:v>
      </x:c>
      <x:c r="K1616" s="115" t="n">
        <x:f>AA1615*(1+G1616)</x:f>
        <x:v>0.1443819786211391</x:v>
      </x:c>
      <x:c r="L1616" s="115" t="n">
        <x:f>AB1615*(1+H1616)</x:f>
        <x:v>1.1757688063741587</x:v>
      </x:c>
      <x:c r="M1616" s="115" t="n">
        <x:f>AC1615*(1+I1616)</x:f>
        <x:v>0.14948689788641709</x:v>
      </x:c>
      <x:c r="N1616" s="115" t="n">
        <x:f>SUM(J1616:M1616)</x:f>
        <x:v>1.6954411155260813</x:v>
      </x:c>
      <x:c r="O1616" s="116" t="n">
        <x:f>IFERROR((J1616+K1616)/N1616,0)</x:f>
        <x:v>0.21834165036786907</x:v>
      </x:c>
      <x:c r="P1616" s="50" t="b">
        <x:f>AND(MONTH(A1616)=12,OR(A1617="",YEAR(A1616)&lt;&gt;YEAR(A1617)))</x:f>
        <x:v>0</x:v>
      </x:c>
      <x:c r="Q1616" s="50" t="b">
        <x:f>AND(MOD(MONTH(A1616),3)=0,OR(A1617="",MONTH(A1616)&lt;&gt;MONTH(A1617)))</x:f>
        <x:v>1</x:v>
      </x:c>
      <x:c r="R1616" s="50" t="b">
        <x:f>OR(O1616&gt;$E$7,O1616&lt;$E$6)</x:f>
        <x:v>0</x:v>
      </x:c>
      <x:c r="S1616" s="50" t="b">
        <x:f>AND(OR(P1616,Q1616,R1616),A1616-AH1615&gt;$E$8)</x:f>
        <x:v>1</x:v>
      </x:c>
      <x:c r="T1616" s="50" t="str">
        <x:f>IF(NOT(OR(P1616,Q1616,R1616)),"不调",IF(NOT(S1616),"间隔规则跳过",IF(P1616,"年末+季度",IF(AND(Q1616,R1616),"季度+动态",IF(Q1616,"季度","动态")))))</x:f>
        <x:v>季度</x:v>
      </x:c>
      <x:c r="U1616" s="115" t="n">
        <x:f>IF(OR(T1616="年末+季度",T1616="季度+动态"),N1616*$E$5/2,IF(T1616="季度",(J1616+K1616)/2,IF(T1616="动态",N1616*$E$5*IF(J1616+K1616=0,0.5,J1616/(J1616+K1616)),J1616)))</x:f>
        <x:v>0.1850927056327528</x:v>
      </x:c>
      <x:c r="V1616" s="115" t="n">
        <x:f>IF(OR(T1616="年末+季度",T1616="季度+动态"),N1616*$E$5/2,IF(T1616="季度",(J1616+K1616)/2,IF(T1616="动态",N1616*$E$5*IF(J1616+K1616=0,0.5,K1616/(J1616+K1616)),K1616)))</x:f>
        <x:v>0.1850927056327528</x:v>
      </x:c>
      <x:c r="W1616" s="115" t="n">
        <x:f>IF(OR(T1616="年末+季度",T1616="季度+动态",T1616="动态"),N1616*(1-$E$5)*IF(L1616+M1616=0,$B$7/($B$7+$B$8),L1616/(L1616+M1616)),L1616)</x:f>
        <x:v>1.1757688063741587</x:v>
      </x:c>
      <x:c r="X1616" s="115" t="n">
        <x:f>IF(OR(T1616="年末+季度",T1616="季度+动态",T1616="动态"),N1616*(1-$E$5)*IF(L1616+M1616=0,$B$8/($B$7+$B$8),M1616/(L1616+M1616)),M1616)</x:f>
        <x:v>0.14948689788641709</x:v>
      </x:c>
      <x:c r="Y1616" s="115" t="n">
        <x:f>POWER(1-$H$5,(A1616-A1615)/$H$8)</x:f>
        <x:v>0.9999862671029998</x:v>
      </x:c>
      <x:c r="Z1616" s="115" t="n">
        <x:f>U1616*Y1616</x:f>
        <x:v>0.18509016377369084</x:v>
      </x:c>
      <x:c r="AA1616" s="115" t="n">
        <x:f>V1616*Y1616</x:f>
        <x:v>0.18509016377369084</x:v>
      </x:c>
      <x:c r="AB1616" s="115" t="n">
        <x:f>W1616*Y1616</x:f>
        <x:v>1.1757526596622447</x:v>
      </x:c>
      <x:c r="AC1616" s="115" t="n">
        <x:f>X1616*Y1616</x:f>
        <x:v>0.14948484499824552</x:v>
      </x:c>
      <x:c r="AD1616" s="115" t="n">
        <x:f>SUM(Z1616:AC1616)</x:f>
        <x:v>1.695417832207872</x:v>
      </x:c>
      <x:c r="AE1616" s="115" t="n">
        <x:f>MAX(AE1615,AD1616)</x:f>
        <x:v>1.7021937297109373</x:v>
      </x:c>
      <x:c r="AF1616" s="114" t="n">
        <x:f>AD1616/AE1616-1</x:f>
        <x:v>-0.003980685267954809</x:v>
      </x:c>
      <x:c r="AG1616" s="114" t="n">
        <x:f>AD1616/AD1615-1</x:f>
        <x:v>0.004781533482768108</x:v>
      </x:c>
      <x:c r="AH1616" s="111" t="n">
        <x:f>IF(OR(T1616="年末+季度",T1616="季度+动态",T1616="季度",T1616="动态"),A1616,AH1615)</x:f>
        <x:v>46203</x:v>
      </x:c>
      <x:c r="AI1616" s="117" t="n">
        <x:f>YEAR(A1616)</x:f>
        <x:v>2026</x:v>
      </x:c>
      <x:c r="AJ1616" s="117" t="n">
        <x:f>MONTH(A1616)</x:f>
        <x:v>6</x:v>
      </x:c>
      <x:c r="AK1616" s="50" t="n">
        <x:f>IF(MONTH(A1616)&lt;&gt;MONTH(A1617),1,0)</x:f>
        <x:v>1</x:v>
      </x:c>
      <x:c r="AL1616" s="115" t="n">
        <x:f>IF(AK1615,AD1615,AL1615)</x:f>
        <x:v>1.670084806832913</x:v>
      </x:c>
      <x:c r="AM1616" s="116" t="n">
        <x:f>IF(AK1616,AD1616/AL1616-1,"")</x:f>
        <x:v>0.015168705967093743</x:v>
      </x:c>
      <x:c r="AN1616" s="115" t="n">
        <x:f>IF(AI1616&lt;&gt;AI1615,AD1616,MAX(AN1615,AD1616))</x:f>
        <x:v>1.7021937297109373</x:v>
      </x:c>
      <x:c r="AO1616" s="116" t="n">
        <x:f>AD1616/AN1616-1</x:f>
        <x:v>-0.003980685267954809</x:v>
      </x:c>
      <x:c r="AP1616" s="112" t="n">
        <x:f>IFERROR(SUM(Z1616:AC1616)/AD1616,0)</x:f>
        <x:v>1</x:v>
      </x:c>
      <x:c r="AQ1616" s="50" t="b">
        <x:f>AND(B1616&gt;0,C1616&gt;0,D1616&gt;0,E1616&gt;0)</x:f>
        <x:v>1</x:v>
      </x:c>
    </x:row>
    <x:row r="1617">
      <x:c r="A1617" s="111" t="n">
        <x:f>'净值底稿'!A1575</x:f>
        <x:v>46204</x:v>
      </x:c>
      <x:c r="B1617" s="113" t="n">
        <x:f>'净值底稿'!F1575</x:f>
        <x:v>6.8098074481814255</x:v>
      </x:c>
      <x:c r="C1617" s="113" t="n">
        <x:f>'净值底稿'!O1575</x:f>
        <x:v>2.2095890693270617</x:v>
      </x:c>
      <x:c r="D1617" s="113" t="n">
        <x:f>'净值底稿'!P1575</x:f>
        <x:v>1.7865</x:v>
      </x:c>
      <x:c r="E1617" s="113" t="n">
        <x:f>'净值底稿'!Q1575</x:f>
        <x:v>3.0102</x:v>
      </x:c>
      <x:c r="F1617" s="114" t="n">
        <x:f>IFERROR(B1617/B1616-1,0)</x:f>
        <x:v>-0.023331688556154306</x:v>
      </x:c>
      <x:c r="G1617" s="114" t="n">
        <x:f>IFERROR(C1617/C1616-1,0)</x:f>
        <x:v>0.005179293203046553</x:v>
      </x:c>
      <x:c r="H1617" s="114" t="n">
        <x:f>IFERROR(D1617/D1616-1,0)</x:f>
        <x:v>-0.000950676658092009</x:v>
      </x:c>
      <x:c r="I1617" s="114" t="n">
        <x:f>IFERROR(E1617/E1616-1,0)</x:f>
        <x:v>-0.01074632751651372</x:v>
      </x:c>
      <x:c r="J1617" s="115" t="n">
        <x:f>Z1616*(1+F1617)</x:f>
        <x:v>0.18077169771771548</x:v>
      </x:c>
      <x:c r="K1617" s="115" t="n">
        <x:f>AA1616*(1+G1617)</x:f>
        <x:v>0.18604880000087468</x:v>
      </x:c>
      <x:c r="L1617" s="115" t="n">
        <x:f>AB1616*(1+H1617)</x:f>
        <x:v>1.1746348990530142</x:v>
      </x:c>
      <x:c r="M1617" s="115" t="n">
        <x:f>AC1616*(1+I1617)</x:f>
        <x:v>0.14787843189513908</x:v>
      </x:c>
      <x:c r="N1617" s="115" t="n">
        <x:f>SUM(J1617:M1617)</x:f>
        <x:v>1.6893338286667436</x:v>
      </x:c>
      <x:c r="O1617" s="116" t="n">
        <x:f>IFERROR((J1617+K1617)/N1617,0)</x:f>
        <x:v>0.21713914176932828</x:v>
      </x:c>
      <x:c r="P1617" s="50" t="b">
        <x:f>AND(MONTH(A1617)=12,OR(A1618="",YEAR(A1617)&lt;&gt;YEAR(A1618)))</x:f>
        <x:v>0</x:v>
      </x:c>
      <x:c r="Q1617" s="50" t="b">
        <x:f>AND(MOD(MONTH(A1617),3)=0,OR(A1618="",MONTH(A1617)&lt;&gt;MONTH(A1618)))</x:f>
        <x:v>0</x:v>
      </x:c>
      <x:c r="R1617" s="50" t="b">
        <x:f>OR(O1617&gt;$E$7,O1617&lt;$E$6)</x:f>
        <x:v>0</x:v>
      </x:c>
      <x:c r="S1617" s="50" t="b">
        <x:f>AND(OR(P1617,Q1617,R1617),A1617-AH1616&gt;$E$8)</x:f>
        <x:v>0</x:v>
      </x:c>
      <x:c r="T1617" s="50" t="str">
        <x:f>IF(NOT(OR(P1617,Q1617,R1617)),"不调",IF(NOT(S1617),"间隔规则跳过",IF(P1617,"年末+季度",IF(AND(Q1617,R1617),"季度+动态",IF(Q1617,"季度","动态")))))</x:f>
        <x:v>不调</x:v>
      </x:c>
      <x:c r="U1617" s="115" t="n">
        <x:f>IF(OR(T1617="年末+季度",T1617="季度+动态"),N1617*$E$5/2,IF(T1617="季度",(J1617+K1617)/2,IF(T1617="动态",N1617*$E$5*IF(J1617+K1617=0,0.5,J1617/(J1617+K1617)),J1617)))</x:f>
        <x:v>0.18077169771771548</x:v>
      </x:c>
      <x:c r="V1617" s="115" t="n">
        <x:f>IF(OR(T1617="年末+季度",T1617="季度+动态"),N1617*$E$5/2,IF(T1617="季度",(J1617+K1617)/2,IF(T1617="动态",N1617*$E$5*IF(J1617+K1617=0,0.5,K1617/(J1617+K1617)),K1617)))</x:f>
        <x:v>0.18604880000087468</x:v>
      </x:c>
      <x:c r="W1617" s="115" t="n">
        <x:f>IF(OR(T1617="年末+季度",T1617="季度+动态",T1617="动态"),N1617*(1-$E$5)*IF(L1617+M1617=0,$B$7/($B$7+$B$8),L1617/(L1617+M1617)),L1617)</x:f>
        <x:v>1.1746348990530142</x:v>
      </x:c>
      <x:c r="X1617" s="115" t="n">
        <x:f>IF(OR(T1617="年末+季度",T1617="季度+动态",T1617="动态"),N1617*(1-$E$5)*IF(L1617+M1617=0,$B$8/($B$7+$B$8),M1617/(L1617+M1617)),M1617)</x:f>
        <x:v>0.14787843189513908</x:v>
      </x:c>
      <x:c r="Y1617" s="115" t="n">
        <x:f>POWER(1-$H$5,(A1617-A1616)/$H$8)</x:f>
        <x:v>0.9999862671029998</x:v>
      </x:c>
      <x:c r="Z1617" s="115" t="n">
        <x:f>U1617*Y1617</x:f>
        <x:v>0.18076921519861017</x:v>
      </x:c>
      <x:c r="AA1617" s="115" t="n">
        <x:f>V1617*Y1617</x:f>
        <x:v>0.18604624501186726</x:v>
      </x:c>
      <x:c r="AB1617" s="115" t="n">
        <x:f>W1617*Y1617</x:f>
        <x:v>1.1746187679129327</x:v>
      </x:c>
      <x:c r="AC1617" s="115" t="n">
        <x:f>X1617*Y1617</x:f>
        <x:v>0.1478764010958653</x:v>
      </x:c>
      <x:c r="AD1617" s="115" t="n">
        <x:f>SUM(Z1617:AC1617)</x:f>
        <x:v>1.6893106292192754</x:v>
      </x:c>
      <x:c r="AE1617" s="115" t="n">
        <x:f>MAX(AE1616,AD1617)</x:f>
        <x:v>1.7021937297109373</x:v>
      </x:c>
      <x:c r="AF1617" s="114" t="n">
        <x:f>AD1617/AE1617-1</x:f>
        <x:v>-0.007568527757325083</x:v>
      </x:c>
      <x:c r="AG1617" s="114" t="n">
        <x:f>AD1617/AD1616-1</x:f>
        <x:v>-0.0036021816407600937</x:v>
      </x:c>
      <x:c r="AH1617" s="111" t="n">
        <x:f>IF(OR(T1617="年末+季度",T1617="季度+动态",T1617="季度",T1617="动态"),A1617,AH1616)</x:f>
        <x:v>46203</x:v>
      </x:c>
      <x:c r="AI1617" s="117" t="n">
        <x:f>YEAR(A1617)</x:f>
        <x:v>2026</x:v>
      </x:c>
      <x:c r="AJ1617" s="117" t="n">
        <x:f>MONTH(A1617)</x:f>
        <x:v>7</x:v>
      </x:c>
      <x:c r="AK1617" s="50" t="n">
        <x:f>IF(MONTH(A1617)&lt;&gt;MONTH(A1618),1,0)</x:f>
        <x:v>0</x:v>
      </x:c>
      <x:c r="AL1617" s="115" t="n">
        <x:f>IF(AK1616,AD1616,AL1616)</x:f>
        <x:v>1.695417832207872</x:v>
      </x:c>
      <x:c r="AM1617" s="116" t="str">
        <x:f>IF(AK1617,AD1617/AL1617-1,"")</x:f>
      </x:c>
      <x:c r="AN1617" s="115" t="n">
        <x:f>IF(AI1617&lt;&gt;AI1616,AD1617,MAX(AN1616,AD1617))</x:f>
        <x:v>1.7021937297109373</x:v>
      </x:c>
      <x:c r="AO1617" s="116" t="n">
        <x:f>AD1617/AN1617-1</x:f>
        <x:v>-0.007568527757325083</x:v>
      </x:c>
      <x:c r="AP1617" s="112" t="n">
        <x:f>IFERROR(SUM(Z1617:AC1617)/AD1617,0)</x:f>
        <x:v>1</x:v>
      </x:c>
      <x:c r="AQ1617" s="50" t="b">
        <x:f>AND(B1617&gt;0,C1617&gt;0,D1617&gt;0,E1617&gt;0)</x:f>
        <x:v>1</x:v>
      </x:c>
    </x:row>
    <x:row r="1618">
      <x:c r="A1618" s="111" t="n">
        <x:f>'净值底稿'!A1576</x:f>
        <x:v>46205</x:v>
      </x:c>
      <x:c r="B1618" s="113" t="n">
        <x:f>'净值底稿'!F1576</x:f>
        <x:v>6.34922848454205</x:v>
      </x:c>
      <x:c r="C1618" s="113" t="n">
        <x:f>'净值底稿'!O1576</x:f>
        <x:v>2.1557861305472565</x:v>
      </x:c>
      <x:c r="D1618" s="113" t="n">
        <x:f>'净值底稿'!P1576</x:f>
        <x:v>1.7867</x:v>
      </x:c>
      <x:c r="E1618" s="113" t="n">
        <x:f>'净值底稿'!Q1576</x:f>
        <x:v>3.0728</x:v>
      </x:c>
      <x:c r="F1618" s="114" t="n">
        <x:f>IFERROR(B1618/B1617-1,0)</x:f>
        <x:v>-0.06763465298308458</x:v>
      </x:c>
      <x:c r="G1618" s="114" t="n">
        <x:f>IFERROR(C1618/C1617-1,0)</x:f>
        <x:v>-0.024349748795684856</x:v>
      </x:c>
      <x:c r="H1618" s="114" t="n">
        <x:f>IFERROR(D1618/D1617-1,0)</x:f>
        <x:v>0.00011195074167358321</x:v>
      </x:c>
      <x:c r="I1618" s="114" t="n">
        <x:f>IFERROR(E1618/E1617-1,0)</x:f>
        <x:v>0.02079596040130216</x:v>
      </x:c>
      <x:c r="J1618" s="115" t="n">
        <x:f>Z1617*(1+F1618)</x:f>
        <x:v>0.16854295205862763</x:v>
      </x:c>
      <x:c r="K1618" s="115" t="n">
        <x:f>AA1617*(1+G1618)</x:f>
        <x:v>0.18151606568144785</x:v>
      </x:c>
      <x:c r="L1618" s="115" t="n">
        <x:f>AB1617*(1+H1618)</x:f>
        <x:v>1.1747502673551844</x:v>
      </x:c>
      <x:c r="M1618" s="115" t="n">
        <x:f>AC1617*(1+I1618)</x:f>
        <x:v>0.150951632877342</x:v>
      </x:c>
      <x:c r="N1618" s="115" t="n">
        <x:f>SUM(J1618:M1618)</x:f>
        <x:v>1.6757609179726018</x:v>
      </x:c>
      <x:c r="O1618" s="116" t="n">
        <x:f>IFERROR((J1618+K1618)/N1618,0)</x:f>
        <x:v>0.2088955614047796</x:v>
      </x:c>
      <x:c r="P1618" s="50" t="b">
        <x:f>AND(MONTH(A1618)=12,OR(A1619="",YEAR(A1618)&lt;&gt;YEAR(A1619)))</x:f>
        <x:v>0</x:v>
      </x:c>
      <x:c r="Q1618" s="50" t="b">
        <x:f>AND(MOD(MONTH(A1618),3)=0,OR(A1619="",MONTH(A1618)&lt;&gt;MONTH(A1619)))</x:f>
        <x:v>0</x:v>
      </x:c>
      <x:c r="R1618" s="50" t="b">
        <x:f>OR(O1618&gt;$E$7,O1618&lt;$E$6)</x:f>
        <x:v>0</x:v>
      </x:c>
      <x:c r="S1618" s="50" t="b">
        <x:f>AND(OR(P1618,Q1618,R1618),A1618-AH1617&gt;$E$8)</x:f>
        <x:v>0</x:v>
      </x:c>
      <x:c r="T1618" s="50" t="str">
        <x:f>IF(NOT(OR(P1618,Q1618,R1618)),"不调",IF(NOT(S1618),"间隔规则跳过",IF(P1618,"年末+季度",IF(AND(Q1618,R1618),"季度+动态",IF(Q1618,"季度","动态")))))</x:f>
        <x:v>不调</x:v>
      </x:c>
      <x:c r="U1618" s="115" t="n">
        <x:f>IF(OR(T1618="年末+季度",T1618="季度+动态"),N1618*$E$5/2,IF(T1618="季度",(J1618+K1618)/2,IF(T1618="动态",N1618*$E$5*IF(J1618+K1618=0,0.5,J1618/(J1618+K1618)),J1618)))</x:f>
        <x:v>0.16854295205862763</x:v>
      </x:c>
      <x:c r="V1618" s="115" t="n">
        <x:f>IF(OR(T1618="年末+季度",T1618="季度+动态"),N1618*$E$5/2,IF(T1618="季度",(J1618+K1618)/2,IF(T1618="动态",N1618*$E$5*IF(J1618+K1618=0,0.5,K1618/(J1618+K1618)),K1618)))</x:f>
        <x:v>0.18151606568144785</x:v>
      </x:c>
      <x:c r="W1618" s="115" t="n">
        <x:f>IF(OR(T1618="年末+季度",T1618="季度+动态",T1618="动态"),N1618*(1-$E$5)*IF(L1618+M1618=0,$B$7/($B$7+$B$8),L1618/(L1618+M1618)),L1618)</x:f>
        <x:v>1.1747502673551844</x:v>
      </x:c>
      <x:c r="X1618" s="115" t="n">
        <x:f>IF(OR(T1618="年末+季度",T1618="季度+动态",T1618="动态"),N1618*(1-$E$5)*IF(L1618+M1618=0,$B$8/($B$7+$B$8),M1618/(L1618+M1618)),M1618)</x:f>
        <x:v>0.150951632877342</x:v>
      </x:c>
      <x:c r="Y1618" s="115" t="n">
        <x:f>POWER(1-$H$5,(A1618-A1617)/$H$8)</x:f>
        <x:v>0.9999862671029998</x:v>
      </x:c>
      <x:c r="Z1618" s="115" t="n">
        <x:f>U1618*Y1618</x:f>
        <x:v>0.1685406374756269</x:v>
      </x:c>
      <x:c r="AA1618" s="115" t="n">
        <x:f>V1618*Y1618</x:f>
        <x:v>0.18151357294001397</x:v>
      </x:c>
      <x:c r="AB1618" s="115" t="n">
        <x:f>W1618*Y1618</x:f>
        <x:v>1.1747341346307618</x:v>
      </x:c>
      <x:c r="AC1618" s="115" t="n">
        <x:f>X1618*Y1618</x:f>
        <x:v>0.15094955987411568</x:v>
      </x:c>
      <x:c r="AD1618" s="115" t="n">
        <x:f>SUM(Z1618:AC1618)</x:f>
        <x:v>1.6757379049205183</x:v>
      </x:c>
      <x:c r="AE1618" s="115" t="n">
        <x:f>MAX(AE1617,AD1618)</x:f>
        <x:v>1.7021937297109373</x:v>
      </x:c>
      <x:c r="AF1618" s="114" t="n">
        <x:f>AD1618/AE1618-1</x:f>
        <x:v>-0.01554219377538868</x:v>
      </x:c>
      <x:c r="AG1618" s="114" t="n">
        <x:f>AD1618/AD1617-1</x:f>
        <x:v>-0.008034475166375898</x:v>
      </x:c>
      <x:c r="AH1618" s="111" t="n">
        <x:f>IF(OR(T1618="年末+季度",T1618="季度+动态",T1618="季度",T1618="动态"),A1618,AH1617)</x:f>
        <x:v>46203</x:v>
      </x:c>
      <x:c r="AI1618" s="117" t="n">
        <x:f>YEAR(A1618)</x:f>
        <x:v>2026</x:v>
      </x:c>
      <x:c r="AJ1618" s="117" t="n">
        <x:f>MONTH(A1618)</x:f>
        <x:v>7</x:v>
      </x:c>
      <x:c r="AK1618" s="50" t="n">
        <x:f>IF(MONTH(A1618)&lt;&gt;MONTH(A1619),1,0)</x:f>
        <x:v>0</x:v>
      </x:c>
      <x:c r="AL1618" s="115" t="n">
        <x:f>IF(AK1617,AD1617,AL1617)</x:f>
        <x:v>1.695417832207872</x:v>
      </x:c>
      <x:c r="AM1618" s="116" t="str">
        <x:f>IF(AK1618,AD1618/AL1618-1,"")</x:f>
      </x:c>
      <x:c r="AN1618" s="115" t="n">
        <x:f>IF(AI1618&lt;&gt;AI1617,AD1618,MAX(AN1617,AD1618))</x:f>
        <x:v>1.7021937297109373</x:v>
      </x:c>
      <x:c r="AO1618" s="116" t="n">
        <x:f>AD1618/AN1618-1</x:f>
        <x:v>-0.01554219377538868</x:v>
      </x:c>
      <x:c r="AP1618" s="112" t="n">
        <x:f>IFERROR(SUM(Z1618:AC1618)/AD1618,0)</x:f>
        <x:v>1</x:v>
      </x:c>
      <x:c r="AQ1618" s="50" t="b">
        <x:f>AND(B1618&gt;0,C1618&gt;0,D1618&gt;0,E1618&gt;0)</x:f>
        <x:v>1</x:v>
      </x:c>
    </x:row>
    <x:row r="1619">
      <x:c r="A1619" s="111" t="n">
        <x:f>'净值底稿'!A1577</x:f>
        <x:v>46206</x:v>
      </x:c>
      <x:c r="B1619" s="113" t="n">
        <x:f>'净值底稿'!F1577</x:f>
        <x:v>6.371488119084274</x:v>
      </x:c>
      <x:c r="C1619" s="113" t="n">
        <x:f>'净值底稿'!O1577</x:f>
        <x:v>2.1703926012797874</x:v>
      </x:c>
      <x:c r="D1619" s="113" t="n">
        <x:f>'净值底稿'!P1577</x:f>
        <x:v>1.7863</x:v>
      </x:c>
      <x:c r="E1619" s="113" t="n">
        <x:f>'净值底稿'!Q1577</x:f>
        <x:v>3.1547</x:v>
      </x:c>
      <x:c r="F1619" s="114" t="n">
        <x:f>IFERROR(B1619/B1618-1,0)</x:f>
        <x:v>0.0035058802177962978</x:v>
      </x:c>
      <x:c r="G1619" s="114" t="n">
        <x:f>IFERROR(C1619/C1618-1,0)</x:f>
        <x:v>0.006775473005210753</x:v>
      </x:c>
      <x:c r="H1619" s="114" t="n">
        <x:f>IFERROR(D1619/D1618-1,0)</x:f>
        <x:v>-0.00022387642021604037</x:v>
      </x:c>
      <x:c r="I1619" s="114" t="n">
        <x:f>IFERROR(E1619/E1618-1,0)</x:f>
        <x:v>0.0266532153085135</x:v>
      </x:c>
      <x:c r="J1619" s="115" t="n">
        <x:f>Z1618*(1+F1619)</x:f>
        <x:v>0.16913152076244747</x:v>
      </x:c>
      <x:c r="K1619" s="115" t="n">
        <x:f>AA1618*(1+G1619)</x:f>
        <x:v>0.1827434132535484</x:v>
      </x:c>
      <x:c r="L1619" s="115" t="n">
        <x:f>AB1618*(1+H1619)</x:f>
        <x:v>1.1744711393579952</x:v>
      </x:c>
      <x:c r="M1619" s="115" t="n">
        <x:f>AC1618*(1+I1619)</x:f>
        <x:v>0.15497285099416583</x:v>
      </x:c>
      <x:c r="N1619" s="115" t="n">
        <x:f>SUM(J1619:M1619)</x:f>
        <x:v>1.681318924368157</x:v>
      </x:c>
      <x:c r="O1619" s="116" t="n">
        <x:f>IFERROR((J1619+K1619)/N1619,0)</x:f>
        <x:v>0.20928506121956084</x:v>
      </x:c>
      <x:c r="P1619" s="50" t="b">
        <x:f>AND(MONTH(A1619)=12,OR(A1620="",YEAR(A1619)&lt;&gt;YEAR(A1620)))</x:f>
        <x:v>0</x:v>
      </x:c>
      <x:c r="Q1619" s="50" t="b">
        <x:f>AND(MOD(MONTH(A1619),3)=0,OR(A1620="",MONTH(A1619)&lt;&gt;MONTH(A1620)))</x:f>
        <x:v>0</x:v>
      </x:c>
      <x:c r="R1619" s="50" t="b">
        <x:f>OR(O1619&gt;$E$7,O1619&lt;$E$6)</x:f>
        <x:v>0</x:v>
      </x:c>
      <x:c r="S1619" s="50" t="b">
        <x:f>AND(OR(P1619,Q1619,R1619),A1619-AH1618&gt;$E$8)</x:f>
        <x:v>0</x:v>
      </x:c>
      <x:c r="T1619" s="50" t="str">
        <x:f>IF(NOT(OR(P1619,Q1619,R1619)),"不调",IF(NOT(S1619),"间隔规则跳过",IF(P1619,"年末+季度",IF(AND(Q1619,R1619),"季度+动态",IF(Q1619,"季度","动态")))))</x:f>
        <x:v>不调</x:v>
      </x:c>
      <x:c r="U1619" s="115" t="n">
        <x:f>IF(OR(T1619="年末+季度",T1619="季度+动态"),N1619*$E$5/2,IF(T1619="季度",(J1619+K1619)/2,IF(T1619="动态",N1619*$E$5*IF(J1619+K1619=0,0.5,J1619/(J1619+K1619)),J1619)))</x:f>
        <x:v>0.16913152076244747</x:v>
      </x:c>
      <x:c r="V1619" s="115" t="n">
        <x:f>IF(OR(T1619="年末+季度",T1619="季度+动态"),N1619*$E$5/2,IF(T1619="季度",(J1619+K1619)/2,IF(T1619="动态",N1619*$E$5*IF(J1619+K1619=0,0.5,K1619/(J1619+K1619)),K1619)))</x:f>
        <x:v>0.1827434132535484</x:v>
      </x:c>
      <x:c r="W1619" s="115" t="n">
        <x:f>IF(OR(T1619="年末+季度",T1619="季度+动态",T1619="动态"),N1619*(1-$E$5)*IF(L1619+M1619=0,$B$7/($B$7+$B$8),L1619/(L1619+M1619)),L1619)</x:f>
        <x:v>1.1744711393579952</x:v>
      </x:c>
      <x:c r="X1619" s="115" t="n">
        <x:f>IF(OR(T1619="年末+季度",T1619="季度+动态",T1619="动态"),N1619*(1-$E$5)*IF(L1619+M1619=0,$B$8/($B$7+$B$8),M1619/(L1619+M1619)),M1619)</x:f>
        <x:v>0.15497285099416583</x:v>
      </x:c>
      <x:c r="Y1619" s="115" t="n">
        <x:f>POWER(1-$H$5,(A1619-A1618)/$H$8)</x:f>
        <x:v>0.9999862671029998</x:v>
      </x:c>
      <x:c r="Z1619" s="115" t="n">
        <x:f>U1619*Y1619</x:f>
        <x:v>0.16912919809669336</x:v>
      </x:c>
      <x:c r="AA1619" s="115" t="n">
        <x:f>V1619*Y1619</x:f>
        <x:v>0.1827409036570767</x:v>
      </x:c>
      <x:c r="AB1619" s="115" t="n">
        <x:f>W1619*Y1619</x:f>
        <x:v>1.1744550104668086</x:v>
      </x:c>
      <x:c r="AC1619" s="115" t="n">
        <x:f>X1619*Y1619</x:f>
        <x:v>0.15497072276796528</x:v>
      </x:c>
      <x:c r="AD1619" s="115" t="n">
        <x:f>SUM(Z1619:AC1619)</x:f>
        <x:v>1.6812958349885438</x:v>
      </x:c>
      <x:c r="AE1619" s="115" t="n">
        <x:f>MAX(AE1618,AD1619)</x:f>
        <x:v>1.7021937297109373</x:v>
      </x:c>
      <x:c r="AF1619" s="114" t="n">
        <x:f>AD1619/AE1619-1</x:f>
        <x:v>-0.012277036601434532</x:v>
      </x:c>
      <x:c r="AG1619" s="114" t="n">
        <x:f>AD1619/AD1618-1</x:f>
        <x:v>0.0033167060622700806</x:v>
      </x:c>
      <x:c r="AH1619" s="111" t="n">
        <x:f>IF(OR(T1619="年末+季度",T1619="季度+动态",T1619="季度",T1619="动态"),A1619,AH1618)</x:f>
        <x:v>46203</x:v>
      </x:c>
      <x:c r="AI1619" s="117" t="n">
        <x:f>YEAR(A1619)</x:f>
        <x:v>2026</x:v>
      </x:c>
      <x:c r="AJ1619" s="117" t="n">
        <x:f>MONTH(A1619)</x:f>
        <x:v>7</x:v>
      </x:c>
      <x:c r="AK1619" s="50" t="n">
        <x:f>IF(MONTH(A1619)&lt;&gt;MONTH(A1620),1,0)</x:f>
        <x:v>0</x:v>
      </x:c>
      <x:c r="AL1619" s="115" t="n">
        <x:f>IF(AK1618,AD1618,AL1618)</x:f>
        <x:v>1.695417832207872</x:v>
      </x:c>
      <x:c r="AM1619" s="116" t="str">
        <x:f>IF(AK1619,AD1619/AL1619-1,"")</x:f>
      </x:c>
      <x:c r="AN1619" s="115" t="n">
        <x:f>IF(AI1619&lt;&gt;AI1618,AD1619,MAX(AN1618,AD1619))</x:f>
        <x:v>1.7021937297109373</x:v>
      </x:c>
      <x:c r="AO1619" s="116" t="n">
        <x:f>AD1619/AN1619-1</x:f>
        <x:v>-0.012277036601434532</x:v>
      </x:c>
      <x:c r="AP1619" s="112" t="n">
        <x:f>IFERROR(SUM(Z1619:AC1619)/AD1619,0)</x:f>
        <x:v>1</x:v>
      </x:c>
      <x:c r="AQ1619" s="50" t="b">
        <x:f>AND(B1619&gt;0,C1619&gt;0,D1619&gt;0,E1619&gt;0)</x:f>
        <x:v>1</x:v>
      </x:c>
    </x:row>
    <x:row r="1620">
      <x:c r="A1620" s="111" t="n">
        <x:f>'净值底稿'!A1578</x:f>
        <x:v>46209</x:v>
      </x:c>
      <x:c r="B1620" s="113" t="n">
        <x:f>'净值底稿'!F1578</x:f>
        <x:v>6.1799808673094</x:v>
      </x:c>
      <x:c r="C1620" s="113" t="n">
        <x:f>'净值底稿'!O1578</x:f>
        <x:v>2.1500997917495592</x:v>
      </x:c>
      <x:c r="D1620" s="113" t="n">
        <x:f>'净值底稿'!P1578</x:f>
        <x:v>1.7876</x:v>
      </x:c>
      <x:c r="E1620" s="113" t="n">
        <x:f>'净值底稿'!Q1578</x:f>
        <x:v>3.145</x:v>
      </x:c>
      <x:c r="F1620" s="114" t="n">
        <x:f>IFERROR(B1620/B1619-1,0)</x:f>
        <x:v>-0.030056911069371695</x:v>
      </x:c>
      <x:c r="G1620" s="114" t="n">
        <x:f>IFERROR(C1620/C1619-1,0)</x:f>
        <x:v>-0.009349833536228536</x:v>
      </x:c>
      <x:c r="H1620" s="114" t="n">
        <x:f>IFERROR(D1620/D1619-1,0)</x:f>
        <x:v>0.0007277612942955258</x:v>
      </x:c>
      <x:c r="I1620" s="114" t="n">
        <x:f>IFERROR(E1620/E1619-1,0)</x:f>
        <x:v>-0.003074777316385058</x:v>
      </x:c>
      <x:c r="J1620" s="115" t="n">
        <x:f>Z1619*(1+F1620)</x:f>
        <x:v>0.1640456968302669</x:v>
      </x:c>
      <x:c r="K1620" s="115" t="n">
        <x:f>AA1619*(1+G1620)</x:f>
        <x:v>0.18103230662762307</x:v>
      </x:c>
      <x:c r="L1620" s="115" t="n">
        <x:f>AB1619*(1+H1620)</x:f>
        <x:v>1.1753097333653177</x:v>
      </x:c>
      <x:c r="M1620" s="115" t="n">
        <x:f>AC1619*(1+I1620)</x:f>
        <x:v>0.15449422230489454</x:v>
      </x:c>
      <x:c r="N1620" s="115" t="n">
        <x:f>SUM(J1620:M1620)</x:f>
        <x:v>1.6748819591281023</x:v>
      </x:c>
      <x:c r="O1620" s="116" t="n">
        <x:f>IFERROR((J1620+K1620)/N1620,0)</x:f>
        <x:v>0.20603123794916756</x:v>
      </x:c>
      <x:c r="P1620" s="50" t="b">
        <x:f>AND(MONTH(A1620)=12,OR(A1621="",YEAR(A1620)&lt;&gt;YEAR(A1621)))</x:f>
        <x:v>0</x:v>
      </x:c>
      <x:c r="Q1620" s="50" t="b">
        <x:f>AND(MOD(MONTH(A1620),3)=0,OR(A1621="",MONTH(A1620)&lt;&gt;MONTH(A1621)))</x:f>
        <x:v>0</x:v>
      </x:c>
      <x:c r="R1620" s="50" t="b">
        <x:f>OR(O1620&gt;$E$7,O1620&lt;$E$6)</x:f>
        <x:v>0</x:v>
      </x:c>
      <x:c r="S1620" s="50" t="b">
        <x:f>AND(OR(P1620,Q1620,R1620),A1620-AH1619&gt;$E$8)</x:f>
        <x:v>0</x:v>
      </x:c>
      <x:c r="T1620" s="50" t="str">
        <x:f>IF(NOT(OR(P1620,Q1620,R1620)),"不调",IF(NOT(S1620),"间隔规则跳过",IF(P1620,"年末+季度",IF(AND(Q1620,R1620),"季度+动态",IF(Q1620,"季度","动态")))))</x:f>
        <x:v>不调</x:v>
      </x:c>
      <x:c r="U1620" s="115" t="n">
        <x:f>IF(OR(T1620="年末+季度",T1620="季度+动态"),N1620*$E$5/2,IF(T1620="季度",(J1620+K1620)/2,IF(T1620="动态",N1620*$E$5*IF(J1620+K1620=0,0.5,J1620/(J1620+K1620)),J1620)))</x:f>
        <x:v>0.1640456968302669</x:v>
      </x:c>
      <x:c r="V1620" s="115" t="n">
        <x:f>IF(OR(T1620="年末+季度",T1620="季度+动态"),N1620*$E$5/2,IF(T1620="季度",(J1620+K1620)/2,IF(T1620="动态",N1620*$E$5*IF(J1620+K1620=0,0.5,K1620/(J1620+K1620)),K1620)))</x:f>
        <x:v>0.18103230662762307</x:v>
      </x:c>
      <x:c r="W1620" s="115" t="n">
        <x:f>IF(OR(T1620="年末+季度",T1620="季度+动态",T1620="动态"),N1620*(1-$E$5)*IF(L1620+M1620=0,$B$7/($B$7+$B$8),L1620/(L1620+M1620)),L1620)</x:f>
        <x:v>1.1753097333653177</x:v>
      </x:c>
      <x:c r="X1620" s="115" t="n">
        <x:f>IF(OR(T1620="年末+季度",T1620="季度+动态",T1620="动态"),N1620*(1-$E$5)*IF(L1620+M1620=0,$B$8/($B$7+$B$8),M1620/(L1620+M1620)),M1620)</x:f>
        <x:v>0.15449422230489454</x:v>
      </x:c>
      <x:c r="Y1620" s="115" t="n">
        <x:f>POWER(1-$H$5,(A1620-A1619)/$H$8)</x:f>
        <x:v>0.9999588018747739</x:v>
      </x:c>
      <x:c r="Z1620" s="115" t="n">
        <x:f>U1620*Y1620</x:f>
        <x:v>0.1640389384551061</x:v>
      </x:c>
      <x:c r="AA1620" s="115" t="n">
        <x:f>V1620*Y1620</x:f>
        <x:v>0.18102484843598465</x:v>
      </x:c>
      <x:c r="AB1620" s="115" t="n">
        <x:f>W1620*Y1620</x:f>
        <x:v>1.1752613128077432</x:v>
      </x:c>
      <x:c r="AC1620" s="115" t="n">
        <x:f>X1620*Y1620</x:f>
        <x:v>0.1544878574325773</x:v>
      </x:c>
      <x:c r="AD1620" s="115" t="n">
        <x:f>SUM(Z1620:AC1620)</x:f>
        <x:v>1.6748129571314112</x:v>
      </x:c>
      <x:c r="AE1620" s="115" t="n">
        <x:f>MAX(AE1619,AD1620)</x:f>
        <x:v>1.7021937297109373</x:v>
      </x:c>
      <x:c r="AF1620" s="114" t="n">
        <x:f>AD1620/AE1620-1</x:f>
        <x:v>-0.016085579509316994</x:v>
      </x:c>
      <x:c r="AG1620" s="114" t="n">
        <x:f>AD1620/AD1619-1</x:f>
        <x:v>-0.0038558817087516184</x:v>
      </x:c>
      <x:c r="AH1620" s="111" t="n">
        <x:f>IF(OR(T1620="年末+季度",T1620="季度+动态",T1620="季度",T1620="动态"),A1620,AH1619)</x:f>
        <x:v>46203</x:v>
      </x:c>
      <x:c r="AI1620" s="117" t="n">
        <x:f>YEAR(A1620)</x:f>
        <x:v>2026</x:v>
      </x:c>
      <x:c r="AJ1620" s="117" t="n">
        <x:f>MONTH(A1620)</x:f>
        <x:v>7</x:v>
      </x:c>
      <x:c r="AK1620" s="50" t="n">
        <x:f>IF(MONTH(A1620)&lt;&gt;MONTH(A1621),1,0)</x:f>
        <x:v>0</x:v>
      </x:c>
      <x:c r="AL1620" s="115" t="n">
        <x:f>IF(AK1619,AD1619,AL1619)</x:f>
        <x:v>1.695417832207872</x:v>
      </x:c>
      <x:c r="AM1620" s="116" t="str">
        <x:f>IF(AK1620,AD1620/AL1620-1,"")</x:f>
      </x:c>
      <x:c r="AN1620" s="115" t="n">
        <x:f>IF(AI1620&lt;&gt;AI1619,AD1620,MAX(AN1619,AD1620))</x:f>
        <x:v>1.7021937297109373</x:v>
      </x:c>
      <x:c r="AO1620" s="116" t="n">
        <x:f>AD1620/AN1620-1</x:f>
        <x:v>-0.016085579509316994</x:v>
      </x:c>
      <x:c r="AP1620" s="112" t="n">
        <x:f>IFERROR(SUM(Z1620:AC1620)/AD1620,0)</x:f>
        <x:v>1</x:v>
      </x:c>
      <x:c r="AQ1620" s="50" t="b">
        <x:f>AND(B1620&gt;0,C1620&gt;0,D1620&gt;0,E1620&gt;0)</x:f>
        <x:v>1</x:v>
      </x:c>
    </x:row>
    <x:row r="1621">
      <x:c r="A1621" s="111" t="n">
        <x:f>'净值底稿'!A1579</x:f>
        <x:v>46210</x:v>
      </x:c>
      <x:c r="B1621" s="113" t="n">
        <x:f>'净值底稿'!F1579</x:f>
        <x:v>6.160739330543299</x:v>
      </x:c>
      <x:c r="C1621" s="113" t="n">
        <x:f>'净值底稿'!O1579</x:f>
        <x:v>2.106952808025301</x:v>
      </x:c>
      <x:c r="D1621" s="113" t="n">
        <x:f>'净值底稿'!P1579</x:f>
        <x:v>1.7878</x:v>
      </x:c>
      <x:c r="E1621" s="113" t="n">
        <x:f>'净值底稿'!Q1579</x:f>
        <x:v>3.1265</x:v>
      </x:c>
      <x:c r="F1621" s="114" t="n">
        <x:f>IFERROR(B1621/B1620-1,0)</x:f>
        <x:v>-0.003113526915250464</x:v>
      </x:c>
      <x:c r="G1621" s="114" t="n">
        <x:f>IFERROR(C1621/C1620-1,0)</x:f>
        <x:v>-0.02006743309767456</x:v>
      </x:c>
      <x:c r="H1621" s="114" t="n">
        <x:f>IFERROR(D1621/D1620-1,0)</x:f>
        <x:v>0.0001118818527634513</x:v>
      </x:c>
      <x:c r="I1621" s="114" t="n">
        <x:f>IFERROR(E1621/E1620-1,0)</x:f>
        <x:v>-0.00588235294117645</x:v>
      </x:c>
      <x:c r="J1621" s="115" t="n">
        <x:f>Z1620*(1+F1621)</x:f>
        <x:v>0.163528198805077</x:v>
      </x:c>
      <x:c r="K1621" s="115" t="n">
        <x:f>AA1620*(1+G1621)</x:f>
        <x:v>0.17739214440097886</x:v>
      </x:c>
      <x:c r="L1621" s="115" t="n">
        <x:f>AB1620*(1+H1621)</x:f>
        <x:v>1.1753928032209013</x:v>
      </x:c>
      <x:c r="M1621" s="115" t="n">
        <x:f>AC1620*(1+I1621)</x:f>
        <x:v>0.15357910533003274</x:v>
      </x:c>
      <x:c r="N1621" s="115" t="n">
        <x:f>SUM(J1621:M1621)</x:f>
        <x:v>1.66989225175699</x:v>
      </x:c>
      <x:c r="O1621" s="116" t="n">
        <x:f>IFERROR((J1621+K1621)/N1621,0)</x:f>
        <x:v>0.2041570902837317</x:v>
      </x:c>
      <x:c r="P1621" s="50" t="b">
        <x:f>AND(MONTH(A1621)=12,OR(A1622="",YEAR(A1621)&lt;&gt;YEAR(A1622)))</x:f>
        <x:v>0</x:v>
      </x:c>
      <x:c r="Q1621" s="50" t="b">
        <x:f>AND(MOD(MONTH(A1621),3)=0,OR(A1622="",MONTH(A1621)&lt;&gt;MONTH(A1622)))</x:f>
        <x:v>0</x:v>
      </x:c>
      <x:c r="R1621" s="50" t="b">
        <x:f>OR(O1621&gt;$E$7,O1621&lt;$E$6)</x:f>
        <x:v>0</x:v>
      </x:c>
      <x:c r="S1621" s="50" t="b">
        <x:f>AND(OR(P1621,Q1621,R1621),A1621-AH1620&gt;$E$8)</x:f>
        <x:v>0</x:v>
      </x:c>
      <x:c r="T1621" s="50" t="str">
        <x:f>IF(NOT(OR(P1621,Q1621,R1621)),"不调",IF(NOT(S1621),"间隔规则跳过",IF(P1621,"年末+季度",IF(AND(Q1621,R1621),"季度+动态",IF(Q1621,"季度","动态")))))</x:f>
        <x:v>不调</x:v>
      </x:c>
      <x:c r="U1621" s="115" t="n">
        <x:f>IF(OR(T1621="年末+季度",T1621="季度+动态"),N1621*$E$5/2,IF(T1621="季度",(J1621+K1621)/2,IF(T1621="动态",N1621*$E$5*IF(J1621+K1621=0,0.5,J1621/(J1621+K1621)),J1621)))</x:f>
        <x:v>0.163528198805077</x:v>
      </x:c>
      <x:c r="V1621" s="115" t="n">
        <x:f>IF(OR(T1621="年末+季度",T1621="季度+动态"),N1621*$E$5/2,IF(T1621="季度",(J1621+K1621)/2,IF(T1621="动态",N1621*$E$5*IF(J1621+K1621=0,0.5,K1621/(J1621+K1621)),K1621)))</x:f>
        <x:v>0.17739214440097886</x:v>
      </x:c>
      <x:c r="W1621" s="115" t="n">
        <x:f>IF(OR(T1621="年末+季度",T1621="季度+动态",T1621="动态"),N1621*(1-$E$5)*IF(L1621+M1621=0,$B$7/($B$7+$B$8),L1621/(L1621+M1621)),L1621)</x:f>
        <x:v>1.1753928032209013</x:v>
      </x:c>
      <x:c r="X1621" s="115" t="n">
        <x:f>IF(OR(T1621="年末+季度",T1621="季度+动态",T1621="动态"),N1621*(1-$E$5)*IF(L1621+M1621=0,$B$8/($B$7+$B$8),M1621/(L1621+M1621)),M1621)</x:f>
        <x:v>0.15357910533003274</x:v>
      </x:c>
      <x:c r="Y1621" s="115" t="n">
        <x:f>POWER(1-$H$5,(A1621-A1620)/$H$8)</x:f>
        <x:v>0.9999862671029998</x:v>
      </x:c>
      <x:c r="Z1621" s="115" t="n">
        <x:f>U1621*Y1621</x:f>
        <x:v>0.16352595308916618</x:v>
      </x:c>
      <x:c r="AA1621" s="115" t="n">
        <x:f>V1621*Y1621</x:f>
        <x:v>0.17738970829293116</x:v>
      </x:c>
      <x:c r="AB1621" s="115" t="n">
        <x:f>W1621*Y1621</x:f>
        <x:v>1.1753766616725998</x:v>
      </x:c>
      <x:c r="AC1621" s="115" t="n">
        <x:f>X1621*Y1621</x:f>
        <x:v>0.15357699624399787</x:v>
      </x:c>
      <x:c r="AD1621" s="115" t="n">
        <x:f>SUM(Z1621:AC1621)</x:f>
        <x:v>1.669869319298695</x:v>
      </x:c>
      <x:c r="AE1621" s="115" t="n">
        <x:f>MAX(AE1620,AD1621)</x:f>
        <x:v>1.7021937297109373</x:v>
      </x:c>
      <x:c r="AF1621" s="114" t="n">
        <x:f>AD1621/AE1621-1</x:f>
        <x:v>-0.01898985400312303</x:v>
      </x:c>
      <x:c r="AG1621" s="114" t="n">
        <x:f>AD1621/AD1620-1</x:f>
        <x:v>-0.0029517551865514413</x:v>
      </x:c>
      <x:c r="AH1621" s="111" t="n">
        <x:f>IF(OR(T1621="年末+季度",T1621="季度+动态",T1621="季度",T1621="动态"),A1621,AH1620)</x:f>
        <x:v>46203</x:v>
      </x:c>
      <x:c r="AI1621" s="117" t="n">
        <x:f>YEAR(A1621)</x:f>
        <x:v>2026</x:v>
      </x:c>
      <x:c r="AJ1621" s="117" t="n">
        <x:f>MONTH(A1621)</x:f>
        <x:v>7</x:v>
      </x:c>
      <x:c r="AK1621" s="50" t="n">
        <x:f>IF(MONTH(A1621)&lt;&gt;MONTH(A1622),1,0)</x:f>
        <x:v>0</x:v>
      </x:c>
      <x:c r="AL1621" s="115" t="n">
        <x:f>IF(AK1620,AD1620,AL1620)</x:f>
        <x:v>1.695417832207872</x:v>
      </x:c>
      <x:c r="AM1621" s="116" t="str">
        <x:f>IF(AK1621,AD1621/AL1621-1,"")</x:f>
      </x:c>
      <x:c r="AN1621" s="115" t="n">
        <x:f>IF(AI1621&lt;&gt;AI1620,AD1621,MAX(AN1620,AD1621))</x:f>
        <x:v>1.7021937297109373</x:v>
      </x:c>
      <x:c r="AO1621" s="116" t="n">
        <x:f>AD1621/AN1621-1</x:f>
        <x:v>-0.01898985400312303</x:v>
      </x:c>
      <x:c r="AP1621" s="112" t="n">
        <x:f>IFERROR(SUM(Z1621:AC1621)/AD1621,0)</x:f>
        <x:v>1</x:v>
      </x:c>
      <x:c r="AQ1621" s="50" t="b">
        <x:f>AND(B1621&gt;0,C1621&gt;0,D1621&gt;0,E1621&gt;0)</x:f>
        <x:v>1</x:v>
      </x:c>
    </x:row>
    <x:row r="1622">
      <x:c r="A1622" s="111" t="n">
        <x:f>'净值底稿'!A1580</x:f>
        <x:v>46211</x:v>
      </x:c>
      <x:c r="B1622" s="113" t="n">
        <x:f>'净值底稿'!F1580</x:f>
        <x:v>6.0841920890458505</x:v>
      </x:c>
      <x:c r="C1622" s="113" t="n">
        <x:f>'净值底稿'!O1580</x:f>
        <x:v>2.068163165963817</x:v>
      </x:c>
      <x:c r="D1622" s="113" t="n">
        <x:f>'净值底稿'!P1580</x:f>
        <x:v>1.7888</x:v>
      </x:c>
      <x:c r="E1622" s="113" t="n">
        <x:f>'净值底稿'!Q1580</x:f>
        <x:v>3.1218</x:v>
      </x:c>
      <x:c r="F1622" s="114" t="n">
        <x:f>IFERROR(B1622/B1621-1,0)</x:f>
        <x:v>-0.012425008978702912</x:v>
      </x:c>
      <x:c r="G1622" s="114" t="n">
        <x:f>IFERROR(C1622/C1621-1,0)</x:f>
        <x:v>-0.018410304167105984</x:v>
      </x:c>
      <x:c r="H1622" s="114" t="n">
        <x:f>IFERROR(D1622/D1621-1,0)</x:f>
        <x:v>0.0005593466830740024</x:v>
      </x:c>
      <x:c r="I1622" s="114" t="n">
        <x:f>IFERROR(E1622/E1621-1,0)</x:f>
        <x:v>-0.0015032784263554477</x:v>
      </x:c>
      <x:c r="J1622" s="115" t="n">
        <x:f>Z1621*(1+F1622)</x:f>
        <x:v>0.16149414165378234</x:v>
      </x:c>
      <x:c r="K1622" s="115" t="n">
        <x:f>AA1621*(1+G1622)</x:f>
        <x:v>0.1741239098071441</x:v>
      </x:c>
      <x:c r="L1622" s="115" t="n">
        <x:f>AB1621*(1+H1622)</x:f>
        <x:v>1.176034104709669</x:v>
      </x:c>
      <x:c r="M1622" s="115" t="n">
        <x:f>AC1621*(1+I1622)</x:f>
        <x:v>0.1533461272587598</x:v>
      </x:c>
      <x:c r="N1622" s="115" t="n">
        <x:f>SUM(J1622:M1622)</x:f>
        <x:v>1.664998283429355</x:v>
      </x:c>
      <x:c r="O1622" s="116" t="n">
        <x:f>IFERROR((J1622+K1622)/N1622,0)</x:f>
        <x:v>0.2015726110958279</x:v>
      </x:c>
      <x:c r="P1622" s="50" t="b">
        <x:f>AND(MONTH(A1622)=12,OR(A1623="",YEAR(A1622)&lt;&gt;YEAR(A1623)))</x:f>
        <x:v>0</x:v>
      </x:c>
      <x:c r="Q1622" s="50" t="b">
        <x:f>AND(MOD(MONTH(A1622),3)=0,OR(A1623="",MONTH(A1622)&lt;&gt;MONTH(A1623)))</x:f>
        <x:v>0</x:v>
      </x:c>
      <x:c r="R1622" s="50" t="b">
        <x:f>OR(O1622&gt;$E$7,O1622&lt;$E$6)</x:f>
        <x:v>0</x:v>
      </x:c>
      <x:c r="S1622" s="50" t="b">
        <x:f>AND(OR(P1622,Q1622,R1622),A1622-AH1621&gt;$E$8)</x:f>
        <x:v>0</x:v>
      </x:c>
      <x:c r="T1622" s="50" t="str">
        <x:f>IF(NOT(OR(P1622,Q1622,R1622)),"不调",IF(NOT(S1622),"间隔规则跳过",IF(P1622,"年末+季度",IF(AND(Q1622,R1622),"季度+动态",IF(Q1622,"季度","动态")))))</x:f>
        <x:v>不调</x:v>
      </x:c>
      <x:c r="U1622" s="115" t="n">
        <x:f>IF(OR(T1622="年末+季度",T1622="季度+动态"),N1622*$E$5/2,IF(T1622="季度",(J1622+K1622)/2,IF(T1622="动态",N1622*$E$5*IF(J1622+K1622=0,0.5,J1622/(J1622+K1622)),J1622)))</x:f>
        <x:v>0.16149414165378234</x:v>
      </x:c>
      <x:c r="V1622" s="115" t="n">
        <x:f>IF(OR(T1622="年末+季度",T1622="季度+动态"),N1622*$E$5/2,IF(T1622="季度",(J1622+K1622)/2,IF(T1622="动态",N1622*$E$5*IF(J1622+K1622=0,0.5,K1622/(J1622+K1622)),K1622)))</x:f>
        <x:v>0.1741239098071441</x:v>
      </x:c>
      <x:c r="W1622" s="115" t="n">
        <x:f>IF(OR(T1622="年末+季度",T1622="季度+动态",T1622="动态"),N1622*(1-$E$5)*IF(L1622+M1622=0,$B$7/($B$7+$B$8),L1622/(L1622+M1622)),L1622)</x:f>
        <x:v>1.176034104709669</x:v>
      </x:c>
      <x:c r="X1622" s="115" t="n">
        <x:f>IF(OR(T1622="年末+季度",T1622="季度+动态",T1622="动态"),N1622*(1-$E$5)*IF(L1622+M1622=0,$B$8/($B$7+$B$8),M1622/(L1622+M1622)),M1622)</x:f>
        <x:v>0.1533461272587598</x:v>
      </x:c>
      <x:c r="Y1622" s="115" t="n">
        <x:f>POWER(1-$H$5,(A1622-A1621)/$H$8)</x:f>
        <x:v>0.9999862671029998</x:v>
      </x:c>
      <x:c r="Z1622" s="115" t="n">
        <x:f>U1622*Y1622</x:f>
        <x:v>0.16149192387136888</x:v>
      </x:c>
      <x:c r="AA1622" s="115" t="n">
        <x:f>V1622*Y1622</x:f>
        <x:v>0.17412151858142544</x:v>
      </x:c>
      <x:c r="AB1622" s="115" t="n">
        <x:f>W1622*Y1622</x:f>
        <x:v>1.1760179543544402</x:v>
      </x:c>
      <x:c r="AC1622" s="115" t="n">
        <x:f>X1622*Y1622</x:f>
        <x:v>0.15334402137218875</x:v>
      </x:c>
      <x:c r="AD1622" s="115" t="n">
        <x:f>SUM(Z1622:AC1622)</x:f>
        <x:v>1.6649754181794234</x:v>
      </x:c>
      <x:c r="AE1622" s="115" t="n">
        <x:f>MAX(AE1621,AD1622)</x:f>
        <x:v>1.7021937297109373</x:v>
      </x:c>
      <x:c r="AF1622" s="114" t="n">
        <x:f>AD1622/AE1622-1</x:f>
        <x:v>-0.02186490931195839</x:v>
      </x:c>
      <x:c r="AG1622" s="114" t="n">
        <x:f>AD1622/AD1621-1</x:f>
        <x:v>-0.0029307090457395546</x:v>
      </x:c>
      <x:c r="AH1622" s="111" t="n">
        <x:f>IF(OR(T1622="年末+季度",T1622="季度+动态",T1622="季度",T1622="动态"),A1622,AH1621)</x:f>
        <x:v>46203</x:v>
      </x:c>
      <x:c r="AI1622" s="117" t="n">
        <x:f>YEAR(A1622)</x:f>
        <x:v>2026</x:v>
      </x:c>
      <x:c r="AJ1622" s="117" t="n">
        <x:f>MONTH(A1622)</x:f>
        <x:v>7</x:v>
      </x:c>
      <x:c r="AK1622" s="50" t="n">
        <x:f>IF(MONTH(A1622)&lt;&gt;MONTH(A1623),1,0)</x:f>
        <x:v>0</x:v>
      </x:c>
      <x:c r="AL1622" s="115" t="n">
        <x:f>IF(AK1621,AD1621,AL1621)</x:f>
        <x:v>1.695417832207872</x:v>
      </x:c>
      <x:c r="AM1622" s="116" t="str">
        <x:f>IF(AK1622,AD1622/AL1622-1,"")</x:f>
      </x:c>
      <x:c r="AN1622" s="115" t="n">
        <x:f>IF(AI1622&lt;&gt;AI1621,AD1622,MAX(AN1621,AD1622))</x:f>
        <x:v>1.7021937297109373</x:v>
      </x:c>
      <x:c r="AO1622" s="116" t="n">
        <x:f>AD1622/AN1622-1</x:f>
        <x:v>-0.02186490931195839</x:v>
      </x:c>
      <x:c r="AP1622" s="112" t="n">
        <x:f>IFERROR(SUM(Z1622:AC1622)/AD1622,0)</x:f>
        <x:v>1</x:v>
      </x:c>
      <x:c r="AQ1622" s="50" t="b">
        <x:f>AND(B1622&gt;0,C1622&gt;0,D1622&gt;0,E1622&gt;0)</x:f>
        <x:v>1</x:v>
      </x:c>
    </x:row>
    <x:row r="1623">
      <x:c r="A1623" s="111" t="n">
        <x:f>'净值底稿'!A1581</x:f>
        <x:v>46212</x:v>
      </x:c>
      <x:c r="B1623" s="113" t="n">
        <x:f>'净值底稿'!F1581</x:f>
        <x:v>6.430400470808325</x:v>
      </x:c>
      <x:c r="C1623" s="113" t="n">
        <x:f>'净值底稿'!O1581</x:f>
        <x:v>2.1115081759451835</x:v>
      </x:c>
      <x:c r="D1623" s="113" t="n">
        <x:f>'净值底稿'!P1581</x:f>
        <x:v>1.789</x:v>
      </x:c>
      <x:c r="E1623" s="113" t="n">
        <x:f>'净值底稿'!Q1581</x:f>
        <x:v>3.1112</x:v>
      </x:c>
      <x:c r="F1623" s="114" t="n">
        <x:f>IFERROR(B1623/B1622-1,0)</x:f>
        <x:v>0.05690293414400882</x:v>
      </x:c>
      <x:c r="G1623" s="114" t="n">
        <x:f>IFERROR(C1623/C1622-1,0)</x:f>
        <x:v>0.020958215819091963</x:v>
      </x:c>
      <x:c r="H1623" s="114" t="n">
        <x:f>IFERROR(D1623/D1622-1,0)</x:f>
        <x:v>0.00011180679785338654</x:v>
      </x:c>
      <x:c r="I1623" s="114" t="n">
        <x:f>IFERROR(E1623/E1622-1,0)</x:f>
        <x:v>-0.0033954769684155783</x:v>
      </x:c>
      <x:c r="J1623" s="115" t="n">
        <x:f>Z1622*(1+F1623)</x:f>
        <x:v>0.17068128818021067</x:v>
      </x:c>
      <x:c r="K1623" s="115" t="n">
        <x:f>AA1622*(1+G1623)</x:f>
        <x:v>0.17777079494660297</x:v>
      </x:c>
      <x:c r="L1623" s="115" t="n">
        <x:f>AB1622*(1+H1623)</x:f>
        <x:v>1.1761494411561346</x:v>
      </x:c>
      <x:c r="M1623" s="115" t="n">
        <x:f>AC1622*(1+I1623)</x:f>
        <x:v>0.15282334527937524</x:v>
      </x:c>
      <x:c r="N1623" s="115" t="n">
        <x:f>SUM(J1623:M1623)</x:f>
        <x:v>1.6774248695623235</x:v>
      </x:c>
      <x:c r="O1623" s="116" t="n">
        <x:f>IFERROR((J1623+K1623)/N1623,0)</x:f>
        <x:v>0.20773036661709465</x:v>
      </x:c>
      <x:c r="P1623" s="50" t="b">
        <x:f>AND(MONTH(A1623)=12,OR(A1624="",YEAR(A1623)&lt;&gt;YEAR(A1624)))</x:f>
        <x:v>0</x:v>
      </x:c>
      <x:c r="Q1623" s="50" t="b">
        <x:f>AND(MOD(MONTH(A1623),3)=0,OR(A1624="",MONTH(A1623)&lt;&gt;MONTH(A1624)))</x:f>
        <x:v>0</x:v>
      </x:c>
      <x:c r="R1623" s="50" t="b">
        <x:f>OR(O1623&gt;$E$7,O1623&lt;$E$6)</x:f>
        <x:v>0</x:v>
      </x:c>
      <x:c r="S1623" s="50" t="b">
        <x:f>AND(OR(P1623,Q1623,R1623),A1623-AH1622&gt;$E$8)</x:f>
        <x:v>0</x:v>
      </x:c>
      <x:c r="T1623" s="50" t="str">
        <x:f>IF(NOT(OR(P1623,Q1623,R1623)),"不调",IF(NOT(S1623),"间隔规则跳过",IF(P1623,"年末+季度",IF(AND(Q1623,R1623),"季度+动态",IF(Q1623,"季度","动态")))))</x:f>
        <x:v>不调</x:v>
      </x:c>
      <x:c r="U1623" s="115" t="n">
        <x:f>IF(OR(T1623="年末+季度",T1623="季度+动态"),N1623*$E$5/2,IF(T1623="季度",(J1623+K1623)/2,IF(T1623="动态",N1623*$E$5*IF(J1623+K1623=0,0.5,J1623/(J1623+K1623)),J1623)))</x:f>
        <x:v>0.17068128818021067</x:v>
      </x:c>
      <x:c r="V1623" s="115" t="n">
        <x:f>IF(OR(T1623="年末+季度",T1623="季度+动态"),N1623*$E$5/2,IF(T1623="季度",(J1623+K1623)/2,IF(T1623="动态",N1623*$E$5*IF(J1623+K1623=0,0.5,K1623/(J1623+K1623)),K1623)))</x:f>
        <x:v>0.17777079494660297</x:v>
      </x:c>
      <x:c r="W1623" s="115" t="n">
        <x:f>IF(OR(T1623="年末+季度",T1623="季度+动态",T1623="动态"),N1623*(1-$E$5)*IF(L1623+M1623=0,$B$7/($B$7+$B$8),L1623/(L1623+M1623)),L1623)</x:f>
        <x:v>1.1761494411561346</x:v>
      </x:c>
      <x:c r="X1623" s="115" t="n">
        <x:f>IF(OR(T1623="年末+季度",T1623="季度+动态",T1623="动态"),N1623*(1-$E$5)*IF(L1623+M1623=0,$B$8/($B$7+$B$8),M1623/(L1623+M1623)),M1623)</x:f>
        <x:v>0.15282334527937524</x:v>
      </x:c>
      <x:c r="Y1623" s="115" t="n">
        <x:f>POWER(1-$H$5,(A1623-A1622)/$H$8)</x:f>
        <x:v>0.9999862671029998</x:v>
      </x:c>
      <x:c r="Z1623" s="115" t="n">
        <x:f>U1623*Y1623</x:f>
        <x:v>0.17067894423166022</x:v>
      </x:c>
      <x:c r="AA1623" s="115" t="n">
        <x:f>V1623*Y1623</x:f>
        <x:v>0.1777683536385863</x:v>
      </x:c>
      <x:c r="AB1623" s="115" t="n">
        <x:f>W1623*Y1623</x:f>
        <x:v>1.1761332892170024</x:v>
      </x:c>
      <x:c r="AC1623" s="115" t="n">
        <x:f>X1623*Y1623</x:f>
        <x:v>0.1528212465721153</x:v>
      </x:c>
      <x:c r="AD1623" s="115" t="n">
        <x:f>SUM(Z1623:AC1623)</x:f>
        <x:v>1.6774018336593641</x:v>
      </x:c>
      <x:c r="AE1623" s="115" t="n">
        <x:f>MAX(AE1622,AD1623)</x:f>
        <x:v>1.7021937297109373</x:v>
      </x:c>
      <x:c r="AF1623" s="114" t="n">
        <x:f>AD1623/AE1623-1</x:f>
        <x:v>-0.014564673584941068</x:v>
      </x:c>
      <x:c r="AG1623" s="114" t="n">
        <x:f>AD1623/AD1622-1</x:f>
        <x:v>0.007463422789465879</x:v>
      </x:c>
      <x:c r="AH1623" s="111" t="n">
        <x:f>IF(OR(T1623="年末+季度",T1623="季度+动态",T1623="季度",T1623="动态"),A1623,AH1622)</x:f>
        <x:v>46203</x:v>
      </x:c>
      <x:c r="AI1623" s="117" t="n">
        <x:f>YEAR(A1623)</x:f>
        <x:v>2026</x:v>
      </x:c>
      <x:c r="AJ1623" s="117" t="n">
        <x:f>MONTH(A1623)</x:f>
        <x:v>7</x:v>
      </x:c>
      <x:c r="AK1623" s="50" t="n">
        <x:f>IF(MONTH(A1623)&lt;&gt;MONTH(A1624),1,0)</x:f>
        <x:v>0</x:v>
      </x:c>
      <x:c r="AL1623" s="115" t="n">
        <x:f>IF(AK1622,AD1622,AL1622)</x:f>
        <x:v>1.695417832207872</x:v>
      </x:c>
      <x:c r="AM1623" s="116" t="str">
        <x:f>IF(AK1623,AD1623/AL1623-1,"")</x:f>
      </x:c>
      <x:c r="AN1623" s="115" t="n">
        <x:f>IF(AI1623&lt;&gt;AI1622,AD1623,MAX(AN1622,AD1623))</x:f>
        <x:v>1.7021937297109373</x:v>
      </x:c>
      <x:c r="AO1623" s="116" t="n">
        <x:f>AD1623/AN1623-1</x:f>
        <x:v>-0.014564673584941068</x:v>
      </x:c>
      <x:c r="AP1623" s="112" t="n">
        <x:f>IFERROR(SUM(Z1623:AC1623)/AD1623,0)</x:f>
        <x:v>1</x:v>
      </x:c>
      <x:c r="AQ1623" s="50" t="b">
        <x:f>AND(B1623&gt;0,C1623&gt;0,D1623&gt;0,E1623&gt;0)</x:f>
        <x:v>1</x:v>
      </x:c>
    </x:row>
    <x:row r="1624">
      <x:c r="A1624" s="111" t="n">
        <x:f>'净值底稿'!A1582</x:f>
        <x:v>46213</x:v>
      </x:c>
      <x:c r="B1624" s="113" t="n">
        <x:f>'净值底稿'!F1582</x:f>
        <x:v>6.10994594008795</x:v>
      </x:c>
      <x:c r="C1624" s="113" t="n">
        <x:f>'净值底稿'!O1582</x:f>
        <x:v>2.0858725238983595</x:v>
      </x:c>
      <x:c r="D1624" s="113" t="n">
        <x:f>'净值底稿'!P1582</x:f>
        <x:v>1.7892</x:v>
      </x:c>
      <x:c r="E1624" s="113" t="n">
        <x:f>'净值底稿'!Q1582</x:f>
        <x:v>3.1082</x:v>
      </x:c>
      <x:c r="F1624" s="114" t="n">
        <x:f>IFERROR(B1624/B1623-1,0)</x:f>
        <x:v>-0.049834303815932124</x:v>
      </x:c>
      <x:c r="G1624" s="114" t="n">
        <x:f>IFERROR(C1624/C1623-1,0)</x:f>
        <x:v>-0.012140920096294971</x:v>
      </x:c>
      <x:c r="H1624" s="114" t="n">
        <x:f>IFERROR(D1624/D1623-1,0)</x:f>
        <x:v>0.00011179429849073053</x:v>
      </x:c>
      <x:c r="I1624" s="114" t="n">
        <x:f>IFERROR(E1624/E1623-1,0)</x:f>
        <x:v>-0.0009642581640525449</x:v>
      </x:c>
      <x:c r="J1624" s="115" t="n">
        <x:f>Z1623*(1+F1624)</x:f>
        <x:v>0.16217327786983712</x:v>
      </x:c>
      <x:c r="K1624" s="115" t="n">
        <x:f>AA1623*(1+G1624)</x:f>
        <x:v>0.17561008226141034</x:v>
      </x:c>
      <x:c r="L1624" s="115" t="n">
        <x:f>AB1623*(1+H1624)</x:f>
        <x:v>1.1762647742130021</x:v>
      </x:c>
      <x:c r="M1624" s="115" t="n">
        <x:f>AC1623*(1+I1624)</x:f>
        <x:v>0.15267388743746743</x:v>
      </x:c>
      <x:c r="N1624" s="115" t="n">
        <x:f>SUM(J1624:M1624)</x:f>
        <x:v>1.666722021781717</x:v>
      </x:c>
      <x:c r="O1624" s="116" t="n">
        <x:f>IFERROR((J1624+K1624)/N1624,0)</x:f>
        <x:v>0.20266328500907357</x:v>
      </x:c>
      <x:c r="P1624" s="50" t="b">
        <x:f>AND(MONTH(A1624)=12,OR(A1625="",YEAR(A1624)&lt;&gt;YEAR(A1625)))</x:f>
        <x:v>0</x:v>
      </x:c>
      <x:c r="Q1624" s="50" t="b">
        <x:f>AND(MOD(MONTH(A1624),3)=0,OR(A1625="",MONTH(A1624)&lt;&gt;MONTH(A1625)))</x:f>
        <x:v>0</x:v>
      </x:c>
      <x:c r="R1624" s="50" t="b">
        <x:f>OR(O1624&gt;$E$7,O1624&lt;$E$6)</x:f>
        <x:v>0</x:v>
      </x:c>
      <x:c r="S1624" s="50" t="b">
        <x:f>AND(OR(P1624,Q1624,R1624),A1624-AH1623&gt;$E$8)</x:f>
        <x:v>0</x:v>
      </x:c>
      <x:c r="T1624" s="50" t="str">
        <x:f>IF(NOT(OR(P1624,Q1624,R1624)),"不调",IF(NOT(S1624),"间隔规则跳过",IF(P1624,"年末+季度",IF(AND(Q1624,R1624),"季度+动态",IF(Q1624,"季度","动态")))))</x:f>
        <x:v>不调</x:v>
      </x:c>
      <x:c r="U1624" s="115" t="n">
        <x:f>IF(OR(T1624="年末+季度",T1624="季度+动态"),N1624*$E$5/2,IF(T1624="季度",(J1624+K1624)/2,IF(T1624="动态",N1624*$E$5*IF(J1624+K1624=0,0.5,J1624/(J1624+K1624)),J1624)))</x:f>
        <x:v>0.16217327786983712</x:v>
      </x:c>
      <x:c r="V1624" s="115" t="n">
        <x:f>IF(OR(T1624="年末+季度",T1624="季度+动态"),N1624*$E$5/2,IF(T1624="季度",(J1624+K1624)/2,IF(T1624="动态",N1624*$E$5*IF(J1624+K1624=0,0.5,K1624/(J1624+K1624)),K1624)))</x:f>
        <x:v>0.17561008226141034</x:v>
      </x:c>
      <x:c r="W1624" s="115" t="n">
        <x:f>IF(OR(T1624="年末+季度",T1624="季度+动态",T1624="动态"),N1624*(1-$E$5)*IF(L1624+M1624=0,$B$7/($B$7+$B$8),L1624/(L1624+M1624)),L1624)</x:f>
        <x:v>1.1762647742130021</x:v>
      </x:c>
      <x:c r="X1624" s="115" t="n">
        <x:f>IF(OR(T1624="年末+季度",T1624="季度+动态",T1624="动态"),N1624*(1-$E$5)*IF(L1624+M1624=0,$B$8/($B$7+$B$8),M1624/(L1624+M1624)),M1624)</x:f>
        <x:v>0.15267388743746743</x:v>
      </x:c>
      <x:c r="Y1624" s="115" t="n">
        <x:f>POWER(1-$H$5,(A1624-A1623)/$H$8)</x:f>
        <x:v>0.9999862671029998</x:v>
      </x:c>
      <x:c r="Z1624" s="115" t="n">
        <x:f>U1624*Y1624</x:f>
        <x:v>0.16217105076091595</x:v>
      </x:c>
      <x:c r="AA1624" s="115" t="n">
        <x:f>V1624*Y1624</x:f>
        <x:v>0.17560767062623844</x:v>
      </x:c>
      <x:c r="AB1624" s="115" t="n">
        <x:f>W1624*Y1624</x:f>
        <x:v>1.176248620690013</x:v>
      </x:c>
      <x:c r="AC1624" s="115" t="n">
        <x:f>X1624*Y1624</x:f>
        <x:v>0.15267179078269663</x:v>
      </x:c>
      <x:c r="AD1624" s="115" t="n">
        <x:f>SUM(Z1624:AC1624)</x:f>
        <x:v>1.666699132859864</x:v>
      </x:c>
      <x:c r="AE1624" s="115" t="n">
        <x:f>MAX(AE1623,AD1624)</x:f>
        <x:v>1.7021937297109373</x:v>
      </x:c>
      <x:c r="AF1624" s="114" t="n">
        <x:f>AD1624/AE1624-1</x:f>
        <x:v>-0.0208522662441607</x:v>
      </x:c>
      <x:c r="AG1624" s="114" t="n">
        <x:f>AD1624/AD1623-1</x:f>
        <x:v>-0.006380522892449392</x:v>
      </x:c>
      <x:c r="AH1624" s="111" t="n">
        <x:f>IF(OR(T1624="年末+季度",T1624="季度+动态",T1624="季度",T1624="动态"),A1624,AH1623)</x:f>
        <x:v>46203</x:v>
      </x:c>
      <x:c r="AI1624" s="117" t="n">
        <x:f>YEAR(A1624)</x:f>
        <x:v>2026</x:v>
      </x:c>
      <x:c r="AJ1624" s="117" t="n">
        <x:f>MONTH(A1624)</x:f>
        <x:v>7</x:v>
      </x:c>
      <x:c r="AK1624" s="50" t="n">
        <x:f>IF(MONTH(A1624)&lt;&gt;MONTH(A1625),1,0)</x:f>
        <x:v>0</x:v>
      </x:c>
      <x:c r="AL1624" s="115" t="n">
        <x:f>IF(AK1623,AD1623,AL1623)</x:f>
        <x:v>1.695417832207872</x:v>
      </x:c>
      <x:c r="AM1624" s="116" t="str">
        <x:f>IF(AK1624,AD1624/AL1624-1,"")</x:f>
      </x:c>
      <x:c r="AN1624" s="115" t="n">
        <x:f>IF(AI1624&lt;&gt;AI1623,AD1624,MAX(AN1623,AD1624))</x:f>
        <x:v>1.7021937297109373</x:v>
      </x:c>
      <x:c r="AO1624" s="116" t="n">
        <x:f>AD1624/AN1624-1</x:f>
        <x:v>-0.0208522662441607</x:v>
      </x:c>
      <x:c r="AP1624" s="112" t="n">
        <x:f>IFERROR(SUM(Z1624:AC1624)/AD1624,0)</x:f>
        <x:v>1</x:v>
      </x:c>
      <x:c r="AQ1624" s="50" t="b">
        <x:f>AND(B1624&gt;0,C1624&gt;0,D1624&gt;0,E1624&gt;0)</x:f>
        <x:v>1</x:v>
      </x:c>
    </x:row>
    <x:row r="1625">
      <x:c r="A1625" s="111" t="n">
        <x:f>'净值底稿'!A1583</x:f>
        <x:v>46216</x:v>
      </x:c>
      <x:c r="B1625" s="113" t="n">
        <x:f>'净值底稿'!F1583</x:f>
        <x:v>5.8470922635383</x:v>
      </x:c>
      <x:c r="C1625" s="113" t="n">
        <x:f>'净值底稿'!O1583</x:f>
        <x:v>1.9927977657810974</x:v>
      </x:c>
      <x:c r="D1625" s="113" t="n">
        <x:f>'净值底稿'!P1583</x:f>
        <x:v>1.7887</x:v>
      </x:c>
      <x:c r="E1625" s="113" t="n">
        <x:f>'净值底稿'!Q1583</x:f>
        <x:v>3.0707</x:v>
      </x:c>
      <x:c r="F1625" s="114" t="n">
        <x:f>IFERROR(B1625/B1624-1,0)</x:f>
        <x:v>-0.04302062229798831</x:v>
      </x:c>
      <x:c r="G1625" s="114" t="n">
        <x:f>IFERROR(C1625/C1624-1,0)</x:f>
        <x:v>-0.04462149870180543</x:v>
      </x:c>
      <x:c r="H1625" s="114" t="n">
        <x:f>IFERROR(D1625/D1624-1,0)</x:f>
        <x:v>-0.0002794545048065977</x:v>
      </x:c>
      <x:c r="I1625" s="114" t="n">
        <x:f>IFERROR(E1625/E1624-1,0)</x:f>
        <x:v>-0.012064860691075263</x:v>
      </x:c>
      <x:c r="J1625" s="115" t="n">
        <x:f>Z1624*(1+F1625)</x:f>
        <x:v>0.1551943512384627</x:v>
      </x:c>
      <x:c r="K1625" s="115" t="n">
        <x:f>AA1624*(1+G1625)</x:f>
        <x:v>0.16777179317936267</x:v>
      </x:c>
      <x:c r="L1625" s="115" t="n">
        <x:f>AB1624*(1+H1625)</x:f>
        <x:v>1.1759199127141886</x:v>
      </x:c>
      <x:c r="M1625" s="115" t="n">
        <x:f>AC1624*(1+I1625)</x:f>
        <x:v>0.1508298268954464</x:v>
      </x:c>
      <x:c r="N1625" s="115" t="n">
        <x:f>SUM(J1625:M1625)</x:f>
        <x:v>1.6497158840274604</x:v>
      </x:c>
      <x:c r="O1625" s="116" t="n">
        <x:f>IFERROR((J1625+K1625)/N1625,0)</x:f>
        <x:v>0.19577076728470744</x:v>
      </x:c>
      <x:c r="P1625" s="50" t="b">
        <x:f>AND(MONTH(A1625)=12,OR(A1626="",YEAR(A1625)&lt;&gt;YEAR(A1626)))</x:f>
        <x:v>0</x:v>
      </x:c>
      <x:c r="Q1625" s="50" t="b">
        <x:f>AND(MOD(MONTH(A1625),3)=0,OR(A1626="",MONTH(A1625)&lt;&gt;MONTH(A1626)))</x:f>
        <x:v>0</x:v>
      </x:c>
      <x:c r="R1625" s="50" t="b">
        <x:f>OR(O1625&gt;$E$7,O1625&lt;$E$6)</x:f>
        <x:v>0</x:v>
      </x:c>
      <x:c r="S1625" s="50" t="b">
        <x:f>AND(OR(P1625,Q1625,R1625),A1625-AH1624&gt;$E$8)</x:f>
        <x:v>0</x:v>
      </x:c>
      <x:c r="T1625" s="50" t="str">
        <x:f>IF(NOT(OR(P1625,Q1625,R1625)),"不调",IF(NOT(S1625),"间隔规则跳过",IF(P1625,"年末+季度",IF(AND(Q1625,R1625),"季度+动态",IF(Q1625,"季度","动态")))))</x:f>
        <x:v>不调</x:v>
      </x:c>
      <x:c r="U1625" s="115" t="n">
        <x:f>IF(OR(T1625="年末+季度",T1625="季度+动态"),N1625*$E$5/2,IF(T1625="季度",(J1625+K1625)/2,IF(T1625="动态",N1625*$E$5*IF(J1625+K1625=0,0.5,J1625/(J1625+K1625)),J1625)))</x:f>
        <x:v>0.1551943512384627</x:v>
      </x:c>
      <x:c r="V1625" s="115" t="n">
        <x:f>IF(OR(T1625="年末+季度",T1625="季度+动态"),N1625*$E$5/2,IF(T1625="季度",(J1625+K1625)/2,IF(T1625="动态",N1625*$E$5*IF(J1625+K1625=0,0.5,K1625/(J1625+K1625)),K1625)))</x:f>
        <x:v>0.16777179317936267</x:v>
      </x:c>
      <x:c r="W1625" s="115" t="n">
        <x:f>IF(OR(T1625="年末+季度",T1625="季度+动态",T1625="动态"),N1625*(1-$E$5)*IF(L1625+M1625=0,$B$7/($B$7+$B$8),L1625/(L1625+M1625)),L1625)</x:f>
        <x:v>1.1759199127141886</x:v>
      </x:c>
      <x:c r="X1625" s="115" t="n">
        <x:f>IF(OR(T1625="年末+季度",T1625="季度+动态",T1625="动态"),N1625*(1-$E$5)*IF(L1625+M1625=0,$B$8/($B$7+$B$8),M1625/(L1625+M1625)),M1625)</x:f>
        <x:v>0.1508298268954464</x:v>
      </x:c>
      <x:c r="Y1625" s="115" t="n">
        <x:f>POWER(1-$H$5,(A1625-A1624)/$H$8)</x:f>
        <x:v>0.9999588018747739</x:v>
      </x:c>
      <x:c r="Z1625" s="115" t="n">
        <x:f>U1625*Y1625</x:f>
        <x:v>0.155187957522146</x:v>
      </x:c>
      <x:c r="AA1625" s="115" t="n">
        <x:f>V1625*Y1625</x:f>
        <x:v>0.16776488129601785</x:v>
      </x:c>
      <x:c r="AB1625" s="115" t="n">
        <x:f>W1625*Y1625</x:f>
        <x:v>1.1758714670183688</x:v>
      </x:c>
      <x:c r="AC1625" s="115" t="n">
        <x:f>X1625*Y1625</x:f>
        <x:v>0.15082361298935015</x:v>
      </x:c>
      <x:c r="AD1625" s="115" t="n">
        <x:f>SUM(Z1625:AC1625)</x:f>
        <x:v>1.6496479188258826</x:v>
      </x:c>
      <x:c r="AE1625" s="115" t="n">
        <x:f>MAX(AE1624,AD1625)</x:f>
        <x:v>1.7021937297109373</x:v>
      </x:c>
      <x:c r="AF1625" s="114" t="n">
        <x:f>AD1625/AE1625-1</x:f>
        <x:v>-0.03086946565945692</x:v>
      </x:c>
      <x:c r="AG1625" s="114" t="n">
        <x:f>AD1625/AD1624-1</x:f>
        <x:v>-0.010230529132587596</x:v>
      </x:c>
      <x:c r="AH1625" s="111" t="n">
        <x:f>IF(OR(T1625="年末+季度",T1625="季度+动态",T1625="季度",T1625="动态"),A1625,AH1624)</x:f>
        <x:v>46203</x:v>
      </x:c>
      <x:c r="AI1625" s="117" t="n">
        <x:f>YEAR(A1625)</x:f>
        <x:v>2026</x:v>
      </x:c>
      <x:c r="AJ1625" s="117" t="n">
        <x:f>MONTH(A1625)</x:f>
        <x:v>7</x:v>
      </x:c>
      <x:c r="AK1625" s="50" t="n">
        <x:f>IF(MONTH(A1625)&lt;&gt;MONTH(A1626),1,0)</x:f>
        <x:v>0</x:v>
      </x:c>
      <x:c r="AL1625" s="115" t="n">
        <x:f>IF(AK1624,AD1624,AL1624)</x:f>
        <x:v>1.695417832207872</x:v>
      </x:c>
      <x:c r="AM1625" s="116" t="str">
        <x:f>IF(AK1625,AD1625/AL1625-1,"")</x:f>
      </x:c>
      <x:c r="AN1625" s="115" t="n">
        <x:f>IF(AI1625&lt;&gt;AI1624,AD1625,MAX(AN1624,AD1625))</x:f>
        <x:v>1.7021937297109373</x:v>
      </x:c>
      <x:c r="AO1625" s="116" t="n">
        <x:f>AD1625/AN1625-1</x:f>
        <x:v>-0.03086946565945692</x:v>
      </x:c>
      <x:c r="AP1625" s="112" t="n">
        <x:f>IFERROR(SUM(Z1625:AC1625)/AD1625,0)</x:f>
        <x:v>1</x:v>
      </x:c>
      <x:c r="AQ1625" s="50" t="b">
        <x:f>AND(B1625&gt;0,C1625&gt;0,D1625&gt;0,E1625&gt;0)</x:f>
        <x:v>1</x:v>
      </x:c>
    </x:row>
    <x:row r="1626">
      <x:c r="A1626" s="111" t="n">
        <x:f>'净值底稿'!A1584</x:f>
        <x:v>46217</x:v>
      </x:c>
      <x:c r="B1626" s="113" t="n">
        <x:f>'净值底稿'!F1584</x:f>
        <x:v>6.1961056676682995</x:v>
      </x:c>
      <x:c r="C1626" s="113" t="n">
        <x:f>'净值底稿'!O1584</x:f>
        <x:v>2.038298249901816</x:v>
      </x:c>
      <x:c r="D1626" s="113" t="n">
        <x:f>'净值底稿'!P1584</x:f>
        <x:v>1.7891</x:v>
      </x:c>
      <x:c r="E1626" s="113" t="n">
        <x:f>'净值底稿'!Q1584</x:f>
        <x:v>3.0468</x:v>
      </x:c>
      <x:c r="F1626" s="114" t="n">
        <x:f>IFERROR(B1626/B1625-1,0)</x:f>
        <x:v>0.059690079854973765</x:v>
      </x:c>
      <x:c r="G1626" s="114" t="n">
        <x:f>IFERROR(C1626/C1625-1,0)</x:f>
        <x:v>0.02283246443870035</x:v>
      </x:c>
      <x:c r="H1626" s="114" t="n">
        <x:f>IFERROR(D1626/D1625-1,0)</x:f>
        <x:v>0.00022362609716553017</x:v>
      </x:c>
      <x:c r="I1626" s="114" t="n">
        <x:f>IFERROR(E1626/E1625-1,0)</x:f>
        <x:v>-0.0077832416061484055</x:v>
      </x:c>
      <x:c r="J1626" s="115" t="n">
        <x:f>Z1625*(1+F1626)</x:f>
        <x:v>0.1644511390991732</x:v>
      </x:c>
      <x:c r="K1626" s="115" t="n">
        <x:f>AA1625*(1+G1626)</x:f>
        <x:v>0.17159536698227196</x:v>
      </x:c>
      <x:c r="L1626" s="115" t="n">
        <x:f>AB1625*(1+H1626)</x:f>
        <x:v>1.1761344225653063</x:v>
      </x:c>
      <x:c r="M1626" s="115" t="n">
        <x:f>AC1625*(1+I1626)</x:f>
        <x:v>0.14964971636954183</x:v>
      </x:c>
      <x:c r="N1626" s="115" t="n">
        <x:f>SUM(J1626:M1626)</x:f>
        <x:v>1.6618306450162932</x:v>
      </x:c>
      <x:c r="O1626" s="116" t="n">
        <x:f>IFERROR((J1626+K1626)/N1626,0)</x:f>
        <x:v>0.20221465231082583</x:v>
      </x:c>
      <x:c r="P1626" s="50" t="b">
        <x:f>AND(MONTH(A1626)=12,OR(A1627="",YEAR(A1626)&lt;&gt;YEAR(A1627)))</x:f>
        <x:v>0</x:v>
      </x:c>
      <x:c r="Q1626" s="50" t="b">
        <x:f>AND(MOD(MONTH(A1626),3)=0,OR(A1627="",MONTH(A1626)&lt;&gt;MONTH(A1627)))</x:f>
        <x:v>0</x:v>
      </x:c>
      <x:c r="R1626" s="50" t="b">
        <x:f>OR(O1626&gt;$E$7,O1626&lt;$E$6)</x:f>
        <x:v>0</x:v>
      </x:c>
      <x:c r="S1626" s="50" t="b">
        <x:f>AND(OR(P1626,Q1626,R1626),A1626-AH1625&gt;$E$8)</x:f>
        <x:v>0</x:v>
      </x:c>
      <x:c r="T1626" s="50" t="str">
        <x:f>IF(NOT(OR(P1626,Q1626,R1626)),"不调",IF(NOT(S1626),"间隔规则跳过",IF(P1626,"年末+季度",IF(AND(Q1626,R1626),"季度+动态",IF(Q1626,"季度","动态")))))</x:f>
        <x:v>不调</x:v>
      </x:c>
      <x:c r="U1626" s="115" t="n">
        <x:f>IF(OR(T1626="年末+季度",T1626="季度+动态"),N1626*$E$5/2,IF(T1626="季度",(J1626+K1626)/2,IF(T1626="动态",N1626*$E$5*IF(J1626+K1626=0,0.5,J1626/(J1626+K1626)),J1626)))</x:f>
        <x:v>0.1644511390991732</x:v>
      </x:c>
      <x:c r="V1626" s="115" t="n">
        <x:f>IF(OR(T1626="年末+季度",T1626="季度+动态"),N1626*$E$5/2,IF(T1626="季度",(J1626+K1626)/2,IF(T1626="动态",N1626*$E$5*IF(J1626+K1626=0,0.5,K1626/(J1626+K1626)),K1626)))</x:f>
        <x:v>0.17159536698227196</x:v>
      </x:c>
      <x:c r="W1626" s="115" t="n">
        <x:f>IF(OR(T1626="年末+季度",T1626="季度+动态",T1626="动态"),N1626*(1-$E$5)*IF(L1626+M1626=0,$B$7/($B$7+$B$8),L1626/(L1626+M1626)),L1626)</x:f>
        <x:v>1.1761344225653063</x:v>
      </x:c>
      <x:c r="X1626" s="115" t="n">
        <x:f>IF(OR(T1626="年末+季度",T1626="季度+动态",T1626="动态"),N1626*(1-$E$5)*IF(L1626+M1626=0,$B$8/($B$7+$B$8),M1626/(L1626+M1626)),M1626)</x:f>
        <x:v>0.14964971636954183</x:v>
      </x:c>
      <x:c r="Y1626" s="115" t="n">
        <x:f>POWER(1-$H$5,(A1626-A1625)/$H$8)</x:f>
        <x:v>0.9999862671029998</x:v>
      </x:c>
      <x:c r="Z1626" s="115" t="n">
        <x:f>U1626*Y1626</x:f>
        <x:v>0.16444888070861838</x:v>
      </x:c>
      <x:c r="AA1626" s="115" t="n">
        <x:f>V1626*Y1626</x:f>
        <x:v>0.17159301048077147</x:v>
      </x:c>
      <x:c r="AB1626" s="115" t="n">
        <x:f>W1626*Y1626</x:f>
        <x:v>1.1761182708324227</x:v>
      </x:c>
      <x:c r="AC1626" s="115" t="n">
        <x:f>X1626*Y1626</x:f>
        <x:v>0.1496476612454008</x:v>
      </x:c>
      <x:c r="AD1626" s="115" t="n">
        <x:f>SUM(Z1626:AC1626)</x:f>
        <x:v>1.6618078232672133</x:v>
      </x:c>
      <x:c r="AE1626" s="115" t="n">
        <x:f>MAX(AE1625,AD1626)</x:f>
        <x:v>1.7021937297109373</x:v>
      </x:c>
      <x:c r="AF1626" s="114" t="n">
        <x:f>AD1626/AE1626-1</x:f>
        <x:v>-0.023725799090202337</x:v>
      </x:c>
      <x:c r="AG1626" s="114" t="n">
        <x:f>AD1626/AD1625-1</x:f>
        <x:v>0.0073712119432038925</x:v>
      </x:c>
      <x:c r="AH1626" s="111" t="n">
        <x:f>IF(OR(T1626="年末+季度",T1626="季度+动态",T1626="季度",T1626="动态"),A1626,AH1625)</x:f>
        <x:v>46203</x:v>
      </x:c>
      <x:c r="AI1626" s="117" t="n">
        <x:f>YEAR(A1626)</x:f>
        <x:v>2026</x:v>
      </x:c>
      <x:c r="AJ1626" s="117" t="n">
        <x:f>MONTH(A1626)</x:f>
        <x:v>7</x:v>
      </x:c>
      <x:c r="AK1626" s="50" t="n">
        <x:f>IF(MONTH(A1626)&lt;&gt;MONTH(A1627),1,0)</x:f>
        <x:v>0</x:v>
      </x:c>
      <x:c r="AL1626" s="115" t="n">
        <x:f>IF(AK1625,AD1625,AL1625)</x:f>
        <x:v>1.695417832207872</x:v>
      </x:c>
      <x:c r="AM1626" s="116" t="str">
        <x:f>IF(AK1626,AD1626/AL1626-1,"")</x:f>
      </x:c>
      <x:c r="AN1626" s="115" t="n">
        <x:f>IF(AI1626&lt;&gt;AI1625,AD1626,MAX(AN1625,AD1626))</x:f>
        <x:v>1.7021937297109373</x:v>
      </x:c>
      <x:c r="AO1626" s="116" t="n">
        <x:f>AD1626/AN1626-1</x:f>
        <x:v>-0.023725799090202337</x:v>
      </x:c>
      <x:c r="AP1626" s="112" t="n">
        <x:f>IFERROR(SUM(Z1626:AC1626)/AD1626,0)</x:f>
        <x:v>1</x:v>
      </x:c>
      <x:c r="AQ1626" s="50" t="b">
        <x:f>AND(B1626&gt;0,C1626&gt;0,D1626&gt;0,E1626&gt;0)</x:f>
        <x:v>1</x:v>
      </x:c>
    </x:row>
    <x:row r="1627">
      <x:c r="A1627" s="111" t="n">
        <x:f>'净值底稿'!A1585</x:f>
        <x:v>46218</x:v>
      </x:c>
      <x:c r="B1627" s="113" t="n">
        <x:f>'净值底稿'!F1585</x:f>
        <x:v>6.0307578324834</x:v>
      </x:c>
      <x:c r="C1627" s="113" t="n">
        <x:f>'净值底稿'!O1585</x:f>
        <x:v>2.0155636258299143</x:v>
      </x:c>
      <x:c r="D1627" s="113" t="n">
        <x:f>'净值底稿'!P1585</x:f>
        <x:v>1.7894</x:v>
      </x:c>
      <x:c r="E1627" s="113" t="n">
        <x:f>'净值底稿'!Q1585</x:f>
        <x:v>3.0423</x:v>
      </x:c>
      <x:c r="F1627" s="114" t="n">
        <x:f>IFERROR(B1627/B1626-1,0)</x:f>
        <x:v>-0.026685767489036838</x:v>
      </x:c>
      <x:c r="G1627" s="114" t="n">
        <x:f>IFERROR(C1627/C1626-1,0)</x:f>
        <x:v>-0.011153727906598854</x:v>
      </x:c>
      <x:c r="H1627" s="114" t="n">
        <x:f>IFERROR(D1627/D1626-1,0)</x:f>
        <x:v>0.0001676820747862351</x:v>
      </x:c>
      <x:c r="I1627" s="114" t="n">
        <x:f>IFERROR(E1627/E1626-1,0)</x:f>
        <x:v>-0.0014769594328476465</x:v>
      </x:c>
      <x:c r="J1627" s="115" t="n">
        <x:f>Z1626*(1+F1627)</x:f>
        <x:v>0.16006043611419582</x:v>
      </x:c>
      <x:c r="K1627" s="115" t="n">
        <x:f>AA1626*(1+G1627)</x:f>
        <x:v>0.16967910873119477</x:v>
      </x:c>
      <x:c r="L1627" s="115" t="n">
        <x:f>AB1626*(1+H1627)</x:f>
        <x:v>1.1763154847842698</x:v>
      </x:c>
      <x:c r="M1627" s="115" t="n">
        <x:f>AC1626*(1+I1627)</x:f>
        <x:v>0.1494266377205208</x:v>
      </x:c>
      <x:c r="N1627" s="115" t="n">
        <x:f>SUM(J1627:M1627)</x:f>
        <x:v>1.6554816673501813</x:v>
      </x:c>
      <x:c r="O1627" s="116" t="n">
        <x:f>IFERROR((J1627+K1627)/N1627,0)</x:f>
        <x:v>0.19918042666892385</x:v>
      </x:c>
      <x:c r="P1627" s="50" t="b">
        <x:f>AND(MONTH(A1627)=12,OR(A1628="",YEAR(A1627)&lt;&gt;YEAR(A1628)))</x:f>
        <x:v>0</x:v>
      </x:c>
      <x:c r="Q1627" s="50" t="b">
        <x:f>AND(MOD(MONTH(A1627),3)=0,OR(A1628="",MONTH(A1627)&lt;&gt;MONTH(A1628)))</x:f>
        <x:v>0</x:v>
      </x:c>
      <x:c r="R1627" s="50" t="b">
        <x:f>OR(O1627&gt;$E$7,O1627&lt;$E$6)</x:f>
        <x:v>0</x:v>
      </x:c>
      <x:c r="S1627" s="50" t="b">
        <x:f>AND(OR(P1627,Q1627,R1627),A1627-AH1626&gt;$E$8)</x:f>
        <x:v>0</x:v>
      </x:c>
      <x:c r="T1627" s="50" t="str">
        <x:f>IF(NOT(OR(P1627,Q1627,R1627)),"不调",IF(NOT(S1627),"间隔规则跳过",IF(P1627,"年末+季度",IF(AND(Q1627,R1627),"季度+动态",IF(Q1627,"季度","动态")))))</x:f>
        <x:v>不调</x:v>
      </x:c>
      <x:c r="U1627" s="115" t="n">
        <x:f>IF(OR(T1627="年末+季度",T1627="季度+动态"),N1627*$E$5/2,IF(T1627="季度",(J1627+K1627)/2,IF(T1627="动态",N1627*$E$5*IF(J1627+K1627=0,0.5,J1627/(J1627+K1627)),J1627)))</x:f>
        <x:v>0.16006043611419582</x:v>
      </x:c>
      <x:c r="V1627" s="115" t="n">
        <x:f>IF(OR(T1627="年末+季度",T1627="季度+动态"),N1627*$E$5/2,IF(T1627="季度",(J1627+K1627)/2,IF(T1627="动态",N1627*$E$5*IF(J1627+K1627=0,0.5,K1627/(J1627+K1627)),K1627)))</x:f>
        <x:v>0.16967910873119477</x:v>
      </x:c>
      <x:c r="W1627" s="115" t="n">
        <x:f>IF(OR(T1627="年末+季度",T1627="季度+动态",T1627="动态"),N1627*(1-$E$5)*IF(L1627+M1627=0,$B$7/($B$7+$B$8),L1627/(L1627+M1627)),L1627)</x:f>
        <x:v>1.1763154847842698</x:v>
      </x:c>
      <x:c r="X1627" s="115" t="n">
        <x:f>IF(OR(T1627="年末+季度",T1627="季度+动态",T1627="动态"),N1627*(1-$E$5)*IF(L1627+M1627=0,$B$8/($B$7+$B$8),M1627/(L1627+M1627)),M1627)</x:f>
        <x:v>0.1494266377205208</x:v>
      </x:c>
      <x:c r="Y1627" s="115" t="n">
        <x:f>POWER(1-$H$5,(A1627-A1626)/$H$8)</x:f>
        <x:v>0.9999862671029998</x:v>
      </x:c>
      <x:c r="Z1627" s="115" t="n">
        <x:f>U1627*Y1627</x:f>
        <x:v>0.16005823802071284</x:v>
      </x:c>
      <x:c r="AA1627" s="115" t="n">
        <x:f>V1627*Y1627</x:f>
        <x:v>0.16967677854547147</x:v>
      </x:c>
      <x:c r="AB1627" s="115" t="n">
        <x:f>W1627*Y1627</x:f>
        <x:v>1.1762993305648775</x:v>
      </x:c>
      <x:c r="AC1627" s="115" t="n">
        <x:f>X1627*Y1627</x:f>
        <x:v>0.14942458565989591</x:v>
      </x:c>
      <x:c r="AD1627" s="115" t="n">
        <x:f>SUM(Z1627:AC1627)</x:f>
        <x:v>1.6554589327909577</x:v>
      </x:c>
      <x:c r="AE1627" s="115" t="n">
        <x:f>MAX(AE1626,AD1627)</x:f>
        <x:v>1.7021937297109373</x:v>
      </x:c>
      <x:c r="AF1627" s="114" t="n">
        <x:f>AD1627/AE1627-1</x:f>
        <x:v>-0.02745562746721908</x:v>
      </x:c>
      <x:c r="AG1627" s="114" t="n">
        <x:f>AD1627/AD1626-1</x:f>
        <x:v>-0.0038204721312319334</x:v>
      </x:c>
      <x:c r="AH1627" s="111" t="n">
        <x:f>IF(OR(T1627="年末+季度",T1627="季度+动态",T1627="季度",T1627="动态"),A1627,AH1626)</x:f>
        <x:v>46203</x:v>
      </x:c>
      <x:c r="AI1627" s="117" t="n">
        <x:f>YEAR(A1627)</x:f>
        <x:v>2026</x:v>
      </x:c>
      <x:c r="AJ1627" s="117" t="n">
        <x:f>MONTH(A1627)</x:f>
        <x:v>7</x:v>
      </x:c>
      <x:c r="AK1627" s="50" t="n">
        <x:f>IF(MONTH(A1627)&lt;&gt;MONTH(A1628),1,0)</x:f>
        <x:v>0</x:v>
      </x:c>
      <x:c r="AL1627" s="115" t="n">
        <x:f>IF(AK1626,AD1626,AL1626)</x:f>
        <x:v>1.695417832207872</x:v>
      </x:c>
      <x:c r="AM1627" s="116" t="str">
        <x:f>IF(AK1627,AD1627/AL1627-1,"")</x:f>
      </x:c>
      <x:c r="AN1627" s="115" t="n">
        <x:f>IF(AI1627&lt;&gt;AI1626,AD1627,MAX(AN1626,AD1627))</x:f>
        <x:v>1.7021937297109373</x:v>
      </x:c>
      <x:c r="AO1627" s="116" t="n">
        <x:f>AD1627/AN1627-1</x:f>
        <x:v>-0.02745562746721908</x:v>
      </x:c>
      <x:c r="AP1627" s="112" t="n">
        <x:f>IFERROR(SUM(Z1627:AC1627)/AD1627,0)</x:f>
        <x:v>1</x:v>
      </x:c>
      <x:c r="AQ1627" s="50" t="b">
        <x:f>AND(B1627&gt;0,C1627&gt;0,D1627&gt;0,E1627&gt;0)</x:f>
        <x:v>1</x:v>
      </x:c>
    </x:row>
    <x:row r="1628">
      <x:c r="A1628" s="111" t="n">
        <x:f>'净值底稿'!A1586</x:f>
        <x:v>46219</x:v>
      </x:c>
      <x:c r="B1628" s="113" t="n">
        <x:f>'净值底稿'!F1586</x:f>
        <x:v>5.877218988884</x:v>
      </x:c>
      <x:c r="C1628" s="113" t="n">
        <x:f>'净值底稿'!O1586</x:f>
        <x:v>1.9663758702782976</x:v>
      </x:c>
      <x:c r="D1628" s="113" t="n">
        <x:f>'净值底稿'!P1586</x:f>
        <x:v>1.789</x:v>
      </x:c>
      <x:c r="E1628" s="113" t="n">
        <x:f>'净值底稿'!Q1586</x:f>
        <x:v>3.0391</x:v>
      </x:c>
      <x:c r="F1628" s="114" t="n">
        <x:f>IFERROR(B1628/B1627-1,0)</x:f>
        <x:v>-0.025459295144035776</x:v>
      </x:c>
      <x:c r="G1628" s="114" t="n">
        <x:f>IFERROR(C1628/C1627-1,0)</x:f>
        <x:v>-0.024403970641891037</x:v>
      </x:c>
      <x:c r="H1628" s="114" t="n">
        <x:f>IFERROR(D1628/D1627-1,0)</x:f>
        <x:v>-0.00022353861629609284</x:v>
      </x:c>
      <x:c r="I1628" s="114" t="n">
        <x:f>IFERROR(E1628/E1627-1,0)</x:f>
        <x:v>-0.0010518357821385216</x:v>
      </x:c>
      <x:c r="J1628" s="115" t="n">
        <x:f>Z1627*(1+F1628)</x:f>
        <x:v>0.1559832680987092</x:v>
      </x:c>
      <x:c r="K1628" s="115" t="n">
        <x:f>AA1627*(1+G1628)</x:f>
        <x:v>0.16553599142323713</x:v>
      </x:c>
      <x:c r="L1628" s="115" t="n">
        <x:f>AB1627*(1+H1628)</x:f>
        <x:v>1.176036382240173</x:v>
      </x:c>
      <x:c r="M1628" s="115" t="n">
        <x:f>AC1627*(1+I1628)</x:f>
        <x:v>0.1492674155339676</x:v>
      </x:c>
      <x:c r="N1628" s="115" t="n">
        <x:f>SUM(J1628:M1628)</x:f>
        <x:v>1.646823057296087</x:v>
      </x:c>
      <x:c r="O1628" s="116" t="n">
        <x:f>IFERROR((J1628+K1628)/N1628,0)</x:f>
        <x:v>0.19523606868235602</x:v>
      </x:c>
      <x:c r="P1628" s="50" t="b">
        <x:f>AND(MONTH(A1628)=12,OR(A1629="",YEAR(A1628)&lt;&gt;YEAR(A1629)))</x:f>
        <x:v>0</x:v>
      </x:c>
      <x:c r="Q1628" s="50" t="b">
        <x:f>AND(MOD(MONTH(A1628),3)=0,OR(A1629="",MONTH(A1628)&lt;&gt;MONTH(A1629)))</x:f>
        <x:v>0</x:v>
      </x:c>
      <x:c r="R1628" s="50" t="b">
        <x:f>OR(O1628&gt;$E$7,O1628&lt;$E$6)</x:f>
        <x:v>0</x:v>
      </x:c>
      <x:c r="S1628" s="50" t="b">
        <x:f>AND(OR(P1628,Q1628,R1628),A1628-AH1627&gt;$E$8)</x:f>
        <x:v>0</x:v>
      </x:c>
      <x:c r="T1628" s="50" t="str">
        <x:f>IF(NOT(OR(P1628,Q1628,R1628)),"不调",IF(NOT(S1628),"间隔规则跳过",IF(P1628,"年末+季度",IF(AND(Q1628,R1628),"季度+动态",IF(Q1628,"季度","动态")))))</x:f>
        <x:v>不调</x:v>
      </x:c>
      <x:c r="U1628" s="115" t="n">
        <x:f>IF(OR(T1628="年末+季度",T1628="季度+动态"),N1628*$E$5/2,IF(T1628="季度",(J1628+K1628)/2,IF(T1628="动态",N1628*$E$5*IF(J1628+K1628=0,0.5,J1628/(J1628+K1628)),J1628)))</x:f>
        <x:v>0.1559832680987092</x:v>
      </x:c>
      <x:c r="V1628" s="115" t="n">
        <x:f>IF(OR(T1628="年末+季度",T1628="季度+动态"),N1628*$E$5/2,IF(T1628="季度",(J1628+K1628)/2,IF(T1628="动态",N1628*$E$5*IF(J1628+K1628=0,0.5,K1628/(J1628+K1628)),K1628)))</x:f>
        <x:v>0.16553599142323713</x:v>
      </x:c>
      <x:c r="W1628" s="115" t="n">
        <x:f>IF(OR(T1628="年末+季度",T1628="季度+动态",T1628="动态"),N1628*(1-$E$5)*IF(L1628+M1628=0,$B$7/($B$7+$B$8),L1628/(L1628+M1628)),L1628)</x:f>
        <x:v>1.176036382240173</x:v>
      </x:c>
      <x:c r="X1628" s="115" t="n">
        <x:f>IF(OR(T1628="年末+季度",T1628="季度+动态",T1628="动态"),N1628*(1-$E$5)*IF(L1628+M1628=0,$B$8/($B$7+$B$8),M1628/(L1628+M1628)),M1628)</x:f>
        <x:v>0.1492674155339676</x:v>
      </x:c>
      <x:c r="Y1628" s="115" t="n">
        <x:f>POWER(1-$H$5,(A1628-A1627)/$H$8)</x:f>
        <x:v>0.9999862671029998</x:v>
      </x:c>
      <x:c r="Z1628" s="115" t="n">
        <x:f>U1628*Y1628</x:f>
        <x:v>0.15598112599655461</x:v>
      </x:c>
      <x:c r="AA1628" s="115" t="n">
        <x:f>V1628*Y1628</x:f>
        <x:v>0.1655337181345171</x:v>
      </x:c>
      <x:c r="AB1628" s="115" t="n">
        <x:f>W1628*Y1628</x:f>
        <x:v>1.176020231853667</x:v>
      </x:c>
      <x:c r="AC1628" s="115" t="n">
        <x:f>X1628*Y1628</x:f>
        <x:v>0.1492653656599246</x:v>
      </x:c>
      <x:c r="AD1628" s="115" t="n">
        <x:f>SUM(Z1628:AC1628)</x:f>
        <x:v>1.646800441644663</x:v>
      </x:c>
      <x:c r="AE1628" s="115" t="n">
        <x:f>MAX(AE1627,AD1628)</x:f>
        <x:v>1.7021937297109373</x:v>
      </x:c>
      <x:c r="AF1628" s="114" t="n">
        <x:f>AD1628/AE1628-1</x:f>
        <x:v>-0.03254229357059202</x:v>
      </x:c>
      <x:c r="AG1628" s="114" t="n">
        <x:f>AD1628/AD1627-1</x:f>
        <x:v>-0.005230266347771684</x:v>
      </x:c>
      <x:c r="AH1628" s="111" t="n">
        <x:f>IF(OR(T1628="年末+季度",T1628="季度+动态",T1628="季度",T1628="动态"),A1628,AH1627)</x:f>
        <x:v>46203</x:v>
      </x:c>
      <x:c r="AI1628" s="117" t="n">
        <x:f>YEAR(A1628)</x:f>
        <x:v>2026</x:v>
      </x:c>
      <x:c r="AJ1628" s="117" t="n">
        <x:f>MONTH(A1628)</x:f>
        <x:v>7</x:v>
      </x:c>
      <x:c r="AK1628" s="50" t="n">
        <x:f>IF(MONTH(A1628)&lt;&gt;MONTH(A1629),1,0)</x:f>
        <x:v>0</x:v>
      </x:c>
      <x:c r="AL1628" s="115" t="n">
        <x:f>IF(AK1627,AD1627,AL1627)</x:f>
        <x:v>1.695417832207872</x:v>
      </x:c>
      <x:c r="AM1628" s="116" t="str">
        <x:f>IF(AK1628,AD1628/AL1628-1,"")</x:f>
      </x:c>
      <x:c r="AN1628" s="115" t="n">
        <x:f>IF(AI1628&lt;&gt;AI1627,AD1628,MAX(AN1627,AD1628))</x:f>
        <x:v>1.7021937297109373</x:v>
      </x:c>
      <x:c r="AO1628" s="116" t="n">
        <x:f>AD1628/AN1628-1</x:f>
        <x:v>-0.03254229357059202</x:v>
      </x:c>
      <x:c r="AP1628" s="112" t="n">
        <x:f>IFERROR(SUM(Z1628:AC1628)/AD1628,0)</x:f>
        <x:v>1</x:v>
      </x:c>
      <x:c r="AQ1628" s="50" t="b">
        <x:f>AND(B1628&gt;0,C1628&gt;0,D1628&gt;0,E1628&gt;0)</x:f>
        <x:v>1</x:v>
      </x:c>
    </x:row>
    <x:row r="1629">
      <x:c r="A1629" s="111" t="n">
        <x:f>'净值底稿'!A1587</x:f>
        <x:v>46220</x:v>
      </x:c>
      <x:c r="B1629" s="113" t="n">
        <x:f>'净值底稿'!F1587</x:f>
        <x:v>5.40869805300965</x:v>
      </x:c>
      <x:c r="C1629" s="113" t="n">
        <x:f>'净值底稿'!O1587</x:f>
        <x:v>1.8559584195339278</x:v>
      </x:c>
      <x:c r="D1629" s="113" t="n">
        <x:f>'净值底稿'!P1587</x:f>
        <x:v>1.7899</x:v>
      </x:c>
      <x:c r="E1629" s="113" t="n">
        <x:f>'净值底稿'!Q1587</x:f>
        <x:v>3.0211</x:v>
      </x:c>
      <x:c r="F1629" s="114" t="n">
        <x:f>IFERROR(B1629/B1628-1,0)</x:f>
        <x:v>-0.07971813484583379</x:v>
      </x:c>
      <x:c r="G1629" s="114" t="n">
        <x:f>IFERROR(C1629/C1628-1,0)</x:f>
        <x:v>-0.05615276937300018</x:v>
      </x:c>
      <x:c r="H1629" s="114" t="n">
        <x:f>IFERROR(D1629/D1628-1,0)</x:f>
        <x:v>0.0005030743432086204</x:v>
      </x:c>
      <x:c r="I1629" s="114" t="n">
        <x:f>IFERROR(E1629/E1628-1,0)</x:f>
        <x:v>-0.005922806093909272</x:v>
      </x:c>
      <x:c r="J1629" s="115" t="n">
        <x:f>Z1628*(1+F1629)</x:f>
        <x:v>0.14354660156095628</x:v>
      </x:c>
      <x:c r="K1629" s="115" t="n">
        <x:f>AA1628*(1+G1629)</x:f>
        <x:v>0.15623854143665433</x:v>
      </x:c>
      <x:c r="L1629" s="115" t="n">
        <x:f>AB1628*(1+H1629)</x:f>
        <x:v>1.1766118574594069</x:v>
      </x:c>
      <x:c r="M1629" s="115" t="n">
        <x:f>AC1628*(1+I1629)</x:f>
        <x:v>0.1483812958425844</x:v>
      </x:c>
      <x:c r="N1629" s="115" t="n">
        <x:f>SUM(J1629:M1629)</x:f>
        <x:v>1.6247782962996018</x:v>
      </x:c>
      <x:c r="O1629" s="116" t="n">
        <x:f>IFERROR((J1629+K1629)/N1629,0)</x:f>
        <x:v>0.1845083379562399</x:v>
      </x:c>
      <x:c r="P1629" s="50" t="b">
        <x:f>AND(MONTH(A1629)=12,OR(A1630="",YEAR(A1629)&lt;&gt;YEAR(A1630)))</x:f>
        <x:v>0</x:v>
      </x:c>
      <x:c r="Q1629" s="50" t="b">
        <x:f>AND(MOD(MONTH(A1629),3)=0,OR(A1630="",MONTH(A1629)&lt;&gt;MONTH(A1630)))</x:f>
        <x:v>0</x:v>
      </x:c>
      <x:c r="R1629" s="50" t="b">
        <x:f>OR(O1629&gt;$E$7,O1629&lt;$E$6)</x:f>
        <x:v>0</x:v>
      </x:c>
      <x:c r="S1629" s="50" t="b">
        <x:f>AND(OR(P1629,Q1629,R1629),A1629-AH1628&gt;$E$8)</x:f>
        <x:v>0</x:v>
      </x:c>
      <x:c r="T1629" s="50" t="str">
        <x:f>IF(NOT(OR(P1629,Q1629,R1629)),"不调",IF(NOT(S1629),"间隔规则跳过",IF(P1629,"年末+季度",IF(AND(Q1629,R1629),"季度+动态",IF(Q1629,"季度","动态")))))</x:f>
        <x:v>不调</x:v>
      </x:c>
      <x:c r="U1629" s="115" t="n">
        <x:f>IF(OR(T1629="年末+季度",T1629="季度+动态"),N1629*$E$5/2,IF(T1629="季度",(J1629+K1629)/2,IF(T1629="动态",N1629*$E$5*IF(J1629+K1629=0,0.5,J1629/(J1629+K1629)),J1629)))</x:f>
        <x:v>0.14354660156095628</x:v>
      </x:c>
      <x:c r="V1629" s="115" t="n">
        <x:f>IF(OR(T1629="年末+季度",T1629="季度+动态"),N1629*$E$5/2,IF(T1629="季度",(J1629+K1629)/2,IF(T1629="动态",N1629*$E$5*IF(J1629+K1629=0,0.5,K1629/(J1629+K1629)),K1629)))</x:f>
        <x:v>0.15623854143665433</x:v>
      </x:c>
      <x:c r="W1629" s="115" t="n">
        <x:f>IF(OR(T1629="年末+季度",T1629="季度+动态",T1629="动态"),N1629*(1-$E$5)*IF(L1629+M1629=0,$B$7/($B$7+$B$8),L1629/(L1629+M1629)),L1629)</x:f>
        <x:v>1.1766118574594069</x:v>
      </x:c>
      <x:c r="X1629" s="115" t="n">
        <x:f>IF(OR(T1629="年末+季度",T1629="季度+动态",T1629="动态"),N1629*(1-$E$5)*IF(L1629+M1629=0,$B$8/($B$7+$B$8),M1629/(L1629+M1629)),M1629)</x:f>
        <x:v>0.1483812958425844</x:v>
      </x:c>
      <x:c r="Y1629" s="115" t="n">
        <x:f>POWER(1-$H$5,(A1629-A1628)/$H$8)</x:f>
        <x:v>0.9999862671029998</x:v>
      </x:c>
      <x:c r="Z1629" s="115" t="n">
        <x:f>U1629*Y1629</x:f>
        <x:v>0.14354463025026232</x:v>
      </x:c>
      <x:c r="AA1629" s="115" t="n">
        <x:f>V1629*Y1629</x:f>
        <x:v>0.15623639582885732</x:v>
      </x:c>
      <x:c r="AB1629" s="115" t="n">
        <x:f>W1629*Y1629</x:f>
        <x:v>1.176595699169959</x:v>
      </x:c>
      <x:c r="AC1629" s="115" t="n">
        <x:f>X1629*Y1629</x:f>
        <x:v>0.1483792581375318</x:v>
      </x:c>
      <x:c r="AD1629" s="115" t="n">
        <x:f>SUM(Z1629:AC1629)</x:f>
        <x:v>1.6247559833866105</x:v>
      </x:c>
      <x:c r="AE1629" s="115" t="n">
        <x:f>MAX(AE1628,AD1629)</x:f>
        <x:v>1.7021937297109373</x:v>
      </x:c>
      <x:c r="AF1629" s="114" t="n">
        <x:f>AD1629/AE1629-1</x:f>
        <x:v>-0.04549291010340939</x:v>
      </x:c>
      <x:c r="AG1629" s="114" t="n">
        <x:f>AD1629/AD1628-1</x:f>
        <x:v>-0.013386235332823126</x:v>
      </x:c>
      <x:c r="AH1629" s="111" t="n">
        <x:f>IF(OR(T1629="年末+季度",T1629="季度+动态",T1629="季度",T1629="动态"),A1629,AH1628)</x:f>
        <x:v>46203</x:v>
      </x:c>
      <x:c r="AI1629" s="117" t="n">
        <x:f>YEAR(A1629)</x:f>
        <x:v>2026</x:v>
      </x:c>
      <x:c r="AJ1629" s="117" t="n">
        <x:f>MONTH(A1629)</x:f>
        <x:v>7</x:v>
      </x:c>
      <x:c r="AK1629" s="50" t="n">
        <x:f>IF(MONTH(A1629)&lt;&gt;MONTH(A1630),1,0)</x:f>
        <x:v>0</x:v>
      </x:c>
      <x:c r="AL1629" s="115" t="n">
        <x:f>IF(AK1628,AD1628,AL1628)</x:f>
        <x:v>1.695417832207872</x:v>
      </x:c>
      <x:c r="AM1629" s="116" t="str">
        <x:f>IF(AK1629,AD1629/AL1629-1,"")</x:f>
      </x:c>
      <x:c r="AN1629" s="115" t="n">
        <x:f>IF(AI1629&lt;&gt;AI1628,AD1629,MAX(AN1628,AD1629))</x:f>
        <x:v>1.7021937297109373</x:v>
      </x:c>
      <x:c r="AO1629" s="116" t="n">
        <x:f>AD1629/AN1629-1</x:f>
        <x:v>-0.04549291010340939</x:v>
      </x:c>
      <x:c r="AP1629" s="112" t="n">
        <x:f>IFERROR(SUM(Z1629:AC1629)/AD1629,0)</x:f>
        <x:v>1</x:v>
      </x:c>
      <x:c r="AQ1629" s="50" t="b">
        <x:f>AND(B1629&gt;0,C1629&gt;0,D1629&gt;0,E1629&gt;0)</x:f>
        <x:v>1</x:v>
      </x:c>
    </x:row>
    <x:row r="1630">
      <x:c r="A1630" s="111" t="n">
        <x:f>'净值底稿'!A1588</x:f>
        <x:v>46223</x:v>
      </x:c>
      <x:c r="B1630" s="113" t="n">
        <x:f>'净值底稿'!F1588</x:f>
        <x:v>5.180095060174325</x:v>
      </x:c>
      <x:c r="C1630" s="113" t="n">
        <x:f>'净值底稿'!O1588</x:f>
        <x:v>1.8119016844093965</x:v>
      </x:c>
      <x:c r="D1630" s="113" t="n">
        <x:f>'净值底稿'!P1588</x:f>
        <x:v>1.7894</x:v>
      </x:c>
      <x:c r="E1630" s="113" t="n">
        <x:f>'净值底稿'!Q1588</x:f>
        <x:v>3.023</x:v>
      </x:c>
      <x:c r="F1630" s="114" t="n">
        <x:f>IFERROR(B1630/B1629-1,0)</x:f>
        <x:v>-0.04226580788848444</x:v>
      </x:c>
      <x:c r="G1630" s="114" t="n">
        <x:f>IFERROR(C1630/C1629-1,0)</x:f>
        <x:v>-0.023737996854258703</x:v>
      </x:c>
      <x:c r="H1630" s="114" t="n">
        <x:f>IFERROR(D1630/D1629-1,0)</x:f>
        <x:v>-0.0002793452148164288</x:v>
      </x:c>
      <x:c r="I1630" s="114" t="n">
        <x:f>IFERROR(E1630/E1629-1,0)</x:f>
        <x:v>0.0006289099996690251</x:v>
      </x:c>
      <x:c r="J1630" s="115" t="n">
        <x:f>Z1629*(1+F1630)</x:f>
        <x:v>0.1374776004846812</x:v>
      </x:c>
      <x:c r="K1630" s="115" t="n">
        <x:f>AA1629*(1+G1630)</x:f>
        <x:v>0.15252765675615118</x:v>
      </x:c>
      <x:c r="L1630" s="115" t="n">
        <x:f>AB1629*(1+H1630)</x:f>
        <x:v>1.1762670227916223</x:v>
      </x:c>
      <x:c r="M1630" s="115" t="n">
        <x:f>AC1629*(1+I1630)</x:f>
        <x:v>0.14847257533671798</x:v>
      </x:c>
      <x:c r="N1630" s="115" t="n">
        <x:f>SUM(J1630:M1630)</x:f>
        <x:v>1.6147448553691726</x:v>
      </x:c>
      <x:c r="O1630" s="116" t="n">
        <x:f>IFERROR((J1630+K1630)/N1630,0)</x:f>
        <x:v>0.17959819241816358</x:v>
      </x:c>
      <x:c r="P1630" s="50" t="b">
        <x:f>AND(MONTH(A1630)=12,OR(A1631="",YEAR(A1630)&lt;&gt;YEAR(A1631)))</x:f>
        <x:v>0</x:v>
      </x:c>
      <x:c r="Q1630" s="50" t="b">
        <x:f>AND(MOD(MONTH(A1630),3)=0,OR(A1631="",MONTH(A1630)&lt;&gt;MONTH(A1631)))</x:f>
        <x:v>0</x:v>
      </x:c>
      <x:c r="R1630" s="50" t="b">
        <x:f>OR(O1630&gt;$E$7,O1630&lt;$E$6)</x:f>
        <x:v>0</x:v>
      </x:c>
      <x:c r="S1630" s="50" t="b">
        <x:f>AND(OR(P1630,Q1630,R1630),A1630-AH1629&gt;$E$8)</x:f>
        <x:v>0</x:v>
      </x:c>
      <x:c r="T1630" s="50" t="str">
        <x:f>IF(NOT(OR(P1630,Q1630,R1630)),"不调",IF(NOT(S1630),"间隔规则跳过",IF(P1630,"年末+季度",IF(AND(Q1630,R1630),"季度+动态",IF(Q1630,"季度","动态")))))</x:f>
        <x:v>不调</x:v>
      </x:c>
      <x:c r="U1630" s="115" t="n">
        <x:f>IF(OR(T1630="年末+季度",T1630="季度+动态"),N1630*$E$5/2,IF(T1630="季度",(J1630+K1630)/2,IF(T1630="动态",N1630*$E$5*IF(J1630+K1630=0,0.5,J1630/(J1630+K1630)),J1630)))</x:f>
        <x:v>0.1374776004846812</x:v>
      </x:c>
      <x:c r="V1630" s="115" t="n">
        <x:f>IF(OR(T1630="年末+季度",T1630="季度+动态"),N1630*$E$5/2,IF(T1630="季度",(J1630+K1630)/2,IF(T1630="动态",N1630*$E$5*IF(J1630+K1630=0,0.5,K1630/(J1630+K1630)),K1630)))</x:f>
        <x:v>0.15252765675615118</x:v>
      </x:c>
      <x:c r="W1630" s="115" t="n">
        <x:f>IF(OR(T1630="年末+季度",T1630="季度+动态",T1630="动态"),N1630*(1-$E$5)*IF(L1630+M1630=0,$B$7/($B$7+$B$8),L1630/(L1630+M1630)),L1630)</x:f>
        <x:v>1.1762670227916223</x:v>
      </x:c>
      <x:c r="X1630" s="115" t="n">
        <x:f>IF(OR(T1630="年末+季度",T1630="季度+动态",T1630="动态"),N1630*(1-$E$5)*IF(L1630+M1630=0,$B$8/($B$7+$B$8),M1630/(L1630+M1630)),M1630)</x:f>
        <x:v>0.14847257533671798</x:v>
      </x:c>
      <x:c r="Y1630" s="115" t="n">
        <x:f>POWER(1-$H$5,(A1630-A1629)/$H$8)</x:f>
        <x:v>0.9999588018747739</x:v>
      </x:c>
      <x:c r="Z1630" s="115" t="n">
        <x:f>U1630*Y1630</x:f>
        <x:v>0.13747193666528065</x:v>
      </x:c>
      <x:c r="AA1630" s="115" t="n">
        <x:f>V1630*Y1630</x:f>
        <x:v>0.1525213729026477</x:v>
      </x:c>
      <x:c r="AB1630" s="115" t="n">
        <x:f>W1630*Y1630</x:f>
        <x:v>1.176218562795518</x:v>
      </x:c>
      <x:c r="AC1630" s="115" t="n">
        <x:f>X1630*Y1630</x:f>
        <x:v>0.14846645854496662</x:v>
      </x:c>
      <x:c r="AD1630" s="115" t="n">
        <x:f>SUM(Z1630:AC1630)</x:f>
        <x:v>1.614678330908413</x:v>
      </x:c>
      <x:c r="AE1630" s="115" t="n">
        <x:f>MAX(AE1629,AD1630)</x:f>
        <x:v>1.7021937297109373</x:v>
      </x:c>
      <x:c r="AF1630" s="114" t="n">
        <x:f>AD1630/AE1630-1</x:f>
        <x:v>-0.05141330112723774</x:v>
      </x:c>
      <x:c r="AG1630" s="114" t="n">
        <x:f>AD1630/AD1629-1</x:f>
        <x:v>-0.006202563696483199</x:v>
      </x:c>
      <x:c r="AH1630" s="111" t="n">
        <x:f>IF(OR(T1630="年末+季度",T1630="季度+动态",T1630="季度",T1630="动态"),A1630,AH1629)</x:f>
        <x:v>46203</x:v>
      </x:c>
      <x:c r="AI1630" s="117" t="n">
        <x:f>YEAR(A1630)</x:f>
        <x:v>2026</x:v>
      </x:c>
      <x:c r="AJ1630" s="117" t="n">
        <x:f>MONTH(A1630)</x:f>
        <x:v>7</x:v>
      </x:c>
      <x:c r="AK1630" s="50" t="n">
        <x:f>IF(MONTH(A1630)&lt;&gt;MONTH(A1631),1,0)</x:f>
        <x:v>0</x:v>
      </x:c>
      <x:c r="AL1630" s="115" t="n">
        <x:f>IF(AK1629,AD1629,AL1629)</x:f>
        <x:v>1.695417832207872</x:v>
      </x:c>
      <x:c r="AM1630" s="116" t="str">
        <x:f>IF(AK1630,AD1630/AL1630-1,"")</x:f>
      </x:c>
      <x:c r="AN1630" s="115" t="n">
        <x:f>IF(AI1630&lt;&gt;AI1629,AD1630,MAX(AN1629,AD1630))</x:f>
        <x:v>1.7021937297109373</x:v>
      </x:c>
      <x:c r="AO1630" s="116" t="n">
        <x:f>AD1630/AN1630-1</x:f>
        <x:v>-0.05141330112723774</x:v>
      </x:c>
      <x:c r="AP1630" s="112" t="n">
        <x:f>IFERROR(SUM(Z1630:AC1630)/AD1630,0)</x:f>
        <x:v>1</x:v>
      </x:c>
      <x:c r="AQ1630" s="50" t="b">
        <x:f>AND(B1630&gt;0,C1630&gt;0,D1630&gt;0,E1630&gt;0)</x:f>
        <x:v>1</x:v>
      </x:c>
    </x:row>
    <x:row r="1631">
      <x:c r="A1631" s="111" t="n">
        <x:f>'净值底稿'!A1589</x:f>
        <x:v>46224</x:v>
      </x:c>
      <x:c r="B1631" s="113" t="n">
        <x:f>'净值底稿'!F1589</x:f>
        <x:v>5.61570850817365</x:v>
      </x:c>
      <x:c r="C1631" s="113" t="n">
        <x:f>'净值底稿'!O1589</x:f>
        <x:v>1.8831064158179305</x:v>
      </x:c>
      <x:c r="D1631" s="113" t="n">
        <x:f>'净值底稿'!P1589</x:f>
        <x:v>1.7897</x:v>
      </x:c>
      <x:c r="E1631" s="113" t="n">
        <x:f>'净值底稿'!Q1589</x:f>
        <x:v>3.0702</x:v>
      </x:c>
      <x:c r="F1631" s="114" t="n">
        <x:f>IFERROR(B1631/B1630-1,0)</x:f>
        <x:v>0.08409371699535306</x:v>
      </x:c>
      <x:c r="G1631" s="114" t="n">
        <x:f>IFERROR(C1631/C1630-1,0)</x:f>
        <x:v>0.03929834163808055</x:v>
      </x:c>
      <x:c r="H1631" s="114" t="n">
        <x:f>IFERROR(D1631/D1630-1,0)</x:f>
        <x:v>0.0001676539622219586</x:v>
      </x:c>
      <x:c r="I1631" s="114" t="n">
        <x:f>IFERROR(E1631/E1630-1,0)</x:f>
        <x:v>0.015613628845517535</x:v>
      </x:c>
      <x:c r="J1631" s="115" t="n">
        <x:f>Z1630*(1+F1631)</x:f>
        <x:v>0.14903246280201388</x:v>
      </x:c>
      <x:c r="K1631" s="115" t="n">
        <x:f>AA1630*(1+G1631)</x:f>
        <x:v>0.15851520992208504</x:v>
      </x:c>
      <x:c r="L1631" s="115" t="n">
        <x:f>AB1630*(1+H1631)</x:f>
        <x:v>1.1764157604980097</x:v>
      </x:c>
      <x:c r="M1631" s="115" t="n">
        <x:f>AC1630*(1+I1631)</x:f>
        <x:v>0.15078455872469615</x:v>
      </x:c>
      <x:c r="N1631" s="115" t="n">
        <x:f>SUM(J1631:M1631)</x:f>
        <x:v>1.6347479919468046</x:v>
      </x:c>
      <x:c r="O1631" s="116" t="n">
        <x:f>IFERROR((J1631+K1631)/N1631,0)</x:f>
        <x:v>0.1881315494737776</x:v>
      </x:c>
      <x:c r="P1631" s="50" t="b">
        <x:f>AND(MONTH(A1631)=12,OR(A1632="",YEAR(A1631)&lt;&gt;YEAR(A1632)))</x:f>
        <x:v>0</x:v>
      </x:c>
      <x:c r="Q1631" s="50" t="b">
        <x:f>AND(MOD(MONTH(A1631),3)=0,OR(A1632="",MONTH(A1631)&lt;&gt;MONTH(A1632)))</x:f>
        <x:v>0</x:v>
      </x:c>
      <x:c r="R1631" s="50" t="b">
        <x:f>OR(O1631&gt;$E$7,O1631&lt;$E$6)</x:f>
        <x:v>0</x:v>
      </x:c>
      <x:c r="S1631" s="50" t="b">
        <x:f>AND(OR(P1631,Q1631,R1631),A1631-AH1630&gt;$E$8)</x:f>
        <x:v>0</x:v>
      </x:c>
      <x:c r="T1631" s="50" t="str">
        <x:f>IF(NOT(OR(P1631,Q1631,R1631)),"不调",IF(NOT(S1631),"间隔规则跳过",IF(P1631,"年末+季度",IF(AND(Q1631,R1631),"季度+动态",IF(Q1631,"季度","动态")))))</x:f>
        <x:v>不调</x:v>
      </x:c>
      <x:c r="U1631" s="115" t="n">
        <x:f>IF(OR(T1631="年末+季度",T1631="季度+动态"),N1631*$E$5/2,IF(T1631="季度",(J1631+K1631)/2,IF(T1631="动态",N1631*$E$5*IF(J1631+K1631=0,0.5,J1631/(J1631+K1631)),J1631)))</x:f>
        <x:v>0.14903246280201388</x:v>
      </x:c>
      <x:c r="V1631" s="115" t="n">
        <x:f>IF(OR(T1631="年末+季度",T1631="季度+动态"),N1631*$E$5/2,IF(T1631="季度",(J1631+K1631)/2,IF(T1631="动态",N1631*$E$5*IF(J1631+K1631=0,0.5,K1631/(J1631+K1631)),K1631)))</x:f>
        <x:v>0.15851520992208504</x:v>
      </x:c>
      <x:c r="W1631" s="115" t="n">
        <x:f>IF(OR(T1631="年末+季度",T1631="季度+动态",T1631="动态"),N1631*(1-$E$5)*IF(L1631+M1631=0,$B$7/($B$7+$B$8),L1631/(L1631+M1631)),L1631)</x:f>
        <x:v>1.1764157604980097</x:v>
      </x:c>
      <x:c r="X1631" s="115" t="n">
        <x:f>IF(OR(T1631="年末+季度",T1631="季度+动态",T1631="动态"),N1631*(1-$E$5)*IF(L1631+M1631=0,$B$8/($B$7+$B$8),M1631/(L1631+M1631)),M1631)</x:f>
        <x:v>0.15078455872469615</x:v>
      </x:c>
      <x:c r="Y1631" s="115" t="n">
        <x:f>POWER(1-$H$5,(A1631-A1630)/$H$8)</x:f>
        <x:v>0.9999862671029998</x:v>
      </x:c>
      <x:c r="Z1631" s="115" t="n">
        <x:f>U1631*Y1631</x:f>
        <x:v>0.14903041615455254</x:v>
      </x:c>
      <x:c r="AA1631" s="115" t="n">
        <x:f>V1631*Y1631</x:f>
        <x:v>0.15851303304903422</x:v>
      </x:c>
      <x:c r="AB1631" s="115" t="n">
        <x:f>W1631*Y1631</x:f>
        <x:v>1.1763996049015413</x:v>
      </x:c>
      <x:c r="AC1631" s="115" t="n">
        <x:f>X1631*Y1631</x:f>
        <x:v>0.15078248801588195</x:v>
      </x:c>
      <x:c r="AD1631" s="115" t="n">
        <x:f>SUM(Z1631:AC1631)</x:f>
        <x:v>1.6347255421210098</x:v>
      </x:c>
      <x:c r="AE1631" s="115" t="n">
        <x:f>MAX(AE1630,AD1631)</x:f>
        <x:v>1.7021937297109373</x:v>
      </x:c>
      <x:c r="AF1631" s="114" t="n">
        <x:f>AD1631/AE1631-1</x:f>
        <x:v>-0.03963602168913216</x:v>
      </x:c>
      <x:c r="AG1631" s="114" t="n">
        <x:f>AD1631/AD1630-1</x:f>
        <x:v>0.012415606767521625</x:v>
      </x:c>
      <x:c r="AH1631" s="111" t="n">
        <x:f>IF(OR(T1631="年末+季度",T1631="季度+动态",T1631="季度",T1631="动态"),A1631,AH1630)</x:f>
        <x:v>46203</x:v>
      </x:c>
      <x:c r="AI1631" s="117" t="n">
        <x:f>YEAR(A1631)</x:f>
        <x:v>2026</x:v>
      </x:c>
      <x:c r="AJ1631" s="117" t="n">
        <x:f>MONTH(A1631)</x:f>
        <x:v>7</x:v>
      </x:c>
      <x:c r="AK1631" s="50" t="n">
        <x:f>IF(MONTH(A1631)&lt;&gt;MONTH(A1632),1,0)</x:f>
        <x:v>0</x:v>
      </x:c>
      <x:c r="AL1631" s="115" t="n">
        <x:f>IF(AK1630,AD1630,AL1630)</x:f>
        <x:v>1.695417832207872</x:v>
      </x:c>
      <x:c r="AM1631" s="116" t="str">
        <x:f>IF(AK1631,AD1631/AL1631-1,"")</x:f>
      </x:c>
      <x:c r="AN1631" s="115" t="n">
        <x:f>IF(AI1631&lt;&gt;AI1630,AD1631,MAX(AN1630,AD1631))</x:f>
        <x:v>1.7021937297109373</x:v>
      </x:c>
      <x:c r="AO1631" s="116" t="n">
        <x:f>AD1631/AN1631-1</x:f>
        <x:v>-0.03963602168913216</x:v>
      </x:c>
      <x:c r="AP1631" s="112" t="n">
        <x:f>IFERROR(SUM(Z1631:AC1631)/AD1631,0)</x:f>
        <x:v>1</x:v>
      </x:c>
      <x:c r="AQ1631" s="50" t="b">
        <x:f>AND(B1631&gt;0,C1631&gt;0,D1631&gt;0,E1631&gt;0)</x:f>
        <x:v>1</x:v>
      </x:c>
    </x:row>
    <x:row r="1632">
      <x:c r="A1632" s="111" t="n">
        <x:f>'净值底稿'!A1590</x:f>
        <x:v>46225</x:v>
      </x:c>
      <x:c r="B1632" s="113" t="n">
        <x:f>'净值底稿'!F1590</x:f>
        <x:v>5.4064300483224494</x:v>
      </x:c>
      <x:c r="C1632" s="113" t="n">
        <x:f>'净值底稿'!O1590</x:f>
        <x:v>1.8664066783687434</x:v>
      </x:c>
      <x:c r="D1632" s="113" t="n">
        <x:f>'净值底稿'!P1590</x:f>
        <x:v>1.7924</x:v>
      </x:c>
      <x:c r="E1632" s="113" t="n">
        <x:f>'净值底稿'!Q1590</x:f>
        <x:v>3.1127</x:v>
      </x:c>
      <x:c r="F1632" s="114" t="n">
        <x:f>IFERROR(B1632/B1631-1,0)</x:f>
        <x:v>-0.037266617301556226</x:v>
      </x:c>
      <x:c r="G1632" s="114" t="n">
        <x:f>IFERROR(C1632/C1631-1,0)</x:f>
        <x:v>-0.008868185732314848</x:v>
      </x:c>
      <x:c r="H1632" s="114" t="n">
        <x:f>IFERROR(D1632/D1631-1,0)</x:f>
        <x:v>0.0015086327317426207</x:v>
      </x:c>
      <x:c r="I1632" s="114" t="n">
        <x:f>IFERROR(E1632/E1631-1,0)</x:f>
        <x:v>0.013842746400885897</x:v>
      </x:c>
      <x:c r="J1632" s="115" t="n">
        <x:f>Z1631*(1+F1632)</x:f>
        <x:v>0.14347655666942916</x:v>
      </x:c>
      <x:c r="K1632" s="115" t="n">
        <x:f>AA1631*(1+G1632)</x:f>
        <x:v>0.15710731003096282</x:v>
      </x:c>
      <x:c r="L1632" s="115" t="n">
        <x:f>AB1631*(1+H1632)</x:f>
        <x:v>1.1781743598511047</x:v>
      </x:c>
      <x:c r="M1632" s="115" t="n">
        <x:f>AC1631*(1+I1632)</x:f>
        <x:v>0.15286973175918042</x:v>
      </x:c>
      <x:c r="N1632" s="115" t="n">
        <x:f>SUM(J1632:M1632)</x:f>
        <x:v>1.6316279583106772</x:v>
      </x:c>
      <x:c r="O1632" s="116" t="n">
        <x:f>IFERROR((J1632+K1632)/N1632,0)</x:f>
        <x:v>0.1842232876492289</x:v>
      </x:c>
      <x:c r="P1632" s="50" t="b">
        <x:f>AND(MONTH(A1632)=12,OR(A1633="",YEAR(A1632)&lt;&gt;YEAR(A1633)))</x:f>
        <x:v>0</x:v>
      </x:c>
      <x:c r="Q1632" s="50" t="b">
        <x:f>AND(MOD(MONTH(A1632),3)=0,OR(A1633="",MONTH(A1632)&lt;&gt;MONTH(A1633)))</x:f>
        <x:v>0</x:v>
      </x:c>
      <x:c r="R1632" s="50" t="b">
        <x:f>OR(O1632&gt;$E$7,O1632&lt;$E$6)</x:f>
        <x:v>0</x:v>
      </x:c>
      <x:c r="S1632" s="50" t="b">
        <x:f>AND(OR(P1632,Q1632,R1632),A1632-AH1631&gt;$E$8)</x:f>
        <x:v>0</x:v>
      </x:c>
      <x:c r="T1632" s="50" t="str">
        <x:f>IF(NOT(OR(P1632,Q1632,R1632)),"不调",IF(NOT(S1632),"间隔规则跳过",IF(P1632,"年末+季度",IF(AND(Q1632,R1632),"季度+动态",IF(Q1632,"季度","动态")))))</x:f>
        <x:v>不调</x:v>
      </x:c>
      <x:c r="U1632" s="115" t="n">
        <x:f>IF(OR(T1632="年末+季度",T1632="季度+动态"),N1632*$E$5/2,IF(T1632="季度",(J1632+K1632)/2,IF(T1632="动态",N1632*$E$5*IF(J1632+K1632=0,0.5,J1632/(J1632+K1632)),J1632)))</x:f>
        <x:v>0.14347655666942916</x:v>
      </x:c>
      <x:c r="V1632" s="115" t="n">
        <x:f>IF(OR(T1632="年末+季度",T1632="季度+动态"),N1632*$E$5/2,IF(T1632="季度",(J1632+K1632)/2,IF(T1632="动态",N1632*$E$5*IF(J1632+K1632=0,0.5,K1632/(J1632+K1632)),K1632)))</x:f>
        <x:v>0.15710731003096282</x:v>
      </x:c>
      <x:c r="W1632" s="115" t="n">
        <x:f>IF(OR(T1632="年末+季度",T1632="季度+动态",T1632="动态"),N1632*(1-$E$5)*IF(L1632+M1632=0,$B$7/($B$7+$B$8),L1632/(L1632+M1632)),L1632)</x:f>
        <x:v>1.1781743598511047</x:v>
      </x:c>
      <x:c r="X1632" s="115" t="n">
        <x:f>IF(OR(T1632="年末+季度",T1632="季度+动态",T1632="动态"),N1632*(1-$E$5)*IF(L1632+M1632=0,$B$8/($B$7+$B$8),M1632/(L1632+M1632)),M1632)</x:f>
        <x:v>0.15286973175918042</x:v>
      </x:c>
      <x:c r="Y1632" s="115" t="n">
        <x:f>POWER(1-$H$5,(A1632-A1631)/$H$8)</x:f>
        <x:v>0.9999862671029998</x:v>
      </x:c>
      <x:c r="Z1632" s="115" t="n">
        <x:f>U1632*Y1632</x:f>
        <x:v>0.14347458632065446</x:v>
      </x:c>
      <x:c r="AA1632" s="115" t="n">
        <x:f>V1632*Y1632</x:f>
        <x:v>0.15710515249245618</x:v>
      </x:c>
      <x:c r="AB1632" s="115" t="n">
        <x:f>W1632*Y1632</x:f>
        <x:v>1.1781581801039727</x:v>
      </x:c>
      <x:c r="AC1632" s="115" t="n">
        <x:f>X1632*Y1632</x:f>
        <x:v>0.15286763241489973</x:v>
      </x:c>
      <x:c r="AD1632" s="115" t="n">
        <x:f>SUM(Z1632:AC1632)</x:f>
        <x:v>1.631605551331983</x:v>
      </x:c>
      <x:c r="AE1632" s="115" t="n">
        <x:f>MAX(AE1631,AD1632)</x:f>
        <x:v>1.7021937297109373</x:v>
      </x:c>
      <x:c r="AF1632" s="114" t="n">
        <x:f>AD1632/AE1632-1</x:f>
        <x:v>-0.0414689451305531</x:v>
      </x:c>
      <x:c r="AG1632" s="114" t="n">
        <x:f>AD1632/AD1631-1</x:f>
        <x:v>-0.0019085716278579579</x:v>
      </x:c>
      <x:c r="AH1632" s="111" t="n">
        <x:f>IF(OR(T1632="年末+季度",T1632="季度+动态",T1632="季度",T1632="动态"),A1632,AH1631)</x:f>
        <x:v>46203</x:v>
      </x:c>
      <x:c r="AI1632" s="117" t="n">
        <x:f>YEAR(A1632)</x:f>
        <x:v>2026</x:v>
      </x:c>
      <x:c r="AJ1632" s="117" t="n">
        <x:f>MONTH(A1632)</x:f>
        <x:v>7</x:v>
      </x:c>
      <x:c r="AK1632" s="50" t="n">
        <x:f>IF(MONTH(A1632)&lt;&gt;MONTH(A1633),1,0)</x:f>
        <x:v>0</x:v>
      </x:c>
      <x:c r="AL1632" s="115" t="n">
        <x:f>IF(AK1631,AD1631,AL1631)</x:f>
        <x:v>1.695417832207872</x:v>
      </x:c>
      <x:c r="AM1632" s="116" t="str">
        <x:f>IF(AK1632,AD1632/AL1632-1,"")</x:f>
      </x:c>
      <x:c r="AN1632" s="115" t="n">
        <x:f>IF(AI1632&lt;&gt;AI1631,AD1632,MAX(AN1631,AD1632))</x:f>
        <x:v>1.7021937297109373</x:v>
      </x:c>
      <x:c r="AO1632" s="116" t="n">
        <x:f>AD1632/AN1632-1</x:f>
        <x:v>-0.0414689451305531</x:v>
      </x:c>
      <x:c r="AP1632" s="112" t="n">
        <x:f>IFERROR(SUM(Z1632:AC1632)/AD1632,0)</x:f>
        <x:v>1</x:v>
      </x:c>
      <x:c r="AQ1632" s="50" t="b">
        <x:f>AND(B1632&gt;0,C1632&gt;0,D1632&gt;0,E1632&gt;0)</x:f>
        <x:v>1</x:v>
      </x:c>
    </x:row>
    <x:row r="1633">
      <x:c r="A1633" s="111" t="n">
        <x:f>'净值底稿'!A1591</x:f>
        <x:v>46226</x:v>
      </x:c>
      <x:c r="B1633" s="113" t="n">
        <x:f>'净值底稿'!F1591</x:f>
        <x:v>5.338293286311275</x:v>
      </x:c>
      <x:c r="C1633" s="113" t="n">
        <x:f>'净值底稿'!O1591</x:f>
        <x:v>1.880535785403119</x:v>
      </x:c>
      <x:c r="D1633" s="113" t="n">
        <x:f>'净值底稿'!P1591</x:f>
        <x:v>1.7928</x:v>
      </x:c>
      <x:c r="E1633" s="113" t="n">
        <x:f>'净值底稿'!Q1591</x:f>
        <x:v>3.1029</x:v>
      </x:c>
      <x:c r="F1633" s="114" t="n">
        <x:f>IFERROR(B1633/B1632-1,0)</x:f>
        <x:v>-0.012602911977436237</x:v>
      </x:c>
      <x:c r="G1633" s="114" t="n">
        <x:f>IFERROR(C1633/C1632-1,0)</x:f>
        <x:v>0.007570218858584887</x:v>
      </x:c>
      <x:c r="H1633" s="114" t="n">
        <x:f>IFERROR(D1633/D1632-1,0)</x:f>
        <x:v>0.00022316447221593094</x:v>
      </x:c>
      <x:c r="I1633" s="114" t="n">
        <x:f>IFERROR(E1633/E1632-1,0)</x:f>
        <x:v>-0.0031483920711921076</x:v>
      </x:c>
      <x:c r="J1633" s="115" t="n">
        <x:f>Z1632*(1+F1633)</x:f>
        <x:v>0.14166638873825618</x:v>
      </x:c>
      <x:c r="K1633" s="115" t="n">
        <x:f>AA1632*(1+G1633)</x:f>
        <x:v>0.15829447288063542</x:v>
      </x:c>
      <x:c r="L1633" s="115" t="n">
        <x:f>AB1632*(1+H1633)</x:f>
        <x:v>1.1784211031524225</x:v>
      </x:c>
      <x:c r="M1633" s="115" t="n">
        <x:f>AC1632*(1+I1633)</x:f>
        <x:v>0.15238634517306274</x:v>
      </x:c>
      <x:c r="N1633" s="115" t="n">
        <x:f>SUM(J1633:M1633)</x:f>
        <x:v>1.6307683099443768</x:v>
      </x:c>
      <x:c r="O1633" s="116" t="n">
        <x:f>IFERROR((J1633+K1633)/N1633,0)</x:f>
        <x:v>0.18393836806230482</x:v>
      </x:c>
      <x:c r="P1633" s="50" t="b">
        <x:f>AND(MONTH(A1633)=12,OR(A1634="",YEAR(A1633)&lt;&gt;YEAR(A1634)))</x:f>
        <x:v>0</x:v>
      </x:c>
      <x:c r="Q1633" s="50" t="b">
        <x:f>AND(MOD(MONTH(A1633),3)=0,OR(A1634="",MONTH(A1633)&lt;&gt;MONTH(A1634)))</x:f>
        <x:v>0</x:v>
      </x:c>
      <x:c r="R1633" s="50" t="b">
        <x:f>OR(O1633&gt;$E$7,O1633&lt;$E$6)</x:f>
        <x:v>0</x:v>
      </x:c>
      <x:c r="S1633" s="50" t="b">
        <x:f>AND(OR(P1633,Q1633,R1633),A1633-AH1632&gt;$E$8)</x:f>
        <x:v>0</x:v>
      </x:c>
      <x:c r="T1633" s="50" t="str">
        <x:f>IF(NOT(OR(P1633,Q1633,R1633)),"不调",IF(NOT(S1633),"间隔规则跳过",IF(P1633,"年末+季度",IF(AND(Q1633,R1633),"季度+动态",IF(Q1633,"季度","动态")))))</x:f>
        <x:v>不调</x:v>
      </x:c>
      <x:c r="U1633" s="115" t="n">
        <x:f>IF(OR(T1633="年末+季度",T1633="季度+动态"),N1633*$E$5/2,IF(T1633="季度",(J1633+K1633)/2,IF(T1633="动态",N1633*$E$5*IF(J1633+K1633=0,0.5,J1633/(J1633+K1633)),J1633)))</x:f>
        <x:v>0.14166638873825618</x:v>
      </x:c>
      <x:c r="V1633" s="115" t="n">
        <x:f>IF(OR(T1633="年末+季度",T1633="季度+动态"),N1633*$E$5/2,IF(T1633="季度",(J1633+K1633)/2,IF(T1633="动态",N1633*$E$5*IF(J1633+K1633=0,0.5,K1633/(J1633+K1633)),K1633)))</x:f>
        <x:v>0.15829447288063542</x:v>
      </x:c>
      <x:c r="W1633" s="115" t="n">
        <x:f>IF(OR(T1633="年末+季度",T1633="季度+动态",T1633="动态"),N1633*(1-$E$5)*IF(L1633+M1633=0,$B$7/($B$7+$B$8),L1633/(L1633+M1633)),L1633)</x:f>
        <x:v>1.1784211031524225</x:v>
      </x:c>
      <x:c r="X1633" s="115" t="n">
        <x:f>IF(OR(T1633="年末+季度",T1633="季度+动态",T1633="动态"),N1633*(1-$E$5)*IF(L1633+M1633=0,$B$8/($B$7+$B$8),M1633/(L1633+M1633)),M1633)</x:f>
        <x:v>0.15238634517306274</x:v>
      </x:c>
      <x:c r="Y1633" s="115" t="n">
        <x:f>POWER(1-$H$5,(A1633-A1632)/$H$8)</x:f>
        <x:v>0.9999862671029998</x:v>
      </x:c>
      <x:c r="Z1633" s="115" t="n">
        <x:f>U1633*Y1633</x:f>
        <x:v>0.14166444324833125</x:v>
      </x:c>
      <x:c r="AA1633" s="115" t="n">
        <x:f>V1633*Y1633</x:f>
        <x:v>0.15829229903894365</x:v>
      </x:c>
      <x:c r="AB1633" s="115" t="n">
        <x:f>W1633*Y1633</x:f>
        <x:v>1.17840492001679</x:v>
      </x:c>
      <x:c r="AC1633" s="115" t="n">
        <x:f>X1633*Y1633</x:f>
        <x:v>0.15238425246708023</x:v>
      </x:c>
      <x:c r="AD1633" s="115" t="n">
        <x:f>SUM(Z1633:AC1633)</x:f>
        <x:v>1.6307459147711452</x:v>
      </x:c>
      <x:c r="AE1633" s="115" t="n">
        <x:f>MAX(AE1632,AD1633)</x:f>
        <x:v>1.7021937297109373</x:v>
      </x:c>
      <x:c r="AF1633" s="114" t="n">
        <x:f>AD1633/AE1633-1</x:f>
        <x:v>-0.0419739620072066</x:v>
      </x:c>
      <x:c r="AG1633" s="114" t="n">
        <x:f>AD1633/AD1632-1</x:f>
        <x:v>-0.0005268654302726938</x:v>
      </x:c>
      <x:c r="AH1633" s="111" t="n">
        <x:f>IF(OR(T1633="年末+季度",T1633="季度+动态",T1633="季度",T1633="动态"),A1633,AH1632)</x:f>
        <x:v>46203</x:v>
      </x:c>
      <x:c r="AI1633" s="117" t="n">
        <x:f>YEAR(A1633)</x:f>
        <x:v>2026</x:v>
      </x:c>
      <x:c r="AJ1633" s="117" t="n">
        <x:f>MONTH(A1633)</x:f>
        <x:v>7</x:v>
      </x:c>
      <x:c r="AK1633" s="50" t="n">
        <x:f>IF(MONTH(A1633)&lt;&gt;MONTH(A1634),1,0)</x:f>
        <x:v>0</x:v>
      </x:c>
      <x:c r="AL1633" s="115" t="n">
        <x:f>IF(AK1632,AD1632,AL1632)</x:f>
        <x:v>1.695417832207872</x:v>
      </x:c>
      <x:c r="AM1633" s="116" t="str">
        <x:f>IF(AK1633,AD1633/AL1633-1,"")</x:f>
      </x:c>
      <x:c r="AN1633" s="115" t="n">
        <x:f>IF(AI1633&lt;&gt;AI1632,AD1633,MAX(AN1632,AD1633))</x:f>
        <x:v>1.7021937297109373</x:v>
      </x:c>
      <x:c r="AO1633" s="116" t="n">
        <x:f>AD1633/AN1633-1</x:f>
        <x:v>-0.0419739620072066</x:v>
      </x:c>
      <x:c r="AP1633" s="112" t="n">
        <x:f>IFERROR(SUM(Z1633:AC1633)/AD1633,0)</x:f>
        <x:v>1</x:v>
      </x:c>
      <x:c r="AQ1633" s="50" t="b">
        <x:f>AND(B1633&gt;0,C1633&gt;0,D1633&gt;0,E1633&gt;0)</x:f>
        <x:v>1</x:v>
      </x:c>
    </x:row>
    <x:row r="1634">
      <x:c r="A1634" s="111" t="n">
        <x:f>'净值底稿'!A1592</x:f>
        <x:v>46227</x:v>
      </x:c>
      <x:c r="B1634" s="113" t="n">
        <x:f>'净值底稿'!F1592</x:f>
        <x:v>5.2354680931788</x:v>
      </x:c>
      <x:c r="C1634" s="113" t="n">
        <x:f>'净值底稿'!O1592</x:f>
        <x:v>1.8370898599616308</x:v>
      </x:c>
      <x:c r="D1634" s="113" t="n">
        <x:f>'净值底稿'!P1592</x:f>
        <x:v>1.7938</x:v>
      </x:c>
      <x:c r="E1634" s="113" t="n">
        <x:f>'净值底稿'!Q1592</x:f>
        <x:v>3.059</x:v>
      </x:c>
      <x:c r="F1634" s="114" t="n">
        <x:f>IFERROR(B1634/B1633-1,0)</x:f>
        <x:v>-0.01926181039849295</x:v>
      </x:c>
      <x:c r="G1634" s="114" t="n">
        <x:f>IFERROR(C1634/C1633-1,0)</x:f>
        <x:v>-0.023102950647745923</x:v>
      </x:c>
      <x:c r="H1634" s="114" t="n">
        <x:f>IFERROR(D1634/D1633-1,0)</x:f>
        <x:v>0.0005577867023651706</x:v>
      </x:c>
      <x:c r="I1634" s="114" t="n">
        <x:f>IFERROR(E1634/E1633-1,0)</x:f>
        <x:v>-0.014148055045280161</x:v>
      </x:c>
      <x:c r="J1634" s="115" t="n">
        <x:f>Z1633*(1+F1634)</x:f>
        <x:v>0.13893572960227382</x:v>
      </x:c>
      <x:c r="K1634" s="115" t="n">
        <x:f>AA1633*(1+G1634)</x:f>
        <x:v>0.1546352798663287</x:v>
      </x:c>
      <x:c r="L1634" s="115" t="n">
        <x:f>AB1633*(1+H1634)</x:f>
        <x:v>1.1790622186111772</x:v>
      </x:c>
      <x:c r="M1634" s="115" t="n">
        <x:f>AC1633*(1+I1634)</x:f>
        <x:v>0.1502283116751421</x:v>
      </x:c>
      <x:c r="N1634" s="115" t="n">
        <x:f>SUM(J1634:M1634)</x:f>
        <x:v>1.6228615397549218</x:v>
      </x:c>
      <x:c r="O1634" s="116" t="n">
        <x:f>IFERROR((J1634+K1634)/N1634,0)</x:f>
        <x:v>0.1808971389592093</x:v>
      </x:c>
      <x:c r="P1634" s="50" t="b">
        <x:f>AND(MONTH(A1634)=12,OR(A1635="",YEAR(A1634)&lt;&gt;YEAR(A1635)))</x:f>
        <x:v>0</x:v>
      </x:c>
      <x:c r="Q1634" s="50" t="b">
        <x:f>AND(MOD(MONTH(A1634),3)=0,OR(A1635="",MONTH(A1634)&lt;&gt;MONTH(A1635)))</x:f>
        <x:v>0</x:v>
      </x:c>
      <x:c r="R1634" s="50" t="b">
        <x:f>OR(O1634&gt;$E$7,O1634&lt;$E$6)</x:f>
        <x:v>0</x:v>
      </x:c>
      <x:c r="S1634" s="50" t="b">
        <x:f>AND(OR(P1634,Q1634,R1634),A1634-AH1633&gt;$E$8)</x:f>
        <x:v>0</x:v>
      </x:c>
      <x:c r="T1634" s="50" t="str">
        <x:f>IF(NOT(OR(P1634,Q1634,R1634)),"不调",IF(NOT(S1634),"间隔规则跳过",IF(P1634,"年末+季度",IF(AND(Q1634,R1634),"季度+动态",IF(Q1634,"季度","动态")))))</x:f>
        <x:v>不调</x:v>
      </x:c>
      <x:c r="U1634" s="115" t="n">
        <x:f>IF(OR(T1634="年末+季度",T1634="季度+动态"),N1634*$E$5/2,IF(T1634="季度",(J1634+K1634)/2,IF(T1634="动态",N1634*$E$5*IF(J1634+K1634=0,0.5,J1634/(J1634+K1634)),J1634)))</x:f>
        <x:v>0.13893572960227382</x:v>
      </x:c>
      <x:c r="V1634" s="115" t="n">
        <x:f>IF(OR(T1634="年末+季度",T1634="季度+动态"),N1634*$E$5/2,IF(T1634="季度",(J1634+K1634)/2,IF(T1634="动态",N1634*$E$5*IF(J1634+K1634=0,0.5,K1634/(J1634+K1634)),K1634)))</x:f>
        <x:v>0.1546352798663287</x:v>
      </x:c>
      <x:c r="W1634" s="115" t="n">
        <x:f>IF(OR(T1634="年末+季度",T1634="季度+动态",T1634="动态"),N1634*(1-$E$5)*IF(L1634+M1634=0,$B$7/($B$7+$B$8),L1634/(L1634+M1634)),L1634)</x:f>
        <x:v>1.1790622186111772</x:v>
      </x:c>
      <x:c r="X1634" s="115" t="n">
        <x:f>IF(OR(T1634="年末+季度",T1634="季度+动态",T1634="动态"),N1634*(1-$E$5)*IF(L1634+M1634=0,$B$8/($B$7+$B$8),M1634/(L1634+M1634)),M1634)</x:f>
        <x:v>0.1502283116751421</x:v>
      </x:c>
      <x:c r="Y1634" s="115" t="n">
        <x:f>POWER(1-$H$5,(A1634-A1633)/$H$8)</x:f>
        <x:v>0.9999862671029998</x:v>
      </x:c>
      <x:c r="Z1634" s="115" t="n">
        <x:f>U1634*Y1634</x:f>
        <x:v>0.13893382161220955</x:v>
      </x:c>
      <x:c r="AA1634" s="115" t="n">
        <x:f>V1634*Y1634</x:f>
        <x:v>0.1546331562759577</x:v>
      </x:c>
      <x:c r="AB1634" s="115" t="n">
        <x:f>W1634*Y1634</x:f>
        <x:v>1.1790460266711722</x:v>
      </x:c>
      <x:c r="AC1634" s="115" t="n">
        <x:f>X1634*Y1634</x:f>
        <x:v>0.15022624860521136</x:v>
      </x:c>
      <x:c r="AD1634" s="115" t="n">
        <x:f>SUM(Z1634:AC1634)</x:f>
        <x:v>1.6228392531645508</x:v>
      </x:c>
      <x:c r="AE1634" s="115" t="n">
        <x:f>MAX(AE1633,AD1634)</x:f>
        <x:v>1.7021937297109373</x:v>
      </x:c>
      <x:c r="AF1634" s="114" t="n">
        <x:f>AD1634/AE1634-1</x:f>
        <x:v>-0.046618945400452305</x:v>
      </x:c>
      <x:c r="AG1634" s="114" t="n">
        <x:f>AD1634/AD1633-1</x:f>
        <x:v>-0.0048484938916458775</x:v>
      </x:c>
      <x:c r="AH1634" s="111" t="n">
        <x:f>IF(OR(T1634="年末+季度",T1634="季度+动态",T1634="季度",T1634="动态"),A1634,AH1633)</x:f>
        <x:v>46203</x:v>
      </x:c>
      <x:c r="AI1634" s="117" t="n">
        <x:f>YEAR(A1634)</x:f>
        <x:v>2026</x:v>
      </x:c>
      <x:c r="AJ1634" s="117" t="n">
        <x:f>MONTH(A1634)</x:f>
        <x:v>7</x:v>
      </x:c>
      <x:c r="AK1634" s="50" t="n">
        <x:f>IF(MONTH(A1634)&lt;&gt;MONTH(A1635),1,0)</x:f>
        <x:v>0</x:v>
      </x:c>
      <x:c r="AL1634" s="115" t="n">
        <x:f>IF(AK1633,AD1633,AL1633)</x:f>
        <x:v>1.695417832207872</x:v>
      </x:c>
      <x:c r="AM1634" s="116" t="str">
        <x:f>IF(AK1634,AD1634/AL1634-1,"")</x:f>
      </x:c>
      <x:c r="AN1634" s="115" t="n">
        <x:f>IF(AI1634&lt;&gt;AI1633,AD1634,MAX(AN1633,AD1634))</x:f>
        <x:v>1.7021937297109373</x:v>
      </x:c>
      <x:c r="AO1634" s="116" t="n">
        <x:f>AD1634/AN1634-1</x:f>
        <x:v>-0.046618945400452305</x:v>
      </x:c>
      <x:c r="AP1634" s="112" t="n">
        <x:f>IFERROR(SUM(Z1634:AC1634)/AD1634,0)</x:f>
        <x:v>1</x:v>
      </x:c>
      <x:c r="AQ1634" s="50" t="b">
        <x:f>AND(B1634&gt;0,C1634&gt;0,D1634&gt;0,E1634&gt;0)</x:f>
        <x:v>1</x:v>
      </x:c>
    </x:row>
    <x:row r="1635">
      <x:c r="A1635" s="111" t="n">
        <x:f>'净值底稿'!A1593</x:f>
        <x:v>46230</x:v>
      </x:c>
      <x:c r="B1635" s="113" t="n">
        <x:f>'净值底稿'!F1593</x:f>
        <x:v>5.394918755376275</x:v>
      </x:c>
      <x:c r="C1635" s="113" t="n">
        <x:f>'净值底稿'!O1593</x:f>
        <x:v>1.8959198220151565</x:v>
      </x:c>
      <x:c r="D1635" s="113" t="n">
        <x:f>'净值底稿'!P1593</x:f>
        <x:v>1.7939</x:v>
      </x:c>
      <x:c r="E1635" s="113" t="n">
        <x:f>'净值底稿'!Q1593</x:f>
        <x:v>3.0947</x:v>
      </x:c>
      <x:c r="F1635" s="114" t="n">
        <x:f>IFERROR(B1635/B1634-1,0)</x:f>
        <x:v>0.03045585597307343</x:v>
      </x:c>
      <x:c r="G1635" s="114" t="n">
        <x:f>IFERROR(C1635/C1634-1,0)</x:f>
        <x:v>0.03202345368927917</x:v>
      </x:c>
      <x:c r="H1635" s="114" t="n">
        <x:f>IFERROR(D1635/D1634-1,0)</x:f>
        <x:v>0.000055747574980502534</x:v>
      </x:c>
      <x:c r="I1635" s="114" t="n">
        <x:f>IFERROR(E1635/E1634-1,0)</x:f>
        <x:v>0.011670480549198947</x:v>
      </x:c>
      <x:c r="J1635" s="115" t="n">
        <x:f>Z1634*(1+F1635)</x:f>
        <x:v>0.14316517007301968</x:v>
      </x:c>
      <x:c r="K1635" s="115" t="n">
        <x:f>AA1634*(1+G1635)</x:f>
        <x:v>0.1595850439947879</x:v>
      </x:c>
      <x:c r="L1635" s="115" t="n">
        <x:f>AB1634*(1+H1635)</x:f>
        <x:v>1.1791117556279496</x:v>
      </x:c>
      <x:c r="M1635" s="115" t="n">
        <x:f>AC1634*(1+I1635)</x:f>
        <x:v>0.1519794611175376</x:v>
      </x:c>
      <x:c r="N1635" s="115" t="n">
        <x:f>SUM(J1635:M1635)</x:f>
        <x:v>1.6338414308132947</x:v>
      </x:c>
      <x:c r="O1635" s="116" t="n">
        <x:f>IFERROR((J1635+K1635)/N1635,0)</x:f>
        <x:v>0.1852996308932528</x:v>
      </x:c>
      <x:c r="P1635" s="50" t="b">
        <x:f>AND(MONTH(A1635)=12,OR(A1636="",YEAR(A1635)&lt;&gt;YEAR(A1636)))</x:f>
        <x:v>0</x:v>
      </x:c>
      <x:c r="Q1635" s="50" t="b">
        <x:f>AND(MOD(MONTH(A1635),3)=0,OR(A1636="",MONTH(A1635)&lt;&gt;MONTH(A1636)))</x:f>
        <x:v>0</x:v>
      </x:c>
      <x:c r="R1635" s="50" t="b">
        <x:f>OR(O1635&gt;$E$7,O1635&lt;$E$6)</x:f>
        <x:v>0</x:v>
      </x:c>
      <x:c r="S1635" s="50" t="b">
        <x:f>AND(OR(P1635,Q1635,R1635),A1635-AH1634&gt;$E$8)</x:f>
        <x:v>0</x:v>
      </x:c>
      <x:c r="T1635" s="50" t="str">
        <x:f>IF(NOT(OR(P1635,Q1635,R1635)),"不调",IF(NOT(S1635),"间隔规则跳过",IF(P1635,"年末+季度",IF(AND(Q1635,R1635),"季度+动态",IF(Q1635,"季度","动态")))))</x:f>
        <x:v>不调</x:v>
      </x:c>
      <x:c r="U1635" s="115" t="n">
        <x:f>IF(OR(T1635="年末+季度",T1635="季度+动态"),N1635*$E$5/2,IF(T1635="季度",(J1635+K1635)/2,IF(T1635="动态",N1635*$E$5*IF(J1635+K1635=0,0.5,J1635/(J1635+K1635)),J1635)))</x:f>
        <x:v>0.14316517007301968</x:v>
      </x:c>
      <x:c r="V1635" s="115" t="n">
        <x:f>IF(OR(T1635="年末+季度",T1635="季度+动态"),N1635*$E$5/2,IF(T1635="季度",(J1635+K1635)/2,IF(T1635="动态",N1635*$E$5*IF(J1635+K1635=0,0.5,K1635/(J1635+K1635)),K1635)))</x:f>
        <x:v>0.1595850439947879</x:v>
      </x:c>
      <x:c r="W1635" s="115" t="n">
        <x:f>IF(OR(T1635="年末+季度",T1635="季度+动态",T1635="动态"),N1635*(1-$E$5)*IF(L1635+M1635=0,$B$7/($B$7+$B$8),L1635/(L1635+M1635)),L1635)</x:f>
        <x:v>1.1791117556279496</x:v>
      </x:c>
      <x:c r="X1635" s="115" t="n">
        <x:f>IF(OR(T1635="年末+季度",T1635="季度+动态",T1635="动态"),N1635*(1-$E$5)*IF(L1635+M1635=0,$B$8/($B$7+$B$8),M1635/(L1635+M1635)),M1635)</x:f>
        <x:v>0.1519794611175376</x:v>
      </x:c>
      <x:c r="Y1635" s="115" t="n">
        <x:f>POWER(1-$H$5,(A1635-A1634)/$H$8)</x:f>
        <x:v>0.9999588018747739</x:v>
      </x:c>
      <x:c r="Z1635" s="115" t="n">
        <x:f>U1635*Y1635</x:f>
        <x:v>0.143159271936415</x:v>
      </x:c>
      <x:c r="AA1635" s="115" t="n">
        <x:f>V1635*Y1635</x:f>
        <x:v>0.15957846939016118</x:v>
      </x:c>
      <x:c r="AB1635" s="115" t="n">
        <x:f>W1635*Y1635</x:f>
        <x:v>1.1790631784341856</x:v>
      </x:c>
      <x:c r="AC1635" s="115" t="n">
        <x:f>X1635*Y1635</x:f>
        <x:v>0.1519731998486667</x:v>
      </x:c>
      <x:c r="AD1635" s="115" t="n">
        <x:f>SUM(Z1635:AC1635)</x:f>
        <x:v>1.6337741196094284</x:v>
      </x:c>
      <x:c r="AE1635" s="115" t="n">
        <x:f>MAX(AE1634,AD1635)</x:f>
        <x:v>1.7021937297109373</x:v>
      </x:c>
      <x:c r="AF1635" s="114" t="n">
        <x:f>AD1635/AE1635-1</x:f>
        <x:v>-0.04019496071879414</x:v>
      </x:c>
      <x:c r="AG1635" s="114" t="n">
        <x:f>AD1635/AD1634-1</x:f>
        <x:v>0.00673810817895526</x:v>
      </x:c>
      <x:c r="AH1635" s="111" t="n">
        <x:f>IF(OR(T1635="年末+季度",T1635="季度+动态",T1635="季度",T1635="动态"),A1635,AH1634)</x:f>
        <x:v>46203</x:v>
      </x:c>
      <x:c r="AI1635" s="117" t="n">
        <x:f>YEAR(A1635)</x:f>
        <x:v>2026</x:v>
      </x:c>
      <x:c r="AJ1635" s="117" t="n">
        <x:f>MONTH(A1635)</x:f>
        <x:v>7</x:v>
      </x:c>
      <x:c r="AK1635" s="50" t="n">
        <x:f>IF(MONTH(A1635)&lt;&gt;MONTH(A1636),1,0)</x:f>
        <x:v>0</x:v>
      </x:c>
      <x:c r="AL1635" s="115" t="n">
        <x:f>IF(AK1634,AD1634,AL1634)</x:f>
        <x:v>1.695417832207872</x:v>
      </x:c>
      <x:c r="AM1635" s="116" t="str">
        <x:f>IF(AK1635,AD1635/AL1635-1,"")</x:f>
      </x:c>
      <x:c r="AN1635" s="115" t="n">
        <x:f>IF(AI1635&lt;&gt;AI1634,AD1635,MAX(AN1634,AD1635))</x:f>
        <x:v>1.7021937297109373</x:v>
      </x:c>
      <x:c r="AO1635" s="116" t="n">
        <x:f>AD1635/AN1635-1</x:f>
        <x:v>-0.04019496071879414</x:v>
      </x:c>
      <x:c r="AP1635" s="112" t="n">
        <x:f>IFERROR(SUM(Z1635:AC1635)/AD1635,0)</x:f>
        <x:v>1</x:v>
      </x:c>
      <x:c r="AQ1635" s="50" t="b">
        <x:f>AND(B1635&gt;0,C1635&gt;0,D1635&gt;0,E1635&gt;0)</x:f>
        <x:v>1</x:v>
      </x:c>
    </x:row>
    <x:row r="1636">
      <x:c r="A1636" s="111" t="n">
        <x:f>'净值底稿'!A1594</x:f>
        <x:v>46231</x:v>
      </x:c>
      <x:c r="B1636" s="113" t="n">
        <x:f>'净值底稿'!F1594</x:f>
        <x:v>4.92802239751945</x:v>
      </x:c>
      <x:c r="C1636" s="113" t="n">
        <x:f>'净值底稿'!O1594</x:f>
        <x:v>1.8388991699356652</x:v>
      </x:c>
      <x:c r="D1636" s="113" t="n">
        <x:f>'净值底稿'!P1594</x:f>
        <x:v>1.7938</x:v>
      </x:c>
      <x:c r="E1636" s="113" t="n">
        <x:f>'净值底稿'!Q1594</x:f>
        <x:v>3.0579</x:v>
      </x:c>
      <x:c r="F1636" s="114" t="n">
        <x:f>IFERROR(B1636/B1635-1,0)</x:f>
        <x:v>-0.08654372364579954</x:v>
      </x:c>
      <x:c r="G1636" s="114" t="n">
        <x:f>IFERROR(C1636/C1635-1,0)</x:f>
        <x:v>-0.030075455416086472</x:v>
      </x:c>
      <x:c r="H1636" s="114" t="n">
        <x:f>IFERROR(D1636/D1635-1,0)</x:f>
        <x:v>-0.00005574446736156258</x:v>
      </x:c>
      <x:c r="I1636" s="114" t="n">
        <x:f>IFERROR(E1636/E1635-1,0)</x:f>
        <x:v>-0.011891298025656805</x:v>
      </x:c>
      <x:c r="J1636" s="115" t="n">
        <x:f>Z1635*(1+F1636)</x:f>
        <x:v>0.13076973546861603</x:v>
      </x:c>
      <x:c r="K1636" s="115" t="n">
        <x:f>AA1635*(1+G1636)</x:f>
        <x:v>0.15477907424865006</x:v>
      </x:c>
      <x:c r="L1636" s="115" t="n">
        <x:f>AB1635*(1+H1636)</x:f>
        <x:v>1.1789974521853182</x:v>
      </x:c>
      <x:c r="M1636" s="115" t="n">
        <x:f>AC1635*(1+I1636)</x:f>
        <x:v>0.1501660412373535</x:v>
      </x:c>
      <x:c r="N1636" s="115" t="n">
        <x:f>SUM(J1636:M1636)</x:f>
        <x:v>1.6147123031399377</x:v>
      </x:c>
      <x:c r="O1636" s="116" t="n">
        <x:f>IFERROR((J1636+K1636)/N1636,0)</x:f>
        <x:v>0.17684191119495002</x:v>
      </x:c>
      <x:c r="P1636" s="50" t="b">
        <x:f>AND(MONTH(A1636)=12,OR(A1637="",YEAR(A1636)&lt;&gt;YEAR(A1637)))</x:f>
        <x:v>0</x:v>
      </x:c>
      <x:c r="Q1636" s="50" t="b">
        <x:f>AND(MOD(MONTH(A1636),3)=0,OR(A1637="",MONTH(A1636)&lt;&gt;MONTH(A1637)))</x:f>
        <x:v>0</x:v>
      </x:c>
      <x:c r="R1636" s="50" t="b">
        <x:f>OR(O1636&gt;$E$7,O1636&lt;$E$6)</x:f>
        <x:v>0</x:v>
      </x:c>
      <x:c r="S1636" s="50" t="b">
        <x:f>AND(OR(P1636,Q1636,R1636),A1636-AH1635&gt;$E$8)</x:f>
        <x:v>0</x:v>
      </x:c>
      <x:c r="T1636" s="50" t="str">
        <x:f>IF(NOT(OR(P1636,Q1636,R1636)),"不调",IF(NOT(S1636),"间隔规则跳过",IF(P1636,"年末+季度",IF(AND(Q1636,R1636),"季度+动态",IF(Q1636,"季度","动态")))))</x:f>
        <x:v>不调</x:v>
      </x:c>
      <x:c r="U1636" s="115" t="n">
        <x:f>IF(OR(T1636="年末+季度",T1636="季度+动态"),N1636*$E$5/2,IF(T1636="季度",(J1636+K1636)/2,IF(T1636="动态",N1636*$E$5*IF(J1636+K1636=0,0.5,J1636/(J1636+K1636)),J1636)))</x:f>
        <x:v>0.13076973546861603</x:v>
      </x:c>
      <x:c r="V1636" s="115" t="n">
        <x:f>IF(OR(T1636="年末+季度",T1636="季度+动态"),N1636*$E$5/2,IF(T1636="季度",(J1636+K1636)/2,IF(T1636="动态",N1636*$E$5*IF(J1636+K1636=0,0.5,K1636/(J1636+K1636)),K1636)))</x:f>
        <x:v>0.15477907424865006</x:v>
      </x:c>
      <x:c r="W1636" s="115" t="n">
        <x:f>IF(OR(T1636="年末+季度",T1636="季度+动态",T1636="动态"),N1636*(1-$E$5)*IF(L1636+M1636=0,$B$7/($B$7+$B$8),L1636/(L1636+M1636)),L1636)</x:f>
        <x:v>1.1789974521853182</x:v>
      </x:c>
      <x:c r="X1636" s="115" t="n">
        <x:f>IF(OR(T1636="年末+季度",T1636="季度+动态",T1636="动态"),N1636*(1-$E$5)*IF(L1636+M1636=0,$B$8/($B$7+$B$8),M1636/(L1636+M1636)),M1636)</x:f>
        <x:v>0.1501660412373535</x:v>
      </x:c>
      <x:c r="Y1636" s="115" t="n">
        <x:f>POWER(1-$H$5,(A1636-A1635)/$H$8)</x:f>
        <x:v>0.9999862671029998</x:v>
      </x:c>
      <x:c r="Z1636" s="115" t="n">
        <x:f>U1636*Y1636</x:f>
        <x:v>0.1307679396213081</x:v>
      </x:c>
      <x:c r="AA1636" s="115" t="n">
        <x:f>V1636*Y1636</x:f>
        <x:v>0.15477694868356562</x:v>
      </x:c>
      <x:c r="AB1636" s="115" t="n">
        <x:f>W1636*Y1636</x:f>
        <x:v>1.1789812611347437</x:v>
      </x:c>
      <x:c r="AC1636" s="115" t="n">
        <x:f>X1636*Y1636</x:f>
        <x:v>0.15016397902257625</x:v>
      </x:c>
      <x:c r="AD1636" s="115" t="n">
        <x:f>SUM(Z1636:AC1636)</x:f>
        <x:v>1.6146901284621935</x:v>
      </x:c>
      <x:c r="AE1636" s="115" t="n">
        <x:f>MAX(AE1635,AD1636)</x:f>
        <x:v>1.7021937297109373</x:v>
      </x:c>
      <x:c r="AF1636" s="114" t="n">
        <x:f>AD1636/AE1636-1</x:f>
        <x:v>-0.05140637033341877</x:v>
      </x:c>
      <x:c r="AG1636" s="114" t="n">
        <x:f>AD1636/AD1635-1</x:f>
        <x:v>-0.01168092389160702</x:v>
      </x:c>
      <x:c r="AH1636" s="111" t="n">
        <x:f>IF(OR(T1636="年末+季度",T1636="季度+动态",T1636="季度",T1636="动态"),A1636,AH1635)</x:f>
        <x:v>46203</x:v>
      </x:c>
      <x:c r="AI1636" s="117" t="n">
        <x:f>YEAR(A1636)</x:f>
        <x:v>2026</x:v>
      </x:c>
      <x:c r="AJ1636" s="117" t="n">
        <x:f>MONTH(A1636)</x:f>
        <x:v>7</x:v>
      </x:c>
      <x:c r="AK1636" s="50" t="n">
        <x:f>IF(MONTH(A1636)&lt;&gt;MONTH(A1637),1,0)</x:f>
        <x:v>0</x:v>
      </x:c>
      <x:c r="AL1636" s="115" t="n">
        <x:f>IF(AK1635,AD1635,AL1635)</x:f>
        <x:v>1.695417832207872</x:v>
      </x:c>
      <x:c r="AM1636" s="116" t="str">
        <x:f>IF(AK1636,AD1636/AL1636-1,"")</x:f>
      </x:c>
      <x:c r="AN1636" s="115" t="n">
        <x:f>IF(AI1636&lt;&gt;AI1635,AD1636,MAX(AN1635,AD1636))</x:f>
        <x:v>1.7021937297109373</x:v>
      </x:c>
      <x:c r="AO1636" s="116" t="n">
        <x:f>AD1636/AN1636-1</x:f>
        <x:v>-0.05140637033341877</x:v>
      </x:c>
      <x:c r="AP1636" s="112" t="n">
        <x:f>IFERROR(SUM(Z1636:AC1636)/AD1636,0)</x:f>
        <x:v>1</x:v>
      </x:c>
      <x:c r="AQ1636" s="50" t="b">
        <x:f>AND(B1636&gt;0,C1636&gt;0,D1636&gt;0,E1636&gt;0)</x:f>
        <x:v>1</x:v>
      </x:c>
    </x:row>
    <x:row r="1637">
      <x:c r="A1637" s="111" t="n">
        <x:f>'净值底稿'!A1595</x:f>
        <x:v>46232</x:v>
      </x:c>
      <x:c r="B1637" s="113" t="n">
        <x:f>'净值底稿'!F1595</x:f>
        <x:v>4.920160646072925</x:v>
      </x:c>
      <x:c r="C1637" s="113" t="n">
        <x:f>'净值底稿'!O1595</x:f>
        <x:v>1.8516083661752794</x:v>
      </x:c>
      <x:c r="D1637" s="113" t="n">
        <x:f>'净值底稿'!P1595</x:f>
        <x:v>1.7935</x:v>
      </x:c>
      <x:c r="E1637" s="113" t="n">
        <x:f>'净值底稿'!Q1595</x:f>
        <x:v>3.0528</x:v>
      </x:c>
      <x:c r="F1637" s="114" t="n">
        <x:f>IFERROR(B1637/B1636-1,0)</x:f>
        <x:v>-0.001595315689003729</x:v>
      </x:c>
      <x:c r="G1637" s="114" t="n">
        <x:f>IFERROR(C1637/C1636-1,0)</x:f>
        <x:v>0.006911306746665735</x:v>
      </x:c>
      <x:c r="H1637" s="114" t="n">
        <x:f>IFERROR(D1637/D1636-1,0)</x:f>
        <x:v>-0.00016724272494139658</x:v>
      </x:c>
      <x:c r="I1637" s="114" t="n">
        <x:f>IFERROR(E1637/E1636-1,0)</x:f>
        <x:v>-0.0016678112430099645</x:v>
      </x:c>
      <x:c r="J1637" s="115" t="n">
        <x:f>Z1636*(1+F1637)</x:f>
        <x:v>0.13055932347561153</x:v>
      </x:c>
      <x:c r="K1637" s="115" t="n">
        <x:f>AA1636*(1+G1637)</x:f>
        <x:v>0.1558466596532307</x:v>
      </x:c>
      <x:c r="L1637" s="115" t="n">
        <x:f>AB1636*(1+H1637)</x:f>
        <x:v>1.1787840850959765</x:v>
      </x:c>
      <x:c r="M1637" s="115" t="n">
        <x:f>AC1636*(1+I1637)</x:f>
        <x:v>0.14991353385006728</x:v>
      </x:c>
      <x:c r="N1637" s="115" t="n">
        <x:f>SUM(J1637:M1637)</x:f>
        <x:v>1.6151036020748861</x:v>
      </x:c>
      <x:c r="O1637" s="116" t="n">
        <x:f>IFERROR((J1637+K1637)/N1637,0)</x:f>
        <x:v>0.1773297903372286</x:v>
      </x:c>
      <x:c r="P1637" s="50" t="b">
        <x:f>AND(MONTH(A1637)=12,OR(A1638="",YEAR(A1637)&lt;&gt;YEAR(A1638)))</x:f>
        <x:v>0</x:v>
      </x:c>
      <x:c r="Q1637" s="50" t="b">
        <x:f>AND(MOD(MONTH(A1637),3)=0,OR(A1638="",MONTH(A1637)&lt;&gt;MONTH(A1638)))</x:f>
        <x:v>0</x:v>
      </x:c>
      <x:c r="R1637" s="50" t="b">
        <x:f>OR(O1637&gt;$E$7,O1637&lt;$E$6)</x:f>
        <x:v>0</x:v>
      </x:c>
      <x:c r="S1637" s="50" t="b">
        <x:f>AND(OR(P1637,Q1637,R1637),A1637-AH1636&gt;$E$8)</x:f>
        <x:v>0</x:v>
      </x:c>
      <x:c r="T1637" s="50" t="str">
        <x:f>IF(NOT(OR(P1637,Q1637,R1637)),"不调",IF(NOT(S1637),"间隔规则跳过",IF(P1637,"年末+季度",IF(AND(Q1637,R1637),"季度+动态",IF(Q1637,"季度","动态")))))</x:f>
        <x:v>不调</x:v>
      </x:c>
      <x:c r="U1637" s="115" t="n">
        <x:f>IF(OR(T1637="年末+季度",T1637="季度+动态"),N1637*$E$5/2,IF(T1637="季度",(J1637+K1637)/2,IF(T1637="动态",N1637*$E$5*IF(J1637+K1637=0,0.5,J1637/(J1637+K1637)),J1637)))</x:f>
        <x:v>0.13055932347561153</x:v>
      </x:c>
      <x:c r="V1637" s="115" t="n">
        <x:f>IF(OR(T1637="年末+季度",T1637="季度+动态"),N1637*$E$5/2,IF(T1637="季度",(J1637+K1637)/2,IF(T1637="动态",N1637*$E$5*IF(J1637+K1637=0,0.5,K1637/(J1637+K1637)),K1637)))</x:f>
        <x:v>0.1558466596532307</x:v>
      </x:c>
      <x:c r="W1637" s="115" t="n">
        <x:f>IF(OR(T1637="年末+季度",T1637="季度+动态",T1637="动态"),N1637*(1-$E$5)*IF(L1637+M1637=0,$B$7/($B$7+$B$8),L1637/(L1637+M1637)),L1637)</x:f>
        <x:v>1.1787840850959765</x:v>
      </x:c>
      <x:c r="X1637" s="115" t="n">
        <x:f>IF(OR(T1637="年末+季度",T1637="季度+动态",T1637="动态"),N1637*(1-$E$5)*IF(L1637+M1637=0,$B$8/($B$7+$B$8),M1637/(L1637+M1637)),M1637)</x:f>
        <x:v>0.14991353385006728</x:v>
      </x:c>
      <x:c r="Y1637" s="115" t="n">
        <x:f>POWER(1-$H$5,(A1637-A1636)/$H$8)</x:f>
        <x:v>0.9999862671029998</x:v>
      </x:c>
      <x:c r="Z1637" s="115" t="n">
        <x:f>U1637*Y1637</x:f>
        <x:v>0.1305575305178698</x:v>
      </x:c>
      <x:c r="AA1637" s="115" t="n">
        <x:f>V1637*Y1637</x:f>
        <x:v>0.15584451942710584</x:v>
      </x:c>
      <x:c r="AB1637" s="115" t="n">
        <x:f>W1637*Y1637</x:f>
        <x:v>1.1787678969755504</x:v>
      </x:c>
      <x:c r="AC1637" s="115" t="n">
        <x:f>X1637*Y1637</x:f>
        <x:v>0.14991147510294797</x:v>
      </x:c>
      <x:c r="AD1637" s="115" t="n">
        <x:f>SUM(Z1637:AC1637)</x:f>
        <x:v>1.615081422023474</x:v>
      </x:c>
      <x:c r="AE1637" s="115" t="n">
        <x:f>MAX(AE1636,AD1637)</x:f>
        <x:v>1.7021937297109373</x:v>
      </x:c>
      <x:c r="AF1637" s="114" t="n">
        <x:f>AD1637/AE1637-1</x:f>
        <x:v>-0.05117649428908222</x:v>
      </x:c>
      <x:c r="AG1637" s="114" t="n">
        <x:f>AD1637/AD1636-1</x:f>
        <x:v>0.00024233353160640903</x:v>
      </x:c>
      <x:c r="AH1637" s="111" t="n">
        <x:f>IF(OR(T1637="年末+季度",T1637="季度+动态",T1637="季度",T1637="动态"),A1637,AH1636)</x:f>
        <x:v>46203</x:v>
      </x:c>
      <x:c r="AI1637" s="117" t="n">
        <x:f>YEAR(A1637)</x:f>
        <x:v>2026</x:v>
      </x:c>
      <x:c r="AJ1637" s="117" t="n">
        <x:f>MONTH(A1637)</x:f>
        <x:v>7</x:v>
      </x:c>
      <x:c r="AK1637" s="50" t="n">
        <x:f>IF(MONTH(A1637)&lt;&gt;MONTH(A1638),1,0)</x:f>
        <x:v>0</x:v>
      </x:c>
      <x:c r="AL1637" s="115" t="n">
        <x:f>IF(AK1636,AD1636,AL1636)</x:f>
        <x:v>1.695417832207872</x:v>
      </x:c>
      <x:c r="AM1637" s="116" t="str">
        <x:f>IF(AK1637,AD1637/AL1637-1,"")</x:f>
      </x:c>
      <x:c r="AN1637" s="115" t="n">
        <x:f>IF(AI1637&lt;&gt;AI1636,AD1637,MAX(AN1636,AD1637))</x:f>
        <x:v>1.7021937297109373</x:v>
      </x:c>
      <x:c r="AO1637" s="116" t="n">
        <x:f>AD1637/AN1637-1</x:f>
        <x:v>-0.05117649428908222</x:v>
      </x:c>
      <x:c r="AP1637" s="112" t="n">
        <x:f>IFERROR(SUM(Z1637:AC1637)/AD1637,0)</x:f>
        <x:v>1</x:v>
      </x:c>
      <x:c r="AQ1637" s="50" t="b">
        <x:f>AND(B1637&gt;0,C1637&gt;0,D1637&gt;0,E1637&gt;0)</x:f>
        <x:v>1</x:v>
      </x:c>
    </x:row>
    <x:row r="1638">
      <x:c r="A1638" s="111" t="n">
        <x:f>'净值底稿'!A1596</x:f>
        <x:v>46233</x:v>
      </x:c>
      <x:c r="B1638" s="113" t="n">
        <x:f>'净值底稿'!F1596</x:f>
        <x:v>4.600757996727575</x:v>
      </x:c>
      <x:c r="C1638" s="113" t="n">
        <x:f>'净值底稿'!O1596</x:f>
        <x:v>1.8020809415526111</x:v>
      </x:c>
      <x:c r="D1638" s="113" t="n">
        <x:f>'净值底稿'!P1596</x:f>
        <x:v>1.7955</x:v>
      </x:c>
      <x:c r="E1638" s="113" t="n">
        <x:f>'净值底稿'!Q1596</x:f>
        <x:v>3.0495</x:v>
      </x:c>
      <x:c r="F1638" s="114" t="n">
        <x:f>IFERROR(B1638/B1637-1,0)</x:f>
        <x:v>-0.06491711802139721</x:v>
      </x:c>
      <x:c r="G1638" s="114" t="n">
        <x:f>IFERROR(C1638/C1637-1,0)</x:f>
        <x:v>-0.026748326226767483</x:v>
      </x:c>
      <x:c r="H1638" s="114" t="n">
        <x:f>IFERROR(D1638/D1637-1,0)</x:f>
        <x:v>0.001115137998327187</x:v>
      </x:c>
      <x:c r="I1638" s="114" t="n">
        <x:f>IFERROR(E1638/E1637-1,0)</x:f>
        <x:v>-0.0010809748427672572</x:v>
      </x:c>
      <x:c r="J1638" s="115" t="n">
        <x:f>Z1637*(1+F1638)</x:f>
        <x:v>0.12208211190065908</x:v>
      </x:c>
      <x:c r="K1638" s="115" t="n">
        <x:f>AA1637*(1+G1638)</x:f>
        <x:v>0.1516759393808158</x:v>
      </x:c>
      <x:c r="L1638" s="115" t="n">
        <x:f>AB1637*(1+H1638)</x:f>
        <x:v>1.180082385848676</x:v>
      </x:c>
      <x:c r="M1638" s="115" t="n">
        <x:f>AC1637*(1+I1638)</x:f>
        <x:v>0.14974942456971954</x:v>
      </x:c>
      <x:c r="N1638" s="115" t="n">
        <x:f>SUM(J1638:M1638)</x:f>
        <x:v>1.6035898616998703</x:v>
      </x:c>
      <x:c r="O1638" s="116" t="n">
        <x:f>IFERROR((J1638+K1638)/N1638,0)</x:f>
        <x:v>0.17071575333563177</x:v>
      </x:c>
      <x:c r="P1638" s="50" t="b">
        <x:f>AND(MONTH(A1638)=12,OR(A1639="",YEAR(A1638)&lt;&gt;YEAR(A1639)))</x:f>
        <x:v>0</x:v>
      </x:c>
      <x:c r="Q1638" s="50" t="b">
        <x:f>AND(MOD(MONTH(A1638),3)=0,OR(A1639="",MONTH(A1638)&lt;&gt;MONTH(A1639)))</x:f>
        <x:v>0</x:v>
      </x:c>
      <x:c r="R1638" s="50" t="b">
        <x:f>OR(O1638&gt;$E$7,O1638&lt;$E$6)</x:f>
        <x:v>0</x:v>
      </x:c>
      <x:c r="S1638" s="50" t="b">
        <x:f>AND(OR(P1638,Q1638,R1638),A1638-AH1637&gt;$E$8)</x:f>
        <x:v>0</x:v>
      </x:c>
      <x:c r="T1638" s="50" t="str">
        <x:f>IF(NOT(OR(P1638,Q1638,R1638)),"不调",IF(NOT(S1638),"间隔规则跳过",IF(P1638,"年末+季度",IF(AND(Q1638,R1638),"季度+动态",IF(Q1638,"季度","动态")))))</x:f>
        <x:v>不调</x:v>
      </x:c>
      <x:c r="U1638" s="115" t="n">
        <x:f>IF(OR(T1638="年末+季度",T1638="季度+动态"),N1638*$E$5/2,IF(T1638="季度",(J1638+K1638)/2,IF(T1638="动态",N1638*$E$5*IF(J1638+K1638=0,0.5,J1638/(J1638+K1638)),J1638)))</x:f>
        <x:v>0.12208211190065908</x:v>
      </x:c>
      <x:c r="V1638" s="115" t="n">
        <x:f>IF(OR(T1638="年末+季度",T1638="季度+动态"),N1638*$E$5/2,IF(T1638="季度",(J1638+K1638)/2,IF(T1638="动态",N1638*$E$5*IF(J1638+K1638=0,0.5,K1638/(J1638+K1638)),K1638)))</x:f>
        <x:v>0.1516759393808158</x:v>
      </x:c>
      <x:c r="W1638" s="115" t="n">
        <x:f>IF(OR(T1638="年末+季度",T1638="季度+动态",T1638="动态"),N1638*(1-$E$5)*IF(L1638+M1638=0,$B$7/($B$7+$B$8),L1638/(L1638+M1638)),L1638)</x:f>
        <x:v>1.180082385848676</x:v>
      </x:c>
      <x:c r="X1638" s="115" t="n">
        <x:f>IF(OR(T1638="年末+季度",T1638="季度+动态",T1638="动态"),N1638*(1-$E$5)*IF(L1638+M1638=0,$B$8/($B$7+$B$8),M1638/(L1638+M1638)),M1638)</x:f>
        <x:v>0.14974942456971954</x:v>
      </x:c>
      <x:c r="Y1638" s="115" t="n">
        <x:f>POWER(1-$H$5,(A1638-A1637)/$H$8)</x:f>
        <x:v>0.9999862671029998</x:v>
      </x:c>
      <x:c r="Z1638" s="115" t="n">
        <x:f>U1638*Y1638</x:f>
        <x:v>0.12208043535959077</x:v>
      </x:c>
      <x:c r="AA1638" s="115" t="n">
        <x:f>V1638*Y1638</x:f>
        <x:v>0.15167385643076287</x:v>
      </x:c>
      <x:c r="AB1638" s="115" t="n">
        <x:f>W1638*Y1638</x:f>
        <x:v>1.1800661798988192</x:v>
      </x:c>
      <x:c r="AC1638" s="115" t="n">
        <x:f>X1638*Y1638</x:f>
        <x:v>0.14974736807629607</x:v>
      </x:c>
      <x:c r="AD1638" s="115" t="n">
        <x:f>SUM(Z1638:AC1638)</x:f>
        <x:v>1.6035678397654691</x:v>
      </x:c>
      <x:c r="AE1638" s="115" t="n">
        <x:f>MAX(AE1637,AD1638)</x:f>
        <x:v>1.7021937297109373</x:v>
      </x:c>
      <x:c r="AF1638" s="114" t="n">
        <x:f>AD1638/AE1638-1</x:f>
        <x:v>-0.05794046131412822</x:v>
      </x:c>
      <x:c r="AG1638" s="114" t="n">
        <x:f>AD1638/AD1637-1</x:f>
        <x:v>-0.00712879369485897</x:v>
      </x:c>
      <x:c r="AH1638" s="111" t="n">
        <x:f>IF(OR(T1638="年末+季度",T1638="季度+动态",T1638="季度",T1638="动态"),A1638,AH1637)</x:f>
        <x:v>46203</x:v>
      </x:c>
      <x:c r="AI1638" s="117" t="n">
        <x:f>YEAR(A1638)</x:f>
        <x:v>2026</x:v>
      </x:c>
      <x:c r="AJ1638" s="117" t="n">
        <x:f>MONTH(A1638)</x:f>
        <x:v>7</x:v>
      </x:c>
      <x:c r="AK1638" s="50" t="n">
        <x:f>IF(MONTH(A1638)&lt;&gt;MONTH(A1639),1,0)</x:f>
        <x:v>0</x:v>
      </x:c>
      <x:c r="AL1638" s="115" t="n">
        <x:f>IF(AK1637,AD1637,AL1637)</x:f>
        <x:v>1.695417832207872</x:v>
      </x:c>
      <x:c r="AM1638" s="116" t="str">
        <x:f>IF(AK1638,AD1638/AL1638-1,"")</x:f>
      </x:c>
      <x:c r="AN1638" s="115" t="n">
        <x:f>IF(AI1638&lt;&gt;AI1637,AD1638,MAX(AN1637,AD1638))</x:f>
        <x:v>1.7021937297109373</x:v>
      </x:c>
      <x:c r="AO1638" s="116" t="n">
        <x:f>AD1638/AN1638-1</x:f>
        <x:v>-0.05794046131412822</x:v>
      </x:c>
      <x:c r="AP1638" s="112" t="n">
        <x:f>IFERROR(SUM(Z1638:AC1638)/AD1638,0)</x:f>
        <x:v>1</x:v>
      </x:c>
      <x:c r="AQ1638" s="50" t="b">
        <x:f>AND(B1638&gt;0,C1638&gt;0,D1638&gt;0,E1638&gt;0)</x:f>
        <x:v>1</x:v>
      </x:c>
    </x:row>
    <x:row r="1639">
      <x:c r="A1639" s="111" t="n">
        <x:f>'净值底稿'!A1597</x:f>
        <x:v>46234</x:v>
      </x:c>
      <x:c r="B1639" s="113" t="n">
        <x:f>'净值底稿'!F1597</x:f>
        <x:v>4.784508258342125</x:v>
      </x:c>
      <x:c r="C1639" s="113" t="n">
        <x:f>'净值底稿'!O1597</x:f>
        <x:v>1.8438507931845285</x:v>
      </x:c>
      <x:c r="D1639" s="113" t="n">
        <x:f>'净值底稿'!P1597</x:f>
        <x:v>1.7963</x:v>
      </x:c>
      <x:c r="E1639" s="113" t="n">
        <x:f>'净值底稿'!Q1597</x:f>
        <x:v>3.0643</x:v>
      </x:c>
      <x:c r="F1639" s="114" t="n">
        <x:f>IFERROR(B1639/B1638-1,0)</x:f>
        <x:v>0.039939127801385865</x:v>
      </x:c>
      <x:c r="G1639" s="114" t="n">
        <x:f>IFERROR(C1639/C1638-1,0)</x:f>
        <x:v>0.023178676755734262</x:v>
      </x:c>
      <x:c r="H1639" s="114" t="n">
        <x:f>IFERROR(D1639/D1638-1,0)</x:f>
        <x:v>0.00044555834029513797</x:v>
      </x:c>
      <x:c r="I1639" s="114" t="n">
        <x:f>IFERROR(E1639/E1638-1,0)</x:f>
        <x:v>0.004853254631906667</x:v>
      </x:c>
      <x:c r="J1639" s="115" t="n">
        <x:f>Z1638*(1+F1639)</x:f>
        <x:v>0.1269562214694663</x:v>
      </x:c>
      <x:c r="K1639" s="115" t="n">
        <x:f>AA1638*(1+G1639)</x:f>
        <x:v>0.15518945572126716</x:v>
      </x:c>
      <x:c r="L1639" s="115" t="n">
        <x:f>AB1638*(1+H1639)</x:f>
        <x:v>1.1805919682273733</x:v>
      </x:c>
      <x:c r="M1639" s="115" t="n">
        <x:f>AC1638*(1+I1639)</x:f>
        <x:v>0.1504741301840282</x:v>
      </x:c>
      <x:c r="N1639" s="115" t="n">
        <x:f>SUM(J1639:M1639)</x:f>
        <x:v>1.613211775602135</x:v>
      </x:c>
      <x:c r="O1639" s="116" t="n">
        <x:f>IFERROR((J1639+K1639)/N1639,0)</x:f>
        <x:v>0.17489686193582485</x:v>
      </x:c>
      <x:c r="P1639" s="50" t="b">
        <x:f>AND(MONTH(A1639)=12,OR(A1640="",YEAR(A1639)&lt;&gt;YEAR(A1640)))</x:f>
        <x:v>0</x:v>
      </x:c>
      <x:c r="Q1639" s="50" t="b">
        <x:f>AND(MOD(MONTH(A1639),3)=0,OR(A1640="",MONTH(A1639)&lt;&gt;MONTH(A1640)))</x:f>
        <x:v>0</x:v>
      </x:c>
      <x:c r="R1639" s="50" t="b">
        <x:f>OR(O1639&gt;$E$7,O1639&lt;$E$6)</x:f>
        <x:v>0</x:v>
      </x:c>
      <x:c r="S1639" s="50" t="b">
        <x:f>AND(OR(P1639,Q1639,R1639),A1639-AH1638&gt;$E$8)</x:f>
        <x:v>0</x:v>
      </x:c>
      <x:c r="T1639" s="50" t="str">
        <x:f>IF(NOT(OR(P1639,Q1639,R1639)),"不调",IF(NOT(S1639),"间隔规则跳过",IF(P1639,"年末+季度",IF(AND(Q1639,R1639),"季度+动态",IF(Q1639,"季度","动态")))))</x:f>
        <x:v>不调</x:v>
      </x:c>
      <x:c r="U1639" s="115" t="n">
        <x:f>IF(OR(T1639="年末+季度",T1639="季度+动态"),N1639*$E$5/2,IF(T1639="季度",(J1639+K1639)/2,IF(T1639="动态",N1639*$E$5*IF(J1639+K1639=0,0.5,J1639/(J1639+K1639)),J1639)))</x:f>
        <x:v>0.1269562214694663</x:v>
      </x:c>
      <x:c r="V1639" s="115" t="n">
        <x:f>IF(OR(T1639="年末+季度",T1639="季度+动态"),N1639*$E$5/2,IF(T1639="季度",(J1639+K1639)/2,IF(T1639="动态",N1639*$E$5*IF(J1639+K1639=0,0.5,K1639/(J1639+K1639)),K1639)))</x:f>
        <x:v>0.15518945572126716</x:v>
      </x:c>
      <x:c r="W1639" s="115" t="n">
        <x:f>IF(OR(T1639="年末+季度",T1639="季度+动态",T1639="动态"),N1639*(1-$E$5)*IF(L1639+M1639=0,$B$7/($B$7+$B$8),L1639/(L1639+M1639)),L1639)</x:f>
        <x:v>1.1805919682273733</x:v>
      </x:c>
      <x:c r="X1639" s="115" t="n">
        <x:f>IF(OR(T1639="年末+季度",T1639="季度+动态",T1639="动态"),N1639*(1-$E$5)*IF(L1639+M1639=0,$B$8/($B$7+$B$8),M1639/(L1639+M1639)),M1639)</x:f>
        <x:v>0.1504741301840282</x:v>
      </x:c>
      <x:c r="Y1639" s="115" t="n">
        <x:f>POWER(1-$H$5,(A1639-A1638)/$H$8)</x:f>
        <x:v>0.9999862671029998</x:v>
      </x:c>
      <x:c r="Z1639" s="115" t="n">
        <x:f>U1639*Y1639</x:f>
        <x:v>0.12695447799275333</x:v>
      </x:c>
      <x:c r="AA1639" s="115" t="n">
        <x:f>V1639*Y1639</x:f>
        <x:v>0.15518732452045622</x:v>
      </x:c>
      <x:c r="AB1639" s="115" t="n">
        <x:f>W1639*Y1639</x:f>
        <x:v>1.1805757552794744</x:v>
      </x:c>
      <x:c r="AC1639" s="115" t="n">
        <x:f>X1639*Y1639</x:f>
        <x:v>0.15047206373829716</x:v>
      </x:c>
      <x:c r="AD1639" s="115" t="n">
        <x:f>SUM(Z1639:AC1639)</x:f>
        <x:v>1.6131896215309813</x:v>
      </x:c>
      <x:c r="AE1639" s="115" t="n">
        <x:f>MAX(AE1638,AD1639)</x:f>
        <x:v>1.7021937297109373</x:v>
      </x:c>
      <x:c r="AF1639" s="114" t="n">
        <x:f>AD1639/AE1639-1</x:f>
        <x:v>-0.05228788393849293</x:v>
      </x:c>
      <x:c r="AG1639" s="114" t="n">
        <x:f>AD1639/AD1638-1</x:f>
        <x:v>0.006000233683234324</x:v>
      </x:c>
      <x:c r="AH1639" s="111" t="n">
        <x:f>IF(OR(T1639="年末+季度",T1639="季度+动态",T1639="季度",T1639="动态"),A1639,AH1638)</x:f>
        <x:v>46203</x:v>
      </x:c>
      <x:c r="AI1639" s="117" t="n">
        <x:f>YEAR(A1639)</x:f>
        <x:v>2026</x:v>
      </x:c>
      <x:c r="AJ1639" s="117" t="n">
        <x:f>MONTH(A1639)</x:f>
        <x:v>7</x:v>
      </x:c>
      <x:c r="AK1639" s="50" t="n">
        <x:f>IF(MONTH(A1639)&lt;&gt;MONTH(A1640),1,0)</x:f>
        <x:v>1</x:v>
      </x:c>
      <x:c r="AL1639" s="115" t="n">
        <x:f>IF(AK1638,AD1638,AL1638)</x:f>
        <x:v>1.695417832207872</x:v>
      </x:c>
      <x:c r="AM1639" s="116" t="n">
        <x:f>IF(AK1639,AD1639/AL1639-1,"")</x:f>
        <x:v>-0.048500262952766215</x:v>
      </x:c>
      <x:c r="AN1639" s="115" t="n">
        <x:f>IF(AI1639&lt;&gt;AI1638,AD1639,MAX(AN1638,AD1639))</x:f>
        <x:v>1.7021937297109373</x:v>
      </x:c>
      <x:c r="AO1639" s="116" t="n">
        <x:f>AD1639/AN1639-1</x:f>
        <x:v>-0.05228788393849293</x:v>
      </x:c>
      <x:c r="AP1639" s="112" t="n">
        <x:f>IFERROR(SUM(Z1639:AC1639)/AD1639,0)</x:f>
        <x:v>1</x:v>
      </x:c>
      <x:c r="AQ1639" s="50" t="b">
        <x:f>AND(B1639&gt;0,C1639&gt;0,D1639&gt;0,E1639&gt;0)</x:f>
        <x:v>1</x:v>
      </x:c>
    </x:row>
    <x:row r="1640">
      <x:c r="A1640" s="111" t="n">
        <x:f>'净值底稿'!A1598</x:f>
        <x:v>46237</x:v>
      </x:c>
      <x:c r="B1640" s="113" t="n">
        <x:f>'净值底稿'!F1598</x:f>
        <x:v>4.6676365408559</x:v>
      </x:c>
      <x:c r="C1640" s="113" t="n">
        <x:f>'净值底稿'!O1598</x:f>
        <x:v>1.8388836599606895</x:v>
      </x:c>
      <x:c r="D1640" s="113" t="n">
        <x:f>'净值底稿'!P1598</x:f>
        <x:v>1.7967</x:v>
      </x:c>
      <x:c r="E1640" s="113" t="n">
        <x:f>'净值底稿'!Q1598</x:f>
        <x:v>3.0567</x:v>
      </x:c>
      <x:c r="F1640" s="114" t="n">
        <x:f>IFERROR(B1640/B1639-1,0)</x:f>
        <x:v>-0.024427111664495627</x:v>
      </x:c>
      <x:c r="G1640" s="114" t="n">
        <x:f>IFERROR(C1640/C1639-1,0)</x:f>
        <x:v>-0.00269389109042828</x:v>
      </x:c>
      <x:c r="H1640" s="114" t="n">
        <x:f>IFERROR(D1640/D1639-1,0)</x:f>
        <x:v>0.0002226799532372148</x:v>
      </x:c>
      <x:c r="I1640" s="114" t="n">
        <x:f>IFERROR(E1640/E1639-1,0)</x:f>
        <x:v>-0.0024801749175993315</x:v>
      </x:c>
      <x:c r="J1640" s="115" t="n">
        <x:f>Z1639*(1+F1640)</x:f>
        <x:v>0.1238533467825166</x:v>
      </x:c>
      <x:c r="K1640" s="115" t="n">
        <x:f>AA1639*(1+G1640)</x:f>
        <x:v>0.15476926676958316</x:v>
      </x:c>
      <x:c r="L1640" s="115" t="n">
        <x:f>AB1639*(1+H1640)</x:f>
        <x:v>1.180838645833453</x:v>
      </x:c>
      <x:c r="M1640" s="115" t="n">
        <x:f>AC1639*(1+I1640)</x:f>
        <x:v>0.15009886670001402</x:v>
      </x:c>
      <x:c r="N1640" s="115" t="n">
        <x:f>SUM(J1640:M1640)</x:f>
        <x:v>1.6095601260855668</x:v>
      </x:c>
      <x:c r="O1640" s="116" t="n">
        <x:f>IFERROR((J1640+K1640)/N1640,0)</x:f>
        <x:v>0.17310481853803564</x:v>
      </x:c>
      <x:c r="P1640" s="50" t="b">
        <x:f>AND(MONTH(A1640)=12,OR(A1641="",YEAR(A1640)&lt;&gt;YEAR(A1641)))</x:f>
        <x:v>0</x:v>
      </x:c>
      <x:c r="Q1640" s="50" t="b">
        <x:f>AND(MOD(MONTH(A1640),3)=0,OR(A1641="",MONTH(A1640)&lt;&gt;MONTH(A1641)))</x:f>
        <x:v>0</x:v>
      </x:c>
      <x:c r="R1640" s="50" t="b">
        <x:f>OR(O1640&gt;$E$7,O1640&lt;$E$6)</x:f>
        <x:v>0</x:v>
      </x:c>
      <x:c r="S1640" s="50" t="b">
        <x:f>AND(OR(P1640,Q1640,R1640),A1640-AH1639&gt;$E$8)</x:f>
        <x:v>0</x:v>
      </x:c>
      <x:c r="T1640" s="50" t="str">
        <x:f>IF(NOT(OR(P1640,Q1640,R1640)),"不调",IF(NOT(S1640),"间隔规则跳过",IF(P1640,"年末+季度",IF(AND(Q1640,R1640),"季度+动态",IF(Q1640,"季度","动态")))))</x:f>
        <x:v>不调</x:v>
      </x:c>
      <x:c r="U1640" s="115" t="n">
        <x:f>IF(OR(T1640="年末+季度",T1640="季度+动态"),N1640*$E$5/2,IF(T1640="季度",(J1640+K1640)/2,IF(T1640="动态",N1640*$E$5*IF(J1640+K1640=0,0.5,J1640/(J1640+K1640)),J1640)))</x:f>
        <x:v>0.1238533467825166</x:v>
      </x:c>
      <x:c r="V1640" s="115" t="n">
        <x:f>IF(OR(T1640="年末+季度",T1640="季度+动态"),N1640*$E$5/2,IF(T1640="季度",(J1640+K1640)/2,IF(T1640="动态",N1640*$E$5*IF(J1640+K1640=0,0.5,K1640/(J1640+K1640)),K1640)))</x:f>
        <x:v>0.15476926676958316</x:v>
      </x:c>
      <x:c r="W1640" s="115" t="n">
        <x:f>IF(OR(T1640="年末+季度",T1640="季度+动态",T1640="动态"),N1640*(1-$E$5)*IF(L1640+M1640=0,$B$7/($B$7+$B$8),L1640/(L1640+M1640)),L1640)</x:f>
        <x:v>1.180838645833453</x:v>
      </x:c>
      <x:c r="X1640" s="115" t="n">
        <x:f>IF(OR(T1640="年末+季度",T1640="季度+动态",T1640="动态"),N1640*(1-$E$5)*IF(L1640+M1640=0,$B$8/($B$7+$B$8),M1640/(L1640+M1640)),M1640)</x:f>
        <x:v>0.15009886670001402</x:v>
      </x:c>
      <x:c r="Y1640" s="115" t="n">
        <x:f>POWER(1-$H$5,(A1640-A1639)/$H$8)</x:f>
        <x:v>0.9999588018747739</x:v>
      </x:c>
      <x:c r="Z1640" s="115" t="n">
        <x:f>U1640*Y1640</x:f>
        <x:v>0.12384824425682618</x:v>
      </x:c>
      <x:c r="AA1640" s="115" t="n">
        <x:f>V1640*Y1640</x:f>
        <x:v>0.15476289056594963</x:v>
      </x:c>
      <x:c r="AB1640" s="115" t="n">
        <x:f>W1640*Y1640</x:f>
        <x:v>1.1807899974950502</x:v>
      </x:c>
      <x:c r="AC1640" s="115" t="n">
        <x:f>X1640*Y1640</x:f>
        <x:v>0.15009268290810743</x:v>
      </x:c>
      <x:c r="AD1640" s="115" t="n">
        <x:f>SUM(Z1640:AC1640)</x:f>
        <x:v>1.6094938152259335</x:v>
      </x:c>
      <x:c r="AE1640" s="115" t="n">
        <x:f>MAX(AE1639,AD1640)</x:f>
        <x:v>1.7021937297109373</x:v>
      </x:c>
      <x:c r="AF1640" s="114" t="n">
        <x:f>AD1640/AE1640-1</x:f>
        <x:v>-0.05445908586488912</x:v>
      </x:c>
      <x:c r="AG1640" s="114" t="n">
        <x:f>AD1640/AD1639-1</x:f>
        <x:v>-0.002290993108138406</x:v>
      </x:c>
      <x:c r="AH1640" s="111" t="n">
        <x:f>IF(OR(T1640="年末+季度",T1640="季度+动态",T1640="季度",T1640="动态"),A1640,AH1639)</x:f>
        <x:v>46203</x:v>
      </x:c>
      <x:c r="AI1640" s="117" t="n">
        <x:f>YEAR(A1640)</x:f>
        <x:v>2026</x:v>
      </x:c>
      <x:c r="AJ1640" s="117" t="n">
        <x:f>MONTH(A1640)</x:f>
        <x:v>8</x:v>
      </x:c>
      <x:c r="AK1640" s="50" t="n">
        <x:f>IF(MONTH(A1640)&lt;&gt;MONTH(A1641),1,0)</x:f>
        <x:v>0</x:v>
      </x:c>
      <x:c r="AL1640" s="115" t="n">
        <x:f>IF(AK1639,AD1639,AL1639)</x:f>
        <x:v>1.6131896215309813</x:v>
      </x:c>
      <x:c r="AM1640" s="116" t="str">
        <x:f>IF(AK1640,AD1640/AL1640-1,"")</x:f>
      </x:c>
      <x:c r="AN1640" s="115" t="n">
        <x:f>IF(AI1640&lt;&gt;AI1639,AD1640,MAX(AN1639,AD1640))</x:f>
        <x:v>1.7021937297109373</x:v>
      </x:c>
      <x:c r="AO1640" s="116" t="n">
        <x:f>AD1640/AN1640-1</x:f>
        <x:v>-0.05445908586488912</x:v>
      </x:c>
      <x:c r="AP1640" s="112" t="n">
        <x:f>IFERROR(SUM(Z1640:AC1640)/AD1640,0)</x:f>
        <x:v>1</x:v>
      </x:c>
      <x:c r="AQ1640" s="50" t="b">
        <x:f>AND(B1640&gt;0,C1640&gt;0,D1640&gt;0,E1640&gt;0)</x:f>
        <x:v>1</x:v>
      </x:c>
    </x:row>
    <x:row r="1641">
      <x:c r="A1641" s="111" t="n">
        <x:f>'净值底稿'!A1599</x:f>
        <x:v>46238</x:v>
      </x:c>
      <x:c r="B1641" s="113" t="n">
        <x:f>'净值底稿'!F1599</x:f>
        <x:v>5.002901423133276</x:v>
      </x:c>
      <x:c r="C1641" s="113" t="n">
        <x:f>'净值底稿'!O1599</x:f>
        <x:v>1.8896537397801383</x:v>
      </x:c>
      <x:c r="D1641" s="113" t="n">
        <x:f>'净值底稿'!P1599</x:f>
        <x:v>1.7973</x:v>
      </x:c>
      <x:c r="E1641" s="113" t="n">
        <x:f>'净值底稿'!Q1599</x:f>
        <x:v>3.0604</x:v>
      </x:c>
      <x:c r="F1641" s="114" t="n">
        <x:f>IFERROR(B1641/B1640-1,0)</x:f>
        <x:v>0.07182754684148951</x:v>
      </x:c>
      <x:c r="G1641" s="114" t="n">
        <x:f>IFERROR(C1641/C1640-1,0)</x:f>
        <x:v>0.027609185357889476</x:v>
      </x:c>
      <x:c r="H1641" s="114" t="n">
        <x:f>IFERROR(D1641/D1640-1,0)</x:f>
        <x:v>0.00033394556687249555</x:v>
      </x:c>
      <x:c r="I1641" s="114" t="n">
        <x:f>IFERROR(E1641/E1640-1,0)</x:f>
        <x:v>0.0012104557202210486</x:v>
      </x:c>
      <x:c r="J1641" s="115" t="n">
        <x:f>Z1640*(1+F1641)</x:f>
        <x:v>0.1327439598224196</x:v>
      </x:c>
      <x:c r="K1641" s="115" t="n">
        <x:f>AA1640*(1+G1641)</x:f>
        <x:v>0.1590357678981077</x:v>
      </x:c>
      <x:c r="L1641" s="115" t="n">
        <x:f>AB1640*(1+H1641)</x:f>
        <x:v>1.181184317080121</x:v>
      </x:c>
      <x:c r="M1641" s="115" t="n">
        <x:f>AC1640*(1+I1641)</x:f>
        <x:v>0.15027436345469686</x:v>
      </x:c>
      <x:c r="N1641" s="115" t="n">
        <x:f>SUM(J1641:M1641)</x:f>
        <x:v>1.623238408255345</x:v>
      </x:c>
      <x:c r="O1641" s="116" t="n">
        <x:f>IFERROR((J1641+K1641)/N1641,0)</x:f>
        <x:v>0.1797516164209864</x:v>
      </x:c>
      <x:c r="P1641" s="50" t="b">
        <x:f>AND(MONTH(A1641)=12,OR(A1642="",YEAR(A1641)&lt;&gt;YEAR(A1642)))</x:f>
        <x:v>0</x:v>
      </x:c>
      <x:c r="Q1641" s="50" t="b">
        <x:f>AND(MOD(MONTH(A1641),3)=0,OR(A1642="",MONTH(A1641)&lt;&gt;MONTH(A1642)))</x:f>
        <x:v>0</x:v>
      </x:c>
      <x:c r="R1641" s="50" t="b">
        <x:f>OR(O1641&gt;$E$7,O1641&lt;$E$6)</x:f>
        <x:v>0</x:v>
      </x:c>
      <x:c r="S1641" s="50" t="b">
        <x:f>AND(OR(P1641,Q1641,R1641),A1641-AH1640&gt;$E$8)</x:f>
        <x:v>0</x:v>
      </x:c>
      <x:c r="T1641" s="50" t="str">
        <x:f>IF(NOT(OR(P1641,Q1641,R1641)),"不调",IF(NOT(S1641),"间隔规则跳过",IF(P1641,"年末+季度",IF(AND(Q1641,R1641),"季度+动态",IF(Q1641,"季度","动态")))))</x:f>
        <x:v>不调</x:v>
      </x:c>
      <x:c r="U1641" s="115" t="n">
        <x:f>IF(OR(T1641="年末+季度",T1641="季度+动态"),N1641*$E$5/2,IF(T1641="季度",(J1641+K1641)/2,IF(T1641="动态",N1641*$E$5*IF(J1641+K1641=0,0.5,J1641/(J1641+K1641)),J1641)))</x:f>
        <x:v>0.1327439598224196</x:v>
      </x:c>
      <x:c r="V1641" s="115" t="n">
        <x:f>IF(OR(T1641="年末+季度",T1641="季度+动态"),N1641*$E$5/2,IF(T1641="季度",(J1641+K1641)/2,IF(T1641="动态",N1641*$E$5*IF(J1641+K1641=0,0.5,K1641/(J1641+K1641)),K1641)))</x:f>
        <x:v>0.1590357678981077</x:v>
      </x:c>
      <x:c r="W1641" s="115" t="n">
        <x:f>IF(OR(T1641="年末+季度",T1641="季度+动态",T1641="动态"),N1641*(1-$E$5)*IF(L1641+M1641=0,$B$7/($B$7+$B$8),L1641/(L1641+M1641)),L1641)</x:f>
        <x:v>1.181184317080121</x:v>
      </x:c>
      <x:c r="X1641" s="115" t="n">
        <x:f>IF(OR(T1641="年末+季度",T1641="季度+动态",T1641="动态"),N1641*(1-$E$5)*IF(L1641+M1641=0,$B$8/($B$7+$B$8),M1641/(L1641+M1641)),M1641)</x:f>
        <x:v>0.15027436345469686</x:v>
      </x:c>
      <x:c r="Y1641" s="115" t="n">
        <x:f>POWER(1-$H$5,(A1641-A1640)/$H$8)</x:f>
        <x:v>0.9999862671029998</x:v>
      </x:c>
      <x:c r="Z1641" s="115" t="n">
        <x:f>U1641*Y1641</x:f>
        <x:v>0.13274213686329195</x:v>
      </x:c>
      <x:c r="AA1641" s="115" t="n">
        <x:f>V1641*Y1641</x:f>
        <x:v>0.1590335838762878</x:v>
      </x:c>
      <x:c r="AB1641" s="115" t="n">
        <x:f>W1641*Y1641</x:f>
        <x:v>1.1811680959975563</x:v>
      </x:c>
      <x:c r="AC1641" s="115" t="n">
        <x:f>X1641*Y1641</x:f>
        <x:v>0.15027229975234177</x:v>
      </x:c>
      <x:c r="AD1641" s="115" t="n">
        <x:f>SUM(Z1641:AC1641)</x:f>
        <x:v>1.6232161164894778</x:v>
      </x:c>
      <x:c r="AE1641" s="115" t="n">
        <x:f>MAX(AE1640,AD1641)</x:f>
        <x:v>1.7021937297109373</x:v>
      </x:c>
      <x:c r="AF1641" s="114" t="n">
        <x:f>AD1641/AE1641-1</x:f>
        <x:v>-0.04639754679091157</x:v>
      </x:c>
      <x:c r="AG1641" s="114" t="n">
        <x:f>AD1641/AD1640-1</x:f>
        <x:v>0.008525849017703813</x:v>
      </x:c>
      <x:c r="AH1641" s="111" t="n">
        <x:f>IF(OR(T1641="年末+季度",T1641="季度+动态",T1641="季度",T1641="动态"),A1641,AH1640)</x:f>
        <x:v>46203</x:v>
      </x:c>
      <x:c r="AI1641" s="117" t="n">
        <x:f>YEAR(A1641)</x:f>
        <x:v>2026</x:v>
      </x:c>
      <x:c r="AJ1641" s="117" t="n">
        <x:f>MONTH(A1641)</x:f>
        <x:v>8</x:v>
      </x:c>
      <x:c r="AK1641" s="50" t="n">
        <x:f>IF(MONTH(A1641)&lt;&gt;MONTH(A1642),1,0)</x:f>
        <x:v>0</x:v>
      </x:c>
      <x:c r="AL1641" s="115" t="n">
        <x:f>IF(AK1640,AD1640,AL1640)</x:f>
        <x:v>1.6131896215309813</x:v>
      </x:c>
      <x:c r="AM1641" s="116" t="str">
        <x:f>IF(AK1641,AD1641/AL1641-1,"")</x:f>
      </x:c>
      <x:c r="AN1641" s="115" t="n">
        <x:f>IF(AI1641&lt;&gt;AI1640,AD1641,MAX(AN1640,AD1641))</x:f>
        <x:v>1.7021937297109373</x:v>
      </x:c>
      <x:c r="AO1641" s="116" t="n">
        <x:f>AD1641/AN1641-1</x:f>
        <x:v>-0.04639754679091157</x:v>
      </x:c>
      <x:c r="AP1641" s="112" t="n">
        <x:f>IFERROR(SUM(Z1641:AC1641)/AD1641,0)</x:f>
        <x:v>1</x:v>
      </x:c>
      <x:c r="AQ1641" s="50" t="b">
        <x:f>AND(B1641&gt;0,C1641&gt;0,D1641&gt;0,E1641&gt;0)</x:f>
        <x:v>1</x:v>
      </x:c>
    </x:row>
    <x:row r="1642">
      <x:c r="A1642" s="111" t="n">
        <x:f>'净值底稿'!A1600</x:f>
        <x:v>46239</x:v>
      </x:c>
      <x:c r="B1642" s="113" t="n">
        <x:f>'净值底稿'!F1600</x:f>
        <x:v>5.16394724586175</x:v>
      </x:c>
      <x:c r="C1642" s="113" t="n">
        <x:f>'净值底稿'!O1600</x:f>
        <x:v>1.9407136660876252</x:v>
      </x:c>
      <x:c r="D1642" s="113" t="n">
        <x:f>'净值底稿'!P1600</x:f>
        <x:v>1.7972</x:v>
      </x:c>
      <x:c r="E1642" s="113" t="n">
        <x:f>'净值底稿'!Q1600</x:f>
        <x:v>3.13</x:v>
      </x:c>
      <x:c r="F1642" s="114" t="n">
        <x:f>IFERROR(B1642/B1641-1,0)</x:f>
        <x:v>0.03219048490218146</x:v>
      </x:c>
      <x:c r="G1642" s="114" t="n">
        <x:f>IFERROR(C1642/C1641-1,0)</x:f>
        <x:v>0.02702078440753275</x:v>
      </x:c>
      <x:c r="H1642" s="114" t="n">
        <x:f>IFERROR(D1642/D1641-1,0)</x:f>
        <x:v>-0.00005563901407668048</x:v>
      </x:c>
      <x:c r="I1642" s="114" t="n">
        <x:f>IFERROR(E1642/E1641-1,0)</x:f>
        <x:v>0.022742125212390496</x:v>
      </x:c>
      <x:c r="J1642" s="115" t="n">
        <x:f>Z1641*(1+F1642)</x:f>
        <x:v>0.13701517061587307</x:v>
      </x:c>
      <x:c r="K1642" s="115" t="n">
        <x:f>AA1641*(1+G1642)</x:f>
        <x:v>0.16333079605976625</x:v>
      </x:c>
      <x:c r="L1642" s="115" t="n">
        <x:f>AB1641*(1+H1642)</x:f>
        <x:v>1.1811023769692361</x:v>
      </x:c>
      <x:c r="M1642" s="115" t="n">
        <x:f>AC1641*(1+I1642)</x:f>
        <x:v>0.1536898112092634</x:v>
      </x:c>
      <x:c r="N1642" s="115" t="n">
        <x:f>SUM(J1642:M1642)</x:f>
        <x:v>1.6351381548541388</x:v>
      </x:c>
      <x:c r="O1642" s="116" t="n">
        <x:f>IFERROR((J1642+K1642)/N1642,0)</x:f>
        <x:v>0.18368231808671323</x:v>
      </x:c>
      <x:c r="P1642" s="50" t="b">
        <x:f>AND(MONTH(A1642)=12,OR(A1643="",YEAR(A1642)&lt;&gt;YEAR(A1643)))</x:f>
        <x:v>0</x:v>
      </x:c>
      <x:c r="Q1642" s="50" t="b">
        <x:f>AND(MOD(MONTH(A1642),3)=0,OR(A1643="",MONTH(A1642)&lt;&gt;MONTH(A1643)))</x:f>
        <x:v>0</x:v>
      </x:c>
      <x:c r="R1642" s="50" t="b">
        <x:f>OR(O1642&gt;$E$7,O1642&lt;$E$6)</x:f>
        <x:v>0</x:v>
      </x:c>
      <x:c r="S1642" s="50" t="b">
        <x:f>AND(OR(P1642,Q1642,R1642),A1642-AH1641&gt;$E$8)</x:f>
        <x:v>0</x:v>
      </x:c>
      <x:c r="T1642" s="50" t="str">
        <x:f>IF(NOT(OR(P1642,Q1642,R1642)),"不调",IF(NOT(S1642),"间隔规则跳过",IF(P1642,"年末+季度",IF(AND(Q1642,R1642),"季度+动态",IF(Q1642,"季度","动态")))))</x:f>
        <x:v>不调</x:v>
      </x:c>
      <x:c r="U1642" s="115" t="n">
        <x:f>IF(OR(T1642="年末+季度",T1642="季度+动态"),N1642*$E$5/2,IF(T1642="季度",(J1642+K1642)/2,IF(T1642="动态",N1642*$E$5*IF(J1642+K1642=0,0.5,J1642/(J1642+K1642)),J1642)))</x:f>
        <x:v>0.13701517061587307</x:v>
      </x:c>
      <x:c r="V1642" s="115" t="n">
        <x:f>IF(OR(T1642="年末+季度",T1642="季度+动态"),N1642*$E$5/2,IF(T1642="季度",(J1642+K1642)/2,IF(T1642="动态",N1642*$E$5*IF(J1642+K1642=0,0.5,K1642/(J1642+K1642)),K1642)))</x:f>
        <x:v>0.16333079605976625</x:v>
      </x:c>
      <x:c r="W1642" s="115" t="n">
        <x:f>IF(OR(T1642="年末+季度",T1642="季度+动态",T1642="动态"),N1642*(1-$E$5)*IF(L1642+M1642=0,$B$7/($B$7+$B$8),L1642/(L1642+M1642)),L1642)</x:f>
        <x:v>1.1811023769692361</x:v>
      </x:c>
      <x:c r="X1642" s="115" t="n">
        <x:f>IF(OR(T1642="年末+季度",T1642="季度+动态",T1642="动态"),N1642*(1-$E$5)*IF(L1642+M1642=0,$B$8/($B$7+$B$8),M1642/(L1642+M1642)),M1642)</x:f>
        <x:v>0.1536898112092634</x:v>
      </x:c>
      <x:c r="Y1642" s="115" t="n">
        <x:f>POWER(1-$H$5,(A1642-A1641)/$H$8)</x:f>
        <x:v>0.9999862671029998</x:v>
      </x:c>
      <x:c r="Z1642" s="115" t="n">
        <x:f>U1642*Y1642</x:f>
        <x:v>0.13701328900064752</x:v>
      </x:c>
      <x:c r="AA1642" s="115" t="n">
        <x:f>V1642*Y1642</x:f>
        <x:v>0.16332855305476698</x:v>
      </x:c>
      <x:c r="AB1642" s="115" t="n">
        <x:f>W1642*Y1642</x:f>
        <x:v>1.1810861570119464</x:v>
      </x:c>
      <x:c r="AC1642" s="115" t="n">
        <x:f>X1642*Y1642</x:f>
        <x:v>0.15368770060291606</x:v>
      </x:c>
      <x:c r="AD1642" s="115" t="n">
        <x:f>SUM(Z1642:AC1642)</x:f>
        <x:v>1.635115699670277</x:v>
      </x:c>
      <x:c r="AE1642" s="115" t="n">
        <x:f>MAX(AE1641,AD1642)</x:f>
        <x:v>1.7021937297109373</x:v>
      </x:c>
      <x:c r="AF1642" s="114" t="n">
        <x:f>AD1642/AE1642-1</x:f>
        <x:v>-0.039406813025948284</x:v>
      </x:c>
      <x:c r="AG1642" s="114" t="n">
        <x:f>AD1642/AD1641-1</x:f>
        <x:v>0.007330868058736506</x:v>
      </x:c>
      <x:c r="AH1642" s="111" t="n">
        <x:f>IF(OR(T1642="年末+季度",T1642="季度+动态",T1642="季度",T1642="动态"),A1642,AH1641)</x:f>
        <x:v>46203</x:v>
      </x:c>
      <x:c r="AI1642" s="117" t="n">
        <x:f>YEAR(A1642)</x:f>
        <x:v>2026</x:v>
      </x:c>
      <x:c r="AJ1642" s="117" t="n">
        <x:f>MONTH(A1642)</x:f>
        <x:v>8</x:v>
      </x:c>
      <x:c r="AK1642" s="50" t="n">
        <x:f>IF(MONTH(A1642)&lt;&gt;MONTH(A1643),1,0)</x:f>
        <x:v>0</x:v>
      </x:c>
      <x:c r="AL1642" s="115" t="n">
        <x:f>IF(AK1641,AD1641,AL1641)</x:f>
        <x:v>1.6131896215309813</x:v>
      </x:c>
      <x:c r="AM1642" s="116" t="str">
        <x:f>IF(AK1642,AD1642/AL1642-1,"")</x:f>
      </x:c>
      <x:c r="AN1642" s="115" t="n">
        <x:f>IF(AI1642&lt;&gt;AI1641,AD1642,MAX(AN1641,AD1642))</x:f>
        <x:v>1.7021937297109373</x:v>
      </x:c>
      <x:c r="AO1642" s="116" t="n">
        <x:f>AD1642/AN1642-1</x:f>
        <x:v>-0.039406813025948284</x:v>
      </x:c>
      <x:c r="AP1642" s="112" t="n">
        <x:f>IFERROR(SUM(Z1642:AC1642)/AD1642,0)</x:f>
        <x:v>1</x:v>
      </x:c>
      <x:c r="AQ1642" s="50" t="b">
        <x:f>AND(B1642&gt;0,C1642&gt;0,D1642&gt;0,E1642&gt;0)</x:f>
        <x:v>1</x:v>
      </x:c>
    </x:row>
    <x:row r="1643">
      <x:c r="A1643" s="111" t="n">
        <x:f>'净值底稿'!A1601</x:f>
        <x:v>46240</x:v>
      </x:c>
      <x:c r="B1643" s="113" t="n">
        <x:f>'净值底稿'!F1601</x:f>
        <x:v>5.227860287530125</x:v>
      </x:c>
      <x:c r="C1643" s="113" t="n">
        <x:f>'净值底稿'!O1601</x:f>
        <x:v>1.9571315191598122</x:v>
      </x:c>
      <x:c r="D1643" s="113" t="n">
        <x:f>'净值底稿'!P1601</x:f>
        <x:v>1.7974</x:v>
      </x:c>
      <x:c r="E1643" s="113" t="n">
        <x:f>'净值底稿'!Q1601</x:f>
        <x:v>3.2039</x:v>
      </x:c>
      <x:c r="F1643" s="114" t="n">
        <x:f>IFERROR(B1643/B1642-1,0)</x:f>
        <x:v>0.012376780517963759</x:v>
      </x:c>
      <x:c r="G1643" s="114" t="n">
        <x:f>IFERROR(C1643/C1642-1,0)</x:f>
        <x:v>0.00845969880002162</x:v>
      </x:c>
      <x:c r="H1643" s="114" t="n">
        <x:f>IFERROR(D1643/D1642-1,0)</x:f>
        <x:v>0.00011128421989781145</x:v>
      </x:c>
      <x:c r="I1643" s="114" t="n">
        <x:f>IFERROR(E1643/E1642-1,0)</x:f>
        <x:v>0.023610223642172468</x:v>
      </x:c>
      <x:c r="J1643" s="115" t="n">
        <x:f>Z1642*(1+F1643)</x:f>
        <x:v>0.13870907240665287</x:v>
      </x:c>
      <x:c r="K1643" s="115" t="n">
        <x:f>AA1642*(1+G1643)</x:f>
        <x:v>0.16471026341905368</x:v>
      </x:c>
      <x:c r="L1643" s="115" t="n">
        <x:f>AB1642*(1+H1643)</x:f>
        <x:v>1.1812175932635616</x:v>
      </x:c>
      <x:c r="M1643" s="115" t="n">
        <x:f>AC1642*(1+I1643)</x:f>
        <x:v>0.15731630158520216</x:v>
      </x:c>
      <x:c r="N1643" s="115" t="n">
        <x:f>SUM(J1643:M1643)</x:f>
        <x:v>1.6419532306744704</x:v>
      </x:c>
      <x:c r="O1643" s="116" t="n">
        <x:f>IFERROR((J1643+K1643)/N1643,0)</x:f>
        <x:v>0.18479170426862282</x:v>
      </x:c>
      <x:c r="P1643" s="50" t="b">
        <x:f>AND(MONTH(A1643)=12,OR(A1644="",YEAR(A1643)&lt;&gt;YEAR(A1644)))</x:f>
        <x:v>0</x:v>
      </x:c>
      <x:c r="Q1643" s="50" t="b">
        <x:f>AND(MOD(MONTH(A1643),3)=0,OR(A1644="",MONTH(A1643)&lt;&gt;MONTH(A1644)))</x:f>
        <x:v>0</x:v>
      </x:c>
      <x:c r="R1643" s="50" t="b">
        <x:f>OR(O1643&gt;$E$7,O1643&lt;$E$6)</x:f>
        <x:v>0</x:v>
      </x:c>
      <x:c r="S1643" s="50" t="b">
        <x:f>AND(OR(P1643,Q1643,R1643),A1643-AH1642&gt;$E$8)</x:f>
        <x:v>0</x:v>
      </x:c>
      <x:c r="T1643" s="50" t="str">
        <x:f>IF(NOT(OR(P1643,Q1643,R1643)),"不调",IF(NOT(S1643),"间隔规则跳过",IF(P1643,"年末+季度",IF(AND(Q1643,R1643),"季度+动态",IF(Q1643,"季度","动态")))))</x:f>
        <x:v>不调</x:v>
      </x:c>
      <x:c r="U1643" s="115" t="n">
        <x:f>IF(OR(T1643="年末+季度",T1643="季度+动态"),N1643*$E$5/2,IF(T1643="季度",(J1643+K1643)/2,IF(T1643="动态",N1643*$E$5*IF(J1643+K1643=0,0.5,J1643/(J1643+K1643)),J1643)))</x:f>
        <x:v>0.13870907240665287</x:v>
      </x:c>
      <x:c r="V1643" s="115" t="n">
        <x:f>IF(OR(T1643="年末+季度",T1643="季度+动态"),N1643*$E$5/2,IF(T1643="季度",(J1643+K1643)/2,IF(T1643="动态",N1643*$E$5*IF(J1643+K1643=0,0.5,K1643/(J1643+K1643)),K1643)))</x:f>
        <x:v>0.16471026341905368</x:v>
      </x:c>
      <x:c r="W1643" s="115" t="n">
        <x:f>IF(OR(T1643="年末+季度",T1643="季度+动态",T1643="动态"),N1643*(1-$E$5)*IF(L1643+M1643=0,$B$7/($B$7+$B$8),L1643/(L1643+M1643)),L1643)</x:f>
        <x:v>1.1812175932635616</x:v>
      </x:c>
      <x:c r="X1643" s="115" t="n">
        <x:f>IF(OR(T1643="年末+季度",T1643="季度+动态",T1643="动态"),N1643*(1-$E$5)*IF(L1643+M1643=0,$B$8/($B$7+$B$8),M1643/(L1643+M1643)),M1643)</x:f>
        <x:v>0.15731630158520216</x:v>
      </x:c>
      <x:c r="Y1643" s="115" t="n">
        <x:f>POWER(1-$H$5,(A1643-A1642)/$H$8)</x:f>
        <x:v>0.9999862671029998</x:v>
      </x:c>
      <x:c r="Z1643" s="115" t="n">
        <x:f>U1643*Y1643</x:f>
        <x:v>0.1387071675292485</x:v>
      </x:c>
      <x:c r="AA1643" s="115" t="n">
        <x:f>V1643*Y1643</x:f>
        <x:v>0.16470800146997125</x:v>
      </x:c>
      <x:c r="AB1643" s="115" t="n">
        <x:f>W1643*Y1643</x:f>
        <x:v>1.1812013717240184</x:v>
      </x:c>
      <x:c r="AC1643" s="115" t="n">
        <x:f>X1643*Y1643</x:f>
        <x:v>0.15731414117663603</x:v>
      </x:c>
      <x:c r="AD1643" s="115" t="n">
        <x:f>SUM(Z1643:AC1643)</x:f>
        <x:v>1.6419306818998742</x:v>
      </x:c>
      <x:c r="AE1643" s="115" t="n">
        <x:f>MAX(AE1642,AD1643)</x:f>
        <x:v>1.7021937297109373</x:v>
      </x:c>
      <x:c r="AF1643" s="114" t="n">
        <x:f>AD1643/AE1643-1</x:f>
        <x:v>-0.035403166372429795</x:v>
      </x:c>
      <x:c r="AG1643" s="114" t="n">
        <x:f>AD1643/AD1642-1</x:f>
        <x:v>0.004167889911993017</x:v>
      </x:c>
      <x:c r="AH1643" s="111" t="n">
        <x:f>IF(OR(T1643="年末+季度",T1643="季度+动态",T1643="季度",T1643="动态"),A1643,AH1642)</x:f>
        <x:v>46203</x:v>
      </x:c>
      <x:c r="AI1643" s="117" t="n">
        <x:f>YEAR(A1643)</x:f>
        <x:v>2026</x:v>
      </x:c>
      <x:c r="AJ1643" s="117" t="n">
        <x:f>MONTH(A1643)</x:f>
        <x:v>8</x:v>
      </x:c>
      <x:c r="AK1643" s="50" t="n">
        <x:f>IF(MONTH(A1643)&lt;&gt;MONTH(A1644),1,0)</x:f>
        <x:v>0</x:v>
      </x:c>
      <x:c r="AL1643" s="115" t="n">
        <x:f>IF(AK1642,AD1642,AL1642)</x:f>
        <x:v>1.6131896215309813</x:v>
      </x:c>
      <x:c r="AM1643" s="116" t="str">
        <x:f>IF(AK1643,AD1643/AL1643-1,"")</x:f>
      </x:c>
      <x:c r="AN1643" s="115" t="n">
        <x:f>IF(AI1643&lt;&gt;AI1642,AD1643,MAX(AN1642,AD1643))</x:f>
        <x:v>1.7021937297109373</x:v>
      </x:c>
      <x:c r="AO1643" s="116" t="n">
        <x:f>AD1643/AN1643-1</x:f>
        <x:v>-0.035403166372429795</x:v>
      </x:c>
      <x:c r="AP1643" s="112" t="n">
        <x:f>IFERROR(SUM(Z1643:AC1643)/AD1643,0)</x:f>
        <x:v>1</x:v>
      </x:c>
      <x:c r="AQ1643" s="50" t="b">
        <x:f>AND(B1643&gt;0,C1643&gt;0,D1643&gt;0,E1643&gt;0)</x:f>
        <x:v>1</x:v>
      </x:c>
    </x:row>
    <x:row r="1644">
      <x:c r="A1644" s="111" t="n">
        <x:f>'净值底稿'!A1602</x:f>
        <x:v>46241</x:v>
      </x:c>
      <x:c r="B1644" s="113" t="n">
        <x:f>'净值底稿'!F1602</x:f>
        <x:v>5.3881833539834005</x:v>
      </x:c>
      <x:c r="C1644" s="113" t="n">
        <x:f>'净值底稿'!O1602</x:f>
        <x:v>1.9940690202859108</x:v>
      </x:c>
      <x:c r="D1644" s="113" t="n">
        <x:f>'净值底稿'!P1602</x:f>
        <x:v>1.7986</x:v>
      </x:c>
      <x:c r="E1644" s="113" t="n">
        <x:f>'净值底稿'!Q1602</x:f>
        <x:v>3.22</x:v>
      </x:c>
      <x:c r="F1644" s="114" t="n">
        <x:f>IFERROR(B1644/B1643-1,0)</x:f>
        <x:v>0.030667052605764855</x:v>
      </x:c>
      <x:c r="G1644" s="114" t="n">
        <x:f>IFERROR(C1644/C1643-1,0)</x:f>
        <x:v>0.018873285093255143</x:v>
      </x:c>
      <x:c r="H1644" s="114" t="n">
        <x:f>IFERROR(D1644/D1643-1,0)</x:f>
        <x:v>0.0006676310225881554</x:v>
      </x:c>
      <x:c r="I1644" s="114" t="n">
        <x:f>IFERROR(E1644/E1643-1,0)</x:f>
        <x:v>0.005025125628140836</x:v>
      </x:c>
      <x:c r="J1644" s="115" t="n">
        <x:f>Z1643*(1+F1644)</x:f>
        <x:v>0.1429609075326646</x:v>
      </x:c>
      <x:c r="K1644" s="115" t="n">
        <x:f>AA1643*(1+G1644)</x:f>
        <x:v>0.16781658253885431</x:v>
      </x:c>
      <x:c r="L1644" s="115" t="n">
        <x:f>AB1643*(1+H1644)</x:f>
        <x:v>1.1819899784037051</x:v>
      </x:c>
      <x:c r="M1644" s="115" t="n">
        <x:f>AC1643*(1+I1644)</x:f>
        <x:v>0.15810466449913171</x:v>
      </x:c>
      <x:c r="N1644" s="115" t="n">
        <x:f>SUM(J1644:M1644)</x:f>
        <x:v>1.6508721329743559</x:v>
      </x:c>
      <x:c r="O1644" s="116" t="n">
        <x:f>IFERROR((J1644+K1644)/N1644,0)</x:f>
        <x:v>0.18825049127917312</x:v>
      </x:c>
      <x:c r="P1644" s="50" t="b">
        <x:f>AND(MONTH(A1644)=12,OR(A1645="",YEAR(A1644)&lt;&gt;YEAR(A1645)))</x:f>
        <x:v>0</x:v>
      </x:c>
      <x:c r="Q1644" s="50" t="b">
        <x:f>AND(MOD(MONTH(A1644),3)=0,OR(A1645="",MONTH(A1644)&lt;&gt;MONTH(A1645)))</x:f>
        <x:v>0</x:v>
      </x:c>
      <x:c r="R1644" s="50" t="b">
        <x:f>OR(O1644&gt;$E$7,O1644&lt;$E$6)</x:f>
        <x:v>0</x:v>
      </x:c>
      <x:c r="S1644" s="50" t="b">
        <x:f>AND(OR(P1644,Q1644,R1644),A1644-AH1643&gt;$E$8)</x:f>
        <x:v>0</x:v>
      </x:c>
      <x:c r="T1644" s="50" t="str">
        <x:f>IF(NOT(OR(P1644,Q1644,R1644)),"不调",IF(NOT(S1644),"间隔规则跳过",IF(P1644,"年末+季度",IF(AND(Q1644,R1644),"季度+动态",IF(Q1644,"季度","动态")))))</x:f>
        <x:v>不调</x:v>
      </x:c>
      <x:c r="U1644" s="115" t="n">
        <x:f>IF(OR(T1644="年末+季度",T1644="季度+动态"),N1644*$E$5/2,IF(T1644="季度",(J1644+K1644)/2,IF(T1644="动态",N1644*$E$5*IF(J1644+K1644=0,0.5,J1644/(J1644+K1644)),J1644)))</x:f>
        <x:v>0.1429609075326646</x:v>
      </x:c>
      <x:c r="V1644" s="115" t="n">
        <x:f>IF(OR(T1644="年末+季度",T1644="季度+动态"),N1644*$E$5/2,IF(T1644="季度",(J1644+K1644)/2,IF(T1644="动态",N1644*$E$5*IF(J1644+K1644=0,0.5,K1644/(J1644+K1644)),K1644)))</x:f>
        <x:v>0.16781658253885431</x:v>
      </x:c>
      <x:c r="W1644" s="115" t="n">
        <x:f>IF(OR(T1644="年末+季度",T1644="季度+动态",T1644="动态"),N1644*(1-$E$5)*IF(L1644+M1644=0,$B$7/($B$7+$B$8),L1644/(L1644+M1644)),L1644)</x:f>
        <x:v>1.1819899784037051</x:v>
      </x:c>
      <x:c r="X1644" s="115" t="n">
        <x:f>IF(OR(T1644="年末+季度",T1644="季度+动态",T1644="动态"),N1644*(1-$E$5)*IF(L1644+M1644=0,$B$8/($B$7+$B$8),M1644/(L1644+M1644)),M1644)</x:f>
        <x:v>0.15810466449913171</x:v>
      </x:c>
      <x:c r="Y1644" s="115" t="n">
        <x:f>POWER(1-$H$5,(A1644-A1643)/$H$8)</x:f>
        <x:v>0.9999862671029998</x:v>
      </x:c>
      <x:c r="Z1644" s="115" t="n">
        <x:f>U1644*Y1644</x:f>
        <x:v>0.14295894426524638</x:v>
      </x:c>
      <x:c r="AA1644" s="115" t="n">
        <x:f>V1644*Y1644</x:f>
        <x:v>0.16781427793101136</x:v>
      </x:c>
      <x:c r="AB1644" s="115" t="n">
        <x:f>W1644*Y1644</x:f>
        <x:v>1.1819737462570763</x:v>
      </x:c>
      <x:c r="AC1644" s="115" t="n">
        <x:f>X1644*Y1644</x:f>
        <x:v>0.1581024932640589</x:v>
      </x:c>
      <x:c r="AD1644" s="115" t="n">
        <x:f>SUM(Z1644:AC1644)</x:f>
        <x:v>1.650849461717393</x:v>
      </x:c>
      <x:c r="AE1644" s="115" t="n">
        <x:f>MAX(AE1643,AD1644)</x:f>
        <x:v>1.7021937297109373</x:v>
      </x:c>
      <x:c r="AF1644" s="114" t="n">
        <x:f>AD1644/AE1644-1</x:f>
        <x:v>-0.030163586610240545</x:v>
      </x:c>
      <x:c r="AG1644" s="114" t="n">
        <x:f>AD1644/AD1643-1</x:f>
        <x:v>0.005431885715905471</x:v>
      </x:c>
      <x:c r="AH1644" s="111" t="n">
        <x:f>IF(OR(T1644="年末+季度",T1644="季度+动态",T1644="季度",T1644="动态"),A1644,AH1643)</x:f>
        <x:v>46203</x:v>
      </x:c>
      <x:c r="AI1644" s="117" t="n">
        <x:f>YEAR(A1644)</x:f>
        <x:v>2026</x:v>
      </x:c>
      <x:c r="AJ1644" s="117" t="n">
        <x:f>MONTH(A1644)</x:f>
        <x:v>8</x:v>
      </x:c>
      <x:c r="AK1644" s="50" t="n">
        <x:f>IF(MONTH(A1644)&lt;&gt;MONTH(A1645),1,0)</x:f>
        <x:v>0</x:v>
      </x:c>
      <x:c r="AL1644" s="115" t="n">
        <x:f>IF(AK1643,AD1643,AL1643)</x:f>
        <x:v>1.6131896215309813</x:v>
      </x:c>
      <x:c r="AM1644" s="116" t="str">
        <x:f>IF(AK1644,AD1644/AL1644-1,"")</x:f>
      </x:c>
      <x:c r="AN1644" s="115" t="n">
        <x:f>IF(AI1644&lt;&gt;AI1643,AD1644,MAX(AN1643,AD1644))</x:f>
        <x:v>1.7021937297109373</x:v>
      </x:c>
      <x:c r="AO1644" s="116" t="n">
        <x:f>AD1644/AN1644-1</x:f>
        <x:v>-0.030163586610240545</x:v>
      </x:c>
      <x:c r="AP1644" s="112" t="n">
        <x:f>IFERROR(SUM(Z1644:AC1644)/AD1644,0)</x:f>
        <x:v>1</x:v>
      </x:c>
      <x:c r="AQ1644" s="50" t="b">
        <x:f>AND(B1644&gt;0,C1644&gt;0,D1644&gt;0,E1644&gt;0)</x:f>
        <x:v>1</x:v>
      </x:c>
    </x:row>
    <x:row r="1645">
      <x:c r="A1645" s="111" t="n">
        <x:f>'净值底稿'!A1603</x:f>
        <x:v>46244</x:v>
      </x:c>
      <x:c r="B1645" s="113" t="n">
        <x:f>'净值底稿'!F1603</x:f>
        <x:v>5.318243415949525</x:v>
      </x:c>
      <x:c r="C1645" s="113" t="n">
        <x:f>'净值底稿'!O1603</x:f>
        <x:v>2.001288491594324</x:v>
      </x:c>
      <x:c r="D1645" s="113" t="n">
        <x:f>'净值底稿'!P1603</x:f>
        <x:v>1.8003</x:v>
      </x:c>
      <x:c r="E1645" s="113" t="n">
        <x:f>'净值底稿'!Q1603</x:f>
        <x:v>3.2692</x:v>
      </x:c>
      <x:c r="F1645" s="114" t="n">
        <x:f>IFERROR(B1645/B1644-1,0)</x:f>
        <x:v>-0.012980244627750048</x:v>
      </x:c>
      <x:c r="G1645" s="114" t="n">
        <x:f>IFERROR(C1645/C1644-1,0)</x:f>
        <x:v>0.0036204721275787666</x:v>
      </x:c>
      <x:c r="H1645" s="114" t="n">
        <x:f>IFERROR(D1645/D1644-1,0)</x:f>
        <x:v>0.000945179584121103</x:v>
      </x:c>
      <x:c r="I1645" s="114" t="n">
        <x:f>IFERROR(E1645/E1644-1,0)</x:f>
        <x:v>0.01527950310559012</x:v>
      </x:c>
      <x:c r="J1645" s="115" t="n">
        <x:f>Z1644*(1+F1645)</x:f>
        <x:v>0.1411033021969586</x:v>
      </x:c>
      <x:c r="K1645" s="115" t="n">
        <x:f>AA1644*(1+G1645)</x:f>
        <x:v>0.16842184484687034</x:v>
      </x:c>
      <x:c r="L1645" s="115" t="n">
        <x:f>AB1644*(1+H1645)</x:f>
        <x:v>1.1830909237110057</x:v>
      </x:c>
      <x:c r="M1645" s="115" t="n">
        <x:f>AC1644*(1+I1645)</x:f>
        <x:v>0.16051822080088862</x:v>
      </x:c>
      <x:c r="N1645" s="115" t="n">
        <x:f>SUM(J1645:M1645)</x:f>
        <x:v>1.6531342915557232</x:v>
      </x:c>
      <x:c r="O1645" s="116" t="n">
        <x:f>IFERROR((J1645+K1645)/N1645,0)</x:f>
        <x:v>0.18723533146998153</x:v>
      </x:c>
      <x:c r="P1645" s="50" t="b">
        <x:f>AND(MONTH(A1645)=12,OR(A1646="",YEAR(A1645)&lt;&gt;YEAR(A1646)))</x:f>
        <x:v>0</x:v>
      </x:c>
      <x:c r="Q1645" s="50" t="b">
        <x:f>AND(MOD(MONTH(A1645),3)=0,OR(A1646="",MONTH(A1645)&lt;&gt;MONTH(A1646)))</x:f>
        <x:v>0</x:v>
      </x:c>
      <x:c r="R1645" s="50" t="b">
        <x:f>OR(O1645&gt;$E$7,O1645&lt;$E$6)</x:f>
        <x:v>0</x:v>
      </x:c>
      <x:c r="S1645" s="50" t="b">
        <x:f>AND(OR(P1645,Q1645,R1645),A1645-AH1644&gt;$E$8)</x:f>
        <x:v>0</x:v>
      </x:c>
      <x:c r="T1645" s="50" t="str">
        <x:f>IF(NOT(OR(P1645,Q1645,R1645)),"不调",IF(NOT(S1645),"间隔规则跳过",IF(P1645,"年末+季度",IF(AND(Q1645,R1645),"季度+动态",IF(Q1645,"季度","动态")))))</x:f>
        <x:v>不调</x:v>
      </x:c>
      <x:c r="U1645" s="115" t="n">
        <x:f>IF(OR(T1645="年末+季度",T1645="季度+动态"),N1645*$E$5/2,IF(T1645="季度",(J1645+K1645)/2,IF(T1645="动态",N1645*$E$5*IF(J1645+K1645=0,0.5,J1645/(J1645+K1645)),J1645)))</x:f>
        <x:v>0.1411033021969586</x:v>
      </x:c>
      <x:c r="V1645" s="115" t="n">
        <x:f>IF(OR(T1645="年末+季度",T1645="季度+动态"),N1645*$E$5/2,IF(T1645="季度",(J1645+K1645)/2,IF(T1645="动态",N1645*$E$5*IF(J1645+K1645=0,0.5,K1645/(J1645+K1645)),K1645)))</x:f>
        <x:v>0.16842184484687034</x:v>
      </x:c>
      <x:c r="W1645" s="115" t="n">
        <x:f>IF(OR(T1645="年末+季度",T1645="季度+动态",T1645="动态"),N1645*(1-$E$5)*IF(L1645+M1645=0,$B$7/($B$7+$B$8),L1645/(L1645+M1645)),L1645)</x:f>
        <x:v>1.1830909237110057</x:v>
      </x:c>
      <x:c r="X1645" s="115" t="n">
        <x:f>IF(OR(T1645="年末+季度",T1645="季度+动态",T1645="动态"),N1645*(1-$E$5)*IF(L1645+M1645=0,$B$8/($B$7+$B$8),M1645/(L1645+M1645)),M1645)</x:f>
        <x:v>0.16051822080088862</x:v>
      </x:c>
      <x:c r="Y1645" s="115" t="n">
        <x:f>POWER(1-$H$5,(A1645-A1644)/$H$8)</x:f>
        <x:v>0.9999588018747739</x:v>
      </x:c>
      <x:c r="Z1645" s="115" t="n">
        <x:f>U1645*Y1645</x:f>
        <x:v>0.1410974890054449</x:v>
      </x:c>
      <x:c r="AA1645" s="115" t="n">
        <x:f>V1645*Y1645</x:f>
        <x:v>0.16841490618261554</x:v>
      </x:c>
      <x:c r="AB1645" s="115" t="n">
        <x:f>W1645*Y1645</x:f>
        <x:v>1.1830421825829769</x:v>
      </x:c>
      <x:c r="AC1645" s="115" t="n">
        <x:f>X1645*Y1645</x:f>
        <x:v>0.160511607751127</x:v>
      </x:c>
      <x:c r="AD1645" s="115" t="n">
        <x:f>SUM(Z1645:AC1645)</x:f>
        <x:v>1.6530661855221644</x:v>
      </x:c>
      <x:c r="AE1645" s="115" t="n">
        <x:f>MAX(AE1644,AD1645)</x:f>
        <x:v>1.7021937297109373</x:v>
      </x:c>
      <x:c r="AF1645" s="114" t="n">
        <x:f>AD1645/AE1645-1</x:f>
        <x:v>-0.02886131192429875</x:v>
      </x:c>
      <x:c r="AG1645" s="114" t="n">
        <x:f>AD1645/AD1644-1</x:f>
        <x:v>0.0013427776766909982</x:v>
      </x:c>
      <x:c r="AH1645" s="111" t="n">
        <x:f>IF(OR(T1645="年末+季度",T1645="季度+动态",T1645="季度",T1645="动态"),A1645,AH1644)</x:f>
        <x:v>46203</x:v>
      </x:c>
      <x:c r="AI1645" s="117" t="n">
        <x:f>YEAR(A1645)</x:f>
        <x:v>2026</x:v>
      </x:c>
      <x:c r="AJ1645" s="117" t="n">
        <x:f>MONTH(A1645)</x:f>
        <x:v>8</x:v>
      </x:c>
      <x:c r="AK1645" s="50" t="n">
        <x:f>IF(MONTH(A1645)&lt;&gt;MONTH(A1646),1,0)</x:f>
        <x:v>0</x:v>
      </x:c>
      <x:c r="AL1645" s="115" t="n">
        <x:f>IF(AK1644,AD1644,AL1644)</x:f>
        <x:v>1.6131896215309813</x:v>
      </x:c>
      <x:c r="AM1645" s="116" t="str">
        <x:f>IF(AK1645,AD1645/AL1645-1,"")</x:f>
      </x:c>
      <x:c r="AN1645" s="115" t="n">
        <x:f>IF(AI1645&lt;&gt;AI1644,AD1645,MAX(AN1644,AD1645))</x:f>
        <x:v>1.7021937297109373</x:v>
      </x:c>
      <x:c r="AO1645" s="116" t="n">
        <x:f>AD1645/AN1645-1</x:f>
        <x:v>-0.02886131192429875</x:v>
      </x:c>
      <x:c r="AP1645" s="112" t="n">
        <x:f>IFERROR(SUM(Z1645:AC1645)/AD1645,0)</x:f>
        <x:v>1</x:v>
      </x:c>
      <x:c r="AQ1645" s="50" t="b">
        <x:f>AND(B1645&gt;0,C1645&gt;0,D1645&gt;0,E1645&gt;0)</x:f>
        <x:v>1</x:v>
      </x:c>
    </x:row>
    <x:row r="1646">
      <x:c r="A1646" s="111" t="n">
        <x:f>'净值底稿'!A1604</x:f>
        <x:v>46245</x:v>
      </x:c>
      <x:c r="B1646" s="113" t="n">
        <x:f>'净值底稿'!F1604</x:f>
        <x:v>5.3027942342093</x:v>
      </x:c>
      <x:c r="C1646" s="113" t="n">
        <x:f>'净值底稿'!O1604</x:f>
        <x:v>1.991559468180808</x:v>
      </x:c>
      <x:c r="D1646" s="113" t="n">
        <x:f>'净值底稿'!P1604</x:f>
        <x:v>1.7994</x:v>
      </x:c>
      <x:c r="E1646" s="113" t="n">
        <x:f>'净值底稿'!Q1604</x:f>
        <x:v>3.2787</x:v>
      </x:c>
      <x:c r="F1646" s="114" t="n">
        <x:f>IFERROR(B1646/B1645-1,0)</x:f>
        <x:v>-0.002904940697880165</x:v>
      </x:c>
      <x:c r="G1646" s="114" t="n">
        <x:f>IFERROR(C1646/C1645-1,0)</x:f>
        <x:v>-0.004861379783264286</x:v>
      </x:c>
      <x:c r="H1646" s="114" t="n">
        <x:f>IFERROR(D1646/D1645-1,0)</x:f>
        <x:v>-0.0004999166805531585</x:v>
      </x:c>
      <x:c r="I1646" s="114" t="n">
        <x:f>IFERROR(E1646/E1645-1,0)</x:f>
        <x:v>0.0029059097026795655</x:v>
      </x:c>
      <x:c r="J1646" s="115" t="n">
        <x:f>Z1645*(1+F1646)</x:f>
        <x:v>0.14068760916726428</x:v>
      </x:c>
      <x:c r="K1646" s="115" t="n">
        <x:f>AA1645*(1+G1646)</x:f>
        <x:v>0.16759617736249902</x:v>
      </x:c>
      <x:c r="L1646" s="115" t="n">
        <x:f>AB1645*(1+H1646)</x:f>
        <x:v>1.1824507600621057</x:v>
      </x:c>
      <x:c r="M1646" s="115" t="n">
        <x:f>AC1645*(1+I1646)</x:f>
        <x:v>0.16097803998948368</x:v>
      </x:c>
      <x:c r="N1646" s="115" t="n">
        <x:f>SUM(J1646:M1646)</x:f>
        <x:v>1.6517125865813527</x:v>
      </x:c>
      <x:c r="O1646" s="116" t="n">
        <x:f>IFERROR((J1646+K1646)/N1646,0)</x:f>
        <x:v>0.1866449338912144</x:v>
      </x:c>
      <x:c r="P1646" s="50" t="b">
        <x:f>AND(MONTH(A1646)=12,OR(A1647="",YEAR(A1646)&lt;&gt;YEAR(A1647)))</x:f>
        <x:v>0</x:v>
      </x:c>
      <x:c r="Q1646" s="50" t="b">
        <x:f>AND(MOD(MONTH(A1646),3)=0,OR(A1647="",MONTH(A1646)&lt;&gt;MONTH(A1647)))</x:f>
        <x:v>0</x:v>
      </x:c>
      <x:c r="R1646" s="50" t="b">
        <x:f>OR(O1646&gt;$E$7,O1646&lt;$E$6)</x:f>
        <x:v>0</x:v>
      </x:c>
      <x:c r="S1646" s="50" t="b">
        <x:f>AND(OR(P1646,Q1646,R1646),A1646-AH1645&gt;$E$8)</x:f>
        <x:v>0</x:v>
      </x:c>
      <x:c r="T1646" s="50" t="str">
        <x:f>IF(NOT(OR(P1646,Q1646,R1646)),"不调",IF(NOT(S1646),"间隔规则跳过",IF(P1646,"年末+季度",IF(AND(Q1646,R1646),"季度+动态",IF(Q1646,"季度","动态")))))</x:f>
        <x:v>不调</x:v>
      </x:c>
      <x:c r="U1646" s="115" t="n">
        <x:f>IF(OR(T1646="年末+季度",T1646="季度+动态"),N1646*$E$5/2,IF(T1646="季度",(J1646+K1646)/2,IF(T1646="动态",N1646*$E$5*IF(J1646+K1646=0,0.5,J1646/(J1646+K1646)),J1646)))</x:f>
        <x:v>0.14068760916726428</x:v>
      </x:c>
      <x:c r="V1646" s="115" t="n">
        <x:f>IF(OR(T1646="年末+季度",T1646="季度+动态"),N1646*$E$5/2,IF(T1646="季度",(J1646+K1646)/2,IF(T1646="动态",N1646*$E$5*IF(J1646+K1646=0,0.5,K1646/(J1646+K1646)),K1646)))</x:f>
        <x:v>0.16759617736249902</x:v>
      </x:c>
      <x:c r="W1646" s="115" t="n">
        <x:f>IF(OR(T1646="年末+季度",T1646="季度+动态",T1646="动态"),N1646*(1-$E$5)*IF(L1646+M1646=0,$B$7/($B$7+$B$8),L1646/(L1646+M1646)),L1646)</x:f>
        <x:v>1.1824507600621057</x:v>
      </x:c>
      <x:c r="X1646" s="115" t="n">
        <x:f>IF(OR(T1646="年末+季度",T1646="季度+动态",T1646="动态"),N1646*(1-$E$5)*IF(L1646+M1646=0,$B$8/($B$7+$B$8),M1646/(L1646+M1646)),M1646)</x:f>
        <x:v>0.16097803998948368</x:v>
      </x:c>
      <x:c r="Y1646" s="115" t="n">
        <x:f>POWER(1-$H$5,(A1646-A1645)/$H$8)</x:f>
        <x:v>0.9999862671029998</x:v>
      </x:c>
      <x:c r="Z1646" s="115" t="n">
        <x:f>U1646*Y1646</x:f>
        <x:v>0.14068567711881838</x:v>
      </x:c>
      <x:c r="AA1646" s="115" t="n">
        <x:f>V1646*Y1646</x:f>
        <x:v>0.16759387578145765</x:v>
      </x:c>
      <x:c r="AB1646" s="115" t="n">
        <x:f>W1646*Y1646</x:f>
        <x:v>1.18243452158761</x:v>
      </x:c>
      <x:c r="AC1646" s="115" t="n">
        <x:f>X1646*Y1646</x:f>
        <x:v>0.16097582929464122</x:v>
      </x:c>
      <x:c r="AD1646" s="115" t="n">
        <x:f>SUM(Z1646:AC1646)</x:f>
        <x:v>1.6516899037825272</x:v>
      </x:c>
      <x:c r="AE1646" s="115" t="n">
        <x:f>MAX(AE1645,AD1646)</x:f>
        <x:v>1.7021937297109373</x:v>
      </x:c>
      <x:c r="AF1646" s="114" t="n">
        <x:f>AD1646/AE1646-1</x:f>
        <x:v>-0.02966984606210865</x:v>
      </x:c>
      <x:c r="AG1646" s="114" t="n">
        <x:f>AD1646/AD1645-1</x:f>
        <x:v>-0.0008325629981974503</x:v>
      </x:c>
      <x:c r="AH1646" s="111" t="n">
        <x:f>IF(OR(T1646="年末+季度",T1646="季度+动态",T1646="季度",T1646="动态"),A1646,AH1645)</x:f>
        <x:v>46203</x:v>
      </x:c>
      <x:c r="AI1646" s="117" t="n">
        <x:f>YEAR(A1646)</x:f>
        <x:v>2026</x:v>
      </x:c>
      <x:c r="AJ1646" s="117" t="n">
        <x:f>MONTH(A1646)</x:f>
        <x:v>8</x:v>
      </x:c>
      <x:c r="AK1646" s="50" t="n">
        <x:f>IF(MONTH(A1646)&lt;&gt;MONTH(A1647),1,0)</x:f>
        <x:v>0</x:v>
      </x:c>
      <x:c r="AL1646" s="115" t="n">
        <x:f>IF(AK1645,AD1645,AL1645)</x:f>
        <x:v>1.6131896215309813</x:v>
      </x:c>
      <x:c r="AM1646" s="116" t="str">
        <x:f>IF(AK1646,AD1646/AL1646-1,"")</x:f>
      </x:c>
      <x:c r="AN1646" s="115" t="n">
        <x:f>IF(AI1646&lt;&gt;AI1645,AD1646,MAX(AN1645,AD1646))</x:f>
        <x:v>1.7021937297109373</x:v>
      </x:c>
      <x:c r="AO1646" s="116" t="n">
        <x:f>AD1646/AN1646-1</x:f>
        <x:v>-0.02966984606210865</x:v>
      </x:c>
      <x:c r="AP1646" s="112" t="n">
        <x:f>IFERROR(SUM(Z1646:AC1646)/AD1646,0)</x:f>
        <x:v>1</x:v>
      </x:c>
      <x:c r="AQ1646" s="50" t="b">
        <x:f>AND(B1646&gt;0,C1646&gt;0,D1646&gt;0,E1646&gt;0)</x:f>
        <x:v>1</x:v>
      </x:c>
    </x:row>
    <x:row r="1647">
      <x:c r="A1647" s="111" t="n">
        <x:f>'净值底稿'!A1605</x:f>
        <x:v>46246</x:v>
      </x:c>
      <x:c r="B1647" s="113" t="n">
        <x:f>'净值底稿'!F1605</x:f>
        <x:v>5.41105397198125</x:v>
      </x:c>
      <x:c r="C1647" s="113" t="n">
        <x:f>'净值底稿'!O1605</x:f>
        <x:v>2.0164201781621864</x:v>
      </x:c>
      <x:c r="D1647" s="113" t="n">
        <x:f>'净值底稿'!P1605</x:f>
        <x:v>1.7995</x:v>
      </x:c>
      <x:c r="E1647" s="113" t="n">
        <x:f>'净值底稿'!Q1605</x:f>
        <x:v>3.3079</x:v>
      </x:c>
      <x:c r="F1647" s="114" t="n">
        <x:f>IFERROR(B1647/B1646-1,0)</x:f>
        <x:v>0.02041560222600114</x:v>
      </x:c>
      <x:c r="G1647" s="114" t="n">
        <x:f>IFERROR(C1647/C1646-1,0)</x:f>
        <x:v>0.012483036725028152</x:v>
      </x:c>
      <x:c r="H1647" s="114" t="n">
        <x:f>IFERROR(D1647/D1646-1,0)</x:f>
        <x:v>0.00005557408024903232</x:v>
      </x:c>
      <x:c r="I1647" s="114" t="n">
        <x:f>IFERROR(E1647/E1646-1,0)</x:f>
        <x:v>0.008905968829109101</x:v>
      </x:c>
      <x:c r="J1647" s="115" t="n">
        <x:f>Z1646*(1+F1647)</x:f>
        <x:v>0.1435578599417718</x:v>
      </x:c>
      <x:c r="K1647" s="115" t="n">
        <x:f>AA1646*(1+G1647)</x:f>
        <x:v>0.1696859562877274</x:v>
      </x:c>
      <x:c r="L1647" s="115" t="n">
        <x:f>AB1646*(1+H1647)</x:f>
        <x:v>1.182500234298602</x:v>
      </x:c>
      <x:c r="M1647" s="115" t="n">
        <x:f>AC1646*(1+I1647)</x:f>
        <x:v>0.16240947501257927</x:v>
      </x:c>
      <x:c r="N1647" s="115" t="n">
        <x:f>SUM(J1647:M1647)</x:f>
        <x:v>1.6581535255406805</x:v>
      </x:c>
      <x:c r="O1647" s="116" t="n">
        <x:f>IFERROR((J1647+K1647)/N1647,0)</x:f>
        <x:v>0.18891122649656858</x:v>
      </x:c>
      <x:c r="P1647" s="50" t="b">
        <x:f>AND(MONTH(A1647)=12,OR(A1648="",YEAR(A1647)&lt;&gt;YEAR(A1648)))</x:f>
        <x:v>0</x:v>
      </x:c>
      <x:c r="Q1647" s="50" t="b">
        <x:f>AND(MOD(MONTH(A1647),3)=0,OR(A1648="",MONTH(A1647)&lt;&gt;MONTH(A1648)))</x:f>
        <x:v>0</x:v>
      </x:c>
      <x:c r="R1647" s="50" t="b">
        <x:f>OR(O1647&gt;$E$7,O1647&lt;$E$6)</x:f>
        <x:v>0</x:v>
      </x:c>
      <x:c r="S1647" s="50" t="b">
        <x:f>AND(OR(P1647,Q1647,R1647),A1647-AH1646&gt;$E$8)</x:f>
        <x:v>0</x:v>
      </x:c>
      <x:c r="T1647" s="50" t="str">
        <x:f>IF(NOT(OR(P1647,Q1647,R1647)),"不调",IF(NOT(S1647),"间隔规则跳过",IF(P1647,"年末+季度",IF(AND(Q1647,R1647),"季度+动态",IF(Q1647,"季度","动态")))))</x:f>
        <x:v>不调</x:v>
      </x:c>
      <x:c r="U1647" s="115" t="n">
        <x:f>IF(OR(T1647="年末+季度",T1647="季度+动态"),N1647*$E$5/2,IF(T1647="季度",(J1647+K1647)/2,IF(T1647="动态",N1647*$E$5*IF(J1647+K1647=0,0.5,J1647/(J1647+K1647)),J1647)))</x:f>
        <x:v>0.1435578599417718</x:v>
      </x:c>
      <x:c r="V1647" s="115" t="n">
        <x:f>IF(OR(T1647="年末+季度",T1647="季度+动态"),N1647*$E$5/2,IF(T1647="季度",(J1647+K1647)/2,IF(T1647="动态",N1647*$E$5*IF(J1647+K1647=0,0.5,K1647/(J1647+K1647)),K1647)))</x:f>
        <x:v>0.1696859562877274</x:v>
      </x:c>
      <x:c r="W1647" s="115" t="n">
        <x:f>IF(OR(T1647="年末+季度",T1647="季度+动态",T1647="动态"),N1647*(1-$E$5)*IF(L1647+M1647=0,$B$7/($B$7+$B$8),L1647/(L1647+M1647)),L1647)</x:f>
        <x:v>1.182500234298602</x:v>
      </x:c>
      <x:c r="X1647" s="115" t="n">
        <x:f>IF(OR(T1647="年末+季度",T1647="季度+动态",T1647="动态"),N1647*(1-$E$5)*IF(L1647+M1647=0,$B$8/($B$7+$B$8),M1647/(L1647+M1647)),M1647)</x:f>
        <x:v>0.16240947501257927</x:v>
      </x:c>
      <x:c r="Y1647" s="115" t="n">
        <x:f>POWER(1-$H$5,(A1647-A1646)/$H$8)</x:f>
        <x:v>0.9999862671029998</x:v>
      </x:c>
      <x:c r="Z1647" s="115" t="n">
        <x:f>U1647*Y1647</x:f>
        <x:v>0.14355588847646766</x:v>
      </x:c>
      <x:c r="AA1647" s="115" t="n">
        <x:f>V1647*Y1647</x:f>
        <x:v>0.1696836260079673</x:v>
      </x:c>
      <x:c r="AB1647" s="115" t="n">
        <x:f>W1647*Y1647</x:f>
        <x:v>1.1824839951446815</x:v>
      </x:c>
      <x:c r="AC1647" s="115" t="n">
        <x:f>X1647*Y1647</x:f>
        <x:v>0.16240724465998707</x:v>
      </x:c>
      <x:c r="AD1647" s="115" t="n">
        <x:f>SUM(Z1647:AC1647)</x:f>
        <x:v>1.6581307542891037</x:v>
      </x:c>
      <x:c r="AE1647" s="115" t="n">
        <x:f>MAX(AE1646,AD1647)</x:f>
        <x:v>1.7021937297109373</x:v>
      </x:c>
      <x:c r="AF1647" s="114" t="n">
        <x:f>AD1647/AE1647-1</x:f>
        <x:v>-0.02588599326430152</x:v>
      </x:c>
      <x:c r="AG1647" s="114" t="n">
        <x:f>AD1647/AD1646-1</x:f>
        <x:v>0.003899551902464493</x:v>
      </x:c>
      <x:c r="AH1647" s="111" t="n">
        <x:f>IF(OR(T1647="年末+季度",T1647="季度+动态",T1647="季度",T1647="动态"),A1647,AH1646)</x:f>
        <x:v>46203</x:v>
      </x:c>
      <x:c r="AI1647" s="117" t="n">
        <x:f>YEAR(A1647)</x:f>
        <x:v>2026</x:v>
      </x:c>
      <x:c r="AJ1647" s="117" t="n">
        <x:f>MONTH(A1647)</x:f>
        <x:v>8</x:v>
      </x:c>
      <x:c r="AK1647" s="50" t="n">
        <x:f>IF(MONTH(A1647)&lt;&gt;MONTH(A1648),1,0)</x:f>
        <x:v>0</x:v>
      </x:c>
      <x:c r="AL1647" s="115" t="n">
        <x:f>IF(AK1646,AD1646,AL1646)</x:f>
        <x:v>1.6131896215309813</x:v>
      </x:c>
      <x:c r="AM1647" s="116" t="str">
        <x:f>IF(AK1647,AD1647/AL1647-1,"")</x:f>
      </x:c>
      <x:c r="AN1647" s="115" t="n">
        <x:f>IF(AI1647&lt;&gt;AI1646,AD1647,MAX(AN1646,AD1647))</x:f>
        <x:v>1.7021937297109373</x:v>
      </x:c>
      <x:c r="AO1647" s="116" t="n">
        <x:f>AD1647/AN1647-1</x:f>
        <x:v>-0.02588599326430152</x:v>
      </x:c>
      <x:c r="AP1647" s="112" t="n">
        <x:f>IFERROR(SUM(Z1647:AC1647)/AD1647,0)</x:f>
        <x:v>1</x:v>
      </x:c>
      <x:c r="AQ1647" s="50" t="b">
        <x:f>AND(B1647&gt;0,C1647&gt;0,D1647&gt;0,E1647&gt;0)</x:f>
        <x:v>1</x:v>
      </x:c>
    </x:row>
    <x:row r="1648">
      <x:c r="A1648" s="111" t="n">
        <x:f>'净值底稿'!A1606</x:f>
        <x:v>46247</x:v>
      </x:c>
      <x:c r="B1648" s="113" t="n">
        <x:f>'净值底稿'!F1606</x:f>
        <x:v>5.3738978612478006</x:v>
      </x:c>
      <x:c r="C1648" s="113" t="n">
        <x:f>'净值底稿'!O1606</x:f>
        <x:v>1.9981191910694749</x:v>
      </x:c>
      <x:c r="D1648" s="113" t="n">
        <x:f>'净值底稿'!P1606</x:f>
        <x:v>1.801</x:v>
      </x:c>
      <x:c r="E1648" s="113" t="n">
        <x:f>'净值底稿'!Q1606</x:f>
        <x:v>3.2873</x:v>
      </x:c>
      <x:c r="F1648" s="114" t="n">
        <x:f>IFERROR(B1648/B1647-1,0)</x:f>
        <x:v>-0.006866704883345509</x:v>
      </x:c>
      <x:c r="G1648" s="114" t="n">
        <x:f>IFERROR(C1648/C1647-1,0)</x:f>
        <x:v>-0.00907597895067258</x:v>
      </x:c>
      <x:c r="H1648" s="114" t="n">
        <x:f>IFERROR(D1648/D1647-1,0)</x:f>
        <x:v>0.0008335648791331085</x:v>
      </x:c>
      <x:c r="I1648" s="114" t="n">
        <x:f>IFERROR(E1648/E1647-1,0)</x:f>
        <x:v>-0.0062275159466731456</x:v>
      </x:c>
      <x:c r="J1648" s="115" t="n">
        <x:f>Z1647*(1+F1648)</x:f>
        <x:v>0.1425701325560333</x:v>
      </x:c>
      <x:c r="K1648" s="115" t="n">
        <x:f>AA1647*(1+G1648)</x:f>
        <x:v>0.1681435809900452</x:v>
      </x:c>
      <x:c r="L1648" s="115" t="n">
        <x:f>AB1647*(1+H1648)</x:f>
        <x:v>1.183469672273171</x:v>
      </x:c>
      <x:c r="M1648" s="115" t="n">
        <x:f>AC1647*(1+I1648)</x:f>
        <x:v>0.16139585095401177</x:v>
      </x:c>
      <x:c r="N1648" s="115" t="n">
        <x:f>SUM(J1648:M1648)</x:f>
        <x:v>1.6555792367732614</x:v>
      </x:c>
      <x:c r="O1648" s="116" t="n">
        <x:f>IFERROR((J1648+K1648)/N1648,0)</x:f>
        <x:v>0.1876767397443702</x:v>
      </x:c>
      <x:c r="P1648" s="50" t="b">
        <x:f>AND(MONTH(A1648)=12,OR(A1649="",YEAR(A1648)&lt;&gt;YEAR(A1649)))</x:f>
        <x:v>0</x:v>
      </x:c>
      <x:c r="Q1648" s="50" t="b">
        <x:f>AND(MOD(MONTH(A1648),3)=0,OR(A1649="",MONTH(A1648)&lt;&gt;MONTH(A1649)))</x:f>
        <x:v>0</x:v>
      </x:c>
      <x:c r="R1648" s="50" t="b">
        <x:f>OR(O1648&gt;$E$7,O1648&lt;$E$6)</x:f>
        <x:v>0</x:v>
      </x:c>
      <x:c r="S1648" s="50" t="b">
        <x:f>AND(OR(P1648,Q1648,R1648),A1648-AH1647&gt;$E$8)</x:f>
        <x:v>0</x:v>
      </x:c>
      <x:c r="T1648" s="50" t="str">
        <x:f>IF(NOT(OR(P1648,Q1648,R1648)),"不调",IF(NOT(S1648),"间隔规则跳过",IF(P1648,"年末+季度",IF(AND(Q1648,R1648),"季度+动态",IF(Q1648,"季度","动态")))))</x:f>
        <x:v>不调</x:v>
      </x:c>
      <x:c r="U1648" s="115" t="n">
        <x:f>IF(OR(T1648="年末+季度",T1648="季度+动态"),N1648*$E$5/2,IF(T1648="季度",(J1648+K1648)/2,IF(T1648="动态",N1648*$E$5*IF(J1648+K1648=0,0.5,J1648/(J1648+K1648)),J1648)))</x:f>
        <x:v>0.1425701325560333</x:v>
      </x:c>
      <x:c r="V1648" s="115" t="n">
        <x:f>IF(OR(T1648="年末+季度",T1648="季度+动态"),N1648*$E$5/2,IF(T1648="季度",(J1648+K1648)/2,IF(T1648="动态",N1648*$E$5*IF(J1648+K1648=0,0.5,K1648/(J1648+K1648)),K1648)))</x:f>
        <x:v>0.1681435809900452</x:v>
      </x:c>
      <x:c r="W1648" s="115" t="n">
        <x:f>IF(OR(T1648="年末+季度",T1648="季度+动态",T1648="动态"),N1648*(1-$E$5)*IF(L1648+M1648=0,$B$7/($B$7+$B$8),L1648/(L1648+M1648)),L1648)</x:f>
        <x:v>1.183469672273171</x:v>
      </x:c>
      <x:c r="X1648" s="115" t="n">
        <x:f>IF(OR(T1648="年末+季度",T1648="季度+动态",T1648="动态"),N1648*(1-$E$5)*IF(L1648+M1648=0,$B$8/($B$7+$B$8),M1648/(L1648+M1648)),M1648)</x:f>
        <x:v>0.16139585095401177</x:v>
      </x:c>
      <x:c r="Y1648" s="115" t="n">
        <x:f>POWER(1-$H$5,(A1648-A1647)/$H$8)</x:f>
        <x:v>0.9999862671029998</x:v>
      </x:c>
      <x:c r="Z1648" s="115" t="n">
        <x:f>U1648*Y1648</x:f>
        <x:v>0.1425681746550876</x:v>
      </x:c>
      <x:c r="AA1648" s="115" t="n">
        <x:f>V1648*Y1648</x:f>
        <x:v>0.16814127189156622</x:v>
      </x:c>
      <x:c r="AB1648" s="115" t="n">
        <x:f>W1648*Y1648</x:f>
        <x:v>1.1834534198060587</x:v>
      </x:c>
      <x:c r="AC1648" s="115" t="n">
        <x:f>X1648*Y1648</x:f>
        <x:v>0.16139363452141434</x:v>
      </x:c>
      <x:c r="AD1648" s="115" t="n">
        <x:f>SUM(Z1648:AC1648)</x:f>
        <x:v>1.6555565008741269</x:v>
      </x:c>
      <x:c r="AE1648" s="115" t="n">
        <x:f>MAX(AE1647,AD1648)</x:f>
        <x:v>1.7021937297109373</x:v>
      </x:c>
      <x:c r="AF1648" s="114" t="n">
        <x:f>AD1648/AE1648-1</x:f>
        <x:v>-0.027398308443264074</x:v>
      </x:c>
      <x:c r="AG1648" s="114" t="n">
        <x:f>AD1648/AD1647-1</x:f>
        <x:v>-0.0015525032681035222</x:v>
      </x:c>
      <x:c r="AH1648" s="111" t="n">
        <x:f>IF(OR(T1648="年末+季度",T1648="季度+动态",T1648="季度",T1648="动态"),A1648,AH1647)</x:f>
        <x:v>46203</x:v>
      </x:c>
      <x:c r="AI1648" s="117" t="n">
        <x:f>YEAR(A1648)</x:f>
        <x:v>2026</x:v>
      </x:c>
      <x:c r="AJ1648" s="117" t="n">
        <x:f>MONTH(A1648)</x:f>
        <x:v>8</x:v>
      </x:c>
      <x:c r="AK1648" s="50" t="n">
        <x:f>IF(MONTH(A1648)&lt;&gt;MONTH(A1649),1,0)</x:f>
        <x:v>0</x:v>
      </x:c>
      <x:c r="AL1648" s="115" t="n">
        <x:f>IF(AK1647,AD1647,AL1647)</x:f>
        <x:v>1.6131896215309813</x:v>
      </x:c>
      <x:c r="AM1648" s="116" t="str">
        <x:f>IF(AK1648,AD1648/AL1648-1,"")</x:f>
      </x:c>
      <x:c r="AN1648" s="115" t="n">
        <x:f>IF(AI1648&lt;&gt;AI1647,AD1648,MAX(AN1647,AD1648))</x:f>
        <x:v>1.7021937297109373</x:v>
      </x:c>
      <x:c r="AO1648" s="116" t="n">
        <x:f>AD1648/AN1648-1</x:f>
        <x:v>-0.027398308443264074</x:v>
      </x:c>
      <x:c r="AP1648" s="112" t="n">
        <x:f>IFERROR(SUM(Z1648:AC1648)/AD1648,0)</x:f>
        <x:v>1</x:v>
      </x:c>
      <x:c r="AQ1648" s="50" t="b">
        <x:f>AND(B1648&gt;0,C1648&gt;0,D1648&gt;0,E1648&gt;0)</x:f>
        <x:v>1</x:v>
      </x:c>
    </x:row>
    <x:row r="1649">
      <x:c r="A1649" s="111" t="n">
        <x:f>'净值底稿'!A1607</x:f>
        <x:v>46248</x:v>
      </x:c>
      <x:c r="B1649" s="113" t="n">
        <x:f>'净值底稿'!F1607</x:f>
        <x:v>5.459880551126475</x:v>
      </x:c>
      <x:c r="C1649" s="113" t="n">
        <x:f>'净值底稿'!O1607</x:f>
        <x:v>2.01532551992641</x:v>
      </x:c>
      <x:c r="D1649" s="113" t="n">
        <x:f>'净值底稿'!P1607</x:f>
        <x:v>1.8013</x:v>
      </x:c>
      <x:c r="E1649" s="113" t="n">
        <x:f>'净值底稿'!Q1607</x:f>
        <x:v>3.2557</x:v>
      </x:c>
      <x:c r="F1649" s="114" t="n">
        <x:f>IFERROR(B1649/B1648-1,0)</x:f>
        <x:v>0.016000060309800945</x:v>
      </x:c>
      <x:c r="G1649" s="114" t="n">
        <x:f>IFERROR(C1649/C1648-1,0)</x:f>
        <x:v>0.008611262498172456</x:v>
      </x:c>
      <x:c r="H1649" s="114" t="n">
        <x:f>IFERROR(D1649/D1648-1,0)</x:f>
        <x:v>0.00016657412548592987</x:v>
      </x:c>
      <x:c r="I1649" s="114" t="n">
        <x:f>IFERROR(E1649/E1648-1,0)</x:f>
        <x:v>-0.00961275210659207</x:v>
      </x:c>
      <x:c r="J1649" s="115" t="n">
        <x:f>Z1648*(1+F1649)</x:f>
        <x:v>0.14484927404782721</x:v>
      </x:c>
      <x:c r="K1649" s="115" t="n">
        <x:f>AA1648*(1+G1649)</x:f>
        <x:v>0.16958918052060107</x:v>
      </x:c>
      <x:c r="L1649" s="115" t="n">
        <x:f>AB1648*(1+H1649)</x:f>
        <x:v>1.1836505525245162</x:v>
      </x:c>
      <x:c r="M1649" s="115" t="n">
        <x:f>AC1648*(1+I1649)</x:f>
        <x:v>0.15984219752117806</x:v>
      </x:c>
      <x:c r="N1649" s="115" t="n">
        <x:f>SUM(J1649:M1649)</x:f>
        <x:v>1.6579312046141226</x:v>
      </x:c>
      <x:c r="O1649" s="116" t="n">
        <x:f>IFERROR((J1649+K1649)/N1649,0)</x:f>
        <x:v>0.1896571182768785</x:v>
      </x:c>
      <x:c r="P1649" s="50" t="b">
        <x:f>AND(MONTH(A1649)=12,OR(A1650="",YEAR(A1649)&lt;&gt;YEAR(A1650)))</x:f>
        <x:v>0</x:v>
      </x:c>
      <x:c r="Q1649" s="50" t="b">
        <x:f>AND(MOD(MONTH(A1649),3)=0,OR(A1650="",MONTH(A1649)&lt;&gt;MONTH(A1650)))</x:f>
        <x:v>0</x:v>
      </x:c>
      <x:c r="R1649" s="50" t="b">
        <x:f>OR(O1649&gt;$E$7,O1649&lt;$E$6)</x:f>
        <x:v>0</x:v>
      </x:c>
      <x:c r="S1649" s="50" t="b">
        <x:f>AND(OR(P1649,Q1649,R1649),A1649-AH1648&gt;$E$8)</x:f>
        <x:v>0</x:v>
      </x:c>
      <x:c r="T1649" s="50" t="str">
        <x:f>IF(NOT(OR(P1649,Q1649,R1649)),"不调",IF(NOT(S1649),"间隔规则跳过",IF(P1649,"年末+季度",IF(AND(Q1649,R1649),"季度+动态",IF(Q1649,"季度","动态")))))</x:f>
        <x:v>不调</x:v>
      </x:c>
      <x:c r="U1649" s="115" t="n">
        <x:f>IF(OR(T1649="年末+季度",T1649="季度+动态"),N1649*$E$5/2,IF(T1649="季度",(J1649+K1649)/2,IF(T1649="动态",N1649*$E$5*IF(J1649+K1649=0,0.5,J1649/(J1649+K1649)),J1649)))</x:f>
        <x:v>0.14484927404782721</x:v>
      </x:c>
      <x:c r="V1649" s="115" t="n">
        <x:f>IF(OR(T1649="年末+季度",T1649="季度+动态"),N1649*$E$5/2,IF(T1649="季度",(J1649+K1649)/2,IF(T1649="动态",N1649*$E$5*IF(J1649+K1649=0,0.5,K1649/(J1649+K1649)),K1649)))</x:f>
        <x:v>0.16958918052060107</x:v>
      </x:c>
      <x:c r="W1649" s="115" t="n">
        <x:f>IF(OR(T1649="年末+季度",T1649="季度+动态",T1649="动态"),N1649*(1-$E$5)*IF(L1649+M1649=0,$B$7/($B$7+$B$8),L1649/(L1649+M1649)),L1649)</x:f>
        <x:v>1.1836505525245162</x:v>
      </x:c>
      <x:c r="X1649" s="115" t="n">
        <x:f>IF(OR(T1649="年末+季度",T1649="季度+动态",T1649="动态"),N1649*(1-$E$5)*IF(L1649+M1649=0,$B$8/($B$7+$B$8),M1649/(L1649+M1649)),M1649)</x:f>
        <x:v>0.15984219752117806</x:v>
      </x:c>
      <x:c r="Y1649" s="115" t="n">
        <x:f>POWER(1-$H$5,(A1649-A1648)/$H$8)</x:f>
        <x:v>0.9999862671029998</x:v>
      </x:c>
      <x:c r="Z1649" s="115" t="n">
        <x:f>U1649*Y1649</x:f>
        <x:v>0.14484728484766615</x:v>
      </x:c>
      <x:c r="AA1649" s="115" t="n">
        <x:f>V1649*Y1649</x:f>
        <x:v>0.16958685156985262</x:v>
      </x:c>
      <x:c r="AB1649" s="115" t="n">
        <x:f>W1649*Y1649</x:f>
        <x:v>1.1836342975733942</x:v>
      </x:c>
      <x:c r="AC1649" s="115" t="n">
        <x:f>X1649*Y1649</x:f>
        <x:v>0.15984000242474322</x:v>
      </x:c>
      <x:c r="AD1649" s="115" t="n">
        <x:f>SUM(Z1649:AC1649)</x:f>
        <x:v>1.6579084364156562</x:v>
      </x:c>
      <x:c r="AE1649" s="115" t="n">
        <x:f>MAX(AE1648,AD1649)</x:f>
        <x:v>1.7021937297109373</x:v>
      </x:c>
      <x:c r="AF1649" s="114" t="n">
        <x:f>AD1649/AE1649-1</x:f>
        <x:v>-0.02601659994529615</x:v>
      </x:c>
      <x:c r="AG1649" s="114" t="n">
        <x:f>AD1649/AD1648-1</x:f>
        <x:v>0.0014206313951155014</x:v>
      </x:c>
      <x:c r="AH1649" s="111" t="n">
        <x:f>IF(OR(T1649="年末+季度",T1649="季度+动态",T1649="季度",T1649="动态"),A1649,AH1648)</x:f>
        <x:v>46203</x:v>
      </x:c>
      <x:c r="AI1649" s="117" t="n">
        <x:f>YEAR(A1649)</x:f>
        <x:v>2026</x:v>
      </x:c>
      <x:c r="AJ1649" s="117" t="n">
        <x:f>MONTH(A1649)</x:f>
        <x:v>8</x:v>
      </x:c>
      <x:c r="AK1649" s="50" t="n">
        <x:f>IF(MONTH(A1649)&lt;&gt;MONTH(A1650),1,0)</x:f>
        <x:v>0</x:v>
      </x:c>
      <x:c r="AL1649" s="115" t="n">
        <x:f>IF(AK1648,AD1648,AL1648)</x:f>
        <x:v>1.6131896215309813</x:v>
      </x:c>
      <x:c r="AM1649" s="116" t="str">
        <x:f>IF(AK1649,AD1649/AL1649-1,"")</x:f>
      </x:c>
      <x:c r="AN1649" s="115" t="n">
        <x:f>IF(AI1649&lt;&gt;AI1648,AD1649,MAX(AN1648,AD1649))</x:f>
        <x:v>1.7021937297109373</x:v>
      </x:c>
      <x:c r="AO1649" s="116" t="n">
        <x:f>AD1649/AN1649-1</x:f>
        <x:v>-0.02601659994529615</x:v>
      </x:c>
      <x:c r="AP1649" s="112" t="n">
        <x:f>IFERROR(SUM(Z1649:AC1649)/AD1649,0)</x:f>
        <x:v>1</x:v>
      </x:c>
      <x:c r="AQ1649" s="50" t="b">
        <x:f>AND(B1649&gt;0,C1649&gt;0,D1649&gt;0,E1649&gt;0)</x:f>
        <x:v>1</x:v>
      </x:c>
    </x:row>
    <x:row r="1650">
      <x:c r="A1650" s="111" t="n">
        <x:f>'净值底稿'!A1608</x:f>
        <x:v>46251</x:v>
      </x:c>
      <x:c r="B1650" s="113" t="n">
        <x:f>'净值底稿'!F1608</x:f>
        <x:v>5.67363660878585</x:v>
      </x:c>
      <x:c r="C1650" s="113" t="n">
        <x:f>'净值底稿'!O1608</x:f>
        <x:v>2.066645279438097</x:v>
      </x:c>
      <x:c r="D1650" s="113" t="n">
        <x:f>'净值底稿'!P1608</x:f>
        <x:v>1.8018</x:v>
      </x:c>
      <x:c r="E1650" s="113" t="n">
        <x:f>'净值底稿'!Q1608</x:f>
        <x:v>3.2962</x:v>
      </x:c>
      <x:c r="F1650" s="114" t="n">
        <x:f>IFERROR(B1650/B1649-1,0)</x:f>
        <x:v>0.03915031760452581</x:v>
      </x:c>
      <x:c r="G1650" s="114" t="n">
        <x:f>IFERROR(C1650/C1649-1,0)</x:f>
        <x:v>0.02546474949295563</x:v>
      </x:c>
      <x:c r="H1650" s="114" t="n">
        <x:f>IFERROR(D1650/D1649-1,0)</x:f>
        <x:v>0.00027757730527966373</x:v>
      </x:c>
      <x:c r="I1650" s="114" t="n">
        <x:f>IFERROR(E1650/E1649-1,0)</x:f>
        <x:v>0.012439721104524404</x:v>
      </x:c>
      <x:c r="J1650" s="115" t="n">
        <x:f>Z1649*(1+F1650)</x:f>
        <x:v>0.1505181020536055</x:v>
      </x:c>
      <x:c r="K1650" s="115" t="n">
        <x:f>AA1649*(1+G1650)</x:f>
        <x:v>0.17390533826237797</x:v>
      </x:c>
      <x:c r="L1650" s="115" t="n">
        <x:f>AB1649*(1+H1650)</x:f>
        <x:v>1.1839628475921513</x:v>
      </x:c>
      <x:c r="M1650" s="115" t="n">
        <x:f>AC1649*(1+I1650)</x:f>
        <x:v>0.16182836747625354</x:v>
      </x:c>
      <x:c r="N1650" s="115" t="n">
        <x:f>SUM(J1650:M1650)</x:f>
        <x:v>1.6702146553843884</x:v>
      </x:c>
      <x:c r="O1650" s="116" t="n">
        <x:f>IFERROR((J1650+K1650)/N1650,0)</x:f>
        <x:v>0.1942405661871765</x:v>
      </x:c>
      <x:c r="P1650" s="50" t="b">
        <x:f>AND(MONTH(A1650)=12,OR(A1651="",YEAR(A1650)&lt;&gt;YEAR(A1651)))</x:f>
        <x:v>0</x:v>
      </x:c>
      <x:c r="Q1650" s="50" t="b">
        <x:f>AND(MOD(MONTH(A1650),3)=0,OR(A1651="",MONTH(A1650)&lt;&gt;MONTH(A1651)))</x:f>
        <x:v>0</x:v>
      </x:c>
      <x:c r="R1650" s="50" t="b">
        <x:f>OR(O1650&gt;$E$7,O1650&lt;$E$6)</x:f>
        <x:v>0</x:v>
      </x:c>
      <x:c r="S1650" s="50" t="b">
        <x:f>AND(OR(P1650,Q1650,R1650),A1650-AH1649&gt;$E$8)</x:f>
        <x:v>0</x:v>
      </x:c>
      <x:c r="T1650" s="50" t="str">
        <x:f>IF(NOT(OR(P1650,Q1650,R1650)),"不调",IF(NOT(S1650),"间隔规则跳过",IF(P1650,"年末+季度",IF(AND(Q1650,R1650),"季度+动态",IF(Q1650,"季度","动态")))))</x:f>
        <x:v>不调</x:v>
      </x:c>
      <x:c r="U1650" s="115" t="n">
        <x:f>IF(OR(T1650="年末+季度",T1650="季度+动态"),N1650*$E$5/2,IF(T1650="季度",(J1650+K1650)/2,IF(T1650="动态",N1650*$E$5*IF(J1650+K1650=0,0.5,J1650/(J1650+K1650)),J1650)))</x:f>
        <x:v>0.1505181020536055</x:v>
      </x:c>
      <x:c r="V1650" s="115" t="n">
        <x:f>IF(OR(T1650="年末+季度",T1650="季度+动态"),N1650*$E$5/2,IF(T1650="季度",(J1650+K1650)/2,IF(T1650="动态",N1650*$E$5*IF(J1650+K1650=0,0.5,K1650/(J1650+K1650)),K1650)))</x:f>
        <x:v>0.17390533826237797</x:v>
      </x:c>
      <x:c r="W1650" s="115" t="n">
        <x:f>IF(OR(T1650="年末+季度",T1650="季度+动态",T1650="动态"),N1650*(1-$E$5)*IF(L1650+M1650=0,$B$7/($B$7+$B$8),L1650/(L1650+M1650)),L1650)</x:f>
        <x:v>1.1839628475921513</x:v>
      </x:c>
      <x:c r="X1650" s="115" t="n">
        <x:f>IF(OR(T1650="年末+季度",T1650="季度+动态",T1650="动态"),N1650*(1-$E$5)*IF(L1650+M1650=0,$B$8/($B$7+$B$8),M1650/(L1650+M1650)),M1650)</x:f>
        <x:v>0.16182836747625354</x:v>
      </x:c>
      <x:c r="Y1650" s="115" t="n">
        <x:f>POWER(1-$H$5,(A1650-A1649)/$H$8)</x:f>
        <x:v>0.9999588018747739</x:v>
      </x:c>
      <x:c r="Z1650" s="115" t="n">
        <x:f>U1650*Y1650</x:f>
        <x:v>0.1505119009899883</x:v>
      </x:c>
      <x:c r="AA1650" s="115" t="n">
        <x:f>V1650*Y1650</x:f>
        <x:v>0.17389817368847477</x:v>
      </x:c>
      <x:c r="AB1650" s="115" t="n">
        <x:f>W1650*Y1650</x:f>
        <x:v>1.183914070542493</x:v>
      </x:c>
      <x:c r="AC1650" s="115" t="n">
        <x:f>X1650*Y1650</x:f>
        <x:v>0.16182170045090513</x:v>
      </x:c>
      <x:c r="AD1650" s="115" t="n">
        <x:f>SUM(Z1650:AC1650)</x:f>
        <x:v>1.6701458456718612</x:v>
      </x:c>
      <x:c r="AE1650" s="115" t="n">
        <x:f>MAX(AE1649,AD1650)</x:f>
        <x:v>1.7021937297109373</x:v>
      </x:c>
      <x:c r="AF1650" s="114" t="n">
        <x:f>AD1650/AE1650-1</x:f>
        <x:v>-0.018827401064694604</x:v>
      </x:c>
      <x:c r="AG1650" s="114" t="n">
        <x:f>AD1650/AD1649-1</x:f>
        <x:v>0.007381233479131</x:v>
      </x:c>
      <x:c r="AH1650" s="111" t="n">
        <x:f>IF(OR(T1650="年末+季度",T1650="季度+动态",T1650="季度",T1650="动态"),A1650,AH1649)</x:f>
        <x:v>46203</x:v>
      </x:c>
      <x:c r="AI1650" s="117" t="n">
        <x:f>YEAR(A1650)</x:f>
        <x:v>2026</x:v>
      </x:c>
      <x:c r="AJ1650" s="117" t="n">
        <x:f>MONTH(A1650)</x:f>
        <x:v>8</x:v>
      </x:c>
      <x:c r="AK1650" s="50" t="n">
        <x:f>IF(MONTH(A1650)&lt;&gt;MONTH(A1651),1,0)</x:f>
        <x:v>0</x:v>
      </x:c>
      <x:c r="AL1650" s="115" t="n">
        <x:f>IF(AK1649,AD1649,AL1649)</x:f>
        <x:v>1.6131896215309813</x:v>
      </x:c>
      <x:c r="AM1650" s="116" t="str">
        <x:f>IF(AK1650,AD1650/AL1650-1,"")</x:f>
      </x:c>
      <x:c r="AN1650" s="115" t="n">
        <x:f>IF(AI1650&lt;&gt;AI1649,AD1650,MAX(AN1649,AD1650))</x:f>
        <x:v>1.7021937297109373</x:v>
      </x:c>
      <x:c r="AO1650" s="116" t="n">
        <x:f>AD1650/AN1650-1</x:f>
        <x:v>-0.018827401064694604</x:v>
      </x:c>
      <x:c r="AP1650" s="112" t="n">
        <x:f>IFERROR(SUM(Z1650:AC1650)/AD1650,0)</x:f>
        <x:v>1</x:v>
      </x:c>
      <x:c r="AQ1650" s="50" t="b">
        <x:f>AND(B1650&gt;0,C1650&gt;0,D1650&gt;0,E1650&gt;0)</x:f>
        <x:v>1</x:v>
      </x:c>
    </x:row>
    <x:row r="1651">
      <x:c r="A1651" s="111" t="n">
        <x:f>'净值底稿'!A1609</x:f>
        <x:v>46252</x:v>
      </x:c>
      <x:c r="B1651" s="113" t="n">
        <x:f>'净值底稿'!F1609</x:f>
        <x:v>5.597270524406525</x:v>
      </x:c>
      <x:c r="C1651" s="113" t="n">
        <x:f>'净值底稿'!O1609</x:f>
        <x:v>2.065545473964111</x:v>
      </x:c>
      <x:c r="D1651" s="113" t="n">
        <x:f>'净值底稿'!P1609</x:f>
        <x:v>1.8031</x:v>
      </x:c>
      <x:c r="E1651" s="113" t="n">
        <x:f>'净值底稿'!Q1609</x:f>
        <x:v>3.3055</x:v>
      </x:c>
      <x:c r="F1651" s="114" t="n">
        <x:f>IFERROR(B1651/B1650-1,0)</x:f>
        <x:v>-0.013459812399875815</x:v>
      </x:c>
      <x:c r="G1651" s="114" t="n">
        <x:f>IFERROR(C1651/C1650-1,0)</x:f>
        <x:v>-0.0005321694462656623</x:v>
      </x:c>
      <x:c r="H1651" s="114" t="n">
        <x:f>IFERROR(D1651/D1650-1,0)</x:f>
        <x:v>0.0007215007215006786</x:v>
      </x:c>
      <x:c r="I1651" s="114" t="n">
        <x:f>IFERROR(E1651/E1650-1,0)</x:f>
        <x:v>0.0028214307384260007</x:v>
      </x:c>
      <x:c r="J1651" s="115" t="n">
        <x:f>Z1650*(1+F1651)</x:f>
        <x:v>0.14848603903871435</x:v>
      </x:c>
      <x:c r="K1651" s="115" t="n">
        <x:f>AA1650*(1+G1651)</x:f>
        <x:v>0.17380563039367636</x:v>
      </x:c>
      <x:c r="L1651" s="115" t="n">
        <x:f>AB1650*(1+H1651)</x:f>
        <x:v>1.1847682653985843</x:v>
      </x:c>
      <x:c r="M1651" s="115" t="n">
        <x:f>AC1650*(1+I1651)</x:f>
        <x:v>0.16227826917070168</x:v>
      </x:c>
      <x:c r="N1651" s="115" t="n">
        <x:f>SUM(J1651:M1651)</x:f>
        <x:v>1.6693382040016767</x:v>
      </x:c>
      <x:c r="O1651" s="116" t="n">
        <x:f>IFERROR((J1651+K1651)/N1651,0)</x:f>
        <x:v>0.19306553259237996</x:v>
      </x:c>
      <x:c r="P1651" s="50" t="b">
        <x:f>AND(MONTH(A1651)=12,OR(A1652="",YEAR(A1651)&lt;&gt;YEAR(A1652)))</x:f>
        <x:v>0</x:v>
      </x:c>
      <x:c r="Q1651" s="50" t="b">
        <x:f>AND(MOD(MONTH(A1651),3)=0,OR(A1652="",MONTH(A1651)&lt;&gt;MONTH(A1652)))</x:f>
        <x:v>0</x:v>
      </x:c>
      <x:c r="R1651" s="50" t="b">
        <x:f>OR(O1651&gt;$E$7,O1651&lt;$E$6)</x:f>
        <x:v>0</x:v>
      </x:c>
      <x:c r="S1651" s="50" t="b">
        <x:f>AND(OR(P1651,Q1651,R1651),A1651-AH1650&gt;$E$8)</x:f>
        <x:v>0</x:v>
      </x:c>
      <x:c r="T1651" s="50" t="str">
        <x:f>IF(NOT(OR(P1651,Q1651,R1651)),"不调",IF(NOT(S1651),"间隔规则跳过",IF(P1651,"年末+季度",IF(AND(Q1651,R1651),"季度+动态",IF(Q1651,"季度","动态")))))</x:f>
        <x:v>不调</x:v>
      </x:c>
      <x:c r="U1651" s="115" t="n">
        <x:f>IF(OR(T1651="年末+季度",T1651="季度+动态"),N1651*$E$5/2,IF(T1651="季度",(J1651+K1651)/2,IF(T1651="动态",N1651*$E$5*IF(J1651+K1651=0,0.5,J1651/(J1651+K1651)),J1651)))</x:f>
        <x:v>0.14848603903871435</x:v>
      </x:c>
      <x:c r="V1651" s="115" t="n">
        <x:f>IF(OR(T1651="年末+季度",T1651="季度+动态"),N1651*$E$5/2,IF(T1651="季度",(J1651+K1651)/2,IF(T1651="动态",N1651*$E$5*IF(J1651+K1651=0,0.5,K1651/(J1651+K1651)),K1651)))</x:f>
        <x:v>0.17380563039367636</x:v>
      </x:c>
      <x:c r="W1651" s="115" t="n">
        <x:f>IF(OR(T1651="年末+季度",T1651="季度+动态",T1651="动态"),N1651*(1-$E$5)*IF(L1651+M1651=0,$B$7/($B$7+$B$8),L1651/(L1651+M1651)),L1651)</x:f>
        <x:v>1.1847682653985843</x:v>
      </x:c>
      <x:c r="X1651" s="115" t="n">
        <x:f>IF(OR(T1651="年末+季度",T1651="季度+动态",T1651="动态"),N1651*(1-$E$5)*IF(L1651+M1651=0,$B$8/($B$7+$B$8),M1651/(L1651+M1651)),M1651)</x:f>
        <x:v>0.16227826917070168</x:v>
      </x:c>
      <x:c r="Y1651" s="115" t="n">
        <x:f>POWER(1-$H$5,(A1651-A1650)/$H$8)</x:f>
        <x:v>0.9999862671029998</x:v>
      </x:c>
      <x:c r="Z1651" s="115" t="n">
        <x:f>U1651*Y1651</x:f>
        <x:v>0.14848399989523425</x:v>
      </x:c>
      <x:c r="AA1651" s="115" t="n">
        <x:f>V1651*Y1651</x:f>
        <x:v>0.1738032435388561</x:v>
      </x:c>
      <x:c r="AB1651" s="115" t="n">
        <x:f>W1651*Y1651</x:f>
        <x:v>1.1847519950980263</x:v>
      </x:c>
      <x:c r="AC1651" s="115" t="n">
        <x:f>X1651*Y1651</x:f>
        <x:v>0.16227604061994577</x:v>
      </x:c>
      <x:c r="AD1651" s="115" t="n">
        <x:f>SUM(Z1651:AC1651)</x:f>
        <x:v>1.6693152791520622</x:v>
      </x:c>
      <x:c r="AE1651" s="115" t="n">
        <x:f>MAX(AE1650,AD1651)</x:f>
        <x:v>1.7021937297109373</x:v>
      </x:c>
      <x:c r="AF1651" s="114" t="n">
        <x:f>AD1651/AE1651-1</x:f>
        <x:v>-0.019315339955140343</x:v>
      </x:c>
      <x:c r="AG1651" s="114" t="n">
        <x:f>AD1651/AD1650-1</x:f>
        <x:v>-0.0004973017907097255</x:v>
      </x:c>
      <x:c r="AH1651" s="111" t="n">
        <x:f>IF(OR(T1651="年末+季度",T1651="季度+动态",T1651="季度",T1651="动态"),A1651,AH1650)</x:f>
        <x:v>46203</x:v>
      </x:c>
      <x:c r="AI1651" s="117" t="n">
        <x:f>YEAR(A1651)</x:f>
        <x:v>2026</x:v>
      </x:c>
      <x:c r="AJ1651" s="117" t="n">
        <x:f>MONTH(A1651)</x:f>
        <x:v>8</x:v>
      </x:c>
      <x:c r="AK1651" s="50" t="n">
        <x:f>IF(MONTH(A1651)&lt;&gt;MONTH(A1652),1,0)</x:f>
        <x:v>0</x:v>
      </x:c>
      <x:c r="AL1651" s="115" t="n">
        <x:f>IF(AK1650,AD1650,AL1650)</x:f>
        <x:v>1.6131896215309813</x:v>
      </x:c>
      <x:c r="AM1651" s="116" t="str">
        <x:f>IF(AK1651,AD1651/AL1651-1,"")</x:f>
      </x:c>
      <x:c r="AN1651" s="115" t="n">
        <x:f>IF(AI1651&lt;&gt;AI1650,AD1651,MAX(AN1650,AD1651))</x:f>
        <x:v>1.7021937297109373</x:v>
      </x:c>
      <x:c r="AO1651" s="116" t="n">
        <x:f>AD1651/AN1651-1</x:f>
        <x:v>-0.019315339955140343</x:v>
      </x:c>
      <x:c r="AP1651" s="112" t="n">
        <x:f>IFERROR(SUM(Z1651:AC1651)/AD1651,0)</x:f>
        <x:v>1</x:v>
      </x:c>
      <x:c r="AQ1651" s="50" t="b">
        <x:f>AND(B1651&gt;0,C1651&gt;0,D1651&gt;0,E1651&gt;0)</x:f>
        <x:v>1</x:v>
      </x:c>
    </x:row>
    <x:row r="1652">
      <x:c r="A1652" s="111" t="n">
        <x:f>'净值底稿'!A1610</x:f>
        <x:v>46253</x:v>
      </x:c>
      <x:c r="B1652" s="113" t="n">
        <x:f>'净值底稿'!F1610</x:f>
        <x:v>5.19069025618475</x:v>
      </x:c>
      <x:c r="C1652" s="113" t="n">
        <x:f>'净值底稿'!O1610</x:f>
        <x:v>1.9723380794069958</x:v>
      </x:c>
      <x:c r="D1652" s="113" t="n">
        <x:f>'净值底稿'!P1610</x:f>
        <x:v>1.8019</x:v>
      </x:c>
      <x:c r="E1652" s="113" t="n">
        <x:f>'净值底稿'!Q1610</x:f>
        <x:v>3.271</x:v>
      </x:c>
      <x:c r="F1652" s="114" t="n">
        <x:f>IFERROR(B1652/B1651-1,0)</x:f>
        <x:v>-0.07263902404732969</x:v>
      </x:c>
      <x:c r="G1652" s="114" t="n">
        <x:f>IFERROR(C1652/C1651-1,0)</x:f>
        <x:v>-0.04512483299543879</x:v>
      </x:c>
      <x:c r="H1652" s="114" t="n">
        <x:f>IFERROR(D1652/D1651-1,0)</x:f>
        <x:v>-0.0006655204924851388</x:v>
      </x:c>
      <x:c r="I1652" s="114" t="n">
        <x:f>IFERROR(E1652/E1651-1,0)</x:f>
        <x:v>-0.010437150204205103</x:v>
      </x:c>
      <x:c r="J1652" s="115" t="n">
        <x:f>Z1651*(1+F1652)</x:f>
        <x:v>0.13769826705620064</x:v>
      </x:c>
      <x:c r="K1652" s="115" t="n">
        <x:f>AA1651*(1+G1652)</x:f>
        <x:v>0.16596040120009964</x:v>
      </x:c>
      <x:c r="L1652" s="115" t="n">
        <x:f>AB1651*(1+H1652)</x:f>
        <x:v>1.1839635183667758</x:v>
      </x:c>
      <x:c r="M1652" s="115" t="n">
        <x:f>AC1651*(1+I1652)</x:f>
        <x:v>0.1605823412094517</x:v>
      </x:c>
      <x:c r="N1652" s="115" t="n">
        <x:f>SUM(J1652:M1652)</x:f>
        <x:v>1.6482045278325277</x:v>
      </x:c>
      <x:c r="O1652" s="116" t="n">
        <x:f>IFERROR((J1652+K1652)/N1652,0)</x:f>
        <x:v>0.18423603571555938</x:v>
      </x:c>
      <x:c r="P1652" s="50" t="b">
        <x:f>AND(MONTH(A1652)=12,OR(A1653="",YEAR(A1652)&lt;&gt;YEAR(A1653)))</x:f>
        <x:v>0</x:v>
      </x:c>
      <x:c r="Q1652" s="50" t="b">
        <x:f>AND(MOD(MONTH(A1652),3)=0,OR(A1653="",MONTH(A1652)&lt;&gt;MONTH(A1653)))</x:f>
        <x:v>0</x:v>
      </x:c>
      <x:c r="R1652" s="50" t="b">
        <x:f>OR(O1652&gt;$E$7,O1652&lt;$E$6)</x:f>
        <x:v>0</x:v>
      </x:c>
      <x:c r="S1652" s="50" t="b">
        <x:f>AND(OR(P1652,Q1652,R1652),A1652-AH1651&gt;$E$8)</x:f>
        <x:v>0</x:v>
      </x:c>
      <x:c r="T1652" s="50" t="str">
        <x:f>IF(NOT(OR(P1652,Q1652,R1652)),"不调",IF(NOT(S1652),"间隔规则跳过",IF(P1652,"年末+季度",IF(AND(Q1652,R1652),"季度+动态",IF(Q1652,"季度","动态")))))</x:f>
        <x:v>不调</x:v>
      </x:c>
      <x:c r="U1652" s="115" t="n">
        <x:f>IF(OR(T1652="年末+季度",T1652="季度+动态"),N1652*$E$5/2,IF(T1652="季度",(J1652+K1652)/2,IF(T1652="动态",N1652*$E$5*IF(J1652+K1652=0,0.5,J1652/(J1652+K1652)),J1652)))</x:f>
        <x:v>0.13769826705620064</x:v>
      </x:c>
      <x:c r="V1652" s="115" t="n">
        <x:f>IF(OR(T1652="年末+季度",T1652="季度+动态"),N1652*$E$5/2,IF(T1652="季度",(J1652+K1652)/2,IF(T1652="动态",N1652*$E$5*IF(J1652+K1652=0,0.5,K1652/(J1652+K1652)),K1652)))</x:f>
        <x:v>0.16596040120009964</x:v>
      </x:c>
      <x:c r="W1652" s="115" t="n">
        <x:f>IF(OR(T1652="年末+季度",T1652="季度+动态",T1652="动态"),N1652*(1-$E$5)*IF(L1652+M1652=0,$B$7/($B$7+$B$8),L1652/(L1652+M1652)),L1652)</x:f>
        <x:v>1.1839635183667758</x:v>
      </x:c>
      <x:c r="X1652" s="115" t="n">
        <x:f>IF(OR(T1652="年末+季度",T1652="季度+动态",T1652="动态"),N1652*(1-$E$5)*IF(L1652+M1652=0,$B$8/($B$7+$B$8),M1652/(L1652+M1652)),M1652)</x:f>
        <x:v>0.1605823412094517</x:v>
      </x:c>
      <x:c r="Y1652" s="115" t="n">
        <x:f>POWER(1-$H$5,(A1652-A1651)/$H$8)</x:f>
        <x:v>0.9999862671029998</x:v>
      </x:c>
      <x:c r="Z1652" s="115" t="n">
        <x:f>U1652*Y1652</x:f>
        <x:v>0.13769637606008206</x:v>
      </x:c>
      <x:c r="AA1652" s="115" t="n">
        <x:f>V1652*Y1652</x:f>
        <x:v>0.16595812208300384</x:v>
      </x:c>
      <x:c r="AB1652" s="115" t="n">
        <x:f>W1652*Y1652</x:f>
        <x:v>1.183947259117726</x:v>
      </x:c>
      <x:c r="AC1652" s="115" t="n">
        <x:f>X1652*Y1652</x:f>
        <x:v>0.1605801359486998</x:v>
      </x:c>
      <x:c r="AD1652" s="115" t="n">
        <x:f>SUM(Z1652:AC1652)</x:f>
        <x:v>1.6481818932095118</x:v>
      </x:c>
      <x:c r="AE1652" s="115" t="n">
        <x:f>MAX(AE1651,AD1652)</x:f>
        <x:v>1.7021937297109373</x:v>
      </x:c>
      <x:c r="AF1652" s="114" t="n">
        <x:f>AD1652/AE1652-1</x:f>
        <x:v>-0.031730722278361156</x:v>
      </x:c>
      <x:c r="AG1652" s="114" t="n">
        <x:f>AD1652/AD1651-1</x:f>
        <x:v>-0.012659912843597354</x:v>
      </x:c>
      <x:c r="AH1652" s="111" t="n">
        <x:f>IF(OR(T1652="年末+季度",T1652="季度+动态",T1652="季度",T1652="动态"),A1652,AH1651)</x:f>
        <x:v>46203</x:v>
      </x:c>
      <x:c r="AI1652" s="117" t="n">
        <x:f>YEAR(A1652)</x:f>
        <x:v>2026</x:v>
      </x:c>
      <x:c r="AJ1652" s="117" t="n">
        <x:f>MONTH(A1652)</x:f>
        <x:v>8</x:v>
      </x:c>
      <x:c r="AK1652" s="50" t="n">
        <x:f>IF(MONTH(A1652)&lt;&gt;MONTH(A1653),1,0)</x:f>
        <x:v>0</x:v>
      </x:c>
      <x:c r="AL1652" s="115" t="n">
        <x:f>IF(AK1651,AD1651,AL1651)</x:f>
        <x:v>1.6131896215309813</x:v>
      </x:c>
      <x:c r="AM1652" s="116" t="str">
        <x:f>IF(AK1652,AD1652/AL1652-1,"")</x:f>
      </x:c>
      <x:c r="AN1652" s="115" t="n">
        <x:f>IF(AI1652&lt;&gt;AI1651,AD1652,MAX(AN1651,AD1652))</x:f>
        <x:v>1.7021937297109373</x:v>
      </x:c>
      <x:c r="AO1652" s="116" t="n">
        <x:f>AD1652/AN1652-1</x:f>
        <x:v>-0.031730722278361156</x:v>
      </x:c>
      <x:c r="AP1652" s="112" t="n">
        <x:f>IFERROR(SUM(Z1652:AC1652)/AD1652,0)</x:f>
        <x:v>1</x:v>
      </x:c>
      <x:c r="AQ1652" s="50" t="b">
        <x:f>AND(B1652&gt;0,C1652&gt;0,D1652&gt;0,E1652&gt;0)</x:f>
        <x:v>1</x:v>
      </x:c>
    </x:row>
    <x:row r="1653">
      <x:c r="A1653" s="111" t="n">
        <x:f>'净值底稿'!A1611</x:f>
        <x:v>46254</x:v>
      </x:c>
      <x:c r="B1653" s="113" t="n">
        <x:f>'净值底稿'!F1611</x:f>
        <x:v>5.217466273506201</x:v>
      </x:c>
      <x:c r="C1653" s="113" t="n">
        <x:f>'净值底稿'!O1611</x:f>
        <x:v>1.9880914195855153</x:v>
      </x:c>
      <x:c r="D1653" s="113" t="n">
        <x:f>'净值底稿'!P1611</x:f>
        <x:v>1.8014</x:v>
      </x:c>
      <x:c r="E1653" s="113" t="n">
        <x:f>'净值底稿'!Q1611</x:f>
        <x:v>3.35</x:v>
      </x:c>
      <x:c r="F1653" s="114" t="n">
        <x:f>IFERROR(B1653/B1652-1,0)</x:f>
        <x:v>0.005158469490555095</x:v>
      </x:c>
      <x:c r="G1653" s="114" t="n">
        <x:f>IFERROR(C1653/C1652-1,0)</x:f>
        <x:v>0.00798713990415667</x:v>
      </x:c>
      <x:c r="H1653" s="114" t="n">
        <x:f>IFERROR(D1653/D1652-1,0)</x:f>
        <x:v>-0.0002774848770742411</x:v>
      </x:c>
      <x:c r="I1653" s="114" t="n">
        <x:f>IFERROR(E1653/E1652-1,0)</x:f>
        <x:v>0.02415163558544786</x:v>
      </x:c>
      <x:c r="J1653" s="115" t="n">
        <x:f>Z1652*(1+F1653)</x:f>
        <x:v>0.138406678614948</x:v>
      </x:c>
      <x:c r="K1653" s="115" t="n">
        <x:f>AA1652*(1+G1653)</x:f>
        <x:v>0.1672836528223119</x:v>
      </x:c>
      <x:c r="L1653" s="115" t="n">
        <x:f>AB1652*(1+H1653)</x:f>
        <x:v>1.1836187316580673</x:v>
      </x:c>
      <x:c r="M1653" s="115" t="n">
        <x:f>AC1652*(1+I1653)</x:f>
        <x:v>0.16445840887439447</x:v>
      </x:c>
      <x:c r="N1653" s="115" t="n">
        <x:f>SUM(J1653:M1653)</x:f>
        <x:v>1.6537674719697217</x:v>
      </x:c>
      <x:c r="O1653" s="116" t="n">
        <x:f>IFERROR((J1653+K1653)/N1653,0)</x:f>
        <x:v>0.1848448083654512</x:v>
      </x:c>
      <x:c r="P1653" s="50" t="b">
        <x:f>AND(MONTH(A1653)=12,OR(A1654="",YEAR(A1653)&lt;&gt;YEAR(A1654)))</x:f>
        <x:v>0</x:v>
      </x:c>
      <x:c r="Q1653" s="50" t="b">
        <x:f>AND(MOD(MONTH(A1653),3)=0,OR(A1654="",MONTH(A1653)&lt;&gt;MONTH(A1654)))</x:f>
        <x:v>0</x:v>
      </x:c>
      <x:c r="R1653" s="50" t="b">
        <x:f>OR(O1653&gt;$E$7,O1653&lt;$E$6)</x:f>
        <x:v>0</x:v>
      </x:c>
      <x:c r="S1653" s="50" t="b">
        <x:f>AND(OR(P1653,Q1653,R1653),A1653-AH1652&gt;$E$8)</x:f>
        <x:v>0</x:v>
      </x:c>
      <x:c r="T1653" s="50" t="str">
        <x:f>IF(NOT(OR(P1653,Q1653,R1653)),"不调",IF(NOT(S1653),"间隔规则跳过",IF(P1653,"年末+季度",IF(AND(Q1653,R1653),"季度+动态",IF(Q1653,"季度","动态")))))</x:f>
        <x:v>不调</x:v>
      </x:c>
      <x:c r="U1653" s="115" t="n">
        <x:f>IF(OR(T1653="年末+季度",T1653="季度+动态"),N1653*$E$5/2,IF(T1653="季度",(J1653+K1653)/2,IF(T1653="动态",N1653*$E$5*IF(J1653+K1653=0,0.5,J1653/(J1653+K1653)),J1653)))</x:f>
        <x:v>0.138406678614948</x:v>
      </x:c>
      <x:c r="V1653" s="115" t="n">
        <x:f>IF(OR(T1653="年末+季度",T1653="季度+动态"),N1653*$E$5/2,IF(T1653="季度",(J1653+K1653)/2,IF(T1653="动态",N1653*$E$5*IF(J1653+K1653=0,0.5,K1653/(J1653+K1653)),K1653)))</x:f>
        <x:v>0.1672836528223119</x:v>
      </x:c>
      <x:c r="W1653" s="115" t="n">
        <x:f>IF(OR(T1653="年末+季度",T1653="季度+动态",T1653="动态"),N1653*(1-$E$5)*IF(L1653+M1653=0,$B$7/($B$7+$B$8),L1653/(L1653+M1653)),L1653)</x:f>
        <x:v>1.1836187316580673</x:v>
      </x:c>
      <x:c r="X1653" s="115" t="n">
        <x:f>IF(OR(T1653="年末+季度",T1653="季度+动态",T1653="动态"),N1653*(1-$E$5)*IF(L1653+M1653=0,$B$8/($B$7+$B$8),M1653/(L1653+M1653)),M1653)</x:f>
        <x:v>0.16445840887439447</x:v>
      </x:c>
      <x:c r="Y1653" s="115" t="n">
        <x:f>POWER(1-$H$5,(A1653-A1652)/$H$8)</x:f>
        <x:v>0.9999862671029998</x:v>
      </x:c>
      <x:c r="Z1653" s="115" t="n">
        <x:f>U1653*Y1653</x:f>
        <x:v>0.13840477789028643</x:v>
      </x:c>
      <x:c r="AA1653" s="115" t="n">
        <x:f>V1653*Y1653</x:f>
        <x:v>0.16728135553313786</x:v>
      </x:c>
      <x:c r="AB1653" s="115" t="n">
        <x:f>W1653*Y1653</x:f>
        <x:v>1.183602477143938</x:v>
      </x:c>
      <x:c r="AC1653" s="115" t="n">
        <x:f>X1653*Y1653</x:f>
        <x:v>0.16445615038400457</x:v>
      </x:c>
      <x:c r="AD1653" s="115" t="n">
        <x:f>SUM(Z1653:AC1653)</x:f>
        <x:v>1.6537447609513667</x:v>
      </x:c>
      <x:c r="AE1653" s="115" t="n">
        <x:f>MAX(AE1652,AD1653)</x:f>
        <x:v>1.7021937297109373</x:v>
      </x:c>
      <x:c r="AF1653" s="114" t="n">
        <x:f>AD1653/AE1653-1</x:f>
        <x:v>-0.028462664333629095</x:v>
      </x:c>
      <x:c r="AG1653" s="114" t="n">
        <x:f>AD1653/AD1652-1</x:f>
        <x:v>0.0033751540195738894</x:v>
      </x:c>
      <x:c r="AH1653" s="111" t="n">
        <x:f>IF(OR(T1653="年末+季度",T1653="季度+动态",T1653="季度",T1653="动态"),A1653,AH1652)</x:f>
        <x:v>46203</x:v>
      </x:c>
      <x:c r="AI1653" s="117" t="n">
        <x:f>YEAR(A1653)</x:f>
        <x:v>2026</x:v>
      </x:c>
      <x:c r="AJ1653" s="117" t="n">
        <x:f>MONTH(A1653)</x:f>
        <x:v>8</x:v>
      </x:c>
      <x:c r="AK1653" s="50" t="n">
        <x:f>IF(MONTH(A1653)&lt;&gt;MONTH(A1654),1,0)</x:f>
        <x:v>0</x:v>
      </x:c>
      <x:c r="AL1653" s="115" t="n">
        <x:f>IF(AK1652,AD1652,AL1652)</x:f>
        <x:v>1.6131896215309813</x:v>
      </x:c>
      <x:c r="AM1653" s="116" t="str">
        <x:f>IF(AK1653,AD1653/AL1653-1,"")</x:f>
      </x:c>
      <x:c r="AN1653" s="115" t="n">
        <x:f>IF(AI1653&lt;&gt;AI1652,AD1653,MAX(AN1652,AD1653))</x:f>
        <x:v>1.7021937297109373</x:v>
      </x:c>
      <x:c r="AO1653" s="116" t="n">
        <x:f>AD1653/AN1653-1</x:f>
        <x:v>-0.028462664333629095</x:v>
      </x:c>
      <x:c r="AP1653" s="112" t="n">
        <x:f>IFERROR(SUM(Z1653:AC1653)/AD1653,0)</x:f>
        <x:v>1</x:v>
      </x:c>
      <x:c r="AQ1653" s="50" t="b">
        <x:f>AND(B1653&gt;0,C1653&gt;0,D1653&gt;0,E1653&gt;0)</x:f>
        <x:v>1</x:v>
      </x:c>
    </x:row>
    <x:row r="1654">
      <x:c r="A1654" s="111" t="n">
        <x:f>'净值底稿'!A1612</x:f>
        <x:v>46255</x:v>
      </x:c>
      <x:c r="B1654" s="113" t="n">
        <x:f>'净值底稿'!F1612</x:f>
        <x:v>5.3115524784264</x:v>
      </x:c>
      <x:c r="C1654" s="113" t="n">
        <x:f>'净值底稿'!O1612</x:f>
        <x:v>1.9964513362343541</x:v>
      </x:c>
      <x:c r="D1654" s="113" t="n">
        <x:f>'净值底稿'!P1612</x:f>
        <x:v>1.8011</x:v>
      </x:c>
      <x:c r="E1654" s="113" t="n">
        <x:f>'净值底稿'!Q1612</x:f>
        <x:v>3.4021</x:v>
      </x:c>
      <x:c r="F1654" s="114" t="n">
        <x:f>IFERROR(B1654/B1653-1,0)</x:f>
        <x:v>0.018032930159598726</x:v>
      </x:c>
      <x:c r="G1654" s="114" t="n">
        <x:f>IFERROR(C1654/C1653-1,0)</x:f>
        <x:v>0.004204996091468294</x:v>
      </x:c>
      <x:c r="H1654" s="114" t="n">
        <x:f>IFERROR(D1654/D1653-1,0)</x:f>
        <x:v>-0.0001665371377816971</x:v>
      </x:c>
      <x:c r="I1654" s="114" t="n">
        <x:f>IFERROR(E1654/E1653-1,0)</x:f>
        <x:v>0.01555223880597012</x:v>
      </x:c>
      <x:c r="J1654" s="115" t="n">
        <x:f>Z1653*(1+F1654)</x:f>
        <x:v>0.14090062158373676</x:v>
      </x:c>
      <x:c r="K1654" s="115" t="n">
        <x:f>AA1653*(1+G1654)</x:f>
        <x:v>0.16798477297933023</x:v>
      </x:c>
      <x:c r="L1654" s="115" t="n">
        <x:f>AB1653*(1+H1654)</x:f>
        <x:v>1.1834053633751231</x:v>
      </x:c>
      <x:c r="M1654" s="115" t="n">
        <x:f>AC1653*(1+I1654)</x:f>
        <x:v>0.16701381170788715</x:v>
      </x:c>
      <x:c r="N1654" s="115" t="n">
        <x:f>SUM(J1654:M1654)</x:f>
        <x:v>1.6593045696460773</x:v>
      </x:c>
      <x:c r="O1654" s="116" t="n">
        <x:f>IFERROR((J1654+K1654)/N1654,0)</x:f>
        <x:v>0.18615352492457182</x:v>
      </x:c>
      <x:c r="P1654" s="50" t="b">
        <x:f>AND(MONTH(A1654)=12,OR(A1655="",YEAR(A1654)&lt;&gt;YEAR(A1655)))</x:f>
        <x:v>0</x:v>
      </x:c>
      <x:c r="Q1654" s="50" t="b">
        <x:f>AND(MOD(MONTH(A1654),3)=0,OR(A1655="",MONTH(A1654)&lt;&gt;MONTH(A1655)))</x:f>
        <x:v>0</x:v>
      </x:c>
      <x:c r="R1654" s="50" t="b">
        <x:f>OR(O1654&gt;$E$7,O1654&lt;$E$6)</x:f>
        <x:v>0</x:v>
      </x:c>
      <x:c r="S1654" s="50" t="b">
        <x:f>AND(OR(P1654,Q1654,R1654),A1654-AH1653&gt;$E$8)</x:f>
        <x:v>0</x:v>
      </x:c>
      <x:c r="T1654" s="50" t="str">
        <x:f>IF(NOT(OR(P1654,Q1654,R1654)),"不调",IF(NOT(S1654),"间隔规则跳过",IF(P1654,"年末+季度",IF(AND(Q1654,R1654),"季度+动态",IF(Q1654,"季度","动态")))))</x:f>
        <x:v>不调</x:v>
      </x:c>
      <x:c r="U1654" s="115" t="n">
        <x:f>IF(OR(T1654="年末+季度",T1654="季度+动态"),N1654*$E$5/2,IF(T1654="季度",(J1654+K1654)/2,IF(T1654="动态",N1654*$E$5*IF(J1654+K1654=0,0.5,J1654/(J1654+K1654)),J1654)))</x:f>
        <x:v>0.14090062158373676</x:v>
      </x:c>
      <x:c r="V1654" s="115" t="n">
        <x:f>IF(OR(T1654="年末+季度",T1654="季度+动态"),N1654*$E$5/2,IF(T1654="季度",(J1654+K1654)/2,IF(T1654="动态",N1654*$E$5*IF(J1654+K1654=0,0.5,K1654/(J1654+K1654)),K1654)))</x:f>
        <x:v>0.16798477297933023</x:v>
      </x:c>
      <x:c r="W1654" s="115" t="n">
        <x:f>IF(OR(T1654="年末+季度",T1654="季度+动态",T1654="动态"),N1654*(1-$E$5)*IF(L1654+M1654=0,$B$7/($B$7+$B$8),L1654/(L1654+M1654)),L1654)</x:f>
        <x:v>1.1834053633751231</x:v>
      </x:c>
      <x:c r="X1654" s="115" t="n">
        <x:f>IF(OR(T1654="年末+季度",T1654="季度+动态",T1654="动态"),N1654*(1-$E$5)*IF(L1654+M1654=0,$B$8/($B$7+$B$8),M1654/(L1654+M1654)),M1654)</x:f>
        <x:v>0.16701381170788715</x:v>
      </x:c>
      <x:c r="Y1654" s="115" t="n">
        <x:f>POWER(1-$H$5,(A1654-A1653)/$H$8)</x:f>
        <x:v>0.9999862671029998</x:v>
      </x:c>
      <x:c r="Z1654" s="115" t="n">
        <x:f>U1654*Y1654</x:f>
        <x:v>0.14089868661001329</x:v>
      </x:c>
      <x:c r="AA1654" s="115" t="n">
        <x:f>V1654*Y1654</x:f>
        <x:v>0.1679824660617453</x:v>
      </x:c>
      <x:c r="AB1654" s="115" t="n">
        <x:f>W1654*Y1654</x:f>
        <x:v>1.1833891117911584</x:v>
      </x:c>
      <x:c r="AC1654" s="115" t="n">
        <x:f>X1654*Y1654</x:f>
        <x:v>0.16701151812441334</x:v>
      </x:c>
      <x:c r="AD1654" s="115" t="n">
        <x:f>SUM(Z1654:AC1654)</x:f>
        <x:v>1.6592817825873303</x:v>
      </x:c>
      <x:c r="AE1654" s="115" t="n">
        <x:f>MAX(AE1653,AD1654)</x:f>
        <x:v>1.7021937297109373</x:v>
      </x:c>
      <x:c r="AF1654" s="114" t="n">
        <x:f>AD1654/AE1654-1</x:f>
        <x:v>-0.025209790386722997</x:v>
      </x:c>
      <x:c r="AG1654" s="114" t="n">
        <x:f>AD1654/AD1653-1</x:f>
        <x:v>0.003348171838064129</x:v>
      </x:c>
      <x:c r="AH1654" s="111" t="n">
        <x:f>IF(OR(T1654="年末+季度",T1654="季度+动态",T1654="季度",T1654="动态"),A1654,AH1653)</x:f>
        <x:v>46203</x:v>
      </x:c>
      <x:c r="AI1654" s="117" t="n">
        <x:f>YEAR(A1654)</x:f>
        <x:v>2026</x:v>
      </x:c>
      <x:c r="AJ1654" s="117" t="n">
        <x:f>MONTH(A1654)</x:f>
        <x:v>8</x:v>
      </x:c>
      <x:c r="AK1654" s="50" t="n">
        <x:f>IF(MONTH(A1654)&lt;&gt;MONTH(A1655),1,0)</x:f>
        <x:v>0</x:v>
      </x:c>
      <x:c r="AL1654" s="115" t="n">
        <x:f>IF(AK1653,AD1653,AL1653)</x:f>
        <x:v>1.6131896215309813</x:v>
      </x:c>
      <x:c r="AM1654" s="116" t="str">
        <x:f>IF(AK1654,AD1654/AL1654-1,"")</x:f>
      </x:c>
      <x:c r="AN1654" s="115" t="n">
        <x:f>IF(AI1654&lt;&gt;AI1653,AD1654,MAX(AN1653,AD1654))</x:f>
        <x:v>1.7021937297109373</x:v>
      </x:c>
      <x:c r="AO1654" s="116" t="n">
        <x:f>AD1654/AN1654-1</x:f>
        <x:v>-0.025209790386722997</x:v>
      </x:c>
      <x:c r="AP1654" s="112" t="n">
        <x:f>IFERROR(SUM(Z1654:AC1654)/AD1654,0)</x:f>
        <x:v>1</x:v>
      </x:c>
      <x:c r="AQ1654" s="50" t="b">
        <x:f>AND(B1654&gt;0,C1654&gt;0,D1654&gt;0,E1654&gt;0)</x:f>
        <x:v>1</x:v>
      </x:c>
    </x:row>
    <x:row r="1655">
      <x:c r="A1655" s="111" t="n">
        <x:f>'净值底稿'!A1613</x:f>
        <x:v>46258</x:v>
      </x:c>
      <x:c r="B1655" s="113" t="n">
        <x:f>'净值底稿'!F1613</x:f>
        <x:v>5.102967191627299</x:v>
      </x:c>
      <x:c r="C1655" s="113" t="n">
        <x:f>'净值底稿'!O1613</x:f>
        <x:v>1.968068898624158</x:v>
      </x:c>
      <x:c r="D1655" s="113" t="n">
        <x:f>'净值底稿'!P1613</x:f>
        <x:v>1.8024</x:v>
      </x:c>
      <x:c r="E1655" s="113" t="n">
        <x:f>'净值底稿'!Q1613</x:f>
        <x:v>3.4737</x:v>
      </x:c>
      <x:c r="F1655" s="114" t="n">
        <x:f>IFERROR(B1655/B1654-1,0)</x:f>
        <x:v>-0.039270116909566055</x:v>
      </x:c>
      <x:c r="G1655" s="114" t="n">
        <x:f>IFERROR(C1655/C1654-1,0)</x:f>
        <x:v>-0.014216443494049935</x:v>
      </x:c>
      <x:c r="H1655" s="114" t="n">
        <x:f>IFERROR(D1655/D1654-1,0)</x:f>
        <x:v>0.0007217811337516533</x:v>
      </x:c>
      <x:c r="I1655" s="114" t="n">
        <x:f>IFERROR(E1655/E1654-1,0)</x:f>
        <x:v>0.021045824637723864</x:v>
      </x:c>
      <x:c r="J1655" s="115" t="n">
        <x:f>Z1654*(1+F1655)</x:f>
        <x:v>0.13536557871443375</x:v>
      </x:c>
      <x:c r="K1655" s="115" t="n">
        <x:f>AA1654*(1+G1655)</x:f>
        <x:v>0.16559435282498733</x:v>
      </x:c>
      <x:c r="L1655" s="115" t="n">
        <x:f>AB1654*(1+H1655)</x:f>
        <x:v>1.1842432597259362</x:v>
      </x:c>
      <x:c r="M1655" s="115" t="n">
        <x:f>AC1654*(1+I1655)</x:f>
        <x:v>0.17052641324733978</x:v>
      </x:c>
      <x:c r="N1655" s="115" t="n">
        <x:f>SUM(J1655:M1655)</x:f>
        <x:v>1.6557296045126972</x:v>
      </x:c>
      <x:c r="O1655" s="116" t="n">
        <x:f>IFERROR((J1655+K1655)/N1655,0)</x:f>
        <x:v>0.18176876871631314</x:v>
      </x:c>
      <x:c r="P1655" s="50" t="b">
        <x:f>AND(MONTH(A1655)=12,OR(A1656="",YEAR(A1655)&lt;&gt;YEAR(A1656)))</x:f>
        <x:v>0</x:v>
      </x:c>
      <x:c r="Q1655" s="50" t="b">
        <x:f>AND(MOD(MONTH(A1655),3)=0,OR(A1656="",MONTH(A1655)&lt;&gt;MONTH(A1656)))</x:f>
        <x:v>0</x:v>
      </x:c>
      <x:c r="R1655" s="50" t="b">
        <x:f>OR(O1655&gt;$E$7,O1655&lt;$E$6)</x:f>
        <x:v>0</x:v>
      </x:c>
      <x:c r="S1655" s="50" t="b">
        <x:f>AND(OR(P1655,Q1655,R1655),A1655-AH1654&gt;$E$8)</x:f>
        <x:v>0</x:v>
      </x:c>
      <x:c r="T1655" s="50" t="str">
        <x:f>IF(NOT(OR(P1655,Q1655,R1655)),"不调",IF(NOT(S1655),"间隔规则跳过",IF(P1655,"年末+季度",IF(AND(Q1655,R1655),"季度+动态",IF(Q1655,"季度","动态")))))</x:f>
        <x:v>不调</x:v>
      </x:c>
      <x:c r="U1655" s="115" t="n">
        <x:f>IF(OR(T1655="年末+季度",T1655="季度+动态"),N1655*$E$5/2,IF(T1655="季度",(J1655+K1655)/2,IF(T1655="动态",N1655*$E$5*IF(J1655+K1655=0,0.5,J1655/(J1655+K1655)),J1655)))</x:f>
        <x:v>0.13536557871443375</x:v>
      </x:c>
      <x:c r="V1655" s="115" t="n">
        <x:f>IF(OR(T1655="年末+季度",T1655="季度+动态"),N1655*$E$5/2,IF(T1655="季度",(J1655+K1655)/2,IF(T1655="动态",N1655*$E$5*IF(J1655+K1655=0,0.5,K1655/(J1655+K1655)),K1655)))</x:f>
        <x:v>0.16559435282498733</x:v>
      </x:c>
      <x:c r="W1655" s="115" t="n">
        <x:f>IF(OR(T1655="年末+季度",T1655="季度+动态",T1655="动态"),N1655*(1-$E$5)*IF(L1655+M1655=0,$B$7/($B$7+$B$8),L1655/(L1655+M1655)),L1655)</x:f>
        <x:v>1.1842432597259362</x:v>
      </x:c>
      <x:c r="X1655" s="115" t="n">
        <x:f>IF(OR(T1655="年末+季度",T1655="季度+动态",T1655="动态"),N1655*(1-$E$5)*IF(L1655+M1655=0,$B$8/($B$7+$B$8),M1655/(L1655+M1655)),M1655)</x:f>
        <x:v>0.17052641324733978</x:v>
      </x:c>
      <x:c r="Y1655" s="115" t="n">
        <x:f>POWER(1-$H$5,(A1655-A1654)/$H$8)</x:f>
        <x:v>0.9999588018747739</x:v>
      </x:c>
      <x:c r="Z1655" s="115" t="n">
        <x:f>U1655*Y1655</x:f>
        <x:v>0.13536000190637057</x:v>
      </x:c>
      <x:c r="AA1655" s="115" t="n">
        <x:f>V1655*Y1655</x:f>
        <x:v>0.16558753064810292</x:v>
      </x:c>
      <x:c r="AB1655" s="115" t="n">
        <x:f>W1655*Y1655</x:f>
        <x:v>1.184194471123824</x:v>
      </x:c>
      <x:c r="AC1655" s="115" t="n">
        <x:f>X1655*Y1655</x:f>
        <x:v>0.17051938787881246</x:v>
      </x:c>
      <x:c r="AD1655" s="115" t="n">
        <x:f>SUM(Z1655:AC1655)</x:f>
        <x:v>1.65566139155711</x:v>
      </x:c>
      <x:c r="AE1655" s="115" t="n">
        <x:f>MAX(AE1654,AD1655)</x:f>
        <x:v>1.7021937297109373</x:v>
      </x:c>
      <x:c r="AF1655" s="114" t="n">
        <x:f>AD1655/AE1655-1</x:f>
        <x:v>-0.027336687558900508</x:v>
      </x:c>
      <x:c r="AG1655" s="114" t="n">
        <x:f>AD1655/AD1654-1</x:f>
        <x:v>-0.0021819024762479433</x:v>
      </x:c>
      <x:c r="AH1655" s="111" t="n">
        <x:f>IF(OR(T1655="年末+季度",T1655="季度+动态",T1655="季度",T1655="动态"),A1655,AH1654)</x:f>
        <x:v>46203</x:v>
      </x:c>
      <x:c r="AI1655" s="117" t="n">
        <x:f>YEAR(A1655)</x:f>
        <x:v>2026</x:v>
      </x:c>
      <x:c r="AJ1655" s="117" t="n">
        <x:f>MONTH(A1655)</x:f>
        <x:v>8</x:v>
      </x:c>
      <x:c r="AK1655" s="50" t="n">
        <x:f>IF(MONTH(A1655)&lt;&gt;MONTH(A1656),1,0)</x:f>
        <x:v>0</x:v>
      </x:c>
      <x:c r="AL1655" s="115" t="n">
        <x:f>IF(AK1654,AD1654,AL1654)</x:f>
        <x:v>1.6131896215309813</x:v>
      </x:c>
      <x:c r="AM1655" s="116" t="str">
        <x:f>IF(AK1655,AD1655/AL1655-1,"")</x:f>
      </x:c>
      <x:c r="AN1655" s="115" t="n">
        <x:f>IF(AI1655&lt;&gt;AI1654,AD1655,MAX(AN1654,AD1655))</x:f>
        <x:v>1.7021937297109373</x:v>
      </x:c>
      <x:c r="AO1655" s="116" t="n">
        <x:f>AD1655/AN1655-1</x:f>
        <x:v>-0.027336687558900508</x:v>
      </x:c>
      <x:c r="AP1655" s="112" t="n">
        <x:f>IFERROR(SUM(Z1655:AC1655)/AD1655,0)</x:f>
        <x:v>1</x:v>
      </x:c>
      <x:c r="AQ1655" s="50" t="b">
        <x:f>AND(B1655&gt;0,C1655&gt;0,D1655&gt;0,E1655&gt;0)</x:f>
        <x:v>1</x:v>
      </x:c>
    </x:row>
    <x:row r="1656">
      <x:c r="A1656" s="111" t="n">
        <x:f>'净值底稿'!A1614</x:f>
        <x:v>46259</x:v>
      </x:c>
      <x:c r="B1656" s="113" t="n">
        <x:f>'净值底稿'!F1614</x:f>
        <x:v>5.086138459197225</x:v>
      </x:c>
      <x:c r="C1656" s="113" t="n">
        <x:f>'净值底稿'!O1614</x:f>
        <x:v>1.9744508571455566</x:v>
      </x:c>
      <x:c r="D1656" s="113" t="n">
        <x:f>'净值底稿'!P1614</x:f>
        <x:v>1.8022</x:v>
      </x:c>
      <x:c r="E1656" s="113" t="n">
        <x:f>'净值底稿'!Q1614</x:f>
        <x:v>3.4614</x:v>
      </x:c>
      <x:c r="F1656" s="114" t="n">
        <x:f>IFERROR(B1656/B1655-1,0)</x:f>
        <x:v>-0.003297832770252973</x:v>
      </x:c>
      <x:c r="G1656" s="114" t="n">
        <x:f>IFERROR(C1656/C1655-1,0)</x:f>
        <x:v>0.0032427515753439273</x:v>
      </x:c>
      <x:c r="H1656" s="114" t="n">
        <x:f>IFERROR(D1656/D1655-1,0)</x:f>
        <x:v>-0.00011096316023073705</x:v>
      </x:c>
      <x:c r="I1656" s="114" t="n">
        <x:f>IFERROR(E1656/E1655-1,0)</x:f>
        <x:v>-0.0035408929959409585</x:v>
      </x:c>
      <x:c r="J1656" s="115" t="n">
        <x:f>Z1655*(1+F1656)</x:f>
        <x:v>0.13491360725630225</x:v>
      </x:c>
      <x:c r="K1656" s="115" t="n">
        <x:f>AA1655*(1+G1656)</x:f>
        <x:v>0.16612448987396936</x:v>
      </x:c>
      <x:c r="L1656" s="115" t="n">
        <x:f>AB1655*(1+H1656)</x:f>
        <x:v>1.1840630691629803</x:v>
      </x:c>
      <x:c r="M1656" s="115" t="n">
        <x:f>AC1655*(1+I1656)</x:f>
        <x:v>0.16991559697260022</x:v>
      </x:c>
      <x:c r="N1656" s="115" t="n">
        <x:f>SUM(J1656:M1656)</x:f>
        <x:v>1.6550167632658521</x:v>
      </x:c>
      <x:c r="O1656" s="116" t="n">
        <x:f>IFERROR((J1656+K1656)/N1656,0)</x:f>
        <x:v>0.18189428881447206</x:v>
      </x:c>
      <x:c r="P1656" s="50" t="b">
        <x:f>AND(MONTH(A1656)=12,OR(A1657="",YEAR(A1656)&lt;&gt;YEAR(A1657)))</x:f>
        <x:v>0</x:v>
      </x:c>
      <x:c r="Q1656" s="50" t="b">
        <x:f>AND(MOD(MONTH(A1656),3)=0,OR(A1657="",MONTH(A1656)&lt;&gt;MONTH(A1657)))</x:f>
        <x:v>0</x:v>
      </x:c>
      <x:c r="R1656" s="50" t="b">
        <x:f>OR(O1656&gt;$E$7,O1656&lt;$E$6)</x:f>
        <x:v>0</x:v>
      </x:c>
      <x:c r="S1656" s="50" t="b">
        <x:f>AND(OR(P1656,Q1656,R1656),A1656-AH1655&gt;$E$8)</x:f>
        <x:v>0</x:v>
      </x:c>
      <x:c r="T1656" s="50" t="str">
        <x:f>IF(NOT(OR(P1656,Q1656,R1656)),"不调",IF(NOT(S1656),"间隔规则跳过",IF(P1656,"年末+季度",IF(AND(Q1656,R1656),"季度+动态",IF(Q1656,"季度","动态")))))</x:f>
        <x:v>不调</x:v>
      </x:c>
      <x:c r="U1656" s="115" t="n">
        <x:f>IF(OR(T1656="年末+季度",T1656="季度+动态"),N1656*$E$5/2,IF(T1656="季度",(J1656+K1656)/2,IF(T1656="动态",N1656*$E$5*IF(J1656+K1656=0,0.5,J1656/(J1656+K1656)),J1656)))</x:f>
        <x:v>0.13491360725630225</x:v>
      </x:c>
      <x:c r="V1656" s="115" t="n">
        <x:f>IF(OR(T1656="年末+季度",T1656="季度+动态"),N1656*$E$5/2,IF(T1656="季度",(J1656+K1656)/2,IF(T1656="动态",N1656*$E$5*IF(J1656+K1656=0,0.5,K1656/(J1656+K1656)),K1656)))</x:f>
        <x:v>0.16612448987396936</x:v>
      </x:c>
      <x:c r="W1656" s="115" t="n">
        <x:f>IF(OR(T1656="年末+季度",T1656="季度+动态",T1656="动态"),N1656*(1-$E$5)*IF(L1656+M1656=0,$B$7/($B$7+$B$8),L1656/(L1656+M1656)),L1656)</x:f>
        <x:v>1.1840630691629803</x:v>
      </x:c>
      <x:c r="X1656" s="115" t="n">
        <x:f>IF(OR(T1656="年末+季度",T1656="季度+动态",T1656="动态"),N1656*(1-$E$5)*IF(L1656+M1656=0,$B$8/($B$7+$B$8),M1656/(L1656+M1656)),M1656)</x:f>
        <x:v>0.16991559697260022</x:v>
      </x:c>
      <x:c r="Y1656" s="115" t="n">
        <x:f>POWER(1-$H$5,(A1656-A1655)/$H$8)</x:f>
        <x:v>0.9999862671029998</x:v>
      </x:c>
      <x:c r="Z1656" s="115" t="n">
        <x:f>U1656*Y1656</x:f>
        <x:v>0.13491175450162987</x:v>
      </x:c>
      <x:c r="AA1656" s="115" t="n">
        <x:f>V1656*Y1656</x:f>
        <x:v>0.1661222085034607</x:v>
      </x:c>
      <x:c r="AB1656" s="115" t="n">
        <x:f>W1656*Y1656</x:f>
        <x:v>1.1840468085468097</x:v>
      </x:c>
      <x:c r="AC1656" s="115" t="n">
        <x:f>X1656*Y1656</x:f>
        <x:v>0.16991326353920827</x:v>
      </x:c>
      <x:c r="AD1656" s="115" t="n">
        <x:f>SUM(Z1656:AC1656)</x:f>
        <x:v>1.6549940350911083</x:v>
      </x:c>
      <x:c r="AE1656" s="115" t="n">
        <x:f>MAX(AE1655,AD1656)</x:f>
        <x:v>1.7021937297109373</x:v>
      </x:c>
      <x:c r="AF1656" s="114" t="n">
        <x:f>AD1656/AE1656-1</x:f>
        <x:v>-0.027728744264522875</x:v>
      </x:c>
      <x:c r="AG1656" s="114" t="n">
        <x:f>AD1656/AD1655-1</x:f>
        <x:v>-0.00040307545335338535</x:v>
      </x:c>
      <x:c r="AH1656" s="111" t="n">
        <x:f>IF(OR(T1656="年末+季度",T1656="季度+动态",T1656="季度",T1656="动态"),A1656,AH1655)</x:f>
        <x:v>46203</x:v>
      </x:c>
      <x:c r="AI1656" s="117" t="n">
        <x:f>YEAR(A1656)</x:f>
        <x:v>2026</x:v>
      </x:c>
      <x:c r="AJ1656" s="117" t="n">
        <x:f>MONTH(A1656)</x:f>
        <x:v>8</x:v>
      </x:c>
      <x:c r="AK1656" s="50" t="n">
        <x:f>IF(MONTH(A1656)&lt;&gt;MONTH(A1657),1,0)</x:f>
        <x:v>0</x:v>
      </x:c>
      <x:c r="AL1656" s="115" t="n">
        <x:f>IF(AK1655,AD1655,AL1655)</x:f>
        <x:v>1.6131896215309813</x:v>
      </x:c>
      <x:c r="AM1656" s="116" t="str">
        <x:f>IF(AK1656,AD1656/AL1656-1,"")</x:f>
      </x:c>
      <x:c r="AN1656" s="115" t="n">
        <x:f>IF(AI1656&lt;&gt;AI1655,AD1656,MAX(AN1655,AD1656))</x:f>
        <x:v>1.7021937297109373</x:v>
      </x:c>
      <x:c r="AO1656" s="116" t="n">
        <x:f>AD1656/AN1656-1</x:f>
        <x:v>-0.027728744264522875</x:v>
      </x:c>
      <x:c r="AP1656" s="112" t="n">
        <x:f>IFERROR(SUM(Z1656:AC1656)/AD1656,0)</x:f>
        <x:v>1</x:v>
      </x:c>
      <x:c r="AQ1656" s="50" t="b">
        <x:f>AND(B1656&gt;0,C1656&gt;0,D1656&gt;0,E1656&gt;0)</x:f>
        <x:v>1</x:v>
      </x:c>
    </x:row>
    <x:row r="1657">
      <x:c r="A1657" s="111" t="n">
        <x:f>'净值底稿'!A1615</x:f>
        <x:v>46260</x:v>
      </x:c>
      <x:c r="B1657" s="113" t="n">
        <x:f>'净值底稿'!F1615</x:f>
        <x:v>5.110166319527525</x:v>
      </x:c>
      <x:c r="C1657" s="113" t="n">
        <x:f>'净值底稿'!O1615</x:f>
        <x:v>1.978311615460895</x:v>
      </x:c>
      <x:c r="D1657" s="113" t="n">
        <x:f>'净值底稿'!P1615</x:f>
        <x:v>1.8017</x:v>
      </x:c>
      <x:c r="E1657" s="113" t="n">
        <x:f>'净值底稿'!Q1615</x:f>
        <x:v>3.4627</x:v>
      </x:c>
      <x:c r="F1657" s="114" t="n">
        <x:f>IFERROR(B1657/B1656-1,0)</x:f>
        <x:v>0.004724185258238478</x:v>
      </x:c>
      <x:c r="G1657" s="114" t="n">
        <x:f>IFERROR(C1657/C1656-1,0)</x:f>
        <x:v>0.0019553580183402364</x:v>
      </x:c>
      <x:c r="H1657" s="114" t="n">
        <x:f>IFERROR(D1657/D1656-1,0)</x:f>
        <x:v>-0.0002774386860503464</x:v>
      </x:c>
      <x:c r="I1657" s="114" t="n">
        <x:f>IFERROR(E1657/E1656-1,0)</x:f>
        <x:v>0.00037557057837878105</x:v>
      </x:c>
      <x:c r="J1657" s="115" t="n">
        <x:f>Z1656*(1+F1657)</x:f>
        <x:v>0.13554910262340955</x:v>
      </x:c>
      <x:c r="K1657" s="115" t="n">
        <x:f>AA1656*(1+G1657)</x:f>
        <x:v>0.16644703689588233</x:v>
      </x:c>
      <x:c r="L1657" s="115" t="n">
        <x:f>AB1656*(1+H1657)</x:f>
        <x:v>1.1837183081560243</x:v>
      </x:c>
      <x:c r="M1657" s="115" t="n">
        <x:f>AC1656*(1+I1657)</x:f>
        <x:v>0.16997707796186992</x:v>
      </x:c>
      <x:c r="N1657" s="115" t="n">
        <x:f>SUM(J1657:M1657)</x:f>
        <x:v>1.655691525637186</x:v>
      </x:c>
      <x:c r="O1657" s="116" t="n">
        <x:f>IFERROR((J1657+K1657)/N1657,0)</x:f>
        <x:v>0.18239879521221197</x:v>
      </x:c>
      <x:c r="P1657" s="50" t="b">
        <x:f>AND(MONTH(A1657)=12,OR(A1658="",YEAR(A1657)&lt;&gt;YEAR(A1658)))</x:f>
        <x:v>0</x:v>
      </x:c>
      <x:c r="Q1657" s="50" t="b">
        <x:f>AND(MOD(MONTH(A1657),3)=0,OR(A1658="",MONTH(A1657)&lt;&gt;MONTH(A1658)))</x:f>
        <x:v>0</x:v>
      </x:c>
      <x:c r="R1657" s="50" t="b">
        <x:f>OR(O1657&gt;$E$7,O1657&lt;$E$6)</x:f>
        <x:v>0</x:v>
      </x:c>
      <x:c r="S1657" s="50" t="b">
        <x:f>AND(OR(P1657,Q1657,R1657),A1657-AH1656&gt;$E$8)</x:f>
        <x:v>0</x:v>
      </x:c>
      <x:c r="T1657" s="50" t="str">
        <x:f>IF(NOT(OR(P1657,Q1657,R1657)),"不调",IF(NOT(S1657),"间隔规则跳过",IF(P1657,"年末+季度",IF(AND(Q1657,R1657),"季度+动态",IF(Q1657,"季度","动态")))))</x:f>
        <x:v>不调</x:v>
      </x:c>
      <x:c r="U1657" s="115" t="n">
        <x:f>IF(OR(T1657="年末+季度",T1657="季度+动态"),N1657*$E$5/2,IF(T1657="季度",(J1657+K1657)/2,IF(T1657="动态",N1657*$E$5*IF(J1657+K1657=0,0.5,J1657/(J1657+K1657)),J1657)))</x:f>
        <x:v>0.13554910262340955</x:v>
      </x:c>
      <x:c r="V1657" s="115" t="n">
        <x:f>IF(OR(T1657="年末+季度",T1657="季度+动态"),N1657*$E$5/2,IF(T1657="季度",(J1657+K1657)/2,IF(T1657="动态",N1657*$E$5*IF(J1657+K1657=0,0.5,K1657/(J1657+K1657)),K1657)))</x:f>
        <x:v>0.16644703689588233</x:v>
      </x:c>
      <x:c r="W1657" s="115" t="n">
        <x:f>IF(OR(T1657="年末+季度",T1657="季度+动态",T1657="动态"),N1657*(1-$E$5)*IF(L1657+M1657=0,$B$7/($B$7+$B$8),L1657/(L1657+M1657)),L1657)</x:f>
        <x:v>1.1837183081560243</x:v>
      </x:c>
      <x:c r="X1657" s="115" t="n">
        <x:f>IF(OR(T1657="年末+季度",T1657="季度+动态",T1657="动态"),N1657*(1-$E$5)*IF(L1657+M1657=0,$B$8/($B$7+$B$8),M1657/(L1657+M1657)),M1657)</x:f>
        <x:v>0.16997707796186992</x:v>
      </x:c>
      <x:c r="Y1657" s="115" t="n">
        <x:f>POWER(1-$H$5,(A1657-A1656)/$H$8)</x:f>
        <x:v>0.9999862671029998</x:v>
      </x:c>
      <x:c r="Z1657" s="115" t="n">
        <x:f>U1657*Y1657</x:f>
        <x:v>0.13554724114154476</x:v>
      </x:c>
      <x:c r="AA1657" s="115" t="n">
        <x:f>V1657*Y1657</x:f>
        <x:v>0.16644475109586865</x:v>
      </x:c>
      <x:c r="AB1657" s="115" t="n">
        <x:f>W1657*Y1657</x:f>
        <x:v>1.183702052274421</x:v>
      </x:c>
      <x:c r="AC1657" s="115" t="n">
        <x:f>X1657*Y1657</x:f>
        <x:v>0.16997474368416587</x:v>
      </x:c>
      <x:c r="AD1657" s="115" t="n">
        <x:f>SUM(Z1657:AC1657)</x:f>
        <x:v>1.6556687881960004</x:v>
      </x:c>
      <x:c r="AE1657" s="115" t="n">
        <x:f>MAX(AE1656,AD1657)</x:f>
        <x:v>1.7021937297109373</x:v>
      </x:c>
      <x:c r="AF1657" s="114" t="n">
        <x:f>AD1657/AE1657-1</x:f>
        <x:v>-0.02733234220222258</x:v>
      </x:c>
      <x:c r="AG1657" s="114" t="n">
        <x:f>AD1657/AD1656-1</x:f>
        <x:v>0.00040770727300842857</x:v>
      </x:c>
      <x:c r="AH1657" s="111" t="n">
        <x:f>IF(OR(T1657="年末+季度",T1657="季度+动态",T1657="季度",T1657="动态"),A1657,AH1656)</x:f>
        <x:v>46203</x:v>
      </x:c>
      <x:c r="AI1657" s="117" t="n">
        <x:f>YEAR(A1657)</x:f>
        <x:v>2026</x:v>
      </x:c>
      <x:c r="AJ1657" s="117" t="n">
        <x:f>MONTH(A1657)</x:f>
        <x:v>8</x:v>
      </x:c>
      <x:c r="AK1657" s="50" t="n">
        <x:f>IF(MONTH(A1657)&lt;&gt;MONTH(A1658),1,0)</x:f>
        <x:v>0</x:v>
      </x:c>
      <x:c r="AL1657" s="115" t="n">
        <x:f>IF(AK1656,AD1656,AL1656)</x:f>
        <x:v>1.6131896215309813</x:v>
      </x:c>
      <x:c r="AM1657" s="116" t="str">
        <x:f>IF(AK1657,AD1657/AL1657-1,"")</x:f>
      </x:c>
      <x:c r="AN1657" s="115" t="n">
        <x:f>IF(AI1657&lt;&gt;AI1656,AD1657,MAX(AN1656,AD1657))</x:f>
        <x:v>1.7021937297109373</x:v>
      </x:c>
      <x:c r="AO1657" s="116" t="n">
        <x:f>AD1657/AN1657-1</x:f>
        <x:v>-0.02733234220222258</x:v>
      </x:c>
      <x:c r="AP1657" s="112" t="n">
        <x:f>IFERROR(SUM(Z1657:AC1657)/AD1657,0)</x:f>
        <x:v>1</x:v>
      </x:c>
      <x:c r="AQ1657" s="50" t="b">
        <x:f>AND(B1657&gt;0,C1657&gt;0,D1657&gt;0,E1657&gt;0)</x:f>
        <x:v>1</x:v>
      </x:c>
    </x:row>
    <x:row r="1658">
      <x:c r="A1658" s="111" t="n">
        <x:f>'净值底稿'!A1616</x:f>
        <x:v>46261</x:v>
      </x:c>
      <x:c r="B1658" s="113" t="n">
        <x:f>'净值底稿'!F1616</x:f>
        <x:v>5.2882533124742</x:v>
      </x:c>
      <x:c r="C1658" s="113" t="n">
        <x:f>'净值底稿'!O1616</x:f>
        <x:v>2.018915570702646</x:v>
      </x:c>
      <x:c r="D1658" s="113" t="n">
        <x:f>'净值底稿'!P1616</x:f>
        <x:v>1.8003</x:v>
      </x:c>
      <x:c r="E1658" s="113" t="n">
        <x:f>'净值底稿'!Q1616</x:f>
        <x:v>3.4346</x:v>
      </x:c>
      <x:c r="F1658" s="114" t="n">
        <x:f>IFERROR(B1658/B1657-1,0)</x:f>
        <x:v>0.0348495492732106</x:v>
      </x:c>
      <x:c r="G1658" s="114" t="n">
        <x:f>IFERROR(C1658/C1657-1,0)</x:f>
        <x:v>0.020524549784989743</x:v>
      </x:c>
      <x:c r="H1658" s="114" t="n">
        <x:f>IFERROR(D1658/D1657-1,0)</x:f>
        <x:v>-0.000777043902980501</x:v>
      </x:c>
      <x:c r="I1658" s="114" t="n">
        <x:f>IFERROR(E1658/E1657-1,0)</x:f>
        <x:v>-0.008115054726080762</x:v>
      </x:c>
      <x:c r="J1658" s="115" t="n">
        <x:f>Z1657*(1+F1658)</x:f>
        <x:v>0.1402710014005548</x:v>
      </x:c>
      <x:c r="K1658" s="115" t="n">
        <x:f>AA1657*(1+G1658)</x:f>
        <x:v>0.16986095467618603</x:v>
      </x:c>
      <x:c r="L1658" s="115" t="n">
        <x:f>AB1657*(1+H1658)</x:f>
        <x:v>1.1827822638117558</x:v>
      </x:c>
      <x:c r="M1658" s="115" t="n">
        <x:f>AC1657*(1+I1658)</x:f>
        <x:v>0.16859538933711732</x:v>
      </x:c>
      <x:c r="N1658" s="115" t="n">
        <x:f>SUM(J1658:M1658)</x:f>
        <x:v>1.6615096092256139</x:v>
      </x:c>
      <x:c r="O1658" s="116" t="n">
        <x:f>IFERROR((J1658+K1658)/N1658,0)</x:f>
        <x:v>0.18665673334341124</x:v>
      </x:c>
      <x:c r="P1658" s="50" t="b">
        <x:f>AND(MONTH(A1658)=12,OR(A1659="",YEAR(A1658)&lt;&gt;YEAR(A1659)))</x:f>
        <x:v>0</x:v>
      </x:c>
      <x:c r="Q1658" s="50" t="b">
        <x:f>AND(MOD(MONTH(A1658),3)=0,OR(A1659="",MONTH(A1658)&lt;&gt;MONTH(A1659)))</x:f>
        <x:v>0</x:v>
      </x:c>
      <x:c r="R1658" s="50" t="b">
        <x:f>OR(O1658&gt;$E$7,O1658&lt;$E$6)</x:f>
        <x:v>0</x:v>
      </x:c>
      <x:c r="S1658" s="50" t="b">
        <x:f>AND(OR(P1658,Q1658,R1658),A1658-AH1657&gt;$E$8)</x:f>
        <x:v>0</x:v>
      </x:c>
      <x:c r="T1658" s="50" t="str">
        <x:f>IF(NOT(OR(P1658,Q1658,R1658)),"不调",IF(NOT(S1658),"间隔规则跳过",IF(P1658,"年末+季度",IF(AND(Q1658,R1658),"季度+动态",IF(Q1658,"季度","动态")))))</x:f>
        <x:v>不调</x:v>
      </x:c>
      <x:c r="U1658" s="115" t="n">
        <x:f>IF(OR(T1658="年末+季度",T1658="季度+动态"),N1658*$E$5/2,IF(T1658="季度",(J1658+K1658)/2,IF(T1658="动态",N1658*$E$5*IF(J1658+K1658=0,0.5,J1658/(J1658+K1658)),J1658)))</x:f>
        <x:v>0.1402710014005548</x:v>
      </x:c>
      <x:c r="V1658" s="115" t="n">
        <x:f>IF(OR(T1658="年末+季度",T1658="季度+动态"),N1658*$E$5/2,IF(T1658="季度",(J1658+K1658)/2,IF(T1658="动态",N1658*$E$5*IF(J1658+K1658=0,0.5,K1658/(J1658+K1658)),K1658)))</x:f>
        <x:v>0.16986095467618603</x:v>
      </x:c>
      <x:c r="W1658" s="115" t="n">
        <x:f>IF(OR(T1658="年末+季度",T1658="季度+动态",T1658="动态"),N1658*(1-$E$5)*IF(L1658+M1658=0,$B$7/($B$7+$B$8),L1658/(L1658+M1658)),L1658)</x:f>
        <x:v>1.1827822638117558</x:v>
      </x:c>
      <x:c r="X1658" s="115" t="n">
        <x:f>IF(OR(T1658="年末+季度",T1658="季度+动态",T1658="动态"),N1658*(1-$E$5)*IF(L1658+M1658=0,$B$8/($B$7+$B$8),M1658/(L1658+M1658)),M1658)</x:f>
        <x:v>0.16859538933711732</x:v>
      </x:c>
      <x:c r="Y1658" s="115" t="n">
        <x:f>POWER(1-$H$5,(A1658-A1657)/$H$8)</x:f>
        <x:v>0.9999862671029998</x:v>
      </x:c>
      <x:c r="Z1658" s="115" t="n">
        <x:f>U1658*Y1658</x:f>
        <x:v>0.14026907507334044</x:v>
      </x:c>
      <x:c r="AA1658" s="115" t="n">
        <x:f>V1658*Y1658</x:f>
        <x:v>0.1698586219931911</x:v>
      </x:c>
      <x:c r="AB1658" s="115" t="n">
        <x:f>W1658*Y1658</x:f>
        <x:v>1.1827660207847532</x:v>
      </x:c>
      <x:c r="AC1658" s="115" t="n">
        <x:f>X1658*Y1658</x:f>
        <x:v>0.16859307403400084</x:v>
      </x:c>
      <x:c r="AD1658" s="115" t="n">
        <x:f>SUM(Z1658:AC1658)</x:f>
        <x:v>1.6614867918852856</x:v>
      </x:c>
      <x:c r="AE1658" s="115" t="n">
        <x:f>MAX(AE1657,AD1658)</x:f>
        <x:v>1.7021937297109373</x:v>
      </x:c>
      <x:c r="AF1658" s="114" t="n">
        <x:f>AD1658/AE1658-1</x:f>
        <x:v>-0.023914397706402357</x:v>
      </x:c>
      <x:c r="AG1658" s="114" t="n">
        <x:f>AD1658/AD1657-1</x:f>
        <x:v>0.0035139900750467135</x:v>
      </x:c>
      <x:c r="AH1658" s="111" t="n">
        <x:f>IF(OR(T1658="年末+季度",T1658="季度+动态",T1658="季度",T1658="动态"),A1658,AH1657)</x:f>
        <x:v>46203</x:v>
      </x:c>
      <x:c r="AI1658" s="117" t="n">
        <x:f>YEAR(A1658)</x:f>
        <x:v>2026</x:v>
      </x:c>
      <x:c r="AJ1658" s="117" t="n">
        <x:f>MONTH(A1658)</x:f>
        <x:v>8</x:v>
      </x:c>
      <x:c r="AK1658" s="50" t="n">
        <x:f>IF(MONTH(A1658)&lt;&gt;MONTH(A1659),1,0)</x:f>
        <x:v>0</x:v>
      </x:c>
      <x:c r="AL1658" s="115" t="n">
        <x:f>IF(AK1657,AD1657,AL1657)</x:f>
        <x:v>1.6131896215309813</x:v>
      </x:c>
      <x:c r="AM1658" s="116" t="str">
        <x:f>IF(AK1658,AD1658/AL1658-1,"")</x:f>
      </x:c>
      <x:c r="AN1658" s="115" t="n">
        <x:f>IF(AI1658&lt;&gt;AI1657,AD1658,MAX(AN1657,AD1658))</x:f>
        <x:v>1.7021937297109373</x:v>
      </x:c>
      <x:c r="AO1658" s="116" t="n">
        <x:f>AD1658/AN1658-1</x:f>
        <x:v>-0.023914397706402357</x:v>
      </x:c>
      <x:c r="AP1658" s="112" t="n">
        <x:f>IFERROR(SUM(Z1658:AC1658)/AD1658,0)</x:f>
        <x:v>1</x:v>
      </x:c>
      <x:c r="AQ1658" s="50" t="b">
        <x:f>AND(B1658&gt;0,C1658&gt;0,D1658&gt;0,E1658&gt;0)</x:f>
        <x:v>1</x:v>
      </x:c>
    </x:row>
    <x:row r="1659">
      <x:c r="A1659" s="111" t="n">
        <x:f>'净值底稿'!A1617</x:f>
        <x:v>46262</x:v>
      </x:c>
      <x:c r="B1659" s="113" t="n">
        <x:f>'净值底稿'!F1617</x:f>
        <x:v>5.209069947033675</x:v>
      </x:c>
      <x:c r="C1659" s="113" t="n">
        <x:f>'净值底稿'!O1617</x:f>
        <x:v>2.012025853349285</x:v>
      </x:c>
      <x:c r="D1659" s="113" t="n">
        <x:f>'净值底稿'!P1617</x:f>
        <x:v>1.8001</x:v>
      </x:c>
      <x:c r="E1659" s="113" t="n">
        <x:f>'净值底稿'!Q1617</x:f>
        <x:v>3.4416</x:v>
      </x:c>
      <x:c r="F1659" s="114" t="n">
        <x:f>IFERROR(B1659/B1658-1,0)</x:f>
        <x:v>-0.01497344411504331</x:v>
      </x:c>
      <x:c r="G1659" s="114" t="n">
        <x:f>IFERROR(C1659/C1658-1,0)</x:f>
        <x:v>-0.003412583197306751</x:v>
      </x:c>
      <x:c r="H1659" s="114" t="n">
        <x:f>IFERROR(D1659/D1658-1,0)</x:f>
        <x:v>-0.00011109259567843033</x:v>
      </x:c>
      <x:c r="I1659" s="114" t="n">
        <x:f>IFERROR(E1659/E1658-1,0)</x:f>
        <x:v>0.0020380830373261105</x:v>
      </x:c>
      <x:c r="J1659" s="115" t="n">
        <x:f>Z1658*(1+F1659)</x:f>
        <x:v>0.13816876391666097</x:v>
      </x:c>
      <x:c r="K1659" s="115" t="n">
        <x:f>AA1658*(1+G1659)</x:f>
        <x:v>0.16927896531385947</x:v>
      </x:c>
      <x:c r="L1659" s="115" t="n">
        <x:f>AB1658*(1+H1659)</x:f>
        <x:v>1.182634624237424</x:v>
      </x:c>
      <x:c r="M1659" s="115" t="n">
        <x:f>AC1658*(1+I1659)</x:f>
        <x:v>0.1689366807184002</x:v>
      </x:c>
      <x:c r="N1659" s="115" t="n">
        <x:f>SUM(J1659:M1659)</x:f>
        <x:v>1.6590190341863447</x:v>
      </x:c>
      <x:c r="O1659" s="116" t="n">
        <x:f>IFERROR((J1659+K1659)/N1659,0)</x:f>
        <x:v>0.18531898844747505</x:v>
      </x:c>
      <x:c r="P1659" s="50" t="b">
        <x:f>AND(MONTH(A1659)=12,OR(A1660="",YEAR(A1659)&lt;&gt;YEAR(A1660)))</x:f>
        <x:v>0</x:v>
      </x:c>
      <x:c r="Q1659" s="50" t="b">
        <x:f>AND(MOD(MONTH(A1659),3)=0,OR(A1660="",MONTH(A1659)&lt;&gt;MONTH(A1660)))</x:f>
        <x:v>0</x:v>
      </x:c>
      <x:c r="R1659" s="50" t="b">
        <x:f>OR(O1659&gt;$E$7,O1659&lt;$E$6)</x:f>
        <x:v>0</x:v>
      </x:c>
      <x:c r="S1659" s="50" t="b">
        <x:f>AND(OR(P1659,Q1659,R1659),A1659-AH1658&gt;$E$8)</x:f>
        <x:v>0</x:v>
      </x:c>
      <x:c r="T1659" s="50" t="str">
        <x:f>IF(NOT(OR(P1659,Q1659,R1659)),"不调",IF(NOT(S1659),"间隔规则跳过",IF(P1659,"年末+季度",IF(AND(Q1659,R1659),"季度+动态",IF(Q1659,"季度","动态")))))</x:f>
        <x:v>不调</x:v>
      </x:c>
      <x:c r="U1659" s="115" t="n">
        <x:f>IF(OR(T1659="年末+季度",T1659="季度+动态"),N1659*$E$5/2,IF(T1659="季度",(J1659+K1659)/2,IF(T1659="动态",N1659*$E$5*IF(J1659+K1659=0,0.5,J1659/(J1659+K1659)),J1659)))</x:f>
        <x:v>0.13816876391666097</x:v>
      </x:c>
      <x:c r="V1659" s="115" t="n">
        <x:f>IF(OR(T1659="年末+季度",T1659="季度+动态"),N1659*$E$5/2,IF(T1659="季度",(J1659+K1659)/2,IF(T1659="动态",N1659*$E$5*IF(J1659+K1659=0,0.5,K1659/(J1659+K1659)),K1659)))</x:f>
        <x:v>0.16927896531385947</x:v>
      </x:c>
      <x:c r="W1659" s="115" t="n">
        <x:f>IF(OR(T1659="年末+季度",T1659="季度+动态",T1659="动态"),N1659*(1-$E$5)*IF(L1659+M1659=0,$B$7/($B$7+$B$8),L1659/(L1659+M1659)),L1659)</x:f>
        <x:v>1.182634624237424</x:v>
      </x:c>
      <x:c r="X1659" s="115" t="n">
        <x:f>IF(OR(T1659="年末+季度",T1659="季度+动态",T1659="动态"),N1659*(1-$E$5)*IF(L1659+M1659=0,$B$8/($B$7+$B$8),M1659/(L1659+M1659)),M1659)</x:f>
        <x:v>0.1689366807184002</x:v>
      </x:c>
      <x:c r="Y1659" s="115" t="n">
        <x:f>POWER(1-$H$5,(A1659-A1658)/$H$8)</x:f>
        <x:v>0.9999862671029998</x:v>
      </x:c>
      <x:c r="Z1659" s="115" t="n">
        <x:f>U1659*Y1659</x:f>
        <x:v>0.13816686645925746</x:v>
      </x:c>
      <x:c r="AA1659" s="115" t="n">
        <x:f>V1659*Y1659</x:f>
        <x:v>0.1692766406232645</x:v>
      </x:c>
      <x:c r="AB1659" s="115" t="n">
        <x:f>W1659*Y1659</x:f>
        <x:v>1.1826183832379404</x:v>
      </x:c>
      <x:c r="AC1659" s="115" t="n">
        <x:f>X1659*Y1659</x:f>
        <x:v>0.16893436072836435</x:v>
      </x:c>
      <x:c r="AD1659" s="115" t="n">
        <x:f>SUM(Z1659:AC1659)</x:f>
        <x:v>1.658996251048827</x:v>
      </x:c>
      <x:c r="AE1659" s="115" t="n">
        <x:f>MAX(AE1658,AD1659)</x:f>
        <x:v>1.7021937297109373</x:v>
      </x:c>
      <x:c r="AF1659" s="114" t="n">
        <x:f>AD1659/AE1659-1</x:f>
        <x:v>-0.025377533654436624</x:v>
      </x:c>
      <x:c r="AG1659" s="114" t="n">
        <x:f>AD1659/AD1658-1</x:f>
        <x:v>-0.0014989832291308902</x:v>
      </x:c>
      <x:c r="AH1659" s="111" t="n">
        <x:f>IF(OR(T1659="年末+季度",T1659="季度+动态",T1659="季度",T1659="动态"),A1659,AH1658)</x:f>
        <x:v>46203</x:v>
      </x:c>
      <x:c r="AI1659" s="117" t="n">
        <x:f>YEAR(A1659)</x:f>
        <x:v>2026</x:v>
      </x:c>
      <x:c r="AJ1659" s="117" t="n">
        <x:f>MONTH(A1659)</x:f>
        <x:v>8</x:v>
      </x:c>
      <x:c r="AK1659" s="50" t="n">
        <x:f>IF(MONTH(A1659)&lt;&gt;MONTH(A1660),1,0)</x:f>
        <x:v>0</x:v>
      </x:c>
      <x:c r="AL1659" s="115" t="n">
        <x:f>IF(AK1658,AD1658,AL1658)</x:f>
        <x:v>1.6131896215309813</x:v>
      </x:c>
      <x:c r="AM1659" s="116" t="str">
        <x:f>IF(AK1659,AD1659/AL1659-1,"")</x:f>
      </x:c>
      <x:c r="AN1659" s="115" t="n">
        <x:f>IF(AI1659&lt;&gt;AI1658,AD1659,MAX(AN1658,AD1659))</x:f>
        <x:v>1.7021937297109373</x:v>
      </x:c>
      <x:c r="AO1659" s="116" t="n">
        <x:f>AD1659/AN1659-1</x:f>
        <x:v>-0.025377533654436624</x:v>
      </x:c>
      <x:c r="AP1659" s="112" t="n">
        <x:f>IFERROR(SUM(Z1659:AC1659)/AD1659,0)</x:f>
        <x:v>1</x:v>
      </x:c>
      <x:c r="AQ1659" s="50" t="b">
        <x:f>AND(B1659&gt;0,C1659&gt;0,D1659&gt;0,E1659&gt;0)</x:f>
        <x:v>1</x:v>
      </x:c>
    </x:row>
    <x:row r="1660">
      <x:c r="A1660" s="111" t="n">
        <x:f>'净值底稿'!A1618</x:f>
        <x:v>46265</x:v>
      </x:c>
      <x:c r="B1660" s="113" t="n">
        <x:f>'净值底稿'!F1618</x:f>
        <x:v>5.284308193941825</x:v>
      </x:c>
      <x:c r="C1660" s="113" t="n">
        <x:f>'净值底稿'!O1618</x:f>
        <x:v>2.0341361641381117</x:v>
      </x:c>
      <x:c r="D1660" s="113" t="n">
        <x:f>'净值底稿'!P1618</x:f>
        <x:v>1.8006</x:v>
      </x:c>
      <x:c r="E1660" s="113" t="n">
        <x:f>'净值底稿'!Q1618</x:f>
        <x:v>3.3302</x:v>
      </x:c>
      <x:c r="F1660" s="114" t="n">
        <x:f>IFERROR(B1660/B1659-1,0)</x:f>
        <x:v>0.014443700636232348</x:v>
      </x:c>
      <x:c r="G1660" s="114" t="n">
        <x:f>IFERROR(C1660/C1659-1,0)</x:f>
        <x:v>0.010989078868952395</x:v>
      </x:c>
      <x:c r="H1660" s="114" t="n">
        <x:f>IFERROR(D1660/D1659-1,0)</x:f>
        <x:v>0.00027776234653620335</x:v>
      </x:c>
      <x:c r="I1660" s="114" t="n">
        <x:f>IFERROR(E1660/E1659-1,0)</x:f>
        <x:v>-0.032368665736866586</x:v>
      </x:c>
      <x:c r="J1660" s="115" t="n">
        <x:f>Z1659*(1+F1660)</x:f>
        <x:v>0.14016250731624127</x:v>
      </x:c>
      <x:c r="K1660" s="115" t="n">
        <x:f>AA1659*(1+G1660)</x:f>
        <x:v>0.17113683497774487</x:v>
      </x:c>
      <x:c r="L1660" s="115" t="n">
        <x:f>AB1659*(1+H1660)</x:f>
        <x:v>1.1829468700951256</x:v>
      </x:c>
      <x:c r="M1660" s="115" t="n">
        <x:f>AC1659*(1+I1660)</x:f>
        <x:v>0.16346618087447667</x:v>
      </x:c>
      <x:c r="N1660" s="115" t="n">
        <x:f>SUM(J1660:M1660)</x:f>
        <x:v>1.6577123932635882</x:v>
      </x:c>
      <x:c r="O1660" s="116" t="n">
        <x:f>IFERROR((J1660+K1660)/N1660,0)</x:f>
        <x:v>0.18778851117902412</x:v>
      </x:c>
      <x:c r="P1660" s="110" t="b">
        <x:v>0</x:v>
      </x:c>
      <x:c r="Q1660" s="110" t="b">
        <x:v>0</x:v>
      </x:c>
      <x:c r="R1660" s="50" t="b">
        <x:f>OR(O1660&gt;$E$7,O1660&lt;$E$6)</x:f>
        <x:v>0</x:v>
      </x:c>
      <x:c r="S1660" s="50" t="b">
        <x:f>AND(OR(P1660,Q1660,R1660),A1660-AH1659&gt;$E$8)</x:f>
        <x:v>0</x:v>
      </x:c>
      <x:c r="T1660" s="50" t="str">
        <x:f>IF(NOT(OR(P1660,Q1660,R1660)),"不调",IF(NOT(S1660),"间隔规则跳过",IF(P1660,"年末+季度",IF(AND(Q1660,R1660),"季度+动态",IF(Q1660,"季度","动态")))))</x:f>
        <x:v>不调</x:v>
      </x:c>
      <x:c r="U1660" s="115" t="n">
        <x:f>IF(OR(T1660="年末+季度",T1660="季度+动态"),N1660*$E$5/2,IF(T1660="季度",(J1660+K1660)/2,IF(T1660="动态",N1660*$E$5*IF(J1660+K1660=0,0.5,J1660/(J1660+K1660)),J1660)))</x:f>
        <x:v>0.14016250731624127</x:v>
      </x:c>
      <x:c r="V1660" s="115" t="n">
        <x:f>IF(OR(T1660="年末+季度",T1660="季度+动态"),N1660*$E$5/2,IF(T1660="季度",(J1660+K1660)/2,IF(T1660="动态",N1660*$E$5*IF(J1660+K1660=0,0.5,K1660/(J1660+K1660)),K1660)))</x:f>
        <x:v>0.17113683497774487</x:v>
      </x:c>
      <x:c r="W1660" s="115" t="n">
        <x:f>IF(OR(T1660="年末+季度",T1660="季度+动态",T1660="动态"),N1660*(1-$E$5)*IF(L1660+M1660=0,$B$7/($B$7+$B$8),L1660/(L1660+M1660)),L1660)</x:f>
        <x:v>1.1829468700951256</x:v>
      </x:c>
      <x:c r="X1660" s="115" t="n">
        <x:f>IF(OR(T1660="年末+季度",T1660="季度+动态",T1660="动态"),N1660*(1-$E$5)*IF(L1660+M1660=0,$B$8/($B$7+$B$8),M1660/(L1660+M1660)),M1660)</x:f>
        <x:v>0.16346618087447667</x:v>
      </x:c>
      <x:c r="Y1660" s="115" t="n">
        <x:f>POWER(1-$H$5,(A1660-A1659)/$H$8)</x:f>
        <x:v>0.9999588018747739</x:v>
      </x:c>
      <x:c r="Z1660" s="115" t="n">
        <x:f>U1660*Y1660</x:f>
        <x:v>0.14015673288371286</x:v>
      </x:c>
      <x:c r="AA1660" s="115" t="n">
        <x:f>V1660*Y1660</x:f>
        <x:v>0.17112978446098667</x:v>
      </x:c>
      <x:c r="AB1660" s="115" t="n">
        <x:f>W1660*Y1660</x:f>
        <x:v>1.1828981349018355</x:v>
      </x:c>
      <x:c r="AC1660" s="115" t="n">
        <x:f>X1660*Y1660</x:f>
        <x:v>0.16345944637428678</x:v>
      </x:c>
      <x:c r="AD1660" s="115" t="n">
        <x:f>SUM(Z1660:AC1660)</x:f>
        <x:v>1.6576440986208216</x:v>
      </x:c>
      <x:c r="AE1660" s="115" t="n">
        <x:f>MAX(AE1659,AD1660)</x:f>
        <x:v>1.7021937297109373</x:v>
      </x:c>
      <x:c r="AF1660" s="114" t="n">
        <x:f>AD1660/AE1660-1</x:f>
        <x:v>-0.026171892371898764</x:v>
      </x:c>
      <x:c r="AG1660" s="114" t="n">
        <x:f>AD1660/AD1659-1</x:f>
        <x:v>-0.0008150424855695171</x:v>
      </x:c>
      <x:c r="AH1660" s="111" t="n">
        <x:f>IF(OR(T1660="年末+季度",T1660="季度+动态",T1660="季度",T1660="动态"),A1660,AH1659)</x:f>
        <x:v>46203</x:v>
      </x:c>
      <x:c r="AI1660" s="117" t="n">
        <x:f>YEAR(A1660)</x:f>
        <x:v>2026</x:v>
      </x:c>
      <x:c r="AJ1660" s="117" t="n">
        <x:f>MONTH(A1660)</x:f>
        <x:v>8</x:v>
      </x:c>
      <x:c r="AK1660" s="50" t="n">
        <x:v>1</x:v>
      </x:c>
      <x:c r="AL1660" s="115" t="n">
        <x:f>IF(AK1659,AD1659,AL1659)</x:f>
        <x:v>1.6131896215309813</x:v>
      </x:c>
      <x:c r="AM1660" s="116" t="n">
        <x:f>IF(AK1660,AD1660/AL1660-1,"")</x:f>
        <x:v>0.027556882648210435</x:v>
      </x:c>
      <x:c r="AN1660" s="115" t="n">
        <x:f>IF(AI1660&lt;&gt;AI1659,AD1660,MAX(AN1659,AD1660))</x:f>
        <x:v>1.7021937297109373</x:v>
      </x:c>
      <x:c r="AO1660" s="116" t="n">
        <x:f>AD1660/AN1660-1</x:f>
        <x:v>-0.026171892371898764</x:v>
      </x:c>
      <x:c r="AP1660" s="112" t="n">
        <x:f>IFERROR(SUM(Z1660:AC1660)/AD1660,0)</x:f>
        <x:v>1</x:v>
      </x:c>
      <x:c r="AQ1660" s="50" t="b">
        <x:f>AND(B1660&gt;0,C1660&gt;0,D1660&gt;0,E1660&gt;0)</x:f>
        <x:v>1</x:v>
      </x:c>
    </x:row>
  </x:sheetData>
  <x:mergeCells>
    <x:mergeCell ref="A1:U1"/>
    <x:mergeCell ref="A2:U2"/>
    <x:mergeCell ref="A4:B4"/>
    <x:mergeCell ref="D4:E4"/>
    <x:mergeCell ref="G4:H4"/>
    <x:mergeCell ref="J4:U4"/>
    <x:mergeCell ref="N5:U8"/>
    <x:mergeCell ref="A10:U10"/>
    <x:mergeCell ref="Q12:U12"/>
    <x:mergeCell ref="Q21:U21"/>
    <x:mergeCell ref="A31:P31"/>
    <x:mergeCell ref="A43:AQ43"/>
    <x:mergeCell ref="A44:AQ44"/>
  </x:mergeCells>
  <x:conditionalFormatting sqref="K8:K8">
    <x:cfRule type="containsText" dxfId="0" priority="1" operator="containsText" text="OK"/>
    <x:cfRule type="containsText" dxfId="1" priority="2" operator="containsText" text="检查"/>
  </x:conditionalFormatting>
  <x:conditionalFormatting sqref="B33:N40">
    <x:cfRule type="cellIs" dxfId="2" priority="3" operator="greaterThan">
      <x:formula>0</x:formula>
    </x:cfRule>
    <x:cfRule type="cellIs" dxfId="3" priority="4" operator="lessThan">
      <x:formula>0</x:formula>
    </x:cfRule>
  </x:conditionalFormatting>
  <x:conditionalFormatting sqref="P33:P40">
    <x:cfRule type="cellIs" dxfId="4" priority="5" operator="lessThan">
      <x:formula>0</x:formula>
    </x:cfRule>
  </x:conditionalFormatting>
  <x:conditionalFormatting sqref="A46:AQ1660">
    <x:cfRule type="expression" dxfId="5" priority="6">
      <x:formula>MOD(ROW(),2)=0</x:formula>
    </x:cfRule>
  </x:conditionalFormatting>
  <x:conditionalFormatting sqref="T46:T1660">
    <x:cfRule type="containsText" dxfId="6" priority="7" operator="containsText" text="动态"/>
    <x:cfRule type="containsText" dxfId="7" priority="8" operator="containsText" text="季度"/>
    <x:cfRule type="containsText" dxfId="8" priority="9" operator="containsText" text="跳过"/>
  </x:conditionalFormatting>
  <x:dataValidations count="7">
    <x:dataValidation type="decimal" operator="between" sqref="B5:B8">
      <x:formula1>0</x:formula1>
      <x:formula2>1</x:formula2>
    </x:dataValidation>
    <x:dataValidation type="decimal" operator="between" sqref="E5:E7">
      <x:formula1>0</x:formula1>
      <x:formula2>1</x:formula2>
    </x:dataValidation>
    <x:dataValidation type="whole" operator="between" sqref="E8">
      <x:formula1>0</x:formula1>
      <x:formula2>365</x:formula2>
    </x:dataValidation>
    <x:dataValidation type="decimal" operator="between" sqref="H5">
      <x:formula1>0</x:formula1>
      <x:formula2>0.2</x:formula2>
    </x:dataValidation>
    <x:dataValidation type="whole" operator="between" sqref="H6">
      <x:formula1>1</x:formula1>
      <x:formula2>366</x:formula2>
    </x:dataValidation>
    <x:dataValidation type="decimal" operator="between" sqref="H7">
      <x:formula1>-0.2</x:formula1>
      <x:formula2>0.5</x:formula2>
    </x:dataValidation>
    <x:dataValidation type="whole" operator="between" sqref="H8">
      <x:formula1>300</x:formula1>
      <x:formula2>366</x:formula2>
    </x:dataValidation>
  </x:dataValidations>
  <x:pageMargins left="0.7" right="0.7" top="0.75" bottom="0.75" header="0.3" footer="0.3"/>
  <x:drawing xmlns:r="http://schemas.openxmlformats.org/officeDocument/2006/relationships" r:id="Rc764205d6bbd4a7f"/>
  <x:legacyDrawing xmlns:r="http://schemas.openxmlformats.org/officeDocument/2006/relationships" r:id="Rc196d00f575e4b14"/>
</x:worksheet>
</file>